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2.xml" ContentType="application/vnd.openxmlformats-officedocument.spreadsheetml.comment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Dashboard-ALL" sheetId="1" r:id="rId4"/>
    <sheet name="Widgets" sheetId="2" state="hidden" r:id="rId5"/>
    <sheet name="Estimates" sheetId="3" r:id="rId6"/>
    <sheet name="Potentials" sheetId="4" r:id="rId7"/>
    <sheet name="Cotations" sheetId="5" r:id="rId8"/>
    <sheet name="Projects" sheetId="6" r:id="rId9"/>
    <sheet name="Accounts" sheetId="7" r:id="rId10"/>
  </sheets>
  <definedNames>
    <definedName name="_xlnm._FilterDatabase" localSheetId="2" hidden="1">'Estimates'!$A$1:$M$1</definedName>
    <definedName name="_xlnm._FilterDatabase" localSheetId="3" hidden="1">'Potentials'!$A$1:$O$1</definedName>
    <definedName name="_xlnm._FilterDatabase" localSheetId="4" hidden="1">'Cotations'!$A$1:$O$1</definedName>
    <definedName name="_xlnm._FilterDatabase" localSheetId="5" hidden="1">'Projects'!$A$1:$J$1</definedName>
    <definedName name="_xlnm._FilterDatabase" localSheetId="6" hidden="1">'Accounts'!$A$1:$E$1</definedName>
  </definedNames>
  <calcPr calcId="999999" calcMode="auto" calcCompleted="0" fullCalcOnLoad="1" forceFullCalc="0"/>
</workbook>
</file>

<file path=xl/comments2.xml><?xml version="1.0" encoding="utf-8"?>
<comments xmlns="http://schemas.openxmlformats.org/spreadsheetml/2006/main">
  <authors>
    <author>tc={94C3B18D-6A2D-4DA2-8BED-886AC7074D0B}</author>
    <author>tc={6ADCD441-971D-45DB-9AFD-A1F4B220768F}</author>
    <author>tc={C8DA9F2B-BB1E-4CBE-BABE-0A7AE77B5114}</author>
    <author>tc={F2E72C80-EC40-4F84-BFC9-BCF1B1D48303}</author>
  </authors>
  <commentList>
    <comment ref="R3" authorId="0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POT</t>
        </r>
      </text>
    </comment>
    <comment ref="Y3" authorId="1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Projet</t>
        </r>
      </text>
    </comment>
    <comment ref="AF3" authorId="2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engagement Projet</t>
        </r>
      </text>
    </comment>
    <comment ref="AM3" authorId="3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déclin POT</t>
        </r>
      </text>
    </comment>
  </commentList>
</comments>
</file>

<file path=xl/sharedStrings.xml><?xml version="1.0" encoding="utf-8"?>
<sst xmlns="http://schemas.openxmlformats.org/spreadsheetml/2006/main" uniqueCount="2008">
  <si>
    <t xml:space="preserve">Agence Régionale : </t>
  </si>
  <si>
    <t>Tous</t>
  </si>
  <si>
    <t>Atteinte de l'objectif annuel</t>
  </si>
  <si>
    <r>
      <t xml:space="preserve">TOP 10 Contrepartie </t>
    </r>
    <r>
      <rPr>
        <rFont val="Calibri"/>
        <b val="true"/>
        <i val="true"/>
        <strike val="false"/>
        <color rgb="FFFFFFFF"/>
        <sz val="14"/>
        <u val="none"/>
      </rPr>
      <t xml:space="preserve">(Opportunités)</t>
    </r>
    <r>
      <rPr>
        <rFont val="Calibri"/>
        <b val="true"/>
        <i val="false"/>
        <strike val="false"/>
        <color rgb="FFFFFFFF"/>
        <sz val="14"/>
        <u val="none"/>
      </rPr>
      <t xml:space="preserve">_x000A_par Volume*</t>
    </r>
  </si>
  <si>
    <t>TOP 10 Opportunités_x000A_ par Volume*</t>
  </si>
  <si>
    <r>
      <t xml:space="preserve">Opportunités Créées_x000A_30j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</si>
  <si>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Gagnées_x000A_30j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</si>
  <si>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Engagées_x000A_30j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</si>
  <si>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Perdues_x000A_30j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</si>
  <si>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t>Contrepartie</t>
  </si>
  <si>
    <t>Volume MWhc*</t>
  </si>
  <si>
    <t>Nom Opportunité</t>
  </si>
  <si>
    <t>Date min</t>
  </si>
  <si>
    <t>Date max</t>
  </si>
  <si>
    <t>*Si personnalisé, renseigner Date min ET Date max</t>
  </si>
  <si>
    <t>Les dates sont recopiées sur Opportunités Gagnées, Engagées, et Perdues</t>
  </si>
  <si>
    <t>*Si Volume MWhc = 0, prise en compte du Volume estimé MWhc</t>
  </si>
  <si>
    <t>Nom</t>
  </si>
  <si>
    <t>Bénéficiaire</t>
  </si>
  <si>
    <t>Installateur</t>
  </si>
  <si>
    <t>Commerce</t>
  </si>
  <si>
    <t>alphacee</t>
  </si>
  <si>
    <t>: User Export</t>
  </si>
  <si>
    <t>Gestion des doublons à faire</t>
  </si>
  <si>
    <t>: Filtre Dashboard</t>
  </si>
  <si>
    <t>Volume des Opportunités + Volume estimé si Volume = 0</t>
  </si>
  <si>
    <t>OBJECTIF ET VOLUME ENGAGE</t>
  </si>
  <si>
    <t>FILTRES DE DATES</t>
  </si>
  <si>
    <t>Opportunités créées</t>
  </si>
  <si>
    <t>Opportunités gagnées</t>
  </si>
  <si>
    <t>Opportunités engagées</t>
  </si>
  <si>
    <t>Opportunités perdues</t>
  </si>
  <si>
    <t>TOP 10 Contreparties</t>
  </si>
  <si>
    <t>TOP 10 Opportunités</t>
  </si>
  <si>
    <t>0 - Calculer le volume CEE</t>
  </si>
  <si>
    <t>Picklist</t>
  </si>
  <si>
    <t>Commerciaux</t>
  </si>
  <si>
    <t>Agence</t>
  </si>
  <si>
    <t>Objectifs</t>
  </si>
  <si>
    <t>Volume engagé</t>
  </si>
  <si>
    <t>% Atteinte de l'objectif</t>
  </si>
  <si>
    <t>Aujourd'hui</t>
  </si>
  <si>
    <t>Opportunités créées M-1</t>
  </si>
  <si>
    <t>Top</t>
  </si>
  <si>
    <t>Opportunité</t>
  </si>
  <si>
    <t>Opportunités gagnées S-1</t>
  </si>
  <si>
    <t>Projets</t>
  </si>
  <si>
    <t>Opportunités engagées S-1</t>
  </si>
  <si>
    <t>Opportunités perdues S-1</t>
  </si>
  <si>
    <t>Volume</t>
  </si>
  <si>
    <t>Objectifs / Engagements</t>
  </si>
  <si>
    <t>Attendu vs engagé</t>
  </si>
  <si>
    <t>1 - Envoyer chiffrage</t>
  </si>
  <si>
    <t>Semaine en cours</t>
  </si>
  <si>
    <t>Opportunités à date</t>
  </si>
  <si>
    <t>Projets signés non engagés</t>
  </si>
  <si>
    <t>Projets signés et engagés</t>
  </si>
  <si>
    <t>Objectif 2025</t>
  </si>
  <si>
    <t>Objectif annuel métier</t>
  </si>
  <si>
    <t>Régions</t>
  </si>
  <si>
    <t>Coeff</t>
  </si>
  <si>
    <t xml:space="preserve">Exceptions : </t>
  </si>
  <si>
    <t>POT ou PR?</t>
  </si>
  <si>
    <t>Typologie (CPE/Autres/ESHP)</t>
  </si>
  <si>
    <t>Projets signés</t>
  </si>
  <si>
    <t>Projets engagés</t>
  </si>
  <si>
    <t>Commercial à impacter</t>
  </si>
  <si>
    <t>Volume MWhc</t>
  </si>
  <si>
    <t>Date engagement</t>
  </si>
  <si>
    <t>Statut</t>
  </si>
  <si>
    <t>Date engagement forcée</t>
  </si>
  <si>
    <t>2 - Signer RAI</t>
  </si>
  <si>
    <t>Julien VIEIRA MARQUES</t>
  </si>
  <si>
    <t>Comptes Nationaux</t>
  </si>
  <si>
    <t>Semaine précédente</t>
  </si>
  <si>
    <t>CPE</t>
  </si>
  <si>
    <t>Opportunités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</si>
  <si>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</si>
  <si>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</si>
  <si>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</si>
  <si>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</si>
  <si>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</si>
  <si>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</si>
  <si>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</si>
  <si>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</si>
  <si>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</si>
  <si>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</si>
  <si>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</si>
  <si>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</si>
  <si>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Lille</t>
  </si>
  <si>
    <t>3 - Recuperer preuve engagement</t>
  </si>
  <si>
    <t>Corentin PERLEIN</t>
  </si>
  <si>
    <t>30j glissant</t>
  </si>
  <si>
    <t>Attendu</t>
  </si>
  <si>
    <t>Lyon</t>
  </si>
  <si>
    <t>Jean-François LEFEBVRE</t>
  </si>
  <si>
    <t>Autres</t>
  </si>
  <si>
    <t>Engagé</t>
  </si>
  <si>
    <t>Montpellier</t>
  </si>
  <si>
    <t>TOTAL</t>
  </si>
  <si>
    <t>Benoit PITET</t>
  </si>
  <si>
    <t>Année civile en cours</t>
  </si>
  <si>
    <t>Engagé Mensuel</t>
  </si>
  <si>
    <t>Tours</t>
  </si>
  <si>
    <t>Dont Opportunités Volume=0</t>
  </si>
  <si>
    <t>Thaïs LEFEBVRE DE SAINT GERMAIN</t>
  </si>
  <si>
    <t xml:space="preserve">Enership </t>
  </si>
  <si>
    <t>Comptes nationaux</t>
  </si>
  <si>
    <t>Alexis WAGON</t>
  </si>
  <si>
    <t>Fabien LUIZET</t>
  </si>
  <si>
    <t>Collaborateur</t>
  </si>
  <si>
    <t>=SI(ESTERREUR(EQUIV(CP11;Projects!A7:A2006;0));"Potentials";"Projects")</t>
  </si>
  <si>
    <t>Raphaël BOUEDO</t>
  </si>
  <si>
    <t>Simon PERROT</t>
  </si>
  <si>
    <t>Total</t>
  </si>
  <si>
    <t>Tous Projets</t>
  </si>
  <si>
    <t>User</t>
  </si>
  <si>
    <t>Objectif CPE (GWhc)</t>
  </si>
  <si>
    <t>Objectif Autres (GWhc)</t>
  </si>
  <si>
    <t>Objectif Enership (GWhc)</t>
  </si>
  <si>
    <t>Objectif peu importe</t>
  </si>
  <si>
    <t>Objectif 2025 TOTAL (GWhc)</t>
  </si>
  <si>
    <t>Enership</t>
  </si>
  <si>
    <t>Nom cotation</t>
  </si>
  <si>
    <t>Assigné à</t>
  </si>
  <si>
    <t>Opportunite</t>
  </si>
  <si>
    <t>Beneficiaire</t>
  </si>
  <si>
    <t>Origine setup</t>
  </si>
  <si>
    <t>Bonification</t>
  </si>
  <si>
    <t>Volume non bonifié</t>
  </si>
  <si>
    <t>Fiche</t>
  </si>
  <si>
    <t>Responsable Commerce</t>
  </si>
  <si>
    <t>Groupe</t>
  </si>
  <si>
    <t>PRA1210_MDF_ATL_BAT-TH-112(v.A22.2)_CO3062</t>
  </si>
  <si>
    <t>Julien VERCOUTERE</t>
  </si>
  <si>
    <t>MONDIAL FRIGO-IFC (Saint-Priest)</t>
  </si>
  <si>
    <t>LES ATELIERS (Saint-martin-de-crau)</t>
  </si>
  <si>
    <t>9 - Perdu</t>
  </si>
  <si>
    <t>Pas de bonification</t>
  </si>
  <si>
    <t>36, BAT-TH-112(v.A22.2)</t>
  </si>
  <si>
    <t>PRA1096_CMT_BRG_BAT-TH-112(v.A22.2)_CO2929</t>
  </si>
  <si>
    <t>COMPAGNIE MERIDIONALE D'APPLICATIONS THERMIQUES CMT (Aix-en-provence)</t>
  </si>
  <si>
    <t>HOPITAL PRIVE MARSEILLE - BEAUREGARD - VERT COTEAU (Marseille 12eme)</t>
  </si>
  <si>
    <t>PRA1096_CMT_BRG_BAT-TH-112(v.A22.2)_CO2928</t>
  </si>
  <si>
    <t>PRA1109_CF2_CMO_BAT-TH-113(v.A54.4)_CO2767</t>
  </si>
  <si>
    <t>Tom NAVARRE</t>
  </si>
  <si>
    <t>CF2C (Pont-Du-Chateau)</t>
  </si>
  <si>
    <t>CENTRE MEDICAL D'OUSSOULX (Couteuges)</t>
  </si>
  <si>
    <t>Coup de pouce</t>
  </si>
  <si>
    <t>77, BAT-TH-113(v.A54.4)</t>
  </si>
  <si>
    <t>PRA1109_CF2_CMO_BAT-TH-116(v.A62.6)_CO2768</t>
  </si>
  <si>
    <t>94, BAT-TH-116(v.A62.6)</t>
  </si>
  <si>
    <t>PRA1109_CF2_CMO_BAT-TH-158(v.A62.3)_CO3027</t>
  </si>
  <si>
    <t>95, BAT-TH-158(v.A62.3)</t>
  </si>
  <si>
    <t>PRA1218_C2R_DLS_BAT-TH-134(v.A22.1)_CO3058</t>
  </si>
  <si>
    <t>Thomas AUCHET</t>
  </si>
  <si>
    <t>C2R (Perpignan)</t>
  </si>
  <si>
    <t>DOMAINE LOS PENEDES (Claira)</t>
  </si>
  <si>
    <t>10 - Gele</t>
  </si>
  <si>
    <t>32, BAT-TH-134(v.A22.1)</t>
  </si>
  <si>
    <t>PRA1089_MDF_DHL_BAT-TH-145(v.A23.1)_CO2702</t>
  </si>
  <si>
    <t>GSE (Avignon)</t>
  </si>
  <si>
    <t>DHL INTERNATIONAL EXPRESS (FRANCE) (Le bourget)</t>
  </si>
  <si>
    <t>33, BAT-TH-145(v.A23.1)</t>
  </si>
  <si>
    <t>PRA1089_MDF_DHL_BAT-TH-145(v.A23.1)_CO2704</t>
  </si>
  <si>
    <t>PRA1089_MDF_DHL_BAT-TH-134(v.A22.1)_CO2697</t>
  </si>
  <si>
    <t>PRA1089_MDF_DHL_BAT-TH-134(v.A22.1)_CO2699</t>
  </si>
  <si>
    <t>PRA1089_MDF_DHL_BAT-TH-134(v.A22.1)_CO2700</t>
  </si>
  <si>
    <t>PRA1011_EXE_SYM_IND-BA-116(v.A40.2)_CO2513</t>
  </si>
  <si>
    <t>EXELAB (Corcelles-en-beaujolais)</t>
  </si>
  <si>
    <t>SYMATESE (Chaponost)</t>
  </si>
  <si>
    <t>49, IND-BA-116(v.A40.2)</t>
  </si>
  <si>
    <t>PRA1011_EXE_SYM_IND-UT-117(v.A35.4)_CO2514</t>
  </si>
  <si>
    <t>8, IND-UT-117(v.A35.4)</t>
  </si>
  <si>
    <t>PRA1011_EXE_SYM_IND-UT-103(v.A17.2)_CO2515</t>
  </si>
  <si>
    <t>10, IND-UT-103(v.A17.2)</t>
  </si>
  <si>
    <t>PRA1011_EXE_SYM_IND-UT-122(v.A14.1)_CO2516</t>
  </si>
  <si>
    <t>11, IND-UT-122(v.A14.1)</t>
  </si>
  <si>
    <t>PRA1059_MDF_AGT_BAT-TH-112(v.A22.2)_CO2744</t>
  </si>
  <si>
    <t>AGRITRANS (Chalamont)</t>
  </si>
  <si>
    <t>PRA1059_MDF_AGT_BAT-TH-112(v.A22.2)_CO2745</t>
  </si>
  <si>
    <t>PRA1059_MDF_AGT_BAT-TH-112(v.A22.2)_CO2746</t>
  </si>
  <si>
    <t>PRA1059_MDF_AGT_BAT-TH-112(v.A22.2)_CO2747</t>
  </si>
  <si>
    <t>PRA1129_CMT_PAI_BAT-TH-142(v.A54.3)_CO2872</t>
  </si>
  <si>
    <t>Toufik AMOKRANE</t>
  </si>
  <si>
    <t>POLE AERONAUTIQUE ISTRES - ETANG DE BERRE (Istres)</t>
  </si>
  <si>
    <t>78, BAT-TH-142(v.A54.3)</t>
  </si>
  <si>
    <t>PRA1134_HLB_HLB_IND-BA-110(v.A20.2)_CO2873</t>
  </si>
  <si>
    <t>HUMELAB (Dreux)</t>
  </si>
  <si>
    <t>12, IND-BA-110(v.A20.2)</t>
  </si>
  <si>
    <t>PRA1134_HLB_HLB_IND-BA-110(v.A20.2)_CO2874</t>
  </si>
  <si>
    <t>PRA644_QUL_LBD_IND-UT-131(v.A37.2)_CO1632</t>
  </si>
  <si>
    <t>QUALISOL (Lens)</t>
  </si>
  <si>
    <t>LIANTS ET BITUMES DU NORD (Carvin)</t>
  </si>
  <si>
    <t>26, IND-UT-131(v.A37.2)</t>
  </si>
  <si>
    <t>PRA644_QUL_LBD_IND-UT-131(v.A37.2)_CO1633</t>
  </si>
  <si>
    <t>PRA719_SDE_GCH_IND-UT-102(v.A19.2)_CO1768</t>
  </si>
  <si>
    <t>SADE (Grenoble)</t>
  </si>
  <si>
    <t>GRAND CHAMBERY (Chambery)</t>
  </si>
  <si>
    <t>2, IND-UT-102(v.A19.2)</t>
  </si>
  <si>
    <t>PRA719_SDE_GCH_IND-UT-102(v.A19.2)_CO1770</t>
  </si>
  <si>
    <t>PRA719_SDE_GCH_IND-UT-103(v.A17.2)_CO1771</t>
  </si>
  <si>
    <t>PRA719_SDE_GCH_IND-UT-120(v.A14.1)_CO1773</t>
  </si>
  <si>
    <t>21, IND-UT-120(v.A14.1)</t>
  </si>
  <si>
    <t>PRA945_ISO_RAS_IND-UT-131(v.A37.2)_CO2648</t>
  </si>
  <si>
    <t>ISONOR (Gravelines)</t>
  </si>
  <si>
    <t>RYSSEN ALCOOLS (Loon-plage)</t>
  </si>
  <si>
    <t>PRA945_ISO_RAS_IND-UT-131(v.A37.2)_CO2647</t>
  </si>
  <si>
    <t>PRA945_ISO_RAS_IND-UT-131(v.A37.2)_CO2667</t>
  </si>
  <si>
    <t>Marion GAUCHE</t>
  </si>
  <si>
    <t>PRA945_ISO_RAS_IND-UT-131(v.A37.2)_CO2668</t>
  </si>
  <si>
    <t>PRA1063_ACO_MAZ_BAT-TH-112(v.A22.2)_CO2633</t>
  </si>
  <si>
    <t>ACOFROID SAS (Chassieu)</t>
  </si>
  <si>
    <t>GROUPEMENT D'INVESTISSEMENT HOTELIER DU DOMAINE DE MARLIOZ (Aix-les-bains)</t>
  </si>
  <si>
    <t>PRA1063_ACO_MAZ_BAT-TH-112(v.A22.2)_CO2631</t>
  </si>
  <si>
    <t>PRA1069_ISO_RAS_IND-UT-131(v.A37.2)_CO2658</t>
  </si>
  <si>
    <t>PRA1082_ITB_NCM_IND-UT-131(v.A37.2)_CO2674</t>
  </si>
  <si>
    <t>ITB (Neuville-Saint-Amand)</t>
  </si>
  <si>
    <t>NEOCEM (Saint-maximin)</t>
  </si>
  <si>
    <t>PRA1082_ITB_NCM_IND-UT-131(v.A37.2)_CO2675</t>
  </si>
  <si>
    <t>PRA1082_ITB_NCM_IND-UT-131(v.A37.2)_CO2676</t>
  </si>
  <si>
    <t>PRA1082_ITB_NCM_IND-UT-131(v.A37.2)_CO2677</t>
  </si>
  <si>
    <t>PRA1066_ART_GET_IND-UT-103(v.A17.2)_CO2651</t>
  </si>
  <si>
    <t>ARTELIA (Lyon)</t>
  </si>
  <si>
    <t>GRID SOLUTIONS (Villeurbanne)</t>
  </si>
  <si>
    <t>PRA1066_ART_GET_IND-UT-103(v.A17.2)_CO2638</t>
  </si>
  <si>
    <t>PRA1066_ART_GET_IND-UT-114(v.A24.2)_CO2639</t>
  </si>
  <si>
    <t>5, IND-UT-114(v.A24.2)</t>
  </si>
  <si>
    <t>PRA912_MQB_SCI_BAT-TH-112(v.A22.2)_CO2493</t>
  </si>
  <si>
    <t>SOCIETE-MISSENARD QUINT B (Villeneuve d'ascq)</t>
  </si>
  <si>
    <t>SOCIETE CIVILE ASCLEPEION PORTAGE IMMOBILIER (Compiegne)</t>
  </si>
  <si>
    <t>PRA912_MQB_SCI_BAT-TH-112(v.A22.2)_CO2494</t>
  </si>
  <si>
    <t>PRA962_CF2_PFC_BAT-TH-112(v.A22.2)_CO2440</t>
  </si>
  <si>
    <t>POLYCLINIQUE DE FRANCHE COMTE (Besancon)</t>
  </si>
  <si>
    <t>PRA960_CF2_BLD_BAT-TH-112(v.A22.2)_CO2433</t>
  </si>
  <si>
    <t>CLINIQUE BELLEDONNE (Saint-martin-d'heres)</t>
  </si>
  <si>
    <t>PRA1019_ELA__BAR-TH-107(v.A14.1)_CO2536</t>
  </si>
  <si>
    <t>EOLYA (St Martin Le Vinoux)</t>
  </si>
  <si>
    <t>AGENCE GIVERDON IMMOBILIER-AGI (Huez)</t>
  </si>
  <si>
    <t>8 - Gagne</t>
  </si>
  <si>
    <t>52, BAR-TH-107(v.A14.1)</t>
  </si>
  <si>
    <t>PRA780_ACO_GXO_BAT-TH-158(v.A42.2)_CO1876</t>
  </si>
  <si>
    <t>GXO (Saint-vulbas)</t>
  </si>
  <si>
    <t>51, BAT-TH-158(v.A42.2)</t>
  </si>
  <si>
    <t>PRA1002_VEE_LDT_BAT-TH-113(v.A54.4)_CO2480</t>
  </si>
  <si>
    <t>VIGNAL ENERGIES (Livron-Sur-Drome)</t>
  </si>
  <si>
    <t>LE DOMAINE THERMAL (Montbrun-les-bains)</t>
  </si>
  <si>
    <t>PRA1002_VEE_LDT_BAT-TH-113(v.A54.4)_CO2479</t>
  </si>
  <si>
    <t>PRA921_ACO_UGE_BAT-TH-116(v.A59.5)_CO2274</t>
  </si>
  <si>
    <t>UNIVERSITE GUSTAVE EIFFEL (Bron)</t>
  </si>
  <si>
    <t>79, BAT-TH-116(v.A59.5)</t>
  </si>
  <si>
    <t>PRA921_ACO_UGE_BAT-TH-116(v.A59.5)_CO2422</t>
  </si>
  <si>
    <t>PRA915_VEE_BTX_IND-UT-102(v.A19.2)_CO2237</t>
  </si>
  <si>
    <t>BARIATRIX EUROPE INC (Guilherand-granges)</t>
  </si>
  <si>
    <t>PRA968_AEN_ASM_BAT-TH-102(v.A28.2)_CO2378</t>
  </si>
  <si>
    <t>ASSOCIATION FAMILIALE SAINTE-MARIE LYON (La verpilliere)</t>
  </si>
  <si>
    <t>34, BAT-TH-102(v.A28.2)</t>
  </si>
  <si>
    <t>PRA968_ASM_ASM_BAT-TH-113(v.A54.4)_CO2379</t>
  </si>
  <si>
    <t>PRA864_CML_SPL_IND-UT-102(v.A19.2)_CO2134</t>
  </si>
  <si>
    <t>SI D EAU POTABLE DE L EST LYONNAIS (Saint-pierre-de-chandieu)</t>
  </si>
  <si>
    <t>PRA864_CML_SPL_IND-UT-132(v.A26.1)_CO2135</t>
  </si>
  <si>
    <t>27, IND-UT-132(v.A26.1)</t>
  </si>
  <si>
    <t>PRA864_CML_SPL_IND-UT-132(v.A26.1)_CO2136</t>
  </si>
  <si>
    <t>PRA864_CML_SPL_IND-UT-132(v.A26.1)_CO2137</t>
  </si>
  <si>
    <t>PRA864_CML_SPL_IND-UT-132(v.A26.1)_CO2138</t>
  </si>
  <si>
    <t>PRA759_ACO_GDL_BAT-TH-116(v.A59.5)_CO2132</t>
  </si>
  <si>
    <t>GOLF CLUB DE LYON (Jons)</t>
  </si>
  <si>
    <t>GTB</t>
  </si>
  <si>
    <t>PRA861_DTL_DTL_BAT-TH-112(v.A22.2)_CO2214</t>
  </si>
  <si>
    <t>SCI DISTRIPOLE DE LA PLAINE DE L'AIN (Paris 13)</t>
  </si>
  <si>
    <t>PRA861_DTL_DTL_BAT-TH-112(v.A22.2)_CO2213</t>
  </si>
  <si>
    <t>PRA861_DTL_DTL_BAT-TH-116(v.A46.4)_CO2104</t>
  </si>
  <si>
    <t>46, BAT-TH-116(v.A46.4)</t>
  </si>
  <si>
    <t>PRA861_DTL_DTL_BAT-EQ-123(v.A25.2)_CO2102</t>
  </si>
  <si>
    <t>58, BAT-EQ-123(v.A25.2)</t>
  </si>
  <si>
    <t>PRA861_DTL_DTL_BAT-EQ-123(v.A25.2)_CO2101</t>
  </si>
  <si>
    <t>PRA823_ARM__IND-UT-121(v.A54.4)_CO2000</t>
  </si>
  <si>
    <t>ARMSTRONG (Le Havre)</t>
  </si>
  <si>
    <t>NESTLE PURINA PETCARE FRANCE (Veauche)</t>
  </si>
  <si>
    <t>72, IND-UT-121(v.A54.4)</t>
  </si>
  <si>
    <t>PRA841_CLT_DSA_BAT-TH-145(v.A23.1)_CO2042</t>
  </si>
  <si>
    <t>CLIMANET SERVICES (Nanterre)</t>
  </si>
  <si>
    <t>DARTY GRAND OUEST (Saran)</t>
  </si>
  <si>
    <t>PRA853_CRT_CRT_BAT-EN-101(v.A33.3)_CO2089</t>
  </si>
  <si>
    <t>CROUZET (Valence)</t>
  </si>
  <si>
    <t>44, BAT-EN-101(v.A33.3)</t>
  </si>
  <si>
    <t>PRA853_CRT_CRT_BAT-TH-116(v.A46.4)_CO2067</t>
  </si>
  <si>
    <t>PRA779_ACO_CGP_BAT-TH-116(v.A46.4)_CO1874</t>
  </si>
  <si>
    <t>COGIP (Lyon 6eme)</t>
  </si>
  <si>
    <t>PRA854_MAG_CSP_BAT-TH-116(v.A46.4)_CO2080</t>
  </si>
  <si>
    <t>Morgan TATARZYNSKI</t>
  </si>
  <si>
    <t>MAGMA CONCEPT (Cournon d'auvergne)</t>
  </si>
  <si>
    <t>CENTRE SPECIALITES PHARMACEUTIQUES RASA (Cournon d'auvergne)</t>
  </si>
  <si>
    <t>PRA778_GBJ_GBJ_BAT-TH-134(v.A22.1)_CO1872</t>
  </si>
  <si>
    <t>DU BOIS JOLI (Saint-diery)</t>
  </si>
  <si>
    <t>PRA778_GBJ_GBJ_BAT-TH-139(v.A35.3)_CO1871</t>
  </si>
  <si>
    <t>43, BAT-TH-139(v.A35.3)</t>
  </si>
  <si>
    <t>PRA778_C2A_GBJ_BAT-TH-145(v.A23.1)_CO1873</t>
  </si>
  <si>
    <t>PRA672_BNE_AXI_IND-BA-110(v.A20.2)_CO1917</t>
  </si>
  <si>
    <t>BONHOMME BATIMENTS INDUSTRIELS (Montelier)</t>
  </si>
  <si>
    <t>AM E-PRODUCTION (Andancette)</t>
  </si>
  <si>
    <t>PRA672_BNE_AMP_IND-BA-110(v.A20.2)_CO1985</t>
  </si>
  <si>
    <t>PRA672_BNE_AMP_BAT-TH-113(v.A28.3)_CO1920</t>
  </si>
  <si>
    <t>57, BAT-TH-113(v.A28.3)</t>
  </si>
  <si>
    <t>PRA672_BNE_AMP_IND-UT-105(v.A14.1)_CO1919</t>
  </si>
  <si>
    <t>3, IND-UT-105(v.A14.1)</t>
  </si>
  <si>
    <t>PRA672_BNE_AMP_IND-UT-103(v.A17.2)_CO1918</t>
  </si>
  <si>
    <t>PRA772_MID_IMD_BAR-SE-104(v.A19.1)_CO1983</t>
  </si>
  <si>
    <t>MISSENARD CALAIS (Coquelles)</t>
  </si>
  <si>
    <t>IMMO DE FRANCE HAUTS DE FRANCE (Dunkerque)</t>
  </si>
  <si>
    <t>76, BAR-SE-104(v.A19.1)</t>
  </si>
  <si>
    <t>PRA772_MID_IMD_BAR-SE-104(v.A19.1)_CO1982</t>
  </si>
  <si>
    <t>PRA626_BEE_SOA_BAT-TH-116(v.A46.4)_CO1542</t>
  </si>
  <si>
    <t>BEEBRYTE (Lyon)</t>
  </si>
  <si>
    <t>SOCARA (Villette D'Anthon)</t>
  </si>
  <si>
    <t>PRA626_BEE_SOA_BAT-TH-116(v.A46.4)_CO1544</t>
  </si>
  <si>
    <t>PRA666_C2R_LST_BAT-TH-116(v.A46.4)_CO1673</t>
  </si>
  <si>
    <t>SCI LOGISTIC (Perpignan)</t>
  </si>
  <si>
    <t>PRA615_BEE_FME_BAT-TH-116(v.A46.4)_CO1516</t>
  </si>
  <si>
    <t>FM FRANCE (Mormant)</t>
  </si>
  <si>
    <t>PRA738_SQS_ARA_IND-UT-102(v.A19.2)_CO1956</t>
  </si>
  <si>
    <t>Thibaud RONZE</t>
  </si>
  <si>
    <t>SEQENS (Ecully)</t>
  </si>
  <si>
    <t>PCAS (Aramon)</t>
  </si>
  <si>
    <t>PRA738_SQS_ARA_IND-UT-102(v.A19.2)_CO1955</t>
  </si>
  <si>
    <t>PRA738_SQS_ARA_IND-BA-112(v.A17.2)_CO1954</t>
  </si>
  <si>
    <t>19, IND-BA-112(v.A17.2)</t>
  </si>
  <si>
    <t>PRA732_SQS_ARA_IND-UT-121(v.A28.2)_CO1953</t>
  </si>
  <si>
    <t>Yann VARGIU</t>
  </si>
  <si>
    <t>1, IND-UT-121(v.A28.2)</t>
  </si>
  <si>
    <t>PRA730_CLM_CHB_BAT-TH-155(v.A28.1)_CO1812</t>
  </si>
  <si>
    <t>CALOMATECH ANCIEN (Giberville)</t>
  </si>
  <si>
    <t>CLINIQUE AHNAC (Henin-Beaumont)</t>
  </si>
  <si>
    <t>40, BAT-TH-155(v.A28.1)</t>
  </si>
  <si>
    <t>PRA745_ITB__IND-UT-121(v.A40.3)_CO1828</t>
  </si>
  <si>
    <t>PROCTER &amp; GAMBLE (Amiens)</t>
  </si>
  <si>
    <t>50, IND-UT-121(v.A40.3)</t>
  </si>
  <si>
    <t>PRA747_ITB__IND-UT-121(v.A40.3)_CO1832</t>
  </si>
  <si>
    <t>PRA748_ITB__IND-UT-121(v.A40.3)_CO1834</t>
  </si>
  <si>
    <t>PRA749_ITB__IND-UT-121(v.A40.3)_CO1836</t>
  </si>
  <si>
    <t>PRA580_CHA_SNO_IND-BA-117(v.A27.1)_CO1511</t>
  </si>
  <si>
    <t>CF2C CHASTANG (Lempdes-Sur-Allagnon)</t>
  </si>
  <si>
    <t>SNOP (Brioude)</t>
  </si>
  <si>
    <t>20, IND-BA-117(v.A27.1)</t>
  </si>
  <si>
    <t>PRA641_STF_TEI_IND-UT-102(v.A19.2)_CO1649</t>
  </si>
  <si>
    <t>PIERRE STREIFF (Saint-Martin-Le-Vinoux)</t>
  </si>
  <si>
    <t>TEISSEIRE (Crolles)</t>
  </si>
  <si>
    <t>PRA641_STF_TEI_IND-UT-102(v.A19.2)_CO1611</t>
  </si>
  <si>
    <t>6, IND-UT-115(v.A15.1)</t>
  </si>
  <si>
    <t>PRA641_STF_TEI_IND-UT-102(v.A19.2)_CO1612</t>
  </si>
  <si>
    <t>7, IND-UT-116(v.A14.1)</t>
  </si>
  <si>
    <t>PRA641_STF_TEI_IND-UT-102(v.A19.2)_CO1613</t>
  </si>
  <si>
    <t>PRA653_E2S_TMP_IND-UT-115(v.A15.1)_CO1668</t>
  </si>
  <si>
    <t>E2S (Bourg-En-Bresse)</t>
  </si>
  <si>
    <t>TMP CONVERT (Simandre-Sur-Suran)</t>
  </si>
  <si>
    <t>PRA653_E2S_TMP_ IND-UT-116(v.A14.1)_CO1669</t>
  </si>
  <si>
    <t>PRA340_ITB_BLE_IND-UT-131(v.A37.2)_CO1537</t>
  </si>
  <si>
    <t>ISONOR (Armbouts-Cappel)</t>
  </si>
  <si>
    <t>BLEDINA (Steenvoorde)</t>
  </si>
  <si>
    <t>PRA623_ITB_FLY_IND-UT-121(v.A40.3)_CO1554</t>
  </si>
  <si>
    <t>FLOCRYL (Gravelines)</t>
  </si>
  <si>
    <t>PRA589_ITB_EVM_IND-UT-131(v.A37.2)_CO1454</t>
  </si>
  <si>
    <t>EVONIK REXIM (Ham)</t>
  </si>
  <si>
    <t>PRE1239_LSD_LSD_AGRI-EQ-104(v.A62.2)_CO2331</t>
  </si>
  <si>
    <t>Octopus</t>
  </si>
  <si>
    <t>LES SERRES DES HAUTS DE FRANCE (Arques)</t>
  </si>
  <si>
    <t>122, AGRI-EQ-104(v.A62.2)</t>
  </si>
  <si>
    <t>PRE1047_TRS_TCE_IND-UT-102(v.A19.2)_CO2033</t>
  </si>
  <si>
    <t>TEREOS (Moussy-Le-Vieux)</t>
  </si>
  <si>
    <t>TEREOS (Connantre)</t>
  </si>
  <si>
    <t>PRE1175_TRS_TSS_IND-UT-102(v.A19.2)_CO2295</t>
  </si>
  <si>
    <t>TEREOS SSE (Marckolsheim)</t>
  </si>
  <si>
    <t>PRE1086_HEL_HEL_IND-UT-136(v.A31.1)_CO2116</t>
  </si>
  <si>
    <t>EXTRUSION SERVICES (Luce)</t>
  </si>
  <si>
    <t>14, IND-UT-136(v.A31.1)</t>
  </si>
  <si>
    <t>PRA1231_CLT_IVB_BAT-TH-163(v.A75.1)_CO3945</t>
  </si>
  <si>
    <t>CLIMANET SERVICES (Puteaux)</t>
  </si>
  <si>
    <t>SOCIETE DE L'HOTEL ECONOMIQUE VILLEURBANNE UNIVERSITE (Lyon)</t>
  </si>
  <si>
    <t>PRE986_DAA_DAA_IND-UT-102(v.A19.2)_CO2061</t>
  </si>
  <si>
    <t>DASSAULT AVIATION (Anglet)</t>
  </si>
  <si>
    <t>PRE986_DAA_DAA_IND-UT-132(v.A26.1)_CO1949</t>
  </si>
  <si>
    <t>PRE774_ROX_ROX_BAT-TH-142(v.A38.2)_CO1744</t>
  </si>
  <si>
    <t>SCBV (Saint-Yorre)</t>
  </si>
  <si>
    <t>59, BAT-TH-142(v.A38.2)</t>
  </si>
  <si>
    <t>PRE774_ROX_ROX_BAT-TH-142(v.A38.2)_CO1745</t>
  </si>
  <si>
    <t>PRA1232_MLC_MLC_BAT-EQ-117(v.A40.2)_CO3970</t>
  </si>
  <si>
    <t>MLC IMMOBILIER (Sottevast)</t>
  </si>
  <si>
    <t>48, BAT-EQ-117(v.A40.2)</t>
  </si>
  <si>
    <t>PRA1232_MLC_MLC_BAT-EQ-130(v.A22.1)_CO3971</t>
  </si>
  <si>
    <t>31, BAT-EQ-130(v.A22.1)</t>
  </si>
  <si>
    <t>PRA1232_MLC_MLC_BAT-TH-112(v.A22.2)_CO3972</t>
  </si>
  <si>
    <t>PRA1232_MLC_MLC_BAT-TH-112(v.A22.2)_CO3973</t>
  </si>
  <si>
    <t>PRA1232_MLC_MLC_BAT-TH-134(v.A22.1)_CO3974</t>
  </si>
  <si>
    <t>PRA1232_MLC_MLC_BAT-TH-139(v.A35.3)_CO3975</t>
  </si>
  <si>
    <t>PRA1232_MLC_MLC_BAT-TH-145(v.A23.1)_CO3976</t>
  </si>
  <si>
    <t>PRA1235_CF2_CBS_BAT-TH-112(v.A22.2)_CO4022</t>
  </si>
  <si>
    <t>CLINIQUE BON SECOURS (Le puy-en-velay)</t>
  </si>
  <si>
    <t>PRA1235_CF2_CBS_BAT-TH-134(v.A22.1)_CO4023</t>
  </si>
  <si>
    <t>PRA1235_CF2_CBS_BAT-TH-145(v.A23.1)_CO4024</t>
  </si>
  <si>
    <t>PRA1248_LFF_ECF_BAT-TH-134(v.A22.1)_CO4016</t>
  </si>
  <si>
    <t>LE FROID FOREZIEN (Saint-Priest-En-Jarez)</t>
  </si>
  <si>
    <t>ETABLISSEMENTS CHARLES FRERES (Feurs)</t>
  </si>
  <si>
    <t>PRA1248_LFF_ECF_BAT-TH-134(v.A22.1)_CO4017</t>
  </si>
  <si>
    <t>PRA1248_LFF_ECF_BAT-TH-134(v.A22.1)_CO4018</t>
  </si>
  <si>
    <t>PRA1249_LGD_TAS_BAT-TH-139(v.A35.3)_CO4019</t>
  </si>
  <si>
    <t>LEGENDRE MEDITERRANEE (Saint-jacques-de-la-lande)</t>
  </si>
  <si>
    <t>THALES APRIM SAS (Meudon)</t>
  </si>
  <si>
    <t>Nom opportunite</t>
  </si>
  <si>
    <t>Volume MWhc estime</t>
  </si>
  <si>
    <t>Montant des travaux</t>
  </si>
  <si>
    <t>Date signature contrat</t>
  </si>
  <si>
    <t>Raison du déclin</t>
  </si>
  <si>
    <t>Date du déclin</t>
  </si>
  <si>
    <t>Date de création</t>
  </si>
  <si>
    <t>2025-12-10</t>
  </si>
  <si>
    <t>2025-12-09</t>
  </si>
  <si>
    <t>2025-10-08</t>
  </si>
  <si>
    <t>2025-12-01</t>
  </si>
  <si>
    <t>2025-06-11</t>
  </si>
  <si>
    <t>2025-12-15</t>
  </si>
  <si>
    <t>2025-12-11</t>
  </si>
  <si>
    <t>2025-05-21</t>
  </si>
  <si>
    <t>2025-12-07</t>
  </si>
  <si>
    <t>2026-02-02</t>
  </si>
  <si>
    <t>2025-10-24</t>
  </si>
  <si>
    <t>2025-09-18</t>
  </si>
  <si>
    <t>2025-10-13</t>
  </si>
  <si>
    <t>2025-07-17</t>
  </si>
  <si>
    <t>2025-09-09</t>
  </si>
  <si>
    <t>2025-07-11</t>
  </si>
  <si>
    <t>2025-05-23</t>
  </si>
  <si>
    <t>2025-01-17</t>
  </si>
  <si>
    <t>2025-07-01</t>
  </si>
  <si>
    <t>2025-07-24</t>
  </si>
  <si>
    <t>2025-07-15</t>
  </si>
  <si>
    <t>2024-10-10</t>
  </si>
  <si>
    <t>2025-06-23</t>
  </si>
  <si>
    <t>2025-05-30</t>
  </si>
  <si>
    <t>2025-05-26</t>
  </si>
  <si>
    <t>2025-05-27</t>
  </si>
  <si>
    <t>2025-05-22</t>
  </si>
  <si>
    <t>2025-02-07</t>
  </si>
  <si>
    <t>2025-04-22</t>
  </si>
  <si>
    <t>2025-03-26</t>
  </si>
  <si>
    <t>2024-10-02</t>
  </si>
  <si>
    <t>2024-07-16</t>
  </si>
  <si>
    <t>2024-04-24</t>
  </si>
  <si>
    <t>2024-03-05</t>
  </si>
  <si>
    <t>2024-02-21</t>
  </si>
  <si>
    <t>2024-03-18</t>
  </si>
  <si>
    <t>2023-12-12</t>
  </si>
  <si>
    <t>2023-12-27</t>
  </si>
  <si>
    <t>2023-10-13</t>
  </si>
  <si>
    <t>2023-11-21</t>
  </si>
  <si>
    <t>2023-10-31</t>
  </si>
  <si>
    <t>2023-11-30</t>
  </si>
  <si>
    <t>2023-09-11</t>
  </si>
  <si>
    <t>2023-11-09</t>
  </si>
  <si>
    <t>2022-10-25</t>
  </si>
  <si>
    <t>2022-11-14</t>
  </si>
  <si>
    <t>2023-07-07</t>
  </si>
  <si>
    <t>2022-11-04</t>
  </si>
  <si>
    <t>2023-06-26</t>
  </si>
  <si>
    <t>2023-07-20</t>
  </si>
  <si>
    <t>2023-07-04</t>
  </si>
  <si>
    <t>2022-04-06</t>
  </si>
  <si>
    <t>2022-05-13</t>
  </si>
  <si>
    <t>2021-01-05</t>
  </si>
  <si>
    <t>2023-06-20</t>
  </si>
  <si>
    <t>2023-06-22</t>
  </si>
  <si>
    <t>2023-06-16</t>
  </si>
  <si>
    <t>2023-04-26</t>
  </si>
  <si>
    <t>2023-03-31</t>
  </si>
  <si>
    <t>2022-11-17</t>
  </si>
  <si>
    <t>2022-11-09</t>
  </si>
  <si>
    <t>2022-08-30</t>
  </si>
  <si>
    <t>2022-11-23</t>
  </si>
  <si>
    <t>2022-11-03</t>
  </si>
  <si>
    <t>2022-09-14</t>
  </si>
  <si>
    <t>2022-12-19</t>
  </si>
  <si>
    <t>2022-10-27</t>
  </si>
  <si>
    <t>2022-10-31</t>
  </si>
  <si>
    <t>2022-06-02</t>
  </si>
  <si>
    <t>2022-08-31</t>
  </si>
  <si>
    <t>2022-09-15</t>
  </si>
  <si>
    <t>2024-03-22</t>
  </si>
  <si>
    <t>2025-02-17</t>
  </si>
  <si>
    <t>2024-02-12</t>
  </si>
  <si>
    <t>2024-10-14</t>
  </si>
  <si>
    <t>2020-02-24</t>
  </si>
  <si>
    <t>2021-01-04</t>
  </si>
  <si>
    <t>2021-07-05</t>
  </si>
  <si>
    <t>2023-12-04</t>
  </si>
  <si>
    <t>2020-11-06</t>
  </si>
  <si>
    <t>2021-06-08</t>
  </si>
  <si>
    <t>2020-09-24</t>
  </si>
  <si>
    <t>2021-01-07</t>
  </si>
  <si>
    <t>2020-10-15</t>
  </si>
  <si>
    <t>2021-06-30</t>
  </si>
  <si>
    <t>2020-05-18</t>
  </si>
  <si>
    <t>2025-04-18</t>
  </si>
  <si>
    <t>2020-06-25</t>
  </si>
  <si>
    <t>2020-09-17</t>
  </si>
  <si>
    <t>2024-07-02</t>
  </si>
  <si>
    <t>2023-06-29</t>
  </si>
  <si>
    <t>2022-07-27</t>
  </si>
  <si>
    <t>2023-01-02</t>
  </si>
  <si>
    <t>2025-02-10</t>
  </si>
  <si>
    <t>2022-09-30</t>
  </si>
  <si>
    <t>2021-12-17</t>
  </si>
  <si>
    <t>2023-01-10</t>
  </si>
  <si>
    <t>2023-04-19</t>
  </si>
  <si>
    <t>2022-10-12</t>
  </si>
  <si>
    <t>2024-10-15</t>
  </si>
  <si>
    <t>SOCIETE-MISSENARD QUINT B (Toulouse)</t>
  </si>
  <si>
    <t>2025-12-31</t>
  </si>
  <si>
    <t>2025-12-08</t>
  </si>
  <si>
    <t>RCFE SOLUTIONS (Paris)</t>
  </si>
  <si>
    <t>2025-12-17</t>
  </si>
  <si>
    <t>NOBEL GAMBETTA (Lyon)</t>
  </si>
  <si>
    <t>2025-11-14</t>
  </si>
  <si>
    <t>ALPHA ENERGIE (Beligneux)</t>
  </si>
  <si>
    <t>MISSENARD (Gauchy)</t>
  </si>
  <si>
    <t>2025-12-16</t>
  </si>
  <si>
    <t>2025-12-05</t>
  </si>
  <si>
    <t>GENIE CLIMATIQUE DE LORRAINE (Pulnoy)</t>
  </si>
  <si>
    <t>ARDECHOISE DES PLASTIQUES DES BRUYERES (Desaignes)</t>
  </si>
  <si>
    <t>DJSP DISTRIBUTION (Trignac)</t>
  </si>
  <si>
    <t>2025-11-18</t>
  </si>
  <si>
    <t>2BT CONCEPT (Saint-quentin-fallavier)</t>
  </si>
  <si>
    <t>2025-10-02</t>
  </si>
  <si>
    <t>VEPRES (Claix)</t>
  </si>
  <si>
    <t>2024-12-19</t>
  </si>
  <si>
    <t>MULTIPLAST (Sainte-sigolene)</t>
  </si>
  <si>
    <t>2025-09-29</t>
  </si>
  <si>
    <t>2025-10-21</t>
  </si>
  <si>
    <t>2025-06-20</t>
  </si>
  <si>
    <t>S G C TRAVAUX SPECIAUX (Sainte-foy-l'argentiere)</t>
  </si>
  <si>
    <t>VALTEC (Paris)</t>
  </si>
  <si>
    <t>2025-05-05</t>
  </si>
  <si>
    <t>2024-09-09</t>
  </si>
  <si>
    <t>ENERSHIP (Lyon)</t>
  </si>
  <si>
    <t>Alberto ZUCCA</t>
  </si>
  <si>
    <t>2025-07-09</t>
  </si>
  <si>
    <t>2025-05-06</t>
  </si>
  <si>
    <t>2025-04-02</t>
  </si>
  <si>
    <t>SOCIETE-MISSENARD QUINT B (Coquelles)</t>
  </si>
  <si>
    <t>CALOMATECH (Mondeville)</t>
  </si>
  <si>
    <t>2025-05-19</t>
  </si>
  <si>
    <t>2025-05-20</t>
  </si>
  <si>
    <t>SOCIETE-MISSENARD QUINT B (Le mans)</t>
  </si>
  <si>
    <t>ARTELIA (Limonest)</t>
  </si>
  <si>
    <t>ELECTRICITE C TAZE (Bort les orgues)</t>
  </si>
  <si>
    <t>2025-04-24</t>
  </si>
  <si>
    <t>CTCI PRODUCTION (Sommerau)</t>
  </si>
  <si>
    <t>DELTA TEMP SERVICES (Piffonds)</t>
  </si>
  <si>
    <t>2025-03-25</t>
  </si>
  <si>
    <t>2025-02-03</t>
  </si>
  <si>
    <t>2025-03-21</t>
  </si>
  <si>
    <t>2025-02-19</t>
  </si>
  <si>
    <t>PASINI FRERES (Seyssins)</t>
  </si>
  <si>
    <t>2025-03-11</t>
  </si>
  <si>
    <t>2025-02-20</t>
  </si>
  <si>
    <t>2025-02-26</t>
  </si>
  <si>
    <t>2024-12-11</t>
  </si>
  <si>
    <t>2024-12-16</t>
  </si>
  <si>
    <t>2024-12-06</t>
  </si>
  <si>
    <t>2024-11-25</t>
  </si>
  <si>
    <t>2024-10-11</t>
  </si>
  <si>
    <t>2024-09-26</t>
  </si>
  <si>
    <t>2024-12-09</t>
  </si>
  <si>
    <t>2024-11-28</t>
  </si>
  <si>
    <t>2024-10-03</t>
  </si>
  <si>
    <t>EIFFAGE ENERGIE SYSTEMES - COGENERATION (Biscarrosse)</t>
  </si>
  <si>
    <t>2024-09-19</t>
  </si>
  <si>
    <t>2024-10-29</t>
  </si>
  <si>
    <t>2024-10-23</t>
  </si>
  <si>
    <t>2024-04-08</t>
  </si>
  <si>
    <t>MDTE (Offemont)</t>
  </si>
  <si>
    <t>2024-05-29</t>
  </si>
  <si>
    <t>C2AP (Pont-Du-Chateau)</t>
  </si>
  <si>
    <t>AR2C (Riom)</t>
  </si>
  <si>
    <t>2024-09-11</t>
  </si>
  <si>
    <t>2024-08-06</t>
  </si>
  <si>
    <t>CBF-PRO (Saint-Genix-Les-Villages)</t>
  </si>
  <si>
    <t>2024-07-17</t>
  </si>
  <si>
    <t>2024-07-12</t>
  </si>
  <si>
    <t>2024-07-11</t>
  </si>
  <si>
    <t>2024-05-16</t>
  </si>
  <si>
    <t>OGEC AUX LAZARISTES-LA SALLE LYON (Lyon)</t>
  </si>
  <si>
    <t>2024-06-24</t>
  </si>
  <si>
    <t>EFFISCOP (Saint-genis-laval)</t>
  </si>
  <si>
    <t>SOCIETE D'APPLICATIONS ELECTRIQUES DU CENTRE (Mozac)</t>
  </si>
  <si>
    <t>2024-06-27</t>
  </si>
  <si>
    <t>2024-06-17</t>
  </si>
  <si>
    <t>2024-04-12</t>
  </si>
  <si>
    <t>SOPCZ (Limoges)</t>
  </si>
  <si>
    <t>2024-04-19</t>
  </si>
  <si>
    <t>CABINET D'ETUDES MARC MERLIN(Lyon 2Eme)</t>
  </si>
  <si>
    <t>2024-04-18</t>
  </si>
  <si>
    <t>2023-12-20</t>
  </si>
  <si>
    <t>2023-11-22</t>
  </si>
  <si>
    <t>CF2C CHAPUIS (Solignac-Sur-Loire)</t>
  </si>
  <si>
    <t>2024-03-25</t>
  </si>
  <si>
    <t>2024-03-14</t>
  </si>
  <si>
    <t>TRICOT (Jarville-La-Malgrange)</t>
  </si>
  <si>
    <t>2024-01-12</t>
  </si>
  <si>
    <t>2023-10-30</t>
  </si>
  <si>
    <t>2023-11-24</t>
  </si>
  <si>
    <t>CCER SAINTOIS (Omelmont)</t>
  </si>
  <si>
    <t>2023-12-18</t>
  </si>
  <si>
    <t>2023-11-27</t>
  </si>
  <si>
    <t>2023-11-16</t>
  </si>
  <si>
    <t>2023-08-08</t>
  </si>
  <si>
    <t>2023-10-06</t>
  </si>
  <si>
    <t>2023-11-02</t>
  </si>
  <si>
    <t>SAS SANJUAN (Valence)</t>
  </si>
  <si>
    <t>2023-12-13</t>
  </si>
  <si>
    <t>2023-10-18</t>
  </si>
  <si>
    <t>MISSENARD VALENCIENNES (Saint-Saulve)</t>
  </si>
  <si>
    <t>2023-09-04</t>
  </si>
  <si>
    <t>8 - Obtenu</t>
  </si>
  <si>
    <t>2023-05-22</t>
  </si>
  <si>
    <t>2023-02-02</t>
  </si>
  <si>
    <t>2023-09-25</t>
  </si>
  <si>
    <t>PRO CLIM ENERGIES(Cusset)</t>
  </si>
  <si>
    <t>2023-02-10</t>
  </si>
  <si>
    <t>2023-10-05</t>
  </si>
  <si>
    <t>PRO G FROID (Notre-Dame-Des-Millieres)</t>
  </si>
  <si>
    <t>2023-01-18</t>
  </si>
  <si>
    <t>2023-07-06</t>
  </si>
  <si>
    <t>GANDIT CLIMATISATION (Vaulx-En-Velin)</t>
  </si>
  <si>
    <t>JOHNSON CONTROLS INDUSTRIES (Meyzieu)</t>
  </si>
  <si>
    <t>NOVACIER (Cheval-Blanc)</t>
  </si>
  <si>
    <t>SOPCZ (Limoges) (Inactif)</t>
  </si>
  <si>
    <t>2022-11-24</t>
  </si>
  <si>
    <t>COTE SAS (Les Roches-De-Condrieu)</t>
  </si>
  <si>
    <t>PCAS (Rives D'Andaine)</t>
  </si>
  <si>
    <t>2023-05-23</t>
  </si>
  <si>
    <t>2023-02-22</t>
  </si>
  <si>
    <t>2023-04-07</t>
  </si>
  <si>
    <t>2023-04-27</t>
  </si>
  <si>
    <t>2022-03-10</t>
  </si>
  <si>
    <t>CLAUSE (Portes-Les-Valence)</t>
  </si>
  <si>
    <t>2022-03-09</t>
  </si>
  <si>
    <t>2021-10-11</t>
  </si>
  <si>
    <t>GERFLOR TARARE SNC (Tarare)</t>
  </si>
  <si>
    <t>2022-05-02</t>
  </si>
  <si>
    <t>2021-12-08</t>
  </si>
  <si>
    <t>2021-11-26</t>
  </si>
  <si>
    <t>SALINS (Clichy)</t>
  </si>
  <si>
    <t>TECHNIQUES MAINTENANCE SERVICES (Bouxieres-Aux-Dames)</t>
  </si>
  <si>
    <t>2022-12-01</t>
  </si>
  <si>
    <t>2022-12-29</t>
  </si>
  <si>
    <t>2022-12-23</t>
  </si>
  <si>
    <t>2023-02-21</t>
  </si>
  <si>
    <t>2022-09-08</t>
  </si>
  <si>
    <t>2023-02-16</t>
  </si>
  <si>
    <t>2022-05-31</t>
  </si>
  <si>
    <t>2022-07-19</t>
  </si>
  <si>
    <t>2023-03-20</t>
  </si>
  <si>
    <t>2023-03-16</t>
  </si>
  <si>
    <t>2023-03-01</t>
  </si>
  <si>
    <t>2023-03-03</t>
  </si>
  <si>
    <t>2023-02-03</t>
  </si>
  <si>
    <t>2023-02-01</t>
  </si>
  <si>
    <t>2023-02-09</t>
  </si>
  <si>
    <t>FENWAL (Lacs)</t>
  </si>
  <si>
    <t>2023-01-09</t>
  </si>
  <si>
    <t>ENGIE ENERGIE SERVICES (St Cyr Sur Loire)</t>
  </si>
  <si>
    <t>BUSSEUIL S.A. (Valence)</t>
  </si>
  <si>
    <t>2022-12-08</t>
  </si>
  <si>
    <t>2022-11-21</t>
  </si>
  <si>
    <t>LARGIER TECHNOLOGIE (Vals-Les-Bains)</t>
  </si>
  <si>
    <t>2022-11-02</t>
  </si>
  <si>
    <t>2022-07-20</t>
  </si>
  <si>
    <t>ALMACIA (Lyon )</t>
  </si>
  <si>
    <t>GERFLOR PROVENCE SNC (Saint-Paul-Trois-Chateaux)</t>
  </si>
  <si>
    <t>SOC SOPARA (Pusignan)</t>
  </si>
  <si>
    <t>TEREOS (Attin)</t>
  </si>
  <si>
    <t>TORAY CARBON FIBERS EUROPE (Abidos)</t>
  </si>
  <si>
    <t>ADISSEO ROCHES (Saint-Clair-Du-Rhone)</t>
  </si>
  <si>
    <t>PCAS (Limay)</t>
  </si>
  <si>
    <t>CEF NORD (Avelin)</t>
  </si>
  <si>
    <t>SNEF (Bethune)</t>
  </si>
  <si>
    <t>SNEF (Dunkerque)</t>
  </si>
  <si>
    <t>MK ENERGIES (Dunkerque)</t>
  </si>
  <si>
    <t>2025-02-27</t>
  </si>
  <si>
    <t>SPI ENERGIE (La Ravoire)</t>
  </si>
  <si>
    <t>ATLAS COPCO (Frepillon)</t>
  </si>
  <si>
    <t>FRULACT FRANCE (Apt)</t>
  </si>
  <si>
    <t>BABCOCK WANSON (Nerac)</t>
  </si>
  <si>
    <t>EOS ELECTRICITE (Marconne)</t>
  </si>
  <si>
    <t>RAGT 2N (Rivieres)</t>
  </si>
  <si>
    <t>2025-08-04</t>
  </si>
  <si>
    <t>VALENTIN REFRIGERATION (Olemps)</t>
  </si>
  <si>
    <t>NOVACYL (Roussillon)</t>
  </si>
  <si>
    <t>TRANE (Dardilly)</t>
  </si>
  <si>
    <t>VM BUILDING (Viviez)</t>
  </si>
  <si>
    <t>2025-07-30</t>
  </si>
  <si>
    <t>Déclin - Bénéficiaire - Autre que CEE (budget, technique, etc.)</t>
  </si>
  <si>
    <t>2024-09-24</t>
  </si>
  <si>
    <t>MULTIAIR FRANCE (Taverny)</t>
  </si>
  <si>
    <t>ADISSEO (Commentry)</t>
  </si>
  <si>
    <t>ATELIER DE CABLAGE DU CENTRE (Domerat)</t>
  </si>
  <si>
    <t>2025-10-31</t>
  </si>
  <si>
    <t>ALWECO (Maasdijk)</t>
  </si>
  <si>
    <t>ROUSSELOT (L'Isle-Sur-La-Sorgue)</t>
  </si>
  <si>
    <t>2025-06-13</t>
  </si>
  <si>
    <t>AQUAPROX I-TECH (Saint-ouen-l'aumone)</t>
  </si>
  <si>
    <t>DESORGUES ET FILS (Saint-andiol)</t>
  </si>
  <si>
    <t>2025-08-06</t>
  </si>
  <si>
    <t>S-T-SERRE (Chateaurenard)</t>
  </si>
  <si>
    <t>FYSOL SAS (Chambery)</t>
  </si>
  <si>
    <t>2025-01-16</t>
  </si>
  <si>
    <t>2023-09-05</t>
  </si>
  <si>
    <t>2025-09-05</t>
  </si>
  <si>
    <t>RAGT SEMENCES (Calmont)</t>
  </si>
  <si>
    <t>2025-06-06</t>
  </si>
  <si>
    <t>ETS PIERRE MEIJE (Aussillon)</t>
  </si>
  <si>
    <t>2025-03-10</t>
  </si>
  <si>
    <t>HORTINED FRANCE (Nantes)</t>
  </si>
  <si>
    <t>ATIEP (Benfeld)</t>
  </si>
  <si>
    <t>2025-02-16</t>
  </si>
  <si>
    <t>ZEPPELIN SYSTEMS FRANCE (Venissieux)</t>
  </si>
  <si>
    <t>NEXT ENERGY (Villeurbanne)</t>
  </si>
  <si>
    <t>2021-05-03</t>
  </si>
  <si>
    <t>ROQUETTE FRERES (Lestrem)</t>
  </si>
  <si>
    <t>GLATFELTER (Scaer)</t>
  </si>
  <si>
    <t>2021-11-15</t>
  </si>
  <si>
    <t>SARAF (Scaer)</t>
  </si>
  <si>
    <t>2021-09-21</t>
  </si>
  <si>
    <t>ITHERM (Trilport)</t>
  </si>
  <si>
    <t>EMBALLAGES LAURENT (Chalon-Sur-Saone)</t>
  </si>
  <si>
    <t>2020-06-11</t>
  </si>
  <si>
    <t>2021-07-27</t>
  </si>
  <si>
    <t>ROQUETTE FRERES (Montigny Lengrain)</t>
  </si>
  <si>
    <t>2020-05-29</t>
  </si>
  <si>
    <t>STEE (Saint-Etienne)</t>
  </si>
  <si>
    <t>2020-03-18</t>
  </si>
  <si>
    <t>VM BUILDING (Montreuil)</t>
  </si>
  <si>
    <t>SOCIETE BERLAINE (Roquecourbe)</t>
  </si>
  <si>
    <t>2020-04-15</t>
  </si>
  <si>
    <t>OSIRIS (Roussillon)</t>
  </si>
  <si>
    <t>2021-01-19</t>
  </si>
  <si>
    <t>MOTEURS LEROY SOMER (Saint Symphorien D'Ozon)</t>
  </si>
  <si>
    <t>CLINIQUE ELSAN (Haguenau)</t>
  </si>
  <si>
    <t>2021-09-22</t>
  </si>
  <si>
    <t>STROHM (Betschdorf)</t>
  </si>
  <si>
    <t>COLPAL INDUSTRIEL(Colombes)</t>
  </si>
  <si>
    <t>2019-12-02</t>
  </si>
  <si>
    <t>VENCOREX (Saint-Priest)</t>
  </si>
  <si>
    <t>2021-06-23</t>
  </si>
  <si>
    <t>INEO (Domene)</t>
  </si>
  <si>
    <t>2021-07-22</t>
  </si>
  <si>
    <t>DALKIA AIR SOLUTIONS (Montpellier)</t>
  </si>
  <si>
    <t>ERAS (Lyon 7Eme)</t>
  </si>
  <si>
    <t>2021-08-26</t>
  </si>
  <si>
    <t>2021-09-30</t>
  </si>
  <si>
    <t>SODEX (Carpiquet)</t>
  </si>
  <si>
    <t>2021-05-12</t>
  </si>
  <si>
    <t>ROQUETTE FRERES (Beinheim)</t>
  </si>
  <si>
    <t>2021-09-07</t>
  </si>
  <si>
    <t>VEOLIA WATER STI (Decines-Charpieu)</t>
  </si>
  <si>
    <t>VIESSMANN INDUSTRIE FRANCE (Domloup)</t>
  </si>
  <si>
    <t>NOVAPEX (Roussillon)</t>
  </si>
  <si>
    <t>ES ELEQ (Contrexeville)</t>
  </si>
  <si>
    <t>2021-03-12</t>
  </si>
  <si>
    <t>2021-09-13</t>
  </si>
  <si>
    <t>ASTEL (Vauvert)</t>
  </si>
  <si>
    <t>2021-06-10</t>
  </si>
  <si>
    <t>2021-09-24</t>
  </si>
  <si>
    <t>TEREOS (Chevrieres)</t>
  </si>
  <si>
    <t>2021-01-14</t>
  </si>
  <si>
    <t>LA CAUDRESIENNE (Caudry)</t>
  </si>
  <si>
    <t>2025-06-17</t>
  </si>
  <si>
    <t>EAUTEX SARL (Roubaix)</t>
  </si>
  <si>
    <t>2020-11-26</t>
  </si>
  <si>
    <t>DURR SYSTEMS (Lisses)</t>
  </si>
  <si>
    <t>SALINS (Varangeville)</t>
  </si>
  <si>
    <t>2021-06-14</t>
  </si>
  <si>
    <t>TMS (Allonnes)</t>
  </si>
  <si>
    <t>2020-07-22</t>
  </si>
  <si>
    <t>SALINE D EINVILLE (Einville-Au-Jard)</t>
  </si>
  <si>
    <t>2020-12-01</t>
  </si>
  <si>
    <t>NOVALAIR EST (Les Mesneux)</t>
  </si>
  <si>
    <t>GERFLOR SAS (Villeurbanne)</t>
  </si>
  <si>
    <t>SNEF (Hoerdt)</t>
  </si>
  <si>
    <t>2020-10-13</t>
  </si>
  <si>
    <t>SPIE INDUSTRIE (Holtzheim)</t>
  </si>
  <si>
    <t>AOC (ALIANCYS) (Compiegne)</t>
  </si>
  <si>
    <t>WEISHAUPT (Reims)</t>
  </si>
  <si>
    <t>STE DE VENTILATION MEDITERRANEENNE (Montpellier)</t>
  </si>
  <si>
    <t>ATLAS COPCO (Saint-Ouen-L'Aumone) (Inactif)</t>
  </si>
  <si>
    <t>JUNGBUNZLAUER (Marckolsheim)</t>
  </si>
  <si>
    <t>AHLSTROM BRIGNOUD (Villard-bonnot)</t>
  </si>
  <si>
    <t>ELECTRO MOTEUR (Saint-Nabord)</t>
  </si>
  <si>
    <t>AXIMA REFRIGERATION (Bischheim)</t>
  </si>
  <si>
    <t>ABB FRANCE (Cergy)</t>
  </si>
  <si>
    <t>LANSARD (Argonay)</t>
  </si>
  <si>
    <t>2020-09-04</t>
  </si>
  <si>
    <t>2020-09-08</t>
  </si>
  <si>
    <t>INDACHLOR (Loon-Plage)</t>
  </si>
  <si>
    <t>2025-01-03</t>
  </si>
  <si>
    <t>WOIT GROUP (Rosult)</t>
  </si>
  <si>
    <t>2023-06-23</t>
  </si>
  <si>
    <t>DELTA ENERGIE (Lillebonne)</t>
  </si>
  <si>
    <t>SOCIETE ALMA SA (La ferriere-bochard)</t>
  </si>
  <si>
    <t>MCI (Reims)</t>
  </si>
  <si>
    <t>2F ELEC (Pulversheim)</t>
  </si>
  <si>
    <t>FONCIERE MOZART (Paris 2)</t>
  </si>
  <si>
    <t>2024-11-20</t>
  </si>
  <si>
    <t>SMI-FCI (Chevilly-larue)</t>
  </si>
  <si>
    <t>EXLAIR (Aix-en-provence)</t>
  </si>
  <si>
    <t>DALKIA (Pau)</t>
  </si>
  <si>
    <t>SOC D EXPLOITATION DE SABLES ET MINERAUX (Pontpoint)</t>
  </si>
  <si>
    <t>SARL CBS DISTRIBUTION (Le malesherbois)</t>
  </si>
  <si>
    <t>2023-11-10</t>
  </si>
  <si>
    <t>BABCOCK WANSON (Vitrolles)</t>
  </si>
  <si>
    <t>MANGIN EGLY ENTREPRISES (Vitry-le-francois)</t>
  </si>
  <si>
    <t>BAUR ENGINEERING GMBH &amp; CO. KG (Laupheim)</t>
  </si>
  <si>
    <t>ETS BOCAHUT (Haut-Lieu)</t>
  </si>
  <si>
    <t>2024-06-06</t>
  </si>
  <si>
    <t>LINEAS FRANCE (Lille)</t>
  </si>
  <si>
    <t>2023-10-11</t>
  </si>
  <si>
    <t>SMI IA (Carcares-sainte-croix)</t>
  </si>
  <si>
    <t>ALMA (Chambon la foret)</t>
  </si>
  <si>
    <t>Arnaud LAVIZZARI</t>
  </si>
  <si>
    <t>SCETEC (Le mans)</t>
  </si>
  <si>
    <t>IMERYS PCC FRANCE (Arles)</t>
  </si>
  <si>
    <t>2022-11-15</t>
  </si>
  <si>
    <t>SNEF (Fos-sur-mer)</t>
  </si>
  <si>
    <t>ESO SUD OUEST (Lons)</t>
  </si>
  <si>
    <t>AIRFLUX (Treillieres)</t>
  </si>
  <si>
    <t>ETS JOHANN FLON (Raimbeaucourt)</t>
  </si>
  <si>
    <t>PCAS (Porcheville)</t>
  </si>
  <si>
    <t>D I C E E P (Laneuvelotte)</t>
  </si>
  <si>
    <t>ST2I ELEC (Hœnheim)</t>
  </si>
  <si>
    <t>PRAYON (Saint-Clair-Du-Rhone)</t>
  </si>
  <si>
    <t>2024-10-08</t>
  </si>
  <si>
    <t>PEINTISOL RHONE ALPES (Saint-symphorien-d'ozon)</t>
  </si>
  <si>
    <t>TEREOS (Boiry-sainte-rictrude)</t>
  </si>
  <si>
    <t>2024-09-20</t>
  </si>
  <si>
    <t>MK ENERGIES (Saint-leonard)</t>
  </si>
  <si>
    <t>2023-08-30</t>
  </si>
  <si>
    <t>2021-09-08</t>
  </si>
  <si>
    <t>AIRFLUX (Breuil-Le-Sec)</t>
  </si>
  <si>
    <t>INEO HAUTS DE FRANCE (Compiegne)</t>
  </si>
  <si>
    <t>SEIF (Champigny-sur-marne)</t>
  </si>
  <si>
    <t>EIMI ELEC (Douvrin)</t>
  </si>
  <si>
    <t>2024-06-13</t>
  </si>
  <si>
    <t>SOME INDUSTRIES (Orthez)</t>
  </si>
  <si>
    <t>2024-07-05</t>
  </si>
  <si>
    <t>NANCY PRINT (Jarville-La-Malgrange)</t>
  </si>
  <si>
    <t>2021-11-22</t>
  </si>
  <si>
    <t>ECO CHAUFF CLIM (Malzeville)</t>
  </si>
  <si>
    <t>TRANE (Villeneuve D'Ascq)</t>
  </si>
  <si>
    <t>GTI GRANDS TRAVAUX INDUSTRIELS (Lapugnoy)</t>
  </si>
  <si>
    <t>2021-10-14</t>
  </si>
  <si>
    <t>CMF STRUCTURES (Massiac)</t>
  </si>
  <si>
    <t>2024-05-31</t>
  </si>
  <si>
    <t>ARTHUR METZ (Marlenheim)</t>
  </si>
  <si>
    <t>2024-06-19</t>
  </si>
  <si>
    <t>ANDLAUER SAS (Rosheim)</t>
  </si>
  <si>
    <t>ADISSEO (Anglet)</t>
  </si>
  <si>
    <t>CLAUGER (Serres-castet)</t>
  </si>
  <si>
    <t>LEGENDRE CONVEYORS NV SA (Dilbeek)</t>
  </si>
  <si>
    <t>SPIE INDUSTRIE (Saint-jean-de-braye)</t>
  </si>
  <si>
    <t>2024-02-29</t>
  </si>
  <si>
    <t>AVEYRON ELEC CONCEPT (Aubin)</t>
  </si>
  <si>
    <t>2024-03-07</t>
  </si>
  <si>
    <t>2022-08-25</t>
  </si>
  <si>
    <t>ABB FRANCE (Villeneuve d'ascq)</t>
  </si>
  <si>
    <t>DECAMAT+ (Leers)</t>
  </si>
  <si>
    <t>EES - ALSACE FRANCHE COMTE (Ostwald)</t>
  </si>
  <si>
    <t>ALSA PIPING (Wintzenheim)</t>
  </si>
  <si>
    <t>FONDERIE DE BRETAGNE (Caudan)</t>
  </si>
  <si>
    <t>2023-12-21</t>
  </si>
  <si>
    <t>MATAL (Caudan)</t>
  </si>
  <si>
    <t>2023-05-11</t>
  </si>
  <si>
    <t>ENGIE ENERGIE SERVICES (Valence)</t>
  </si>
  <si>
    <t>ADISSEO (Antony)</t>
  </si>
  <si>
    <t>2023-11-08</t>
  </si>
  <si>
    <t>ADF RHONE ALPES (Corbas)</t>
  </si>
  <si>
    <t>BMG ACTIVITE (Chambellay)</t>
  </si>
  <si>
    <t>SYSTECH ENERGY (Quevert)</t>
  </si>
  <si>
    <t>2023-11-07</t>
  </si>
  <si>
    <t>SAINT-GOBAIN ABRASIFS (Conflans-Sainte-Honorine)</t>
  </si>
  <si>
    <t>SAINT-GOBAIN ABRASIFS (Nazelles-Negron)</t>
  </si>
  <si>
    <t>MISSENARD NANTES  (Saint-herblain)</t>
  </si>
  <si>
    <t>PAROT (Saint-Romain-Le-Puy)</t>
  </si>
  <si>
    <t>PRELEC (Saint-yorre)</t>
  </si>
  <si>
    <t>CEGELEC PICARDIE INDUSTRIE (Amiens)</t>
  </si>
  <si>
    <t>CT2A (Confrancon)</t>
  </si>
  <si>
    <t>2023-03-22</t>
  </si>
  <si>
    <t>LM SYSTEMES (Gradignan)</t>
  </si>
  <si>
    <t>ROXANE NORD (Perenchies)</t>
  </si>
  <si>
    <t>GTIE AMIENS (Amiens)</t>
  </si>
  <si>
    <t>AFEXTRUSION (Germigny)</t>
  </si>
  <si>
    <t>2023-02-08</t>
  </si>
  <si>
    <t>TRANE NANCY (Richardmenil)</t>
  </si>
  <si>
    <t>CHARLES RIVER (Saint-Germain-Nuelles)</t>
  </si>
  <si>
    <t>2022-11-28</t>
  </si>
  <si>
    <t>EXYTE (Aix-En-Provence)</t>
  </si>
  <si>
    <t>SPI ENERGIE (Saint-Priest)</t>
  </si>
  <si>
    <t>ARCELOR (Vitry-Le-Francois)</t>
  </si>
  <si>
    <t>2021-03-04</t>
  </si>
  <si>
    <t>2020-07-24</t>
  </si>
  <si>
    <t>CORETEC (Decines-Charpieu)</t>
  </si>
  <si>
    <t>2020-07-16</t>
  </si>
  <si>
    <t>2021-02-18</t>
  </si>
  <si>
    <t>2020-06-15</t>
  </si>
  <si>
    <t>2020-06-08</t>
  </si>
  <si>
    <t>2020-07-10</t>
  </si>
  <si>
    <t>2020-06-19</t>
  </si>
  <si>
    <t>COFELY (Lyon)</t>
  </si>
  <si>
    <t>2020-05-04</t>
  </si>
  <si>
    <t>TRANE (Golbey)</t>
  </si>
  <si>
    <t>AIRTECH SOLUTIONS (Wasselonne)</t>
  </si>
  <si>
    <t>2020-06-03</t>
  </si>
  <si>
    <t>POLE AIR INDUSTRIE (Saint-Cyprien)</t>
  </si>
  <si>
    <t>2020-10-22</t>
  </si>
  <si>
    <t>2020-08-18</t>
  </si>
  <si>
    <t>HYDROLEC (Ytrac)</t>
  </si>
  <si>
    <t>EQUIPEMENT SERVICE INDUSTRIE (Castelginest)</t>
  </si>
  <si>
    <t>2020-03-04</t>
  </si>
  <si>
    <t>ENDEL (Fos-Sur-Mer)</t>
  </si>
  <si>
    <t>ADDEV (ICTDP) (Lallaing)</t>
  </si>
  <si>
    <t>2020-03-02</t>
  </si>
  <si>
    <t>2024-07-26</t>
  </si>
  <si>
    <t>2020-12-12</t>
  </si>
  <si>
    <t>2023-12-05</t>
  </si>
  <si>
    <t>2020-11-30</t>
  </si>
  <si>
    <t>2023-11-29</t>
  </si>
  <si>
    <t>ENTREPRISE GENERALE DE MAINTENANCE (Venissieux)</t>
  </si>
  <si>
    <t>GIE CHIMIE SALINDRES (Salindres)</t>
  </si>
  <si>
    <t>2022-07-12</t>
  </si>
  <si>
    <t>NIPRO (Aumale)</t>
  </si>
  <si>
    <t>2021-11-25</t>
  </si>
  <si>
    <t>NALDEO GROUP (Lyon)</t>
  </si>
  <si>
    <t>SDEL NORD - ACTEMIUM (Avelin)</t>
  </si>
  <si>
    <t>2026-01-19</t>
  </si>
  <si>
    <t>GERFLOR (Lyon)</t>
  </si>
  <si>
    <t>ARVAL SERVICE LEASE (Lyon)</t>
  </si>
  <si>
    <t>2024-01-24</t>
  </si>
  <si>
    <t>SUD OUEST AIR COMPRIME (Cenon)</t>
  </si>
  <si>
    <t>2022-12-09</t>
  </si>
  <si>
    <t>2026-02-13</t>
  </si>
  <si>
    <t>2025-07-08</t>
  </si>
  <si>
    <t>2026-02-18</t>
  </si>
  <si>
    <t>SNAM (Viviez)</t>
  </si>
  <si>
    <t>APICC (Riorges)</t>
  </si>
  <si>
    <t>GENIE CLIMATIQUE MISPOUILLE G.C.M (Montauban)</t>
  </si>
  <si>
    <t>CLIMATER MAINTENANCE MEDITERRANEE (Vendargues)</t>
  </si>
  <si>
    <t>SOCIETE DE GESTION DES CLINIQUES D'EPINAL REUNIES (Epinal)</t>
  </si>
  <si>
    <t>LOUIS PASTEUR SANTE (Essey-les-nancy)</t>
  </si>
  <si>
    <t>FROID QUANTIQUE (Neuilly-sous-clermont)</t>
  </si>
  <si>
    <t>Anthony LIBBRECHT</t>
  </si>
  <si>
    <t>2026-06-26</t>
  </si>
  <si>
    <t>2026-02-27</t>
  </si>
  <si>
    <t>2026-01-26</t>
  </si>
  <si>
    <t>SEIBO (Reims)</t>
  </si>
  <si>
    <t>ITEC ENGINEERING (Esches)</t>
  </si>
  <si>
    <t>Nom operation</t>
  </si>
  <si>
    <t>Date engagement operation</t>
  </si>
  <si>
    <t>Nom du projet</t>
  </si>
  <si>
    <t>Date achevement operation</t>
  </si>
  <si>
    <t>Support</t>
  </si>
  <si>
    <t>6 - Deposer le projet</t>
  </si>
  <si>
    <t>4, IND-UT-113(v.A14.1)</t>
  </si>
  <si>
    <t>NEXANS (Courbevoie)</t>
  </si>
  <si>
    <t>Created At</t>
  </si>
  <si>
    <t>2024-01-26</t>
  </si>
  <si>
    <t>2024-01-05</t>
  </si>
  <si>
    <t>2023-12-22</t>
  </si>
  <si>
    <t>9 - Termine</t>
  </si>
  <si>
    <t>E2S (Viriat)</t>
  </si>
  <si>
    <t>Nom compte</t>
  </si>
  <si>
    <t>Type compte</t>
  </si>
  <si>
    <t>SIRET</t>
  </si>
  <si>
    <t>Code postal</t>
  </si>
  <si>
    <t>Bénéficiaire, Installateur</t>
  </si>
  <si>
    <t>RESID'HOME TOULOUSE OCCITANIA</t>
  </si>
  <si>
    <t>SUDCOSMETICS (Saint-Chamas)</t>
  </si>
  <si>
    <t>ITB</t>
  </si>
  <si>
    <t>02100</t>
  </si>
  <si>
    <t>ALBAN IMMOBILIER (Le puy-en-velay)</t>
  </si>
  <si>
    <t>ABATTOIRS DES CRETS (Bourg-en-bresse)</t>
  </si>
  <si>
    <t>01000</t>
  </si>
  <si>
    <t>MONOPRIX EXPLOITATION, PAR ABREVIATION MPX (Annecy)</t>
  </si>
  <si>
    <t>MONOPRIX (Clichy)</t>
  </si>
  <si>
    <t>BUREAU D'ETUDE TECHNIQUES ACROBAT (Saint-etienne)</t>
  </si>
  <si>
    <t>PARCOLOG INVEST (Paris)</t>
  </si>
  <si>
    <t>INRAE CROUEL (Clermont-ferrand)</t>
  </si>
  <si>
    <t>SYNDICAT MIXTE HERAULT ENERGIE (Pezenas)</t>
  </si>
  <si>
    <t>eligible</t>
  </si>
  <si>
    <t>GHICL SAINT PHILIBERT (Lille)</t>
  </si>
  <si>
    <t>GHICL</t>
  </si>
  <si>
    <t>SODIFRAGEL (Demigny)</t>
  </si>
  <si>
    <t>France Frais</t>
  </si>
  <si>
    <t>FRANCAP DISTRIBUTION (Paris)</t>
  </si>
  <si>
    <t>CLINIQUE LOUIS PASTEUR (Essey-les-nancy)</t>
  </si>
  <si>
    <t>07570</t>
  </si>
  <si>
    <t>CA DU PAYS VOIRONNAIS (Voiron)</t>
  </si>
  <si>
    <t>01250</t>
  </si>
  <si>
    <t>MISSENARD</t>
  </si>
  <si>
    <t>AEW</t>
  </si>
  <si>
    <t>ROQUETTE</t>
  </si>
  <si>
    <t>03300</t>
  </si>
  <si>
    <t>06850047900057</t>
  </si>
  <si>
    <t>Installateur, Mondataire</t>
  </si>
  <si>
    <t>02430</t>
  </si>
  <si>
    <t>07600</t>
  </si>
  <si>
    <t>K R EXPANSION (Chirat-l'eglise)</t>
  </si>
  <si>
    <t>03330</t>
  </si>
  <si>
    <t>GANDIT</t>
  </si>
  <si>
    <t>EVONIK (Roussillon)</t>
  </si>
  <si>
    <t>EIFFAGE</t>
  </si>
  <si>
    <t>CF2C</t>
  </si>
  <si>
    <t>Installateur, intermediary</t>
  </si>
  <si>
    <t>01360</t>
  </si>
  <si>
    <t>LOGICOR 1 (Paris)</t>
  </si>
  <si>
    <t>STA CLIM (Meurchin)</t>
  </si>
  <si>
    <t>intermediary</t>
  </si>
  <si>
    <t>GXO LOGISTICS FROID FRANCE (Miramas)</t>
  </si>
  <si>
    <t>VITAMONT (Monflanquin)</t>
  </si>
  <si>
    <t>RCFE INGENIERIE (Paris)</t>
  </si>
  <si>
    <t>AGENCE NATIONALE DE L'HABITAT (Paris)</t>
  </si>
  <si>
    <t>Demandeur, intermediary</t>
  </si>
  <si>
    <t>CFH BOULOGNE (Boulogne-billancourt)</t>
  </si>
  <si>
    <t>ATELIERS VCA (Chateauneuf-sur-isere)</t>
  </si>
  <si>
    <t>WOIT GROUP (Bourbourg)</t>
  </si>
  <si>
    <t>SOGEFI AIR &amp; COOLING (Chateauroux)</t>
  </si>
  <si>
    <t>CLINIQUE VICTOR PAUCHET DE BUTLER (Amiens)</t>
  </si>
  <si>
    <t>ARVAL SERVICE LEASE (Paris)</t>
  </si>
  <si>
    <t>COMMUNAUTE AGGLO FORBACH PORTE FRANCE (Forbach)</t>
  </si>
  <si>
    <t>OTV (Vandœuvre-les-nancy)</t>
  </si>
  <si>
    <t>T'RHEA</t>
  </si>
  <si>
    <t>CENTRE ANTOINE LACASSAGNE (Nice)</t>
  </si>
  <si>
    <t>06200</t>
  </si>
  <si>
    <t>GIE ARNAULT TZANCK (Saint-laurent-du-var)</t>
  </si>
  <si>
    <t>06700</t>
  </si>
  <si>
    <t>SAINT-GOBAIN ISOVER (Courbevoie)</t>
  </si>
  <si>
    <t>SAINT GOBAIN</t>
  </si>
  <si>
    <t>T' RHEA (Alixan)</t>
  </si>
  <si>
    <t>MISTRAL SNC (Paris)</t>
  </si>
  <si>
    <t>CLINAVENIR RIVE GAUCHE (Toulouse)</t>
  </si>
  <si>
    <t>CLINIQUE LES PORTES DU SUD (Venissieux)</t>
  </si>
  <si>
    <t>PERFINERGIE (Hendaye)</t>
  </si>
  <si>
    <t>AXPO FRANCE(Lyon 2Eme)</t>
  </si>
  <si>
    <t>Demandeur, obligatedSubject</t>
  </si>
  <si>
    <t>SAINT CYPRIEN RIVE GAUCHE (Toulouse)</t>
  </si>
  <si>
    <t>00000000000000</t>
  </si>
  <si>
    <t>02676</t>
  </si>
  <si>
    <t>OFFICE PUBLIC DE L'HABITAT DE LA COMMUNAUTE D'AGGLOMERATION DE CASTRES MAZAMET (Castres)</t>
  </si>
  <si>
    <t>META 2E (Saint-etienne)</t>
  </si>
  <si>
    <t>SL - ENERJ (Les mureaux)</t>
  </si>
  <si>
    <t>IGLOO DU NORD (Outreau)</t>
  </si>
  <si>
    <t>MUNTERS FRANCE SA (Wimille)</t>
  </si>
  <si>
    <t>CENTRE HOSPITALIER UNIVERSITAIRE (Clermont-ferrand)</t>
  </si>
  <si>
    <t>SAGI-TER (Lyon)</t>
  </si>
  <si>
    <t>TEREOS</t>
  </si>
  <si>
    <t>VM BUILDING</t>
  </si>
  <si>
    <t>TORAY</t>
  </si>
  <si>
    <t>ALMA</t>
  </si>
  <si>
    <t>SAINT-GOBAIN</t>
  </si>
  <si>
    <t>SALINS</t>
  </si>
  <si>
    <t>REGINA SY2 (Saint-yorre)</t>
  </si>
  <si>
    <t>03270</t>
  </si>
  <si>
    <t>SEQENS</t>
  </si>
  <si>
    <t>RICCOBONO</t>
  </si>
  <si>
    <t>GERFLOR</t>
  </si>
  <si>
    <t>CIBLE</t>
  </si>
  <si>
    <t>FONDERIE DE BRETAGNE</t>
  </si>
  <si>
    <t>ELSAN</t>
  </si>
  <si>
    <t>CHARLES RIVER</t>
  </si>
  <si>
    <t>LES GRANDS CHAIS DE FRANCE</t>
  </si>
  <si>
    <t>ARCELOR</t>
  </si>
  <si>
    <t>ADISSEO</t>
  </si>
  <si>
    <t>AXA REAL ESTATE INVESTMENT MANAGERS (Puteaux)</t>
  </si>
  <si>
    <t>FROID CLIMATISATION TECHNIQUES (Velaux)</t>
  </si>
  <si>
    <t>FROID CLIMATISATION TECHNIQUES (Vendargues)</t>
  </si>
  <si>
    <t>PETROLEC-SUD (Villemur-sur-tarn)</t>
  </si>
  <si>
    <t>GIE SAINTE MARGUERITE (Toulon)</t>
  </si>
  <si>
    <t>ITINOVA (Anjou)</t>
  </si>
  <si>
    <t>BAC ACIER (Riom)</t>
  </si>
  <si>
    <t>BAC ACIER (Aigueperse)</t>
  </si>
  <si>
    <t>CONCEPT PIPING GENERAL (Ruitz)</t>
  </si>
  <si>
    <t>LE GRAND REFECTOIRE (Lyon)</t>
  </si>
  <si>
    <t>00000000000001</t>
  </si>
  <si>
    <t>COMMUNE DE BOUC BEL AIR (Bouc-bel-air)</t>
  </si>
  <si>
    <t>RESIDE ETUDES APPARTHOTELS (Toulouse)</t>
  </si>
  <si>
    <t>VENT DU SUD (Carpentras)</t>
  </si>
  <si>
    <t>SOCIETE-MISSENARD QUINT B (Carpiquet)</t>
  </si>
  <si>
    <t>ZB NOMEL (La ferte-en-ouche)</t>
  </si>
  <si>
    <t>COMMUNAUTE DE COMMUNES DE HAUTE TARENTAISE (Seez)</t>
  </si>
  <si>
    <t>NIMES COUPOLE (Montpellier)</t>
  </si>
  <si>
    <t>SNC HOTEL DIEU REALISATION (Lyon)</t>
  </si>
  <si>
    <t>03410</t>
  </si>
  <si>
    <t>03600</t>
  </si>
  <si>
    <t>RAGT</t>
  </si>
  <si>
    <t>05680065901773</t>
  </si>
  <si>
    <t>CLINIQUE NEPHROLOGIQUE SAINT EXUPERY (Toulouse)</t>
  </si>
  <si>
    <t>QUERCY CONFORT (Toulouse)</t>
  </si>
  <si>
    <t>ABC EVOLUTIONS /AMIOT (Erdre-en-anjou)</t>
  </si>
  <si>
    <t>HM SAINT-QUENTIN (Saint-quentin)</t>
  </si>
  <si>
    <t>SOGERES (Anjou)</t>
  </si>
  <si>
    <t>AMAZON FRANCE LOGISTIQUE SAS (Clichy)</t>
  </si>
  <si>
    <t>NAVAL GROUP (Paris)</t>
  </si>
  <si>
    <t>NEMERA LA VERPILLIERE (La verpilliere)</t>
  </si>
  <si>
    <t>BIARD ADMH (Trignac)</t>
  </si>
  <si>
    <t>ECOLE NATIONALE SUPERIEURE D'ARCHITECTURE DE PARIS-VAL DE SEINE (Paris)</t>
  </si>
  <si>
    <t>COMMUNE DE MARSEILLE (Marseille)</t>
  </si>
  <si>
    <t>GREECE 1 (Aix-les-bains)</t>
  </si>
  <si>
    <t>Intermarché</t>
  </si>
  <si>
    <t>VIASMART LOGISTICS (La roche-de-glun)</t>
  </si>
  <si>
    <t>OLANO LOGISTIQUE (Saint-jean-de-luz)</t>
  </si>
  <si>
    <t>TARENTAISE DES VIANDES (Bourg-saint-maurice)</t>
  </si>
  <si>
    <t>FROMAGERS DE LOZERE (Chastel-nouvel)</t>
  </si>
  <si>
    <t>SCI ENTREPOTS FRIGORIFIQUE DU VELAY (Saint-germain-laprade)</t>
  </si>
  <si>
    <t>AUTONEUM FRANCE (Ons-en-bray)</t>
  </si>
  <si>
    <t>GIE SAINTE MARGUERITE</t>
  </si>
  <si>
    <t>TEREOS (Origny-Sainte-Benoite)</t>
  </si>
  <si>
    <t>02390</t>
  </si>
  <si>
    <t>TEREOS (Nantes)</t>
  </si>
  <si>
    <t>K R EXPANSION (Clermont-ferrand)</t>
  </si>
  <si>
    <t>THERMATIC (Olemps)</t>
  </si>
  <si>
    <t>INOCEL DEVELOPMENT (Cravanche)</t>
  </si>
  <si>
    <t>FONDATION CHARLES MION - AIDER SANTE (Marvejols)</t>
  </si>
  <si>
    <t>BONILAIT PROTEINES (Tauves)</t>
  </si>
  <si>
    <t>BE INVEST INTERNATIONAL SA (Clermont-ferrand)</t>
  </si>
  <si>
    <t>TINQIN EDITION FRANCE (Clermont-ferrand)</t>
  </si>
  <si>
    <t>COMMUNE D ORCIERES (Orcieres)</t>
  </si>
  <si>
    <t>05170</t>
  </si>
  <si>
    <t>DIAMFAB (Grenoble)</t>
  </si>
  <si>
    <t>SCI NOUVELLE CLINIQUE MOSELLE (Paris)</t>
  </si>
  <si>
    <t>SA D'EXPLOITATION DE L'ABATTOIR MUNICIPAL DE SISTERON (Sisteron)</t>
  </si>
  <si>
    <t>04200</t>
  </si>
  <si>
    <t>SOCIETE HULINE (Villeneuve-les-beziers)</t>
  </si>
  <si>
    <t>XPO SERVICES FRANCE (Lyon)</t>
  </si>
  <si>
    <t>SALAISONS DU CAYON (Chambery)</t>
  </si>
  <si>
    <t>ANSAMBLE (Grand-fougeray)</t>
  </si>
  <si>
    <t>SOC ENTREPO DISTRIB DENREES ALIMENTAIRES (Bastia)</t>
  </si>
  <si>
    <t>EURIAL ULTRA FRAIS (Chateau-salins)</t>
  </si>
  <si>
    <t>CENTRE HOSPITALIER REGIONAL DE NANCY (Nancy)</t>
  </si>
  <si>
    <t>CENTRE HOSPITALIER DE NIORT (Niort)</t>
  </si>
  <si>
    <t>POLYCLINIQUE DU PARC (Saint-saulve)</t>
  </si>
  <si>
    <t>GREEN PRODUCE (Perpignan)</t>
  </si>
  <si>
    <t>TRILLAS (Perpignan)</t>
  </si>
  <si>
    <t>FRUITS DU CANIGOU (Camelas)</t>
  </si>
  <si>
    <t>TRANSPORTS VALETTE (Mions)</t>
  </si>
  <si>
    <t>CENTRE HOSPITALIER D'EMBRUN LOU VILLAGE (Embrun)</t>
  </si>
  <si>
    <t>05200</t>
  </si>
  <si>
    <t>STX COMMODITIES SAS (Lyon)</t>
  </si>
  <si>
    <t>obligatedSubject</t>
  </si>
  <si>
    <t>STX COMMODITIES B.V. (Amsterdam)</t>
  </si>
  <si>
    <t>COMMUNE DE CAHORS (Cahors)</t>
  </si>
  <si>
    <t>COMMUNAUTE D AGGLOMERATION DU GRAND CAHORS (Cahors)</t>
  </si>
  <si>
    <t>DYNEFF S.A.S. (Montpellier)</t>
  </si>
  <si>
    <t>SYNDICAT INTERCOMMUNALD'ENERGIES DU DEPARTEMENT DE L'AVEYRON (Rodez)</t>
  </si>
  <si>
    <t>FM LOGISTIC (Escrennes)</t>
  </si>
  <si>
    <t>PRODISAL (Velles)</t>
  </si>
  <si>
    <t>VOLVO TRUCKS FRANCE (Bruguieres)</t>
  </si>
  <si>
    <t>SYNDICAT DE COPROPRIETAIRES (Le mans)</t>
  </si>
  <si>
    <t>01316764800016</t>
  </si>
  <si>
    <t>SOCIETE BOURGUIGNONNE DE MECANIQUE (Clenay)</t>
  </si>
  <si>
    <t>01545099200019</t>
  </si>
  <si>
    <t>C2E MARKET (Paris)</t>
  </si>
  <si>
    <t>ADEC (Beaumont-louestault)</t>
  </si>
  <si>
    <t>LOC OFFICE (Chanceaux-sur-choisille)</t>
  </si>
  <si>
    <t>INRAE (Montoldre)</t>
  </si>
  <si>
    <t>03150</t>
  </si>
  <si>
    <t>RMEI (Le meux)</t>
  </si>
  <si>
    <t>COMMUNE DE COURNON D AUVERGNE (Cournon-d'auvergne)</t>
  </si>
  <si>
    <t>LINKCITY SUD-EST (Lyon)</t>
  </si>
  <si>
    <t>CRODA CHOCQUES (Chocques)</t>
  </si>
  <si>
    <t>CAISSE REGIONALE DE CREDIT AGRICOLE MUTUEL SUD RHONE ALPES (Valence)</t>
  </si>
  <si>
    <t>CFH BOULOGNE (Paris)</t>
  </si>
  <si>
    <t>AHLSTROM</t>
  </si>
  <si>
    <t>CARREFOUR SUPPLY CHAIN (Mondeville)</t>
  </si>
  <si>
    <t>AXA INVESTMENT MANAGERS (Puteaux)</t>
  </si>
  <si>
    <t>TAITTINGER COMPAGNIE COMMERCIALE ET VITICOLE CHAMPENOISE (Reims)</t>
  </si>
  <si>
    <t>CLINIQUE CONVERT (Bourg-en-bresse)</t>
  </si>
  <si>
    <t>ITINSELL CLOUD (La ciotat)</t>
  </si>
  <si>
    <t>SCEA GRELET (Cebazat)</t>
  </si>
  <si>
    <t>HOPITAL MARITIME VANCAUWENBERGHE (Zuydcoote)</t>
  </si>
  <si>
    <t>NESTLE FRANCE (Challerange)</t>
  </si>
  <si>
    <t>08400</t>
  </si>
  <si>
    <t>SARL UNICOURT (Perpignan)</t>
  </si>
  <si>
    <t>VENATOR PIGMENTS FRANCE SAS (Comines)</t>
  </si>
  <si>
    <t>CEREAL PARTNERS FRANCE_Entrepot (Rumilly)</t>
  </si>
  <si>
    <t>Nestlé</t>
  </si>
  <si>
    <t>CEREAL PARTNERS FRANCE (Rumilly)</t>
  </si>
  <si>
    <t>TRIVIUM PACKAGING WEST FRANCE (La fleche)</t>
  </si>
  <si>
    <t>TRIVIUM</t>
  </si>
  <si>
    <t>THALES DMS FRANCE SAS (Valbonne)</t>
  </si>
  <si>
    <t>06560</t>
  </si>
  <si>
    <t>ALSTOM CRESPIN SAS (Crespin)</t>
  </si>
  <si>
    <t>AJ ROY ENERGIES (Ecouflant)</t>
  </si>
  <si>
    <t>COMMUNE DE SAINT-JEAN-DE-LA-CROIX (Saint-jean-de-la-croix)</t>
  </si>
  <si>
    <t>COMMUNE DE MAZAN (Mazan)</t>
  </si>
  <si>
    <t>SOC COOPERATIVE AGRICOLE VALSOLEIL (Saint-donat-sur-l herbasse)</t>
  </si>
  <si>
    <t>FIBRE EXCELLENCE PROVENCE (Tarascon)</t>
  </si>
  <si>
    <t>DELCY (Bort-les-orgues)</t>
  </si>
  <si>
    <t>MAROQUINERIE DES ORGUES (Bort-les-orgues)</t>
  </si>
  <si>
    <t>SAS KAY PERRACHE (Lyon)</t>
  </si>
  <si>
    <t>SCHIEVER DISTRIBUTION (Magny)</t>
  </si>
  <si>
    <t>CENTRE HOSPITALIER DE MENDE (Mende)</t>
  </si>
  <si>
    <t>HOPITAL DE MARVEJOLS (Marvejols)</t>
  </si>
  <si>
    <t>MEDIPROM (Lyon)</t>
  </si>
  <si>
    <t>PATRIZIA IMMOBILIEN KAPITALVERWALTUNGSGESELLSCHAFT MBH (Paris)</t>
  </si>
  <si>
    <t>CENTRE HOSPITALIER BETHUNE BEUVRY (Beuvry)</t>
  </si>
  <si>
    <t>COURLANCY SANTE (Bezannes)</t>
  </si>
  <si>
    <t>Groupe Saint Gatien</t>
  </si>
  <si>
    <t>TRIVIUM PACKAGING WEST FRANCE (Neuilly-sur-seine)</t>
  </si>
  <si>
    <t>TRIVIUM PACKAGING</t>
  </si>
  <si>
    <t>LES BUDDLEIAS (Rennes)</t>
  </si>
  <si>
    <t>BENTA LYON (Saint-genis-laval)</t>
  </si>
  <si>
    <t>IDI COMPOSITES INTERNATIONAL (EUROPE) (Vineuil)</t>
  </si>
  <si>
    <t>EDF (Paris 8)</t>
  </si>
  <si>
    <t>LEFRANT RUBCO (Muille-Villette)</t>
  </si>
  <si>
    <t>EHPAD DE LOUE (Loue)</t>
  </si>
  <si>
    <t>NET ZERO (Camille Silvestre)</t>
  </si>
  <si>
    <t>OPELLA (Compiegne)</t>
  </si>
  <si>
    <t>OPELLA</t>
  </si>
  <si>
    <t>POLYCLINIQUE DU GRAND SUD (Nimes)</t>
  </si>
  <si>
    <t>CAISSE REGIONALE DE CREDIT AGRICOLE MUTUEL SUD RHONE ALPES (Grenoble)</t>
  </si>
  <si>
    <t>CAISSE REGIONALE DE CREDIT AGRICOLE MUTUEL SUD RHONE ALPES (Saint-martin-d'heres)</t>
  </si>
  <si>
    <t>FERRERO FRANCE (Mont-saint-aignan)</t>
  </si>
  <si>
    <t>SAS JACQUES CARLET (Aubiere)</t>
  </si>
  <si>
    <t>ANDRITZ (Chateauroux)</t>
  </si>
  <si>
    <t>INTERNATIONAL COOKWARE (Chateauroux)</t>
  </si>
  <si>
    <t>BRUNET (Chateauroux)</t>
  </si>
  <si>
    <t>BRUNET</t>
  </si>
  <si>
    <t>MOBIMETAL (Levroux)</t>
  </si>
  <si>
    <t>GALINA MAINE (Volnay)</t>
  </si>
  <si>
    <t>COMMISSARIAT A L' ENERGIE ATOMIQUE ET AUX ENERGIES ALTERNATIVES (Grenoble)</t>
  </si>
  <si>
    <t>CITYA HOREAU COUFFON (Le mans)</t>
  </si>
  <si>
    <t>UNITHER INDUSTRIES (Gannat)</t>
  </si>
  <si>
    <t>03800</t>
  </si>
  <si>
    <t>INSTITUT MAX VON LAUE - PAUL LANGEVIN (Grenoble)</t>
  </si>
  <si>
    <t>AMDI - APPLICATIONS MECANIQUES ET DEVELOPPEMENT INFORMATIQUE (Belleville-en-beaujolais)</t>
  </si>
  <si>
    <t>PAPREC ENERGIE CENTRE EST (Maubeuge)</t>
  </si>
  <si>
    <t>PAPREC ENERGIE</t>
  </si>
  <si>
    <t>PMC OUVRIE (Carvin)</t>
  </si>
  <si>
    <t>ABEILLE ASSURANCES  (Toulouse)</t>
  </si>
  <si>
    <t>ADAMANTIS (Andlau)</t>
  </si>
  <si>
    <t>COMMUNE DE JASSANS-RIOTTIER (Jassans-riottier)</t>
  </si>
  <si>
    <t>01480</t>
  </si>
  <si>
    <t>ARTELIA (Saint-ouen-sur-seine)</t>
  </si>
  <si>
    <t>EHPAD LES FRESNES (Fresnay-sur-sarthe)</t>
  </si>
  <si>
    <t>NCT+ (Saint-cyr-sur-loire)</t>
  </si>
  <si>
    <t>AXIMA CONCEPT (Colombes)</t>
  </si>
  <si>
    <t>EQUANS</t>
  </si>
  <si>
    <t>NOUVELLE CLINIQUE BORDEAUX TONDU (Floirac)</t>
  </si>
  <si>
    <t>CLINIQUE SAINTE ANNE (Langon)</t>
  </si>
  <si>
    <t>CLINIQUE TIVOLI DUCOS (Bordeaux)</t>
  </si>
  <si>
    <t>01320</t>
  </si>
  <si>
    <t>COMPAGNIE D'ABATTAGE DE BOURG (Bourg-en-bresse)</t>
  </si>
  <si>
    <t>MONTRICHARD AQUATIQUE SQUALE - VAL DE CHER (Faverolles-sur-cher)</t>
  </si>
  <si>
    <t>GOODMAN BRIE LOGISTICS (FRANCE) (Paris 9)</t>
  </si>
  <si>
    <t>SOITEC (Bernin)</t>
  </si>
  <si>
    <t>ALLIASERV ENERGIES SERVICES NOUVELLE AQUITAINE (Camblanes et meynac)</t>
  </si>
  <si>
    <t>ALLIASERV</t>
  </si>
  <si>
    <t>CALICEO SAINTE FOY LES LYON (Sainte foy les lyon)</t>
  </si>
  <si>
    <t>ALLIASERV (Toulouse)</t>
  </si>
  <si>
    <t>HOPITAL PRIVE DE PROVENCE (Aix-en-provence)</t>
  </si>
  <si>
    <t>CLINIQUE SAINT VINCENT (Besancon)</t>
  </si>
  <si>
    <t>NOUVELLE CLINIQUE BONNEFON (Ales)</t>
  </si>
  <si>
    <t>HOPITAL PRIVE ELSAN GUILLAUME DE VARYE (Saint-doulchard)</t>
  </si>
  <si>
    <t>POLYCLINIQUE MONTIER LA CELLE (Saint-andre-les-vergers)</t>
  </si>
  <si>
    <t>ALEX VERDIER SARL (Carpentras)</t>
  </si>
  <si>
    <t>LE CLOS DES ARTS DE GEVREY-CHAMBERTIN (Gevrey-chambertin)</t>
  </si>
  <si>
    <t>VALEO ELECTRIFICATION (Etaples)</t>
  </si>
  <si>
    <t>STE EXPL. SOURCES ROXANE (Jandun)</t>
  </si>
  <si>
    <t>09542001400037</t>
  </si>
  <si>
    <t>08430</t>
  </si>
  <si>
    <t>ATLAS COPCO FRANCE (Carvin)</t>
  </si>
  <si>
    <t>CLINIQUE ELSAN KERAUDREN (Brest)</t>
  </si>
  <si>
    <t>ELSAN - VIVALTO</t>
  </si>
  <si>
    <t>INDUSTHEO (Saran)</t>
  </si>
  <si>
    <t>LES FROMAGERIES OCCITANES (Saint-mamet-la-salvetat)</t>
  </si>
  <si>
    <t>MINAKEM (Dunkerque)</t>
  </si>
  <si>
    <t>SOCIETE DE L'HOTEL DE LA CITE (Lyon)</t>
  </si>
  <si>
    <t>FONCIERE MOZART (Lognes)</t>
  </si>
  <si>
    <t>FROID CLIMAT AUVERGNE (Clermont-ferrand)</t>
  </si>
  <si>
    <t>OPELLA HEALTHCARE INTERNATIONAL SAS (Gentilly)</t>
  </si>
  <si>
    <t>DISTRIPORC SARL (Clermont-ferrand)</t>
  </si>
  <si>
    <t>MCLIMATIC (Rochecorbon)</t>
  </si>
  <si>
    <t>SYNDIC ECO 38 (Saint-martin-le-vinoux)</t>
  </si>
  <si>
    <t>EUROLYSINE (Amiens)</t>
  </si>
  <si>
    <t>FORGEL SA (Bezannes)</t>
  </si>
  <si>
    <t>ENERGIE'NOV (Le controis-en-sologne)</t>
  </si>
  <si>
    <t>CCAS (Coudekerque-Branche)</t>
  </si>
  <si>
    <t>ATTICORA (La Mure)</t>
  </si>
  <si>
    <t>COTE MURS (Saint-Laurent-Les-Eglises)</t>
  </si>
  <si>
    <t>MEUNIDEC (Magland)</t>
  </si>
  <si>
    <t>CHEDDITE (Bourg-Les-Valence)</t>
  </si>
  <si>
    <t>MAISON DE RETRAITE PAUL SCHRIVE (Coudekerque-Branche)</t>
  </si>
  <si>
    <t>MIROITERIE GBM (Isle)</t>
  </si>
  <si>
    <t>DARTY (Saint Etienne)</t>
  </si>
  <si>
    <t>SGAMI SUD-EST (Lyon 3Eme)</t>
  </si>
  <si>
    <t>REGION DE GENDARMERIE D'AUVERGNE-RHONE-ALPES (Sathonay-camp)</t>
  </si>
  <si>
    <t>ABATTOIR DE LIMOGES METROPOLE (Limoges)</t>
  </si>
  <si>
    <t>SOGEA EST BTP (Boulay-Moselle)</t>
  </si>
  <si>
    <t>LUKORA (Vindry-Sur-Turdine)</t>
  </si>
  <si>
    <t>BOUYGUES ENERGIES &amp; SERVICES(Guyancourt)</t>
  </si>
  <si>
    <t>LISI AEROSPACE FORGED INTEGRATED SOLUTIONS (Bar-sur-aube)</t>
  </si>
  <si>
    <t>PUSTERLA 1880 FRANCE (Oradour-Sur-Glane)</t>
  </si>
  <si>
    <t>SIVU D ETUDES MEGEVE PRAZ SUR ARLY (Megeve)</t>
  </si>
  <si>
    <t>NSE (Abrest)</t>
  </si>
  <si>
    <t>03200</t>
  </si>
  <si>
    <t>NSE (Riom)</t>
  </si>
  <si>
    <t>GAEC DU BOIS JOLI (Saint-diery)</t>
  </si>
  <si>
    <t>MLT MINET LACING TECHNOLOGY (Saint-chamond)</t>
  </si>
  <si>
    <t>FORGES GORCE - ALAMO GROUP (Peschadoires)</t>
  </si>
  <si>
    <t>HERMES ATELIERS DE TISSAGE DE BUSSIERES ET DE CHALLES (Bussieres)</t>
  </si>
  <si>
    <t>PPG AC-FRANCE (Genlis)</t>
  </si>
  <si>
    <t>ACIERIES HACHETTE ET DRIOUT (Saint-dizier)</t>
  </si>
  <si>
    <t>METRO FSD FRANCE (Montauban)</t>
  </si>
  <si>
    <t>CEREAL PARTNERS (Itancourt)</t>
  </si>
  <si>
    <t>02240</t>
  </si>
  <si>
    <t>CATALAN DU FRUIT (Nefiach)</t>
  </si>
  <si>
    <t>AEW (Paris 13)</t>
  </si>
  <si>
    <t>PRECIPRO FRANCE (Faverges-seythenex)</t>
  </si>
  <si>
    <t>ETS GIRAUD-DELAY (Alissas)</t>
  </si>
  <si>
    <t>07210</t>
  </si>
  <si>
    <t>ARG FRAIS (Chevilly-larue)</t>
  </si>
  <si>
    <t>CENTRE SPECIALITES PHARMACEUTIQUES (Cournon d'auvergne)</t>
  </si>
  <si>
    <t>MERLIN GERIN (Ales)</t>
  </si>
  <si>
    <t>DEPAGNE (Meylan)</t>
  </si>
  <si>
    <t>05650038200066</t>
  </si>
  <si>
    <t>IGOL (Amiens)</t>
  </si>
  <si>
    <t>IGOL</t>
  </si>
  <si>
    <t>SOCIETE D'ECONOMIE MIXTE POUR L'ELECTRIFICATION DE LA HAUTE AUVERGNE(Aubiere)</t>
  </si>
  <si>
    <t>GIE GBNA SANTE (Bordeaux)</t>
  </si>
  <si>
    <t>GBNA</t>
  </si>
  <si>
    <t>PHOTOWEB (Saint-Egreve)</t>
  </si>
  <si>
    <t>DISTRI SERVICES FRANCE 72 (Perpignan)</t>
  </si>
  <si>
    <t>NOMBLOT BOURGOGNE (Auxerre)</t>
  </si>
  <si>
    <t>REPUBLIQUE AUTOS (Cusset)</t>
  </si>
  <si>
    <t>République Autos</t>
  </si>
  <si>
    <t>SAVEURS D'ANTOINE (Viuz-en-sallaz)</t>
  </si>
  <si>
    <t>SYNDICAT MIXTE DES EAUX LAFFON DE LADEBAT (Heudicourt-Sous-Les-Cotes)</t>
  </si>
  <si>
    <t>S.I DES EAUX ET DE L'ASSAINISSEMENT DU PAYS DE DIEULEFIT-BOURDEAUX (SIEA)(Dieulefit)</t>
  </si>
  <si>
    <t>SCI DE LA HAUTE DEULE (Lievin)</t>
  </si>
  <si>
    <t>AHNAC</t>
  </si>
  <si>
    <t>THIMONNIER (Saint Germain Au Mont D'Or)</t>
  </si>
  <si>
    <t>RHENUS LOGISTICS (Vaulx-Milieu)</t>
  </si>
  <si>
    <t>STMICROELECTRONICS (Crolles)</t>
  </si>
  <si>
    <t>SODELY (Miribel)</t>
  </si>
  <si>
    <t>01700</t>
  </si>
  <si>
    <t>RESIDENCE D'OR ORPEA (Montmorillon)</t>
  </si>
  <si>
    <t>ORPEA (Puteaux)</t>
  </si>
  <si>
    <t>ARBRES DE VIE (Grenoble)</t>
  </si>
  <si>
    <t>SA LE BRIVAS (Vals-Pres-Le-Puy)</t>
  </si>
  <si>
    <t>LE RICCOTY (Blyes)</t>
  </si>
  <si>
    <t>01150</t>
  </si>
  <si>
    <t>CHATEAU BRACHET (Gresy-sur-aix)</t>
  </si>
  <si>
    <t>SNC INVEST HOTEL LYON PART DIEU (Lyon 3eme)</t>
  </si>
  <si>
    <t>SERVAIR SOLUTION (Tremblay-En-France)</t>
  </si>
  <si>
    <t>CSM FRANCE (Bischheim)</t>
  </si>
  <si>
    <t>ROMAX DISTRI (Autreville)</t>
  </si>
  <si>
    <t>Carrefour Market</t>
  </si>
  <si>
    <t>02300</t>
  </si>
  <si>
    <t>LONZA (Colmar)</t>
  </si>
  <si>
    <t>DAMMANN FRERES (Dreux)</t>
  </si>
  <si>
    <t>ADAPEI DU TERRITOIRE DE BELFORT (Roppe)</t>
  </si>
  <si>
    <t>ADAPEI</t>
  </si>
  <si>
    <t>SICO (Voreppe)</t>
  </si>
  <si>
    <t>PHARM ADIS (Cebazat)</t>
  </si>
  <si>
    <t>RG GROUP (Tence)</t>
  </si>
  <si>
    <t>BRASSERIE DU PAYS FLAMAND (Merville)</t>
  </si>
  <si>
    <t>KRONENBOURG SUPPLY COMPANY (Obernai)</t>
  </si>
  <si>
    <t>SUPER U (Pontcharra)</t>
  </si>
  <si>
    <t>Super U</t>
  </si>
  <si>
    <t>USSEL DISTRIBUTION (Ussel)</t>
  </si>
  <si>
    <t>E.Leclerc</t>
  </si>
  <si>
    <t>TRIBUNAL JUDICIAIRE DE SAINT-ETIENNE(Saint-Etienne)</t>
  </si>
  <si>
    <t>COUR D APPEL DE LYON (Lyon)</t>
  </si>
  <si>
    <t>ETABLISSEMENT FRANCAIS DU SANG (Marseille 11eme)</t>
  </si>
  <si>
    <t>OGEC STE MARIE (Donzere)</t>
  </si>
  <si>
    <t>COMMUNE DE LA RAVOIRE (La ravoire)</t>
  </si>
  <si>
    <t>CARFUEL (Evry-Courcouronnes)</t>
  </si>
  <si>
    <t>AUCHAN ENERGIES (Villeneuve d'ascq)</t>
  </si>
  <si>
    <t>Auchan</t>
  </si>
  <si>
    <t>APPART'CITY (Lyon 7eme)</t>
  </si>
  <si>
    <t>HUTCHINSON SNC (Moirans)</t>
  </si>
  <si>
    <t>HUTCHINSON SNC</t>
  </si>
  <si>
    <t>SYNDICAT DEPARTEMENTAL D ENERGIE DE LA SAVOIE (La motte-servolex)</t>
  </si>
  <si>
    <t>SOCIETE AMENAGEMENT DE LA SAVOIE (Chambery)</t>
  </si>
  <si>
    <t>MINATEC ENTREPRISES (Grenoble)</t>
  </si>
  <si>
    <t>MAGASINS GALERIES LAFAYETTE (Metz)</t>
  </si>
  <si>
    <t>MAGASINS GALERIES LAFAYETTE</t>
  </si>
  <si>
    <t>TEST Abdé PROD</t>
  </si>
  <si>
    <t>POMPES FUNEBRES DE CHAMBERY ET DES COMMUNES ASSOCIEES (PFCCA) (Chambery)</t>
  </si>
  <si>
    <t>EMERGENCE (Pessac)</t>
  </si>
  <si>
    <t>AMLAU (Vesoul)</t>
  </si>
  <si>
    <t>HONG HAO (Toulouse)</t>
  </si>
  <si>
    <t>GROUPE 3IL (Limoges)</t>
  </si>
  <si>
    <t>GROUPE ESC CLERMONT - AUVERGNE (Clermont-ferrand)</t>
  </si>
  <si>
    <t>TC DOME (Orcines)</t>
  </si>
  <si>
    <t>ETABLISSEMENT THERMAL EVAUX LES BAINS (Evaux-les-bains)</t>
  </si>
  <si>
    <t>LYCEE POLYVALENT ROGER DESCHAUX (Sassenage)</t>
  </si>
  <si>
    <t>LYCEE DES METIERS LOUISE MICHEL (Grenoble)</t>
  </si>
  <si>
    <t>GONZALES SEVMHY (Estrablin)</t>
  </si>
  <si>
    <t>MANUFACTURE DU HAUT RHIN (Mulhouse)</t>
  </si>
  <si>
    <t>GROSFILLEX SAS (Arbent)</t>
  </si>
  <si>
    <t>01100</t>
  </si>
  <si>
    <t>AIXAM IMMOBILIER (Aix-Les-Bains)</t>
  </si>
  <si>
    <t>MICHEL ET NEUMAYER (Nancy)</t>
  </si>
  <si>
    <t>BONNABELLE ET CIE (Nancy)</t>
  </si>
  <si>
    <t>IMMO DE FRANCE HAUTS DE FRANCE (Lille)</t>
  </si>
  <si>
    <t>CITYA IMMOBILIER LE SYNDIC (Le mans)</t>
  </si>
  <si>
    <t>ACIERIES DE BONPERTUIS (Domene)</t>
  </si>
  <si>
    <t>CARRE D'OR (Lyon 9Eme)</t>
  </si>
  <si>
    <t>GRANDS MOULINS DE PARIS (Gennevilliers)</t>
  </si>
  <si>
    <t>FRUITS ROUGES &amp; CO (Laon)</t>
  </si>
  <si>
    <t>02000</t>
  </si>
  <si>
    <t>MAGNIER DISTRIBUTION (Rungis)</t>
  </si>
  <si>
    <t>CAVE DE ST DESIRAT (Sarras)</t>
  </si>
  <si>
    <t>07370</t>
  </si>
  <si>
    <t>CORIMA TECHNOLOGIES (Loriol-Sur-Drome)</t>
  </si>
  <si>
    <t>CAPGAB (Villarembert)</t>
  </si>
  <si>
    <t>INGERSOLL (Dublin)</t>
  </si>
  <si>
    <t>ASSOCIATION CEVENOLE (Saint-Peray)</t>
  </si>
  <si>
    <t>07130</t>
  </si>
  <si>
    <t>PATINOIRE (Clermont-Ferrand)</t>
  </si>
  <si>
    <t>OFFICE EQUIPEMENT HYDRAULIQUE CORSE (Bastia)</t>
  </si>
  <si>
    <t>TERRITOIRE D'ENERGIE ISERE (TE38)(Grenoble)</t>
  </si>
  <si>
    <t>SYNDICAT DEPARTEMENTAL D'ENERGIE(Montauban)</t>
  </si>
  <si>
    <t>PETR DU DOUBS CENTRAL(Baume-Les-Dames)</t>
  </si>
  <si>
    <t>SYNDICAT AUDOIS D'ENERGIES ET DU NUMERIQUE SYADEN(Carcassonne)</t>
  </si>
  <si>
    <t>SYNDICAT INTERCOMMUNAL D ENERGIES D EQUIPEMENT ET D ENVIRONNEMENT DE LA NIEVRE (Nevers)</t>
  </si>
  <si>
    <t>MR BRICOLAGE (Issoire)</t>
  </si>
  <si>
    <t>LEROY MERLIN (Valence)</t>
  </si>
  <si>
    <t>JADAMIC BRICOMARCHE (Riom)</t>
  </si>
  <si>
    <t>ECM TECHNOLOGIES (Grenoble)</t>
  </si>
  <si>
    <t>PIERRE COTTE ETS GASTON MIARD (Lezoux)</t>
  </si>
  <si>
    <t>SAREN (Sarcelles)</t>
  </si>
  <si>
    <t>ARCEVAL PAPREC (Puteaux)</t>
  </si>
  <si>
    <t>ARCEVAL PAPREC (Gien)</t>
  </si>
  <si>
    <t>ARCEVAL</t>
  </si>
  <si>
    <t>GENERIS(Villejust)</t>
  </si>
  <si>
    <t>SUEZ RV ENERGIE (Carhaix-Plouguer)</t>
  </si>
  <si>
    <t>CISEPZ IT (Grenoble)</t>
  </si>
  <si>
    <t>05450129100030</t>
  </si>
  <si>
    <t>BELLOC ET COMPAGNIE (Bayonne)</t>
  </si>
  <si>
    <t>GIP RESTAURATION COLLECTIVE CENTRE MANCHE (Saint-lo)</t>
  </si>
  <si>
    <t>GHT Centre Manche</t>
  </si>
  <si>
    <t>FLOOR TO FLOOR (Saint-Herblain)</t>
  </si>
  <si>
    <t>FINANCIERE STE (La Roche-Noire)</t>
  </si>
  <si>
    <t>GERFLOR SAS (Villefranche-Sur-Saone)</t>
  </si>
  <si>
    <t>ALKION TERMINAL LE HAVRE (Gonfreville L'Orcher)</t>
  </si>
  <si>
    <t>YUSEN LOGISTICS Rue de bretagne (Saint-Quentin-Fallavier)</t>
  </si>
  <si>
    <t>GXO Logistics France</t>
  </si>
  <si>
    <t>FM FRANCE (L'herbergement)</t>
  </si>
  <si>
    <t>FM FRANCE (Entraingues-sur-la-sorgue)</t>
  </si>
  <si>
    <t>FM FRANCE</t>
  </si>
  <si>
    <t>CARREFOUR SUPPLY CHAIN (Plaisance-du-touch)</t>
  </si>
  <si>
    <t>CARREFOUR SUPPLY CHAIN (Macon)</t>
  </si>
  <si>
    <t>Carrefour Supply Chain</t>
  </si>
  <si>
    <t>IGOL PICARDIE ILE DE FRANCE (Amiens)</t>
  </si>
  <si>
    <t>IGOL PICARDIE ILE DE FRANCE (Glisy)</t>
  </si>
  <si>
    <t>DURAND PRODUCTION (Harnes)</t>
  </si>
  <si>
    <t>GERFLOR SAS FORMATION (Tarare)</t>
  </si>
  <si>
    <t>ATHERM (Domene)</t>
  </si>
  <si>
    <t>EURO PRODUCTION (Hesingue)</t>
  </si>
  <si>
    <t>K PLAST (Saint-Marcellin)</t>
  </si>
  <si>
    <t>FLEX-N (Calonne-Ricouart)</t>
  </si>
  <si>
    <t>TOP CLEAN INJECTION CARTOLUX (Peschadoires)</t>
  </si>
  <si>
    <t>KP1 (Avignon)</t>
  </si>
  <si>
    <t>KP1 (Grigny)</t>
  </si>
  <si>
    <t>L EPI DU ROUERGUE (La Loubiere)</t>
  </si>
  <si>
    <t>KONGSBERG (Cluses)</t>
  </si>
  <si>
    <t>BOSCH (Yzeure)</t>
  </si>
  <si>
    <t>03400</t>
  </si>
  <si>
    <t>CLAYENS NP (Genas)</t>
  </si>
  <si>
    <t>CARTOLUX (Peschadoires)</t>
  </si>
  <si>
    <t>WERIT (Montelimar)</t>
  </si>
  <si>
    <t>KSB (Gennevilliers)</t>
  </si>
  <si>
    <t>LEMAN INDUSTRIE (Marignier)</t>
  </si>
  <si>
    <t>GESTION 4 SCM (Clermont-Ferrand)</t>
  </si>
  <si>
    <t>COMPAGNIE FINANCIERE D'INVESTISSEMENTS (Paris 2)</t>
  </si>
  <si>
    <t>GROUPE BACACIER (Riom)</t>
  </si>
  <si>
    <t>GROUPE BACACIER</t>
  </si>
  <si>
    <t>S.L.B SARRAT (Saint-gladie-arrive-munein)</t>
  </si>
  <si>
    <t>REXEL (Flers)</t>
  </si>
  <si>
    <t>NALCO FRANCE (Bagneux)</t>
  </si>
  <si>
    <t>FROMAGERIE PAPON (Aubiere)</t>
  </si>
  <si>
    <t>FROMAGERIE PAPON (Saint-Diery)</t>
  </si>
  <si>
    <t>ENTREMONT ALLIANCE (Saint-Agathon)</t>
  </si>
  <si>
    <t>ENTREMONT ALLIANCE (Loudeac)</t>
  </si>
  <si>
    <t>E.A SAS ENTREMONT ALLIANCE</t>
  </si>
  <si>
    <t>LAITERIE FROMAGERIE DUROUX (Rilhac-xaintrie)</t>
  </si>
  <si>
    <t>ARF (Vendeuil)</t>
  </si>
  <si>
    <t>ARF</t>
  </si>
  <si>
    <t>02800</t>
  </si>
  <si>
    <t>ATR (Riom)</t>
  </si>
  <si>
    <t>VEOLIA WATER STI (Saint-Maurice)</t>
  </si>
  <si>
    <t>VEOLIA</t>
  </si>
  <si>
    <t>JACIR (Pontault-Combault)</t>
  </si>
  <si>
    <t>LEROY SOMER</t>
  </si>
  <si>
    <t>AXPO SOLUTIONS AG(Lyon)</t>
  </si>
  <si>
    <t>GEG (Grenoble)</t>
  </si>
  <si>
    <t>GANDIT (Vaulx-En-Velin)</t>
  </si>
  <si>
    <t>ENGIE SOLUTIONS</t>
  </si>
  <si>
    <t>MBM ENERGY (Villefontaine)</t>
  </si>
  <si>
    <t>AIR (Caen)</t>
  </si>
  <si>
    <t>SNEF (Berre l'etang)</t>
  </si>
  <si>
    <t>05680065900783</t>
  </si>
  <si>
    <t>SPIE INDUSTRIE (Toulouse)</t>
  </si>
  <si>
    <t>05680065901666</t>
  </si>
  <si>
    <t>INEO HAUTS DE FRANCE (Douai)</t>
  </si>
  <si>
    <t>SPIE BUILDING SOLUTIONS (Saint-apollinaire)</t>
  </si>
  <si>
    <t>SPIE INDUSTRIE (Saint-apollinaire)</t>
  </si>
  <si>
    <t>SPIE INDUSTRIE (Ars-laquenexy)</t>
  </si>
  <si>
    <t>EIFFAGE ENERGIE INDUS NORD (Glisy)</t>
  </si>
  <si>
    <t>GTC ONE (Saint ouen l'aumone)</t>
  </si>
  <si>
    <t>AVEYRON ELEC CONCEPT (Vendargues)</t>
  </si>
  <si>
    <t>05680065900981</t>
  </si>
  <si>
    <t>05680065900858</t>
  </si>
  <si>
    <t>LUXEO (Carrieres-sur-seine)</t>
  </si>
  <si>
    <t>ESO SUD EST (Saint Synphorien D'Ozon)</t>
  </si>
  <si>
    <t>BOUDET BOBINAGE (Aubin)</t>
  </si>
  <si>
    <t>CLINIQUE ELSAN (Le Mans)</t>
  </si>
  <si>
    <t>WEISHAUPT</t>
  </si>
  <si>
    <t>STPI (Allenjoie)</t>
  </si>
  <si>
    <t>ENI GAS &amp; POWER (Levallois-Perret)</t>
  </si>
  <si>
    <t>GAZ DE BORDEAUX (Bordeaux)</t>
  </si>
  <si>
    <t>ENGIE (Courbevoie)</t>
  </si>
  <si>
    <t>ENGIE</t>
  </si>
  <si>
    <t>SELIA (Saint-Beauzire)</t>
  </si>
  <si>
    <t>SELIA</t>
  </si>
  <si>
    <t>YUSEN LOGISTICS 4 routes (Saint-Quentin-Fallavier)</t>
  </si>
  <si>
    <t>BERTHAUD ROUSSILLON PAPOTRANS (Perpignan)</t>
  </si>
  <si>
    <t>SERGE FERRARI BAT D (Paris)</t>
  </si>
  <si>
    <t>TECHPAN (Verquigneul)</t>
  </si>
  <si>
    <t>LUNOR (Hauts De Bienne)</t>
  </si>
  <si>
    <t>GAMM VERT (Saint-Eloy-Les-Mines)</t>
  </si>
  <si>
    <t>GAMM VERT (Issoire)</t>
  </si>
  <si>
    <t>ANIMALIS (Evry-courcouronnes)</t>
  </si>
  <si>
    <t>Animalis</t>
  </si>
  <si>
    <t>ANIMALIS (Lognes)</t>
  </si>
  <si>
    <t>DIAGNOSTEAM (Lyon)</t>
  </si>
  <si>
    <t>TEC-ENERGIE (Fresnes)</t>
  </si>
  <si>
    <t>01 DIAGNOSTIC ENERGIE (Le Vieux-Marche)</t>
  </si>
  <si>
    <t>ONIS CONTROLES (Vendome)</t>
  </si>
  <si>
    <t>BUREAU ALPES CONTROLES (Annecy)</t>
  </si>
  <si>
    <t>UNISLEEVE (La Ferte Bernard)</t>
  </si>
  <si>
    <t>STE LAITIERE DE RETIERS (Retiers)</t>
  </si>
  <si>
    <t>BONILAIT PROTEINES (Chasseneuil-Du-Poitou)</t>
  </si>
  <si>
    <t>BONILAIT PROTEINES (Saint-Flour)</t>
  </si>
  <si>
    <t>SILL (Plouvien)</t>
  </si>
  <si>
    <t>SWISS KRONO (Sully-Sur-Loire)</t>
  </si>
  <si>
    <t>PAUL JABOULET AINE (La Roche-De-Glun)</t>
  </si>
  <si>
    <t>AUDEBERT BOISSONS (Lempdes)</t>
  </si>
  <si>
    <t>KRONENBOURG (Obernai)</t>
  </si>
  <si>
    <t>CASTEL FRERES (Blanquefort)</t>
  </si>
  <si>
    <t>CHAUDRONNERIE DU BASSIN (Boisse-Penchot)</t>
  </si>
  <si>
    <t>01310</t>
  </si>
  <si>
    <t>SALMAN REFRIGERATION (Tarare)</t>
  </si>
  <si>
    <t>SOCIETE DES ETABLISSEMENTS PICQUETTE (Serignan-du-comtat)</t>
  </si>
  <si>
    <t>PICQUETTE (Serignan-du-comtat)</t>
  </si>
  <si>
    <t>BUHLER SAS (Haguenau)</t>
  </si>
  <si>
    <t>PLUG INDUSTRY (Dieppe)</t>
  </si>
  <si>
    <t>AIRFLUX (Reims)</t>
  </si>
  <si>
    <t>AIRFLUX</t>
  </si>
  <si>
    <t>VIESSMAN</t>
  </si>
  <si>
    <t>AIRFLUX (Lille)</t>
  </si>
  <si>
    <t>MENZEL (Lyon 8Eme)</t>
  </si>
  <si>
    <t>MEDIA MESURES (Bouc-Bel-Air)</t>
  </si>
  <si>
    <t>FELDMANN (Avelin)</t>
  </si>
  <si>
    <t>FELDMANN (Amiens)</t>
  </si>
  <si>
    <t>ARCLIM (Saint donat sur l'herbasse)</t>
  </si>
  <si>
    <t>SOME INDUSTRIES (Saint-jean)</t>
  </si>
  <si>
    <t>MARIN (Toulouse)</t>
  </si>
  <si>
    <t>STE DES EAUX DE VOLVIC (Volvic)</t>
  </si>
  <si>
    <t>ROXANE NORD (Saint-Yorre)</t>
  </si>
  <si>
    <t>08628064100019</t>
  </si>
  <si>
    <t>VERNIERE (Les aires)</t>
  </si>
  <si>
    <t>STE EXPL. SOURCES ROXANE (La ferriere-bochard)</t>
  </si>
  <si>
    <t>09542001400011</t>
  </si>
  <si>
    <t>ROXANE NORD (Merignies)</t>
  </si>
  <si>
    <t>SAPELEC (Saint-Paul-Trois-Chateaux)</t>
  </si>
  <si>
    <t>CEID (Pont-Eveque)</t>
  </si>
  <si>
    <t>SEGMA(Pont-Du-Chateau)</t>
  </si>
  <si>
    <t>ELYDAN (Sully-Sur-Loire)</t>
  </si>
  <si>
    <t>AGRIPOLYANE (Saint-Chamond)</t>
  </si>
  <si>
    <t>MOREY PRODUCTION (Rosieres)</t>
  </si>
  <si>
    <t>Aixam</t>
  </si>
  <si>
    <t>FONTES REFRACTORIES (Revel)</t>
  </si>
  <si>
    <t>NICOLAS G SALAISONS MONTAGNAC (Solignac-Sur-Loire)</t>
  </si>
  <si>
    <t>LYRECO FRANCE (Marly)</t>
  </si>
  <si>
    <t>INTERSNACK (Montigny-Lengrain)</t>
  </si>
  <si>
    <t>02290</t>
  </si>
  <si>
    <t>MONDELEZ FRANCE BISCUITS PRODUCTION SAS (Cestas)</t>
  </si>
  <si>
    <t>MONDELEZ FRANCE BISCUITS PRODUCTION SAS (La haie-fouassiere)</t>
  </si>
  <si>
    <t>GMP INDUSTRIE (Saint-Pierre-En-Faucigny)</t>
  </si>
  <si>
    <t>PMD VALLON (Bourg-de-peage)</t>
  </si>
  <si>
    <t>MONIN-MECANIQUE (Rillieux-la-pape)</t>
  </si>
  <si>
    <t>EPMO (La chaussee-saint-victor)</t>
  </si>
  <si>
    <t>LA CAVE DE DIE JAILLANCE (Die)</t>
  </si>
  <si>
    <t>ENER4 (Chaponost)</t>
  </si>
  <si>
    <t>ENGIE ENERGIE SERVICES (Paris La Defense Cedex)</t>
  </si>
  <si>
    <t>ABERS BIO ENERGIES (Plouvien)</t>
  </si>
  <si>
    <t>01440</t>
  </si>
  <si>
    <t>LE CREUSET (Fresnoy-le-grand)</t>
  </si>
  <si>
    <t>02230</t>
  </si>
  <si>
    <t>VULKAM (Gieres)</t>
  </si>
  <si>
    <t>01702</t>
  </si>
  <si>
    <t>INITIA FOOD (Saint-Germain-Du-Puy)</t>
  </si>
  <si>
    <t>AGRATI FOURMIES (Fourmies)</t>
  </si>
  <si>
    <t>AGRATI VIEUX CONDE (Vieux-conde)</t>
  </si>
  <si>
    <t>AGRATI VAL GUIERS (Avressieux)</t>
  </si>
  <si>
    <t>AGRATI</t>
  </si>
  <si>
    <t>ETS CH DAUDRUY VAN CAUWENBERGHE ET FILS(Dunkerque)</t>
  </si>
  <si>
    <t>HOPITAL PRIVE LA CHATAIGNERAIE (Beaumont)</t>
  </si>
  <si>
    <t>CLINIQUE ELSAN ESTREE (Stains)</t>
  </si>
  <si>
    <t>CLINIQUE UNICANCER JEAN PERRIN (Clermont-Ferrand)</t>
  </si>
  <si>
    <t>UNICANCER</t>
  </si>
  <si>
    <t>CLINIQUE ELSAN NANTES (Saint-Herblain)</t>
  </si>
  <si>
    <t>CLINIQUE ELSAN GENTILLY (Nancy)</t>
  </si>
  <si>
    <t>CLINIQUE ELSAN MAJORELLE (Nancy)</t>
  </si>
  <si>
    <t>CLINIQUE ELSAN (Brive-La-Gaillarde)</t>
  </si>
  <si>
    <t>CLINIQUE ELSAN ORMEAU PYRENEES (Tarbes)</t>
  </si>
  <si>
    <t>CLINIQUE ELSAN (Montauban)</t>
  </si>
  <si>
    <t>CLINIQUE ELSAN (Agen)</t>
  </si>
  <si>
    <t>CLINIQUE ELSAN (Toulouse)</t>
  </si>
  <si>
    <t>CLINIQUE ELSAN (Blendecques)</t>
  </si>
  <si>
    <t>CLINIQUE ELSAN DE FLANDRE (Coudekerque-Branche)</t>
  </si>
  <si>
    <t>CLINIQUE ELSAN (Auxerre)</t>
  </si>
  <si>
    <t>CLINIQUE ELSAN (Albi)</t>
  </si>
  <si>
    <t>08692039400011</t>
  </si>
  <si>
    <t>CLINIQUE ELSAN PSR (Clermont-Ferrand)</t>
  </si>
  <si>
    <t>CLINIQUE ELSAN (Valenciennes)</t>
  </si>
  <si>
    <t>MEDIPOLE ELSAN SAINT-ROCH (Cabestany)</t>
  </si>
  <si>
    <t>CLINIQUE ELSAN (Poitiers)</t>
  </si>
  <si>
    <t>CENTRE UNICANCER LEON BERARD (Lyon 8Eme)</t>
  </si>
  <si>
    <t>CLINIQUE DE LA PLAINE (Clermont-Ferrand)</t>
  </si>
  <si>
    <t>POLYCLINIQUE MEDITERRANEE (Perpignan)</t>
  </si>
  <si>
    <t>CLINIQUE GHICL SAINTE MARIE (Cambrai)</t>
  </si>
  <si>
    <t>CENTRE AHNAC DE READAPTATION (Oignies)</t>
  </si>
  <si>
    <t>CLINIQUE ELSAN SAINT-ANDRE (Vandoeuvre-Les-Nancy)</t>
  </si>
  <si>
    <t>CENTRE HOSPITALIER JACQUES LACARIN (Vichy)</t>
  </si>
  <si>
    <t>CLINIQUE ELSAN SAINT-MARTIN (Vesoul)</t>
  </si>
  <si>
    <t>ASSISTANCE PUBLIQUE HOPITAUX DE PARIS (Paris 10)</t>
  </si>
  <si>
    <t>FONTVERT AVIGNON NORD (Sorgues)</t>
  </si>
  <si>
    <t>HOPITAL PRIVE SAINT-MARTIN (Pessac)</t>
  </si>
  <si>
    <t>CLINIQUE BOUCHARD (Marseille 6)</t>
  </si>
  <si>
    <t>05781846000016</t>
  </si>
  <si>
    <t>CLINIQUE NOUVELLE DU FOREZ (Montbrison)</t>
  </si>
  <si>
    <t>CLINIQUE EMAILLEURS COLOMBIER (Limoges)</t>
  </si>
  <si>
    <t>CLINIQUE DE L'UNION (Saint-jean)</t>
  </si>
  <si>
    <t>RAMSAY</t>
  </si>
  <si>
    <t>EHPAD AHNAC (Barlin)</t>
  </si>
  <si>
    <t>CENTRE LES MARRONNIERS AHNAC (Bully-les-mines)</t>
  </si>
  <si>
    <t>HOSPICES CIVILS DE LYON (Bron)</t>
  </si>
  <si>
    <t>CENTRE HOSPITALIER DE COUTANCES (Coutances)</t>
  </si>
  <si>
    <t>GHC Centre Manche</t>
  </si>
  <si>
    <t>HOPITAL LOCAL (Carentan-les-marais)</t>
  </si>
  <si>
    <t>CENTRE HOSPITALIER GENERAL ST QUENTIN (Saint-quentin)</t>
  </si>
  <si>
    <t>INSTITUT DE CANCEROLOGIE DE L OUEST (Angers)</t>
  </si>
  <si>
    <t>HOPITAL PRIVE SAINT CLAUDE (Saint-quentin)</t>
  </si>
  <si>
    <t>CLINIQUE ELSAN (Nimes)</t>
  </si>
  <si>
    <t>CLINIQUE ELSAN ST-FRANCOIS (Desertines)</t>
  </si>
  <si>
    <t>03630</t>
  </si>
  <si>
    <t>CENTRE HOSPITALIER (Dunkerque)</t>
  </si>
  <si>
    <t>CLINIQUE CHENIEUX (Limoges)</t>
  </si>
  <si>
    <t>Polyclinique de Limoges</t>
  </si>
  <si>
    <t>CLINIQUE AHNAC (Divion)</t>
  </si>
  <si>
    <t>CLINIQUE AHNAC RIAUMONT (Lievin)</t>
  </si>
  <si>
    <t>CLINIQUE ELSAN (Soyaux)</t>
  </si>
  <si>
    <t>INSTITUT BERGONIE (Bordeaux)</t>
  </si>
  <si>
    <t>EHPAD AHNAC (Archicourt)</t>
  </si>
  <si>
    <t>INSTITUT DE CANCEROLOGIE DE L'OUEST (Saint Herblain)</t>
  </si>
  <si>
    <t>CLINIQUE SAINT VINCENT DE PAUL (Lille)</t>
  </si>
  <si>
    <t>UNICANCER JEAN PAOLI (Marseille 9)</t>
  </si>
  <si>
    <t>CENTRE HOSPITALIER DE CALAIS (Calais)</t>
  </si>
  <si>
    <t>POLYCLINIQUE SAINT COME (Compiegne)</t>
  </si>
  <si>
    <t>HOPITAL NORD FRANCHE COMTE (Trevenans)</t>
  </si>
  <si>
    <t>INSTITUT CURIE (Saint-cloud)</t>
  </si>
  <si>
    <t>Institut curie</t>
  </si>
  <si>
    <t>INSTITUT CURIE (Paris)</t>
  </si>
  <si>
    <t>CENTRE MEDICO CHIRURGICAL DE TRONQUIERES (Aurillac)</t>
  </si>
  <si>
    <t>POLYCLINIQUE DE BLOIS (La chaussee-saint-victor)</t>
  </si>
  <si>
    <t>CENTRE HOSPITALIER METROPOLE SAVOIE (Chambery)</t>
  </si>
  <si>
    <t>CLINIQUE ELSAN ARCHETTE (Olivet)</t>
  </si>
  <si>
    <t>08698007500021</t>
  </si>
  <si>
    <t>GCS HOPITAL PRIVE ORLEANS NORD (Saran)</t>
  </si>
  <si>
    <t>SERGE FERRARI BAT A (Saint-Jean-De-Soudain)</t>
  </si>
  <si>
    <t>SERGE FERRARI BAT B (Saint-Jean-De-Soudain)</t>
  </si>
  <si>
    <t>SERGE FERRARI BAT C (Saint-Jean-De-Soudain)</t>
  </si>
  <si>
    <t>SERGE FERRARI BAT H (Rochetoirin)</t>
  </si>
  <si>
    <t>CLEXTRAL (Firminy)</t>
  </si>
  <si>
    <t>NESTLE (Issy-Les-Moulineaux)</t>
  </si>
  <si>
    <t>07500</t>
  </si>
  <si>
    <t>SAIPOL (Dieppe)</t>
  </si>
  <si>
    <t>PROLEIN (Dieppe)</t>
  </si>
  <si>
    <t>AVRIL</t>
  </si>
  <si>
    <t>CARGILL (Puteaux)</t>
  </si>
  <si>
    <t>CARGILL (Montoir-De-Bretagne)</t>
  </si>
  <si>
    <t>UNIPLANEZE (Saint-Flour)</t>
  </si>
  <si>
    <t>COEUR D'AVEYRON (Almont-Les-Junies)</t>
  </si>
  <si>
    <t>FARMOR (Saint-agathon)</t>
  </si>
  <si>
    <t>AGIS (Avignon)</t>
  </si>
  <si>
    <t>NOVACYL (Saint-Fons)</t>
  </si>
  <si>
    <t>URSA FRANCE (Saint-avold)</t>
  </si>
  <si>
    <t>ARF (Saint-Remy-Du-Nord)</t>
  </si>
  <si>
    <t>BABCOCK WANSON</t>
  </si>
  <si>
    <t>MTMI (Tourcoing)</t>
  </si>
  <si>
    <t>SERI FROID (L'isle-sur-la-sorgue)</t>
  </si>
  <si>
    <t>ORANO CE (Chatillon)</t>
  </si>
  <si>
    <t>ORANO</t>
  </si>
  <si>
    <t>VYNOVA (Mazingarbe)</t>
  </si>
  <si>
    <t>COATEX (Genay)</t>
  </si>
  <si>
    <t>POLYCHIM INDUSTRIE (Dunkerque)</t>
  </si>
  <si>
    <t>ROQUETTE FRERES (La Madeleine)</t>
  </si>
  <si>
    <t>SWM SERVICES (Quimperle)</t>
  </si>
  <si>
    <t>MICHELIN LADOUX (Cebazat)</t>
  </si>
  <si>
    <t>STMICROELECTRONICS (Montrouge)</t>
  </si>
  <si>
    <t>DRYG (Aubord)</t>
  </si>
  <si>
    <t>MICHELIN CHANTEMERLE (Clermont-ferrand)</t>
  </si>
  <si>
    <t>MICHELIN</t>
  </si>
  <si>
    <t>JPR INVEST (Besancon)</t>
  </si>
  <si>
    <t>NEXANS (Bourg-En-Bresse)</t>
  </si>
  <si>
    <t>NEXANS</t>
  </si>
  <si>
    <t>STE EXPL. SOURCES ROXANE (Ardenay-sur-merize)</t>
  </si>
  <si>
    <t>09542001400029</t>
  </si>
  <si>
    <t>05750459900077</t>
  </si>
  <si>
    <t>GAMBRO INDUSTRIES BAXTER (Meyzieu)</t>
  </si>
  <si>
    <t>SETHNESS-ROQUETTE (Merville)</t>
  </si>
  <si>
    <t>BCF (Pleucadeuc)</t>
  </si>
  <si>
    <t>VM BUILDING (Auby)</t>
  </si>
  <si>
    <t>VM BUILDING SOLUTIONS</t>
  </si>
  <si>
    <t>COLPAL INDUSTRIEL(Compiegne)</t>
  </si>
  <si>
    <t>GREENTECH (Saint-beauzire)</t>
  </si>
  <si>
    <t>ORANO CE (Narbonne)</t>
  </si>
  <si>
    <t>SALINS (Aigues-Mortes)</t>
  </si>
  <si>
    <t>K+S FRANCE (Dombasle-sur-meurthe)</t>
  </si>
  <si>
    <t>SALINS (Dax)</t>
  </si>
  <si>
    <t>C&amp;D FOODS (Boulogne-Sur-Mer)</t>
  </si>
  <si>
    <t>C&amp;D FOODS MARENGO (Boulogne-Sur-Mer)</t>
  </si>
  <si>
    <t>NESTLE PURINA PETCARE FRANCE (Aubigny)</t>
  </si>
  <si>
    <t>Nestle</t>
  </si>
  <si>
    <t>NESTLE PURINA PETCARE FRANCE (Quimperle)</t>
  </si>
  <si>
    <t>LES VIGNOBLES LESCURE (Claix)</t>
  </si>
  <si>
    <t>STE FERMIERE DES VIGNOBLES P.PERRIN (Courthezon)</t>
  </si>
  <si>
    <t>COMMUNE (Courbevoie)</t>
  </si>
  <si>
    <t>MAIRIE (Mont-Dore)</t>
  </si>
  <si>
    <t>COMMUNAUTE DE COMMUNES DE BIEVRE EST (Colombe)</t>
  </si>
  <si>
    <t>COMMUNE (Caluire-Et-Cuire)</t>
  </si>
  <si>
    <t>SYNDICAT DE GESTION DES ENERGIES DE LA REGION LYONNAISE(Villeurbanne)</t>
  </si>
  <si>
    <t>SYNDICAT DEPARTEMENTAL D'ENERGIES DE L'YONNE(Auxerre)</t>
  </si>
  <si>
    <t>SYNDICAT DEPARTEMENTAL D ENERGIES DU CANTAL(Aurillac)</t>
  </si>
  <si>
    <t>COMMUNAUTE DE COMMUNES DU GENEVOIS(Archamps)</t>
  </si>
  <si>
    <t>LORIENT AGGLOMERATION(Lorient)</t>
  </si>
  <si>
    <t>SYDEL 66 (Perpignan)</t>
  </si>
  <si>
    <t>COMMUNE DE JONS (Jons)</t>
  </si>
  <si>
    <t>CU LIMOGES METROPOLE (Limoges)</t>
  </si>
  <si>
    <t>REGION AUVERGNE-RHONE-ALPES (Lyon 2eme)</t>
  </si>
  <si>
    <t>COMMUNAUTE COMMUNES VALLONS DU LYONNAIS (Vaugneray)</t>
  </si>
  <si>
    <t>COMMUNE DE VAUJANY (Vaujany)</t>
  </si>
  <si>
    <t>COMMUNE DE PRALOGNAN LA VANOISE (Pralognan-la-vanoise)</t>
  </si>
  <si>
    <t>COMMUNE DE LA MOTTE D AVEILLANS (La motte-d'aveillans)</t>
  </si>
  <si>
    <t>CONSTELLIUM (Issoire)</t>
  </si>
  <si>
    <t>ALUDIUM (Castelsarrasin)</t>
  </si>
  <si>
    <t>CONSTELLIUM EXTRUSIONS FRANCE - NUITS (Nuits-Saint-Georges)</t>
  </si>
  <si>
    <t>HYDRO EXTRUSION LUCE/CHATEAUROUX (Luce)</t>
  </si>
  <si>
    <t>BOSTIK (Ribecourt-Dreslincourt)</t>
  </si>
  <si>
    <t>BOSTIK (Privas)</t>
  </si>
  <si>
    <t>07000</t>
  </si>
  <si>
    <t>BOSTIK (Colombes)</t>
  </si>
  <si>
    <t>ENTREPOTS VELAY LAVOISIER (Saint-Germain-Laprade)</t>
  </si>
  <si>
    <t>GREEN PRIME (Courbevoie)</t>
  </si>
  <si>
    <t>Mondataire</t>
  </si>
  <si>
    <t>ALPHACEE (Lyon)</t>
  </si>
  <si>
    <t>Demandeur</t>
  </si>
  <si>
    <t>FITT (Lyon 5Eme)</t>
  </si>
  <si>
    <t>BEF4U SPRL (Sombreffe)</t>
  </si>
  <si>
    <t>05140</t>
  </si>
  <si>
    <t>BUTTAY FRERES (Allinges)</t>
  </si>
  <si>
    <t>URBASER (Montpellier)</t>
  </si>
  <si>
    <t>URBASER (Issy-Les-Moulineaux)</t>
  </si>
  <si>
    <t>GAZELENERGIE SOLUTIONS (Courbevoie)</t>
  </si>
  <si>
    <t>SYNDICAT MIXTE D'ELECTRICITE DU GARD(Nimes)</t>
  </si>
  <si>
    <t>BIOMERIEUX SA (Grenoble)</t>
  </si>
  <si>
    <t>Biomerieux SA</t>
  </si>
  <si>
    <t>LES MONTAGNES D'AUZANCES (Auzances)</t>
  </si>
  <si>
    <t>TERRA LACTA</t>
  </si>
  <si>
    <t>SLVA (Saint-Genes-Champanelle)</t>
  </si>
  <si>
    <t>LABORATOIRE GALLIA (BLEDINA) (Limonest)</t>
  </si>
  <si>
    <t>ALSACE LAIT (Hoerdt)</t>
  </si>
  <si>
    <t>AVI-CHARENTE (Aytre)</t>
  </si>
  <si>
    <t>CANDIA (Lons)</t>
  </si>
  <si>
    <t>ROQUETTE FRERES (Vecquemont)</t>
  </si>
  <si>
    <t>TEREOS SSE (Mesnil-Saint-Nicaise)</t>
  </si>
  <si>
    <t>PAPETERIES D'ESPALY (Espaly-Saint-Marcel)</t>
  </si>
  <si>
    <t>INTERNATIONAL PAPER</t>
  </si>
  <si>
    <t>SICAL (Lumbres)</t>
  </si>
  <si>
    <t>SEYFERT FOREZ (Feurs)</t>
  </si>
  <si>
    <t>DS SMITH PACKAGING (Fegersheim)</t>
  </si>
  <si>
    <t>INDUSTEEL FRANCE (Saint-Denis)</t>
  </si>
  <si>
    <t>INDUSTEEL FRANCE ARCELOR (Le Creusot)</t>
  </si>
  <si>
    <t>ARCELOR MEDITERRANEE (Saint-Denis)</t>
  </si>
  <si>
    <t>ARCELOR MEDITERRANEE (Saint Chely D'Apcher)</t>
  </si>
  <si>
    <t>ARCELOR (Saint-Denis)</t>
  </si>
  <si>
    <t>ARCELOR (Grande-Synthe)</t>
  </si>
  <si>
    <t>UGITECH (Bourg-En-Bresse)</t>
  </si>
  <si>
    <t>COMILOG DUNKERQUE (Gravelines)</t>
  </si>
  <si>
    <t>ECO6M (Le Chesnay-Rocquencourt)</t>
  </si>
  <si>
    <t>AGITI (DEGRAVE CHRISTOPHE) (Vienne)</t>
  </si>
  <si>
    <t>ACT COMMODITIES (FRANCE) (Paris 8)</t>
  </si>
  <si>
    <t>O-I FRANCE (Vaulx-En-Velin)</t>
  </si>
  <si>
    <t>O-I</t>
  </si>
  <si>
    <t>O-I FRANCE (Labegude)</t>
  </si>
  <si>
    <t>07200</t>
  </si>
  <si>
    <t>DOUBLE A (Alizay)</t>
  </si>
  <si>
    <t>SYLVAMO INTERNATIONAL PAPER (Guyancourt)</t>
  </si>
  <si>
    <t>PDM INDUSTRIES (Quimperle)</t>
  </si>
  <si>
    <t>NORPAPER (Blendecques)</t>
  </si>
  <si>
    <t>NORPAPER</t>
  </si>
  <si>
    <t>PAPETERIES PALM (Descartes)</t>
  </si>
  <si>
    <t>CONDAT (Le Lardin-Saint-Lazare)</t>
  </si>
  <si>
    <t>NORPAPER (Nantes)</t>
  </si>
  <si>
    <t>LA ROCHETTE CARTONBOARD SAS (Valgelon-La Rochette)</t>
  </si>
  <si>
    <t>NORSKE SKOG GOLBEY (Golbey)</t>
  </si>
  <si>
    <t>PAPETERIES DU LEMAN (Publier)</t>
  </si>
  <si>
    <t>INOVYN (Tavaux)</t>
  </si>
  <si>
    <t>NOVACARB (Laneuveville-Devant-Nancy)</t>
  </si>
  <si>
    <t>VENCOREX (Le Pont-De-Claix)</t>
  </si>
  <si>
    <t>MERCK (Trosly-Breuil)</t>
  </si>
  <si>
    <t>TERRA LACTA (Surgeres)</t>
  </si>
  <si>
    <t>BUTTAY FRERES (Thonon-les-bains)</t>
  </si>
  <si>
    <t>EXPANSIA (Aramon)</t>
  </si>
  <si>
    <t>PCAS (Bourgoin-Jallieu)</t>
  </si>
  <si>
    <t>BLUESTAR</t>
  </si>
  <si>
    <t>DSM FOOD SPECIALITES FRANCE SAS (Seclin)</t>
  </si>
  <si>
    <t>TEREOS SS LBN (Lillebonne)</t>
  </si>
  <si>
    <t>PCAS (Villeneuve-La-Garenne)</t>
  </si>
  <si>
    <t>RHODIA OPERATIONS (Salindres)</t>
  </si>
  <si>
    <t>ADISSEO (Roussillon)</t>
  </si>
  <si>
    <t>IRAM (Saint-martin-d'heres)</t>
  </si>
  <si>
    <t>SIPLEC (Ivry Sur Seine)</t>
  </si>
  <si>
    <t>GINOUVES (La Garde)</t>
  </si>
  <si>
    <t>ENI FRANCE (Lyon 7Eme)</t>
  </si>
  <si>
    <t>T.D-DISTRIBUTION THEVENIN-DUCROT-DISTRIBUTION (Chevigny-saint-sauveur)</t>
  </si>
  <si>
    <t>SCA PETROLE ET DERIVES (Paris 15)</t>
  </si>
  <si>
    <t>SCAPED</t>
  </si>
  <si>
    <t>INNOVAFEED (Nesle)</t>
  </si>
  <si>
    <t>KOUBY FINANCIAL AND PROPERTY MANAGEMENT (Aulnay-Sous-Bois)</t>
  </si>
  <si>
    <t>CUER IMMOBILIER (Valence)</t>
  </si>
  <si>
    <t>SIRIUS (Paris 8)</t>
  </si>
  <si>
    <t>AGENCE LAGRUE - SOGITRA - (Vichy)</t>
  </si>
  <si>
    <t>APAVE NORD OUEST (Marcq-En-Baroeul)</t>
  </si>
  <si>
    <t>IMMAC (Saint-Priest)</t>
  </si>
  <si>
    <t>VSA PROPERTY (Lyon )</t>
  </si>
  <si>
    <t>SOLYMMO (Villeurbanne)</t>
  </si>
  <si>
    <t>CLINIQUE ELSAN SAINT ODILON (Moulins)</t>
  </si>
  <si>
    <t>03000</t>
  </si>
  <si>
    <t>CHAPONNAY MERIEUX LOGISTICS (Puteaux)</t>
  </si>
  <si>
    <t>SCI THERIC (Thuir)</t>
  </si>
  <si>
    <t>SCCF PROPERTIES (Paris 17)</t>
  </si>
  <si>
    <t>SCI A.H.N.A.C (Lievin)</t>
  </si>
  <si>
    <t>SOC EXPLOIT PARC EXPOSITIONS DE LYON (Chassieu)</t>
  </si>
  <si>
    <t>SCI MIRABEAU 47 (Orly)</t>
  </si>
  <si>
    <t>IKO-AXTER (Courchelettes)</t>
  </si>
  <si>
    <t>SLO (Bouguenais)</t>
  </si>
  <si>
    <t>SLO ORLEANS (Saran)</t>
  </si>
  <si>
    <t>TORAY CFE (Lacq)</t>
  </si>
  <si>
    <t>TORAY CFE PLATEFORME (Lacq)</t>
  </si>
  <si>
    <t>BREIZH ENROBES (Rennes)</t>
  </si>
  <si>
    <t>BREIZH ENROBES (Plouec-Du-Trieux)</t>
  </si>
  <si>
    <t>ARMOR ENROBES (Locqueltas)</t>
  </si>
  <si>
    <t>LUNOR DISTRIBUTION (Luneray)</t>
  </si>
  <si>
    <t>D'AUCY ORLEANS (La chapelle-saint-mesmin)</t>
  </si>
  <si>
    <t>08568078300017</t>
  </si>
  <si>
    <t>CIE GEN PROD ALIMENTAIRES PENY(Saint-Thurien)</t>
  </si>
  <si>
    <t>BONDUELLE SOLEAL (Borderes-et-lamensans)</t>
  </si>
  <si>
    <t>BONDUELLE</t>
  </si>
  <si>
    <t>OUVAROFF (Salaise-Sur-Sanne)</t>
  </si>
  <si>
    <t>GESH (Lyon)</t>
  </si>
  <si>
    <t>NORMANDE D'ISOLATION (Le Perrey)</t>
  </si>
  <si>
    <t>TEREOS (Bucy-Le-Long)</t>
  </si>
  <si>
    <t>02880</t>
  </si>
  <si>
    <t>TEREOS (Artenay)</t>
  </si>
  <si>
    <t>TEREOS (Lillers)</t>
  </si>
  <si>
    <t>WATT INGENIERIE (Venette)</t>
  </si>
  <si>
    <t>DAMETIS (Paris)</t>
  </si>
  <si>
    <t>Etienne MARTIN ()</t>
  </si>
  <si>
    <t>ATP (Miribel)</t>
  </si>
  <si>
    <t>ER2I (Saint-Ismier)</t>
  </si>
  <si>
    <t>BABCOCK WANSON (Chassieu)</t>
  </si>
  <si>
    <t>SBI (Saint-egreve)</t>
  </si>
  <si>
    <t>Groupe EOS</t>
  </si>
  <si>
    <t>SAGE ENERGIE (Neuilly-sur-seine)</t>
  </si>
  <si>
    <t>GSE (Saint-priest)</t>
  </si>
  <si>
    <t>GSE</t>
  </si>
  <si>
    <t>FREEZCO (Chambery)</t>
  </si>
  <si>
    <t>ACONSTRUCT (Neuville-en-ferrain)</t>
  </si>
  <si>
    <t>ENEBAT (Chatenois-les-forges)</t>
  </si>
  <si>
    <t>SYSLEM INGENIERIE (Decines-charpieu)</t>
  </si>
  <si>
    <t>LANCEY ENERGY STORAGE (Grenoble)</t>
  </si>
  <si>
    <t>GSE (St-herblain)</t>
  </si>
  <si>
    <t>EKLALIGHT (Paris)</t>
  </si>
  <si>
    <t>SIMETRA (Paris)</t>
  </si>
  <si>
    <t>GERFLOR SAS (Tarare)</t>
  </si>
  <si>
    <t>GERFLOR SAS (Saint-Paul-Trois-Chateaux)</t>
  </si>
  <si>
    <t>GERFLOR SAS (Vindry Sur Turdine)</t>
  </si>
  <si>
    <t>GERFLOR PROVENCE SNC (Grillon)</t>
  </si>
  <si>
    <t>GERFLOR TARARE SNC (Vindry-Sur-Turdine)</t>
  </si>
  <si>
    <t>GERFLOR TARARE SNC (Amplepuis)</t>
  </si>
  <si>
    <t>BIOCODEX (Gentilly)</t>
  </si>
  <si>
    <t>DELPHARM (Gaillard)</t>
  </si>
  <si>
    <t>ALK (Vandeuil)</t>
  </si>
  <si>
    <t>HAUPT PHARMA LIVRON (Livron-Sur-Drome)</t>
  </si>
  <si>
    <t>SANOFI WINTHROP INDUSTRIE (Compiegne)</t>
  </si>
  <si>
    <t>EXCELVISION (Annonay)</t>
  </si>
  <si>
    <t>07100</t>
  </si>
  <si>
    <t>LABORATOIRES BTT (Erstein)</t>
  </si>
  <si>
    <t>FAREVA MIRABEL (Riom)</t>
  </si>
  <si>
    <t>CUZIN CHAUFFAGE (Pont-Eveque)</t>
  </si>
  <si>
    <t>ETUDES INSTALLATION MAINTENANCE INDUSTRI (Etupes)</t>
  </si>
  <si>
    <t>TTEC VALENCE (Valence)</t>
  </si>
  <si>
    <t>ACTION FROID ET CLIMATISATION (Decines-Charpieu)</t>
  </si>
  <si>
    <t>NEWCO GREEN HOLDING</t>
  </si>
  <si>
    <t>ALTECI ENERGIE (Valence)</t>
  </si>
  <si>
    <t>HVAC SYSTEMS (Gleize)</t>
  </si>
  <si>
    <t>SOCIETE-MISSENARD QUINT B (Saint-priest)</t>
  </si>
  <si>
    <t>MT2C (Vaulx-milieu)</t>
  </si>
  <si>
    <t>LANSARD ENERGIE (Gresy-sur-aix)</t>
  </si>
  <si>
    <t>ENTREPRISE GILLET (Charancieu)</t>
  </si>
  <si>
    <t>Streiff</t>
  </si>
  <si>
    <t>R&amp;D ENERGIE (Parcieux)</t>
  </si>
  <si>
    <t>01600</t>
  </si>
  <si>
    <t>ELECTRICITE DE STRASBOURG (Strasbourg)</t>
  </si>
  <si>
    <t>MK ENERGIES (Saint-Quentin)</t>
  </si>
  <si>
    <t>DESAMAIS (Avermes)</t>
  </si>
  <si>
    <t>IMMO DE FRANCE FOREZ VELAY (Le puy-en-velay)</t>
  </si>
  <si>
    <t>EUROPEAN ENERGY EXCHANGE AG (Paris)</t>
  </si>
  <si>
    <t>CTRI (Monswiller)</t>
  </si>
  <si>
    <t>TECHNE (Morance)</t>
  </si>
  <si>
    <t>SOFRAL LE GOUESSANT (Saint-gerand-croixanvec)</t>
  </si>
  <si>
    <t>ENDESA ENERGIA ()</t>
  </si>
  <si>
    <t>EDENKIA (Levallois-perret)</t>
  </si>
  <si>
    <t>GEDIA (Dreux)</t>
  </si>
  <si>
    <t>PROXELIA (Margny-les-compiegne)</t>
  </si>
  <si>
    <t>UNION DES PRODUCTEURS LOCAUX D'ELECTRICITE (Arudy)</t>
  </si>
  <si>
    <t>ENERCOOP (Paris)</t>
  </si>
  <si>
    <t>MINT (Montpellier)</t>
  </si>
  <si>
    <t>LA BELLENERGIE (Toulon)</t>
  </si>
  <si>
    <t>ALPIQ ENERGIE FRANCE SAS (Courbevoie)</t>
  </si>
  <si>
    <t>SEFE ENERGY SAS (Paris 8)</t>
  </si>
  <si>
    <t>VITOGAZ FRANCE (Puteaux)</t>
  </si>
  <si>
    <t>PRIMEO ENERGIE FRANCE (Paris)</t>
  </si>
  <si>
    <t>BUTAGAZ (Levallois-perret)</t>
  </si>
  <si>
    <t>SOCIETE D'APPROVISIONNEMENT ET DE VENTE D'ENERGIES (Boulogne-billancourt)</t>
  </si>
  <si>
    <t>ESSO SOCIETE ANONYME FRANCAISE (Nanterre)</t>
  </si>
  <si>
    <t>ARMORINE (Caudan)</t>
  </si>
  <si>
    <t>BOLLORE ENERGY (Ergue gaberic)</t>
  </si>
  <si>
    <t>SHELL FRANCE (Puteaux)</t>
  </si>
  <si>
    <t>BP FRANCE (Cergy)</t>
  </si>
  <si>
    <t>SAS AVIA FRANCE (Paris)</t>
  </si>
  <si>
    <t>SOREGIES (Poitiers)</t>
  </si>
  <si>
    <t>ALTERNA ENERGIE (Poitiers)</t>
  </si>
  <si>
    <t>SOREGIES</t>
  </si>
  <si>
    <t>ENOVOS LUXEMBOURG S.A.</t>
  </si>
  <si>
    <t>ENOVOS</t>
  </si>
  <si>
    <t>04327</t>
  </si>
  <si>
    <t>ENOVOS FRANCE (Metz)</t>
  </si>
  <si>
    <t>INDUSTHEO (Ingre)</t>
  </si>
  <si>
    <t>ACTEMIUM</t>
  </si>
  <si>
    <t>HESTIA (Sarcelles)</t>
  </si>
  <si>
    <t>EKWATEUR (Paris)</t>
  </si>
  <si>
    <t>PONTICELLI FRERES (Lillebonne)</t>
  </si>
  <si>
    <t>MOULINS SOUFFLET SA (Le thor)</t>
  </si>
  <si>
    <t>LESAFFRE FRERES (Nangis)</t>
  </si>
  <si>
    <t>SOCIETE NIVERNAISE DE VALORISATION SONIRVAL (Fourchambault)</t>
  </si>
  <si>
    <t>LUCANE (Bayet)</t>
  </si>
  <si>
    <t>03500</t>
  </si>
  <si>
    <t>FONDOIR BUCHEZ (Estaires)</t>
  </si>
  <si>
    <t>ETS. BUCHEZ (Corbigny)</t>
  </si>
  <si>
    <t>CARREFOUR SUPPLY CHAIN (Salon-de-provence)</t>
  </si>
  <si>
    <t>EUROAPI FRANCE (Vertolaye)</t>
  </si>
  <si>
    <t>K9 ENERGY ()</t>
  </si>
  <si>
    <t>OTC FLOW (Amsterdam)</t>
  </si>
  <si>
    <t>72.52.5037</t>
  </si>
  <si>
    <t>01043</t>
  </si>
  <si>
    <t>IMMO'ON (Chateauneuf-sur-isere)</t>
  </si>
  <si>
    <t>broker</t>
  </si>
  <si>
    <t>FAUCHE CENTRE EST (Saint-galmier)</t>
  </si>
  <si>
    <t>CLINIQUE DU RENAISON (Roanne)</t>
  </si>
  <si>
    <t>TEMSYS (Nanterre)</t>
  </si>
  <si>
    <t>TEMSYS (Saint-priest)</t>
  </si>
  <si>
    <t>ETLIN SERVICE FRAIS (Ogy-montoy-flanville)</t>
  </si>
  <si>
    <t>FRANCE FRAIS</t>
  </si>
  <si>
    <t>BLEU BLANC CHEF SAS (Malzeville)</t>
  </si>
  <si>
    <t>ABI PROFILS (Monistrol-sur-loire)</t>
  </si>
  <si>
    <t>GIE UTILITES MARCKOLSHEIM (Marckolsheim)</t>
  </si>
  <si>
    <t>POLYCLINIQUE DU VAL DE SAONE (Macon)</t>
  </si>
  <si>
    <t>POLYCLINIQUE MONTREAL (Carcassonne)</t>
  </si>
  <si>
    <t>SOC EXPL CLINIQUE ST PIERRE (Perpignan)</t>
  </si>
  <si>
    <t>ECO2E (Saint-fuscien)</t>
  </si>
  <si>
    <t>TEREOS CAPDESHY (Pleurs)</t>
  </si>
  <si>
    <t>BOURGOGNE PARTICIPATIONS ET FINANCES (Sottevast)</t>
  </si>
  <si>
    <t xml:space="preserve">CLARINS </t>
  </si>
  <si>
    <t>ETABLISSEMENTS CHARLES FRERES (Andrezieux-boutheon)</t>
  </si>
  <si>
    <t>CENT HOSP SPECIALISE EDOUARD TOULOUSE (Marseille)</t>
  </si>
</sst>
</file>

<file path=xl/styles.xml><?xml version="1.0" encoding="utf-8"?>
<styleSheet xmlns="http://schemas.openxmlformats.org/spreadsheetml/2006/main">
  <numFmts count="3">
    <numFmt numFmtId="164" formatCode="_-* #,##0_-;\-* #,##0_-;_-* &quot;-&quot;??_-;_-@_-"/>
    <numFmt numFmtId="165" formatCode="#,#00&quot; GWh c&quot;"/>
    <numFmt numFmtId="166" formatCode="_-* #,##0.00000_-;\-* #,##0.00000_-;_-* &quot;-&quot;??_-;_-@_-"/>
  </numFmts>
  <fonts count="21">
    <font>
      <b val="0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rgb="FFFF0000"/>
      <name val="Calibri"/>
      <scheme val="minor"/>
    </font>
    <font>
      <b val="0"/>
      <i val="1"/>
      <strike val="0"/>
      <u val="none"/>
      <sz val="10"/>
      <color theme="1"/>
      <name val="Calibri"/>
      <scheme val="minor"/>
    </font>
    <font>
      <b val="1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theme="1"/>
      <name val="Segoe UI Semilight"/>
    </font>
    <font>
      <b val="0"/>
      <i val="1"/>
      <strike val="0"/>
      <u val="none"/>
      <sz val="11"/>
      <color theme="1"/>
      <name val="Calibri"/>
      <scheme val="minor"/>
    </font>
    <font>
      <b val="1"/>
      <i val="0"/>
      <strike val="0"/>
      <u val="none"/>
      <sz val="12"/>
      <color theme="0"/>
      <name val="Calibri"/>
      <scheme val="minor"/>
    </font>
    <font>
      <b val="0"/>
      <i val="0"/>
      <strike val="0"/>
      <u val="none"/>
      <sz val="24"/>
      <color theme="1"/>
      <name val="Calibri"/>
      <scheme val="minor"/>
    </font>
    <font>
      <b val="1"/>
      <i val="0"/>
      <strike val="0"/>
      <u val="none"/>
      <sz val="14"/>
      <color theme="0"/>
      <name val="Calibri"/>
      <scheme val="minor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theme="0"/>
      <name val="Segoe UI Semilight"/>
    </font>
    <font>
      <b val="0"/>
      <i val="0"/>
      <strike val="0"/>
      <u val="none"/>
      <sz val="11"/>
      <color theme="0"/>
      <name val="Calibri"/>
      <scheme val="minor"/>
    </font>
    <font>
      <b val="0"/>
      <i val="0"/>
      <strike val="0"/>
      <u val="none"/>
      <sz val="11"/>
      <color rgb="FFDAE3F3"/>
      <name val="Segoe UI Semilight"/>
    </font>
    <font>
      <b val="0"/>
      <i val="0"/>
      <strike val="0"/>
      <u val="none"/>
      <sz val="11"/>
      <color theme="5"/>
      <name val="Segoe UI Semilight"/>
    </font>
    <font>
      <b val="0"/>
      <i val="0"/>
      <strike val="0"/>
      <u val="none"/>
      <sz val="11"/>
      <color rgb="FF000000"/>
      <name val="Calibri"/>
      <scheme val="minor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000000"/>
      <name val="Segoe UI Semilight"/>
    </font>
    <font>
      <b val="1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6"/>
      <color theme="1"/>
      <name val="Calibri"/>
      <scheme val="minor"/>
    </font>
    <font>
      <b val="0"/>
      <i val="0"/>
      <strike val="0"/>
      <u val="none"/>
      <sz val="11"/>
      <color theme="0"/>
      <name val="Calibri"/>
    </font>
    <font>
      <b val="1"/>
      <i val="0"/>
      <strike val="0"/>
      <u val="none"/>
      <sz val="11"/>
      <color rgb="FF000000"/>
      <name val="Segoe UI Semilight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AE3F3"/>
        <bgColor rgb="FFFFFFFF"/>
      </patternFill>
    </fill>
    <fill>
      <patternFill patternType="solid">
        <fgColor rgb="FFE2F0D9"/>
        <bgColor rgb="FFFFFFFF"/>
      </patternFill>
    </fill>
    <fill>
      <patternFill patternType="solid">
        <fgColor rgb="FFC5E0B4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DFEBF7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ED7D31"/>
        <bgColor rgb="FFFFFFFF"/>
      </patternFill>
    </fill>
    <fill>
      <patternFill patternType="solid">
        <fgColor rgb="FFEDEDED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3">
    <xf xfId="0" fontId="0" numFmtId="0" fillId="0" borderId="0" applyFont="0" applyNumberFormat="0" applyFill="0" applyBorder="0" applyAlignment="0"/>
    <xf xfId="0" fontId="0" numFmtId="14" fillId="0" borderId="0" applyFont="0" applyNumberFormat="1" applyFill="0" applyBorder="0" applyAlignment="0"/>
    <xf xfId="0" fontId="0" numFmtId="164" fillId="0" borderId="0" applyFont="0" applyNumberFormat="1" applyFill="0" applyBorder="0" applyAlignment="0"/>
    <xf xfId="0" fontId="1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0" numFmtId="0" fillId="2" borderId="0" applyFont="0" applyNumberFormat="0" applyFill="1" applyBorder="0" applyAlignment="0"/>
    <xf xfId="0" fontId="0" numFmtId="0" fillId="2" borderId="1" applyFont="0" applyNumberFormat="0" applyFill="1" applyBorder="1" applyAlignment="0"/>
    <xf xfId="0" fontId="0" numFmtId="164" fillId="2" borderId="1" applyFont="0" applyNumberFormat="1" applyFill="1" applyBorder="1" applyAlignment="0"/>
    <xf xfId="0" fontId="2" numFmtId="0" fillId="2" borderId="0" applyFont="1" applyNumberFormat="0" applyFill="1" applyBorder="0" applyAlignment="0"/>
    <xf xfId="0" fontId="3" numFmtId="0" fillId="2" borderId="1" applyFont="1" applyNumberFormat="0" applyFill="1" applyBorder="1" applyAlignment="0"/>
    <xf xfId="0" fontId="4" numFmtId="0" fillId="0" borderId="0" applyFont="1" applyNumberFormat="0" applyFill="0" applyBorder="0" applyAlignment="1">
      <alignment horizontal="center" vertical="center" textRotation="0" wrapText="false" shrinkToFit="false"/>
    </xf>
    <xf xfId="0" fontId="4" numFmtId="165" fillId="0" borderId="0" applyFont="1" applyNumberFormat="1" applyFill="0" applyBorder="0" applyAlignment="0"/>
    <xf xfId="0" fontId="4" numFmtId="9" fillId="0" borderId="0" applyFont="1" applyNumberFormat="1" applyFill="0" applyBorder="0" applyAlignment="0"/>
    <xf xfId="0" fontId="4" numFmtId="0" fillId="0" borderId="0" applyFont="1" applyNumberFormat="0" applyFill="0" applyBorder="0" applyAlignment="0"/>
    <xf xfId="0" fontId="4" numFmtId="14" fillId="0" borderId="0" applyFont="1" applyNumberFormat="1" applyFill="0" applyBorder="0" applyAlignment="1">
      <alignment horizontal="center" vertical="center" textRotation="0" wrapText="true" shrinkToFit="false"/>
    </xf>
    <xf xfId="0" fontId="4" numFmtId="14" fillId="0" borderId="0" applyFont="1" applyNumberFormat="1" applyFill="0" applyBorder="0" applyAlignment="1">
      <alignment horizontal="center" vertical="center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1" applyFont="0" applyNumberFormat="0" applyFill="0" applyBorder="1" applyAlignment="0"/>
    <xf xfId="0" fontId="0" numFmtId="14" fillId="0" borderId="1" applyFont="0" applyNumberFormat="1" applyFill="0" applyBorder="1" applyAlignment="0"/>
    <xf xfId="0" fontId="0" numFmtId="9" fillId="0" borderId="1" applyFont="0" applyNumberFormat="1" applyFill="0" applyBorder="1" applyAlignment="0"/>
    <xf xfId="0" fontId="5" numFmtId="164" fillId="0" borderId="0" applyFont="1" applyNumberFormat="1" applyFill="0" applyBorder="0" applyAlignment="0"/>
    <xf xfId="0" fontId="0" numFmtId="164" fillId="0" borderId="1" applyFont="0" applyNumberFormat="1" applyFill="0" applyBorder="1" applyAlignment="0"/>
    <xf xfId="0" fontId="0" numFmtId="164" fillId="0" borderId="1" applyFont="0" applyNumberFormat="1" applyFill="0" applyBorder="1" applyAlignment="0"/>
    <xf xfId="0" fontId="4" numFmtId="0" fillId="0" borderId="2" applyFont="1" applyNumberFormat="0" applyFill="0" applyBorder="1" applyAlignment="0"/>
    <xf xfId="0" fontId="4" numFmtId="0" fillId="0" borderId="3" applyFont="1" applyNumberFormat="0" applyFill="0" applyBorder="1" applyAlignment="0"/>
    <xf xfId="0" fontId="4" numFmtId="0" fillId="0" borderId="4" applyFont="1" applyNumberFormat="0" applyFill="0" applyBorder="1" applyAlignment="0"/>
    <xf xfId="0" fontId="4" numFmtId="0" fillId="0" borderId="5" applyFont="1" applyNumberFormat="0" applyFill="0" applyBorder="1" applyAlignment="0"/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3" borderId="6" applyFont="1" applyNumberFormat="0" applyFill="1" applyBorder="1" applyAlignment="1">
      <alignment horizontal="center" vertical="center" textRotation="0" wrapText="true" shrinkToFit="false"/>
    </xf>
    <xf xfId="0" fontId="4" numFmtId="14" fillId="4" borderId="5" applyFont="1" applyNumberFormat="1" applyFill="1" applyBorder="1" applyAlignment="1">
      <alignment horizontal="center" vertical="center" textRotation="0" wrapText="true" shrinkToFit="false"/>
    </xf>
    <xf xfId="0" fontId="4" numFmtId="14" fillId="5" borderId="5" applyFont="1" applyNumberFormat="1" applyFill="1" applyBorder="1" applyAlignment="1">
      <alignment horizontal="center" vertical="center" textRotation="0" wrapText="true" shrinkToFit="false"/>
    </xf>
    <xf xfId="0" fontId="4" numFmtId="14" fillId="6" borderId="5" applyFont="1" applyNumberFormat="1" applyFill="1" applyBorder="1" applyAlignment="1">
      <alignment horizontal="center" vertical="center" textRotation="0" wrapText="true" shrinkToFit="false"/>
    </xf>
    <xf xfId="0" fontId="4" numFmtId="0" fillId="7" borderId="5" applyFont="1" applyNumberFormat="0" applyFill="1" applyBorder="1" applyAlignment="1">
      <alignment horizontal="center" vertical="center" textRotation="0" wrapText="true" shrinkToFit="false"/>
    </xf>
    <xf xfId="0" fontId="0" numFmtId="14" fillId="3" borderId="0" applyFont="0" applyNumberFormat="1" applyFill="1" applyBorder="0" applyAlignment="0"/>
    <xf xfId="0" fontId="5" numFmtId="164" fillId="0" borderId="1" applyFont="1" applyNumberFormat="1" applyFill="0" applyBorder="1" applyAlignment="0"/>
    <xf xfId="0" fontId="0" numFmtId="0" fillId="8" borderId="0" applyFont="0" applyNumberFormat="0" applyFill="1" applyBorder="0" applyAlignment="0"/>
    <xf xfId="0" fontId="0" numFmtId="16" fillId="0" borderId="0" applyFont="0" applyNumberFormat="1" applyFill="0" applyBorder="0" applyAlignment="0"/>
    <xf xfId="0" fontId="5" numFmtId="166" fillId="0" borderId="1" applyFont="1" applyNumberFormat="1" applyFill="0" applyBorder="1" applyAlignment="0"/>
    <xf xfId="0" fontId="0" quotePrefix="1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5" numFmtId="0" fillId="0" borderId="1" applyFont="1" applyNumberFormat="0" applyFill="0" applyBorder="1" applyAlignment="0"/>
    <xf xfId="0" fontId="5" numFmtId="14" fillId="0" borderId="0" applyFont="1" applyNumberFormat="1" applyFill="0" applyBorder="0" applyAlignment="0"/>
    <xf xfId="0" fontId="6" numFmtId="0" fillId="9" borderId="1" applyFont="1" applyNumberFormat="0" applyFill="1" applyBorder="1" applyAlignment="1">
      <alignment vertical="bottom" textRotation="0" wrapText="tru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9" fillId="2" borderId="1" applyFont="1" applyNumberFormat="1" applyFill="1" applyBorder="1" applyAlignment="1">
      <alignment horizontal="center" vertical="center" textRotation="0" wrapText="false" shrinkToFit="false"/>
    </xf>
    <xf xfId="0" fontId="8" numFmtId="0" fillId="9" borderId="1" applyFont="1" applyNumberFormat="0" applyFill="1" applyBorder="1" applyAlignment="1">
      <alignment horizontal="center" vertical="center" textRotation="0" wrapText="true" shrinkToFit="false"/>
    </xf>
    <xf xfId="0" fontId="0" numFmtId="1" fillId="0" borderId="0" applyFont="0" applyNumberFormat="1" applyFill="0" applyBorder="0" applyAlignment="0"/>
    <xf xfId="0" fontId="0" numFmtId="1" fillId="0" borderId="1" applyFont="0" applyNumberFormat="1" applyFill="0" applyBorder="1" applyAlignment="0"/>
    <xf xfId="0" fontId="9" numFmtId="0" fillId="2" borderId="1" applyFont="1" applyNumberFormat="0" applyFill="1" applyBorder="1" applyAlignment="0"/>
    <xf xfId="0" fontId="0" numFmtId="0" fillId="8" borderId="1" applyFont="0" applyNumberFormat="0" applyFill="1" applyBorder="1" applyAlignment="0"/>
    <xf xfId="0" fontId="10" numFmtId="165" fillId="0" borderId="2" applyFont="1" applyNumberFormat="1" applyFill="0" applyBorder="1" applyAlignment="0"/>
    <xf xfId="0" fontId="10" numFmtId="165" fillId="0" borderId="7" applyFont="1" applyNumberFormat="1" applyFill="0" applyBorder="1" applyAlignment="0"/>
    <xf xfId="0" fontId="10" numFmtId="165" fillId="0" borderId="3" applyFont="1" applyNumberFormat="1" applyFill="0" applyBorder="1" applyAlignment="0"/>
    <xf xfId="0" fontId="10" numFmtId="165" fillId="3" borderId="8" applyFont="1" applyNumberFormat="1" applyFill="1" applyBorder="1" applyAlignment="0"/>
    <xf xfId="0" fontId="10" numFmtId="0" fillId="0" borderId="2" applyFont="1" applyNumberFormat="0" applyFill="0" applyBorder="1" applyAlignment="0"/>
    <xf xfId="0" fontId="10" numFmtId="0" fillId="0" borderId="7" applyFont="1" applyNumberFormat="0" applyFill="0" applyBorder="1" applyAlignment="0"/>
    <xf xfId="0" fontId="11" numFmtId="0" fillId="0" borderId="3" applyFont="1" applyNumberFormat="0" applyFill="0" applyBorder="1" applyAlignment="0"/>
    <xf xfId="0" fontId="10" numFmtId="165" fillId="0" borderId="8" applyFont="1" applyNumberFormat="1" applyFill="0" applyBorder="1" applyAlignment="0"/>
    <xf xfId="0" fontId="11" numFmtId="0" fillId="0" borderId="0" applyFont="1" applyNumberFormat="0" applyFill="0" applyBorder="0" applyAlignment="0"/>
    <xf xfId="0" fontId="12" numFmtId="165" fillId="3" borderId="8" applyFont="1" applyNumberFormat="1" applyFill="1" applyBorder="1" applyAlignment="0"/>
    <xf xfId="0" fontId="13" numFmtId="165" fillId="10" borderId="2" applyFont="1" applyNumberFormat="1" applyFill="1" applyBorder="1" applyAlignment="0"/>
    <xf xfId="0" fontId="0" numFmtId="14" fillId="4" borderId="1" applyFont="0" applyNumberFormat="1" applyFill="1" applyBorder="1" applyAlignment="0"/>
    <xf xfId="0" fontId="0" numFmtId="14" fillId="11" borderId="1" applyFont="0" applyNumberFormat="1" applyFill="1" applyBorder="1" applyAlignment="0"/>
    <xf xfId="0" fontId="14" numFmtId="0" fillId="0" borderId="0" applyFont="1" applyNumberFormat="0" applyFill="0" applyBorder="0" applyAlignment="0"/>
    <xf xfId="0" fontId="3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horizontal="center" vertical="center" textRotation="0" wrapText="false" shrinkToFit="false"/>
    </xf>
    <xf xfId="0" fontId="3" numFmtId="0" fillId="0" borderId="0" applyFont="1" applyNumberFormat="0" applyFill="0" applyBorder="0" applyAlignment="0"/>
    <xf xfId="0" fontId="3" numFmtId="0" fillId="0" borderId="9" applyFont="1" applyNumberFormat="0" applyFill="0" applyBorder="1" applyAlignment="1">
      <alignment horizontal="center" vertical="center" textRotation="0" wrapText="true" shrinkToFit="false"/>
    </xf>
    <xf xfId="0" fontId="14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vertical="bottom" textRotation="0" wrapText="true" shrinkToFit="false"/>
    </xf>
    <xf xfId="0" fontId="3" numFmtId="0" fillId="0" borderId="1" applyFont="1" applyNumberFormat="0" applyFill="0" applyBorder="1" applyAlignment="1">
      <alignment horizontal="center" vertical="center" textRotation="0" wrapText="true" shrinkToFit="false"/>
    </xf>
    <xf xfId="0" fontId="9" numFmtId="0" fillId="0" borderId="1" applyFont="1" applyNumberFormat="0" applyFill="0" applyBorder="1" applyAlignment="1">
      <alignment horizontal="center" vertical="center" textRotation="0" wrapText="true" shrinkToFit="false"/>
    </xf>
    <xf xfId="0" fontId="0" numFmtId="14" fillId="8" borderId="1" applyFont="0" applyNumberFormat="1" applyFill="1" applyBorder="1" applyAlignment="0"/>
    <xf xfId="0" fontId="0" numFmtId="0" fillId="8" borderId="1" applyFont="0" applyNumberFormat="0" applyFill="1" applyBorder="1" applyAlignment="0"/>
    <xf xfId="0" fontId="9" numFmtId="0" fillId="8" borderId="1" applyFont="1" applyNumberFormat="0" applyFill="1" applyBorder="1" applyAlignment="0"/>
    <xf xfId="0" fontId="15" numFmtId="0" fillId="8" borderId="1" applyFont="1" applyNumberFormat="0" applyFill="1" applyBorder="1" applyAlignment="0"/>
    <xf xfId="0" fontId="0" quotePrefix="1" numFmtId="0" fillId="0" borderId="1" applyFont="0" applyNumberFormat="0" applyFill="0" applyBorder="1" applyAlignment="0"/>
    <xf xfId="0" fontId="14" numFmtId="0" fillId="0" borderId="10" applyFont="1" applyNumberFormat="0" applyFill="0" applyBorder="1" applyAlignment="0"/>
    <xf xfId="0" fontId="0" numFmtId="0" fillId="0" borderId="10" applyFont="0" applyNumberFormat="0" applyFill="0" applyBorder="1" applyAlignment="0"/>
    <xf xfId="0" fontId="16" numFmtId="165" fillId="0" borderId="1" applyFont="1" applyNumberFormat="1" applyFill="0" applyBorder="1" applyAlignment="0"/>
    <xf xfId="0" fontId="3" numFmtId="0" fillId="3" borderId="1" applyFont="1" applyNumberFormat="0" applyFill="1" applyBorder="1" applyAlignment="0"/>
    <xf xfId="0" fontId="14" numFmtId="0" fillId="3" borderId="0" applyFont="1" applyNumberFormat="0" applyFill="1" applyBorder="0" applyAlignment="0"/>
    <xf xfId="0" fontId="14" numFmtId="164" fillId="0" borderId="0" applyFont="1" applyNumberFormat="1" applyFill="0" applyBorder="0" applyAlignment="0"/>
    <xf xfId="0" fontId="17" numFmtId="0" fillId="3" borderId="1" applyFont="1" applyNumberFormat="0" applyFill="1" applyBorder="1" applyAlignment="0"/>
    <xf xfId="0" fontId="17" numFmtId="0" fillId="0" borderId="1" applyFont="1" applyNumberFormat="0" applyFill="0" applyBorder="1" applyAlignment="0"/>
    <xf xfId="0" fontId="17" numFmtId="0" fillId="0" borderId="11" applyFont="1" applyNumberFormat="0" applyFill="0" applyBorder="1" applyAlignment="0"/>
    <xf xfId="0" fontId="3" numFmtId="9" fillId="0" borderId="1" applyFont="1" applyNumberFormat="1" applyFill="0" applyBorder="1" applyAlignment="0"/>
    <xf xfId="0" fontId="0" numFmtId="164" fillId="0" borderId="11" applyFont="0" applyNumberFormat="1" applyFill="0" applyBorder="1" applyAlignment="0"/>
    <xf xfId="0" fontId="3" numFmtId="164" fillId="0" borderId="1" applyFont="1" applyNumberFormat="1" applyFill="0" applyBorder="1" applyAlignment="0"/>
    <xf xfId="0" fontId="8" numFmtId="0" fillId="9" borderId="1" applyFont="1" applyNumberFormat="0" applyFill="1" applyBorder="1" applyAlignment="1">
      <alignment horizontal="center" vertical="bottom" textRotation="0" wrapText="true" shrinkToFit="false"/>
    </xf>
    <xf xfId="0" fontId="8" numFmtId="0" fillId="9" borderId="1" applyFont="1" applyNumberFormat="0" applyFill="1" applyBorder="1" applyAlignment="1">
      <alignment horizontal="center" vertical="bottom" textRotation="0" wrapText="false" shrinkToFit="false"/>
    </xf>
    <xf xfId="0" fontId="18" numFmtId="0" fillId="7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1" applyFont="0" applyNumberFormat="0" applyFill="1" applyBorder="1" applyAlignment="1">
      <alignment horizontal="center" vertical="bottom" textRotation="0" wrapText="false" shrinkToFit="false"/>
    </xf>
    <xf xfId="0" fontId="11" numFmtId="0" fillId="9" borderId="0" applyFont="1" applyNumberFormat="0" applyFill="1" applyBorder="0" applyAlignment="1">
      <alignment horizontal="center" vertical="bottom" textRotation="0" wrapText="false" shrinkToFit="false"/>
    </xf>
    <xf xfId="0" fontId="11" numFmtId="0" fillId="9" borderId="12" applyFont="1" applyNumberFormat="0" applyFill="1" applyBorder="1" applyAlignment="1">
      <alignment horizontal="center" vertical="bottom" textRotation="0" wrapText="false" shrinkToFit="false"/>
    </xf>
    <xf xfId="0" fontId="11" numFmtId="0" fillId="9" borderId="13" applyFont="1" applyNumberFormat="0" applyFill="1" applyBorder="1" applyAlignment="1">
      <alignment horizontal="center" vertical="bottom" textRotation="0" wrapText="false" shrinkToFit="false"/>
    </xf>
    <xf xfId="0" fontId="19" numFmtId="0" fillId="9" borderId="12" applyFont="1" applyNumberFormat="0" applyFill="1" applyBorder="1" applyAlignment="1">
      <alignment horizontal="center" vertical="bottom" textRotation="0" wrapText="false" shrinkToFit="false"/>
    </xf>
    <xf xfId="0" fontId="4" numFmtId="0" fillId="0" borderId="14" applyFont="1" applyNumberFormat="0" applyFill="0" applyBorder="1" applyAlignment="1">
      <alignment horizontal="center" vertical="center" textRotation="0" wrapText="false" shrinkToFit="false"/>
    </xf>
    <xf xfId="0" fontId="4" numFmtId="0" fillId="0" borderId="15" applyFont="1" applyNumberFormat="0" applyFill="0" applyBorder="1" applyAlignment="1">
      <alignment horizontal="center" vertical="center" textRotation="0" wrapText="false" shrinkToFit="false"/>
    </xf>
    <xf xfId="0" fontId="10" numFmtId="165" fillId="0" borderId="2" applyFont="1" applyNumberFormat="1" applyFill="0" applyBorder="1" applyAlignment="1">
      <alignment vertical="bottom" textRotation="0" wrapText="true" shrinkToFit="false"/>
    </xf>
    <xf xfId="0" fontId="16" numFmtId="165" fillId="0" borderId="1" applyFont="1" applyNumberFormat="1" applyFill="0" applyBorder="1" applyAlignment="1">
      <alignment vertical="bottom" textRotation="0" wrapText="true" shrinkToFit="false"/>
    </xf>
    <xf xfId="0" fontId="20" numFmtId="165" fillId="0" borderId="1" applyFont="1" applyNumberFormat="1" applyFill="0" applyBorder="1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Objectif</a:t>
            </a: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 et avancement sur l'année 2025</a:t>
            </a:r>
          </a:p>
        </c:rich>
      </c:tx>
      <c:layout/>
      <c:overlay val="0"/>
    </c:title>
    <c:autoTitleDeleted val="0"/>
    <c:view3D/>
    <c:plotArea>
      <c:layout>
        <c:manualLayout>
          <c:layoutTarget val="inner"/>
          <c:xMode val="edge"/>
          <c:yMode val="edge"/>
          <c:x val="0.12090456863694"/>
          <c:y val="0.085337951840534"/>
          <c:w val="0.87387008809161"/>
          <c:h val="0.74521308801251"/>
        </c:manualLayout>
      </c:layout>
      <c:barChart>
        <c:barDir val="col"/>
        <c:grouping val="stacked"/>
        <c:varyColors val="1"/>
        <c:ser>
          <c:idx val="1"/>
          <c:order val="0"/>
          <c:tx>
            <c:strRef>
              <c:f>Widgets!$BK$4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(Widgets!$BK$5:$BK$10,Widgets!$BK$13:$BK$14)</c:f>
              <c:numCache>
                <c:formatCode>#\ #00" GWh c"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1"/>
          <c:tx>
            <c:strRef>
              <c:f>Widgets!$BL$4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>
                <a:alpha val="50000"/>
              </a:srgbClr>
            </a:solidFill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(Widgets!$BL$5:$BL$10,Widgets!$BL$13)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0"/>
          <c:order val="2"/>
          <c:tx>
            <c:strRef>
              <c:f>Widgets!$BM$4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(Widgets!$BM$5:$BM$10,Widgets!$BM$13:$BM$14)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Widgets!$BN$4</c:f>
              <c:strCache>
                <c:ptCount val="1"/>
                <c:pt idx="0">
                  <c:v>Objectif 2025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 w="28575"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(Widgets!$BN$5:$BN$10,Widgets!$BN$13:$BN$14)</c:f>
              <c:numCache>
                <c:formatCode>#\ #00" GWh c"</c:formatCode>
                <c:ptCount val="2"/>
                <c:pt idx="0">
                  <c:v>1600</c:v>
                </c:pt>
                <c:pt idx="1">
                  <c:v>7600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>
            <a:solidFill>
              <a:schemeClr val="accent1"/>
            </a:solidFill>
          </a:ln>
        </c:spPr>
        <c:crossAx val="110438656"/>
        <c:crosses val="autoZero"/>
        <c:crossBetween val="midCat"/>
      </c:valAx>
      <c:spPr>
        <a:noFill/>
      </c:spPr>
    </c:plotArea>
    <c:legend>
      <c:legendPos val="t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Suivi Objectif GLOBAL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Widgets!$BR$6</c:f>
              <c:strCache>
                <c:ptCount val="1"/>
                <c:pt idx="0">
                  <c:v>Attendu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Widgets!$BS$6:$CD$6</c:f>
              <c:numCache>
                <c:formatCode>General</c:formatCode>
                <c:ptCount val="12"/>
                <c:pt idx="0">
                  <c:v>633333.33333333</c:v>
                </c:pt>
                <c:pt idx="1">
                  <c:v>1266666.6666667</c:v>
                </c:pt>
                <c:pt idx="2">
                  <c:v>1900000</c:v>
                </c:pt>
                <c:pt idx="3">
                  <c:v>2533333.3333333</c:v>
                </c:pt>
                <c:pt idx="4">
                  <c:v>3166666.6666667</c:v>
                </c:pt>
                <c:pt idx="5">
                  <c:v>3800000</c:v>
                </c:pt>
                <c:pt idx="6">
                  <c:v>4433333.3333333</c:v>
                </c:pt>
                <c:pt idx="7">
                  <c:v>5066666.6666667</c:v>
                </c:pt>
                <c:pt idx="8">
                  <c:v>5700000</c:v>
                </c:pt>
                <c:pt idx="9">
                  <c:v>6333333.3333333</c:v>
                </c:pt>
                <c:pt idx="10">
                  <c:v>6966666.6666667</c:v>
                </c:pt>
                <c:pt idx="11">
                  <c:v>7600000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lineChart>
        <c:grouping val="standard"/>
        <c:ser>
          <c:idx val="1"/>
          <c:order val="1"/>
          <c:tx>
            <c:strRef>
              <c:f>Widgets!$BR$7</c:f>
              <c:strCache>
                <c:ptCount val="1"/>
                <c:pt idx="0">
                  <c:v>Engagé</c:v>
                </c:pt>
              </c:strCache>
            </c:strRef>
          </c:tx>
          <c:spPr>
            <a:ln w="28575" cap="rnd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Widgets!$BS$7:$CD$7</c:f>
              <c:numCache>
                <c:formatCode>_-* #\ ##0_-;\-* #\ 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438656"/>
        <c:axId val="110444544"/>
      </c:line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latin typeface="+mn-lt"/>
                <a:ea typeface="+mn-ea"/>
                <a:cs typeface="+mn-cs"/>
              </a:rPr>
              <a:t>Répartition volumétrique* par statut des Opportunités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bar"/>
        <c:grouping val="clustered"/>
        <c:varyColors val="0"/>
        <c:ser>
          <c:idx val="0"/>
          <c:order val="0"/>
          <c:dLbls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stAsian typeface="+mn-ea"/>
                    <a:complexScript typeface="+mn-cs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spPr>
            <a:solidFill>
              <a:schemeClr val="accent1"/>
            </a:solidFill>
            <a:ln/>
          </c:spPr>
          <c:invertIfNegative val="0"/>
          <c:cat>
            <c:strRef>
              <c:f>Widgets!$D$3:$D$6</c:f>
              <c:strCache>
                <c:ptCount val="4"/>
                <c:pt idx="0">
                  <c:v>0 - Calculer le volume CEE</c:v>
                </c:pt>
                <c:pt idx="1">
                  <c:v>1 - Envoyer chiffrage</c:v>
                </c:pt>
                <c:pt idx="2">
                  <c:v>2 - Signer RAI</c:v>
                </c:pt>
                <c:pt idx="3">
                  <c:v>3 - Recuperer preuve engagement</c:v>
                </c:pt>
              </c:strCache>
            </c:strRef>
          </c:cat>
          <c:val>
            <c:numRef>
              <c:f>Widgets!$E$3:$E$6</c:f>
              <c:numCache>
                <c:formatCode>_-* #\ ##0_-;\-* #\ 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1"/>
        <c:axPos val="l"/>
        <c:numFmt formatCode="_-* #\ ##0_-;\-* #\ ##0_-;_-* &quot;-&quot;??_-;_-@_-" sourceLinked="1"/>
        <c:majorTickMark val="out"/>
        <c:minorTickMark val="none"/>
        <c:tickLblPos val="nextTo"/>
        <c:spPr>
          <a:ln/>
        </c:spPr>
        <c:crossAx val="110438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6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Répartition par Agence des Opportunités et Projets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Widgets!$CJ$4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Widgets!$CJ$5:$CJ$10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Widgets!$CK$4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Widgets!$CK$5:$CK$10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Widgets!$CL$4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Widgets!$CL$5:$CL$10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r>
                  <a:rPr sz="1100" b="0" i="0" u="none" strike="noStrike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Volume (GWhc)</a:t>
                </a:r>
              </a:p>
            </c:rich>
          </c:tx>
          <c:layout/>
          <c:overlay val="0"/>
        </c:title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vmlDrawing2.vml.rels><?xml version="1.0" encoding="UTF-8" standalone="yes"?>
<Relationships xmlns="http://schemas.openxmlformats.org/package/2006/relationships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16</xdr:row>
      <xdr:rowOff>66675</xdr:rowOff>
    </xdr:from>
    <xdr:to>
      <xdr:col>7</xdr:col>
      <xdr:colOff>466725</xdr:colOff>
      <xdr:row>41</xdr:row>
      <xdr:rowOff>142875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609600</xdr:colOff>
      <xdr:row>16</xdr:row>
      <xdr:rowOff>66675</xdr:rowOff>
    </xdr:from>
    <xdr:to>
      <xdr:col>11</xdr:col>
      <xdr:colOff>962025</xdr:colOff>
      <xdr:row>41</xdr:row>
      <xdr:rowOff>152400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3</xdr:row>
      <xdr:rowOff>95250</xdr:rowOff>
    </xdr:from>
    <xdr:to>
      <xdr:col>6</xdr:col>
      <xdr:colOff>9525</xdr:colOff>
      <xdr:row>14</xdr:row>
      <xdr:rowOff>9525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42</xdr:row>
      <xdr:rowOff>123825</xdr:rowOff>
    </xdr:from>
    <xdr:to>
      <xdr:col>11</xdr:col>
      <xdr:colOff>942975</xdr:colOff>
      <xdr:row>65</xdr:row>
      <xdr:rowOff>85725</xdr:rowOff>
    </xdr:to>
    <xdr:graphicFrame macro="">
      <xdr:nvGraphicFramePr>
        <xdr:cNvPr name="Chart 4" id="4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2.vml"/><Relationship Id="rId_comments1" Type="http://schemas.openxmlformats.org/officeDocument/2006/relationships/comments" Target="../comments2.xml"/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K109"/>
  <sheetViews>
    <sheetView tabSelected="1" workbookViewId="0" zoomScale="80" zoomScaleNormal="80" showZeros="0" showGridLines="true" showRowColHeaders="1">
      <selection activeCell="A1" sqref="A1"/>
    </sheetView>
  </sheetViews>
  <sheetFormatPr defaultRowHeight="14.4" defaultColWidth="10.81640625" outlineLevelRow="0" outlineLevelCol="1"/>
  <cols>
    <col min="1" max="1" width="1.81640625" customWidth="true" style="5"/>
    <col min="2" max="2" width="33.7265625" customWidth="true" style="5"/>
    <col min="3" max="3" width="15.26953125" customWidth="true" style="5"/>
    <col min="4" max="4" width="6" customWidth="true" style="5"/>
    <col min="5" max="5" width="28" customWidth="true" style="5"/>
    <col min="6" max="6" width="12.54296875" customWidth="true" style="5"/>
    <col min="7" max="7" width="6.54296875" customWidth="true" style="5"/>
    <col min="8" max="8" width="28.54296875" customWidth="true" style="5"/>
    <col min="9" max="9" width="15.81640625" customWidth="true" style="5"/>
    <col min="10" max="10" width="5.1796875" customWidth="true" style="5"/>
    <col min="11" max="11" width="21.453125" customWidth="true" style="5"/>
    <col min="12" max="12" width="14" customWidth="true" style="5"/>
    <col min="13" max="13" width="4.54296875" customWidth="true" style="5"/>
    <col min="14" max="14" width="28.54296875" customWidth="true" style="5"/>
    <col min="15" max="15" width="27.453125" hidden="true" customWidth="true" outlineLevel="1" style="5"/>
    <col min="16" max="16" width="27.453125" hidden="true" customWidth="true" outlineLevel="1" style="5"/>
    <col min="17" max="17" width="27.453125" hidden="true" customWidth="true" outlineLevel="1" style="5"/>
    <col min="18" max="18" width="24.54296875" customWidth="true" collapsed="true" style="5"/>
    <col min="19" max="19" width="4.81640625" customWidth="true" style="5"/>
    <col min="20" max="20" width="28.54296875" customWidth="true" style="5"/>
    <col min="21" max="21" width="27.81640625" hidden="true" customWidth="true" outlineLevel="1" style="5"/>
    <col min="22" max="22" width="27.81640625" hidden="true" customWidth="true" outlineLevel="1" style="5"/>
    <col min="23" max="23" width="27.81640625" hidden="true" customWidth="true" outlineLevel="1" style="5"/>
    <col min="24" max="24" width="27.26953125" customWidth="true" collapsed="true" style="5"/>
    <col min="25" max="25" width="4.81640625" customWidth="true" style="5"/>
    <col min="26" max="26" width="28.54296875" customWidth="true" style="5"/>
    <col min="27" max="27" width="27.81640625" hidden="true" customWidth="true" outlineLevel="1" style="5"/>
    <col min="28" max="28" width="27.81640625" hidden="true" customWidth="true" outlineLevel="1" style="5"/>
    <col min="29" max="29" width="27.81640625" hidden="true" customWidth="true" outlineLevel="1" style="5"/>
    <col min="30" max="30" width="27.26953125" customWidth="true" collapsed="true" style="5"/>
    <col min="31" max="31" width="4.1796875" customWidth="true" style="5"/>
    <col min="32" max="32" width="28.7265625" customWidth="true" style="5"/>
    <col min="33" max="33" width="27.54296875" hidden="true" customWidth="true" outlineLevel="1" style="5"/>
    <col min="34" max="34" width="27.54296875" hidden="true" customWidth="true" outlineLevel="1" style="5"/>
    <col min="35" max="35" width="27.54296875" hidden="true" customWidth="true" outlineLevel="1" style="5"/>
    <col min="36" max="36" width="27.453125" customWidth="true" collapsed="true" style="5"/>
    <col min="37" max="37" width="10.81640625" style="5"/>
  </cols>
  <sheetData>
    <row r="2" spans="1:37">
      <c r="B2" s="93" t="s">
        <v>0</v>
      </c>
      <c r="C2" s="93"/>
    </row>
    <row r="3" spans="1:37" customHeight="1" ht="35.5">
      <c r="B3" s="92" t="s">
        <v>1</v>
      </c>
      <c r="C3" s="92"/>
      <c r="E3" s="46" t="s">
        <v>2</v>
      </c>
      <c r="F3" s="45" t="str">
        <f>INDEX(Widgets!I23:L29,MATCH(Widgets!A2,Widgets!I23:I29,0),4)</f>
      </c>
      <c r="H3" s="90" t="s">
        <v>3</v>
      </c>
      <c r="I3" s="91"/>
      <c r="K3" s="90" t="s">
        <v>4</v>
      </c>
      <c r="L3" s="91"/>
      <c r="N3" s="42" t="s">
        <v>5</v>
      </c>
      <c r="O3" s="42"/>
      <c r="P3" s="42"/>
      <c r="Q3" s="42"/>
      <c r="R3" s="43" t="str">
        <f>Widgets!S3</f>
      </c>
      <c r="T3" s="42" t="s">
        <v>6</v>
      </c>
      <c r="U3" s="42"/>
      <c r="V3" s="42"/>
      <c r="W3" s="42"/>
      <c r="X3" s="43" t="str">
        <f>Widgets!Z3</f>
      </c>
      <c r="Z3" s="42" t="s">
        <v>7</v>
      </c>
      <c r="AA3" s="42"/>
      <c r="AB3" s="42"/>
      <c r="AC3" s="42"/>
      <c r="AD3" s="43" t="str">
        <f>Widgets!AG3</f>
      </c>
      <c r="AF3" s="42" t="s">
        <v>8</v>
      </c>
      <c r="AG3" s="42"/>
      <c r="AH3" s="42"/>
      <c r="AI3" s="42"/>
      <c r="AJ3" s="44" t="str">
        <f>Widgets!AN3</f>
      </c>
    </row>
    <row r="4" spans="1:37" customHeight="1" ht="14.5">
      <c r="H4" s="9" t="s">
        <v>9</v>
      </c>
      <c r="I4" s="9" t="s">
        <v>10</v>
      </c>
      <c r="K4" s="9" t="s">
        <v>11</v>
      </c>
      <c r="L4" s="9" t="s">
        <v>10</v>
      </c>
      <c r="N4" s="6" t="s">
        <v>12</v>
      </c>
      <c r="O4" s="6"/>
      <c r="P4" s="6"/>
      <c r="Q4" s="6"/>
      <c r="R4" s="62"/>
      <c r="T4" s="6" t="s">
        <v>12</v>
      </c>
      <c r="U4" s="6"/>
      <c r="V4" s="6"/>
      <c r="W4" s="6"/>
      <c r="X4" s="63" t="str">
        <f>R4</f>
      </c>
      <c r="Z4" s="6" t="s">
        <v>12</v>
      </c>
      <c r="AA4" s="6"/>
      <c r="AB4" s="6"/>
      <c r="AC4" s="6"/>
      <c r="AD4" s="63" t="str">
        <f>R4</f>
      </c>
      <c r="AF4" s="6" t="s">
        <v>12</v>
      </c>
      <c r="AG4" s="6"/>
      <c r="AH4" s="6"/>
      <c r="AI4" s="6"/>
      <c r="AJ4" s="63" t="str">
        <f>R4</f>
      </c>
    </row>
    <row r="5" spans="1:37" customHeight="1" ht="14.5">
      <c r="H5" s="6" t="str">
        <f>Widgets!AX4</f>
      </c>
      <c r="I5" s="7" t="str">
        <f>Widgets!AY4</f>
      </c>
      <c r="K5" s="6" t="str">
        <f>Widgets!BE4</f>
      </c>
      <c r="L5" s="7" t="str">
        <f>Widgets!BF4</f>
      </c>
      <c r="N5" s="6" t="s">
        <v>13</v>
      </c>
      <c r="O5" s="6"/>
      <c r="P5" s="6"/>
      <c r="Q5" s="6"/>
      <c r="R5" s="62"/>
      <c r="T5" s="6" t="s">
        <v>13</v>
      </c>
      <c r="U5" s="6"/>
      <c r="V5" s="6"/>
      <c r="W5" s="6"/>
      <c r="X5" s="63" t="str">
        <f>R5</f>
      </c>
      <c r="Z5" s="6" t="s">
        <v>13</v>
      </c>
      <c r="AA5" s="6"/>
      <c r="AB5" s="6"/>
      <c r="AC5" s="6"/>
      <c r="AD5" s="63" t="str">
        <f>R5</f>
      </c>
      <c r="AF5" s="6" t="s">
        <v>13</v>
      </c>
      <c r="AG5" s="6"/>
      <c r="AH5" s="6"/>
      <c r="AI5" s="6"/>
      <c r="AJ5" s="63" t="str">
        <f>R5</f>
      </c>
    </row>
    <row r="6" spans="1:37" customHeight="1" ht="14.5">
      <c r="H6" s="6" t="str">
        <f>Widgets!AX5</f>
      </c>
      <c r="I6" s="7" t="str">
        <f>Widgets!AY5</f>
      </c>
      <c r="K6" s="6" t="str">
        <f>Widgets!BE5</f>
      </c>
      <c r="L6" s="7" t="str">
        <f>Widgets!BF5</f>
      </c>
      <c r="N6" s="8" t="s">
        <v>14</v>
      </c>
      <c r="O6" s="8"/>
      <c r="P6" s="8"/>
      <c r="Q6" s="8"/>
      <c r="T6" s="8" t="s">
        <v>14</v>
      </c>
      <c r="Z6" s="8" t="s">
        <v>14</v>
      </c>
      <c r="AF6" s="8" t="s">
        <v>14</v>
      </c>
    </row>
    <row r="7" spans="1:37" customHeight="1" ht="14.5">
      <c r="H7" s="6" t="str">
        <f>Widgets!AX6</f>
      </c>
      <c r="I7" s="7" t="str">
        <f>Widgets!AY6</f>
      </c>
      <c r="K7" s="6" t="str">
        <f>Widgets!BE6</f>
      </c>
      <c r="L7" s="7" t="str">
        <f>Widgets!BF6</f>
      </c>
      <c r="N7" s="8" t="s">
        <v>15</v>
      </c>
      <c r="Q7" s="8" t="s">
        <v>16</v>
      </c>
      <c r="W7" s="8" t="s">
        <v>16</v>
      </c>
      <c r="AC7" s="8" t="s">
        <v>16</v>
      </c>
      <c r="AI7" s="8" t="s">
        <v>16</v>
      </c>
    </row>
    <row r="8" spans="1:37" customHeight="1" ht="14.5">
      <c r="H8" s="6" t="str">
        <f>Widgets!AX7</f>
      </c>
      <c r="I8" s="7" t="str">
        <f>Widgets!AY7</f>
      </c>
      <c r="K8" s="6" t="str">
        <f>Widgets!BE7</f>
      </c>
      <c r="L8" s="7" t="str">
        <f>Widgets!BF7</f>
      </c>
      <c r="N8" s="49" t="s">
        <v>17</v>
      </c>
      <c r="O8" s="49" t="s">
        <v>18</v>
      </c>
      <c r="P8" s="49" t="s">
        <v>19</v>
      </c>
      <c r="Q8" s="49" t="s">
        <v>10</v>
      </c>
      <c r="R8" s="49" t="s">
        <v>20</v>
      </c>
      <c r="T8" s="49" t="s">
        <v>17</v>
      </c>
      <c r="U8" s="49" t="s">
        <v>18</v>
      </c>
      <c r="V8" s="49" t="s">
        <v>19</v>
      </c>
      <c r="W8" s="49" t="s">
        <v>10</v>
      </c>
      <c r="X8" s="49" t="s">
        <v>20</v>
      </c>
      <c r="Z8" s="49" t="s">
        <v>17</v>
      </c>
      <c r="AA8" s="49" t="s">
        <v>18</v>
      </c>
      <c r="AB8" s="49" t="s">
        <v>19</v>
      </c>
      <c r="AC8" s="49" t="s">
        <v>10</v>
      </c>
      <c r="AD8" s="49" t="s">
        <v>20</v>
      </c>
      <c r="AF8" s="49" t="s">
        <v>17</v>
      </c>
      <c r="AG8" s="49" t="s">
        <v>18</v>
      </c>
      <c r="AH8" s="49" t="s">
        <v>19</v>
      </c>
      <c r="AI8" s="49" t="s">
        <v>10</v>
      </c>
      <c r="AJ8" s="49" t="s">
        <v>20</v>
      </c>
    </row>
    <row r="9" spans="1:37" customHeight="1" ht="14.5">
      <c r="H9" s="6" t="str">
        <f>Widgets!AX8</f>
      </c>
      <c r="I9" s="7" t="str">
        <f>Widgets!AY8</f>
      </c>
      <c r="K9" s="6" t="str">
        <f>Widgets!BE8</f>
      </c>
      <c r="L9" s="7" t="str">
        <f>Widgets!BF8</f>
      </c>
      <c r="N9" s="6" t="str">
        <f>IF(Widgets!W4=0,"",Widgets!W4)</f>
      </c>
      <c r="O9" s="6" t="str">
        <f>IFERROR(INDEX(Potentials!$A$1:$O$2000,MATCH(N9,Potentials!$A$1:$A$2000,0),MATCH("Beneficiaire",Potentials!$A$1:$O$1,0)),"")</f>
      </c>
      <c r="P9" s="6" t="str">
        <f>IFERROR(INDEX(Potentials!$A$1:$O$2000,MATCH(N9,Potentials!$A$1:$A$2000,0),MATCH("Installateur",Potentials!$A$1:$O$1,0)),"")</f>
      </c>
      <c r="Q9" s="21" t="str">
        <f>IFERROR(IF(INDEX(Potentials!$A$1:$O$2000,MATCH(N9,Potentials!$A$1:$A$2000,0),MATCH("Volume MWhc",Potentials!$A$1:$O$1,0))=0,INDEX(Potentials!$A$1:$O$2000,MATCH(N9,Potentials!$A$1:$A$2000,0),MATCH("Volume MWhc estime",Potentials!$A$1:$O$1,0)),INDEX(Potentials!$A$1:$O$2000,MATCH(N9,Potentials!$A$1:$A$2000,0),MATCH("Volume MWhc",Potentials!$A$1:$O$1,0))),"")</f>
      </c>
      <c r="R9" s="6" t="str">
        <f>IFERROR(INDEX(Potentials!$A$1:$O$2000,MATCH(N9,Potentials!$A$1:$A$2000,0),MATCH("Commerce",Potentials!$A$1:$O$1,0)),"")</f>
      </c>
      <c r="T9" s="6" t="str">
        <f>IF(Widgets!AD4=0,"",Widgets!AD4)</f>
      </c>
      <c r="U9" s="6" t="str">
        <f>IFERROR(INDEX(Projects!$A$1:$O$2000,MATCH(T9,Projects!$A$1:$A$2000,0),MATCH("Beneficiaire",Projects!$A$1:$O$1,0)),"")</f>
      </c>
      <c r="V9" s="6" t="str">
        <f>IFERROR(INDEX(Projects!$A$1:$O$2000,MATCH(T9,Projects!$A$1:$A$2000,0),MATCH("Installateur",Projects!$A$1:$O$1,0)),"")</f>
      </c>
      <c r="W9" s="21" t="str">
        <f>IFERROR(INDEX(Projects!$A$1:$O$2000,MATCH(T9,Projects!$A$1:$A$2000,0),MATCH("Volume MWhc",Projects!$A$1:$O$1,0)),"")</f>
      </c>
      <c r="X9" s="6" t="str">
        <f>IFERROR(INDEX(Projects!$A$1:$O$2000,MATCH(T9,Projects!$A$1:$A$2000,0),MATCH("Commerce",Projects!$A$1:$O$1,0)),"")</f>
      </c>
      <c r="Z9" s="6" t="str">
        <f>IF(Widgets!AK4=0,"",Widgets!AK4)</f>
      </c>
      <c r="AA9" s="6" t="str">
        <f>IFERROR(INDEX(Projects!$A$1:$O$2000,MATCH(Z9,Projects!$A$1:$A$2000,0),MATCH("Beneficiaire",Projects!$A$1:$O$1,0)),"")</f>
      </c>
      <c r="AB9" s="6" t="str">
        <f>IFERROR(INDEX(Projects!$A$1:$O$2000,MATCH(Z9,Projects!$A$1:$A$2000,0),MATCH("Installateur",Projects!$A$1:$O$1,0)),"")</f>
      </c>
      <c r="AC9" s="21" t="str">
        <f>IFERROR(INDEX(Projects!$A$1:$O$2000,MATCH(Z9,Projects!$A$1:$A$2000,0),MATCH("Volume MWhc",Projects!$A$1:$O$1,0)),"")</f>
      </c>
      <c r="AD9" s="6" t="str">
        <f>IFERROR(INDEX(Projects!$A$1:$O$2000,MATCH(Z9,Projects!$A$1:$A$2000,0),MATCH("Commerce",Projects!$A$1:$O$1,0)),"")</f>
      </c>
      <c r="AF9" s="6" t="str">
        <f>IF(Widgets!AR4=0,"",Widgets!AR4)</f>
      </c>
      <c r="AG9" s="6" t="str">
        <f>IFERROR(INDEX(Potentials!$A$1:$O$2000,MATCH(AF9,Potentials!$A$1:$A$2000,0),MATCH("Beneficiaire",Potentials!$A$1:$O$1,0)),"")</f>
      </c>
      <c r="AH9" s="6" t="str">
        <f>IFERROR(INDEX(Potentials!$A$1:$O$2000,MATCH(AF9,Potentials!$A$1:$A$2000,0),MATCH("Installateur",Potentials!$A$1:$O$1,0)),"")</f>
      </c>
      <c r="AI9" s="21" t="str">
        <f>IFERROR(IF(INDEX(Potentials!$A$1:$O$2000,MATCH(AF9,Potentials!$A$1:$A$2000,0),MATCH("Volume MWhc",Potentials!$A$1:$O$1,0))=0,INDEX(Potentials!$A$1:$O$2000,MATCH(AF9,Potentials!$A$1:$A$2000,0),MATCH("Volume MWhc estime",Potentials!$A$1:$O$1,0)),INDEX(Potentials!$A$1:$O$2000,MATCH(AF9,Potentials!$A$1:$A$2000,0),MATCH("Volume MWhc",Potentials!$A$1:$O$1,0))),"")</f>
      </c>
      <c r="AJ9" s="6" t="str">
        <f>IFERROR(INDEX(Potentials!$A$1:$O$2000,MATCH(AF9,Potentials!$A$1:$A$2000,0),MATCH("Commerce",Potentials!$A$1:$O$1,0)),"")</f>
      </c>
    </row>
    <row r="10" spans="1:37" customHeight="1" ht="14.5">
      <c r="H10" s="6" t="str">
        <f>Widgets!AX9</f>
      </c>
      <c r="I10" s="7" t="str">
        <f>Widgets!AY9</f>
      </c>
      <c r="K10" s="6" t="str">
        <f>Widgets!BE9</f>
      </c>
      <c r="L10" s="7" t="str">
        <f>Widgets!BF9</f>
      </c>
      <c r="N10" s="6" t="str">
        <f>IF(Widgets!W5=0,"",Widgets!W5)</f>
      </c>
      <c r="O10" s="6" t="str">
        <f>IFERROR(INDEX(Potentials!$A$1:$O$2000,MATCH(N10,Potentials!$A$1:$A$2000,0),MATCH("Beneficiaire",Potentials!$A$1:$O$1,0)),"")</f>
      </c>
      <c r="P10" s="6" t="str">
        <f>IFERROR(INDEX(Potentials!$A$1:$O$2000,MATCH(N10,Potentials!$A$1:$A$2000,0),MATCH("Installateur",Potentials!$A$1:$O$1,0)),"")</f>
      </c>
      <c r="Q10" s="21" t="str">
        <f>IFERROR(IF(INDEX(Potentials!$A$1:$O$2000,MATCH(N10,Potentials!$A$1:$A$2000,0),MATCH("Volume MWhc",Potentials!$A$1:$O$1,0))=0,INDEX(Potentials!$A$1:$O$2000,MATCH(N10,Potentials!$A$1:$A$2000,0),MATCH("Volume MWhc estime",Potentials!$A$1:$O$1,0)),INDEX(Potentials!$A$1:$O$2000,MATCH(N10,Potentials!$A$1:$A$2000,0),MATCH("Volume MWhc",Potentials!$A$1:$O$1,0))),"")</f>
      </c>
      <c r="R10" s="6" t="str">
        <f>IFERROR(INDEX(Potentials!$A$1:$O$2000,MATCH(N10,Potentials!$A$1:$A$2000,0),MATCH("Commerce",Potentials!$A$1:$O$1,0)),"")</f>
      </c>
      <c r="T10" s="6" t="str">
        <f>IF(Widgets!AD5=0,"",Widgets!AD5)</f>
      </c>
      <c r="U10" s="6" t="str">
        <f>IFERROR(INDEX(Projects!$A$1:$O$2000,MATCH(T10,Projects!$A$1:$A$2000,0),MATCH("Beneficiaire",Projects!$A$1:$O$1,0)),"")</f>
      </c>
      <c r="V10" s="6" t="str">
        <f>IFERROR(INDEX(Projects!$A$1:$O$2000,MATCH(T10,Projects!$A$1:$A$2000,0),MATCH("Installateur",Projects!$A$1:$O$1,0)),"")</f>
      </c>
      <c r="W10" s="21" t="str">
        <f>IFERROR(INDEX(Projects!$A$1:$O$2000,MATCH(T10,Projects!$A$1:$A$2000,0),MATCH("Volume MWhc",Projects!$A$1:$O$1,0)),"")</f>
      </c>
      <c r="X10" s="6" t="str">
        <f>IFERROR(INDEX(Projects!$A$1:$O$2000,MATCH(T10,Projects!$A$1:$A$2000,0),MATCH("Commerce",Projects!$A$1:$O$1,0)),"")</f>
      </c>
      <c r="Z10" s="6" t="str">
        <f>IF(Widgets!AK5=0,"",Widgets!AK5)</f>
      </c>
      <c r="AA10" s="6" t="str">
        <f>IFERROR(INDEX(Projects!$A$1:$O$2000,MATCH(Z10,Projects!$A$1:$A$2000,0),MATCH("Beneficiaire",Projects!$A$1:$O$1,0)),"")</f>
      </c>
      <c r="AB10" s="6" t="str">
        <f>IFERROR(INDEX(Projects!$A$1:$O$2000,MATCH(Z10,Projects!$A$1:$A$2000,0),MATCH("Installateur",Projects!$A$1:$O$1,0)),"")</f>
      </c>
      <c r="AC10" s="21" t="str">
        <f>IFERROR(INDEX(Projects!$A$1:$O$2000,MATCH(Z10,Projects!$A$1:$A$2000,0),MATCH("Volume MWhc",Projects!$A$1:$O$1,0)),"")</f>
      </c>
      <c r="AD10" s="6" t="str">
        <f>IFERROR(INDEX(Projects!$A$1:$O$2000,MATCH(Z10,Projects!$A$1:$A$2000,0),MATCH("Commerce",Projects!$A$1:$O$1,0)),"")</f>
      </c>
      <c r="AF10" s="6" t="str">
        <f>IF(Widgets!AR5=0,"",Widgets!AR5)</f>
      </c>
      <c r="AG10" s="6" t="str">
        <f>IFERROR(INDEX(Potentials!$A$1:$O$2000,MATCH(AF10,Potentials!$A$1:$A$2000,0),MATCH("Beneficiaire",Potentials!$A$1:$O$1,0)),"")</f>
      </c>
      <c r="AH10" s="6" t="str">
        <f>IFERROR(INDEX(Potentials!$A$1:$O$2000,MATCH(AF10,Potentials!$A$1:$A$2000,0),MATCH("Installateur",Potentials!$A$1:$O$1,0)),"")</f>
      </c>
      <c r="AI10" s="21" t="str">
        <f>IFERROR(IF(INDEX(Potentials!$A$1:$O$2000,MATCH(AF10,Potentials!$A$1:$A$2000,0),MATCH("Volume MWhc",Potentials!$A$1:$O$1,0))=0,INDEX(Potentials!$A$1:$O$2000,MATCH(AF10,Potentials!$A$1:$A$2000,0),MATCH("Volume MWhc estime",Potentials!$A$1:$O$1,0)),INDEX(Potentials!$A$1:$O$2000,MATCH(AF10,Potentials!$A$1:$A$2000,0),MATCH("Volume MWhc",Potentials!$A$1:$O$1,0))),"")</f>
      </c>
      <c r="AJ10" s="6" t="str">
        <f>IFERROR(INDEX(Potentials!$A$1:$O$2000,MATCH(AF10,Potentials!$A$1:$A$2000,0),MATCH("Commerce",Potentials!$A$1:$O$1,0)),"")</f>
      </c>
    </row>
    <row r="11" spans="1:37">
      <c r="H11" s="6" t="str">
        <f>Widgets!AX10</f>
      </c>
      <c r="I11" s="7" t="str">
        <f>Widgets!AY10</f>
      </c>
      <c r="K11" s="6" t="str">
        <f>Widgets!BE10</f>
      </c>
      <c r="L11" s="7" t="str">
        <f>Widgets!BF10</f>
      </c>
      <c r="N11" s="6" t="str">
        <f>IF(Widgets!W6=0,"",Widgets!W6)</f>
      </c>
      <c r="O11" s="6" t="str">
        <f>IFERROR(INDEX(Potentials!$A$1:$O$2000,MATCH(N11,Potentials!$A$1:$A$2000,0),MATCH("Beneficiaire",Potentials!$A$1:$O$1,0)),"")</f>
      </c>
      <c r="P11" s="6" t="str">
        <f>IFERROR(INDEX(Potentials!$A$1:$O$2000,MATCH(N11,Potentials!$A$1:$A$2000,0),MATCH("Installateur",Potentials!$A$1:$O$1,0)),"")</f>
      </c>
      <c r="Q11" s="21" t="str">
        <f>IFERROR(IF(INDEX(Potentials!$A$1:$O$2000,MATCH(N11,Potentials!$A$1:$A$2000,0),MATCH("Volume MWhc",Potentials!$A$1:$O$1,0))=0,INDEX(Potentials!$A$1:$O$2000,MATCH(N11,Potentials!$A$1:$A$2000,0),MATCH("Volume MWhc estime",Potentials!$A$1:$O$1,0)),INDEX(Potentials!$A$1:$O$2000,MATCH(N11,Potentials!$A$1:$A$2000,0),MATCH("Volume MWhc",Potentials!$A$1:$O$1,0))),"")</f>
      </c>
      <c r="R11" s="6" t="str">
        <f>IFERROR(INDEX(Potentials!$A$1:$O$2000,MATCH(N11,Potentials!$A$1:$A$2000,0),MATCH("Commerce",Potentials!$A$1:$O$1,0)),"")</f>
      </c>
      <c r="T11" s="6" t="str">
        <f>IF(Widgets!AD6=0,"",Widgets!AD6)</f>
      </c>
      <c r="U11" s="6" t="str">
        <f>IFERROR(INDEX(Projects!$A$1:$O$2000,MATCH(T11,Projects!$A$1:$A$2000,0),MATCH("Beneficiaire",Projects!$A$1:$O$1,0)),"")</f>
      </c>
      <c r="V11" s="6" t="str">
        <f>IFERROR(INDEX(Projects!$A$1:$O$2000,MATCH(T11,Projects!$A$1:$A$2000,0),MATCH("Installateur",Projects!$A$1:$O$1,0)),"")</f>
      </c>
      <c r="W11" s="21" t="str">
        <f>IFERROR(INDEX(Projects!$A$1:$O$2000,MATCH(T11,Projects!$A$1:$A$2000,0),MATCH("Volume MWhc",Projects!$A$1:$O$1,0)),"")</f>
      </c>
      <c r="X11" s="6" t="str">
        <f>IFERROR(INDEX(Projects!$A$1:$O$2000,MATCH(T11,Projects!$A$1:$A$2000,0),MATCH("Commerce",Projects!$A$1:$O$1,0)),"")</f>
      </c>
      <c r="Z11" s="6" t="str">
        <f>IF(Widgets!AK6=0,"",Widgets!AK6)</f>
      </c>
      <c r="AA11" s="6" t="str">
        <f>IFERROR(INDEX(Projects!$A$1:$O$2000,MATCH(Z11,Projects!$A$1:$A$2000,0),MATCH("Beneficiaire",Projects!$A$1:$O$1,0)),"")</f>
      </c>
      <c r="AB11" s="6" t="str">
        <f>IFERROR(INDEX(Projects!$A$1:$O$2000,MATCH(Z11,Projects!$A$1:$A$2000,0),MATCH("Installateur",Projects!$A$1:$O$1,0)),"")</f>
      </c>
      <c r="AC11" s="21" t="str">
        <f>IFERROR(INDEX(Projects!$A$1:$O$2000,MATCH(Z11,Projects!$A$1:$A$2000,0),MATCH("Volume MWhc",Projects!$A$1:$O$1,0)),"")</f>
      </c>
      <c r="AD11" s="6" t="str">
        <f>IFERROR(INDEX(Projects!$A$1:$O$2000,MATCH(Z11,Projects!$A$1:$A$2000,0),MATCH("Commerce",Projects!$A$1:$O$1,0)),"")</f>
      </c>
      <c r="AF11" s="6" t="str">
        <f>IF(Widgets!AR6=0,"",Widgets!AR6)</f>
      </c>
      <c r="AG11" s="6" t="str">
        <f>IFERROR(INDEX(Potentials!$A$1:$O$2000,MATCH(AF11,Potentials!$A$1:$A$2000,0),MATCH("Beneficiaire",Potentials!$A$1:$O$1,0)),"")</f>
      </c>
      <c r="AH11" s="6" t="str">
        <f>IFERROR(INDEX(Potentials!$A$1:$O$2000,MATCH(AF11,Potentials!$A$1:$A$2000,0),MATCH("Installateur",Potentials!$A$1:$O$1,0)),"")</f>
      </c>
      <c r="AI11" s="21" t="str">
        <f>IFERROR(IF(INDEX(Potentials!$A$1:$O$2000,MATCH(AF11,Potentials!$A$1:$A$2000,0),MATCH("Volume MWhc",Potentials!$A$1:$O$1,0))=0,INDEX(Potentials!$A$1:$O$2000,MATCH(AF11,Potentials!$A$1:$A$2000,0),MATCH("Volume MWhc estime",Potentials!$A$1:$O$1,0)),INDEX(Potentials!$A$1:$O$2000,MATCH(AF11,Potentials!$A$1:$A$2000,0),MATCH("Volume MWhc",Potentials!$A$1:$O$1,0))),"")</f>
      </c>
      <c r="AJ11" s="6" t="str">
        <f>IFERROR(INDEX(Potentials!$A$1:$O$2000,MATCH(AF11,Potentials!$A$1:$A$2000,0),MATCH("Commerce",Potentials!$A$1:$O$1,0)),"")</f>
      </c>
    </row>
    <row r="12" spans="1:37" customHeight="1" ht="14.5">
      <c r="H12" s="6" t="str">
        <f>Widgets!AX11</f>
      </c>
      <c r="I12" s="7" t="str">
        <f>Widgets!AY11</f>
      </c>
      <c r="K12" s="6" t="str">
        <f>Widgets!BE11</f>
      </c>
      <c r="L12" s="7" t="str">
        <f>Widgets!BF11</f>
      </c>
      <c r="N12" s="6" t="str">
        <f>IF(Widgets!W7=0,"",Widgets!W7)</f>
      </c>
      <c r="O12" s="6" t="str">
        <f>IFERROR(INDEX(Potentials!$A$1:$O$2000,MATCH(N12,Potentials!$A$1:$A$2000,0),MATCH("Beneficiaire",Potentials!$A$1:$O$1,0)),"")</f>
      </c>
      <c r="P12" s="6" t="str">
        <f>IFERROR(INDEX(Potentials!$A$1:$O$2000,MATCH(N12,Potentials!$A$1:$A$2000,0),MATCH("Installateur",Potentials!$A$1:$O$1,0)),"")</f>
      </c>
      <c r="Q12" s="21" t="str">
        <f>IFERROR(IF(INDEX(Potentials!$A$1:$O$2000,MATCH(N12,Potentials!$A$1:$A$2000,0),MATCH("Volume MWhc",Potentials!$A$1:$O$1,0))=0,INDEX(Potentials!$A$1:$O$2000,MATCH(N12,Potentials!$A$1:$A$2000,0),MATCH("Volume MWhc estime",Potentials!$A$1:$O$1,0)),INDEX(Potentials!$A$1:$O$2000,MATCH(N12,Potentials!$A$1:$A$2000,0),MATCH("Volume MWhc",Potentials!$A$1:$O$1,0))),"")</f>
      </c>
      <c r="R12" s="6" t="str">
        <f>IFERROR(INDEX(Potentials!$A$1:$O$2000,MATCH(N12,Potentials!$A$1:$A$2000,0),MATCH("Commerce",Potentials!$A$1:$O$1,0)),"")</f>
      </c>
      <c r="T12" s="6" t="str">
        <f>IF(Widgets!AD7=0,"",Widgets!AD7)</f>
      </c>
      <c r="U12" s="6" t="str">
        <f>IFERROR(INDEX(Projects!$A$1:$O$2000,MATCH(T12,Projects!$A$1:$A$2000,0),MATCH("Beneficiaire",Projects!$A$1:$O$1,0)),"")</f>
      </c>
      <c r="V12" s="6" t="str">
        <f>IFERROR(INDEX(Projects!$A$1:$O$2000,MATCH(T12,Projects!$A$1:$A$2000,0),MATCH("Installateur",Projects!$A$1:$O$1,0)),"")</f>
      </c>
      <c r="W12" s="21" t="str">
        <f>IFERROR(INDEX(Projects!$A$1:$O$2000,MATCH(T12,Projects!$A$1:$A$2000,0),MATCH("Volume MWhc",Projects!$A$1:$O$1,0)),"")</f>
      </c>
      <c r="X12" s="6" t="str">
        <f>IFERROR(INDEX(Projects!$A$1:$O$2000,MATCH(T12,Projects!$A$1:$A$2000,0),MATCH("Commerce",Projects!$A$1:$O$1,0)),"")</f>
      </c>
      <c r="Z12" s="6" t="str">
        <f>IF(Widgets!AK7=0,"",Widgets!AK7)</f>
      </c>
      <c r="AA12" s="6" t="str">
        <f>IFERROR(INDEX(Projects!$A$1:$O$2000,MATCH(Z12,Projects!$A$1:$A$2000,0),MATCH("Beneficiaire",Projects!$A$1:$O$1,0)),"")</f>
      </c>
      <c r="AB12" s="6" t="str">
        <f>IFERROR(INDEX(Projects!$A$1:$O$2000,MATCH(Z12,Projects!$A$1:$A$2000,0),MATCH("Installateur",Projects!$A$1:$O$1,0)),"")</f>
      </c>
      <c r="AC12" s="21" t="str">
        <f>IFERROR(INDEX(Projects!$A$1:$O$2000,MATCH(Z12,Projects!$A$1:$A$2000,0),MATCH("Volume MWhc",Projects!$A$1:$O$1,0)),"")</f>
      </c>
      <c r="AD12" s="6" t="str">
        <f>IFERROR(INDEX(Projects!$A$1:$O$2000,MATCH(Z12,Projects!$A$1:$A$2000,0),MATCH("Commerce",Projects!$A$1:$O$1,0)),"")</f>
      </c>
      <c r="AF12" s="6" t="str">
        <f>IF(Widgets!AR7=0,"",Widgets!AR7)</f>
      </c>
      <c r="AG12" s="6" t="str">
        <f>IFERROR(INDEX(Potentials!$A$1:$O$2000,MATCH(AF12,Potentials!$A$1:$A$2000,0),MATCH("Beneficiaire",Potentials!$A$1:$O$1,0)),"")</f>
      </c>
      <c r="AH12" s="6" t="str">
        <f>IFERROR(INDEX(Potentials!$A$1:$O$2000,MATCH(AF12,Potentials!$A$1:$A$2000,0),MATCH("Installateur",Potentials!$A$1:$O$1,0)),"")</f>
      </c>
      <c r="AI12" s="21" t="str">
        <f>IFERROR(IF(INDEX(Potentials!$A$1:$O$2000,MATCH(AF12,Potentials!$A$1:$A$2000,0),MATCH("Volume MWhc",Potentials!$A$1:$O$1,0))=0,INDEX(Potentials!$A$1:$O$2000,MATCH(AF12,Potentials!$A$1:$A$2000,0),MATCH("Volume MWhc estime",Potentials!$A$1:$O$1,0)),INDEX(Potentials!$A$1:$O$2000,MATCH(AF12,Potentials!$A$1:$A$2000,0),MATCH("Volume MWhc",Potentials!$A$1:$O$1,0))),"")</f>
      </c>
      <c r="AJ12" s="6" t="str">
        <f>IFERROR(INDEX(Potentials!$A$1:$O$2000,MATCH(AF12,Potentials!$A$1:$A$2000,0),MATCH("Commerce",Potentials!$A$1:$O$1,0)),"")</f>
      </c>
    </row>
    <row r="13" spans="1:37" customHeight="1" ht="14.5">
      <c r="H13" s="6" t="str">
        <f>Widgets!AX12</f>
      </c>
      <c r="I13" s="7" t="str">
        <f>Widgets!AY12</f>
      </c>
      <c r="K13" s="6" t="str">
        <f>Widgets!BE12</f>
      </c>
      <c r="L13" s="7" t="str">
        <f>Widgets!BF12</f>
      </c>
      <c r="N13" s="6" t="str">
        <f>IF(Widgets!W8=0,"",Widgets!W8)</f>
      </c>
      <c r="O13" s="6" t="str">
        <f>IFERROR(INDEX(Potentials!$A$1:$O$2000,MATCH(N13,Potentials!$A$1:$A$2000,0),MATCH("Beneficiaire",Potentials!$A$1:$O$1,0)),"")</f>
      </c>
      <c r="P13" s="6" t="str">
        <f>IFERROR(INDEX(Potentials!$A$1:$O$2000,MATCH(N13,Potentials!$A$1:$A$2000,0),MATCH("Installateur",Potentials!$A$1:$O$1,0)),"")</f>
      </c>
      <c r="Q13" s="21" t="str">
        <f>IFERROR(IF(INDEX(Potentials!$A$1:$O$2000,MATCH(N13,Potentials!$A$1:$A$2000,0),MATCH("Volume MWhc",Potentials!$A$1:$O$1,0))=0,INDEX(Potentials!$A$1:$O$2000,MATCH(N13,Potentials!$A$1:$A$2000,0),MATCH("Volume MWhc estime",Potentials!$A$1:$O$1,0)),INDEX(Potentials!$A$1:$O$2000,MATCH(N13,Potentials!$A$1:$A$2000,0),MATCH("Volume MWhc",Potentials!$A$1:$O$1,0))),"")</f>
      </c>
      <c r="R13" s="6" t="str">
        <f>IFERROR(INDEX(Potentials!$A$1:$O$2000,MATCH(N13,Potentials!$A$1:$A$2000,0),MATCH("Commerce",Potentials!$A$1:$O$1,0)),"")</f>
      </c>
      <c r="T13" s="6" t="str">
        <f>IF(Widgets!AD8=0,"",Widgets!AD8)</f>
      </c>
      <c r="U13" s="6" t="str">
        <f>IFERROR(INDEX(Projects!$A$1:$O$2000,MATCH(T13,Projects!$A$1:$A$2000,0),MATCH("Beneficiaire",Projects!$A$1:$O$1,0)),"")</f>
      </c>
      <c r="V13" s="6" t="str">
        <f>IFERROR(INDEX(Projects!$A$1:$O$2000,MATCH(T13,Projects!$A$1:$A$2000,0),MATCH("Installateur",Projects!$A$1:$O$1,0)),"")</f>
      </c>
      <c r="W13" s="21" t="str">
        <f>IFERROR(INDEX(Projects!$A$1:$O$2000,MATCH(T13,Projects!$A$1:$A$2000,0),MATCH("Volume MWhc",Projects!$A$1:$O$1,0)),"")</f>
      </c>
      <c r="X13" s="6" t="str">
        <f>IFERROR(INDEX(Projects!$A$1:$O$2000,MATCH(T13,Projects!$A$1:$A$2000,0),MATCH("Commerce",Projects!$A$1:$O$1,0)),"")</f>
      </c>
      <c r="Z13" s="6" t="str">
        <f>IF(Widgets!AK8=0,"",Widgets!AK8)</f>
      </c>
      <c r="AA13" s="6" t="str">
        <f>IFERROR(INDEX(Projects!$A$1:$O$2000,MATCH(Z13,Projects!$A$1:$A$2000,0),MATCH("Beneficiaire",Projects!$A$1:$O$1,0)),"")</f>
      </c>
      <c r="AB13" s="6" t="str">
        <f>IFERROR(INDEX(Projects!$A$1:$O$2000,MATCH(Z13,Projects!$A$1:$A$2000,0),MATCH("Installateur",Projects!$A$1:$O$1,0)),"")</f>
      </c>
      <c r="AC13" s="21" t="str">
        <f>IFERROR(INDEX(Projects!$A$1:$O$2000,MATCH(Z13,Projects!$A$1:$A$2000,0),MATCH("Volume MWhc",Projects!$A$1:$O$1,0)),"")</f>
      </c>
      <c r="AD13" s="6" t="str">
        <f>IFERROR(INDEX(Projects!$A$1:$O$2000,MATCH(Z13,Projects!$A$1:$A$2000,0),MATCH("Commerce",Projects!$A$1:$O$1,0)),"")</f>
      </c>
      <c r="AF13" s="6" t="str">
        <f>IF(Widgets!AR8=0,"",Widgets!AR8)</f>
      </c>
      <c r="AG13" s="6" t="str">
        <f>IFERROR(INDEX(Potentials!$A$1:$O$2000,MATCH(AF13,Potentials!$A$1:$A$2000,0),MATCH("Beneficiaire",Potentials!$A$1:$O$1,0)),"")</f>
      </c>
      <c r="AH13" s="6" t="str">
        <f>IFERROR(INDEX(Potentials!$A$1:$O$2000,MATCH(AF13,Potentials!$A$1:$A$2000,0),MATCH("Installateur",Potentials!$A$1:$O$1,0)),"")</f>
      </c>
      <c r="AI13" s="21" t="str">
        <f>IFERROR(IF(INDEX(Potentials!$A$1:$O$2000,MATCH(AF13,Potentials!$A$1:$A$2000,0),MATCH("Volume MWhc",Potentials!$A$1:$O$1,0))=0,INDEX(Potentials!$A$1:$O$2000,MATCH(AF13,Potentials!$A$1:$A$2000,0),MATCH("Volume MWhc estime",Potentials!$A$1:$O$1,0)),INDEX(Potentials!$A$1:$O$2000,MATCH(AF13,Potentials!$A$1:$A$2000,0),MATCH("Volume MWhc",Potentials!$A$1:$O$1,0))),"")</f>
      </c>
      <c r="AJ13" s="6" t="str">
        <f>IFERROR(INDEX(Potentials!$A$1:$O$2000,MATCH(AF13,Potentials!$A$1:$A$2000,0),MATCH("Commerce",Potentials!$A$1:$O$1,0)),"")</f>
      </c>
    </row>
    <row r="14" spans="1:37" customHeight="1" ht="14.5">
      <c r="H14" s="6" t="str">
        <f>Widgets!AX13</f>
      </c>
      <c r="I14" s="7" t="str">
        <f>Widgets!AY13</f>
      </c>
      <c r="K14" s="6" t="str">
        <f>Widgets!BE13</f>
      </c>
      <c r="L14" s="7" t="str">
        <f>Widgets!BF13</f>
      </c>
      <c r="N14" s="6" t="str">
        <f>IF(Widgets!W9=0,"",Widgets!W9)</f>
      </c>
      <c r="O14" s="6" t="str">
        <f>IFERROR(INDEX(Potentials!$A$1:$O$2000,MATCH(N14,Potentials!$A$1:$A$2000,0),MATCH("Beneficiaire",Potentials!$A$1:$O$1,0)),"")</f>
      </c>
      <c r="P14" s="6" t="str">
        <f>IFERROR(INDEX(Potentials!$A$1:$O$2000,MATCH(N14,Potentials!$A$1:$A$2000,0),MATCH("Installateur",Potentials!$A$1:$O$1,0)),"")</f>
      </c>
      <c r="Q14" s="21" t="str">
        <f>IFERROR(IF(INDEX(Potentials!$A$1:$O$2000,MATCH(N14,Potentials!$A$1:$A$2000,0),MATCH("Volume MWhc",Potentials!$A$1:$O$1,0))=0,INDEX(Potentials!$A$1:$O$2000,MATCH(N14,Potentials!$A$1:$A$2000,0),MATCH("Volume MWhc estime",Potentials!$A$1:$O$1,0)),INDEX(Potentials!$A$1:$O$2000,MATCH(N14,Potentials!$A$1:$A$2000,0),MATCH("Volume MWhc",Potentials!$A$1:$O$1,0))),"")</f>
      </c>
      <c r="R14" s="6" t="str">
        <f>IFERROR(INDEX(Potentials!$A$1:$O$2000,MATCH(N14,Potentials!$A$1:$A$2000,0),MATCH("Commerce",Potentials!$A$1:$O$1,0)),"")</f>
      </c>
      <c r="T14" s="6" t="str">
        <f>IF(Widgets!AD9=0,"",Widgets!AD9)</f>
      </c>
      <c r="U14" s="6" t="str">
        <f>IFERROR(INDEX(Projects!$A$1:$O$2000,MATCH(T14,Projects!$A$1:$A$2000,0),MATCH("Beneficiaire",Projects!$A$1:$O$1,0)),"")</f>
      </c>
      <c r="V14" s="6" t="str">
        <f>IFERROR(INDEX(Projects!$A$1:$O$2000,MATCH(T14,Projects!$A$1:$A$2000,0),MATCH("Installateur",Projects!$A$1:$O$1,0)),"")</f>
      </c>
      <c r="W14" s="21" t="str">
        <f>IFERROR(INDEX(Projects!$A$1:$O$2000,MATCH(T14,Projects!$A$1:$A$2000,0),MATCH("Volume MWhc",Projects!$A$1:$O$1,0)),"")</f>
      </c>
      <c r="X14" s="6" t="str">
        <f>IFERROR(INDEX(Projects!$A$1:$O$2000,MATCH(T14,Projects!$A$1:$A$2000,0),MATCH("Commerce",Projects!$A$1:$O$1,0)),"")</f>
      </c>
      <c r="Z14" s="6" t="str">
        <f>IF(Widgets!AK9=0,"",Widgets!AK9)</f>
      </c>
      <c r="AA14" s="6" t="str">
        <f>IFERROR(INDEX(Projects!$A$1:$O$2000,MATCH(Z14,Projects!$A$1:$A$2000,0),MATCH("Beneficiaire",Projects!$A$1:$O$1,0)),"")</f>
      </c>
      <c r="AB14" s="6" t="str">
        <f>IFERROR(INDEX(Projects!$A$1:$O$2000,MATCH(Z14,Projects!$A$1:$A$2000,0),MATCH("Installateur",Projects!$A$1:$O$1,0)),"")</f>
      </c>
      <c r="AC14" s="21" t="str">
        <f>IFERROR(INDEX(Projects!$A$1:$O$2000,MATCH(Z14,Projects!$A$1:$A$2000,0),MATCH("Volume MWhc",Projects!$A$1:$O$1,0)),"")</f>
      </c>
      <c r="AD14" s="6" t="str">
        <f>IFERROR(INDEX(Projects!$A$1:$O$2000,MATCH(Z14,Projects!$A$1:$A$2000,0),MATCH("Commerce",Projects!$A$1:$O$1,0)),"")</f>
      </c>
      <c r="AF14" s="6" t="str">
        <f>IF(Widgets!AR9=0,"",Widgets!AR9)</f>
      </c>
      <c r="AG14" s="6" t="str">
        <f>IFERROR(INDEX(Potentials!$A$1:$O$2000,MATCH(AF14,Potentials!$A$1:$A$2000,0),MATCH("Beneficiaire",Potentials!$A$1:$O$1,0)),"")</f>
      </c>
      <c r="AH14" s="6" t="str">
        <f>IFERROR(INDEX(Potentials!$A$1:$O$2000,MATCH(AF14,Potentials!$A$1:$A$2000,0),MATCH("Installateur",Potentials!$A$1:$O$1,0)),"")</f>
      </c>
      <c r="AI14" s="21" t="str">
        <f>IFERROR(IF(INDEX(Potentials!$A$1:$O$2000,MATCH(AF14,Potentials!$A$1:$A$2000,0),MATCH("Volume MWhc",Potentials!$A$1:$O$1,0))=0,INDEX(Potentials!$A$1:$O$2000,MATCH(AF14,Potentials!$A$1:$A$2000,0),MATCH("Volume MWhc estime",Potentials!$A$1:$O$1,0)),INDEX(Potentials!$A$1:$O$2000,MATCH(AF14,Potentials!$A$1:$A$2000,0),MATCH("Volume MWhc",Potentials!$A$1:$O$1,0))),"")</f>
      </c>
      <c r="AJ14" s="6" t="str">
        <f>IFERROR(INDEX(Potentials!$A$1:$O$2000,MATCH(AF14,Potentials!$A$1:$A$2000,0),MATCH("Commerce",Potentials!$A$1:$O$1,0)),"")</f>
      </c>
    </row>
    <row r="15" spans="1:37" customHeight="1" ht="14.5">
      <c r="B15" s="8"/>
      <c r="I15" s="8" t="s">
        <v>16</v>
      </c>
      <c r="K15" s="8"/>
      <c r="N15" s="6" t="str">
        <f>IF(Widgets!W10=0,"",Widgets!W10)</f>
      </c>
      <c r="O15" s="6" t="str">
        <f>IFERROR(INDEX(Potentials!$A$1:$O$2000,MATCH(N15,Potentials!$A$1:$A$2000,0),MATCH("Beneficiaire",Potentials!$A$1:$O$1,0)),"")</f>
      </c>
      <c r="P15" s="6" t="str">
        <f>IFERROR(INDEX(Potentials!$A$1:$O$2000,MATCH(N15,Potentials!$A$1:$A$2000,0),MATCH("Installateur",Potentials!$A$1:$O$1,0)),"")</f>
      </c>
      <c r="Q15" s="21" t="str">
        <f>IFERROR(IF(INDEX(Potentials!$A$1:$O$2000,MATCH(N15,Potentials!$A$1:$A$2000,0),MATCH("Volume MWhc",Potentials!$A$1:$O$1,0))=0,INDEX(Potentials!$A$1:$O$2000,MATCH(N15,Potentials!$A$1:$A$2000,0),MATCH("Volume MWhc estime",Potentials!$A$1:$O$1,0)),INDEX(Potentials!$A$1:$O$2000,MATCH(N15,Potentials!$A$1:$A$2000,0),MATCH("Volume MWhc",Potentials!$A$1:$O$1,0))),"")</f>
      </c>
      <c r="R15" s="6" t="str">
        <f>IFERROR(INDEX(Potentials!$A$1:$O$2000,MATCH(N15,Potentials!$A$1:$A$2000,0),MATCH("Commerce",Potentials!$A$1:$O$1,0)),"")</f>
      </c>
      <c r="T15" s="6" t="str">
        <f>IF(Widgets!AD10=0,"",Widgets!AD10)</f>
      </c>
      <c r="U15" s="6" t="str">
        <f>IFERROR(INDEX(Projects!$A$1:$O$2000,MATCH(T15,Projects!$A$1:$A$2000,0),MATCH("Beneficiaire",Projects!$A$1:$O$1,0)),"")</f>
      </c>
      <c r="V15" s="6" t="str">
        <f>IFERROR(INDEX(Projects!$A$1:$O$2000,MATCH(T15,Projects!$A$1:$A$2000,0),MATCH("Installateur",Projects!$A$1:$O$1,0)),"")</f>
      </c>
      <c r="W15" s="21" t="str">
        <f>IFERROR(INDEX(Projects!$A$1:$O$2000,MATCH(T15,Projects!$A$1:$A$2000,0),MATCH("Volume MWhc",Projects!$A$1:$O$1,0)),"")</f>
      </c>
      <c r="X15" s="6" t="str">
        <f>IFERROR(INDEX(Projects!$A$1:$O$2000,MATCH(T15,Projects!$A$1:$A$2000,0),MATCH("Commerce",Projects!$A$1:$O$1,0)),"")</f>
      </c>
      <c r="Z15" s="6" t="str">
        <f>IF(Widgets!AK10=0,"",Widgets!AK10)</f>
      </c>
      <c r="AA15" s="6" t="str">
        <f>IFERROR(INDEX(Projects!$A$1:$O$2000,MATCH(Z15,Projects!$A$1:$A$2000,0),MATCH("Beneficiaire",Projects!$A$1:$O$1,0)),"")</f>
      </c>
      <c r="AB15" s="6" t="str">
        <f>IFERROR(INDEX(Projects!$A$1:$O$2000,MATCH(Z15,Projects!$A$1:$A$2000,0),MATCH("Installateur",Projects!$A$1:$O$1,0)),"")</f>
      </c>
      <c r="AC15" s="21" t="str">
        <f>IFERROR(INDEX(Projects!$A$1:$O$2000,MATCH(Z15,Projects!$A$1:$A$2000,0),MATCH("Volume MWhc",Projects!$A$1:$O$1,0)),"")</f>
      </c>
      <c r="AD15" s="6" t="str">
        <f>IFERROR(INDEX(Projects!$A$1:$O$2000,MATCH(Z15,Projects!$A$1:$A$2000,0),MATCH("Commerce",Projects!$A$1:$O$1,0)),"")</f>
      </c>
      <c r="AF15" s="6" t="str">
        <f>IF(Widgets!AR10=0,"",Widgets!AR10)</f>
      </c>
      <c r="AG15" s="6" t="str">
        <f>IFERROR(INDEX(Potentials!$A$1:$O$2000,MATCH(AF15,Potentials!$A$1:$A$2000,0),MATCH("Beneficiaire",Potentials!$A$1:$O$1,0)),"")</f>
      </c>
      <c r="AH15" s="6" t="str">
        <f>IFERROR(INDEX(Potentials!$A$1:$O$2000,MATCH(AF15,Potentials!$A$1:$A$2000,0),MATCH("Installateur",Potentials!$A$1:$O$1,0)),"")</f>
      </c>
      <c r="AI15" s="21" t="str">
        <f>IFERROR(IF(INDEX(Potentials!$A$1:$O$2000,MATCH(AF15,Potentials!$A$1:$A$2000,0),MATCH("Volume MWhc",Potentials!$A$1:$O$1,0))=0,INDEX(Potentials!$A$1:$O$2000,MATCH(AF15,Potentials!$A$1:$A$2000,0),MATCH("Volume MWhc estime",Potentials!$A$1:$O$1,0)),INDEX(Potentials!$A$1:$O$2000,MATCH(AF15,Potentials!$A$1:$A$2000,0),MATCH("Volume MWhc",Potentials!$A$1:$O$1,0))),"")</f>
      </c>
      <c r="AJ15" s="6" t="str">
        <f>IFERROR(INDEX(Potentials!$A$1:$O$2000,MATCH(AF15,Potentials!$A$1:$A$2000,0),MATCH("Commerce",Potentials!$A$1:$O$1,0)),"")</f>
      </c>
    </row>
    <row r="16" spans="1:37" customHeight="1" ht="14.5">
      <c r="N16" s="6" t="str">
        <f>IF(Widgets!W11=0,"",Widgets!W11)</f>
      </c>
      <c r="O16" s="6" t="str">
        <f>IFERROR(INDEX(Potentials!$A$1:$O$2000,MATCH(N16,Potentials!$A$1:$A$2000,0),MATCH("Beneficiaire",Potentials!$A$1:$O$1,0)),"")</f>
      </c>
      <c r="P16" s="6" t="str">
        <f>IFERROR(INDEX(Potentials!$A$1:$O$2000,MATCH(N16,Potentials!$A$1:$A$2000,0),MATCH("Installateur",Potentials!$A$1:$O$1,0)),"")</f>
      </c>
      <c r="Q16" s="21" t="str">
        <f>IFERROR(IF(INDEX(Potentials!$A$1:$O$2000,MATCH(N16,Potentials!$A$1:$A$2000,0),MATCH("Volume MWhc",Potentials!$A$1:$O$1,0))=0,INDEX(Potentials!$A$1:$O$2000,MATCH(N16,Potentials!$A$1:$A$2000,0),MATCH("Volume MWhc estime",Potentials!$A$1:$O$1,0)),INDEX(Potentials!$A$1:$O$2000,MATCH(N16,Potentials!$A$1:$A$2000,0),MATCH("Volume MWhc",Potentials!$A$1:$O$1,0))),"")</f>
      </c>
      <c r="R16" s="6" t="str">
        <f>IFERROR(INDEX(Potentials!$A$1:$O$2000,MATCH(N16,Potentials!$A$1:$A$2000,0),MATCH("Commerce",Potentials!$A$1:$O$1,0)),"")</f>
      </c>
      <c r="T16" s="6" t="str">
        <f>IF(Widgets!AD11=0,"",Widgets!AD11)</f>
      </c>
      <c r="U16" s="6" t="str">
        <f>IFERROR(INDEX(Projects!$A$1:$O$2000,MATCH(T16,Projects!$A$1:$A$2000,0),MATCH("Beneficiaire",Projects!$A$1:$O$1,0)),"")</f>
      </c>
      <c r="V16" s="6" t="str">
        <f>IFERROR(INDEX(Projects!$A$1:$O$2000,MATCH(T16,Projects!$A$1:$A$2000,0),MATCH("Installateur",Projects!$A$1:$O$1,0)),"")</f>
      </c>
      <c r="W16" s="21" t="str">
        <f>IFERROR(INDEX(Projects!$A$1:$O$2000,MATCH(T16,Projects!$A$1:$A$2000,0),MATCH("Volume MWhc",Projects!$A$1:$O$1,0)),"")</f>
      </c>
      <c r="X16" s="6" t="str">
        <f>IFERROR(INDEX(Projects!$A$1:$O$2000,MATCH(T16,Projects!$A$1:$A$2000,0),MATCH("Commerce",Projects!$A$1:$O$1,0)),"")</f>
      </c>
      <c r="Z16" s="6" t="str">
        <f>IF(Widgets!AK11=0,"",Widgets!AK11)</f>
      </c>
      <c r="AA16" s="6" t="str">
        <f>IFERROR(INDEX(Projects!$A$1:$O$2000,MATCH(Z16,Projects!$A$1:$A$2000,0),MATCH("Beneficiaire",Projects!$A$1:$O$1,0)),"")</f>
      </c>
      <c r="AB16" s="6" t="str">
        <f>IFERROR(INDEX(Projects!$A$1:$O$2000,MATCH(Z16,Projects!$A$1:$A$2000,0),MATCH("Installateur",Projects!$A$1:$O$1,0)),"")</f>
      </c>
      <c r="AC16" s="21" t="str">
        <f>IFERROR(INDEX(Projects!$A$1:$O$2000,MATCH(Z16,Projects!$A$1:$A$2000,0),MATCH("Volume MWhc",Projects!$A$1:$O$1,0)),"")</f>
      </c>
      <c r="AD16" s="6" t="str">
        <f>IFERROR(INDEX(Projects!$A$1:$O$2000,MATCH(Z16,Projects!$A$1:$A$2000,0),MATCH("Commerce",Projects!$A$1:$O$1,0)),"")</f>
      </c>
      <c r="AF16" s="6" t="str">
        <f>IF(Widgets!AR11=0,"",Widgets!AR11)</f>
      </c>
      <c r="AG16" s="6" t="str">
        <f>IFERROR(INDEX(Potentials!$A$1:$O$2000,MATCH(AF16,Potentials!$A$1:$A$2000,0),MATCH("Beneficiaire",Potentials!$A$1:$O$1,0)),"")</f>
      </c>
      <c r="AH16" s="6" t="str">
        <f>IFERROR(INDEX(Potentials!$A$1:$O$2000,MATCH(AF16,Potentials!$A$1:$A$2000,0),MATCH("Installateur",Potentials!$A$1:$O$1,0)),"")</f>
      </c>
      <c r="AI16" s="21" t="str">
        <f>IFERROR(IF(INDEX(Potentials!$A$1:$O$2000,MATCH(AF16,Potentials!$A$1:$A$2000,0),MATCH("Volume MWhc",Potentials!$A$1:$O$1,0))=0,INDEX(Potentials!$A$1:$O$2000,MATCH(AF16,Potentials!$A$1:$A$2000,0),MATCH("Volume MWhc estime",Potentials!$A$1:$O$1,0)),INDEX(Potentials!$A$1:$O$2000,MATCH(AF16,Potentials!$A$1:$A$2000,0),MATCH("Volume MWhc",Potentials!$A$1:$O$1,0))),"")</f>
      </c>
      <c r="AJ16" s="6" t="str">
        <f>IFERROR(INDEX(Potentials!$A$1:$O$2000,MATCH(AF16,Potentials!$A$1:$A$2000,0),MATCH("Commerce",Potentials!$A$1:$O$1,0)),"")</f>
      </c>
    </row>
    <row r="17" spans="1:37" customHeight="1" ht="14.5">
      <c r="N17" s="6" t="str">
        <f>IF(Widgets!W12=0,"",Widgets!W12)</f>
      </c>
      <c r="O17" s="6" t="str">
        <f>IFERROR(INDEX(Potentials!$A$1:$O$2000,MATCH(N17,Potentials!$A$1:$A$2000,0),MATCH("Beneficiaire",Potentials!$A$1:$O$1,0)),"")</f>
      </c>
      <c r="P17" s="6" t="str">
        <f>IFERROR(INDEX(Potentials!$A$1:$O$2000,MATCH(N17,Potentials!$A$1:$A$2000,0),MATCH("Installateur",Potentials!$A$1:$O$1,0)),"")</f>
      </c>
      <c r="Q17" s="21" t="str">
        <f>IFERROR(IF(INDEX(Potentials!$A$1:$O$2000,MATCH(N17,Potentials!$A$1:$A$2000,0),MATCH("Volume MWhc",Potentials!$A$1:$O$1,0))=0,INDEX(Potentials!$A$1:$O$2000,MATCH(N17,Potentials!$A$1:$A$2000,0),MATCH("Volume MWhc estime",Potentials!$A$1:$O$1,0)),INDEX(Potentials!$A$1:$O$2000,MATCH(N17,Potentials!$A$1:$A$2000,0),MATCH("Volume MWhc",Potentials!$A$1:$O$1,0))),"")</f>
      </c>
      <c r="R17" s="6" t="str">
        <f>IFERROR(INDEX(Potentials!$A$1:$O$2000,MATCH(N17,Potentials!$A$1:$A$2000,0),MATCH("Commerce",Potentials!$A$1:$O$1,0)),"")</f>
      </c>
      <c r="T17" s="6" t="str">
        <f>IF(Widgets!AD12=0,"",Widgets!AD12)</f>
      </c>
      <c r="U17" s="6" t="str">
        <f>IFERROR(INDEX(Projects!$A$1:$O$2000,MATCH(T17,Projects!$A$1:$A$2000,0),MATCH("Beneficiaire",Projects!$A$1:$O$1,0)),"")</f>
      </c>
      <c r="V17" s="6" t="str">
        <f>IFERROR(INDEX(Projects!$A$1:$O$2000,MATCH(T17,Projects!$A$1:$A$2000,0),MATCH("Installateur",Projects!$A$1:$O$1,0)),"")</f>
      </c>
      <c r="W17" s="21" t="str">
        <f>IFERROR(INDEX(Projects!$A$1:$O$2000,MATCH(T17,Projects!$A$1:$A$2000,0),MATCH("Volume MWhc",Projects!$A$1:$O$1,0)),"")</f>
      </c>
      <c r="X17" s="6" t="str">
        <f>IFERROR(INDEX(Projects!$A$1:$O$2000,MATCH(T17,Projects!$A$1:$A$2000,0),MATCH("Commerce",Projects!$A$1:$O$1,0)),"")</f>
      </c>
      <c r="Z17" s="6" t="str">
        <f>IF(Widgets!AK12=0,"",Widgets!AK12)</f>
      </c>
      <c r="AA17" s="6" t="str">
        <f>IFERROR(INDEX(Projects!$A$1:$O$2000,MATCH(Z17,Projects!$A$1:$A$2000,0),MATCH("Beneficiaire",Projects!$A$1:$O$1,0)),"")</f>
      </c>
      <c r="AB17" s="6" t="str">
        <f>IFERROR(INDEX(Projects!$A$1:$O$2000,MATCH(Z17,Projects!$A$1:$A$2000,0),MATCH("Installateur",Projects!$A$1:$O$1,0)),"")</f>
      </c>
      <c r="AC17" s="21" t="str">
        <f>IFERROR(INDEX(Projects!$A$1:$O$2000,MATCH(Z17,Projects!$A$1:$A$2000,0),MATCH("Volume MWhc",Projects!$A$1:$O$1,0)),"")</f>
      </c>
      <c r="AD17" s="6" t="str">
        <f>IFERROR(INDEX(Projects!$A$1:$O$2000,MATCH(Z17,Projects!$A$1:$A$2000,0),MATCH("Commerce",Projects!$A$1:$O$1,0)),"")</f>
      </c>
      <c r="AF17" s="6" t="str">
        <f>IF(Widgets!AR12=0,"",Widgets!AR12)</f>
      </c>
      <c r="AG17" s="6" t="str">
        <f>IFERROR(INDEX(Potentials!$A$1:$O$2000,MATCH(AF17,Potentials!$A$1:$A$2000,0),MATCH("Beneficiaire",Potentials!$A$1:$O$1,0)),"")</f>
      </c>
      <c r="AH17" s="6" t="str">
        <f>IFERROR(INDEX(Potentials!$A$1:$O$2000,MATCH(AF17,Potentials!$A$1:$A$2000,0),MATCH("Installateur",Potentials!$A$1:$O$1,0)),"")</f>
      </c>
      <c r="AI17" s="21" t="str">
        <f>IFERROR(IF(INDEX(Potentials!$A$1:$O$2000,MATCH(AF17,Potentials!$A$1:$A$2000,0),MATCH("Volume MWhc",Potentials!$A$1:$O$1,0))=0,INDEX(Potentials!$A$1:$O$2000,MATCH(AF17,Potentials!$A$1:$A$2000,0),MATCH("Volume MWhc estime",Potentials!$A$1:$O$1,0)),INDEX(Potentials!$A$1:$O$2000,MATCH(AF17,Potentials!$A$1:$A$2000,0),MATCH("Volume MWhc",Potentials!$A$1:$O$1,0))),"")</f>
      </c>
      <c r="AJ17" s="6" t="str">
        <f>IFERROR(INDEX(Potentials!$A$1:$O$2000,MATCH(AF17,Potentials!$A$1:$A$2000,0),MATCH("Commerce",Potentials!$A$1:$O$1,0)),"")</f>
      </c>
    </row>
    <row r="18" spans="1:37">
      <c r="N18" s="6" t="str">
        <f>IF(Widgets!W13=0,"",Widgets!W13)</f>
      </c>
      <c r="O18" s="6" t="str">
        <f>IFERROR(INDEX(Potentials!$A$1:$O$2000,MATCH(N18,Potentials!$A$1:$A$2000,0),MATCH("Beneficiaire",Potentials!$A$1:$O$1,0)),"")</f>
      </c>
      <c r="P18" s="6" t="str">
        <f>IFERROR(INDEX(Potentials!$A$1:$O$2000,MATCH(N18,Potentials!$A$1:$A$2000,0),MATCH("Installateur",Potentials!$A$1:$O$1,0)),"")</f>
      </c>
      <c r="Q18" s="21" t="str">
        <f>IFERROR(IF(INDEX(Potentials!$A$1:$O$2000,MATCH(N18,Potentials!$A$1:$A$2000,0),MATCH("Volume MWhc",Potentials!$A$1:$O$1,0))=0,INDEX(Potentials!$A$1:$O$2000,MATCH(N18,Potentials!$A$1:$A$2000,0),MATCH("Volume MWhc estime",Potentials!$A$1:$O$1,0)),INDEX(Potentials!$A$1:$O$2000,MATCH(N18,Potentials!$A$1:$A$2000,0),MATCH("Volume MWhc",Potentials!$A$1:$O$1,0))),"")</f>
      </c>
      <c r="R18" s="6" t="str">
        <f>IFERROR(INDEX(Potentials!$A$1:$O$2000,MATCH(N18,Potentials!$A$1:$A$2000,0),MATCH("Commerce",Potentials!$A$1:$O$1,0)),"")</f>
      </c>
      <c r="T18" s="6" t="str">
        <f>IF(Widgets!AD13=0,"",Widgets!AD13)</f>
      </c>
      <c r="U18" s="6" t="str">
        <f>IFERROR(INDEX(Projects!$A$1:$O$2000,MATCH(T18,Projects!$A$1:$A$2000,0),MATCH("Beneficiaire",Projects!$A$1:$O$1,0)),"")</f>
      </c>
      <c r="V18" s="6" t="str">
        <f>IFERROR(INDEX(Projects!$A$1:$O$2000,MATCH(T18,Projects!$A$1:$A$2000,0),MATCH("Installateur",Projects!$A$1:$O$1,0)),"")</f>
      </c>
      <c r="W18" s="21" t="str">
        <f>IFERROR(INDEX(Projects!$A$1:$O$2000,MATCH(T18,Projects!$A$1:$A$2000,0),MATCH("Volume MWhc",Projects!$A$1:$O$1,0)),"")</f>
      </c>
      <c r="X18" s="6" t="str">
        <f>IFERROR(INDEX(Projects!$A$1:$O$2000,MATCH(T18,Projects!$A$1:$A$2000,0),MATCH("Commerce",Projects!$A$1:$O$1,0)),"")</f>
      </c>
      <c r="Z18" s="6" t="str">
        <f>IF(Widgets!AK13=0,"",Widgets!AK13)</f>
      </c>
      <c r="AA18" s="6" t="str">
        <f>IFERROR(INDEX(Projects!$A$1:$O$2000,MATCH(Z18,Projects!$A$1:$A$2000,0),MATCH("Beneficiaire",Projects!$A$1:$O$1,0)),"")</f>
      </c>
      <c r="AB18" s="6" t="str">
        <f>IFERROR(INDEX(Projects!$A$1:$O$2000,MATCH(Z18,Projects!$A$1:$A$2000,0),MATCH("Installateur",Projects!$A$1:$O$1,0)),"")</f>
      </c>
      <c r="AC18" s="21" t="str">
        <f>IFERROR(INDEX(Projects!$A$1:$O$2000,MATCH(Z18,Projects!$A$1:$A$2000,0),MATCH("Volume MWhc",Projects!$A$1:$O$1,0)),"")</f>
      </c>
      <c r="AD18" s="6" t="str">
        <f>IFERROR(INDEX(Projects!$A$1:$O$2000,MATCH(Z18,Projects!$A$1:$A$2000,0),MATCH("Commerce",Projects!$A$1:$O$1,0)),"")</f>
      </c>
      <c r="AF18" s="6" t="str">
        <f>IF(Widgets!AR13=0,"",Widgets!AR13)</f>
      </c>
      <c r="AG18" s="6" t="str">
        <f>IFERROR(INDEX(Potentials!$A$1:$O$2000,MATCH(AF18,Potentials!$A$1:$A$2000,0),MATCH("Beneficiaire",Potentials!$A$1:$O$1,0)),"")</f>
      </c>
      <c r="AH18" s="6" t="str">
        <f>IFERROR(INDEX(Potentials!$A$1:$O$2000,MATCH(AF18,Potentials!$A$1:$A$2000,0),MATCH("Installateur",Potentials!$A$1:$O$1,0)),"")</f>
      </c>
      <c r="AI18" s="21" t="str">
        <f>IFERROR(IF(INDEX(Potentials!$A$1:$O$2000,MATCH(AF18,Potentials!$A$1:$A$2000,0),MATCH("Volume MWhc",Potentials!$A$1:$O$1,0))=0,INDEX(Potentials!$A$1:$O$2000,MATCH(AF18,Potentials!$A$1:$A$2000,0),MATCH("Volume MWhc estime",Potentials!$A$1:$O$1,0)),INDEX(Potentials!$A$1:$O$2000,MATCH(AF18,Potentials!$A$1:$A$2000,0),MATCH("Volume MWhc",Potentials!$A$1:$O$1,0))),"")</f>
      </c>
      <c r="AJ18" s="6" t="str">
        <f>IFERROR(INDEX(Potentials!$A$1:$O$2000,MATCH(AF18,Potentials!$A$1:$A$2000,0),MATCH("Commerce",Potentials!$A$1:$O$1,0)),"")</f>
      </c>
    </row>
    <row r="19" spans="1:37">
      <c r="N19" s="6" t="str">
        <f>IF(Widgets!W14=0,"",Widgets!W14)</f>
      </c>
      <c r="O19" s="6" t="str">
        <f>IFERROR(INDEX(Potentials!$A$1:$O$2000,MATCH(N19,Potentials!$A$1:$A$2000,0),MATCH("Beneficiaire",Potentials!$A$1:$O$1,0)),"")</f>
      </c>
      <c r="P19" s="6" t="str">
        <f>IFERROR(INDEX(Potentials!$A$1:$O$2000,MATCH(N19,Potentials!$A$1:$A$2000,0),MATCH("Installateur",Potentials!$A$1:$O$1,0)),"")</f>
      </c>
      <c r="Q19" s="21" t="str">
        <f>IFERROR(IF(INDEX(Potentials!$A$1:$O$2000,MATCH(N19,Potentials!$A$1:$A$2000,0),MATCH("Volume MWhc",Potentials!$A$1:$O$1,0))=0,INDEX(Potentials!$A$1:$O$2000,MATCH(N19,Potentials!$A$1:$A$2000,0),MATCH("Volume MWhc estime",Potentials!$A$1:$O$1,0)),INDEX(Potentials!$A$1:$O$2000,MATCH(N19,Potentials!$A$1:$A$2000,0),MATCH("Volume MWhc",Potentials!$A$1:$O$1,0))),"")</f>
      </c>
      <c r="R19" s="6" t="str">
        <f>IFERROR(INDEX(Potentials!$A$1:$O$2000,MATCH(N19,Potentials!$A$1:$A$2000,0),MATCH("Commerce",Potentials!$A$1:$O$1,0)),"")</f>
      </c>
      <c r="T19" s="6" t="str">
        <f>IF(Widgets!AD14=0,"",Widgets!AD14)</f>
      </c>
      <c r="U19" s="6" t="str">
        <f>IFERROR(INDEX(Projects!$A$1:$O$2000,MATCH(T19,Projects!$A$1:$A$2000,0),MATCH("Beneficiaire",Projects!$A$1:$O$1,0)),"")</f>
      </c>
      <c r="V19" s="6" t="str">
        <f>IFERROR(INDEX(Projects!$A$1:$O$2000,MATCH(T19,Projects!$A$1:$A$2000,0),MATCH("Installateur",Projects!$A$1:$O$1,0)),"")</f>
      </c>
      <c r="W19" s="21" t="str">
        <f>IFERROR(INDEX(Projects!$A$1:$O$2000,MATCH(T19,Projects!$A$1:$A$2000,0),MATCH("Volume MWhc",Projects!$A$1:$O$1,0)),"")</f>
      </c>
      <c r="X19" s="6" t="str">
        <f>IFERROR(INDEX(Projects!$A$1:$O$2000,MATCH(T19,Projects!$A$1:$A$2000,0),MATCH("Commerce",Projects!$A$1:$O$1,0)),"")</f>
      </c>
      <c r="Z19" s="6" t="str">
        <f>IF(Widgets!AK14=0,"",Widgets!AK14)</f>
      </c>
      <c r="AA19" s="6" t="str">
        <f>IFERROR(INDEX(Projects!$A$1:$O$2000,MATCH(Z19,Projects!$A$1:$A$2000,0),MATCH("Beneficiaire",Projects!$A$1:$O$1,0)),"")</f>
      </c>
      <c r="AB19" s="6" t="str">
        <f>IFERROR(INDEX(Projects!$A$1:$O$2000,MATCH(Z19,Projects!$A$1:$A$2000,0),MATCH("Installateur",Projects!$A$1:$O$1,0)),"")</f>
      </c>
      <c r="AC19" s="21" t="str">
        <f>IFERROR(INDEX(Projects!$A$1:$O$2000,MATCH(Z19,Projects!$A$1:$A$2000,0),MATCH("Volume MWhc",Projects!$A$1:$O$1,0)),"")</f>
      </c>
      <c r="AD19" s="6" t="str">
        <f>IFERROR(INDEX(Projects!$A$1:$O$2000,MATCH(Z19,Projects!$A$1:$A$2000,0),MATCH("Commerce",Projects!$A$1:$O$1,0)),"")</f>
      </c>
      <c r="AF19" s="6" t="str">
        <f>IF(Widgets!AR14=0,"",Widgets!AR14)</f>
      </c>
      <c r="AG19" s="6" t="str">
        <f>IFERROR(INDEX(Potentials!$A$1:$O$2000,MATCH(AF19,Potentials!$A$1:$A$2000,0),MATCH("Beneficiaire",Potentials!$A$1:$O$1,0)),"")</f>
      </c>
      <c r="AH19" s="6" t="str">
        <f>IFERROR(INDEX(Potentials!$A$1:$O$2000,MATCH(AF19,Potentials!$A$1:$A$2000,0),MATCH("Installateur",Potentials!$A$1:$O$1,0)),"")</f>
      </c>
      <c r="AI19" s="21" t="str">
        <f>IFERROR(IF(INDEX(Potentials!$A$1:$O$2000,MATCH(AF19,Potentials!$A$1:$A$2000,0),MATCH("Volume MWhc",Potentials!$A$1:$O$1,0))=0,INDEX(Potentials!$A$1:$O$2000,MATCH(AF19,Potentials!$A$1:$A$2000,0),MATCH("Volume MWhc estime",Potentials!$A$1:$O$1,0)),INDEX(Potentials!$A$1:$O$2000,MATCH(AF19,Potentials!$A$1:$A$2000,0),MATCH("Volume MWhc",Potentials!$A$1:$O$1,0))),"")</f>
      </c>
      <c r="AJ19" s="6" t="str">
        <f>IFERROR(INDEX(Potentials!$A$1:$O$2000,MATCH(AF19,Potentials!$A$1:$A$2000,0),MATCH("Commerce",Potentials!$A$1:$O$1,0)),"")</f>
      </c>
    </row>
    <row r="20" spans="1:37">
      <c r="N20" s="6" t="str">
        <f>IF(Widgets!W15=0,"",Widgets!W15)</f>
      </c>
      <c r="O20" s="6" t="str">
        <f>IFERROR(INDEX(Potentials!$A$1:$O$2000,MATCH(N20,Potentials!$A$1:$A$2000,0),MATCH("Beneficiaire",Potentials!$A$1:$O$1,0)),"")</f>
      </c>
      <c r="P20" s="6" t="str">
        <f>IFERROR(INDEX(Potentials!$A$1:$O$2000,MATCH(N20,Potentials!$A$1:$A$2000,0),MATCH("Installateur",Potentials!$A$1:$O$1,0)),"")</f>
      </c>
      <c r="Q20" s="21" t="str">
        <f>IFERROR(IF(INDEX(Potentials!$A$1:$O$2000,MATCH(N20,Potentials!$A$1:$A$2000,0),MATCH("Volume MWhc",Potentials!$A$1:$O$1,0))=0,INDEX(Potentials!$A$1:$O$2000,MATCH(N20,Potentials!$A$1:$A$2000,0),MATCH("Volume MWhc estime",Potentials!$A$1:$O$1,0)),INDEX(Potentials!$A$1:$O$2000,MATCH(N20,Potentials!$A$1:$A$2000,0),MATCH("Volume MWhc",Potentials!$A$1:$O$1,0))),"")</f>
      </c>
      <c r="R20" s="6" t="str">
        <f>IFERROR(INDEX(Potentials!$A$1:$O$2000,MATCH(N20,Potentials!$A$1:$A$2000,0),MATCH("Commerce",Potentials!$A$1:$O$1,0)),"")</f>
      </c>
      <c r="T20" s="6" t="str">
        <f>IF(Widgets!AD15=0,"",Widgets!AD15)</f>
      </c>
      <c r="U20" s="6" t="str">
        <f>IFERROR(INDEX(Projects!$A$1:$O$2000,MATCH(T20,Projects!$A$1:$A$2000,0),MATCH("Beneficiaire",Projects!$A$1:$O$1,0)),"")</f>
      </c>
      <c r="V20" s="6" t="str">
        <f>IFERROR(INDEX(Projects!$A$1:$O$2000,MATCH(T20,Projects!$A$1:$A$2000,0),MATCH("Installateur",Projects!$A$1:$O$1,0)),"")</f>
      </c>
      <c r="W20" s="21" t="str">
        <f>IFERROR(INDEX(Projects!$A$1:$O$2000,MATCH(T20,Projects!$A$1:$A$2000,0),MATCH("Volume MWhc",Projects!$A$1:$O$1,0)),"")</f>
      </c>
      <c r="X20" s="6" t="str">
        <f>IFERROR(INDEX(Projects!$A$1:$O$2000,MATCH(T20,Projects!$A$1:$A$2000,0),MATCH("Commerce",Projects!$A$1:$O$1,0)),"")</f>
      </c>
      <c r="Z20" s="6" t="str">
        <f>IF(Widgets!AK15=0,"",Widgets!AK15)</f>
      </c>
      <c r="AA20" s="6" t="str">
        <f>IFERROR(INDEX(Projects!$A$1:$O$2000,MATCH(Z20,Projects!$A$1:$A$2000,0),MATCH("Beneficiaire",Projects!$A$1:$O$1,0)),"")</f>
      </c>
      <c r="AB20" s="6" t="str">
        <f>IFERROR(INDEX(Projects!$A$1:$O$2000,MATCH(Z20,Projects!$A$1:$A$2000,0),MATCH("Installateur",Projects!$A$1:$O$1,0)),"")</f>
      </c>
      <c r="AC20" s="21" t="str">
        <f>IFERROR(INDEX(Projects!$A$1:$O$2000,MATCH(Z20,Projects!$A$1:$A$2000,0),MATCH("Volume MWhc",Projects!$A$1:$O$1,0)),"")</f>
      </c>
      <c r="AD20" s="6" t="str">
        <f>IFERROR(INDEX(Projects!$A$1:$O$2000,MATCH(Z20,Projects!$A$1:$A$2000,0),MATCH("Commerce",Projects!$A$1:$O$1,0)),"")</f>
      </c>
      <c r="AF20" s="6" t="str">
        <f>IF(Widgets!AR15=0,"",Widgets!AR15)</f>
      </c>
      <c r="AG20" s="6" t="str">
        <f>IFERROR(INDEX(Potentials!$A$1:$O$2000,MATCH(AF20,Potentials!$A$1:$A$2000,0),MATCH("Beneficiaire",Potentials!$A$1:$O$1,0)),"")</f>
      </c>
      <c r="AH20" s="6" t="str">
        <f>IFERROR(INDEX(Potentials!$A$1:$O$2000,MATCH(AF20,Potentials!$A$1:$A$2000,0),MATCH("Installateur",Potentials!$A$1:$O$1,0)),"")</f>
      </c>
      <c r="AI20" s="21" t="str">
        <f>IFERROR(IF(INDEX(Potentials!$A$1:$O$2000,MATCH(AF20,Potentials!$A$1:$A$2000,0),MATCH("Volume MWhc",Potentials!$A$1:$O$1,0))=0,INDEX(Potentials!$A$1:$O$2000,MATCH(AF20,Potentials!$A$1:$A$2000,0),MATCH("Volume MWhc estime",Potentials!$A$1:$O$1,0)),INDEX(Potentials!$A$1:$O$2000,MATCH(AF20,Potentials!$A$1:$A$2000,0),MATCH("Volume MWhc",Potentials!$A$1:$O$1,0))),"")</f>
      </c>
      <c r="AJ20" s="6" t="str">
        <f>IFERROR(INDEX(Potentials!$A$1:$O$2000,MATCH(AF20,Potentials!$A$1:$A$2000,0),MATCH("Commerce",Potentials!$A$1:$O$1,0)),"")</f>
      </c>
    </row>
    <row r="21" spans="1:37">
      <c r="N21" s="6" t="str">
        <f>IF(Widgets!W16=0,"",Widgets!W16)</f>
      </c>
      <c r="O21" s="6" t="str">
        <f>IFERROR(INDEX(Potentials!$A$1:$O$2000,MATCH(N21,Potentials!$A$1:$A$2000,0),MATCH("Beneficiaire",Potentials!$A$1:$O$1,0)),"")</f>
      </c>
      <c r="P21" s="6" t="str">
        <f>IFERROR(INDEX(Potentials!$A$1:$O$2000,MATCH(N21,Potentials!$A$1:$A$2000,0),MATCH("Installateur",Potentials!$A$1:$O$1,0)),"")</f>
      </c>
      <c r="Q21" s="21" t="str">
        <f>IFERROR(IF(INDEX(Potentials!$A$1:$O$2000,MATCH(N21,Potentials!$A$1:$A$2000,0),MATCH("Volume MWhc",Potentials!$A$1:$O$1,0))=0,INDEX(Potentials!$A$1:$O$2000,MATCH(N21,Potentials!$A$1:$A$2000,0),MATCH("Volume MWhc estime",Potentials!$A$1:$O$1,0)),INDEX(Potentials!$A$1:$O$2000,MATCH(N21,Potentials!$A$1:$A$2000,0),MATCH("Volume MWhc",Potentials!$A$1:$O$1,0))),"")</f>
      </c>
      <c r="R21" s="6" t="str">
        <f>IFERROR(INDEX(Potentials!$A$1:$O$2000,MATCH(N21,Potentials!$A$1:$A$2000,0),MATCH("Commerce",Potentials!$A$1:$O$1,0)),"")</f>
      </c>
      <c r="T21" s="6" t="str">
        <f>IF(Widgets!AD16=0,"",Widgets!AD16)</f>
      </c>
      <c r="U21" s="6" t="str">
        <f>IFERROR(INDEX(Projects!$A$1:$O$2000,MATCH(T21,Projects!$A$1:$A$2000,0),MATCH("Beneficiaire",Projects!$A$1:$O$1,0)),"")</f>
      </c>
      <c r="V21" s="6" t="str">
        <f>IFERROR(INDEX(Projects!$A$1:$O$2000,MATCH(T21,Projects!$A$1:$A$2000,0),MATCH("Installateur",Projects!$A$1:$O$1,0)),"")</f>
      </c>
      <c r="W21" s="21" t="str">
        <f>IFERROR(INDEX(Projects!$A$1:$O$2000,MATCH(T21,Projects!$A$1:$A$2000,0),MATCH("Volume MWhc",Projects!$A$1:$O$1,0)),"")</f>
      </c>
      <c r="X21" s="6" t="str">
        <f>IFERROR(INDEX(Projects!$A$1:$O$2000,MATCH(T21,Projects!$A$1:$A$2000,0),MATCH("Commerce",Projects!$A$1:$O$1,0)),"")</f>
      </c>
      <c r="Z21" s="6" t="str">
        <f>IF(Widgets!AK16=0,"",Widgets!AK16)</f>
      </c>
      <c r="AA21" s="6" t="str">
        <f>IFERROR(INDEX(Projects!$A$1:$O$2000,MATCH(Z21,Projects!$A$1:$A$2000,0),MATCH("Beneficiaire",Projects!$A$1:$O$1,0)),"")</f>
      </c>
      <c r="AB21" s="6" t="str">
        <f>IFERROR(INDEX(Projects!$A$1:$O$2000,MATCH(Z21,Projects!$A$1:$A$2000,0),MATCH("Installateur",Projects!$A$1:$O$1,0)),"")</f>
      </c>
      <c r="AC21" s="21" t="str">
        <f>IFERROR(INDEX(Projects!$A$1:$O$2000,MATCH(Z21,Projects!$A$1:$A$2000,0),MATCH("Volume MWhc",Projects!$A$1:$O$1,0)),"")</f>
      </c>
      <c r="AD21" s="6" t="str">
        <f>IFERROR(INDEX(Projects!$A$1:$O$2000,MATCH(Z21,Projects!$A$1:$A$2000,0),MATCH("Commerce",Projects!$A$1:$O$1,0)),"")</f>
      </c>
      <c r="AF21" s="6" t="str">
        <f>IF(Widgets!AR16=0,"",Widgets!AR16)</f>
      </c>
      <c r="AG21" s="6" t="str">
        <f>IFERROR(INDEX(Potentials!$A$1:$O$2000,MATCH(AF21,Potentials!$A$1:$A$2000,0),MATCH("Beneficiaire",Potentials!$A$1:$O$1,0)),"")</f>
      </c>
      <c r="AH21" s="6" t="str">
        <f>IFERROR(INDEX(Potentials!$A$1:$O$2000,MATCH(AF21,Potentials!$A$1:$A$2000,0),MATCH("Installateur",Potentials!$A$1:$O$1,0)),"")</f>
      </c>
      <c r="AI21" s="21" t="str">
        <f>IFERROR(IF(INDEX(Potentials!$A$1:$O$2000,MATCH(AF21,Potentials!$A$1:$A$2000,0),MATCH("Volume MWhc",Potentials!$A$1:$O$1,0))=0,INDEX(Potentials!$A$1:$O$2000,MATCH(AF21,Potentials!$A$1:$A$2000,0),MATCH("Volume MWhc estime",Potentials!$A$1:$O$1,0)),INDEX(Potentials!$A$1:$O$2000,MATCH(AF21,Potentials!$A$1:$A$2000,0),MATCH("Volume MWhc",Potentials!$A$1:$O$1,0))),"")</f>
      </c>
      <c r="AJ21" s="6" t="str">
        <f>IFERROR(INDEX(Potentials!$A$1:$O$2000,MATCH(AF21,Potentials!$A$1:$A$2000,0),MATCH("Commerce",Potentials!$A$1:$O$1,0)),"")</f>
      </c>
    </row>
    <row r="22" spans="1:37">
      <c r="N22" s="6" t="str">
        <f>IF(Widgets!W17=0,"",Widgets!W17)</f>
      </c>
      <c r="O22" s="6" t="str">
        <f>IFERROR(INDEX(Potentials!$A$1:$O$2000,MATCH(N22,Potentials!$A$1:$A$2000,0),MATCH("Beneficiaire",Potentials!$A$1:$O$1,0)),"")</f>
      </c>
      <c r="P22" s="6" t="str">
        <f>IFERROR(INDEX(Potentials!$A$1:$O$2000,MATCH(N22,Potentials!$A$1:$A$2000,0),MATCH("Installateur",Potentials!$A$1:$O$1,0)),"")</f>
      </c>
      <c r="Q22" s="21" t="str">
        <f>IFERROR(IF(INDEX(Potentials!$A$1:$O$2000,MATCH(N22,Potentials!$A$1:$A$2000,0),MATCH("Volume MWhc",Potentials!$A$1:$O$1,0))=0,INDEX(Potentials!$A$1:$O$2000,MATCH(N22,Potentials!$A$1:$A$2000,0),MATCH("Volume MWhc estime",Potentials!$A$1:$O$1,0)),INDEX(Potentials!$A$1:$O$2000,MATCH(N22,Potentials!$A$1:$A$2000,0),MATCH("Volume MWhc",Potentials!$A$1:$O$1,0))),"")</f>
      </c>
      <c r="R22" s="6" t="str">
        <f>IFERROR(INDEX(Potentials!$A$1:$O$2000,MATCH(N22,Potentials!$A$1:$A$2000,0),MATCH("Commerce",Potentials!$A$1:$O$1,0)),"")</f>
      </c>
      <c r="T22" s="6" t="str">
        <f>IF(Widgets!AD17=0,"",Widgets!AD17)</f>
      </c>
      <c r="U22" s="6" t="str">
        <f>IFERROR(INDEX(Projects!$A$1:$O$2000,MATCH(T22,Projects!$A$1:$A$2000,0),MATCH("Beneficiaire",Projects!$A$1:$O$1,0)),"")</f>
      </c>
      <c r="V22" s="6" t="str">
        <f>IFERROR(INDEX(Projects!$A$1:$O$2000,MATCH(T22,Projects!$A$1:$A$2000,0),MATCH("Installateur",Projects!$A$1:$O$1,0)),"")</f>
      </c>
      <c r="W22" s="21" t="str">
        <f>IFERROR(INDEX(Projects!$A$1:$O$2000,MATCH(T22,Projects!$A$1:$A$2000,0),MATCH("Volume MWhc",Projects!$A$1:$O$1,0)),"")</f>
      </c>
      <c r="X22" s="6" t="str">
        <f>IFERROR(INDEX(Projects!$A$1:$O$2000,MATCH(T22,Projects!$A$1:$A$2000,0),MATCH("Commerce",Projects!$A$1:$O$1,0)),"")</f>
      </c>
      <c r="Z22" s="6" t="str">
        <f>IF(Widgets!AK17=0,"",Widgets!AK17)</f>
      </c>
      <c r="AA22" s="6" t="str">
        <f>IFERROR(INDEX(Projects!$A$1:$O$2000,MATCH(Z22,Projects!$A$1:$A$2000,0),MATCH("Beneficiaire",Projects!$A$1:$O$1,0)),"")</f>
      </c>
      <c r="AB22" s="6" t="str">
        <f>IFERROR(INDEX(Projects!$A$1:$O$2000,MATCH(Z22,Projects!$A$1:$A$2000,0),MATCH("Installateur",Projects!$A$1:$O$1,0)),"")</f>
      </c>
      <c r="AC22" s="21" t="str">
        <f>IFERROR(INDEX(Projects!$A$1:$O$2000,MATCH(Z22,Projects!$A$1:$A$2000,0),MATCH("Volume MWhc",Projects!$A$1:$O$1,0)),"")</f>
      </c>
      <c r="AD22" s="6" t="str">
        <f>IFERROR(INDEX(Projects!$A$1:$O$2000,MATCH(Z22,Projects!$A$1:$A$2000,0),MATCH("Commerce",Projects!$A$1:$O$1,0)),"")</f>
      </c>
      <c r="AF22" s="6" t="str">
        <f>IF(Widgets!AR17=0,"",Widgets!AR17)</f>
      </c>
      <c r="AG22" s="6" t="str">
        <f>IFERROR(INDEX(Potentials!$A$1:$O$2000,MATCH(AF22,Potentials!$A$1:$A$2000,0),MATCH("Beneficiaire",Potentials!$A$1:$O$1,0)),"")</f>
      </c>
      <c r="AH22" s="6" t="str">
        <f>IFERROR(INDEX(Potentials!$A$1:$O$2000,MATCH(AF22,Potentials!$A$1:$A$2000,0),MATCH("Installateur",Potentials!$A$1:$O$1,0)),"")</f>
      </c>
      <c r="AI22" s="21" t="str">
        <f>IFERROR(IF(INDEX(Potentials!$A$1:$O$2000,MATCH(AF22,Potentials!$A$1:$A$2000,0),MATCH("Volume MWhc",Potentials!$A$1:$O$1,0))=0,INDEX(Potentials!$A$1:$O$2000,MATCH(AF22,Potentials!$A$1:$A$2000,0),MATCH("Volume MWhc estime",Potentials!$A$1:$O$1,0)),INDEX(Potentials!$A$1:$O$2000,MATCH(AF22,Potentials!$A$1:$A$2000,0),MATCH("Volume MWhc",Potentials!$A$1:$O$1,0))),"")</f>
      </c>
      <c r="AJ22" s="6" t="str">
        <f>IFERROR(INDEX(Potentials!$A$1:$O$2000,MATCH(AF22,Potentials!$A$1:$A$2000,0),MATCH("Commerce",Potentials!$A$1:$O$1,0)),"")</f>
      </c>
    </row>
    <row r="23" spans="1:37">
      <c r="N23" s="6" t="str">
        <f>IF(Widgets!W18=0,"",Widgets!W18)</f>
      </c>
      <c r="O23" s="6" t="str">
        <f>IFERROR(INDEX(Potentials!$A$1:$O$2000,MATCH(N23,Potentials!$A$1:$A$2000,0),MATCH("Beneficiaire",Potentials!$A$1:$O$1,0)),"")</f>
      </c>
      <c r="P23" s="6" t="str">
        <f>IFERROR(INDEX(Potentials!$A$1:$O$2000,MATCH(N23,Potentials!$A$1:$A$2000,0),MATCH("Installateur",Potentials!$A$1:$O$1,0)),"")</f>
      </c>
      <c r="Q23" s="21" t="str">
        <f>IFERROR(IF(INDEX(Potentials!$A$1:$O$2000,MATCH(N23,Potentials!$A$1:$A$2000,0),MATCH("Volume MWhc",Potentials!$A$1:$O$1,0))=0,INDEX(Potentials!$A$1:$O$2000,MATCH(N23,Potentials!$A$1:$A$2000,0),MATCH("Volume MWhc estime",Potentials!$A$1:$O$1,0)),INDEX(Potentials!$A$1:$O$2000,MATCH(N23,Potentials!$A$1:$A$2000,0),MATCH("Volume MWhc",Potentials!$A$1:$O$1,0))),"")</f>
      </c>
      <c r="R23" s="6" t="str">
        <f>IFERROR(INDEX(Potentials!$A$1:$O$2000,MATCH(N23,Potentials!$A$1:$A$2000,0),MATCH("Commerce",Potentials!$A$1:$O$1,0)),"")</f>
      </c>
      <c r="T23" s="6" t="str">
        <f>IF(Widgets!AD18=0,"",Widgets!AD18)</f>
      </c>
      <c r="U23" s="6" t="str">
        <f>IFERROR(INDEX(Projects!$A$1:$O$2000,MATCH(T23,Projects!$A$1:$A$2000,0),MATCH("Beneficiaire",Projects!$A$1:$O$1,0)),"")</f>
      </c>
      <c r="V23" s="6" t="str">
        <f>IFERROR(INDEX(Projects!$A$1:$O$2000,MATCH(T23,Projects!$A$1:$A$2000,0),MATCH("Installateur",Projects!$A$1:$O$1,0)),"")</f>
      </c>
      <c r="W23" s="21" t="str">
        <f>IFERROR(INDEX(Projects!$A$1:$O$2000,MATCH(T23,Projects!$A$1:$A$2000,0),MATCH("Volume MWhc",Projects!$A$1:$O$1,0)),"")</f>
      </c>
      <c r="X23" s="6" t="str">
        <f>IFERROR(INDEX(Projects!$A$1:$O$2000,MATCH(T23,Projects!$A$1:$A$2000,0),MATCH("Commerce",Projects!$A$1:$O$1,0)),"")</f>
      </c>
      <c r="Z23" s="6" t="str">
        <f>IF(Widgets!AK18=0,"",Widgets!AK18)</f>
      </c>
      <c r="AA23" s="6" t="str">
        <f>IFERROR(INDEX(Projects!$A$1:$O$2000,MATCH(Z23,Projects!$A$1:$A$2000,0),MATCH("Beneficiaire",Projects!$A$1:$O$1,0)),"")</f>
      </c>
      <c r="AB23" s="6" t="str">
        <f>IFERROR(INDEX(Projects!$A$1:$O$2000,MATCH(Z23,Projects!$A$1:$A$2000,0),MATCH("Installateur",Projects!$A$1:$O$1,0)),"")</f>
      </c>
      <c r="AC23" s="21" t="str">
        <f>IFERROR(INDEX(Projects!$A$1:$O$2000,MATCH(Z23,Projects!$A$1:$A$2000,0),MATCH("Volume MWhc",Projects!$A$1:$O$1,0)),"")</f>
      </c>
      <c r="AD23" s="6" t="str">
        <f>IFERROR(INDEX(Projects!$A$1:$O$2000,MATCH(Z23,Projects!$A$1:$A$2000,0),MATCH("Commerce",Projects!$A$1:$O$1,0)),"")</f>
      </c>
      <c r="AF23" s="6" t="str">
        <f>IF(Widgets!AR18=0,"",Widgets!AR18)</f>
      </c>
      <c r="AG23" s="6" t="str">
        <f>IFERROR(INDEX(Potentials!$A$1:$O$2000,MATCH(AF23,Potentials!$A$1:$A$2000,0),MATCH("Beneficiaire",Potentials!$A$1:$O$1,0)),"")</f>
      </c>
      <c r="AH23" s="6" t="str">
        <f>IFERROR(INDEX(Potentials!$A$1:$O$2000,MATCH(AF23,Potentials!$A$1:$A$2000,0),MATCH("Installateur",Potentials!$A$1:$O$1,0)),"")</f>
      </c>
      <c r="AI23" s="21" t="str">
        <f>IFERROR(IF(INDEX(Potentials!$A$1:$O$2000,MATCH(AF23,Potentials!$A$1:$A$2000,0),MATCH("Volume MWhc",Potentials!$A$1:$O$1,0))=0,INDEX(Potentials!$A$1:$O$2000,MATCH(AF23,Potentials!$A$1:$A$2000,0),MATCH("Volume MWhc estime",Potentials!$A$1:$O$1,0)),INDEX(Potentials!$A$1:$O$2000,MATCH(AF23,Potentials!$A$1:$A$2000,0),MATCH("Volume MWhc",Potentials!$A$1:$O$1,0))),"")</f>
      </c>
      <c r="AJ23" s="6" t="str">
        <f>IFERROR(INDEX(Potentials!$A$1:$O$2000,MATCH(AF23,Potentials!$A$1:$A$2000,0),MATCH("Commerce",Potentials!$A$1:$O$1,0)),"")</f>
      </c>
    </row>
    <row r="24" spans="1:37">
      <c r="N24" s="6" t="str">
        <f>IF(Widgets!W19=0,"",Widgets!W19)</f>
      </c>
      <c r="O24" s="6" t="str">
        <f>IFERROR(INDEX(Potentials!$A$1:$O$2000,MATCH(N24,Potentials!$A$1:$A$2000,0),MATCH("Beneficiaire",Potentials!$A$1:$O$1,0)),"")</f>
      </c>
      <c r="P24" s="6" t="str">
        <f>IFERROR(INDEX(Potentials!$A$1:$O$2000,MATCH(N24,Potentials!$A$1:$A$2000,0),MATCH("Installateur",Potentials!$A$1:$O$1,0)),"")</f>
      </c>
      <c r="Q24" s="21" t="str">
        <f>IFERROR(IF(INDEX(Potentials!$A$1:$O$2000,MATCH(N24,Potentials!$A$1:$A$2000,0),MATCH("Volume MWhc",Potentials!$A$1:$O$1,0))=0,INDEX(Potentials!$A$1:$O$2000,MATCH(N24,Potentials!$A$1:$A$2000,0),MATCH("Volume MWhc estime",Potentials!$A$1:$O$1,0)),INDEX(Potentials!$A$1:$O$2000,MATCH(N24,Potentials!$A$1:$A$2000,0),MATCH("Volume MWhc",Potentials!$A$1:$O$1,0))),"")</f>
      </c>
      <c r="R24" s="6" t="str">
        <f>IFERROR(INDEX(Potentials!$A$1:$O$2000,MATCH(N24,Potentials!$A$1:$A$2000,0),MATCH("Commerce",Potentials!$A$1:$O$1,0)),"")</f>
      </c>
      <c r="T24" s="6" t="str">
        <f>IF(Widgets!AD19=0,"",Widgets!AD19)</f>
      </c>
      <c r="U24" s="6" t="str">
        <f>IFERROR(INDEX(Projects!$A$1:$O$2000,MATCH(T24,Projects!$A$1:$A$2000,0),MATCH("Beneficiaire",Projects!$A$1:$O$1,0)),"")</f>
      </c>
      <c r="V24" s="6" t="str">
        <f>IFERROR(INDEX(Projects!$A$1:$O$2000,MATCH(T24,Projects!$A$1:$A$2000,0),MATCH("Installateur",Projects!$A$1:$O$1,0)),"")</f>
      </c>
      <c r="W24" s="21" t="str">
        <f>IFERROR(INDEX(Projects!$A$1:$O$2000,MATCH(T24,Projects!$A$1:$A$2000,0),MATCH("Volume MWhc",Projects!$A$1:$O$1,0)),"")</f>
      </c>
      <c r="X24" s="6" t="str">
        <f>IFERROR(INDEX(Projects!$A$1:$O$2000,MATCH(T24,Projects!$A$1:$A$2000,0),MATCH("Commerce",Projects!$A$1:$O$1,0)),"")</f>
      </c>
      <c r="Z24" s="6" t="str">
        <f>IF(Widgets!AK19=0,"",Widgets!AK19)</f>
      </c>
      <c r="AA24" s="6" t="str">
        <f>IFERROR(INDEX(Projects!$A$1:$O$2000,MATCH(Z24,Projects!$A$1:$A$2000,0),MATCH("Beneficiaire",Projects!$A$1:$O$1,0)),"")</f>
      </c>
      <c r="AB24" s="6" t="str">
        <f>IFERROR(INDEX(Projects!$A$1:$O$2000,MATCH(Z24,Projects!$A$1:$A$2000,0),MATCH("Installateur",Projects!$A$1:$O$1,0)),"")</f>
      </c>
      <c r="AC24" s="21" t="str">
        <f>IFERROR(INDEX(Projects!$A$1:$O$2000,MATCH(Z24,Projects!$A$1:$A$2000,0),MATCH("Volume MWhc",Projects!$A$1:$O$1,0)),"")</f>
      </c>
      <c r="AD24" s="6" t="str">
        <f>IFERROR(INDEX(Projects!$A$1:$O$2000,MATCH(Z24,Projects!$A$1:$A$2000,0),MATCH("Commerce",Projects!$A$1:$O$1,0)),"")</f>
      </c>
      <c r="AF24" s="6" t="str">
        <f>IF(Widgets!AR19=0,"",Widgets!AR19)</f>
      </c>
      <c r="AG24" s="6" t="str">
        <f>IFERROR(INDEX(Potentials!$A$1:$O$2000,MATCH(AF24,Potentials!$A$1:$A$2000,0),MATCH("Beneficiaire",Potentials!$A$1:$O$1,0)),"")</f>
      </c>
      <c r="AH24" s="6" t="str">
        <f>IFERROR(INDEX(Potentials!$A$1:$O$2000,MATCH(AF24,Potentials!$A$1:$A$2000,0),MATCH("Installateur",Potentials!$A$1:$O$1,0)),"")</f>
      </c>
      <c r="AI24" s="21" t="str">
        <f>IFERROR(IF(INDEX(Potentials!$A$1:$O$2000,MATCH(AF24,Potentials!$A$1:$A$2000,0),MATCH("Volume MWhc",Potentials!$A$1:$O$1,0))=0,INDEX(Potentials!$A$1:$O$2000,MATCH(AF24,Potentials!$A$1:$A$2000,0),MATCH("Volume MWhc estime",Potentials!$A$1:$O$1,0)),INDEX(Potentials!$A$1:$O$2000,MATCH(AF24,Potentials!$A$1:$A$2000,0),MATCH("Volume MWhc",Potentials!$A$1:$O$1,0))),"")</f>
      </c>
      <c r="AJ24" s="6" t="str">
        <f>IFERROR(INDEX(Potentials!$A$1:$O$2000,MATCH(AF24,Potentials!$A$1:$A$2000,0),MATCH("Commerce",Potentials!$A$1:$O$1,0)),"")</f>
      </c>
    </row>
    <row r="25" spans="1:37">
      <c r="N25" s="6" t="str">
        <f>IF(Widgets!W20=0,"",Widgets!W20)</f>
      </c>
      <c r="O25" s="6" t="str">
        <f>IFERROR(INDEX(Potentials!$A$1:$O$2000,MATCH(N25,Potentials!$A$1:$A$2000,0),MATCH("Beneficiaire",Potentials!$A$1:$O$1,0)),"")</f>
      </c>
      <c r="P25" s="6" t="str">
        <f>IFERROR(INDEX(Potentials!$A$1:$O$2000,MATCH(N25,Potentials!$A$1:$A$2000,0),MATCH("Installateur",Potentials!$A$1:$O$1,0)),"")</f>
      </c>
      <c r="Q25" s="21" t="str">
        <f>IFERROR(IF(INDEX(Potentials!$A$1:$O$2000,MATCH(N25,Potentials!$A$1:$A$2000,0),MATCH("Volume MWhc",Potentials!$A$1:$O$1,0))=0,INDEX(Potentials!$A$1:$O$2000,MATCH(N25,Potentials!$A$1:$A$2000,0),MATCH("Volume MWhc estime",Potentials!$A$1:$O$1,0)),INDEX(Potentials!$A$1:$O$2000,MATCH(N25,Potentials!$A$1:$A$2000,0),MATCH("Volume MWhc",Potentials!$A$1:$O$1,0))),"")</f>
      </c>
      <c r="R25" s="6" t="str">
        <f>IFERROR(INDEX(Potentials!$A$1:$O$2000,MATCH(N25,Potentials!$A$1:$A$2000,0),MATCH("Commerce",Potentials!$A$1:$O$1,0)),"")</f>
      </c>
      <c r="T25" s="6" t="str">
        <f>IF(Widgets!AD20=0,"",Widgets!AD20)</f>
      </c>
      <c r="U25" s="6" t="str">
        <f>IFERROR(INDEX(Projects!$A$1:$O$2000,MATCH(T25,Projects!$A$1:$A$2000,0),MATCH("Beneficiaire",Projects!$A$1:$O$1,0)),"")</f>
      </c>
      <c r="V25" s="6" t="str">
        <f>IFERROR(INDEX(Projects!$A$1:$O$2000,MATCH(T25,Projects!$A$1:$A$2000,0),MATCH("Installateur",Projects!$A$1:$O$1,0)),"")</f>
      </c>
      <c r="W25" s="21" t="str">
        <f>IFERROR(INDEX(Projects!$A$1:$O$2000,MATCH(T25,Projects!$A$1:$A$2000,0),MATCH("Volume MWhc",Projects!$A$1:$O$1,0)),"")</f>
      </c>
      <c r="X25" s="6" t="str">
        <f>IFERROR(INDEX(Projects!$A$1:$O$2000,MATCH(T25,Projects!$A$1:$A$2000,0),MATCH("Commerce",Projects!$A$1:$O$1,0)),"")</f>
      </c>
      <c r="Z25" s="6" t="str">
        <f>IF(Widgets!AK20=0,"",Widgets!AK20)</f>
      </c>
      <c r="AA25" s="6" t="str">
        <f>IFERROR(INDEX(Projects!$A$1:$O$2000,MATCH(Z25,Projects!$A$1:$A$2000,0),MATCH("Beneficiaire",Projects!$A$1:$O$1,0)),"")</f>
      </c>
      <c r="AB25" s="6" t="str">
        <f>IFERROR(INDEX(Projects!$A$1:$O$2000,MATCH(Z25,Projects!$A$1:$A$2000,0),MATCH("Installateur",Projects!$A$1:$O$1,0)),"")</f>
      </c>
      <c r="AC25" s="21" t="str">
        <f>IFERROR(INDEX(Projects!$A$1:$O$2000,MATCH(Z25,Projects!$A$1:$A$2000,0),MATCH("Volume MWhc",Projects!$A$1:$O$1,0)),"")</f>
      </c>
      <c r="AD25" s="6" t="str">
        <f>IFERROR(INDEX(Projects!$A$1:$O$2000,MATCH(Z25,Projects!$A$1:$A$2000,0),MATCH("Commerce",Projects!$A$1:$O$1,0)),"")</f>
      </c>
      <c r="AF25" s="6" t="str">
        <f>IF(Widgets!AR20=0,"",Widgets!AR20)</f>
      </c>
      <c r="AG25" s="6" t="str">
        <f>IFERROR(INDEX(Potentials!$A$1:$O$2000,MATCH(AF25,Potentials!$A$1:$A$2000,0),MATCH("Beneficiaire",Potentials!$A$1:$O$1,0)),"")</f>
      </c>
      <c r="AH25" s="6" t="str">
        <f>IFERROR(INDEX(Potentials!$A$1:$O$2000,MATCH(AF25,Potentials!$A$1:$A$2000,0),MATCH("Installateur",Potentials!$A$1:$O$1,0)),"")</f>
      </c>
      <c r="AI25" s="21" t="str">
        <f>IFERROR(IF(INDEX(Potentials!$A$1:$O$2000,MATCH(AF25,Potentials!$A$1:$A$2000,0),MATCH("Volume MWhc",Potentials!$A$1:$O$1,0))=0,INDEX(Potentials!$A$1:$O$2000,MATCH(AF25,Potentials!$A$1:$A$2000,0),MATCH("Volume MWhc estime",Potentials!$A$1:$O$1,0)),INDEX(Potentials!$A$1:$O$2000,MATCH(AF25,Potentials!$A$1:$A$2000,0),MATCH("Volume MWhc",Potentials!$A$1:$O$1,0))),"")</f>
      </c>
      <c r="AJ25" s="6" t="str">
        <f>IFERROR(INDEX(Potentials!$A$1:$O$2000,MATCH(AF25,Potentials!$A$1:$A$2000,0),MATCH("Commerce",Potentials!$A$1:$O$1,0)),"")</f>
      </c>
    </row>
    <row r="26" spans="1:37">
      <c r="N26" s="6" t="str">
        <f>IF(Widgets!W21=0,"",Widgets!W21)</f>
      </c>
      <c r="O26" s="6" t="str">
        <f>IFERROR(INDEX(Potentials!$A$1:$O$2000,MATCH(N26,Potentials!$A$1:$A$2000,0),MATCH("Beneficiaire",Potentials!$A$1:$O$1,0)),"")</f>
      </c>
      <c r="P26" s="6" t="str">
        <f>IFERROR(INDEX(Potentials!$A$1:$O$2000,MATCH(N26,Potentials!$A$1:$A$2000,0),MATCH("Installateur",Potentials!$A$1:$O$1,0)),"")</f>
      </c>
      <c r="Q26" s="21" t="str">
        <f>IFERROR(IF(INDEX(Potentials!$A$1:$O$2000,MATCH(N26,Potentials!$A$1:$A$2000,0),MATCH("Volume MWhc",Potentials!$A$1:$O$1,0))=0,INDEX(Potentials!$A$1:$O$2000,MATCH(N26,Potentials!$A$1:$A$2000,0),MATCH("Volume MWhc estime",Potentials!$A$1:$O$1,0)),INDEX(Potentials!$A$1:$O$2000,MATCH(N26,Potentials!$A$1:$A$2000,0),MATCH("Volume MWhc",Potentials!$A$1:$O$1,0))),"")</f>
      </c>
      <c r="R26" s="6" t="str">
        <f>IFERROR(INDEX(Potentials!$A$1:$O$2000,MATCH(N26,Potentials!$A$1:$A$2000,0),MATCH("Commerce",Potentials!$A$1:$O$1,0)),"")</f>
      </c>
      <c r="T26" s="6" t="str">
        <f>IF(Widgets!AD21=0,"",Widgets!AD21)</f>
      </c>
      <c r="U26" s="6" t="str">
        <f>IFERROR(INDEX(Projects!$A$1:$O$2000,MATCH(T26,Projects!$A$1:$A$2000,0),MATCH("Beneficiaire",Projects!$A$1:$O$1,0)),"")</f>
      </c>
      <c r="V26" s="6" t="str">
        <f>IFERROR(INDEX(Projects!$A$1:$O$2000,MATCH(T26,Projects!$A$1:$A$2000,0),MATCH("Installateur",Projects!$A$1:$O$1,0)),"")</f>
      </c>
      <c r="W26" s="21" t="str">
        <f>IFERROR(INDEX(Projects!$A$1:$O$2000,MATCH(T26,Projects!$A$1:$A$2000,0),MATCH("Volume MWhc",Projects!$A$1:$O$1,0)),"")</f>
      </c>
      <c r="X26" s="6" t="str">
        <f>IFERROR(INDEX(Projects!$A$1:$O$2000,MATCH(T26,Projects!$A$1:$A$2000,0),MATCH("Commerce",Projects!$A$1:$O$1,0)),"")</f>
      </c>
      <c r="Z26" s="6" t="str">
        <f>IF(Widgets!AK21=0,"",Widgets!AK21)</f>
      </c>
      <c r="AA26" s="6" t="str">
        <f>IFERROR(INDEX(Projects!$A$1:$O$2000,MATCH(Z26,Projects!$A$1:$A$2000,0),MATCH("Beneficiaire",Projects!$A$1:$O$1,0)),"")</f>
      </c>
      <c r="AB26" s="6" t="str">
        <f>IFERROR(INDEX(Projects!$A$1:$O$2000,MATCH(Z26,Projects!$A$1:$A$2000,0),MATCH("Installateur",Projects!$A$1:$O$1,0)),"")</f>
      </c>
      <c r="AC26" s="21" t="str">
        <f>IFERROR(INDEX(Projects!$A$1:$O$2000,MATCH(Z26,Projects!$A$1:$A$2000,0),MATCH("Volume MWhc",Projects!$A$1:$O$1,0)),"")</f>
      </c>
      <c r="AD26" s="6" t="str">
        <f>IFERROR(INDEX(Projects!$A$1:$O$2000,MATCH(Z26,Projects!$A$1:$A$2000,0),MATCH("Commerce",Projects!$A$1:$O$1,0)),"")</f>
      </c>
      <c r="AF26" s="6" t="str">
        <f>IF(Widgets!AR21=0,"",Widgets!AR21)</f>
      </c>
      <c r="AG26" s="6" t="str">
        <f>IFERROR(INDEX(Potentials!$A$1:$O$2000,MATCH(AF26,Potentials!$A$1:$A$2000,0),MATCH("Beneficiaire",Potentials!$A$1:$O$1,0)),"")</f>
      </c>
      <c r="AH26" s="6" t="str">
        <f>IFERROR(INDEX(Potentials!$A$1:$O$2000,MATCH(AF26,Potentials!$A$1:$A$2000,0),MATCH("Installateur",Potentials!$A$1:$O$1,0)),"")</f>
      </c>
      <c r="AI26" s="21" t="str">
        <f>IFERROR(IF(INDEX(Potentials!$A$1:$O$2000,MATCH(AF26,Potentials!$A$1:$A$2000,0),MATCH("Volume MWhc",Potentials!$A$1:$O$1,0))=0,INDEX(Potentials!$A$1:$O$2000,MATCH(AF26,Potentials!$A$1:$A$2000,0),MATCH("Volume MWhc estime",Potentials!$A$1:$O$1,0)),INDEX(Potentials!$A$1:$O$2000,MATCH(AF26,Potentials!$A$1:$A$2000,0),MATCH("Volume MWhc",Potentials!$A$1:$O$1,0))),"")</f>
      </c>
      <c r="AJ26" s="6" t="str">
        <f>IFERROR(INDEX(Potentials!$A$1:$O$2000,MATCH(AF26,Potentials!$A$1:$A$2000,0),MATCH("Commerce",Potentials!$A$1:$O$1,0)),"")</f>
      </c>
    </row>
    <row r="27" spans="1:37">
      <c r="N27" s="6" t="str">
        <f>IF(Widgets!W22=0,"",Widgets!W22)</f>
      </c>
      <c r="O27" s="6" t="str">
        <f>IFERROR(INDEX(Potentials!$A$1:$O$2000,MATCH(N27,Potentials!$A$1:$A$2000,0),MATCH("Beneficiaire",Potentials!$A$1:$O$1,0)),"")</f>
      </c>
      <c r="P27" s="6" t="str">
        <f>IFERROR(INDEX(Potentials!$A$1:$O$2000,MATCH(N27,Potentials!$A$1:$A$2000,0),MATCH("Installateur",Potentials!$A$1:$O$1,0)),"")</f>
      </c>
      <c r="Q27" s="21" t="str">
        <f>IFERROR(IF(INDEX(Potentials!$A$1:$O$2000,MATCH(N27,Potentials!$A$1:$A$2000,0),MATCH("Volume MWhc",Potentials!$A$1:$O$1,0))=0,INDEX(Potentials!$A$1:$O$2000,MATCH(N27,Potentials!$A$1:$A$2000,0),MATCH("Volume MWhc estime",Potentials!$A$1:$O$1,0)),INDEX(Potentials!$A$1:$O$2000,MATCH(N27,Potentials!$A$1:$A$2000,0),MATCH("Volume MWhc",Potentials!$A$1:$O$1,0))),"")</f>
      </c>
      <c r="R27" s="6" t="str">
        <f>IFERROR(INDEX(Potentials!$A$1:$O$2000,MATCH(N27,Potentials!$A$1:$A$2000,0),MATCH("Commerce",Potentials!$A$1:$O$1,0)),"")</f>
      </c>
      <c r="T27" s="6" t="str">
        <f>IF(Widgets!AD22=0,"",Widgets!AD22)</f>
      </c>
      <c r="U27" s="6" t="str">
        <f>IFERROR(INDEX(Projects!$A$1:$O$2000,MATCH(T27,Projects!$A$1:$A$2000,0),MATCH("Beneficiaire",Projects!$A$1:$O$1,0)),"")</f>
      </c>
      <c r="V27" s="6" t="str">
        <f>IFERROR(INDEX(Projects!$A$1:$O$2000,MATCH(T27,Projects!$A$1:$A$2000,0),MATCH("Installateur",Projects!$A$1:$O$1,0)),"")</f>
      </c>
      <c r="W27" s="21" t="str">
        <f>IFERROR(INDEX(Projects!$A$1:$O$2000,MATCH(T27,Projects!$A$1:$A$2000,0),MATCH("Volume MWhc",Projects!$A$1:$O$1,0)),"")</f>
      </c>
      <c r="X27" s="6" t="str">
        <f>IFERROR(INDEX(Projects!$A$1:$O$2000,MATCH(T27,Projects!$A$1:$A$2000,0),MATCH("Commerce",Projects!$A$1:$O$1,0)),"")</f>
      </c>
      <c r="Z27" s="6" t="str">
        <f>IF(Widgets!AK22=0,"",Widgets!AK22)</f>
      </c>
      <c r="AA27" s="6" t="str">
        <f>IFERROR(INDEX(Projects!$A$1:$O$2000,MATCH(Z27,Projects!$A$1:$A$2000,0),MATCH("Beneficiaire",Projects!$A$1:$O$1,0)),"")</f>
      </c>
      <c r="AB27" s="6" t="str">
        <f>IFERROR(INDEX(Projects!$A$1:$O$2000,MATCH(Z27,Projects!$A$1:$A$2000,0),MATCH("Installateur",Projects!$A$1:$O$1,0)),"")</f>
      </c>
      <c r="AC27" s="21" t="str">
        <f>IFERROR(INDEX(Projects!$A$1:$O$2000,MATCH(Z27,Projects!$A$1:$A$2000,0),MATCH("Volume MWhc",Projects!$A$1:$O$1,0)),"")</f>
      </c>
      <c r="AD27" s="6" t="str">
        <f>IFERROR(INDEX(Projects!$A$1:$O$2000,MATCH(Z27,Projects!$A$1:$A$2000,0),MATCH("Commerce",Projects!$A$1:$O$1,0)),"")</f>
      </c>
      <c r="AF27" s="6" t="str">
        <f>IF(Widgets!AR22=0,"",Widgets!AR22)</f>
      </c>
      <c r="AG27" s="6" t="str">
        <f>IFERROR(INDEX(Potentials!$A$1:$O$2000,MATCH(AF27,Potentials!$A$1:$A$2000,0),MATCH("Beneficiaire",Potentials!$A$1:$O$1,0)),"")</f>
      </c>
      <c r="AH27" s="6" t="str">
        <f>IFERROR(INDEX(Potentials!$A$1:$O$2000,MATCH(AF27,Potentials!$A$1:$A$2000,0),MATCH("Installateur",Potentials!$A$1:$O$1,0)),"")</f>
      </c>
      <c r="AI27" s="21" t="str">
        <f>IFERROR(IF(INDEX(Potentials!$A$1:$O$2000,MATCH(AF27,Potentials!$A$1:$A$2000,0),MATCH("Volume MWhc",Potentials!$A$1:$O$1,0))=0,INDEX(Potentials!$A$1:$O$2000,MATCH(AF27,Potentials!$A$1:$A$2000,0),MATCH("Volume MWhc estime",Potentials!$A$1:$O$1,0)),INDEX(Potentials!$A$1:$O$2000,MATCH(AF27,Potentials!$A$1:$A$2000,0),MATCH("Volume MWhc",Potentials!$A$1:$O$1,0))),"")</f>
      </c>
      <c r="AJ27" s="6" t="str">
        <f>IFERROR(INDEX(Potentials!$A$1:$O$2000,MATCH(AF27,Potentials!$A$1:$A$2000,0),MATCH("Commerce",Potentials!$A$1:$O$1,0)),"")</f>
      </c>
    </row>
    <row r="28" spans="1:37">
      <c r="N28" s="6" t="str">
        <f>IF(Widgets!W23=0,"",Widgets!W23)</f>
      </c>
      <c r="O28" s="6" t="str">
        <f>IFERROR(INDEX(Potentials!$A$1:$O$2000,MATCH(N28,Potentials!$A$1:$A$2000,0),MATCH("Beneficiaire",Potentials!$A$1:$O$1,0)),"")</f>
      </c>
      <c r="P28" s="6" t="str">
        <f>IFERROR(INDEX(Potentials!$A$1:$O$2000,MATCH(N28,Potentials!$A$1:$A$2000,0),MATCH("Installateur",Potentials!$A$1:$O$1,0)),"")</f>
      </c>
      <c r="Q28" s="21" t="str">
        <f>IFERROR(IF(INDEX(Potentials!$A$1:$O$2000,MATCH(N28,Potentials!$A$1:$A$2000,0),MATCH("Volume MWhc",Potentials!$A$1:$O$1,0))=0,INDEX(Potentials!$A$1:$O$2000,MATCH(N28,Potentials!$A$1:$A$2000,0),MATCH("Volume MWhc estime",Potentials!$A$1:$O$1,0)),INDEX(Potentials!$A$1:$O$2000,MATCH(N28,Potentials!$A$1:$A$2000,0),MATCH("Volume MWhc",Potentials!$A$1:$O$1,0))),"")</f>
      </c>
      <c r="R28" s="6" t="str">
        <f>IFERROR(INDEX(Potentials!$A$1:$O$2000,MATCH(N28,Potentials!$A$1:$A$2000,0),MATCH("Commerce",Potentials!$A$1:$O$1,0)),"")</f>
      </c>
      <c r="T28" s="6" t="str">
        <f>IF(Widgets!AD23=0,"",Widgets!AD23)</f>
      </c>
      <c r="U28" s="6" t="str">
        <f>IFERROR(INDEX(Projects!$A$1:$O$2000,MATCH(T28,Projects!$A$1:$A$2000,0),MATCH("Beneficiaire",Projects!$A$1:$O$1,0)),"")</f>
      </c>
      <c r="V28" s="6" t="str">
        <f>IFERROR(INDEX(Projects!$A$1:$O$2000,MATCH(T28,Projects!$A$1:$A$2000,0),MATCH("Installateur",Projects!$A$1:$O$1,0)),"")</f>
      </c>
      <c r="W28" s="21" t="str">
        <f>IFERROR(INDEX(Projects!$A$1:$O$2000,MATCH(T28,Projects!$A$1:$A$2000,0),MATCH("Volume MWhc",Projects!$A$1:$O$1,0)),"")</f>
      </c>
      <c r="X28" s="6" t="str">
        <f>IFERROR(INDEX(Projects!$A$1:$O$2000,MATCH(T28,Projects!$A$1:$A$2000,0),MATCH("Commerce",Projects!$A$1:$O$1,0)),"")</f>
      </c>
      <c r="Z28" s="6" t="str">
        <f>IF(Widgets!AK23=0,"",Widgets!AK23)</f>
      </c>
      <c r="AA28" s="6" t="str">
        <f>IFERROR(INDEX(Projects!$A$1:$O$2000,MATCH(Z28,Projects!$A$1:$A$2000,0),MATCH("Beneficiaire",Projects!$A$1:$O$1,0)),"")</f>
      </c>
      <c r="AB28" s="6" t="str">
        <f>IFERROR(INDEX(Projects!$A$1:$O$2000,MATCH(Z28,Projects!$A$1:$A$2000,0),MATCH("Installateur",Projects!$A$1:$O$1,0)),"")</f>
      </c>
      <c r="AC28" s="21" t="str">
        <f>IFERROR(INDEX(Projects!$A$1:$O$2000,MATCH(Z28,Projects!$A$1:$A$2000,0),MATCH("Volume MWhc",Projects!$A$1:$O$1,0)),"")</f>
      </c>
      <c r="AD28" s="6" t="str">
        <f>IFERROR(INDEX(Projects!$A$1:$O$2000,MATCH(Z28,Projects!$A$1:$A$2000,0),MATCH("Commerce",Projects!$A$1:$O$1,0)),"")</f>
      </c>
      <c r="AF28" s="6" t="str">
        <f>IF(Widgets!AR23=0,"",Widgets!AR23)</f>
      </c>
      <c r="AG28" s="6" t="str">
        <f>IFERROR(INDEX(Potentials!$A$1:$O$2000,MATCH(AF28,Potentials!$A$1:$A$2000,0),MATCH("Beneficiaire",Potentials!$A$1:$O$1,0)),"")</f>
      </c>
      <c r="AH28" s="6" t="str">
        <f>IFERROR(INDEX(Potentials!$A$1:$O$2000,MATCH(AF28,Potentials!$A$1:$A$2000,0),MATCH("Installateur",Potentials!$A$1:$O$1,0)),"")</f>
      </c>
      <c r="AI28" s="21" t="str">
        <f>IFERROR(IF(INDEX(Potentials!$A$1:$O$2000,MATCH(AF28,Potentials!$A$1:$A$2000,0),MATCH("Volume MWhc",Potentials!$A$1:$O$1,0))=0,INDEX(Potentials!$A$1:$O$2000,MATCH(AF28,Potentials!$A$1:$A$2000,0),MATCH("Volume MWhc estime",Potentials!$A$1:$O$1,0)),INDEX(Potentials!$A$1:$O$2000,MATCH(AF28,Potentials!$A$1:$A$2000,0),MATCH("Volume MWhc",Potentials!$A$1:$O$1,0))),"")</f>
      </c>
      <c r="AJ28" s="6" t="str">
        <f>IFERROR(INDEX(Potentials!$A$1:$O$2000,MATCH(AF28,Potentials!$A$1:$A$2000,0),MATCH("Commerce",Potentials!$A$1:$O$1,0)),"")</f>
      </c>
    </row>
    <row r="29" spans="1:37">
      <c r="N29" s="6" t="str">
        <f>IF(Widgets!W24=0,"",Widgets!W24)</f>
      </c>
      <c r="O29" s="6" t="str">
        <f>IFERROR(INDEX(Potentials!$A$1:$O$2000,MATCH(N29,Potentials!$A$1:$A$2000,0),MATCH("Beneficiaire",Potentials!$A$1:$O$1,0)),"")</f>
      </c>
      <c r="P29" s="6" t="str">
        <f>IFERROR(INDEX(Potentials!$A$1:$O$2000,MATCH(N29,Potentials!$A$1:$A$2000,0),MATCH("Installateur",Potentials!$A$1:$O$1,0)),"")</f>
      </c>
      <c r="Q29" s="21" t="str">
        <f>IFERROR(IF(INDEX(Potentials!$A$1:$O$2000,MATCH(N29,Potentials!$A$1:$A$2000,0),MATCH("Volume MWhc",Potentials!$A$1:$O$1,0))=0,INDEX(Potentials!$A$1:$O$2000,MATCH(N29,Potentials!$A$1:$A$2000,0),MATCH("Volume MWhc estime",Potentials!$A$1:$O$1,0)),INDEX(Potentials!$A$1:$O$2000,MATCH(N29,Potentials!$A$1:$A$2000,0),MATCH("Volume MWhc",Potentials!$A$1:$O$1,0))),"")</f>
      </c>
      <c r="R29" s="6" t="str">
        <f>IFERROR(INDEX(Potentials!$A$1:$O$2000,MATCH(N29,Potentials!$A$1:$A$2000,0),MATCH("Commerce",Potentials!$A$1:$O$1,0)),"")</f>
      </c>
      <c r="T29" s="6" t="str">
        <f>IF(Widgets!AD24=0,"",Widgets!AD24)</f>
      </c>
      <c r="U29" s="6" t="str">
        <f>IFERROR(INDEX(Projects!$A$1:$O$2000,MATCH(T29,Projects!$A$1:$A$2000,0),MATCH("Beneficiaire",Projects!$A$1:$O$1,0)),"")</f>
      </c>
      <c r="V29" s="6" t="str">
        <f>IFERROR(INDEX(Projects!$A$1:$O$2000,MATCH(T29,Projects!$A$1:$A$2000,0),MATCH("Installateur",Projects!$A$1:$O$1,0)),"")</f>
      </c>
      <c r="W29" s="21" t="str">
        <f>IFERROR(INDEX(Projects!$A$1:$O$2000,MATCH(T29,Projects!$A$1:$A$2000,0),MATCH("Volume MWhc",Projects!$A$1:$O$1,0)),"")</f>
      </c>
      <c r="X29" s="6" t="str">
        <f>IFERROR(INDEX(Projects!$A$1:$O$2000,MATCH(T29,Projects!$A$1:$A$2000,0),MATCH("Commerce",Projects!$A$1:$O$1,0)),"")</f>
      </c>
      <c r="Z29" s="6" t="str">
        <f>IF(Widgets!AK24=0,"",Widgets!AK24)</f>
      </c>
      <c r="AA29" s="6" t="str">
        <f>IFERROR(INDEX(Projects!$A$1:$O$2000,MATCH(Z29,Projects!$A$1:$A$2000,0),MATCH("Beneficiaire",Projects!$A$1:$O$1,0)),"")</f>
      </c>
      <c r="AB29" s="6" t="str">
        <f>IFERROR(INDEX(Projects!$A$1:$O$2000,MATCH(Z29,Projects!$A$1:$A$2000,0),MATCH("Installateur",Projects!$A$1:$O$1,0)),"")</f>
      </c>
      <c r="AC29" s="21" t="str">
        <f>IFERROR(INDEX(Projects!$A$1:$O$2000,MATCH(Z29,Projects!$A$1:$A$2000,0),MATCH("Volume MWhc",Projects!$A$1:$O$1,0)),"")</f>
      </c>
      <c r="AD29" s="6" t="str">
        <f>IFERROR(INDEX(Projects!$A$1:$O$2000,MATCH(Z29,Projects!$A$1:$A$2000,0),MATCH("Commerce",Projects!$A$1:$O$1,0)),"")</f>
      </c>
      <c r="AF29" s="6" t="str">
        <f>IF(Widgets!AR24=0,"",Widgets!AR24)</f>
      </c>
      <c r="AG29" s="6" t="str">
        <f>IFERROR(INDEX(Potentials!$A$1:$O$2000,MATCH(AF29,Potentials!$A$1:$A$2000,0),MATCH("Beneficiaire",Potentials!$A$1:$O$1,0)),"")</f>
      </c>
      <c r="AH29" s="6" t="str">
        <f>IFERROR(INDEX(Potentials!$A$1:$O$2000,MATCH(AF29,Potentials!$A$1:$A$2000,0),MATCH("Installateur",Potentials!$A$1:$O$1,0)),"")</f>
      </c>
      <c r="AI29" s="21" t="str">
        <f>IFERROR(IF(INDEX(Potentials!$A$1:$O$2000,MATCH(AF29,Potentials!$A$1:$A$2000,0),MATCH("Volume MWhc",Potentials!$A$1:$O$1,0))=0,INDEX(Potentials!$A$1:$O$2000,MATCH(AF29,Potentials!$A$1:$A$2000,0),MATCH("Volume MWhc estime",Potentials!$A$1:$O$1,0)),INDEX(Potentials!$A$1:$O$2000,MATCH(AF29,Potentials!$A$1:$A$2000,0),MATCH("Volume MWhc",Potentials!$A$1:$O$1,0))),"")</f>
      </c>
      <c r="AJ29" s="6" t="str">
        <f>IFERROR(INDEX(Potentials!$A$1:$O$2000,MATCH(AF29,Potentials!$A$1:$A$2000,0),MATCH("Commerce",Potentials!$A$1:$O$1,0)),"")</f>
      </c>
    </row>
    <row r="30" spans="1:37">
      <c r="N30" s="6" t="str">
        <f>IF(Widgets!W25=0,"",Widgets!W25)</f>
      </c>
      <c r="O30" s="6" t="str">
        <f>IFERROR(INDEX(Potentials!$A$1:$O$2000,MATCH(N30,Potentials!$A$1:$A$2000,0),MATCH("Beneficiaire",Potentials!$A$1:$O$1,0)),"")</f>
      </c>
      <c r="P30" s="6" t="str">
        <f>IFERROR(INDEX(Potentials!$A$1:$O$2000,MATCH(N30,Potentials!$A$1:$A$2000,0),MATCH("Installateur",Potentials!$A$1:$O$1,0)),"")</f>
      </c>
      <c r="Q30" s="21" t="str">
        <f>IFERROR(IF(INDEX(Potentials!$A$1:$O$2000,MATCH(N30,Potentials!$A$1:$A$2000,0),MATCH("Volume MWhc",Potentials!$A$1:$O$1,0))=0,INDEX(Potentials!$A$1:$O$2000,MATCH(N30,Potentials!$A$1:$A$2000,0),MATCH("Volume MWhc estime",Potentials!$A$1:$O$1,0)),INDEX(Potentials!$A$1:$O$2000,MATCH(N30,Potentials!$A$1:$A$2000,0),MATCH("Volume MWhc",Potentials!$A$1:$O$1,0))),"")</f>
      </c>
      <c r="R30" s="6" t="str">
        <f>IFERROR(INDEX(Potentials!$A$1:$O$2000,MATCH(N30,Potentials!$A$1:$A$2000,0),MATCH("Commerce",Potentials!$A$1:$O$1,0)),"")</f>
      </c>
      <c r="T30" s="6" t="str">
        <f>IF(Widgets!AD25=0,"",Widgets!AD25)</f>
      </c>
      <c r="U30" s="6" t="str">
        <f>IFERROR(INDEX(Projects!$A$1:$O$2000,MATCH(T30,Projects!$A$1:$A$2000,0),MATCH("Beneficiaire",Projects!$A$1:$O$1,0)),"")</f>
      </c>
      <c r="V30" s="6" t="str">
        <f>IFERROR(INDEX(Projects!$A$1:$O$2000,MATCH(T30,Projects!$A$1:$A$2000,0),MATCH("Installateur",Projects!$A$1:$O$1,0)),"")</f>
      </c>
      <c r="W30" s="21" t="str">
        <f>IFERROR(INDEX(Projects!$A$1:$O$2000,MATCH(T30,Projects!$A$1:$A$2000,0),MATCH("Volume MWhc",Projects!$A$1:$O$1,0)),"")</f>
      </c>
      <c r="X30" s="6" t="str">
        <f>IFERROR(INDEX(Projects!$A$1:$O$2000,MATCH(T30,Projects!$A$1:$A$2000,0),MATCH("Commerce",Projects!$A$1:$O$1,0)),"")</f>
      </c>
      <c r="Z30" s="6" t="str">
        <f>IF(Widgets!AK25=0,"",Widgets!AK25)</f>
      </c>
      <c r="AA30" s="6" t="str">
        <f>IFERROR(INDEX(Projects!$A$1:$O$2000,MATCH(Z30,Projects!$A$1:$A$2000,0),MATCH("Beneficiaire",Projects!$A$1:$O$1,0)),"")</f>
      </c>
      <c r="AB30" s="6" t="str">
        <f>IFERROR(INDEX(Projects!$A$1:$O$2000,MATCH(Z30,Projects!$A$1:$A$2000,0),MATCH("Installateur",Projects!$A$1:$O$1,0)),"")</f>
      </c>
      <c r="AC30" s="21" t="str">
        <f>IFERROR(INDEX(Projects!$A$1:$O$2000,MATCH(Z30,Projects!$A$1:$A$2000,0),MATCH("Volume MWhc",Projects!$A$1:$O$1,0)),"")</f>
      </c>
      <c r="AD30" s="6" t="str">
        <f>IFERROR(INDEX(Projects!$A$1:$O$2000,MATCH(Z30,Projects!$A$1:$A$2000,0),MATCH("Commerce",Projects!$A$1:$O$1,0)),"")</f>
      </c>
      <c r="AF30" s="6" t="str">
        <f>IF(Widgets!AR25=0,"",Widgets!AR25)</f>
      </c>
      <c r="AG30" s="6" t="str">
        <f>IFERROR(INDEX(Potentials!$A$1:$O$2000,MATCH(AF30,Potentials!$A$1:$A$2000,0),MATCH("Beneficiaire",Potentials!$A$1:$O$1,0)),"")</f>
      </c>
      <c r="AH30" s="6" t="str">
        <f>IFERROR(INDEX(Potentials!$A$1:$O$2000,MATCH(AF30,Potentials!$A$1:$A$2000,0),MATCH("Installateur",Potentials!$A$1:$O$1,0)),"")</f>
      </c>
      <c r="AI30" s="21" t="str">
        <f>IFERROR(IF(INDEX(Potentials!$A$1:$O$2000,MATCH(AF30,Potentials!$A$1:$A$2000,0),MATCH("Volume MWhc",Potentials!$A$1:$O$1,0))=0,INDEX(Potentials!$A$1:$O$2000,MATCH(AF30,Potentials!$A$1:$A$2000,0),MATCH("Volume MWhc estime",Potentials!$A$1:$O$1,0)),INDEX(Potentials!$A$1:$O$2000,MATCH(AF30,Potentials!$A$1:$A$2000,0),MATCH("Volume MWhc",Potentials!$A$1:$O$1,0))),"")</f>
      </c>
      <c r="AJ30" s="6" t="str">
        <f>IFERROR(INDEX(Potentials!$A$1:$O$2000,MATCH(AF30,Potentials!$A$1:$A$2000,0),MATCH("Commerce",Potentials!$A$1:$O$1,0)),"")</f>
      </c>
    </row>
    <row r="31" spans="1:37">
      <c r="N31" s="6" t="str">
        <f>IF(Widgets!W26=0,"",Widgets!W26)</f>
      </c>
      <c r="O31" s="6" t="str">
        <f>IFERROR(INDEX(Potentials!$A$1:$O$2000,MATCH(N31,Potentials!$A$1:$A$2000,0),MATCH("Beneficiaire",Potentials!$A$1:$O$1,0)),"")</f>
      </c>
      <c r="P31" s="6" t="str">
        <f>IFERROR(INDEX(Potentials!$A$1:$O$2000,MATCH(N31,Potentials!$A$1:$A$2000,0),MATCH("Installateur",Potentials!$A$1:$O$1,0)),"")</f>
      </c>
      <c r="Q31" s="21" t="str">
        <f>IFERROR(IF(INDEX(Potentials!$A$1:$O$2000,MATCH(N31,Potentials!$A$1:$A$2000,0),MATCH("Volume MWhc",Potentials!$A$1:$O$1,0))=0,INDEX(Potentials!$A$1:$O$2000,MATCH(N31,Potentials!$A$1:$A$2000,0),MATCH("Volume MWhc estime",Potentials!$A$1:$O$1,0)),INDEX(Potentials!$A$1:$O$2000,MATCH(N31,Potentials!$A$1:$A$2000,0),MATCH("Volume MWhc",Potentials!$A$1:$O$1,0))),"")</f>
      </c>
      <c r="R31" s="6" t="str">
        <f>IFERROR(INDEX(Potentials!$A$1:$O$2000,MATCH(N31,Potentials!$A$1:$A$2000,0),MATCH("Commerce",Potentials!$A$1:$O$1,0)),"")</f>
      </c>
      <c r="T31" s="6" t="str">
        <f>IF(Widgets!AD26=0,"",Widgets!AD26)</f>
      </c>
      <c r="U31" s="6" t="str">
        <f>IFERROR(INDEX(Projects!$A$1:$O$2000,MATCH(T31,Projects!$A$1:$A$2000,0),MATCH("Beneficiaire",Projects!$A$1:$O$1,0)),"")</f>
      </c>
      <c r="V31" s="6" t="str">
        <f>IFERROR(INDEX(Projects!$A$1:$O$2000,MATCH(T31,Projects!$A$1:$A$2000,0),MATCH("Installateur",Projects!$A$1:$O$1,0)),"")</f>
      </c>
      <c r="W31" s="21" t="str">
        <f>IFERROR(INDEX(Projects!$A$1:$O$2000,MATCH(T31,Projects!$A$1:$A$2000,0),MATCH("Volume MWhc",Projects!$A$1:$O$1,0)),"")</f>
      </c>
      <c r="X31" s="6" t="str">
        <f>IFERROR(INDEX(Projects!$A$1:$O$2000,MATCH(T31,Projects!$A$1:$A$2000,0),MATCH("Commerce",Projects!$A$1:$O$1,0)),"")</f>
      </c>
      <c r="Z31" s="6" t="str">
        <f>IF(Widgets!AK26=0,"",Widgets!AK26)</f>
      </c>
      <c r="AA31" s="6" t="str">
        <f>IFERROR(INDEX(Projects!$A$1:$O$2000,MATCH(Z31,Projects!$A$1:$A$2000,0),MATCH("Beneficiaire",Projects!$A$1:$O$1,0)),"")</f>
      </c>
      <c r="AB31" s="6" t="str">
        <f>IFERROR(INDEX(Projects!$A$1:$O$2000,MATCH(Z31,Projects!$A$1:$A$2000,0),MATCH("Installateur",Projects!$A$1:$O$1,0)),"")</f>
      </c>
      <c r="AC31" s="21" t="str">
        <f>IFERROR(INDEX(Projects!$A$1:$O$2000,MATCH(Z31,Projects!$A$1:$A$2000,0),MATCH("Volume MWhc",Projects!$A$1:$O$1,0)),"")</f>
      </c>
      <c r="AD31" s="6" t="str">
        <f>IFERROR(INDEX(Projects!$A$1:$O$2000,MATCH(Z31,Projects!$A$1:$A$2000,0),MATCH("Commerce",Projects!$A$1:$O$1,0)),"")</f>
      </c>
      <c r="AF31" s="6" t="str">
        <f>IF(Widgets!AR26=0,"",Widgets!AR26)</f>
      </c>
      <c r="AG31" s="6" t="str">
        <f>IFERROR(INDEX(Potentials!$A$1:$O$2000,MATCH(AF31,Potentials!$A$1:$A$2000,0),MATCH("Beneficiaire",Potentials!$A$1:$O$1,0)),"")</f>
      </c>
      <c r="AH31" s="6" t="str">
        <f>IFERROR(INDEX(Potentials!$A$1:$O$2000,MATCH(AF31,Potentials!$A$1:$A$2000,0),MATCH("Installateur",Potentials!$A$1:$O$1,0)),"")</f>
      </c>
      <c r="AI31" s="21" t="str">
        <f>IFERROR(IF(INDEX(Potentials!$A$1:$O$2000,MATCH(AF31,Potentials!$A$1:$A$2000,0),MATCH("Volume MWhc",Potentials!$A$1:$O$1,0))=0,INDEX(Potentials!$A$1:$O$2000,MATCH(AF31,Potentials!$A$1:$A$2000,0),MATCH("Volume MWhc estime",Potentials!$A$1:$O$1,0)),INDEX(Potentials!$A$1:$O$2000,MATCH(AF31,Potentials!$A$1:$A$2000,0),MATCH("Volume MWhc",Potentials!$A$1:$O$1,0))),"")</f>
      </c>
      <c r="AJ31" s="6" t="str">
        <f>IFERROR(INDEX(Potentials!$A$1:$O$2000,MATCH(AF31,Potentials!$A$1:$A$2000,0),MATCH("Commerce",Potentials!$A$1:$O$1,0)),"")</f>
      </c>
    </row>
    <row r="32" spans="1:37">
      <c r="N32" s="6" t="str">
        <f>IF(Widgets!W27=0,"",Widgets!W27)</f>
      </c>
      <c r="O32" s="6" t="str">
        <f>IFERROR(INDEX(Potentials!$A$1:$O$2000,MATCH(N32,Potentials!$A$1:$A$2000,0),MATCH("Beneficiaire",Potentials!$A$1:$O$1,0)),"")</f>
      </c>
      <c r="P32" s="6" t="str">
        <f>IFERROR(INDEX(Potentials!$A$1:$O$2000,MATCH(N32,Potentials!$A$1:$A$2000,0),MATCH("Installateur",Potentials!$A$1:$O$1,0)),"")</f>
      </c>
      <c r="Q32" s="21" t="str">
        <f>IFERROR(IF(INDEX(Potentials!$A$1:$O$2000,MATCH(N32,Potentials!$A$1:$A$2000,0),MATCH("Volume MWhc",Potentials!$A$1:$O$1,0))=0,INDEX(Potentials!$A$1:$O$2000,MATCH(N32,Potentials!$A$1:$A$2000,0),MATCH("Volume MWhc estime",Potentials!$A$1:$O$1,0)),INDEX(Potentials!$A$1:$O$2000,MATCH(N32,Potentials!$A$1:$A$2000,0),MATCH("Volume MWhc",Potentials!$A$1:$O$1,0))),"")</f>
      </c>
      <c r="R32" s="6" t="str">
        <f>IFERROR(INDEX(Potentials!$A$1:$O$2000,MATCH(N32,Potentials!$A$1:$A$2000,0),MATCH("Commerce",Potentials!$A$1:$O$1,0)),"")</f>
      </c>
      <c r="T32" s="6" t="str">
        <f>IF(Widgets!AD27=0,"",Widgets!AD27)</f>
      </c>
      <c r="U32" s="6" t="str">
        <f>IFERROR(INDEX(Projects!$A$1:$O$2000,MATCH(T32,Projects!$A$1:$A$2000,0),MATCH("Beneficiaire",Projects!$A$1:$O$1,0)),"")</f>
      </c>
      <c r="V32" s="6" t="str">
        <f>IFERROR(INDEX(Projects!$A$1:$O$2000,MATCH(T32,Projects!$A$1:$A$2000,0),MATCH("Installateur",Projects!$A$1:$O$1,0)),"")</f>
      </c>
      <c r="W32" s="21" t="str">
        <f>IFERROR(INDEX(Projects!$A$1:$O$2000,MATCH(T32,Projects!$A$1:$A$2000,0),MATCH("Volume MWhc",Projects!$A$1:$O$1,0)),"")</f>
      </c>
      <c r="X32" s="6" t="str">
        <f>IFERROR(INDEX(Projects!$A$1:$O$2000,MATCH(T32,Projects!$A$1:$A$2000,0),MATCH("Commerce",Projects!$A$1:$O$1,0)),"")</f>
      </c>
      <c r="Z32" s="6" t="str">
        <f>IF(Widgets!AK27=0,"",Widgets!AK27)</f>
      </c>
      <c r="AA32" s="6" t="str">
        <f>IFERROR(INDEX(Projects!$A$1:$O$2000,MATCH(Z32,Projects!$A$1:$A$2000,0),MATCH("Beneficiaire",Projects!$A$1:$O$1,0)),"")</f>
      </c>
      <c r="AB32" s="6" t="str">
        <f>IFERROR(INDEX(Projects!$A$1:$O$2000,MATCH(Z32,Projects!$A$1:$A$2000,0),MATCH("Installateur",Projects!$A$1:$O$1,0)),"")</f>
      </c>
      <c r="AC32" s="21" t="str">
        <f>IFERROR(INDEX(Projects!$A$1:$O$2000,MATCH(Z32,Projects!$A$1:$A$2000,0),MATCH("Volume MWhc",Projects!$A$1:$O$1,0)),"")</f>
      </c>
      <c r="AD32" s="6" t="str">
        <f>IFERROR(INDEX(Projects!$A$1:$O$2000,MATCH(Z32,Projects!$A$1:$A$2000,0),MATCH("Commerce",Projects!$A$1:$O$1,0)),"")</f>
      </c>
      <c r="AF32" s="6" t="str">
        <f>IF(Widgets!AR27=0,"",Widgets!AR27)</f>
      </c>
      <c r="AG32" s="6" t="str">
        <f>IFERROR(INDEX(Potentials!$A$1:$O$2000,MATCH(AF32,Potentials!$A$1:$A$2000,0),MATCH("Beneficiaire",Potentials!$A$1:$O$1,0)),"")</f>
      </c>
      <c r="AH32" s="6" t="str">
        <f>IFERROR(INDEX(Potentials!$A$1:$O$2000,MATCH(AF32,Potentials!$A$1:$A$2000,0),MATCH("Installateur",Potentials!$A$1:$O$1,0)),"")</f>
      </c>
      <c r="AI32" s="21" t="str">
        <f>IFERROR(IF(INDEX(Potentials!$A$1:$O$2000,MATCH(AF32,Potentials!$A$1:$A$2000,0),MATCH("Volume MWhc",Potentials!$A$1:$O$1,0))=0,INDEX(Potentials!$A$1:$O$2000,MATCH(AF32,Potentials!$A$1:$A$2000,0),MATCH("Volume MWhc estime",Potentials!$A$1:$O$1,0)),INDEX(Potentials!$A$1:$O$2000,MATCH(AF32,Potentials!$A$1:$A$2000,0),MATCH("Volume MWhc",Potentials!$A$1:$O$1,0))),"")</f>
      </c>
      <c r="AJ32" s="6" t="str">
        <f>IFERROR(INDEX(Potentials!$A$1:$O$2000,MATCH(AF32,Potentials!$A$1:$A$2000,0),MATCH("Commerce",Potentials!$A$1:$O$1,0)),"")</f>
      </c>
    </row>
    <row r="33" spans="1:37">
      <c r="N33" s="6" t="str">
        <f>IF(Widgets!W28=0,"",Widgets!W28)</f>
      </c>
      <c r="O33" s="6" t="str">
        <f>IFERROR(INDEX(Potentials!$A$1:$O$2000,MATCH(N33,Potentials!$A$1:$A$2000,0),MATCH("Beneficiaire",Potentials!$A$1:$O$1,0)),"")</f>
      </c>
      <c r="P33" s="6" t="str">
        <f>IFERROR(INDEX(Potentials!$A$1:$O$2000,MATCH(N33,Potentials!$A$1:$A$2000,0),MATCH("Installateur",Potentials!$A$1:$O$1,0)),"")</f>
      </c>
      <c r="Q33" s="21" t="str">
        <f>IFERROR(IF(INDEX(Potentials!$A$1:$O$2000,MATCH(N33,Potentials!$A$1:$A$2000,0),MATCH("Volume MWhc",Potentials!$A$1:$O$1,0))=0,INDEX(Potentials!$A$1:$O$2000,MATCH(N33,Potentials!$A$1:$A$2000,0),MATCH("Volume MWhc estime",Potentials!$A$1:$O$1,0)),INDEX(Potentials!$A$1:$O$2000,MATCH(N33,Potentials!$A$1:$A$2000,0),MATCH("Volume MWhc",Potentials!$A$1:$O$1,0))),"")</f>
      </c>
      <c r="R33" s="6" t="str">
        <f>IFERROR(INDEX(Potentials!$A$1:$O$2000,MATCH(N33,Potentials!$A$1:$A$2000,0),MATCH("Commerce",Potentials!$A$1:$O$1,0)),"")</f>
      </c>
      <c r="T33" s="6" t="str">
        <f>IF(Widgets!AD28=0,"",Widgets!AD28)</f>
      </c>
      <c r="U33" s="6" t="str">
        <f>IFERROR(INDEX(Projects!$A$1:$O$2000,MATCH(T33,Projects!$A$1:$A$2000,0),MATCH("Beneficiaire",Projects!$A$1:$O$1,0)),"")</f>
      </c>
      <c r="V33" s="6" t="str">
        <f>IFERROR(INDEX(Projects!$A$1:$O$2000,MATCH(T33,Projects!$A$1:$A$2000,0),MATCH("Installateur",Projects!$A$1:$O$1,0)),"")</f>
      </c>
      <c r="W33" s="21" t="str">
        <f>IFERROR(INDEX(Projects!$A$1:$O$2000,MATCH(T33,Projects!$A$1:$A$2000,0),MATCH("Volume MWhc",Projects!$A$1:$O$1,0)),"")</f>
      </c>
      <c r="X33" s="6" t="str">
        <f>IFERROR(INDEX(Projects!$A$1:$O$2000,MATCH(T33,Projects!$A$1:$A$2000,0),MATCH("Commerce",Projects!$A$1:$O$1,0)),"")</f>
      </c>
      <c r="Z33" s="6" t="str">
        <f>IF(Widgets!AK28=0,"",Widgets!AK28)</f>
      </c>
      <c r="AA33" s="6" t="str">
        <f>IFERROR(INDEX(Projects!$A$1:$O$2000,MATCH(Z33,Projects!$A$1:$A$2000,0),MATCH("Beneficiaire",Projects!$A$1:$O$1,0)),"")</f>
      </c>
      <c r="AB33" s="6" t="str">
        <f>IFERROR(INDEX(Projects!$A$1:$O$2000,MATCH(Z33,Projects!$A$1:$A$2000,0),MATCH("Installateur",Projects!$A$1:$O$1,0)),"")</f>
      </c>
      <c r="AC33" s="21" t="str">
        <f>IFERROR(INDEX(Projects!$A$1:$O$2000,MATCH(Z33,Projects!$A$1:$A$2000,0),MATCH("Volume MWhc",Projects!$A$1:$O$1,0)),"")</f>
      </c>
      <c r="AD33" s="6" t="str">
        <f>IFERROR(INDEX(Projects!$A$1:$O$2000,MATCH(Z33,Projects!$A$1:$A$2000,0),MATCH("Commerce",Projects!$A$1:$O$1,0)),"")</f>
      </c>
      <c r="AF33" s="6" t="str">
        <f>IF(Widgets!AR28=0,"",Widgets!AR28)</f>
      </c>
      <c r="AG33" s="6" t="str">
        <f>IFERROR(INDEX(Potentials!$A$1:$O$2000,MATCH(AF33,Potentials!$A$1:$A$2000,0),MATCH("Beneficiaire",Potentials!$A$1:$O$1,0)),"")</f>
      </c>
      <c r="AH33" s="6" t="str">
        <f>IFERROR(INDEX(Potentials!$A$1:$O$2000,MATCH(AF33,Potentials!$A$1:$A$2000,0),MATCH("Installateur",Potentials!$A$1:$O$1,0)),"")</f>
      </c>
      <c r="AI33" s="21" t="str">
        <f>IFERROR(IF(INDEX(Potentials!$A$1:$O$2000,MATCH(AF33,Potentials!$A$1:$A$2000,0),MATCH("Volume MWhc",Potentials!$A$1:$O$1,0))=0,INDEX(Potentials!$A$1:$O$2000,MATCH(AF33,Potentials!$A$1:$A$2000,0),MATCH("Volume MWhc estime",Potentials!$A$1:$O$1,0)),INDEX(Potentials!$A$1:$O$2000,MATCH(AF33,Potentials!$A$1:$A$2000,0),MATCH("Volume MWhc",Potentials!$A$1:$O$1,0))),"")</f>
      </c>
      <c r="AJ33" s="6" t="str">
        <f>IFERROR(INDEX(Potentials!$A$1:$O$2000,MATCH(AF33,Potentials!$A$1:$A$2000,0),MATCH("Commerce",Potentials!$A$1:$O$1,0)),"")</f>
      </c>
    </row>
    <row r="34" spans="1:37">
      <c r="N34" s="6" t="str">
        <f>IF(Widgets!W29=0,"",Widgets!W29)</f>
      </c>
      <c r="O34" s="6" t="str">
        <f>IFERROR(INDEX(Potentials!$A$1:$O$2000,MATCH(N34,Potentials!$A$1:$A$2000,0),MATCH("Beneficiaire",Potentials!$A$1:$O$1,0)),"")</f>
      </c>
      <c r="P34" s="6" t="str">
        <f>IFERROR(INDEX(Potentials!$A$1:$O$2000,MATCH(N34,Potentials!$A$1:$A$2000,0),MATCH("Installateur",Potentials!$A$1:$O$1,0)),"")</f>
      </c>
      <c r="Q34" s="21" t="str">
        <f>IFERROR(IF(INDEX(Potentials!$A$1:$O$2000,MATCH(N34,Potentials!$A$1:$A$2000,0),MATCH("Volume MWhc",Potentials!$A$1:$O$1,0))=0,INDEX(Potentials!$A$1:$O$2000,MATCH(N34,Potentials!$A$1:$A$2000,0),MATCH("Volume MWhc estime",Potentials!$A$1:$O$1,0)),INDEX(Potentials!$A$1:$O$2000,MATCH(N34,Potentials!$A$1:$A$2000,0),MATCH("Volume MWhc",Potentials!$A$1:$O$1,0))),"")</f>
      </c>
      <c r="R34" s="6" t="str">
        <f>IFERROR(INDEX(Potentials!$A$1:$O$2000,MATCH(N34,Potentials!$A$1:$A$2000,0),MATCH("Commerce",Potentials!$A$1:$O$1,0)),"")</f>
      </c>
      <c r="T34" s="6" t="str">
        <f>IF(Widgets!AD29=0,"",Widgets!AD29)</f>
      </c>
      <c r="U34" s="6" t="str">
        <f>IFERROR(INDEX(Projects!$A$1:$O$2000,MATCH(T34,Projects!$A$1:$A$2000,0),MATCH("Beneficiaire",Projects!$A$1:$O$1,0)),"")</f>
      </c>
      <c r="V34" s="6" t="str">
        <f>IFERROR(INDEX(Projects!$A$1:$O$2000,MATCH(T34,Projects!$A$1:$A$2000,0),MATCH("Installateur",Projects!$A$1:$O$1,0)),"")</f>
      </c>
      <c r="W34" s="21" t="str">
        <f>IFERROR(INDEX(Projects!$A$1:$O$2000,MATCH(T34,Projects!$A$1:$A$2000,0),MATCH("Volume MWhc",Projects!$A$1:$O$1,0)),"")</f>
      </c>
      <c r="X34" s="6" t="str">
        <f>IFERROR(INDEX(Projects!$A$1:$O$2000,MATCH(T34,Projects!$A$1:$A$2000,0),MATCH("Commerce",Projects!$A$1:$O$1,0)),"")</f>
      </c>
      <c r="Z34" s="6" t="str">
        <f>IF(Widgets!AK29=0,"",Widgets!AK29)</f>
      </c>
      <c r="AA34" s="6" t="str">
        <f>IFERROR(INDEX(Projects!$A$1:$O$2000,MATCH(Z34,Projects!$A$1:$A$2000,0),MATCH("Beneficiaire",Projects!$A$1:$O$1,0)),"")</f>
      </c>
      <c r="AB34" s="6" t="str">
        <f>IFERROR(INDEX(Projects!$A$1:$O$2000,MATCH(Z34,Projects!$A$1:$A$2000,0),MATCH("Installateur",Projects!$A$1:$O$1,0)),"")</f>
      </c>
      <c r="AC34" s="21" t="str">
        <f>IFERROR(INDEX(Projects!$A$1:$O$2000,MATCH(Z34,Projects!$A$1:$A$2000,0),MATCH("Volume MWhc",Projects!$A$1:$O$1,0)),"")</f>
      </c>
      <c r="AD34" s="6" t="str">
        <f>IFERROR(INDEX(Projects!$A$1:$O$2000,MATCH(Z34,Projects!$A$1:$A$2000,0),MATCH("Commerce",Projects!$A$1:$O$1,0)),"")</f>
      </c>
      <c r="AF34" s="6" t="str">
        <f>IF(Widgets!AR29=0,"",Widgets!AR29)</f>
      </c>
      <c r="AG34" s="6" t="str">
        <f>IFERROR(INDEX(Potentials!$A$1:$O$2000,MATCH(AF34,Potentials!$A$1:$A$2000,0),MATCH("Beneficiaire",Potentials!$A$1:$O$1,0)),"")</f>
      </c>
      <c r="AH34" s="6" t="str">
        <f>IFERROR(INDEX(Potentials!$A$1:$O$2000,MATCH(AF34,Potentials!$A$1:$A$2000,0),MATCH("Installateur",Potentials!$A$1:$O$1,0)),"")</f>
      </c>
      <c r="AI34" s="21" t="str">
        <f>IFERROR(IF(INDEX(Potentials!$A$1:$O$2000,MATCH(AF34,Potentials!$A$1:$A$2000,0),MATCH("Volume MWhc",Potentials!$A$1:$O$1,0))=0,INDEX(Potentials!$A$1:$O$2000,MATCH(AF34,Potentials!$A$1:$A$2000,0),MATCH("Volume MWhc estime",Potentials!$A$1:$O$1,0)),INDEX(Potentials!$A$1:$O$2000,MATCH(AF34,Potentials!$A$1:$A$2000,0),MATCH("Volume MWhc",Potentials!$A$1:$O$1,0))),"")</f>
      </c>
      <c r="AJ34" s="6" t="str">
        <f>IFERROR(INDEX(Potentials!$A$1:$O$2000,MATCH(AF34,Potentials!$A$1:$A$2000,0),MATCH("Commerce",Potentials!$A$1:$O$1,0)),"")</f>
      </c>
    </row>
    <row r="35" spans="1:37">
      <c r="N35" s="6" t="str">
        <f>IF(Widgets!W30=0,"",Widgets!W30)</f>
      </c>
      <c r="O35" s="6" t="str">
        <f>IFERROR(INDEX(Potentials!$A$1:$O$2000,MATCH(N35,Potentials!$A$1:$A$2000,0),MATCH("Beneficiaire",Potentials!$A$1:$O$1,0)),"")</f>
      </c>
      <c r="P35" s="6" t="str">
        <f>IFERROR(INDEX(Potentials!$A$1:$O$2000,MATCH(N35,Potentials!$A$1:$A$2000,0),MATCH("Installateur",Potentials!$A$1:$O$1,0)),"")</f>
      </c>
      <c r="Q35" s="21" t="str">
        <f>IFERROR(IF(INDEX(Potentials!$A$1:$O$2000,MATCH(N35,Potentials!$A$1:$A$2000,0),MATCH("Volume MWhc",Potentials!$A$1:$O$1,0))=0,INDEX(Potentials!$A$1:$O$2000,MATCH(N35,Potentials!$A$1:$A$2000,0),MATCH("Volume MWhc estime",Potentials!$A$1:$O$1,0)),INDEX(Potentials!$A$1:$O$2000,MATCH(N35,Potentials!$A$1:$A$2000,0),MATCH("Volume MWhc",Potentials!$A$1:$O$1,0))),"")</f>
      </c>
      <c r="R35" s="6" t="str">
        <f>IFERROR(INDEX(Potentials!$A$1:$O$2000,MATCH(N35,Potentials!$A$1:$A$2000,0),MATCH("Commerce",Potentials!$A$1:$O$1,0)),"")</f>
      </c>
      <c r="T35" s="6" t="str">
        <f>IF(Widgets!AD30=0,"",Widgets!AD30)</f>
      </c>
      <c r="U35" s="6" t="str">
        <f>IFERROR(INDEX(Projects!$A$1:$O$2000,MATCH(T35,Projects!$A$1:$A$2000,0),MATCH("Beneficiaire",Projects!$A$1:$O$1,0)),"")</f>
      </c>
      <c r="V35" s="6" t="str">
        <f>IFERROR(INDEX(Projects!$A$1:$O$2000,MATCH(T35,Projects!$A$1:$A$2000,0),MATCH("Installateur",Projects!$A$1:$O$1,0)),"")</f>
      </c>
      <c r="W35" s="21" t="str">
        <f>IFERROR(INDEX(Projects!$A$1:$O$2000,MATCH(T35,Projects!$A$1:$A$2000,0),MATCH("Volume MWhc",Projects!$A$1:$O$1,0)),"")</f>
      </c>
      <c r="X35" s="6" t="str">
        <f>IFERROR(INDEX(Projects!$A$1:$O$2000,MATCH(T35,Projects!$A$1:$A$2000,0),MATCH("Commerce",Projects!$A$1:$O$1,0)),"")</f>
      </c>
      <c r="Z35" s="6" t="str">
        <f>IF(Widgets!AK30=0,"",Widgets!AK30)</f>
      </c>
      <c r="AA35" s="6" t="str">
        <f>IFERROR(INDEX(Projects!$A$1:$O$2000,MATCH(Z35,Projects!$A$1:$A$2000,0),MATCH("Beneficiaire",Projects!$A$1:$O$1,0)),"")</f>
      </c>
      <c r="AB35" s="6" t="str">
        <f>IFERROR(INDEX(Projects!$A$1:$O$2000,MATCH(Z35,Projects!$A$1:$A$2000,0),MATCH("Installateur",Projects!$A$1:$O$1,0)),"")</f>
      </c>
      <c r="AC35" s="21" t="str">
        <f>IFERROR(INDEX(Projects!$A$1:$O$2000,MATCH(Z35,Projects!$A$1:$A$2000,0),MATCH("Volume MWhc",Projects!$A$1:$O$1,0)),"")</f>
      </c>
      <c r="AD35" s="6" t="str">
        <f>IFERROR(INDEX(Projects!$A$1:$O$2000,MATCH(Z35,Projects!$A$1:$A$2000,0),MATCH("Commerce",Projects!$A$1:$O$1,0)),"")</f>
      </c>
      <c r="AF35" s="6" t="str">
        <f>IF(Widgets!AR30=0,"",Widgets!AR30)</f>
      </c>
      <c r="AG35" s="6" t="str">
        <f>IFERROR(INDEX(Potentials!$A$1:$O$2000,MATCH(AF35,Potentials!$A$1:$A$2000,0),MATCH("Beneficiaire",Potentials!$A$1:$O$1,0)),"")</f>
      </c>
      <c r="AH35" s="6" t="str">
        <f>IFERROR(INDEX(Potentials!$A$1:$O$2000,MATCH(AF35,Potentials!$A$1:$A$2000,0),MATCH("Installateur",Potentials!$A$1:$O$1,0)),"")</f>
      </c>
      <c r="AI35" s="21" t="str">
        <f>IFERROR(IF(INDEX(Potentials!$A$1:$O$2000,MATCH(AF35,Potentials!$A$1:$A$2000,0),MATCH("Volume MWhc",Potentials!$A$1:$O$1,0))=0,INDEX(Potentials!$A$1:$O$2000,MATCH(AF35,Potentials!$A$1:$A$2000,0),MATCH("Volume MWhc estime",Potentials!$A$1:$O$1,0)),INDEX(Potentials!$A$1:$O$2000,MATCH(AF35,Potentials!$A$1:$A$2000,0),MATCH("Volume MWhc",Potentials!$A$1:$O$1,0))),"")</f>
      </c>
      <c r="AJ35" s="6" t="str">
        <f>IFERROR(INDEX(Potentials!$A$1:$O$2000,MATCH(AF35,Potentials!$A$1:$A$2000,0),MATCH("Commerce",Potentials!$A$1:$O$1,0)),"")</f>
      </c>
    </row>
    <row r="36" spans="1:37">
      <c r="N36" s="6" t="str">
        <f>IF(Widgets!W31=0,"",Widgets!W31)</f>
      </c>
      <c r="O36" s="6" t="str">
        <f>IFERROR(INDEX(Potentials!$A$1:$O$2000,MATCH(N36,Potentials!$A$1:$A$2000,0),MATCH("Beneficiaire",Potentials!$A$1:$O$1,0)),"")</f>
      </c>
      <c r="P36" s="6" t="str">
        <f>IFERROR(INDEX(Potentials!$A$1:$O$2000,MATCH(N36,Potentials!$A$1:$A$2000,0),MATCH("Installateur",Potentials!$A$1:$O$1,0)),"")</f>
      </c>
      <c r="Q36" s="21" t="str">
        <f>IFERROR(IF(INDEX(Potentials!$A$1:$O$2000,MATCH(N36,Potentials!$A$1:$A$2000,0),MATCH("Volume MWhc",Potentials!$A$1:$O$1,0))=0,INDEX(Potentials!$A$1:$O$2000,MATCH(N36,Potentials!$A$1:$A$2000,0),MATCH("Volume MWhc estime",Potentials!$A$1:$O$1,0)),INDEX(Potentials!$A$1:$O$2000,MATCH(N36,Potentials!$A$1:$A$2000,0),MATCH("Volume MWhc",Potentials!$A$1:$O$1,0))),"")</f>
      </c>
      <c r="R36" s="6" t="str">
        <f>IFERROR(INDEX(Potentials!$A$1:$O$2000,MATCH(N36,Potentials!$A$1:$A$2000,0),MATCH("Commerce",Potentials!$A$1:$O$1,0)),"")</f>
      </c>
      <c r="T36" s="6" t="str">
        <f>IF(Widgets!AD31=0,"",Widgets!AD31)</f>
      </c>
      <c r="U36" s="6" t="str">
        <f>IFERROR(INDEX(Projects!$A$1:$O$2000,MATCH(T36,Projects!$A$1:$A$2000,0),MATCH("Beneficiaire",Projects!$A$1:$O$1,0)),"")</f>
      </c>
      <c r="V36" s="6" t="str">
        <f>IFERROR(INDEX(Projects!$A$1:$O$2000,MATCH(T36,Projects!$A$1:$A$2000,0),MATCH("Installateur",Projects!$A$1:$O$1,0)),"")</f>
      </c>
      <c r="W36" s="21" t="str">
        <f>IFERROR(INDEX(Projects!$A$1:$O$2000,MATCH(T36,Projects!$A$1:$A$2000,0),MATCH("Volume MWhc",Projects!$A$1:$O$1,0)),"")</f>
      </c>
      <c r="X36" s="6" t="str">
        <f>IFERROR(INDEX(Projects!$A$1:$O$2000,MATCH(T36,Projects!$A$1:$A$2000,0),MATCH("Commerce",Projects!$A$1:$O$1,0)),"")</f>
      </c>
      <c r="Z36" s="6" t="str">
        <f>IF(Widgets!AK31=0,"",Widgets!AK31)</f>
      </c>
      <c r="AA36" s="6" t="str">
        <f>IFERROR(INDEX(Projects!$A$1:$O$2000,MATCH(Z36,Projects!$A$1:$A$2000,0),MATCH("Beneficiaire",Projects!$A$1:$O$1,0)),"")</f>
      </c>
      <c r="AB36" s="6" t="str">
        <f>IFERROR(INDEX(Projects!$A$1:$O$2000,MATCH(Z36,Projects!$A$1:$A$2000,0),MATCH("Installateur",Projects!$A$1:$O$1,0)),"")</f>
      </c>
      <c r="AC36" s="21" t="str">
        <f>IFERROR(INDEX(Projects!$A$1:$O$2000,MATCH(Z36,Projects!$A$1:$A$2000,0),MATCH("Volume MWhc",Projects!$A$1:$O$1,0)),"")</f>
      </c>
      <c r="AD36" s="6" t="str">
        <f>IFERROR(INDEX(Projects!$A$1:$O$2000,MATCH(Z36,Projects!$A$1:$A$2000,0),MATCH("Commerce",Projects!$A$1:$O$1,0)),"")</f>
      </c>
      <c r="AF36" s="6" t="str">
        <f>IF(Widgets!AR31=0,"",Widgets!AR31)</f>
      </c>
      <c r="AG36" s="6" t="str">
        <f>IFERROR(INDEX(Potentials!$A$1:$O$2000,MATCH(AF36,Potentials!$A$1:$A$2000,0),MATCH("Beneficiaire",Potentials!$A$1:$O$1,0)),"")</f>
      </c>
      <c r="AH36" s="6" t="str">
        <f>IFERROR(INDEX(Potentials!$A$1:$O$2000,MATCH(AF36,Potentials!$A$1:$A$2000,0),MATCH("Installateur",Potentials!$A$1:$O$1,0)),"")</f>
      </c>
      <c r="AI36" s="21" t="str">
        <f>IFERROR(IF(INDEX(Potentials!$A$1:$O$2000,MATCH(AF36,Potentials!$A$1:$A$2000,0),MATCH("Volume MWhc",Potentials!$A$1:$O$1,0))=0,INDEX(Potentials!$A$1:$O$2000,MATCH(AF36,Potentials!$A$1:$A$2000,0),MATCH("Volume MWhc estime",Potentials!$A$1:$O$1,0)),INDEX(Potentials!$A$1:$O$2000,MATCH(AF36,Potentials!$A$1:$A$2000,0),MATCH("Volume MWhc",Potentials!$A$1:$O$1,0))),"")</f>
      </c>
      <c r="AJ36" s="6" t="str">
        <f>IFERROR(INDEX(Potentials!$A$1:$O$2000,MATCH(AF36,Potentials!$A$1:$A$2000,0),MATCH("Commerce",Potentials!$A$1:$O$1,0)),"")</f>
      </c>
    </row>
    <row r="37" spans="1:37">
      <c r="N37" s="6" t="str">
        <f>IF(Widgets!W32=0,"",Widgets!W32)</f>
      </c>
      <c r="O37" s="6" t="str">
        <f>IFERROR(INDEX(Potentials!$A$1:$O$2000,MATCH(N37,Potentials!$A$1:$A$2000,0),MATCH("Beneficiaire",Potentials!$A$1:$O$1,0)),"")</f>
      </c>
      <c r="P37" s="6" t="str">
        <f>IFERROR(INDEX(Potentials!$A$1:$O$2000,MATCH(N37,Potentials!$A$1:$A$2000,0),MATCH("Installateur",Potentials!$A$1:$O$1,0)),"")</f>
      </c>
      <c r="Q37" s="21" t="str">
        <f>IFERROR(IF(INDEX(Potentials!$A$1:$O$2000,MATCH(N37,Potentials!$A$1:$A$2000,0),MATCH("Volume MWhc",Potentials!$A$1:$O$1,0))=0,INDEX(Potentials!$A$1:$O$2000,MATCH(N37,Potentials!$A$1:$A$2000,0),MATCH("Volume MWhc estime",Potentials!$A$1:$O$1,0)),INDEX(Potentials!$A$1:$O$2000,MATCH(N37,Potentials!$A$1:$A$2000,0),MATCH("Volume MWhc",Potentials!$A$1:$O$1,0))),"")</f>
      </c>
      <c r="R37" s="6" t="str">
        <f>IFERROR(INDEX(Potentials!$A$1:$O$2000,MATCH(N37,Potentials!$A$1:$A$2000,0),MATCH("Commerce",Potentials!$A$1:$O$1,0)),"")</f>
      </c>
      <c r="T37" s="6" t="str">
        <f>IF(Widgets!AD32=0,"",Widgets!AD32)</f>
      </c>
      <c r="U37" s="6" t="str">
        <f>IFERROR(INDEX(Projects!$A$1:$O$2000,MATCH(T37,Projects!$A$1:$A$2000,0),MATCH("Beneficiaire",Projects!$A$1:$O$1,0)),"")</f>
      </c>
      <c r="V37" s="6" t="str">
        <f>IFERROR(INDEX(Projects!$A$1:$O$2000,MATCH(T37,Projects!$A$1:$A$2000,0),MATCH("Installateur",Projects!$A$1:$O$1,0)),"")</f>
      </c>
      <c r="W37" s="21" t="str">
        <f>IFERROR(INDEX(Projects!$A$1:$O$2000,MATCH(T37,Projects!$A$1:$A$2000,0),MATCH("Volume MWhc",Projects!$A$1:$O$1,0)),"")</f>
      </c>
      <c r="X37" s="6" t="str">
        <f>IFERROR(INDEX(Projects!$A$1:$O$2000,MATCH(T37,Projects!$A$1:$A$2000,0),MATCH("Commerce",Projects!$A$1:$O$1,0)),"")</f>
      </c>
      <c r="Z37" s="6" t="str">
        <f>IF(Widgets!AK32=0,"",Widgets!AK32)</f>
      </c>
      <c r="AA37" s="6" t="str">
        <f>IFERROR(INDEX(Projects!$A$1:$O$2000,MATCH(Z37,Projects!$A$1:$A$2000,0),MATCH("Beneficiaire",Projects!$A$1:$O$1,0)),"")</f>
      </c>
      <c r="AB37" s="6" t="str">
        <f>IFERROR(INDEX(Projects!$A$1:$O$2000,MATCH(Z37,Projects!$A$1:$A$2000,0),MATCH("Installateur",Projects!$A$1:$O$1,0)),"")</f>
      </c>
      <c r="AC37" s="21" t="str">
        <f>IFERROR(INDEX(Projects!$A$1:$O$2000,MATCH(Z37,Projects!$A$1:$A$2000,0),MATCH("Volume MWhc",Projects!$A$1:$O$1,0)),"")</f>
      </c>
      <c r="AD37" s="6" t="str">
        <f>IFERROR(INDEX(Projects!$A$1:$O$2000,MATCH(Z37,Projects!$A$1:$A$2000,0),MATCH("Commerce",Projects!$A$1:$O$1,0)),"")</f>
      </c>
      <c r="AF37" s="6" t="str">
        <f>IF(Widgets!AR32=0,"",Widgets!AR32)</f>
      </c>
      <c r="AG37" s="6" t="str">
        <f>IFERROR(INDEX(Potentials!$A$1:$O$2000,MATCH(AF37,Potentials!$A$1:$A$2000,0),MATCH("Beneficiaire",Potentials!$A$1:$O$1,0)),"")</f>
      </c>
      <c r="AH37" s="6" t="str">
        <f>IFERROR(INDEX(Potentials!$A$1:$O$2000,MATCH(AF37,Potentials!$A$1:$A$2000,0),MATCH("Installateur",Potentials!$A$1:$O$1,0)),"")</f>
      </c>
      <c r="AI37" s="21" t="str">
        <f>IFERROR(IF(INDEX(Potentials!$A$1:$O$2000,MATCH(AF37,Potentials!$A$1:$A$2000,0),MATCH("Volume MWhc",Potentials!$A$1:$O$1,0))=0,INDEX(Potentials!$A$1:$O$2000,MATCH(AF37,Potentials!$A$1:$A$2000,0),MATCH("Volume MWhc estime",Potentials!$A$1:$O$1,0)),INDEX(Potentials!$A$1:$O$2000,MATCH(AF37,Potentials!$A$1:$A$2000,0),MATCH("Volume MWhc",Potentials!$A$1:$O$1,0))),"")</f>
      </c>
      <c r="AJ37" s="6" t="str">
        <f>IFERROR(INDEX(Potentials!$A$1:$O$2000,MATCH(AF37,Potentials!$A$1:$A$2000,0),MATCH("Commerce",Potentials!$A$1:$O$1,0)),"")</f>
      </c>
    </row>
    <row r="38" spans="1:37">
      <c r="N38" s="6" t="str">
        <f>IF(Widgets!W33=0,"",Widgets!W33)</f>
      </c>
      <c r="O38" s="6" t="str">
        <f>IFERROR(INDEX(Potentials!$A$1:$O$2000,MATCH(N38,Potentials!$A$1:$A$2000,0),MATCH("Beneficiaire",Potentials!$A$1:$O$1,0)),"")</f>
      </c>
      <c r="P38" s="6" t="str">
        <f>IFERROR(INDEX(Potentials!$A$1:$O$2000,MATCH(N38,Potentials!$A$1:$A$2000,0),MATCH("Installateur",Potentials!$A$1:$O$1,0)),"")</f>
      </c>
      <c r="Q38" s="21" t="str">
        <f>IFERROR(IF(INDEX(Potentials!$A$1:$O$2000,MATCH(N38,Potentials!$A$1:$A$2000,0),MATCH("Volume MWhc",Potentials!$A$1:$O$1,0))=0,INDEX(Potentials!$A$1:$O$2000,MATCH(N38,Potentials!$A$1:$A$2000,0),MATCH("Volume MWhc estime",Potentials!$A$1:$O$1,0)),INDEX(Potentials!$A$1:$O$2000,MATCH(N38,Potentials!$A$1:$A$2000,0),MATCH("Volume MWhc",Potentials!$A$1:$O$1,0))),"")</f>
      </c>
      <c r="R38" s="6" t="str">
        <f>IFERROR(INDEX(Potentials!$A$1:$O$2000,MATCH(N38,Potentials!$A$1:$A$2000,0),MATCH("Commerce",Potentials!$A$1:$O$1,0)),"")</f>
      </c>
      <c r="T38" s="6" t="str">
        <f>IF(Widgets!AD33=0,"",Widgets!AD33)</f>
      </c>
      <c r="U38" s="6" t="str">
        <f>IFERROR(INDEX(Projects!$A$1:$O$2000,MATCH(T38,Projects!$A$1:$A$2000,0),MATCH("Beneficiaire",Projects!$A$1:$O$1,0)),"")</f>
      </c>
      <c r="V38" s="6" t="str">
        <f>IFERROR(INDEX(Projects!$A$1:$O$2000,MATCH(T38,Projects!$A$1:$A$2000,0),MATCH("Installateur",Projects!$A$1:$O$1,0)),"")</f>
      </c>
      <c r="W38" s="21" t="str">
        <f>IFERROR(INDEX(Projects!$A$1:$O$2000,MATCH(T38,Projects!$A$1:$A$2000,0),MATCH("Volume MWhc",Projects!$A$1:$O$1,0)),"")</f>
      </c>
      <c r="X38" s="6" t="str">
        <f>IFERROR(INDEX(Projects!$A$1:$O$2000,MATCH(T38,Projects!$A$1:$A$2000,0),MATCH("Commerce",Projects!$A$1:$O$1,0)),"")</f>
      </c>
      <c r="Z38" s="6" t="str">
        <f>IF(Widgets!AK33=0,"",Widgets!AK33)</f>
      </c>
      <c r="AA38" s="6" t="str">
        <f>IFERROR(INDEX(Projects!$A$1:$O$2000,MATCH(Z38,Projects!$A$1:$A$2000,0),MATCH("Beneficiaire",Projects!$A$1:$O$1,0)),"")</f>
      </c>
      <c r="AB38" s="6" t="str">
        <f>IFERROR(INDEX(Projects!$A$1:$O$2000,MATCH(Z38,Projects!$A$1:$A$2000,0),MATCH("Installateur",Projects!$A$1:$O$1,0)),"")</f>
      </c>
      <c r="AC38" s="21" t="str">
        <f>IFERROR(INDEX(Projects!$A$1:$O$2000,MATCH(Z38,Projects!$A$1:$A$2000,0),MATCH("Volume MWhc",Projects!$A$1:$O$1,0)),"")</f>
      </c>
      <c r="AD38" s="6" t="str">
        <f>IFERROR(INDEX(Projects!$A$1:$O$2000,MATCH(Z38,Projects!$A$1:$A$2000,0),MATCH("Commerce",Projects!$A$1:$O$1,0)),"")</f>
      </c>
      <c r="AF38" s="6" t="str">
        <f>IF(Widgets!AR33=0,"",Widgets!AR33)</f>
      </c>
      <c r="AG38" s="6" t="str">
        <f>IFERROR(INDEX(Potentials!$A$1:$O$2000,MATCH(AF38,Potentials!$A$1:$A$2000,0),MATCH("Beneficiaire",Potentials!$A$1:$O$1,0)),"")</f>
      </c>
      <c r="AH38" s="6" t="str">
        <f>IFERROR(INDEX(Potentials!$A$1:$O$2000,MATCH(AF38,Potentials!$A$1:$A$2000,0),MATCH("Installateur",Potentials!$A$1:$O$1,0)),"")</f>
      </c>
      <c r="AI38" s="21" t="str">
        <f>IFERROR(IF(INDEX(Potentials!$A$1:$O$2000,MATCH(AF38,Potentials!$A$1:$A$2000,0),MATCH("Volume MWhc",Potentials!$A$1:$O$1,0))=0,INDEX(Potentials!$A$1:$O$2000,MATCH(AF38,Potentials!$A$1:$A$2000,0),MATCH("Volume MWhc estime",Potentials!$A$1:$O$1,0)),INDEX(Potentials!$A$1:$O$2000,MATCH(AF38,Potentials!$A$1:$A$2000,0),MATCH("Volume MWhc",Potentials!$A$1:$O$1,0))),"")</f>
      </c>
      <c r="AJ38" s="6" t="str">
        <f>IFERROR(INDEX(Potentials!$A$1:$O$2000,MATCH(AF38,Potentials!$A$1:$A$2000,0),MATCH("Commerce",Potentials!$A$1:$O$1,0)),"")</f>
      </c>
    </row>
    <row r="39" spans="1:37">
      <c r="N39" s="6" t="str">
        <f>IF(Widgets!W34=0,"",Widgets!W34)</f>
      </c>
      <c r="O39" s="6" t="str">
        <f>IFERROR(INDEX(Potentials!$A$1:$O$2000,MATCH(N39,Potentials!$A$1:$A$2000,0),MATCH("Beneficiaire",Potentials!$A$1:$O$1,0)),"")</f>
      </c>
      <c r="P39" s="6" t="str">
        <f>IFERROR(INDEX(Potentials!$A$1:$O$2000,MATCH(N39,Potentials!$A$1:$A$2000,0),MATCH("Installateur",Potentials!$A$1:$O$1,0)),"")</f>
      </c>
      <c r="Q39" s="21" t="str">
        <f>IFERROR(IF(INDEX(Potentials!$A$1:$O$2000,MATCH(N39,Potentials!$A$1:$A$2000,0),MATCH("Volume MWhc",Potentials!$A$1:$O$1,0))=0,INDEX(Potentials!$A$1:$O$2000,MATCH(N39,Potentials!$A$1:$A$2000,0),MATCH("Volume MWhc estime",Potentials!$A$1:$O$1,0)),INDEX(Potentials!$A$1:$O$2000,MATCH(N39,Potentials!$A$1:$A$2000,0),MATCH("Volume MWhc",Potentials!$A$1:$O$1,0))),"")</f>
      </c>
      <c r="R39" s="6" t="str">
        <f>IFERROR(INDEX(Potentials!$A$1:$O$2000,MATCH(N39,Potentials!$A$1:$A$2000,0),MATCH("Commerce",Potentials!$A$1:$O$1,0)),"")</f>
      </c>
      <c r="T39" s="6" t="str">
        <f>IF(Widgets!AD34=0,"",Widgets!AD34)</f>
      </c>
      <c r="U39" s="6" t="str">
        <f>IFERROR(INDEX(Projects!$A$1:$O$2000,MATCH(T39,Projects!$A$1:$A$2000,0),MATCH("Beneficiaire",Projects!$A$1:$O$1,0)),"")</f>
      </c>
      <c r="V39" s="6" t="str">
        <f>IFERROR(INDEX(Projects!$A$1:$O$2000,MATCH(T39,Projects!$A$1:$A$2000,0),MATCH("Installateur",Projects!$A$1:$O$1,0)),"")</f>
      </c>
      <c r="W39" s="21" t="str">
        <f>IFERROR(INDEX(Projects!$A$1:$O$2000,MATCH(T39,Projects!$A$1:$A$2000,0),MATCH("Volume MWhc",Projects!$A$1:$O$1,0)),"")</f>
      </c>
      <c r="X39" s="6" t="str">
        <f>IFERROR(INDEX(Projects!$A$1:$O$2000,MATCH(T39,Projects!$A$1:$A$2000,0),MATCH("Commerce",Projects!$A$1:$O$1,0)),"")</f>
      </c>
      <c r="Z39" s="6" t="str">
        <f>IF(Widgets!AK34=0,"",Widgets!AK34)</f>
      </c>
      <c r="AA39" s="6" t="str">
        <f>IFERROR(INDEX(Projects!$A$1:$O$2000,MATCH(Z39,Projects!$A$1:$A$2000,0),MATCH("Beneficiaire",Projects!$A$1:$O$1,0)),"")</f>
      </c>
      <c r="AB39" s="6" t="str">
        <f>IFERROR(INDEX(Projects!$A$1:$O$2000,MATCH(Z39,Projects!$A$1:$A$2000,0),MATCH("Installateur",Projects!$A$1:$O$1,0)),"")</f>
      </c>
      <c r="AC39" s="21" t="str">
        <f>IFERROR(INDEX(Projects!$A$1:$O$2000,MATCH(Z39,Projects!$A$1:$A$2000,0),MATCH("Volume MWhc",Projects!$A$1:$O$1,0)),"")</f>
      </c>
      <c r="AD39" s="6" t="str">
        <f>IFERROR(INDEX(Projects!$A$1:$O$2000,MATCH(Z39,Projects!$A$1:$A$2000,0),MATCH("Commerce",Projects!$A$1:$O$1,0)),"")</f>
      </c>
      <c r="AF39" s="6" t="str">
        <f>IF(Widgets!AR34=0,"",Widgets!AR34)</f>
      </c>
      <c r="AG39" s="6" t="str">
        <f>IFERROR(INDEX(Potentials!$A$1:$O$2000,MATCH(AF39,Potentials!$A$1:$A$2000,0),MATCH("Beneficiaire",Potentials!$A$1:$O$1,0)),"")</f>
      </c>
      <c r="AH39" s="6" t="str">
        <f>IFERROR(INDEX(Potentials!$A$1:$O$2000,MATCH(AF39,Potentials!$A$1:$A$2000,0),MATCH("Installateur",Potentials!$A$1:$O$1,0)),"")</f>
      </c>
      <c r="AI39" s="21" t="str">
        <f>IFERROR(IF(INDEX(Potentials!$A$1:$O$2000,MATCH(AF39,Potentials!$A$1:$A$2000,0),MATCH("Volume MWhc",Potentials!$A$1:$O$1,0))=0,INDEX(Potentials!$A$1:$O$2000,MATCH(AF39,Potentials!$A$1:$A$2000,0),MATCH("Volume MWhc estime",Potentials!$A$1:$O$1,0)),INDEX(Potentials!$A$1:$O$2000,MATCH(AF39,Potentials!$A$1:$A$2000,0),MATCH("Volume MWhc",Potentials!$A$1:$O$1,0))),"")</f>
      </c>
      <c r="AJ39" s="6" t="str">
        <f>IFERROR(INDEX(Potentials!$A$1:$O$2000,MATCH(AF39,Potentials!$A$1:$A$2000,0),MATCH("Commerce",Potentials!$A$1:$O$1,0)),"")</f>
      </c>
    </row>
    <row r="40" spans="1:37">
      <c r="N40" s="6" t="str">
        <f>IF(Widgets!W35=0,"",Widgets!W35)</f>
      </c>
      <c r="O40" s="6" t="str">
        <f>IFERROR(INDEX(Potentials!$A$1:$O$2000,MATCH(N40,Potentials!$A$1:$A$2000,0),MATCH("Beneficiaire",Potentials!$A$1:$O$1,0)),"")</f>
      </c>
      <c r="P40" s="6" t="str">
        <f>IFERROR(INDEX(Potentials!$A$1:$O$2000,MATCH(N40,Potentials!$A$1:$A$2000,0),MATCH("Installateur",Potentials!$A$1:$O$1,0)),"")</f>
      </c>
      <c r="Q40" s="21" t="str">
        <f>IFERROR(IF(INDEX(Potentials!$A$1:$O$2000,MATCH(N40,Potentials!$A$1:$A$2000,0),MATCH("Volume MWhc",Potentials!$A$1:$O$1,0))=0,INDEX(Potentials!$A$1:$O$2000,MATCH(N40,Potentials!$A$1:$A$2000,0),MATCH("Volume MWhc estime",Potentials!$A$1:$O$1,0)),INDEX(Potentials!$A$1:$O$2000,MATCH(N40,Potentials!$A$1:$A$2000,0),MATCH("Volume MWhc",Potentials!$A$1:$O$1,0))),"")</f>
      </c>
      <c r="R40" s="6" t="str">
        <f>IFERROR(INDEX(Potentials!$A$1:$O$2000,MATCH(N40,Potentials!$A$1:$A$2000,0),MATCH("Commerce",Potentials!$A$1:$O$1,0)),"")</f>
      </c>
      <c r="T40" s="6" t="str">
        <f>IF(Widgets!AD35=0,"",Widgets!AD35)</f>
      </c>
      <c r="U40" s="6" t="str">
        <f>IFERROR(INDEX(Projects!$A$1:$O$2000,MATCH(T40,Projects!$A$1:$A$2000,0),MATCH("Beneficiaire",Projects!$A$1:$O$1,0)),"")</f>
      </c>
      <c r="V40" s="6" t="str">
        <f>IFERROR(INDEX(Projects!$A$1:$O$2000,MATCH(T40,Projects!$A$1:$A$2000,0),MATCH("Installateur",Projects!$A$1:$O$1,0)),"")</f>
      </c>
      <c r="W40" s="21" t="str">
        <f>IFERROR(INDEX(Projects!$A$1:$O$2000,MATCH(T40,Projects!$A$1:$A$2000,0),MATCH("Volume MWhc",Projects!$A$1:$O$1,0)),"")</f>
      </c>
      <c r="X40" s="6" t="str">
        <f>IFERROR(INDEX(Projects!$A$1:$O$2000,MATCH(T40,Projects!$A$1:$A$2000,0),MATCH("Commerce",Projects!$A$1:$O$1,0)),"")</f>
      </c>
      <c r="Z40" s="6" t="str">
        <f>IF(Widgets!AK35=0,"",Widgets!AK35)</f>
      </c>
      <c r="AA40" s="6" t="str">
        <f>IFERROR(INDEX(Projects!$A$1:$O$2000,MATCH(Z40,Projects!$A$1:$A$2000,0),MATCH("Beneficiaire",Projects!$A$1:$O$1,0)),"")</f>
      </c>
      <c r="AB40" s="6" t="str">
        <f>IFERROR(INDEX(Projects!$A$1:$O$2000,MATCH(Z40,Projects!$A$1:$A$2000,0),MATCH("Installateur",Projects!$A$1:$O$1,0)),"")</f>
      </c>
      <c r="AC40" s="21" t="str">
        <f>IFERROR(INDEX(Projects!$A$1:$O$2000,MATCH(Z40,Projects!$A$1:$A$2000,0),MATCH("Volume MWhc",Projects!$A$1:$O$1,0)),"")</f>
      </c>
      <c r="AD40" s="6" t="str">
        <f>IFERROR(INDEX(Projects!$A$1:$O$2000,MATCH(Z40,Projects!$A$1:$A$2000,0),MATCH("Commerce",Projects!$A$1:$O$1,0)),"")</f>
      </c>
      <c r="AF40" s="6" t="str">
        <f>IF(Widgets!AR35=0,"",Widgets!AR35)</f>
      </c>
      <c r="AG40" s="6" t="str">
        <f>IFERROR(INDEX(Potentials!$A$1:$O$2000,MATCH(AF40,Potentials!$A$1:$A$2000,0),MATCH("Beneficiaire",Potentials!$A$1:$O$1,0)),"")</f>
      </c>
      <c r="AH40" s="6" t="str">
        <f>IFERROR(INDEX(Potentials!$A$1:$O$2000,MATCH(AF40,Potentials!$A$1:$A$2000,0),MATCH("Installateur",Potentials!$A$1:$O$1,0)),"")</f>
      </c>
      <c r="AI40" s="21" t="str">
        <f>IFERROR(IF(INDEX(Potentials!$A$1:$O$2000,MATCH(AF40,Potentials!$A$1:$A$2000,0),MATCH("Volume MWhc",Potentials!$A$1:$O$1,0))=0,INDEX(Potentials!$A$1:$O$2000,MATCH(AF40,Potentials!$A$1:$A$2000,0),MATCH("Volume MWhc estime",Potentials!$A$1:$O$1,0)),INDEX(Potentials!$A$1:$O$2000,MATCH(AF40,Potentials!$A$1:$A$2000,0),MATCH("Volume MWhc",Potentials!$A$1:$O$1,0))),"")</f>
      </c>
      <c r="AJ40" s="6" t="str">
        <f>IFERROR(INDEX(Potentials!$A$1:$O$2000,MATCH(AF40,Potentials!$A$1:$A$2000,0),MATCH("Commerce",Potentials!$A$1:$O$1,0)),"")</f>
      </c>
    </row>
    <row r="41" spans="1:37">
      <c r="N41" s="6" t="str">
        <f>IF(Widgets!W36=0,"",Widgets!W36)</f>
      </c>
      <c r="O41" s="6" t="str">
        <f>IFERROR(INDEX(Potentials!$A$1:$O$2000,MATCH(N41,Potentials!$A$1:$A$2000,0),MATCH("Beneficiaire",Potentials!$A$1:$O$1,0)),"")</f>
      </c>
      <c r="P41" s="6" t="str">
        <f>IFERROR(INDEX(Potentials!$A$1:$O$2000,MATCH(N41,Potentials!$A$1:$A$2000,0),MATCH("Installateur",Potentials!$A$1:$O$1,0)),"")</f>
      </c>
      <c r="Q41" s="21" t="str">
        <f>IFERROR(IF(INDEX(Potentials!$A$1:$O$2000,MATCH(N41,Potentials!$A$1:$A$2000,0),MATCH("Volume MWhc",Potentials!$A$1:$O$1,0))=0,INDEX(Potentials!$A$1:$O$2000,MATCH(N41,Potentials!$A$1:$A$2000,0),MATCH("Volume MWhc estime",Potentials!$A$1:$O$1,0)),INDEX(Potentials!$A$1:$O$2000,MATCH(N41,Potentials!$A$1:$A$2000,0),MATCH("Volume MWhc",Potentials!$A$1:$O$1,0))),"")</f>
      </c>
      <c r="R41" s="6" t="str">
        <f>IFERROR(INDEX(Potentials!$A$1:$O$2000,MATCH(N41,Potentials!$A$1:$A$2000,0),MATCH("Commerce",Potentials!$A$1:$O$1,0)),"")</f>
      </c>
      <c r="T41" s="6" t="str">
        <f>IF(Widgets!AD36=0,"",Widgets!AD36)</f>
      </c>
      <c r="U41" s="6" t="str">
        <f>IFERROR(INDEX(Projects!$A$1:$O$2000,MATCH(T41,Projects!$A$1:$A$2000,0),MATCH("Beneficiaire",Projects!$A$1:$O$1,0)),"")</f>
      </c>
      <c r="V41" s="6" t="str">
        <f>IFERROR(INDEX(Projects!$A$1:$O$2000,MATCH(T41,Projects!$A$1:$A$2000,0),MATCH("Installateur",Projects!$A$1:$O$1,0)),"")</f>
      </c>
      <c r="W41" s="21" t="str">
        <f>IFERROR(INDEX(Projects!$A$1:$O$2000,MATCH(T41,Projects!$A$1:$A$2000,0),MATCH("Volume MWhc",Projects!$A$1:$O$1,0)),"")</f>
      </c>
      <c r="X41" s="6" t="str">
        <f>IFERROR(INDEX(Projects!$A$1:$O$2000,MATCH(T41,Projects!$A$1:$A$2000,0),MATCH("Commerce",Projects!$A$1:$O$1,0)),"")</f>
      </c>
      <c r="Z41" s="6" t="str">
        <f>IF(Widgets!AK36=0,"",Widgets!AK36)</f>
      </c>
      <c r="AA41" s="6" t="str">
        <f>IFERROR(INDEX(Projects!$A$1:$O$2000,MATCH(Z41,Projects!$A$1:$A$2000,0),MATCH("Beneficiaire",Projects!$A$1:$O$1,0)),"")</f>
      </c>
      <c r="AB41" s="6" t="str">
        <f>IFERROR(INDEX(Projects!$A$1:$O$2000,MATCH(Z41,Projects!$A$1:$A$2000,0),MATCH("Installateur",Projects!$A$1:$O$1,0)),"")</f>
      </c>
      <c r="AC41" s="21" t="str">
        <f>IFERROR(INDEX(Projects!$A$1:$O$2000,MATCH(Z41,Projects!$A$1:$A$2000,0),MATCH("Volume MWhc",Projects!$A$1:$O$1,0)),"")</f>
      </c>
      <c r="AD41" s="6" t="str">
        <f>IFERROR(INDEX(Projects!$A$1:$O$2000,MATCH(Z41,Projects!$A$1:$A$2000,0),MATCH("Commerce",Projects!$A$1:$O$1,0)),"")</f>
      </c>
      <c r="AF41" s="6" t="str">
        <f>IF(Widgets!AR36=0,"",Widgets!AR36)</f>
      </c>
      <c r="AG41" s="6" t="str">
        <f>IFERROR(INDEX(Potentials!$A$1:$O$2000,MATCH(AF41,Potentials!$A$1:$A$2000,0),MATCH("Beneficiaire",Potentials!$A$1:$O$1,0)),"")</f>
      </c>
      <c r="AH41" s="6" t="str">
        <f>IFERROR(INDEX(Potentials!$A$1:$O$2000,MATCH(AF41,Potentials!$A$1:$A$2000,0),MATCH("Installateur",Potentials!$A$1:$O$1,0)),"")</f>
      </c>
      <c r="AI41" s="21" t="str">
        <f>IFERROR(IF(INDEX(Potentials!$A$1:$O$2000,MATCH(AF41,Potentials!$A$1:$A$2000,0),MATCH("Volume MWhc",Potentials!$A$1:$O$1,0))=0,INDEX(Potentials!$A$1:$O$2000,MATCH(AF41,Potentials!$A$1:$A$2000,0),MATCH("Volume MWhc estime",Potentials!$A$1:$O$1,0)),INDEX(Potentials!$A$1:$O$2000,MATCH(AF41,Potentials!$A$1:$A$2000,0),MATCH("Volume MWhc",Potentials!$A$1:$O$1,0))),"")</f>
      </c>
      <c r="AJ41" s="6" t="str">
        <f>IFERROR(INDEX(Potentials!$A$1:$O$2000,MATCH(AF41,Potentials!$A$1:$A$2000,0),MATCH("Commerce",Potentials!$A$1:$O$1,0)),"")</f>
      </c>
    </row>
    <row r="42" spans="1:37">
      <c r="N42" s="6" t="str">
        <f>IF(Widgets!W37=0,"",Widgets!W37)</f>
      </c>
      <c r="O42" s="6" t="str">
        <f>IFERROR(INDEX(Potentials!$A$1:$O$2000,MATCH(N42,Potentials!$A$1:$A$2000,0),MATCH("Beneficiaire",Potentials!$A$1:$O$1,0)),"")</f>
      </c>
      <c r="P42" s="6" t="str">
        <f>IFERROR(INDEX(Potentials!$A$1:$O$2000,MATCH(N42,Potentials!$A$1:$A$2000,0),MATCH("Installateur",Potentials!$A$1:$O$1,0)),"")</f>
      </c>
      <c r="Q42" s="21" t="str">
        <f>IFERROR(IF(INDEX(Potentials!$A$1:$O$2000,MATCH(N42,Potentials!$A$1:$A$2000,0),MATCH("Volume MWhc",Potentials!$A$1:$O$1,0))=0,INDEX(Potentials!$A$1:$O$2000,MATCH(N42,Potentials!$A$1:$A$2000,0),MATCH("Volume MWhc estime",Potentials!$A$1:$O$1,0)),INDEX(Potentials!$A$1:$O$2000,MATCH(N42,Potentials!$A$1:$A$2000,0),MATCH("Volume MWhc",Potentials!$A$1:$O$1,0))),"")</f>
      </c>
      <c r="R42" s="6" t="str">
        <f>IFERROR(INDEX(Potentials!$A$1:$O$2000,MATCH(N42,Potentials!$A$1:$A$2000,0),MATCH("Commerce",Potentials!$A$1:$O$1,0)),"")</f>
      </c>
      <c r="T42" s="6" t="str">
        <f>IF(Widgets!AD37=0,"",Widgets!AD37)</f>
      </c>
      <c r="U42" s="6" t="str">
        <f>IFERROR(INDEX(Projects!$A$1:$O$2000,MATCH(T42,Projects!$A$1:$A$2000,0),MATCH("Beneficiaire",Projects!$A$1:$O$1,0)),"")</f>
      </c>
      <c r="V42" s="6" t="str">
        <f>IFERROR(INDEX(Projects!$A$1:$O$2000,MATCH(T42,Projects!$A$1:$A$2000,0),MATCH("Installateur",Projects!$A$1:$O$1,0)),"")</f>
      </c>
      <c r="W42" s="21" t="str">
        <f>IFERROR(INDEX(Projects!$A$1:$O$2000,MATCH(T42,Projects!$A$1:$A$2000,0),MATCH("Volume MWhc",Projects!$A$1:$O$1,0)),"")</f>
      </c>
      <c r="X42" s="6" t="str">
        <f>IFERROR(INDEX(Projects!$A$1:$O$2000,MATCH(T42,Projects!$A$1:$A$2000,0),MATCH("Commerce",Projects!$A$1:$O$1,0)),"")</f>
      </c>
      <c r="Z42" s="6" t="str">
        <f>IF(Widgets!AK37=0,"",Widgets!AK37)</f>
      </c>
      <c r="AA42" s="6" t="str">
        <f>IFERROR(INDEX(Projects!$A$1:$O$2000,MATCH(Z42,Projects!$A$1:$A$2000,0),MATCH("Beneficiaire",Projects!$A$1:$O$1,0)),"")</f>
      </c>
      <c r="AB42" s="6" t="str">
        <f>IFERROR(INDEX(Projects!$A$1:$O$2000,MATCH(Z42,Projects!$A$1:$A$2000,0),MATCH("Installateur",Projects!$A$1:$O$1,0)),"")</f>
      </c>
      <c r="AC42" s="21" t="str">
        <f>IFERROR(INDEX(Projects!$A$1:$O$2000,MATCH(Z42,Projects!$A$1:$A$2000,0),MATCH("Volume MWhc",Projects!$A$1:$O$1,0)),"")</f>
      </c>
      <c r="AD42" s="6" t="str">
        <f>IFERROR(INDEX(Projects!$A$1:$O$2000,MATCH(Z42,Projects!$A$1:$A$2000,0),MATCH("Commerce",Projects!$A$1:$O$1,0)),"")</f>
      </c>
      <c r="AF42" s="6" t="str">
        <f>IF(Widgets!AR37=0,"",Widgets!AR37)</f>
      </c>
      <c r="AG42" s="6" t="str">
        <f>IFERROR(INDEX(Potentials!$A$1:$O$2000,MATCH(AF42,Potentials!$A$1:$A$2000,0),MATCH("Beneficiaire",Potentials!$A$1:$O$1,0)),"")</f>
      </c>
      <c r="AH42" s="6" t="str">
        <f>IFERROR(INDEX(Potentials!$A$1:$O$2000,MATCH(AF42,Potentials!$A$1:$A$2000,0),MATCH("Installateur",Potentials!$A$1:$O$1,0)),"")</f>
      </c>
      <c r="AI42" s="21" t="str">
        <f>IFERROR(IF(INDEX(Potentials!$A$1:$O$2000,MATCH(AF42,Potentials!$A$1:$A$2000,0),MATCH("Volume MWhc",Potentials!$A$1:$O$1,0))=0,INDEX(Potentials!$A$1:$O$2000,MATCH(AF42,Potentials!$A$1:$A$2000,0),MATCH("Volume MWhc estime",Potentials!$A$1:$O$1,0)),INDEX(Potentials!$A$1:$O$2000,MATCH(AF42,Potentials!$A$1:$A$2000,0),MATCH("Volume MWhc",Potentials!$A$1:$O$1,0))),"")</f>
      </c>
      <c r="AJ42" s="6" t="str">
        <f>IFERROR(INDEX(Potentials!$A$1:$O$2000,MATCH(AF42,Potentials!$A$1:$A$2000,0),MATCH("Commerce",Potentials!$A$1:$O$1,0)),"")</f>
      </c>
    </row>
    <row r="43" spans="1:37">
      <c r="N43" s="6" t="str">
        <f>IF(Widgets!W38=0,"",Widgets!W38)</f>
      </c>
      <c r="O43" s="6" t="str">
        <f>IFERROR(INDEX(Potentials!$A$1:$O$2000,MATCH(N43,Potentials!$A$1:$A$2000,0),MATCH("Beneficiaire",Potentials!$A$1:$O$1,0)),"")</f>
      </c>
      <c r="P43" s="6" t="str">
        <f>IFERROR(INDEX(Potentials!$A$1:$O$2000,MATCH(N43,Potentials!$A$1:$A$2000,0),MATCH("Installateur",Potentials!$A$1:$O$1,0)),"")</f>
      </c>
      <c r="Q43" s="21" t="str">
        <f>IFERROR(IF(INDEX(Potentials!$A$1:$O$2000,MATCH(N43,Potentials!$A$1:$A$2000,0),MATCH("Volume MWhc",Potentials!$A$1:$O$1,0))=0,INDEX(Potentials!$A$1:$O$2000,MATCH(N43,Potentials!$A$1:$A$2000,0),MATCH("Volume MWhc estime",Potentials!$A$1:$O$1,0)),INDEX(Potentials!$A$1:$O$2000,MATCH(N43,Potentials!$A$1:$A$2000,0),MATCH("Volume MWhc",Potentials!$A$1:$O$1,0))),"")</f>
      </c>
      <c r="R43" s="6" t="str">
        <f>IFERROR(INDEX(Potentials!$A$1:$O$2000,MATCH(N43,Potentials!$A$1:$A$2000,0),MATCH("Commerce",Potentials!$A$1:$O$1,0)),"")</f>
      </c>
      <c r="T43" s="6" t="str">
        <f>IF(Widgets!AD38=0,"",Widgets!AD38)</f>
      </c>
      <c r="U43" s="6" t="str">
        <f>IFERROR(INDEX(Projects!$A$1:$O$2000,MATCH(T43,Projects!$A$1:$A$2000,0),MATCH("Beneficiaire",Projects!$A$1:$O$1,0)),"")</f>
      </c>
      <c r="V43" s="6" t="str">
        <f>IFERROR(INDEX(Projects!$A$1:$O$2000,MATCH(T43,Projects!$A$1:$A$2000,0),MATCH("Installateur",Projects!$A$1:$O$1,0)),"")</f>
      </c>
      <c r="W43" s="21" t="str">
        <f>IFERROR(INDEX(Projects!$A$1:$O$2000,MATCH(T43,Projects!$A$1:$A$2000,0),MATCH("Volume MWhc",Projects!$A$1:$O$1,0)),"")</f>
      </c>
      <c r="X43" s="6" t="str">
        <f>IFERROR(INDEX(Projects!$A$1:$O$2000,MATCH(T43,Projects!$A$1:$A$2000,0),MATCH("Commerce",Projects!$A$1:$O$1,0)),"")</f>
      </c>
      <c r="Z43" s="6" t="str">
        <f>IF(Widgets!AK38=0,"",Widgets!AK38)</f>
      </c>
      <c r="AA43" s="6" t="str">
        <f>IFERROR(INDEX(Projects!$A$1:$O$2000,MATCH(Z43,Projects!$A$1:$A$2000,0),MATCH("Beneficiaire",Projects!$A$1:$O$1,0)),"")</f>
      </c>
      <c r="AB43" s="6" t="str">
        <f>IFERROR(INDEX(Projects!$A$1:$O$2000,MATCH(Z43,Projects!$A$1:$A$2000,0),MATCH("Installateur",Projects!$A$1:$O$1,0)),"")</f>
      </c>
      <c r="AC43" s="21" t="str">
        <f>IFERROR(INDEX(Projects!$A$1:$O$2000,MATCH(Z43,Projects!$A$1:$A$2000,0),MATCH("Volume MWhc",Projects!$A$1:$O$1,0)),"")</f>
      </c>
      <c r="AD43" s="6" t="str">
        <f>IFERROR(INDEX(Projects!$A$1:$O$2000,MATCH(Z43,Projects!$A$1:$A$2000,0),MATCH("Commerce",Projects!$A$1:$O$1,0)),"")</f>
      </c>
      <c r="AF43" s="6" t="str">
        <f>IF(Widgets!AR38=0,"",Widgets!AR38)</f>
      </c>
      <c r="AG43" s="6" t="str">
        <f>IFERROR(INDEX(Potentials!$A$1:$O$2000,MATCH(AF43,Potentials!$A$1:$A$2000,0),MATCH("Beneficiaire",Potentials!$A$1:$O$1,0)),"")</f>
      </c>
      <c r="AH43" s="6" t="str">
        <f>IFERROR(INDEX(Potentials!$A$1:$O$2000,MATCH(AF43,Potentials!$A$1:$A$2000,0),MATCH("Installateur",Potentials!$A$1:$O$1,0)),"")</f>
      </c>
      <c r="AI43" s="21" t="str">
        <f>IFERROR(IF(INDEX(Potentials!$A$1:$O$2000,MATCH(AF43,Potentials!$A$1:$A$2000,0),MATCH("Volume MWhc",Potentials!$A$1:$O$1,0))=0,INDEX(Potentials!$A$1:$O$2000,MATCH(AF43,Potentials!$A$1:$A$2000,0),MATCH("Volume MWhc estime",Potentials!$A$1:$O$1,0)),INDEX(Potentials!$A$1:$O$2000,MATCH(AF43,Potentials!$A$1:$A$2000,0),MATCH("Volume MWhc",Potentials!$A$1:$O$1,0))),"")</f>
      </c>
      <c r="AJ43" s="6" t="str">
        <f>IFERROR(INDEX(Potentials!$A$1:$O$2000,MATCH(AF43,Potentials!$A$1:$A$2000,0),MATCH("Commerce",Potentials!$A$1:$O$1,0)),"")</f>
      </c>
    </row>
    <row r="44" spans="1:37">
      <c r="N44" s="6" t="str">
        <f>IF(Widgets!W39=0,"",Widgets!W39)</f>
      </c>
      <c r="O44" s="6" t="str">
        <f>IFERROR(INDEX(Potentials!$A$1:$O$2000,MATCH(N44,Potentials!$A$1:$A$2000,0),MATCH("Beneficiaire",Potentials!$A$1:$O$1,0)),"")</f>
      </c>
      <c r="P44" s="6" t="str">
        <f>IFERROR(INDEX(Potentials!$A$1:$O$2000,MATCH(N44,Potentials!$A$1:$A$2000,0),MATCH("Installateur",Potentials!$A$1:$O$1,0)),"")</f>
      </c>
      <c r="Q44" s="21" t="str">
        <f>IFERROR(IF(INDEX(Potentials!$A$1:$O$2000,MATCH(N44,Potentials!$A$1:$A$2000,0),MATCH("Volume MWhc",Potentials!$A$1:$O$1,0))=0,INDEX(Potentials!$A$1:$O$2000,MATCH(N44,Potentials!$A$1:$A$2000,0),MATCH("Volume MWhc estime",Potentials!$A$1:$O$1,0)),INDEX(Potentials!$A$1:$O$2000,MATCH(N44,Potentials!$A$1:$A$2000,0),MATCH("Volume MWhc",Potentials!$A$1:$O$1,0))),"")</f>
      </c>
      <c r="R44" s="6" t="str">
        <f>IFERROR(INDEX(Potentials!$A$1:$O$2000,MATCH(N44,Potentials!$A$1:$A$2000,0),MATCH("Commerce",Potentials!$A$1:$O$1,0)),"")</f>
      </c>
      <c r="T44" s="6" t="str">
        <f>IF(Widgets!AD39=0,"",Widgets!AD39)</f>
      </c>
      <c r="U44" s="6" t="str">
        <f>IFERROR(INDEX(Projects!$A$1:$O$2000,MATCH(T44,Projects!$A$1:$A$2000,0),MATCH("Beneficiaire",Projects!$A$1:$O$1,0)),"")</f>
      </c>
      <c r="V44" s="6" t="str">
        <f>IFERROR(INDEX(Projects!$A$1:$O$2000,MATCH(T44,Projects!$A$1:$A$2000,0),MATCH("Installateur",Projects!$A$1:$O$1,0)),"")</f>
      </c>
      <c r="W44" s="21" t="str">
        <f>IFERROR(INDEX(Projects!$A$1:$O$2000,MATCH(T44,Projects!$A$1:$A$2000,0),MATCH("Volume MWhc",Projects!$A$1:$O$1,0)),"")</f>
      </c>
      <c r="X44" s="6" t="str">
        <f>IFERROR(INDEX(Projects!$A$1:$O$2000,MATCH(T44,Projects!$A$1:$A$2000,0),MATCH("Commerce",Projects!$A$1:$O$1,0)),"")</f>
      </c>
      <c r="Z44" s="6" t="str">
        <f>IF(Widgets!AK39=0,"",Widgets!AK39)</f>
      </c>
      <c r="AA44" s="6" t="str">
        <f>IFERROR(INDEX(Projects!$A$1:$O$2000,MATCH(Z44,Projects!$A$1:$A$2000,0),MATCH("Beneficiaire",Projects!$A$1:$O$1,0)),"")</f>
      </c>
      <c r="AB44" s="6" t="str">
        <f>IFERROR(INDEX(Projects!$A$1:$O$2000,MATCH(Z44,Projects!$A$1:$A$2000,0),MATCH("Installateur",Projects!$A$1:$O$1,0)),"")</f>
      </c>
      <c r="AC44" s="21" t="str">
        <f>IFERROR(INDEX(Projects!$A$1:$O$2000,MATCH(Z44,Projects!$A$1:$A$2000,0),MATCH("Volume MWhc",Projects!$A$1:$O$1,0)),"")</f>
      </c>
      <c r="AD44" s="6" t="str">
        <f>IFERROR(INDEX(Projects!$A$1:$O$2000,MATCH(Z44,Projects!$A$1:$A$2000,0),MATCH("Commerce",Projects!$A$1:$O$1,0)),"")</f>
      </c>
      <c r="AF44" s="6" t="str">
        <f>IF(Widgets!AR39=0,"",Widgets!AR39)</f>
      </c>
      <c r="AG44" s="6" t="str">
        <f>IFERROR(INDEX(Potentials!$A$1:$O$2000,MATCH(AF44,Potentials!$A$1:$A$2000,0),MATCH("Beneficiaire",Potentials!$A$1:$O$1,0)),"")</f>
      </c>
      <c r="AH44" s="6" t="str">
        <f>IFERROR(INDEX(Potentials!$A$1:$O$2000,MATCH(AF44,Potentials!$A$1:$A$2000,0),MATCH("Installateur",Potentials!$A$1:$O$1,0)),"")</f>
      </c>
      <c r="AI44" s="21" t="str">
        <f>IFERROR(IF(INDEX(Potentials!$A$1:$O$2000,MATCH(AF44,Potentials!$A$1:$A$2000,0),MATCH("Volume MWhc",Potentials!$A$1:$O$1,0))=0,INDEX(Potentials!$A$1:$O$2000,MATCH(AF44,Potentials!$A$1:$A$2000,0),MATCH("Volume MWhc estime",Potentials!$A$1:$O$1,0)),INDEX(Potentials!$A$1:$O$2000,MATCH(AF44,Potentials!$A$1:$A$2000,0),MATCH("Volume MWhc",Potentials!$A$1:$O$1,0))),"")</f>
      </c>
      <c r="AJ44" s="6" t="str">
        <f>IFERROR(INDEX(Potentials!$A$1:$O$2000,MATCH(AF44,Potentials!$A$1:$A$2000,0),MATCH("Commerce",Potentials!$A$1:$O$1,0)),"")</f>
      </c>
    </row>
    <row r="45" spans="1:37">
      <c r="N45" s="6" t="str">
        <f>IF(Widgets!W40=0,"",Widgets!W40)</f>
      </c>
      <c r="O45" s="6" t="str">
        <f>IFERROR(INDEX(Potentials!$A$1:$O$2000,MATCH(N45,Potentials!$A$1:$A$2000,0),MATCH("Beneficiaire",Potentials!$A$1:$O$1,0)),"")</f>
      </c>
      <c r="P45" s="6" t="str">
        <f>IFERROR(INDEX(Potentials!$A$1:$O$2000,MATCH(N45,Potentials!$A$1:$A$2000,0),MATCH("Installateur",Potentials!$A$1:$O$1,0)),"")</f>
      </c>
      <c r="Q45" s="21" t="str">
        <f>IFERROR(IF(INDEX(Potentials!$A$1:$O$2000,MATCH(N45,Potentials!$A$1:$A$2000,0),MATCH("Volume MWhc",Potentials!$A$1:$O$1,0))=0,INDEX(Potentials!$A$1:$O$2000,MATCH(N45,Potentials!$A$1:$A$2000,0),MATCH("Volume MWhc estime",Potentials!$A$1:$O$1,0)),INDEX(Potentials!$A$1:$O$2000,MATCH(N45,Potentials!$A$1:$A$2000,0),MATCH("Volume MWhc",Potentials!$A$1:$O$1,0))),"")</f>
      </c>
      <c r="R45" s="6" t="str">
        <f>IFERROR(INDEX(Potentials!$A$1:$O$2000,MATCH(N45,Potentials!$A$1:$A$2000,0),MATCH("Commerce",Potentials!$A$1:$O$1,0)),"")</f>
      </c>
      <c r="T45" s="6" t="str">
        <f>IF(Widgets!AD40=0,"",Widgets!AD40)</f>
      </c>
      <c r="U45" s="6" t="str">
        <f>IFERROR(INDEX(Projects!$A$1:$O$2000,MATCH(T45,Projects!$A$1:$A$2000,0),MATCH("Beneficiaire",Projects!$A$1:$O$1,0)),"")</f>
      </c>
      <c r="V45" s="6" t="str">
        <f>IFERROR(INDEX(Projects!$A$1:$O$2000,MATCH(T45,Projects!$A$1:$A$2000,0),MATCH("Installateur",Projects!$A$1:$O$1,0)),"")</f>
      </c>
      <c r="W45" s="21" t="str">
        <f>IFERROR(INDEX(Projects!$A$1:$O$2000,MATCH(T45,Projects!$A$1:$A$2000,0),MATCH("Volume MWhc",Projects!$A$1:$O$1,0)),"")</f>
      </c>
      <c r="X45" s="6" t="str">
        <f>IFERROR(INDEX(Projects!$A$1:$O$2000,MATCH(T45,Projects!$A$1:$A$2000,0),MATCH("Commerce",Projects!$A$1:$O$1,0)),"")</f>
      </c>
      <c r="Z45" s="6" t="str">
        <f>IF(Widgets!AK40=0,"",Widgets!AK40)</f>
      </c>
      <c r="AA45" s="6" t="str">
        <f>IFERROR(INDEX(Projects!$A$1:$O$2000,MATCH(Z45,Projects!$A$1:$A$2000,0),MATCH("Beneficiaire",Projects!$A$1:$O$1,0)),"")</f>
      </c>
      <c r="AB45" s="6" t="str">
        <f>IFERROR(INDEX(Projects!$A$1:$O$2000,MATCH(Z45,Projects!$A$1:$A$2000,0),MATCH("Installateur",Projects!$A$1:$O$1,0)),"")</f>
      </c>
      <c r="AC45" s="21" t="str">
        <f>IFERROR(INDEX(Projects!$A$1:$O$2000,MATCH(Z45,Projects!$A$1:$A$2000,0),MATCH("Volume MWhc",Projects!$A$1:$O$1,0)),"")</f>
      </c>
      <c r="AD45" s="6" t="str">
        <f>IFERROR(INDEX(Projects!$A$1:$O$2000,MATCH(Z45,Projects!$A$1:$A$2000,0),MATCH("Commerce",Projects!$A$1:$O$1,0)),"")</f>
      </c>
      <c r="AF45" s="6" t="str">
        <f>IF(Widgets!AR40=0,"",Widgets!AR40)</f>
      </c>
      <c r="AG45" s="6" t="str">
        <f>IFERROR(INDEX(Potentials!$A$1:$O$2000,MATCH(AF45,Potentials!$A$1:$A$2000,0),MATCH("Beneficiaire",Potentials!$A$1:$O$1,0)),"")</f>
      </c>
      <c r="AH45" s="6" t="str">
        <f>IFERROR(INDEX(Potentials!$A$1:$O$2000,MATCH(AF45,Potentials!$A$1:$A$2000,0),MATCH("Installateur",Potentials!$A$1:$O$1,0)),"")</f>
      </c>
      <c r="AI45" s="21" t="str">
        <f>IFERROR(IF(INDEX(Potentials!$A$1:$O$2000,MATCH(AF45,Potentials!$A$1:$A$2000,0),MATCH("Volume MWhc",Potentials!$A$1:$O$1,0))=0,INDEX(Potentials!$A$1:$O$2000,MATCH(AF45,Potentials!$A$1:$A$2000,0),MATCH("Volume MWhc estime",Potentials!$A$1:$O$1,0)),INDEX(Potentials!$A$1:$O$2000,MATCH(AF45,Potentials!$A$1:$A$2000,0),MATCH("Volume MWhc",Potentials!$A$1:$O$1,0))),"")</f>
      </c>
      <c r="AJ45" s="6" t="str">
        <f>IFERROR(INDEX(Potentials!$A$1:$O$2000,MATCH(AF45,Potentials!$A$1:$A$2000,0),MATCH("Commerce",Potentials!$A$1:$O$1,0)),"")</f>
      </c>
    </row>
    <row r="46" spans="1:37">
      <c r="N46" s="6" t="str">
        <f>IF(Widgets!W41=0,"",Widgets!W41)</f>
      </c>
      <c r="O46" s="6" t="str">
        <f>IFERROR(INDEX(Potentials!$A$1:$O$2000,MATCH(N46,Potentials!$A$1:$A$2000,0),MATCH("Beneficiaire",Potentials!$A$1:$O$1,0)),"")</f>
      </c>
      <c r="P46" s="6" t="str">
        <f>IFERROR(INDEX(Potentials!$A$1:$O$2000,MATCH(N46,Potentials!$A$1:$A$2000,0),MATCH("Installateur",Potentials!$A$1:$O$1,0)),"")</f>
      </c>
      <c r="Q46" s="21" t="str">
        <f>IFERROR(IF(INDEX(Potentials!$A$1:$O$2000,MATCH(N46,Potentials!$A$1:$A$2000,0),MATCH("Volume MWhc",Potentials!$A$1:$O$1,0))=0,INDEX(Potentials!$A$1:$O$2000,MATCH(N46,Potentials!$A$1:$A$2000,0),MATCH("Volume MWhc estime",Potentials!$A$1:$O$1,0)),INDEX(Potentials!$A$1:$O$2000,MATCH(N46,Potentials!$A$1:$A$2000,0),MATCH("Volume MWhc",Potentials!$A$1:$O$1,0))),"")</f>
      </c>
      <c r="R46" s="6" t="str">
        <f>IFERROR(INDEX(Potentials!$A$1:$O$2000,MATCH(N46,Potentials!$A$1:$A$2000,0),MATCH("Commerce",Potentials!$A$1:$O$1,0)),"")</f>
      </c>
      <c r="T46" s="6" t="str">
        <f>IF(Widgets!AD41=0,"",Widgets!AD41)</f>
      </c>
      <c r="U46" s="6" t="str">
        <f>IFERROR(INDEX(Projects!$A$1:$O$2000,MATCH(T46,Projects!$A$1:$A$2000,0),MATCH("Beneficiaire",Projects!$A$1:$O$1,0)),"")</f>
      </c>
      <c r="V46" s="6" t="str">
        <f>IFERROR(INDEX(Projects!$A$1:$O$2000,MATCH(T46,Projects!$A$1:$A$2000,0),MATCH("Installateur",Projects!$A$1:$O$1,0)),"")</f>
      </c>
      <c r="W46" s="21" t="str">
        <f>IFERROR(INDEX(Projects!$A$1:$O$2000,MATCH(T46,Projects!$A$1:$A$2000,0),MATCH("Volume MWhc",Projects!$A$1:$O$1,0)),"")</f>
      </c>
      <c r="X46" s="6" t="str">
        <f>IFERROR(INDEX(Projects!$A$1:$O$2000,MATCH(T46,Projects!$A$1:$A$2000,0),MATCH("Commerce",Projects!$A$1:$O$1,0)),"")</f>
      </c>
      <c r="Z46" s="6" t="str">
        <f>IF(Widgets!AK41=0,"",Widgets!AK41)</f>
      </c>
      <c r="AA46" s="6" t="str">
        <f>IFERROR(INDEX(Projects!$A$1:$O$2000,MATCH(Z46,Projects!$A$1:$A$2000,0),MATCH("Beneficiaire",Projects!$A$1:$O$1,0)),"")</f>
      </c>
      <c r="AB46" s="6" t="str">
        <f>IFERROR(INDEX(Projects!$A$1:$O$2000,MATCH(Z46,Projects!$A$1:$A$2000,0),MATCH("Installateur",Projects!$A$1:$O$1,0)),"")</f>
      </c>
      <c r="AC46" s="21" t="str">
        <f>IFERROR(INDEX(Projects!$A$1:$O$2000,MATCH(Z46,Projects!$A$1:$A$2000,0),MATCH("Volume MWhc",Projects!$A$1:$O$1,0)),"")</f>
      </c>
      <c r="AD46" s="6" t="str">
        <f>IFERROR(INDEX(Projects!$A$1:$O$2000,MATCH(Z46,Projects!$A$1:$A$2000,0),MATCH("Commerce",Projects!$A$1:$O$1,0)),"")</f>
      </c>
      <c r="AF46" s="6" t="str">
        <f>IF(Widgets!AR41=0,"",Widgets!AR41)</f>
      </c>
      <c r="AG46" s="6" t="str">
        <f>IFERROR(INDEX(Potentials!$A$1:$O$2000,MATCH(AF46,Potentials!$A$1:$A$2000,0),MATCH("Beneficiaire",Potentials!$A$1:$O$1,0)),"")</f>
      </c>
      <c r="AH46" s="6" t="str">
        <f>IFERROR(INDEX(Potentials!$A$1:$O$2000,MATCH(AF46,Potentials!$A$1:$A$2000,0),MATCH("Installateur",Potentials!$A$1:$O$1,0)),"")</f>
      </c>
      <c r="AI46" s="21" t="str">
        <f>IFERROR(IF(INDEX(Potentials!$A$1:$O$2000,MATCH(AF46,Potentials!$A$1:$A$2000,0),MATCH("Volume MWhc",Potentials!$A$1:$O$1,0))=0,INDEX(Potentials!$A$1:$O$2000,MATCH(AF46,Potentials!$A$1:$A$2000,0),MATCH("Volume MWhc estime",Potentials!$A$1:$O$1,0)),INDEX(Potentials!$A$1:$O$2000,MATCH(AF46,Potentials!$A$1:$A$2000,0),MATCH("Volume MWhc",Potentials!$A$1:$O$1,0))),"")</f>
      </c>
      <c r="AJ46" s="6" t="str">
        <f>IFERROR(INDEX(Potentials!$A$1:$O$2000,MATCH(AF46,Potentials!$A$1:$A$2000,0),MATCH("Commerce",Potentials!$A$1:$O$1,0)),"")</f>
      </c>
    </row>
    <row r="47" spans="1:37">
      <c r="N47" s="6" t="str">
        <f>IF(Widgets!W42=0,"",Widgets!W42)</f>
      </c>
      <c r="O47" s="6" t="str">
        <f>IFERROR(INDEX(Potentials!$A$1:$O$2000,MATCH(N47,Potentials!$A$1:$A$2000,0),MATCH("Beneficiaire",Potentials!$A$1:$O$1,0)),"")</f>
      </c>
      <c r="P47" s="6" t="str">
        <f>IFERROR(INDEX(Potentials!$A$1:$O$2000,MATCH(N47,Potentials!$A$1:$A$2000,0),MATCH("Installateur",Potentials!$A$1:$O$1,0)),"")</f>
      </c>
      <c r="Q47" s="21" t="str">
        <f>IFERROR(IF(INDEX(Potentials!$A$1:$O$2000,MATCH(N47,Potentials!$A$1:$A$2000,0),MATCH("Volume MWhc",Potentials!$A$1:$O$1,0))=0,INDEX(Potentials!$A$1:$O$2000,MATCH(N47,Potentials!$A$1:$A$2000,0),MATCH("Volume MWhc estime",Potentials!$A$1:$O$1,0)),INDEX(Potentials!$A$1:$O$2000,MATCH(N47,Potentials!$A$1:$A$2000,0),MATCH("Volume MWhc",Potentials!$A$1:$O$1,0))),"")</f>
      </c>
      <c r="R47" s="6" t="str">
        <f>IFERROR(INDEX(Potentials!$A$1:$O$2000,MATCH(N47,Potentials!$A$1:$A$2000,0),MATCH("Commerce",Potentials!$A$1:$O$1,0)),"")</f>
      </c>
      <c r="T47" s="6" t="str">
        <f>IF(Widgets!AD42=0,"",Widgets!AD42)</f>
      </c>
      <c r="U47" s="6" t="str">
        <f>IFERROR(INDEX(Projects!$A$1:$O$2000,MATCH(T47,Projects!$A$1:$A$2000,0),MATCH("Beneficiaire",Projects!$A$1:$O$1,0)),"")</f>
      </c>
      <c r="V47" s="6" t="str">
        <f>IFERROR(INDEX(Projects!$A$1:$O$2000,MATCH(T47,Projects!$A$1:$A$2000,0),MATCH("Installateur",Projects!$A$1:$O$1,0)),"")</f>
      </c>
      <c r="W47" s="21" t="str">
        <f>IFERROR(INDEX(Projects!$A$1:$O$2000,MATCH(T47,Projects!$A$1:$A$2000,0),MATCH("Volume MWhc",Projects!$A$1:$O$1,0)),"")</f>
      </c>
      <c r="X47" s="6" t="str">
        <f>IFERROR(INDEX(Projects!$A$1:$O$2000,MATCH(T47,Projects!$A$1:$A$2000,0),MATCH("Commerce",Projects!$A$1:$O$1,0)),"")</f>
      </c>
      <c r="Z47" s="6" t="str">
        <f>IF(Widgets!AK42=0,"",Widgets!AK42)</f>
      </c>
      <c r="AA47" s="6" t="str">
        <f>IFERROR(INDEX(Projects!$A$1:$O$2000,MATCH(Z47,Projects!$A$1:$A$2000,0),MATCH("Beneficiaire",Projects!$A$1:$O$1,0)),"")</f>
      </c>
      <c r="AB47" s="6" t="str">
        <f>IFERROR(INDEX(Projects!$A$1:$O$2000,MATCH(Z47,Projects!$A$1:$A$2000,0),MATCH("Installateur",Projects!$A$1:$O$1,0)),"")</f>
      </c>
      <c r="AC47" s="21" t="str">
        <f>IFERROR(INDEX(Projects!$A$1:$O$2000,MATCH(Z47,Projects!$A$1:$A$2000,0),MATCH("Volume MWhc",Projects!$A$1:$O$1,0)),"")</f>
      </c>
      <c r="AD47" s="6" t="str">
        <f>IFERROR(INDEX(Projects!$A$1:$O$2000,MATCH(Z47,Projects!$A$1:$A$2000,0),MATCH("Commerce",Projects!$A$1:$O$1,0)),"")</f>
      </c>
      <c r="AF47" s="6" t="str">
        <f>IF(Widgets!AR42=0,"",Widgets!AR42)</f>
      </c>
      <c r="AG47" s="6" t="str">
        <f>IFERROR(INDEX(Potentials!$A$1:$O$2000,MATCH(AF47,Potentials!$A$1:$A$2000,0),MATCH("Beneficiaire",Potentials!$A$1:$O$1,0)),"")</f>
      </c>
      <c r="AH47" s="6" t="str">
        <f>IFERROR(INDEX(Potentials!$A$1:$O$2000,MATCH(AF47,Potentials!$A$1:$A$2000,0),MATCH("Installateur",Potentials!$A$1:$O$1,0)),"")</f>
      </c>
      <c r="AI47" s="21" t="str">
        <f>IFERROR(IF(INDEX(Potentials!$A$1:$O$2000,MATCH(AF47,Potentials!$A$1:$A$2000,0),MATCH("Volume MWhc",Potentials!$A$1:$O$1,0))=0,INDEX(Potentials!$A$1:$O$2000,MATCH(AF47,Potentials!$A$1:$A$2000,0),MATCH("Volume MWhc estime",Potentials!$A$1:$O$1,0)),INDEX(Potentials!$A$1:$O$2000,MATCH(AF47,Potentials!$A$1:$A$2000,0),MATCH("Volume MWhc",Potentials!$A$1:$O$1,0))),"")</f>
      </c>
      <c r="AJ47" s="6" t="str">
        <f>IFERROR(INDEX(Potentials!$A$1:$O$2000,MATCH(AF47,Potentials!$A$1:$A$2000,0),MATCH("Commerce",Potentials!$A$1:$O$1,0)),"")</f>
      </c>
    </row>
    <row r="48" spans="1:37">
      <c r="N48" s="6" t="str">
        <f>IF(Widgets!W43=0,"",Widgets!W43)</f>
      </c>
      <c r="O48" s="6" t="str">
        <f>IFERROR(INDEX(Potentials!$A$1:$O$2000,MATCH(N48,Potentials!$A$1:$A$2000,0),MATCH("Beneficiaire",Potentials!$A$1:$O$1,0)),"")</f>
      </c>
      <c r="P48" s="6" t="str">
        <f>IFERROR(INDEX(Potentials!$A$1:$O$2000,MATCH(N48,Potentials!$A$1:$A$2000,0),MATCH("Installateur",Potentials!$A$1:$O$1,0)),"")</f>
      </c>
      <c r="Q48" s="21" t="str">
        <f>IFERROR(IF(INDEX(Potentials!$A$1:$O$2000,MATCH(N48,Potentials!$A$1:$A$2000,0),MATCH("Volume MWhc",Potentials!$A$1:$O$1,0))=0,INDEX(Potentials!$A$1:$O$2000,MATCH(N48,Potentials!$A$1:$A$2000,0),MATCH("Volume MWhc estime",Potentials!$A$1:$O$1,0)),INDEX(Potentials!$A$1:$O$2000,MATCH(N48,Potentials!$A$1:$A$2000,0),MATCH("Volume MWhc",Potentials!$A$1:$O$1,0))),"")</f>
      </c>
      <c r="R48" s="6" t="str">
        <f>IFERROR(INDEX(Potentials!$A$1:$O$2000,MATCH(N48,Potentials!$A$1:$A$2000,0),MATCH("Commerce",Potentials!$A$1:$O$1,0)),"")</f>
      </c>
      <c r="T48" s="6" t="str">
        <f>IF(Widgets!AD43=0,"",Widgets!AD43)</f>
      </c>
      <c r="U48" s="6" t="str">
        <f>IFERROR(INDEX(Projects!$A$1:$O$2000,MATCH(T48,Projects!$A$1:$A$2000,0),MATCH("Beneficiaire",Projects!$A$1:$O$1,0)),"")</f>
      </c>
      <c r="V48" s="6" t="str">
        <f>IFERROR(INDEX(Projects!$A$1:$O$2000,MATCH(T48,Projects!$A$1:$A$2000,0),MATCH("Installateur",Projects!$A$1:$O$1,0)),"")</f>
      </c>
      <c r="W48" s="21" t="str">
        <f>IFERROR(INDEX(Projects!$A$1:$O$2000,MATCH(T48,Projects!$A$1:$A$2000,0),MATCH("Volume MWhc",Projects!$A$1:$O$1,0)),"")</f>
      </c>
      <c r="X48" s="6" t="str">
        <f>IFERROR(INDEX(Projects!$A$1:$O$2000,MATCH(T48,Projects!$A$1:$A$2000,0),MATCH("Commerce",Projects!$A$1:$O$1,0)),"")</f>
      </c>
      <c r="Z48" s="6" t="str">
        <f>IF(Widgets!AK43=0,"",Widgets!AK43)</f>
      </c>
      <c r="AA48" s="6" t="str">
        <f>IFERROR(INDEX(Projects!$A$1:$O$2000,MATCH(Z48,Projects!$A$1:$A$2000,0),MATCH("Beneficiaire",Projects!$A$1:$O$1,0)),"")</f>
      </c>
      <c r="AB48" s="6" t="str">
        <f>IFERROR(INDEX(Projects!$A$1:$O$2000,MATCH(Z48,Projects!$A$1:$A$2000,0),MATCH("Installateur",Projects!$A$1:$O$1,0)),"")</f>
      </c>
      <c r="AC48" s="21" t="str">
        <f>IFERROR(INDEX(Projects!$A$1:$O$2000,MATCH(Z48,Projects!$A$1:$A$2000,0),MATCH("Volume MWhc",Projects!$A$1:$O$1,0)),"")</f>
      </c>
      <c r="AD48" s="6" t="str">
        <f>IFERROR(INDEX(Projects!$A$1:$O$2000,MATCH(Z48,Projects!$A$1:$A$2000,0),MATCH("Commerce",Projects!$A$1:$O$1,0)),"")</f>
      </c>
      <c r="AF48" s="6" t="str">
        <f>IF(Widgets!AR43=0,"",Widgets!AR43)</f>
      </c>
      <c r="AG48" s="6" t="str">
        <f>IFERROR(INDEX(Potentials!$A$1:$O$2000,MATCH(AF48,Potentials!$A$1:$A$2000,0),MATCH("Beneficiaire",Potentials!$A$1:$O$1,0)),"")</f>
      </c>
      <c r="AH48" s="6" t="str">
        <f>IFERROR(INDEX(Potentials!$A$1:$O$2000,MATCH(AF48,Potentials!$A$1:$A$2000,0),MATCH("Installateur",Potentials!$A$1:$O$1,0)),"")</f>
      </c>
      <c r="AI48" s="21" t="str">
        <f>IFERROR(IF(INDEX(Potentials!$A$1:$O$2000,MATCH(AF48,Potentials!$A$1:$A$2000,0),MATCH("Volume MWhc",Potentials!$A$1:$O$1,0))=0,INDEX(Potentials!$A$1:$O$2000,MATCH(AF48,Potentials!$A$1:$A$2000,0),MATCH("Volume MWhc estime",Potentials!$A$1:$O$1,0)),INDEX(Potentials!$A$1:$O$2000,MATCH(AF48,Potentials!$A$1:$A$2000,0),MATCH("Volume MWhc",Potentials!$A$1:$O$1,0))),"")</f>
      </c>
      <c r="AJ48" s="6" t="str">
        <f>IFERROR(INDEX(Potentials!$A$1:$O$2000,MATCH(AF48,Potentials!$A$1:$A$2000,0),MATCH("Commerce",Potentials!$A$1:$O$1,0)),"")</f>
      </c>
    </row>
    <row r="49" spans="1:37">
      <c r="N49" s="6" t="str">
        <f>IF(Widgets!W44=0,"",Widgets!W44)</f>
      </c>
      <c r="O49" s="6" t="str">
        <f>IFERROR(INDEX(Potentials!$A$1:$O$2000,MATCH(N49,Potentials!$A$1:$A$2000,0),MATCH("Beneficiaire",Potentials!$A$1:$O$1,0)),"")</f>
      </c>
      <c r="P49" s="6" t="str">
        <f>IFERROR(INDEX(Potentials!$A$1:$O$2000,MATCH(N49,Potentials!$A$1:$A$2000,0),MATCH("Installateur",Potentials!$A$1:$O$1,0)),"")</f>
      </c>
      <c r="Q49" s="21" t="str">
        <f>IFERROR(IF(INDEX(Potentials!$A$1:$O$2000,MATCH(N49,Potentials!$A$1:$A$2000,0),MATCH("Volume MWhc",Potentials!$A$1:$O$1,0))=0,INDEX(Potentials!$A$1:$O$2000,MATCH(N49,Potentials!$A$1:$A$2000,0),MATCH("Volume MWhc estime",Potentials!$A$1:$O$1,0)),INDEX(Potentials!$A$1:$O$2000,MATCH(N49,Potentials!$A$1:$A$2000,0),MATCH("Volume MWhc",Potentials!$A$1:$O$1,0))),"")</f>
      </c>
      <c r="R49" s="6" t="str">
        <f>IFERROR(INDEX(Potentials!$A$1:$O$2000,MATCH(N49,Potentials!$A$1:$A$2000,0),MATCH("Commerce",Potentials!$A$1:$O$1,0)),"")</f>
      </c>
      <c r="T49" s="6" t="str">
        <f>IF(Widgets!AD44=0,"",Widgets!AD44)</f>
      </c>
      <c r="U49" s="6" t="str">
        <f>IFERROR(INDEX(Projects!$A$1:$O$2000,MATCH(T49,Projects!$A$1:$A$2000,0),MATCH("Beneficiaire",Projects!$A$1:$O$1,0)),"")</f>
      </c>
      <c r="V49" s="6" t="str">
        <f>IFERROR(INDEX(Projects!$A$1:$O$2000,MATCH(T49,Projects!$A$1:$A$2000,0),MATCH("Installateur",Projects!$A$1:$O$1,0)),"")</f>
      </c>
      <c r="W49" s="21" t="str">
        <f>IFERROR(INDEX(Projects!$A$1:$O$2000,MATCH(T49,Projects!$A$1:$A$2000,0),MATCH("Volume MWhc",Projects!$A$1:$O$1,0)),"")</f>
      </c>
      <c r="X49" s="6" t="str">
        <f>IFERROR(INDEX(Projects!$A$1:$O$2000,MATCH(T49,Projects!$A$1:$A$2000,0),MATCH("Commerce",Projects!$A$1:$O$1,0)),"")</f>
      </c>
      <c r="Z49" s="6" t="str">
        <f>IF(Widgets!AK44=0,"",Widgets!AK44)</f>
      </c>
      <c r="AA49" s="6" t="str">
        <f>IFERROR(INDEX(Projects!$A$1:$O$2000,MATCH(Z49,Projects!$A$1:$A$2000,0),MATCH("Beneficiaire",Projects!$A$1:$O$1,0)),"")</f>
      </c>
      <c r="AB49" s="6" t="str">
        <f>IFERROR(INDEX(Projects!$A$1:$O$2000,MATCH(Z49,Projects!$A$1:$A$2000,0),MATCH("Installateur",Projects!$A$1:$O$1,0)),"")</f>
      </c>
      <c r="AC49" s="21" t="str">
        <f>IFERROR(INDEX(Projects!$A$1:$O$2000,MATCH(Z49,Projects!$A$1:$A$2000,0),MATCH("Volume MWhc",Projects!$A$1:$O$1,0)),"")</f>
      </c>
      <c r="AD49" s="6" t="str">
        <f>IFERROR(INDEX(Projects!$A$1:$O$2000,MATCH(Z49,Projects!$A$1:$A$2000,0),MATCH("Commerce",Projects!$A$1:$O$1,0)),"")</f>
      </c>
      <c r="AF49" s="6" t="str">
        <f>IF(Widgets!AR44=0,"",Widgets!AR44)</f>
      </c>
      <c r="AG49" s="6" t="str">
        <f>IFERROR(INDEX(Potentials!$A$1:$O$2000,MATCH(AF49,Potentials!$A$1:$A$2000,0),MATCH("Beneficiaire",Potentials!$A$1:$O$1,0)),"")</f>
      </c>
      <c r="AH49" s="6" t="str">
        <f>IFERROR(INDEX(Potentials!$A$1:$O$2000,MATCH(AF49,Potentials!$A$1:$A$2000,0),MATCH("Installateur",Potentials!$A$1:$O$1,0)),"")</f>
      </c>
      <c r="AI49" s="21" t="str">
        <f>IFERROR(IF(INDEX(Potentials!$A$1:$O$2000,MATCH(AF49,Potentials!$A$1:$A$2000,0),MATCH("Volume MWhc",Potentials!$A$1:$O$1,0))=0,INDEX(Potentials!$A$1:$O$2000,MATCH(AF49,Potentials!$A$1:$A$2000,0),MATCH("Volume MWhc estime",Potentials!$A$1:$O$1,0)),INDEX(Potentials!$A$1:$O$2000,MATCH(AF49,Potentials!$A$1:$A$2000,0),MATCH("Volume MWhc",Potentials!$A$1:$O$1,0))),"")</f>
      </c>
      <c r="AJ49" s="6" t="str">
        <f>IFERROR(INDEX(Potentials!$A$1:$O$2000,MATCH(AF49,Potentials!$A$1:$A$2000,0),MATCH("Commerce",Potentials!$A$1:$O$1,0)),"")</f>
      </c>
    </row>
    <row r="50" spans="1:37">
      <c r="N50" s="6" t="str">
        <f>IF(Widgets!W45=0,"",Widgets!W45)</f>
      </c>
      <c r="O50" s="6" t="str">
        <f>IFERROR(INDEX(Potentials!$A$1:$O$2000,MATCH(N50,Potentials!$A$1:$A$2000,0),MATCH("Beneficiaire",Potentials!$A$1:$O$1,0)),"")</f>
      </c>
      <c r="P50" s="6" t="str">
        <f>IFERROR(INDEX(Potentials!$A$1:$O$2000,MATCH(N50,Potentials!$A$1:$A$2000,0),MATCH("Installateur",Potentials!$A$1:$O$1,0)),"")</f>
      </c>
      <c r="Q50" s="21" t="str">
        <f>IFERROR(IF(INDEX(Potentials!$A$1:$O$2000,MATCH(N50,Potentials!$A$1:$A$2000,0),MATCH("Volume MWhc",Potentials!$A$1:$O$1,0))=0,INDEX(Potentials!$A$1:$O$2000,MATCH(N50,Potentials!$A$1:$A$2000,0),MATCH("Volume MWhc estime",Potentials!$A$1:$O$1,0)),INDEX(Potentials!$A$1:$O$2000,MATCH(N50,Potentials!$A$1:$A$2000,0),MATCH("Volume MWhc",Potentials!$A$1:$O$1,0))),"")</f>
      </c>
      <c r="R50" s="6" t="str">
        <f>IFERROR(INDEX(Potentials!$A$1:$O$2000,MATCH(N50,Potentials!$A$1:$A$2000,0),MATCH("Commerce",Potentials!$A$1:$O$1,0)),"")</f>
      </c>
      <c r="T50" s="6" t="str">
        <f>IF(Widgets!AD45=0,"",Widgets!AD45)</f>
      </c>
      <c r="U50" s="6" t="str">
        <f>IFERROR(INDEX(Projects!$A$1:$O$2000,MATCH(T50,Projects!$A$1:$A$2000,0),MATCH("Beneficiaire",Projects!$A$1:$O$1,0)),"")</f>
      </c>
      <c r="V50" s="6" t="str">
        <f>IFERROR(INDEX(Projects!$A$1:$O$2000,MATCH(T50,Projects!$A$1:$A$2000,0),MATCH("Installateur",Projects!$A$1:$O$1,0)),"")</f>
      </c>
      <c r="W50" s="21" t="str">
        <f>IFERROR(INDEX(Projects!$A$1:$O$2000,MATCH(T50,Projects!$A$1:$A$2000,0),MATCH("Volume MWhc",Projects!$A$1:$O$1,0)),"")</f>
      </c>
      <c r="X50" s="6" t="str">
        <f>IFERROR(INDEX(Projects!$A$1:$O$2000,MATCH(T50,Projects!$A$1:$A$2000,0),MATCH("Commerce",Projects!$A$1:$O$1,0)),"")</f>
      </c>
      <c r="Z50" s="6" t="str">
        <f>IF(Widgets!AK45=0,"",Widgets!AK45)</f>
      </c>
      <c r="AA50" s="6" t="str">
        <f>IFERROR(INDEX(Projects!$A$1:$O$2000,MATCH(Z50,Projects!$A$1:$A$2000,0),MATCH("Beneficiaire",Projects!$A$1:$O$1,0)),"")</f>
      </c>
      <c r="AB50" s="6" t="str">
        <f>IFERROR(INDEX(Projects!$A$1:$O$2000,MATCH(Z50,Projects!$A$1:$A$2000,0),MATCH("Installateur",Projects!$A$1:$O$1,0)),"")</f>
      </c>
      <c r="AC50" s="21" t="str">
        <f>IFERROR(INDEX(Projects!$A$1:$O$2000,MATCH(Z50,Projects!$A$1:$A$2000,0),MATCH("Volume MWhc",Projects!$A$1:$O$1,0)),"")</f>
      </c>
      <c r="AD50" s="6" t="str">
        <f>IFERROR(INDEX(Projects!$A$1:$O$2000,MATCH(Z50,Projects!$A$1:$A$2000,0),MATCH("Commerce",Projects!$A$1:$O$1,0)),"")</f>
      </c>
      <c r="AF50" s="6" t="str">
        <f>IF(Widgets!AR45=0,"",Widgets!AR45)</f>
      </c>
      <c r="AG50" s="6" t="str">
        <f>IFERROR(INDEX(Potentials!$A$1:$O$2000,MATCH(AF50,Potentials!$A$1:$A$2000,0),MATCH("Beneficiaire",Potentials!$A$1:$O$1,0)),"")</f>
      </c>
      <c r="AH50" s="6" t="str">
        <f>IFERROR(INDEX(Potentials!$A$1:$O$2000,MATCH(AF50,Potentials!$A$1:$A$2000,0),MATCH("Installateur",Potentials!$A$1:$O$1,0)),"")</f>
      </c>
      <c r="AI50" s="21" t="str">
        <f>IFERROR(IF(INDEX(Potentials!$A$1:$O$2000,MATCH(AF50,Potentials!$A$1:$A$2000,0),MATCH("Volume MWhc",Potentials!$A$1:$O$1,0))=0,INDEX(Potentials!$A$1:$O$2000,MATCH(AF50,Potentials!$A$1:$A$2000,0),MATCH("Volume MWhc estime",Potentials!$A$1:$O$1,0)),INDEX(Potentials!$A$1:$O$2000,MATCH(AF50,Potentials!$A$1:$A$2000,0),MATCH("Volume MWhc",Potentials!$A$1:$O$1,0))),"")</f>
      </c>
      <c r="AJ50" s="6" t="str">
        <f>IFERROR(INDEX(Potentials!$A$1:$O$2000,MATCH(AF50,Potentials!$A$1:$A$2000,0),MATCH("Commerce",Potentials!$A$1:$O$1,0)),"")</f>
      </c>
    </row>
    <row r="51" spans="1:37">
      <c r="N51" s="6" t="str">
        <f>IF(Widgets!W46=0,"",Widgets!W46)</f>
      </c>
      <c r="O51" s="6" t="str">
        <f>IFERROR(INDEX(Potentials!$A$1:$O$2000,MATCH(N51,Potentials!$A$1:$A$2000,0),MATCH("Beneficiaire",Potentials!$A$1:$O$1,0)),"")</f>
      </c>
      <c r="P51" s="6" t="str">
        <f>IFERROR(INDEX(Potentials!$A$1:$O$2000,MATCH(N51,Potentials!$A$1:$A$2000,0),MATCH("Installateur",Potentials!$A$1:$O$1,0)),"")</f>
      </c>
      <c r="Q51" s="21" t="str">
        <f>IFERROR(IF(INDEX(Potentials!$A$1:$O$2000,MATCH(N51,Potentials!$A$1:$A$2000,0),MATCH("Volume MWhc",Potentials!$A$1:$O$1,0))=0,INDEX(Potentials!$A$1:$O$2000,MATCH(N51,Potentials!$A$1:$A$2000,0),MATCH("Volume MWhc estime",Potentials!$A$1:$O$1,0)),INDEX(Potentials!$A$1:$O$2000,MATCH(N51,Potentials!$A$1:$A$2000,0),MATCH("Volume MWhc",Potentials!$A$1:$O$1,0))),"")</f>
      </c>
      <c r="R51" s="6" t="str">
        <f>IFERROR(INDEX(Potentials!$A$1:$O$2000,MATCH(N51,Potentials!$A$1:$A$2000,0),MATCH("Commerce",Potentials!$A$1:$O$1,0)),"")</f>
      </c>
      <c r="T51" s="6" t="str">
        <f>IF(Widgets!AD46=0,"",Widgets!AD46)</f>
      </c>
      <c r="U51" s="6" t="str">
        <f>IFERROR(INDEX(Projects!$A$1:$O$2000,MATCH(T51,Projects!$A$1:$A$2000,0),MATCH("Beneficiaire",Projects!$A$1:$O$1,0)),"")</f>
      </c>
      <c r="V51" s="6" t="str">
        <f>IFERROR(INDEX(Projects!$A$1:$O$2000,MATCH(T51,Projects!$A$1:$A$2000,0),MATCH("Installateur",Projects!$A$1:$O$1,0)),"")</f>
      </c>
      <c r="W51" s="21" t="str">
        <f>IFERROR(INDEX(Projects!$A$1:$O$2000,MATCH(T51,Projects!$A$1:$A$2000,0),MATCH("Volume MWhc",Projects!$A$1:$O$1,0)),"")</f>
      </c>
      <c r="X51" s="6" t="str">
        <f>IFERROR(INDEX(Projects!$A$1:$O$2000,MATCH(T51,Projects!$A$1:$A$2000,0),MATCH("Commerce",Projects!$A$1:$O$1,0)),"")</f>
      </c>
      <c r="Z51" s="6" t="str">
        <f>IF(Widgets!AK46=0,"",Widgets!AK46)</f>
      </c>
      <c r="AA51" s="6" t="str">
        <f>IFERROR(INDEX(Projects!$A$1:$O$2000,MATCH(Z51,Projects!$A$1:$A$2000,0),MATCH("Beneficiaire",Projects!$A$1:$O$1,0)),"")</f>
      </c>
      <c r="AB51" s="6" t="str">
        <f>IFERROR(INDEX(Projects!$A$1:$O$2000,MATCH(Z51,Projects!$A$1:$A$2000,0),MATCH("Installateur",Projects!$A$1:$O$1,0)),"")</f>
      </c>
      <c r="AC51" s="21" t="str">
        <f>IFERROR(INDEX(Projects!$A$1:$O$2000,MATCH(Z51,Projects!$A$1:$A$2000,0),MATCH("Volume MWhc",Projects!$A$1:$O$1,0)),"")</f>
      </c>
      <c r="AD51" s="6" t="str">
        <f>IFERROR(INDEX(Projects!$A$1:$O$2000,MATCH(Z51,Projects!$A$1:$A$2000,0),MATCH("Commerce",Projects!$A$1:$O$1,0)),"")</f>
      </c>
      <c r="AF51" s="6" t="str">
        <f>IF(Widgets!AR46=0,"",Widgets!AR46)</f>
      </c>
      <c r="AG51" s="6" t="str">
        <f>IFERROR(INDEX(Potentials!$A$1:$O$2000,MATCH(AF51,Potentials!$A$1:$A$2000,0),MATCH("Beneficiaire",Potentials!$A$1:$O$1,0)),"")</f>
      </c>
      <c r="AH51" s="6" t="str">
        <f>IFERROR(INDEX(Potentials!$A$1:$O$2000,MATCH(AF51,Potentials!$A$1:$A$2000,0),MATCH("Installateur",Potentials!$A$1:$O$1,0)),"")</f>
      </c>
      <c r="AI51" s="21" t="str">
        <f>IFERROR(IF(INDEX(Potentials!$A$1:$O$2000,MATCH(AF51,Potentials!$A$1:$A$2000,0),MATCH("Volume MWhc",Potentials!$A$1:$O$1,0))=0,INDEX(Potentials!$A$1:$O$2000,MATCH(AF51,Potentials!$A$1:$A$2000,0),MATCH("Volume MWhc estime",Potentials!$A$1:$O$1,0)),INDEX(Potentials!$A$1:$O$2000,MATCH(AF51,Potentials!$A$1:$A$2000,0),MATCH("Volume MWhc",Potentials!$A$1:$O$1,0))),"")</f>
      </c>
      <c r="AJ51" s="6" t="str">
        <f>IFERROR(INDEX(Potentials!$A$1:$O$2000,MATCH(AF51,Potentials!$A$1:$A$2000,0),MATCH("Commerce",Potentials!$A$1:$O$1,0)),"")</f>
      </c>
    </row>
    <row r="52" spans="1:37">
      <c r="N52" s="6" t="str">
        <f>IF(Widgets!W47=0,"",Widgets!W47)</f>
      </c>
      <c r="O52" s="6" t="str">
        <f>IFERROR(INDEX(Potentials!$A$1:$O$2000,MATCH(N52,Potentials!$A$1:$A$2000,0),MATCH("Beneficiaire",Potentials!$A$1:$O$1,0)),"")</f>
      </c>
      <c r="P52" s="6" t="str">
        <f>IFERROR(INDEX(Potentials!$A$1:$O$2000,MATCH(N52,Potentials!$A$1:$A$2000,0),MATCH("Installateur",Potentials!$A$1:$O$1,0)),"")</f>
      </c>
      <c r="Q52" s="21" t="str">
        <f>IFERROR(IF(INDEX(Potentials!$A$1:$O$2000,MATCH(N52,Potentials!$A$1:$A$2000,0),MATCH("Volume MWhc",Potentials!$A$1:$O$1,0))=0,INDEX(Potentials!$A$1:$O$2000,MATCH(N52,Potentials!$A$1:$A$2000,0),MATCH("Volume MWhc estime",Potentials!$A$1:$O$1,0)),INDEX(Potentials!$A$1:$O$2000,MATCH(N52,Potentials!$A$1:$A$2000,0),MATCH("Volume MWhc",Potentials!$A$1:$O$1,0))),"")</f>
      </c>
      <c r="R52" s="6" t="str">
        <f>IFERROR(INDEX(Potentials!$A$1:$O$2000,MATCH(N52,Potentials!$A$1:$A$2000,0),MATCH("Commerce",Potentials!$A$1:$O$1,0)),"")</f>
      </c>
      <c r="T52" s="6" t="str">
        <f>IF(Widgets!AD47=0,"",Widgets!AD47)</f>
      </c>
      <c r="U52" s="6" t="str">
        <f>IFERROR(INDEX(Projects!$A$1:$O$2000,MATCH(T52,Projects!$A$1:$A$2000,0),MATCH("Beneficiaire",Projects!$A$1:$O$1,0)),"")</f>
      </c>
      <c r="V52" s="6" t="str">
        <f>IFERROR(INDEX(Projects!$A$1:$O$2000,MATCH(T52,Projects!$A$1:$A$2000,0),MATCH("Installateur",Projects!$A$1:$O$1,0)),"")</f>
      </c>
      <c r="W52" s="21" t="str">
        <f>IFERROR(INDEX(Projects!$A$1:$O$2000,MATCH(T52,Projects!$A$1:$A$2000,0),MATCH("Volume MWhc",Projects!$A$1:$O$1,0)),"")</f>
      </c>
      <c r="X52" s="6" t="str">
        <f>IFERROR(INDEX(Projects!$A$1:$O$2000,MATCH(T52,Projects!$A$1:$A$2000,0),MATCH("Commerce",Projects!$A$1:$O$1,0)),"")</f>
      </c>
      <c r="Z52" s="6" t="str">
        <f>IF(Widgets!AK47=0,"",Widgets!AK47)</f>
      </c>
      <c r="AA52" s="6" t="str">
        <f>IFERROR(INDEX(Projects!$A$1:$O$2000,MATCH(Z52,Projects!$A$1:$A$2000,0),MATCH("Beneficiaire",Projects!$A$1:$O$1,0)),"")</f>
      </c>
      <c r="AB52" s="6" t="str">
        <f>IFERROR(INDEX(Projects!$A$1:$O$2000,MATCH(Z52,Projects!$A$1:$A$2000,0),MATCH("Installateur",Projects!$A$1:$O$1,0)),"")</f>
      </c>
      <c r="AC52" s="21" t="str">
        <f>IFERROR(INDEX(Projects!$A$1:$O$2000,MATCH(Z52,Projects!$A$1:$A$2000,0),MATCH("Volume MWhc",Projects!$A$1:$O$1,0)),"")</f>
      </c>
      <c r="AD52" s="6" t="str">
        <f>IFERROR(INDEX(Projects!$A$1:$O$2000,MATCH(Z52,Projects!$A$1:$A$2000,0),MATCH("Commerce",Projects!$A$1:$O$1,0)),"")</f>
      </c>
      <c r="AF52" s="6" t="str">
        <f>IF(Widgets!AR47=0,"",Widgets!AR47)</f>
      </c>
      <c r="AG52" s="6" t="str">
        <f>IFERROR(INDEX(Potentials!$A$1:$O$2000,MATCH(AF52,Potentials!$A$1:$A$2000,0),MATCH("Beneficiaire",Potentials!$A$1:$O$1,0)),"")</f>
      </c>
      <c r="AH52" s="6" t="str">
        <f>IFERROR(INDEX(Potentials!$A$1:$O$2000,MATCH(AF52,Potentials!$A$1:$A$2000,0),MATCH("Installateur",Potentials!$A$1:$O$1,0)),"")</f>
      </c>
      <c r="AI52" s="21" t="str">
        <f>IFERROR(IF(INDEX(Potentials!$A$1:$O$2000,MATCH(AF52,Potentials!$A$1:$A$2000,0),MATCH("Volume MWhc",Potentials!$A$1:$O$1,0))=0,INDEX(Potentials!$A$1:$O$2000,MATCH(AF52,Potentials!$A$1:$A$2000,0),MATCH("Volume MWhc estime",Potentials!$A$1:$O$1,0)),INDEX(Potentials!$A$1:$O$2000,MATCH(AF52,Potentials!$A$1:$A$2000,0),MATCH("Volume MWhc",Potentials!$A$1:$O$1,0))),"")</f>
      </c>
      <c r="AJ52" s="6" t="str">
        <f>IFERROR(INDEX(Potentials!$A$1:$O$2000,MATCH(AF52,Potentials!$A$1:$A$2000,0),MATCH("Commerce",Potentials!$A$1:$O$1,0)),"")</f>
      </c>
    </row>
    <row r="53" spans="1:37">
      <c r="N53" s="6" t="str">
        <f>IF(Widgets!W48=0,"",Widgets!W48)</f>
      </c>
      <c r="O53" s="6" t="str">
        <f>IFERROR(INDEX(Potentials!$A$1:$O$2000,MATCH(N53,Potentials!$A$1:$A$2000,0),MATCH("Beneficiaire",Potentials!$A$1:$O$1,0)),"")</f>
      </c>
      <c r="P53" s="6" t="str">
        <f>IFERROR(INDEX(Potentials!$A$1:$O$2000,MATCH(N53,Potentials!$A$1:$A$2000,0),MATCH("Installateur",Potentials!$A$1:$O$1,0)),"")</f>
      </c>
      <c r="Q53" s="21" t="str">
        <f>IFERROR(IF(INDEX(Potentials!$A$1:$O$2000,MATCH(N53,Potentials!$A$1:$A$2000,0),MATCH("Volume MWhc",Potentials!$A$1:$O$1,0))=0,INDEX(Potentials!$A$1:$O$2000,MATCH(N53,Potentials!$A$1:$A$2000,0),MATCH("Volume MWhc estime",Potentials!$A$1:$O$1,0)),INDEX(Potentials!$A$1:$O$2000,MATCH(N53,Potentials!$A$1:$A$2000,0),MATCH("Volume MWhc",Potentials!$A$1:$O$1,0))),"")</f>
      </c>
      <c r="R53" s="6" t="str">
        <f>IFERROR(INDEX(Potentials!$A$1:$O$2000,MATCH(N53,Potentials!$A$1:$A$2000,0),MATCH("Commerce",Potentials!$A$1:$O$1,0)),"")</f>
      </c>
      <c r="T53" s="6" t="str">
        <f>IF(Widgets!AD48=0,"",Widgets!AD48)</f>
      </c>
      <c r="U53" s="6" t="str">
        <f>IFERROR(INDEX(Projects!$A$1:$O$2000,MATCH(T53,Projects!$A$1:$A$2000,0),MATCH("Beneficiaire",Projects!$A$1:$O$1,0)),"")</f>
      </c>
      <c r="V53" s="6" t="str">
        <f>IFERROR(INDEX(Projects!$A$1:$O$2000,MATCH(T53,Projects!$A$1:$A$2000,0),MATCH("Installateur",Projects!$A$1:$O$1,0)),"")</f>
      </c>
      <c r="W53" s="21" t="str">
        <f>IFERROR(INDEX(Projects!$A$1:$O$2000,MATCH(T53,Projects!$A$1:$A$2000,0),MATCH("Volume MWhc",Projects!$A$1:$O$1,0)),"")</f>
      </c>
      <c r="X53" s="6" t="str">
        <f>IFERROR(INDEX(Projects!$A$1:$O$2000,MATCH(T53,Projects!$A$1:$A$2000,0),MATCH("Commerce",Projects!$A$1:$O$1,0)),"")</f>
      </c>
      <c r="Z53" s="6" t="str">
        <f>IF(Widgets!AK48=0,"",Widgets!AK48)</f>
      </c>
      <c r="AA53" s="6" t="str">
        <f>IFERROR(INDEX(Projects!$A$1:$O$2000,MATCH(Z53,Projects!$A$1:$A$2000,0),MATCH("Beneficiaire",Projects!$A$1:$O$1,0)),"")</f>
      </c>
      <c r="AB53" s="6" t="str">
        <f>IFERROR(INDEX(Projects!$A$1:$O$2000,MATCH(Z53,Projects!$A$1:$A$2000,0),MATCH("Installateur",Projects!$A$1:$O$1,0)),"")</f>
      </c>
      <c r="AC53" s="21" t="str">
        <f>IFERROR(INDEX(Projects!$A$1:$O$2000,MATCH(Z53,Projects!$A$1:$A$2000,0),MATCH("Volume MWhc",Projects!$A$1:$O$1,0)),"")</f>
      </c>
      <c r="AD53" s="6" t="str">
        <f>IFERROR(INDEX(Projects!$A$1:$O$2000,MATCH(Z53,Projects!$A$1:$A$2000,0),MATCH("Commerce",Projects!$A$1:$O$1,0)),"")</f>
      </c>
      <c r="AF53" s="6" t="str">
        <f>IF(Widgets!AR48=0,"",Widgets!AR48)</f>
      </c>
      <c r="AG53" s="6" t="str">
        <f>IFERROR(INDEX(Potentials!$A$1:$O$2000,MATCH(AF53,Potentials!$A$1:$A$2000,0),MATCH("Beneficiaire",Potentials!$A$1:$O$1,0)),"")</f>
      </c>
      <c r="AH53" s="6" t="str">
        <f>IFERROR(INDEX(Potentials!$A$1:$O$2000,MATCH(AF53,Potentials!$A$1:$A$2000,0),MATCH("Installateur",Potentials!$A$1:$O$1,0)),"")</f>
      </c>
      <c r="AI53" s="21" t="str">
        <f>IFERROR(IF(INDEX(Potentials!$A$1:$O$2000,MATCH(AF53,Potentials!$A$1:$A$2000,0),MATCH("Volume MWhc",Potentials!$A$1:$O$1,0))=0,INDEX(Potentials!$A$1:$O$2000,MATCH(AF53,Potentials!$A$1:$A$2000,0),MATCH("Volume MWhc estime",Potentials!$A$1:$O$1,0)),INDEX(Potentials!$A$1:$O$2000,MATCH(AF53,Potentials!$A$1:$A$2000,0),MATCH("Volume MWhc",Potentials!$A$1:$O$1,0))),"")</f>
      </c>
      <c r="AJ53" s="6" t="str">
        <f>IFERROR(INDEX(Potentials!$A$1:$O$2000,MATCH(AF53,Potentials!$A$1:$A$2000,0),MATCH("Commerce",Potentials!$A$1:$O$1,0)),"")</f>
      </c>
    </row>
    <row r="54" spans="1:37">
      <c r="N54" s="6" t="str">
        <f>IF(Widgets!W49=0,"",Widgets!W49)</f>
      </c>
      <c r="O54" s="6" t="str">
        <f>IFERROR(INDEX(Potentials!$A$1:$O$2000,MATCH(N54,Potentials!$A$1:$A$2000,0),MATCH("Beneficiaire",Potentials!$A$1:$O$1,0)),"")</f>
      </c>
      <c r="P54" s="6" t="str">
        <f>IFERROR(INDEX(Potentials!$A$1:$O$2000,MATCH(N54,Potentials!$A$1:$A$2000,0),MATCH("Installateur",Potentials!$A$1:$O$1,0)),"")</f>
      </c>
      <c r="Q54" s="21" t="str">
        <f>IFERROR(IF(INDEX(Potentials!$A$1:$O$2000,MATCH(N54,Potentials!$A$1:$A$2000,0),MATCH("Volume MWhc",Potentials!$A$1:$O$1,0))=0,INDEX(Potentials!$A$1:$O$2000,MATCH(N54,Potentials!$A$1:$A$2000,0),MATCH("Volume MWhc estime",Potentials!$A$1:$O$1,0)),INDEX(Potentials!$A$1:$O$2000,MATCH(N54,Potentials!$A$1:$A$2000,0),MATCH("Volume MWhc",Potentials!$A$1:$O$1,0))),"")</f>
      </c>
      <c r="R54" s="6" t="str">
        <f>IFERROR(INDEX(Potentials!$A$1:$O$2000,MATCH(N54,Potentials!$A$1:$A$2000,0),MATCH("Commerce",Potentials!$A$1:$O$1,0)),"")</f>
      </c>
      <c r="T54" s="6" t="str">
        <f>IF(Widgets!AD49=0,"",Widgets!AD49)</f>
      </c>
      <c r="U54" s="6" t="str">
        <f>IFERROR(INDEX(Projects!$A$1:$O$2000,MATCH(T54,Projects!$A$1:$A$2000,0),MATCH("Beneficiaire",Projects!$A$1:$O$1,0)),"")</f>
      </c>
      <c r="V54" s="6" t="str">
        <f>IFERROR(INDEX(Projects!$A$1:$O$2000,MATCH(T54,Projects!$A$1:$A$2000,0),MATCH("Installateur",Projects!$A$1:$O$1,0)),"")</f>
      </c>
      <c r="W54" s="21" t="str">
        <f>IFERROR(INDEX(Projects!$A$1:$O$2000,MATCH(T54,Projects!$A$1:$A$2000,0),MATCH("Volume MWhc",Projects!$A$1:$O$1,0)),"")</f>
      </c>
      <c r="X54" s="6" t="str">
        <f>IFERROR(INDEX(Projects!$A$1:$O$2000,MATCH(T54,Projects!$A$1:$A$2000,0),MATCH("Commerce",Projects!$A$1:$O$1,0)),"")</f>
      </c>
      <c r="Z54" s="6" t="str">
        <f>IF(Widgets!AK49=0,"",Widgets!AK49)</f>
      </c>
      <c r="AA54" s="6" t="str">
        <f>IFERROR(INDEX(Projects!$A$1:$O$2000,MATCH(Z54,Projects!$A$1:$A$2000,0),MATCH("Beneficiaire",Projects!$A$1:$O$1,0)),"")</f>
      </c>
      <c r="AB54" s="6" t="str">
        <f>IFERROR(INDEX(Projects!$A$1:$O$2000,MATCH(Z54,Projects!$A$1:$A$2000,0),MATCH("Installateur",Projects!$A$1:$O$1,0)),"")</f>
      </c>
      <c r="AC54" s="21" t="str">
        <f>IFERROR(INDEX(Projects!$A$1:$O$2000,MATCH(Z54,Projects!$A$1:$A$2000,0),MATCH("Volume MWhc",Projects!$A$1:$O$1,0)),"")</f>
      </c>
      <c r="AD54" s="6" t="str">
        <f>IFERROR(INDEX(Projects!$A$1:$O$2000,MATCH(Z54,Projects!$A$1:$A$2000,0),MATCH("Commerce",Projects!$A$1:$O$1,0)),"")</f>
      </c>
      <c r="AF54" s="6" t="str">
        <f>IF(Widgets!AR49=0,"",Widgets!AR49)</f>
      </c>
      <c r="AG54" s="6" t="str">
        <f>IFERROR(INDEX(Potentials!$A$1:$O$2000,MATCH(AF54,Potentials!$A$1:$A$2000,0),MATCH("Beneficiaire",Potentials!$A$1:$O$1,0)),"")</f>
      </c>
      <c r="AH54" s="6" t="str">
        <f>IFERROR(INDEX(Potentials!$A$1:$O$2000,MATCH(AF54,Potentials!$A$1:$A$2000,0),MATCH("Installateur",Potentials!$A$1:$O$1,0)),"")</f>
      </c>
      <c r="AI54" s="21" t="str">
        <f>IFERROR(IF(INDEX(Potentials!$A$1:$O$2000,MATCH(AF54,Potentials!$A$1:$A$2000,0),MATCH("Volume MWhc",Potentials!$A$1:$O$1,0))=0,INDEX(Potentials!$A$1:$O$2000,MATCH(AF54,Potentials!$A$1:$A$2000,0),MATCH("Volume MWhc estime",Potentials!$A$1:$O$1,0)),INDEX(Potentials!$A$1:$O$2000,MATCH(AF54,Potentials!$A$1:$A$2000,0),MATCH("Volume MWhc",Potentials!$A$1:$O$1,0))),"")</f>
      </c>
      <c r="AJ54" s="6" t="str">
        <f>IFERROR(INDEX(Potentials!$A$1:$O$2000,MATCH(AF54,Potentials!$A$1:$A$2000,0),MATCH("Commerce",Potentials!$A$1:$O$1,0)),"")</f>
      </c>
    </row>
    <row r="55" spans="1:37">
      <c r="N55" s="6" t="str">
        <f>IF(Widgets!W50=0,"",Widgets!W50)</f>
      </c>
      <c r="O55" s="6" t="str">
        <f>IFERROR(INDEX(Potentials!$A$1:$O$2000,MATCH(N55,Potentials!$A$1:$A$2000,0),MATCH("Beneficiaire",Potentials!$A$1:$O$1,0)),"")</f>
      </c>
      <c r="P55" s="6" t="str">
        <f>IFERROR(INDEX(Potentials!$A$1:$O$2000,MATCH(N55,Potentials!$A$1:$A$2000,0),MATCH("Installateur",Potentials!$A$1:$O$1,0)),"")</f>
      </c>
      <c r="Q55" s="21" t="str">
        <f>IFERROR(IF(INDEX(Potentials!$A$1:$O$2000,MATCH(N55,Potentials!$A$1:$A$2000,0),MATCH("Volume MWhc",Potentials!$A$1:$O$1,0))=0,INDEX(Potentials!$A$1:$O$2000,MATCH(N55,Potentials!$A$1:$A$2000,0),MATCH("Volume MWhc estime",Potentials!$A$1:$O$1,0)),INDEX(Potentials!$A$1:$O$2000,MATCH(N55,Potentials!$A$1:$A$2000,0),MATCH("Volume MWhc",Potentials!$A$1:$O$1,0))),"")</f>
      </c>
      <c r="R55" s="6" t="str">
        <f>IFERROR(INDEX(Potentials!$A$1:$O$2000,MATCH(N55,Potentials!$A$1:$A$2000,0),MATCH("Commerce",Potentials!$A$1:$O$1,0)),"")</f>
      </c>
      <c r="T55" s="6" t="str">
        <f>IF(Widgets!AD50=0,"",Widgets!AD50)</f>
      </c>
      <c r="U55" s="6" t="str">
        <f>IFERROR(INDEX(Projects!$A$1:$O$2000,MATCH(T55,Projects!$A$1:$A$2000,0),MATCH("Beneficiaire",Projects!$A$1:$O$1,0)),"")</f>
      </c>
      <c r="V55" s="6" t="str">
        <f>IFERROR(INDEX(Projects!$A$1:$O$2000,MATCH(T55,Projects!$A$1:$A$2000,0),MATCH("Installateur",Projects!$A$1:$O$1,0)),"")</f>
      </c>
      <c r="W55" s="21" t="str">
        <f>IFERROR(INDEX(Projects!$A$1:$O$2000,MATCH(T55,Projects!$A$1:$A$2000,0),MATCH("Volume MWhc",Projects!$A$1:$O$1,0)),"")</f>
      </c>
      <c r="X55" s="6" t="str">
        <f>IFERROR(INDEX(Projects!$A$1:$O$2000,MATCH(T55,Projects!$A$1:$A$2000,0),MATCH("Commerce",Projects!$A$1:$O$1,0)),"")</f>
      </c>
      <c r="Z55" s="6" t="str">
        <f>IF(Widgets!AK50=0,"",Widgets!AK50)</f>
      </c>
      <c r="AA55" s="6" t="str">
        <f>IFERROR(INDEX(Projects!$A$1:$O$2000,MATCH(Z55,Projects!$A$1:$A$2000,0),MATCH("Beneficiaire",Projects!$A$1:$O$1,0)),"")</f>
      </c>
      <c r="AB55" s="6" t="str">
        <f>IFERROR(INDEX(Projects!$A$1:$O$2000,MATCH(Z55,Projects!$A$1:$A$2000,0),MATCH("Installateur",Projects!$A$1:$O$1,0)),"")</f>
      </c>
      <c r="AC55" s="21" t="str">
        <f>IFERROR(INDEX(Projects!$A$1:$O$2000,MATCH(Z55,Projects!$A$1:$A$2000,0),MATCH("Volume MWhc",Projects!$A$1:$O$1,0)),"")</f>
      </c>
      <c r="AD55" s="6" t="str">
        <f>IFERROR(INDEX(Projects!$A$1:$O$2000,MATCH(Z55,Projects!$A$1:$A$2000,0),MATCH("Commerce",Projects!$A$1:$O$1,0)),"")</f>
      </c>
      <c r="AF55" s="6" t="str">
        <f>IF(Widgets!AR50=0,"",Widgets!AR50)</f>
      </c>
      <c r="AG55" s="6" t="str">
        <f>IFERROR(INDEX(Potentials!$A$1:$O$2000,MATCH(AF55,Potentials!$A$1:$A$2000,0),MATCH("Beneficiaire",Potentials!$A$1:$O$1,0)),"")</f>
      </c>
      <c r="AH55" s="6" t="str">
        <f>IFERROR(INDEX(Potentials!$A$1:$O$2000,MATCH(AF55,Potentials!$A$1:$A$2000,0),MATCH("Installateur",Potentials!$A$1:$O$1,0)),"")</f>
      </c>
      <c r="AI55" s="21" t="str">
        <f>IFERROR(IF(INDEX(Potentials!$A$1:$O$2000,MATCH(AF55,Potentials!$A$1:$A$2000,0),MATCH("Volume MWhc",Potentials!$A$1:$O$1,0))=0,INDEX(Potentials!$A$1:$O$2000,MATCH(AF55,Potentials!$A$1:$A$2000,0),MATCH("Volume MWhc estime",Potentials!$A$1:$O$1,0)),INDEX(Potentials!$A$1:$O$2000,MATCH(AF55,Potentials!$A$1:$A$2000,0),MATCH("Volume MWhc",Potentials!$A$1:$O$1,0))),"")</f>
      </c>
      <c r="AJ55" s="6" t="str">
        <f>IFERROR(INDEX(Potentials!$A$1:$O$2000,MATCH(AF55,Potentials!$A$1:$A$2000,0),MATCH("Commerce",Potentials!$A$1:$O$1,0)),"")</f>
      </c>
    </row>
    <row r="56" spans="1:37">
      <c r="N56" s="6" t="str">
        <f>IF(Widgets!W51=0,"",Widgets!W51)</f>
      </c>
      <c r="O56" s="6" t="str">
        <f>IFERROR(INDEX(Potentials!$A$1:$O$2000,MATCH(N56,Potentials!$A$1:$A$2000,0),MATCH("Beneficiaire",Potentials!$A$1:$O$1,0)),"")</f>
      </c>
      <c r="P56" s="6" t="str">
        <f>IFERROR(INDEX(Potentials!$A$1:$O$2000,MATCH(N56,Potentials!$A$1:$A$2000,0),MATCH("Installateur",Potentials!$A$1:$O$1,0)),"")</f>
      </c>
      <c r="Q56" s="21" t="str">
        <f>IFERROR(IF(INDEX(Potentials!$A$1:$O$2000,MATCH(N56,Potentials!$A$1:$A$2000,0),MATCH("Volume MWhc",Potentials!$A$1:$O$1,0))=0,INDEX(Potentials!$A$1:$O$2000,MATCH(N56,Potentials!$A$1:$A$2000,0),MATCH("Volume MWhc estime",Potentials!$A$1:$O$1,0)),INDEX(Potentials!$A$1:$O$2000,MATCH(N56,Potentials!$A$1:$A$2000,0),MATCH("Volume MWhc",Potentials!$A$1:$O$1,0))),"")</f>
      </c>
      <c r="R56" s="6" t="str">
        <f>IFERROR(INDEX(Potentials!$A$1:$O$2000,MATCH(N56,Potentials!$A$1:$A$2000,0),MATCH("Commerce",Potentials!$A$1:$O$1,0)),"")</f>
      </c>
      <c r="T56" s="6" t="str">
        <f>IF(Widgets!AD51=0,"",Widgets!AD51)</f>
      </c>
      <c r="U56" s="6" t="str">
        <f>IFERROR(INDEX(Projects!$A$1:$O$2000,MATCH(T56,Projects!$A$1:$A$2000,0),MATCH("Beneficiaire",Projects!$A$1:$O$1,0)),"")</f>
      </c>
      <c r="V56" s="6" t="str">
        <f>IFERROR(INDEX(Projects!$A$1:$O$2000,MATCH(T56,Projects!$A$1:$A$2000,0),MATCH("Installateur",Projects!$A$1:$O$1,0)),"")</f>
      </c>
      <c r="W56" s="21" t="str">
        <f>IFERROR(INDEX(Projects!$A$1:$O$2000,MATCH(T56,Projects!$A$1:$A$2000,0),MATCH("Volume MWhc",Projects!$A$1:$O$1,0)),"")</f>
      </c>
      <c r="X56" s="6" t="str">
        <f>IFERROR(INDEX(Projects!$A$1:$O$2000,MATCH(T56,Projects!$A$1:$A$2000,0),MATCH("Commerce",Projects!$A$1:$O$1,0)),"")</f>
      </c>
      <c r="Z56" s="6" t="str">
        <f>IF(Widgets!AK51=0,"",Widgets!AK51)</f>
      </c>
      <c r="AA56" s="6" t="str">
        <f>IFERROR(INDEX(Projects!$A$1:$O$2000,MATCH(Z56,Projects!$A$1:$A$2000,0),MATCH("Beneficiaire",Projects!$A$1:$O$1,0)),"")</f>
      </c>
      <c r="AB56" s="6" t="str">
        <f>IFERROR(INDEX(Projects!$A$1:$O$2000,MATCH(Z56,Projects!$A$1:$A$2000,0),MATCH("Installateur",Projects!$A$1:$O$1,0)),"")</f>
      </c>
      <c r="AC56" s="21" t="str">
        <f>IFERROR(INDEX(Projects!$A$1:$O$2000,MATCH(Z56,Projects!$A$1:$A$2000,0),MATCH("Volume MWhc",Projects!$A$1:$O$1,0)),"")</f>
      </c>
      <c r="AD56" s="6" t="str">
        <f>IFERROR(INDEX(Projects!$A$1:$O$2000,MATCH(Z56,Projects!$A$1:$A$2000,0),MATCH("Commerce",Projects!$A$1:$O$1,0)),"")</f>
      </c>
      <c r="AF56" s="6" t="str">
        <f>IF(Widgets!AR51=0,"",Widgets!AR51)</f>
      </c>
      <c r="AG56" s="6" t="str">
        <f>IFERROR(INDEX(Potentials!$A$1:$O$2000,MATCH(AF56,Potentials!$A$1:$A$2000,0),MATCH("Beneficiaire",Potentials!$A$1:$O$1,0)),"")</f>
      </c>
      <c r="AH56" s="6" t="str">
        <f>IFERROR(INDEX(Potentials!$A$1:$O$2000,MATCH(AF56,Potentials!$A$1:$A$2000,0),MATCH("Installateur",Potentials!$A$1:$O$1,0)),"")</f>
      </c>
      <c r="AI56" s="21" t="str">
        <f>IFERROR(IF(INDEX(Potentials!$A$1:$O$2000,MATCH(AF56,Potentials!$A$1:$A$2000,0),MATCH("Volume MWhc",Potentials!$A$1:$O$1,0))=0,INDEX(Potentials!$A$1:$O$2000,MATCH(AF56,Potentials!$A$1:$A$2000,0),MATCH("Volume MWhc estime",Potentials!$A$1:$O$1,0)),INDEX(Potentials!$A$1:$O$2000,MATCH(AF56,Potentials!$A$1:$A$2000,0),MATCH("Volume MWhc",Potentials!$A$1:$O$1,0))),"")</f>
      </c>
      <c r="AJ56" s="6" t="str">
        <f>IFERROR(INDEX(Potentials!$A$1:$O$2000,MATCH(AF56,Potentials!$A$1:$A$2000,0),MATCH("Commerce",Potentials!$A$1:$O$1,0)),"")</f>
      </c>
    </row>
    <row r="57" spans="1:37">
      <c r="N57" s="6" t="str">
        <f>IF(Widgets!W52=0,"",Widgets!W52)</f>
      </c>
      <c r="O57" s="6" t="str">
        <f>IFERROR(INDEX(Potentials!$A$1:$O$2000,MATCH(N57,Potentials!$A$1:$A$2000,0),MATCH("Beneficiaire",Potentials!$A$1:$O$1,0)),"")</f>
      </c>
      <c r="P57" s="6" t="str">
        <f>IFERROR(INDEX(Potentials!$A$1:$O$2000,MATCH(N57,Potentials!$A$1:$A$2000,0),MATCH("Installateur",Potentials!$A$1:$O$1,0)),"")</f>
      </c>
      <c r="Q57" s="21" t="str">
        <f>IFERROR(IF(INDEX(Potentials!$A$1:$O$2000,MATCH(N57,Potentials!$A$1:$A$2000,0),MATCH("Volume MWhc",Potentials!$A$1:$O$1,0))=0,INDEX(Potentials!$A$1:$O$2000,MATCH(N57,Potentials!$A$1:$A$2000,0),MATCH("Volume MWhc estime",Potentials!$A$1:$O$1,0)),INDEX(Potentials!$A$1:$O$2000,MATCH(N57,Potentials!$A$1:$A$2000,0),MATCH("Volume MWhc",Potentials!$A$1:$O$1,0))),"")</f>
      </c>
      <c r="R57" s="6" t="str">
        <f>IFERROR(INDEX(Potentials!$A$1:$O$2000,MATCH(N57,Potentials!$A$1:$A$2000,0),MATCH("Commerce",Potentials!$A$1:$O$1,0)),"")</f>
      </c>
      <c r="T57" s="6" t="str">
        <f>IF(Widgets!AD52=0,"",Widgets!AD52)</f>
      </c>
      <c r="U57" s="6" t="str">
        <f>IFERROR(INDEX(Projects!$A$1:$O$2000,MATCH(T57,Projects!$A$1:$A$2000,0),MATCH("Beneficiaire",Projects!$A$1:$O$1,0)),"")</f>
      </c>
      <c r="V57" s="6" t="str">
        <f>IFERROR(INDEX(Projects!$A$1:$O$2000,MATCH(T57,Projects!$A$1:$A$2000,0),MATCH("Installateur",Projects!$A$1:$O$1,0)),"")</f>
      </c>
      <c r="W57" s="21" t="str">
        <f>IFERROR(INDEX(Projects!$A$1:$O$2000,MATCH(T57,Projects!$A$1:$A$2000,0),MATCH("Volume MWhc",Projects!$A$1:$O$1,0)),"")</f>
      </c>
      <c r="X57" s="6" t="str">
        <f>IFERROR(INDEX(Projects!$A$1:$O$2000,MATCH(T57,Projects!$A$1:$A$2000,0),MATCH("Commerce",Projects!$A$1:$O$1,0)),"")</f>
      </c>
      <c r="Z57" s="6" t="str">
        <f>IF(Widgets!AK52=0,"",Widgets!AK52)</f>
      </c>
      <c r="AA57" s="6" t="str">
        <f>IFERROR(INDEX(Projects!$A$1:$O$2000,MATCH(Z57,Projects!$A$1:$A$2000,0),MATCH("Beneficiaire",Projects!$A$1:$O$1,0)),"")</f>
      </c>
      <c r="AB57" s="6" t="str">
        <f>IFERROR(INDEX(Projects!$A$1:$O$2000,MATCH(Z57,Projects!$A$1:$A$2000,0),MATCH("Installateur",Projects!$A$1:$O$1,0)),"")</f>
      </c>
      <c r="AC57" s="21" t="str">
        <f>IFERROR(INDEX(Projects!$A$1:$O$2000,MATCH(Z57,Projects!$A$1:$A$2000,0),MATCH("Volume MWhc",Projects!$A$1:$O$1,0)),"")</f>
      </c>
      <c r="AD57" s="6" t="str">
        <f>IFERROR(INDEX(Projects!$A$1:$O$2000,MATCH(Z57,Projects!$A$1:$A$2000,0),MATCH("Commerce",Projects!$A$1:$O$1,0)),"")</f>
      </c>
      <c r="AF57" s="6" t="str">
        <f>IF(Widgets!AR52=0,"",Widgets!AR52)</f>
      </c>
      <c r="AG57" s="6" t="str">
        <f>IFERROR(INDEX(Potentials!$A$1:$O$2000,MATCH(AF57,Potentials!$A$1:$A$2000,0),MATCH("Beneficiaire",Potentials!$A$1:$O$1,0)),"")</f>
      </c>
      <c r="AH57" s="6" t="str">
        <f>IFERROR(INDEX(Potentials!$A$1:$O$2000,MATCH(AF57,Potentials!$A$1:$A$2000,0),MATCH("Installateur",Potentials!$A$1:$O$1,0)),"")</f>
      </c>
      <c r="AI57" s="21" t="str">
        <f>IFERROR(IF(INDEX(Potentials!$A$1:$O$2000,MATCH(AF57,Potentials!$A$1:$A$2000,0),MATCH("Volume MWhc",Potentials!$A$1:$O$1,0))=0,INDEX(Potentials!$A$1:$O$2000,MATCH(AF57,Potentials!$A$1:$A$2000,0),MATCH("Volume MWhc estime",Potentials!$A$1:$O$1,0)),INDEX(Potentials!$A$1:$O$2000,MATCH(AF57,Potentials!$A$1:$A$2000,0),MATCH("Volume MWhc",Potentials!$A$1:$O$1,0))),"")</f>
      </c>
      <c r="AJ57" s="6" t="str">
        <f>IFERROR(INDEX(Potentials!$A$1:$O$2000,MATCH(AF57,Potentials!$A$1:$A$2000,0),MATCH("Commerce",Potentials!$A$1:$O$1,0)),"")</f>
      </c>
    </row>
    <row r="58" spans="1:37">
      <c r="N58" s="6" t="str">
        <f>IF(Widgets!W53=0,"",Widgets!W53)</f>
      </c>
      <c r="O58" s="6" t="str">
        <f>IFERROR(INDEX(Potentials!$A$1:$O$2000,MATCH(N58,Potentials!$A$1:$A$2000,0),MATCH("Beneficiaire",Potentials!$A$1:$O$1,0)),"")</f>
      </c>
      <c r="P58" s="6" t="str">
        <f>IFERROR(INDEX(Potentials!$A$1:$O$2000,MATCH(N58,Potentials!$A$1:$A$2000,0),MATCH("Installateur",Potentials!$A$1:$O$1,0)),"")</f>
      </c>
      <c r="Q58" s="21" t="str">
        <f>IFERROR(IF(INDEX(Potentials!$A$1:$O$2000,MATCH(N58,Potentials!$A$1:$A$2000,0),MATCH("Volume MWhc",Potentials!$A$1:$O$1,0))=0,INDEX(Potentials!$A$1:$O$2000,MATCH(N58,Potentials!$A$1:$A$2000,0),MATCH("Volume MWhc estime",Potentials!$A$1:$O$1,0)),INDEX(Potentials!$A$1:$O$2000,MATCH(N58,Potentials!$A$1:$A$2000,0),MATCH("Volume MWhc",Potentials!$A$1:$O$1,0))),"")</f>
      </c>
      <c r="R58" s="6" t="str">
        <f>IFERROR(INDEX(Potentials!$A$1:$O$2000,MATCH(N58,Potentials!$A$1:$A$2000,0),MATCH("Commerce",Potentials!$A$1:$O$1,0)),"")</f>
      </c>
      <c r="T58" s="6" t="str">
        <f>IF(Widgets!AD53=0,"",Widgets!AD53)</f>
      </c>
      <c r="U58" s="6" t="str">
        <f>IFERROR(INDEX(Projects!$A$1:$O$2000,MATCH(T58,Projects!$A$1:$A$2000,0),MATCH("Beneficiaire",Projects!$A$1:$O$1,0)),"")</f>
      </c>
      <c r="V58" s="6" t="str">
        <f>IFERROR(INDEX(Projects!$A$1:$O$2000,MATCH(T58,Projects!$A$1:$A$2000,0),MATCH("Installateur",Projects!$A$1:$O$1,0)),"")</f>
      </c>
      <c r="W58" s="21" t="str">
        <f>IFERROR(INDEX(Projects!$A$1:$O$2000,MATCH(T58,Projects!$A$1:$A$2000,0),MATCH("Volume MWhc",Projects!$A$1:$O$1,0)),"")</f>
      </c>
      <c r="X58" s="6" t="str">
        <f>IFERROR(INDEX(Projects!$A$1:$O$2000,MATCH(T58,Projects!$A$1:$A$2000,0),MATCH("Commerce",Projects!$A$1:$O$1,0)),"")</f>
      </c>
      <c r="Z58" s="6" t="str">
        <f>IF(Widgets!AK53=0,"",Widgets!AK53)</f>
      </c>
      <c r="AA58" s="6" t="str">
        <f>IFERROR(INDEX(Projects!$A$1:$O$2000,MATCH(Z58,Projects!$A$1:$A$2000,0),MATCH("Beneficiaire",Projects!$A$1:$O$1,0)),"")</f>
      </c>
      <c r="AB58" s="6" t="str">
        <f>IFERROR(INDEX(Projects!$A$1:$O$2000,MATCH(Z58,Projects!$A$1:$A$2000,0),MATCH("Installateur",Projects!$A$1:$O$1,0)),"")</f>
      </c>
      <c r="AC58" s="21" t="str">
        <f>IFERROR(INDEX(Projects!$A$1:$O$2000,MATCH(Z58,Projects!$A$1:$A$2000,0),MATCH("Volume MWhc",Projects!$A$1:$O$1,0)),"")</f>
      </c>
      <c r="AD58" s="6" t="str">
        <f>IFERROR(INDEX(Projects!$A$1:$O$2000,MATCH(Z58,Projects!$A$1:$A$2000,0),MATCH("Commerce",Projects!$A$1:$O$1,0)),"")</f>
      </c>
      <c r="AF58" s="6" t="str">
        <f>IF(Widgets!AR53=0,"",Widgets!AR53)</f>
      </c>
      <c r="AG58" s="6" t="str">
        <f>IFERROR(INDEX(Potentials!$A$1:$O$2000,MATCH(AF58,Potentials!$A$1:$A$2000,0),MATCH("Beneficiaire",Potentials!$A$1:$O$1,0)),"")</f>
      </c>
      <c r="AH58" s="6" t="str">
        <f>IFERROR(INDEX(Potentials!$A$1:$O$2000,MATCH(AF58,Potentials!$A$1:$A$2000,0),MATCH("Installateur",Potentials!$A$1:$O$1,0)),"")</f>
      </c>
      <c r="AI58" s="21" t="str">
        <f>IFERROR(IF(INDEX(Potentials!$A$1:$O$2000,MATCH(AF58,Potentials!$A$1:$A$2000,0),MATCH("Volume MWhc",Potentials!$A$1:$O$1,0))=0,INDEX(Potentials!$A$1:$O$2000,MATCH(AF58,Potentials!$A$1:$A$2000,0),MATCH("Volume MWhc estime",Potentials!$A$1:$O$1,0)),INDEX(Potentials!$A$1:$O$2000,MATCH(AF58,Potentials!$A$1:$A$2000,0),MATCH("Volume MWhc",Potentials!$A$1:$O$1,0))),"")</f>
      </c>
      <c r="AJ58" s="6" t="str">
        <f>IFERROR(INDEX(Potentials!$A$1:$O$2000,MATCH(AF58,Potentials!$A$1:$A$2000,0),MATCH("Commerce",Potentials!$A$1:$O$1,0)),"")</f>
      </c>
    </row>
    <row r="59" spans="1:37">
      <c r="N59" s="6" t="str">
        <f>IF(Widgets!W54=0,"",Widgets!W54)</f>
      </c>
      <c r="O59" s="6" t="str">
        <f>IFERROR(INDEX(Potentials!$A$1:$O$2000,MATCH(N59,Potentials!$A$1:$A$2000,0),MATCH("Beneficiaire",Potentials!$A$1:$O$1,0)),"")</f>
      </c>
      <c r="P59" s="6" t="str">
        <f>IFERROR(INDEX(Potentials!$A$1:$O$2000,MATCH(N59,Potentials!$A$1:$A$2000,0),MATCH("Installateur",Potentials!$A$1:$O$1,0)),"")</f>
      </c>
      <c r="Q59" s="21" t="str">
        <f>IFERROR(IF(INDEX(Potentials!$A$1:$O$2000,MATCH(N59,Potentials!$A$1:$A$2000,0),MATCH("Volume MWhc",Potentials!$A$1:$O$1,0))=0,INDEX(Potentials!$A$1:$O$2000,MATCH(N59,Potentials!$A$1:$A$2000,0),MATCH("Volume MWhc estime",Potentials!$A$1:$O$1,0)),INDEX(Potentials!$A$1:$O$2000,MATCH(N59,Potentials!$A$1:$A$2000,0),MATCH("Volume MWhc",Potentials!$A$1:$O$1,0))),"")</f>
      </c>
      <c r="R59" s="6" t="str">
        <f>IFERROR(INDEX(Potentials!$A$1:$O$2000,MATCH(N59,Potentials!$A$1:$A$2000,0),MATCH("Commerce",Potentials!$A$1:$O$1,0)),"")</f>
      </c>
      <c r="T59" s="6" t="str">
        <f>IF(Widgets!AD54=0,"",Widgets!AD54)</f>
      </c>
      <c r="U59" s="6" t="str">
        <f>IFERROR(INDEX(Projects!$A$1:$O$2000,MATCH(T59,Projects!$A$1:$A$2000,0),MATCH("Beneficiaire",Projects!$A$1:$O$1,0)),"")</f>
      </c>
      <c r="V59" s="6" t="str">
        <f>IFERROR(INDEX(Projects!$A$1:$O$2000,MATCH(T59,Projects!$A$1:$A$2000,0),MATCH("Installateur",Projects!$A$1:$O$1,0)),"")</f>
      </c>
      <c r="W59" s="21" t="str">
        <f>IFERROR(INDEX(Projects!$A$1:$O$2000,MATCH(T59,Projects!$A$1:$A$2000,0),MATCH("Volume MWhc",Projects!$A$1:$O$1,0)),"")</f>
      </c>
      <c r="X59" s="6" t="str">
        <f>IFERROR(INDEX(Projects!$A$1:$O$2000,MATCH(T59,Projects!$A$1:$A$2000,0),MATCH("Commerce",Projects!$A$1:$O$1,0)),"")</f>
      </c>
      <c r="Z59" s="6" t="str">
        <f>IF(Widgets!AK54=0,"",Widgets!AK54)</f>
      </c>
      <c r="AA59" s="6" t="str">
        <f>IFERROR(INDEX(Projects!$A$1:$O$2000,MATCH(Z59,Projects!$A$1:$A$2000,0),MATCH("Beneficiaire",Projects!$A$1:$O$1,0)),"")</f>
      </c>
      <c r="AB59" s="6" t="str">
        <f>IFERROR(INDEX(Projects!$A$1:$O$2000,MATCH(Z59,Projects!$A$1:$A$2000,0),MATCH("Installateur",Projects!$A$1:$O$1,0)),"")</f>
      </c>
      <c r="AC59" s="21" t="str">
        <f>IFERROR(INDEX(Projects!$A$1:$O$2000,MATCH(Z59,Projects!$A$1:$A$2000,0),MATCH("Volume MWhc",Projects!$A$1:$O$1,0)),"")</f>
      </c>
      <c r="AD59" s="6" t="str">
        <f>IFERROR(INDEX(Projects!$A$1:$O$2000,MATCH(Z59,Projects!$A$1:$A$2000,0),MATCH("Commerce",Projects!$A$1:$O$1,0)),"")</f>
      </c>
      <c r="AF59" s="6" t="str">
        <f>IF(Widgets!AR54=0,"",Widgets!AR54)</f>
      </c>
      <c r="AG59" s="6" t="str">
        <f>IFERROR(INDEX(Potentials!$A$1:$O$2000,MATCH(AF59,Potentials!$A$1:$A$2000,0),MATCH("Beneficiaire",Potentials!$A$1:$O$1,0)),"")</f>
      </c>
      <c r="AH59" s="6" t="str">
        <f>IFERROR(INDEX(Potentials!$A$1:$O$2000,MATCH(AF59,Potentials!$A$1:$A$2000,0),MATCH("Installateur",Potentials!$A$1:$O$1,0)),"")</f>
      </c>
      <c r="AI59" s="21" t="str">
        <f>IFERROR(IF(INDEX(Potentials!$A$1:$O$2000,MATCH(AF59,Potentials!$A$1:$A$2000,0),MATCH("Volume MWhc",Potentials!$A$1:$O$1,0))=0,INDEX(Potentials!$A$1:$O$2000,MATCH(AF59,Potentials!$A$1:$A$2000,0),MATCH("Volume MWhc estime",Potentials!$A$1:$O$1,0)),INDEX(Potentials!$A$1:$O$2000,MATCH(AF59,Potentials!$A$1:$A$2000,0),MATCH("Volume MWhc",Potentials!$A$1:$O$1,0))),"")</f>
      </c>
      <c r="AJ59" s="6" t="str">
        <f>IFERROR(INDEX(Potentials!$A$1:$O$2000,MATCH(AF59,Potentials!$A$1:$A$2000,0),MATCH("Commerce",Potentials!$A$1:$O$1,0)),"")</f>
      </c>
    </row>
    <row r="60" spans="1:37">
      <c r="N60" s="6" t="str">
        <f>IF(Widgets!W55=0,"",Widgets!W55)</f>
      </c>
      <c r="O60" s="6" t="str">
        <f>IFERROR(INDEX(Potentials!$A$1:$O$2000,MATCH(N60,Potentials!$A$1:$A$2000,0),MATCH("Beneficiaire",Potentials!$A$1:$O$1,0)),"")</f>
      </c>
      <c r="P60" s="6" t="str">
        <f>IFERROR(INDEX(Potentials!$A$1:$O$2000,MATCH(N60,Potentials!$A$1:$A$2000,0),MATCH("Installateur",Potentials!$A$1:$O$1,0)),"")</f>
      </c>
      <c r="Q60" s="21" t="str">
        <f>IFERROR(IF(INDEX(Potentials!$A$1:$O$2000,MATCH(N60,Potentials!$A$1:$A$2000,0),MATCH("Volume MWhc",Potentials!$A$1:$O$1,0))=0,INDEX(Potentials!$A$1:$O$2000,MATCH(N60,Potentials!$A$1:$A$2000,0),MATCH("Volume MWhc estime",Potentials!$A$1:$O$1,0)),INDEX(Potentials!$A$1:$O$2000,MATCH(N60,Potentials!$A$1:$A$2000,0),MATCH("Volume MWhc",Potentials!$A$1:$O$1,0))),"")</f>
      </c>
      <c r="R60" s="6" t="str">
        <f>IFERROR(INDEX(Potentials!$A$1:$O$2000,MATCH(N60,Potentials!$A$1:$A$2000,0),MATCH("Commerce",Potentials!$A$1:$O$1,0)),"")</f>
      </c>
      <c r="T60" s="6" t="str">
        <f>IF(Widgets!AD55=0,"",Widgets!AD55)</f>
      </c>
      <c r="U60" s="6" t="str">
        <f>IFERROR(INDEX(Projects!$A$1:$O$2000,MATCH(T60,Projects!$A$1:$A$2000,0),MATCH("Beneficiaire",Projects!$A$1:$O$1,0)),"")</f>
      </c>
      <c r="V60" s="6" t="str">
        <f>IFERROR(INDEX(Projects!$A$1:$O$2000,MATCH(T60,Projects!$A$1:$A$2000,0),MATCH("Installateur",Projects!$A$1:$O$1,0)),"")</f>
      </c>
      <c r="W60" s="21" t="str">
        <f>IFERROR(INDEX(Projects!$A$1:$O$2000,MATCH(T60,Projects!$A$1:$A$2000,0),MATCH("Volume MWhc",Projects!$A$1:$O$1,0)),"")</f>
      </c>
      <c r="X60" s="6" t="str">
        <f>IFERROR(INDEX(Projects!$A$1:$O$2000,MATCH(T60,Projects!$A$1:$A$2000,0),MATCH("Commerce",Projects!$A$1:$O$1,0)),"")</f>
      </c>
      <c r="Z60" s="6" t="str">
        <f>IF(Widgets!AK55=0,"",Widgets!AK55)</f>
      </c>
      <c r="AA60" s="6" t="str">
        <f>IFERROR(INDEX(Projects!$A$1:$O$2000,MATCH(Z60,Projects!$A$1:$A$2000,0),MATCH("Beneficiaire",Projects!$A$1:$O$1,0)),"")</f>
      </c>
      <c r="AB60" s="6" t="str">
        <f>IFERROR(INDEX(Projects!$A$1:$O$2000,MATCH(Z60,Projects!$A$1:$A$2000,0),MATCH("Installateur",Projects!$A$1:$O$1,0)),"")</f>
      </c>
      <c r="AC60" s="21" t="str">
        <f>IFERROR(INDEX(Projects!$A$1:$O$2000,MATCH(Z60,Projects!$A$1:$A$2000,0),MATCH("Volume MWhc",Projects!$A$1:$O$1,0)),"")</f>
      </c>
      <c r="AD60" s="6" t="str">
        <f>IFERROR(INDEX(Projects!$A$1:$O$2000,MATCH(Z60,Projects!$A$1:$A$2000,0),MATCH("Commerce",Projects!$A$1:$O$1,0)),"")</f>
      </c>
      <c r="AF60" s="6" t="str">
        <f>IF(Widgets!AR55=0,"",Widgets!AR55)</f>
      </c>
      <c r="AG60" s="6" t="str">
        <f>IFERROR(INDEX(Potentials!$A$1:$O$2000,MATCH(AF60,Potentials!$A$1:$A$2000,0),MATCH("Beneficiaire",Potentials!$A$1:$O$1,0)),"")</f>
      </c>
      <c r="AH60" s="6" t="str">
        <f>IFERROR(INDEX(Potentials!$A$1:$O$2000,MATCH(AF60,Potentials!$A$1:$A$2000,0),MATCH("Installateur",Potentials!$A$1:$O$1,0)),"")</f>
      </c>
      <c r="AI60" s="21" t="str">
        <f>IFERROR(IF(INDEX(Potentials!$A$1:$O$2000,MATCH(AF60,Potentials!$A$1:$A$2000,0),MATCH("Volume MWhc",Potentials!$A$1:$O$1,0))=0,INDEX(Potentials!$A$1:$O$2000,MATCH(AF60,Potentials!$A$1:$A$2000,0),MATCH("Volume MWhc estime",Potentials!$A$1:$O$1,0)),INDEX(Potentials!$A$1:$O$2000,MATCH(AF60,Potentials!$A$1:$A$2000,0),MATCH("Volume MWhc",Potentials!$A$1:$O$1,0))),"")</f>
      </c>
      <c r="AJ60" s="6" t="str">
        <f>IFERROR(INDEX(Potentials!$A$1:$O$2000,MATCH(AF60,Potentials!$A$1:$A$2000,0),MATCH("Commerce",Potentials!$A$1:$O$1,0)),"")</f>
      </c>
    </row>
    <row r="61" spans="1:37">
      <c r="N61" s="6" t="str">
        <f>IF(Widgets!W56=0,"",Widgets!W56)</f>
      </c>
      <c r="O61" s="6" t="str">
        <f>IFERROR(INDEX(Potentials!$A$1:$O$2000,MATCH(N61,Potentials!$A$1:$A$2000,0),MATCH("Beneficiaire",Potentials!$A$1:$O$1,0)),"")</f>
      </c>
      <c r="P61" s="6" t="str">
        <f>IFERROR(INDEX(Potentials!$A$1:$O$2000,MATCH(N61,Potentials!$A$1:$A$2000,0),MATCH("Installateur",Potentials!$A$1:$O$1,0)),"")</f>
      </c>
      <c r="Q61" s="21" t="str">
        <f>IFERROR(IF(INDEX(Potentials!$A$1:$O$2000,MATCH(N61,Potentials!$A$1:$A$2000,0),MATCH("Volume MWhc",Potentials!$A$1:$O$1,0))=0,INDEX(Potentials!$A$1:$O$2000,MATCH(N61,Potentials!$A$1:$A$2000,0),MATCH("Volume MWhc estime",Potentials!$A$1:$O$1,0)),INDEX(Potentials!$A$1:$O$2000,MATCH(N61,Potentials!$A$1:$A$2000,0),MATCH("Volume MWhc",Potentials!$A$1:$O$1,0))),"")</f>
      </c>
      <c r="R61" s="6" t="str">
        <f>IFERROR(INDEX(Potentials!$A$1:$O$2000,MATCH(N61,Potentials!$A$1:$A$2000,0),MATCH("Commerce",Potentials!$A$1:$O$1,0)),"")</f>
      </c>
      <c r="T61" s="6" t="str">
        <f>IF(Widgets!AD56=0,"",Widgets!AD56)</f>
      </c>
      <c r="U61" s="6" t="str">
        <f>IFERROR(INDEX(Projects!$A$1:$O$2000,MATCH(T61,Projects!$A$1:$A$2000,0),MATCH("Beneficiaire",Projects!$A$1:$O$1,0)),"")</f>
      </c>
      <c r="V61" s="6" t="str">
        <f>IFERROR(INDEX(Projects!$A$1:$O$2000,MATCH(T61,Projects!$A$1:$A$2000,0),MATCH("Installateur",Projects!$A$1:$O$1,0)),"")</f>
      </c>
      <c r="W61" s="21" t="str">
        <f>IFERROR(INDEX(Projects!$A$1:$O$2000,MATCH(T61,Projects!$A$1:$A$2000,0),MATCH("Volume MWhc",Projects!$A$1:$O$1,0)),"")</f>
      </c>
      <c r="X61" s="6" t="str">
        <f>IFERROR(INDEX(Projects!$A$1:$O$2000,MATCH(T61,Projects!$A$1:$A$2000,0),MATCH("Commerce",Projects!$A$1:$O$1,0)),"")</f>
      </c>
      <c r="Z61" s="6" t="str">
        <f>IF(Widgets!AK56=0,"",Widgets!AK56)</f>
      </c>
      <c r="AA61" s="6" t="str">
        <f>IFERROR(INDEX(Projects!$A$1:$O$2000,MATCH(Z61,Projects!$A$1:$A$2000,0),MATCH("Beneficiaire",Projects!$A$1:$O$1,0)),"")</f>
      </c>
      <c r="AB61" s="6" t="str">
        <f>IFERROR(INDEX(Projects!$A$1:$O$2000,MATCH(Z61,Projects!$A$1:$A$2000,0),MATCH("Installateur",Projects!$A$1:$O$1,0)),"")</f>
      </c>
      <c r="AC61" s="21" t="str">
        <f>IFERROR(INDEX(Projects!$A$1:$O$2000,MATCH(Z61,Projects!$A$1:$A$2000,0),MATCH("Volume MWhc",Projects!$A$1:$O$1,0)),"")</f>
      </c>
      <c r="AD61" s="6" t="str">
        <f>IFERROR(INDEX(Projects!$A$1:$O$2000,MATCH(Z61,Projects!$A$1:$A$2000,0),MATCH("Commerce",Projects!$A$1:$O$1,0)),"")</f>
      </c>
      <c r="AF61" s="6" t="str">
        <f>IF(Widgets!AR56=0,"",Widgets!AR56)</f>
      </c>
      <c r="AG61" s="6" t="str">
        <f>IFERROR(INDEX(Potentials!$A$1:$O$2000,MATCH(AF61,Potentials!$A$1:$A$2000,0),MATCH("Beneficiaire",Potentials!$A$1:$O$1,0)),"")</f>
      </c>
      <c r="AH61" s="6" t="str">
        <f>IFERROR(INDEX(Potentials!$A$1:$O$2000,MATCH(AF61,Potentials!$A$1:$A$2000,0),MATCH("Installateur",Potentials!$A$1:$O$1,0)),"")</f>
      </c>
      <c r="AI61" s="21" t="str">
        <f>IFERROR(IF(INDEX(Potentials!$A$1:$O$2000,MATCH(AF61,Potentials!$A$1:$A$2000,0),MATCH("Volume MWhc",Potentials!$A$1:$O$1,0))=0,INDEX(Potentials!$A$1:$O$2000,MATCH(AF61,Potentials!$A$1:$A$2000,0),MATCH("Volume MWhc estime",Potentials!$A$1:$O$1,0)),INDEX(Potentials!$A$1:$O$2000,MATCH(AF61,Potentials!$A$1:$A$2000,0),MATCH("Volume MWhc",Potentials!$A$1:$O$1,0))),"")</f>
      </c>
      <c r="AJ61" s="6" t="str">
        <f>IFERROR(INDEX(Potentials!$A$1:$O$2000,MATCH(AF61,Potentials!$A$1:$A$2000,0),MATCH("Commerce",Potentials!$A$1:$O$1,0)),"")</f>
      </c>
    </row>
    <row r="62" spans="1:37">
      <c r="N62" s="6" t="str">
        <f>IF(Widgets!W57=0,"",Widgets!W57)</f>
      </c>
      <c r="O62" s="6" t="str">
        <f>IFERROR(INDEX(Potentials!$A$1:$O$2000,MATCH(N62,Potentials!$A$1:$A$2000,0),MATCH("Beneficiaire",Potentials!$A$1:$O$1,0)),"")</f>
      </c>
      <c r="P62" s="6" t="str">
        <f>IFERROR(INDEX(Potentials!$A$1:$O$2000,MATCH(N62,Potentials!$A$1:$A$2000,0),MATCH("Installateur",Potentials!$A$1:$O$1,0)),"")</f>
      </c>
      <c r="Q62" s="21" t="str">
        <f>IFERROR(IF(INDEX(Potentials!$A$1:$O$2000,MATCH(N62,Potentials!$A$1:$A$2000,0),MATCH("Volume MWhc",Potentials!$A$1:$O$1,0))=0,INDEX(Potentials!$A$1:$O$2000,MATCH(N62,Potentials!$A$1:$A$2000,0),MATCH("Volume MWhc estime",Potentials!$A$1:$O$1,0)),INDEX(Potentials!$A$1:$O$2000,MATCH(N62,Potentials!$A$1:$A$2000,0),MATCH("Volume MWhc",Potentials!$A$1:$O$1,0))),"")</f>
      </c>
      <c r="R62" s="6" t="str">
        <f>IFERROR(INDEX(Potentials!$A$1:$O$2000,MATCH(N62,Potentials!$A$1:$A$2000,0),MATCH("Commerce",Potentials!$A$1:$O$1,0)),"")</f>
      </c>
      <c r="T62" s="6" t="str">
        <f>IF(Widgets!AD57=0,"",Widgets!AD57)</f>
      </c>
      <c r="U62" s="6" t="str">
        <f>IFERROR(INDEX(Projects!$A$1:$O$2000,MATCH(T62,Projects!$A$1:$A$2000,0),MATCH("Beneficiaire",Projects!$A$1:$O$1,0)),"")</f>
      </c>
      <c r="V62" s="6" t="str">
        <f>IFERROR(INDEX(Projects!$A$1:$O$2000,MATCH(T62,Projects!$A$1:$A$2000,0),MATCH("Installateur",Projects!$A$1:$O$1,0)),"")</f>
      </c>
      <c r="W62" s="21" t="str">
        <f>IFERROR(INDEX(Projects!$A$1:$O$2000,MATCH(T62,Projects!$A$1:$A$2000,0),MATCH("Volume MWhc",Projects!$A$1:$O$1,0)),"")</f>
      </c>
      <c r="X62" s="6" t="str">
        <f>IFERROR(INDEX(Projects!$A$1:$O$2000,MATCH(T62,Projects!$A$1:$A$2000,0),MATCH("Commerce",Projects!$A$1:$O$1,0)),"")</f>
      </c>
      <c r="Z62" s="6" t="str">
        <f>IF(Widgets!AK57=0,"",Widgets!AK57)</f>
      </c>
      <c r="AA62" s="6" t="str">
        <f>IFERROR(INDEX(Projects!$A$1:$O$2000,MATCH(Z62,Projects!$A$1:$A$2000,0),MATCH("Beneficiaire",Projects!$A$1:$O$1,0)),"")</f>
      </c>
      <c r="AB62" s="6" t="str">
        <f>IFERROR(INDEX(Projects!$A$1:$O$2000,MATCH(Z62,Projects!$A$1:$A$2000,0),MATCH("Installateur",Projects!$A$1:$O$1,0)),"")</f>
      </c>
      <c r="AC62" s="21" t="str">
        <f>IFERROR(INDEX(Projects!$A$1:$O$2000,MATCH(Z62,Projects!$A$1:$A$2000,0),MATCH("Volume MWhc",Projects!$A$1:$O$1,0)),"")</f>
      </c>
      <c r="AD62" s="6" t="str">
        <f>IFERROR(INDEX(Projects!$A$1:$O$2000,MATCH(Z62,Projects!$A$1:$A$2000,0),MATCH("Commerce",Projects!$A$1:$O$1,0)),"")</f>
      </c>
      <c r="AF62" s="6" t="str">
        <f>IF(Widgets!AR57=0,"",Widgets!AR57)</f>
      </c>
      <c r="AG62" s="6" t="str">
        <f>IFERROR(INDEX(Potentials!$A$1:$O$2000,MATCH(AF62,Potentials!$A$1:$A$2000,0),MATCH("Beneficiaire",Potentials!$A$1:$O$1,0)),"")</f>
      </c>
      <c r="AH62" s="6" t="str">
        <f>IFERROR(INDEX(Potentials!$A$1:$O$2000,MATCH(AF62,Potentials!$A$1:$A$2000,0),MATCH("Installateur",Potentials!$A$1:$O$1,0)),"")</f>
      </c>
      <c r="AI62" s="21" t="str">
        <f>IFERROR(IF(INDEX(Potentials!$A$1:$O$2000,MATCH(AF62,Potentials!$A$1:$A$2000,0),MATCH("Volume MWhc",Potentials!$A$1:$O$1,0))=0,INDEX(Potentials!$A$1:$O$2000,MATCH(AF62,Potentials!$A$1:$A$2000,0),MATCH("Volume MWhc estime",Potentials!$A$1:$O$1,0)),INDEX(Potentials!$A$1:$O$2000,MATCH(AF62,Potentials!$A$1:$A$2000,0),MATCH("Volume MWhc",Potentials!$A$1:$O$1,0))),"")</f>
      </c>
      <c r="AJ62" s="6" t="str">
        <f>IFERROR(INDEX(Potentials!$A$1:$O$2000,MATCH(AF62,Potentials!$A$1:$A$2000,0),MATCH("Commerce",Potentials!$A$1:$O$1,0)),"")</f>
      </c>
    </row>
    <row r="63" spans="1:37">
      <c r="N63" s="6" t="str">
        <f>IF(Widgets!W58=0,"",Widgets!W58)</f>
      </c>
      <c r="O63" s="6" t="str">
        <f>IFERROR(INDEX(Potentials!$A$1:$O$2000,MATCH(N63,Potentials!$A$1:$A$2000,0),MATCH("Beneficiaire",Potentials!$A$1:$O$1,0)),"")</f>
      </c>
      <c r="P63" s="6" t="str">
        <f>IFERROR(INDEX(Potentials!$A$1:$O$2000,MATCH(N63,Potentials!$A$1:$A$2000,0),MATCH("Installateur",Potentials!$A$1:$O$1,0)),"")</f>
      </c>
      <c r="Q63" s="21" t="str">
        <f>IFERROR(IF(INDEX(Potentials!$A$1:$O$2000,MATCH(N63,Potentials!$A$1:$A$2000,0),MATCH("Volume MWhc",Potentials!$A$1:$O$1,0))=0,INDEX(Potentials!$A$1:$O$2000,MATCH(N63,Potentials!$A$1:$A$2000,0),MATCH("Volume MWhc estime",Potentials!$A$1:$O$1,0)),INDEX(Potentials!$A$1:$O$2000,MATCH(N63,Potentials!$A$1:$A$2000,0),MATCH("Volume MWhc",Potentials!$A$1:$O$1,0))),"")</f>
      </c>
      <c r="R63" s="6" t="str">
        <f>IFERROR(INDEX(Potentials!$A$1:$O$2000,MATCH(N63,Potentials!$A$1:$A$2000,0),MATCH("Commerce",Potentials!$A$1:$O$1,0)),"")</f>
      </c>
      <c r="T63" s="6" t="str">
        <f>IF(Widgets!AD58=0,"",Widgets!AD58)</f>
      </c>
      <c r="U63" s="6" t="str">
        <f>IFERROR(INDEX(Projects!$A$1:$O$2000,MATCH(T63,Projects!$A$1:$A$2000,0),MATCH("Beneficiaire",Projects!$A$1:$O$1,0)),"")</f>
      </c>
      <c r="V63" s="6" t="str">
        <f>IFERROR(INDEX(Projects!$A$1:$O$2000,MATCH(T63,Projects!$A$1:$A$2000,0),MATCH("Installateur",Projects!$A$1:$O$1,0)),"")</f>
      </c>
      <c r="W63" s="21" t="str">
        <f>IFERROR(INDEX(Projects!$A$1:$O$2000,MATCH(T63,Projects!$A$1:$A$2000,0),MATCH("Volume MWhc",Projects!$A$1:$O$1,0)),"")</f>
      </c>
      <c r="X63" s="6" t="str">
        <f>IFERROR(INDEX(Projects!$A$1:$O$2000,MATCH(T63,Projects!$A$1:$A$2000,0),MATCH("Commerce",Projects!$A$1:$O$1,0)),"")</f>
      </c>
      <c r="Z63" s="6" t="str">
        <f>IF(Widgets!AK58=0,"",Widgets!AK58)</f>
      </c>
      <c r="AA63" s="6" t="str">
        <f>IFERROR(INDEX(Projects!$A$1:$O$2000,MATCH(Z63,Projects!$A$1:$A$2000,0),MATCH("Beneficiaire",Projects!$A$1:$O$1,0)),"")</f>
      </c>
      <c r="AB63" s="6" t="str">
        <f>IFERROR(INDEX(Projects!$A$1:$O$2000,MATCH(Z63,Projects!$A$1:$A$2000,0),MATCH("Installateur",Projects!$A$1:$O$1,0)),"")</f>
      </c>
      <c r="AC63" s="21" t="str">
        <f>IFERROR(INDEX(Projects!$A$1:$O$2000,MATCH(Z63,Projects!$A$1:$A$2000,0),MATCH("Volume MWhc",Projects!$A$1:$O$1,0)),"")</f>
      </c>
      <c r="AD63" s="6" t="str">
        <f>IFERROR(INDEX(Projects!$A$1:$O$2000,MATCH(Z63,Projects!$A$1:$A$2000,0),MATCH("Commerce",Projects!$A$1:$O$1,0)),"")</f>
      </c>
      <c r="AF63" s="6" t="str">
        <f>IF(Widgets!AR58=0,"",Widgets!AR58)</f>
      </c>
      <c r="AG63" s="6" t="str">
        <f>IFERROR(INDEX(Potentials!$A$1:$O$2000,MATCH(AF63,Potentials!$A$1:$A$2000,0),MATCH("Beneficiaire",Potentials!$A$1:$O$1,0)),"")</f>
      </c>
      <c r="AH63" s="6" t="str">
        <f>IFERROR(INDEX(Potentials!$A$1:$O$2000,MATCH(AF63,Potentials!$A$1:$A$2000,0),MATCH("Installateur",Potentials!$A$1:$O$1,0)),"")</f>
      </c>
      <c r="AI63" s="21" t="str">
        <f>IFERROR(IF(INDEX(Potentials!$A$1:$O$2000,MATCH(AF63,Potentials!$A$1:$A$2000,0),MATCH("Volume MWhc",Potentials!$A$1:$O$1,0))=0,INDEX(Potentials!$A$1:$O$2000,MATCH(AF63,Potentials!$A$1:$A$2000,0),MATCH("Volume MWhc estime",Potentials!$A$1:$O$1,0)),INDEX(Potentials!$A$1:$O$2000,MATCH(AF63,Potentials!$A$1:$A$2000,0),MATCH("Volume MWhc",Potentials!$A$1:$O$1,0))),"")</f>
      </c>
      <c r="AJ63" s="6" t="str">
        <f>IFERROR(INDEX(Potentials!$A$1:$O$2000,MATCH(AF63,Potentials!$A$1:$A$2000,0),MATCH("Commerce",Potentials!$A$1:$O$1,0)),"")</f>
      </c>
    </row>
    <row r="64" spans="1:37">
      <c r="N64" s="6" t="str">
        <f>IF(Widgets!W59=0,"",Widgets!W59)</f>
      </c>
      <c r="O64" s="6" t="str">
        <f>IFERROR(INDEX(Potentials!$A$1:$O$2000,MATCH(N64,Potentials!$A$1:$A$2000,0),MATCH("Beneficiaire",Potentials!$A$1:$O$1,0)),"")</f>
      </c>
      <c r="P64" s="6" t="str">
        <f>IFERROR(INDEX(Potentials!$A$1:$O$2000,MATCH(N64,Potentials!$A$1:$A$2000,0),MATCH("Installateur",Potentials!$A$1:$O$1,0)),"")</f>
      </c>
      <c r="Q64" s="21" t="str">
        <f>IFERROR(IF(INDEX(Potentials!$A$1:$O$2000,MATCH(N64,Potentials!$A$1:$A$2000,0),MATCH("Volume MWhc",Potentials!$A$1:$O$1,0))=0,INDEX(Potentials!$A$1:$O$2000,MATCH(N64,Potentials!$A$1:$A$2000,0),MATCH("Volume MWhc estime",Potentials!$A$1:$O$1,0)),INDEX(Potentials!$A$1:$O$2000,MATCH(N64,Potentials!$A$1:$A$2000,0),MATCH("Volume MWhc",Potentials!$A$1:$O$1,0))),"")</f>
      </c>
      <c r="R64" s="6" t="str">
        <f>IFERROR(INDEX(Potentials!$A$1:$O$2000,MATCH(N64,Potentials!$A$1:$A$2000,0),MATCH("Commerce",Potentials!$A$1:$O$1,0)),"")</f>
      </c>
      <c r="T64" s="6" t="str">
        <f>IF(Widgets!AD59=0,"",Widgets!AD59)</f>
      </c>
      <c r="U64" s="6" t="str">
        <f>IFERROR(INDEX(Projects!$A$1:$O$2000,MATCH(T64,Projects!$A$1:$A$2000,0),MATCH("Beneficiaire",Projects!$A$1:$O$1,0)),"")</f>
      </c>
      <c r="V64" s="6" t="str">
        <f>IFERROR(INDEX(Projects!$A$1:$O$2000,MATCH(T64,Projects!$A$1:$A$2000,0),MATCH("Installateur",Projects!$A$1:$O$1,0)),"")</f>
      </c>
      <c r="W64" s="21" t="str">
        <f>IFERROR(INDEX(Projects!$A$1:$O$2000,MATCH(T64,Projects!$A$1:$A$2000,0),MATCH("Volume MWhc",Projects!$A$1:$O$1,0)),"")</f>
      </c>
      <c r="X64" s="6" t="str">
        <f>IFERROR(INDEX(Projects!$A$1:$O$2000,MATCH(T64,Projects!$A$1:$A$2000,0),MATCH("Commerce",Projects!$A$1:$O$1,0)),"")</f>
      </c>
      <c r="Z64" s="6" t="str">
        <f>IF(Widgets!AK59=0,"",Widgets!AK59)</f>
      </c>
      <c r="AA64" s="6" t="str">
        <f>IFERROR(INDEX(Projects!$A$1:$O$2000,MATCH(Z64,Projects!$A$1:$A$2000,0),MATCH("Beneficiaire",Projects!$A$1:$O$1,0)),"")</f>
      </c>
      <c r="AB64" s="6" t="str">
        <f>IFERROR(INDEX(Projects!$A$1:$O$2000,MATCH(Z64,Projects!$A$1:$A$2000,0),MATCH("Installateur",Projects!$A$1:$O$1,0)),"")</f>
      </c>
      <c r="AC64" s="21" t="str">
        <f>IFERROR(INDEX(Projects!$A$1:$O$2000,MATCH(Z64,Projects!$A$1:$A$2000,0),MATCH("Volume MWhc",Projects!$A$1:$O$1,0)),"")</f>
      </c>
      <c r="AD64" s="6" t="str">
        <f>IFERROR(INDEX(Projects!$A$1:$O$2000,MATCH(Z64,Projects!$A$1:$A$2000,0),MATCH("Commerce",Projects!$A$1:$O$1,0)),"")</f>
      </c>
      <c r="AF64" s="6" t="str">
        <f>IF(Widgets!AR59=0,"",Widgets!AR59)</f>
      </c>
      <c r="AG64" s="6" t="str">
        <f>IFERROR(INDEX(Potentials!$A$1:$O$2000,MATCH(AF64,Potentials!$A$1:$A$2000,0),MATCH("Beneficiaire",Potentials!$A$1:$O$1,0)),"")</f>
      </c>
      <c r="AH64" s="6" t="str">
        <f>IFERROR(INDEX(Potentials!$A$1:$O$2000,MATCH(AF64,Potentials!$A$1:$A$2000,0),MATCH("Installateur",Potentials!$A$1:$O$1,0)),"")</f>
      </c>
      <c r="AI64" s="21" t="str">
        <f>IFERROR(IF(INDEX(Potentials!$A$1:$O$2000,MATCH(AF64,Potentials!$A$1:$A$2000,0),MATCH("Volume MWhc",Potentials!$A$1:$O$1,0))=0,INDEX(Potentials!$A$1:$O$2000,MATCH(AF64,Potentials!$A$1:$A$2000,0),MATCH("Volume MWhc estime",Potentials!$A$1:$O$1,0)),INDEX(Potentials!$A$1:$O$2000,MATCH(AF64,Potentials!$A$1:$A$2000,0),MATCH("Volume MWhc",Potentials!$A$1:$O$1,0))),"")</f>
      </c>
      <c r="AJ64" s="6" t="str">
        <f>IFERROR(INDEX(Potentials!$A$1:$O$2000,MATCH(AF64,Potentials!$A$1:$A$2000,0),MATCH("Commerce",Potentials!$A$1:$O$1,0)),"")</f>
      </c>
    </row>
    <row r="65" spans="1:37">
      <c r="N65" s="6" t="str">
        <f>IF(Widgets!W60=0,"",Widgets!W60)</f>
      </c>
      <c r="O65" s="6" t="str">
        <f>IFERROR(INDEX(Potentials!$A$1:$O$2000,MATCH(N65,Potentials!$A$1:$A$2000,0),MATCH("Beneficiaire",Potentials!$A$1:$O$1,0)),"")</f>
      </c>
      <c r="P65" s="6" t="str">
        <f>IFERROR(INDEX(Potentials!$A$1:$O$2000,MATCH(N65,Potentials!$A$1:$A$2000,0),MATCH("Installateur",Potentials!$A$1:$O$1,0)),"")</f>
      </c>
      <c r="Q65" s="21" t="str">
        <f>IFERROR(IF(INDEX(Potentials!$A$1:$O$2000,MATCH(N65,Potentials!$A$1:$A$2000,0),MATCH("Volume MWhc",Potentials!$A$1:$O$1,0))=0,INDEX(Potentials!$A$1:$O$2000,MATCH(N65,Potentials!$A$1:$A$2000,0),MATCH("Volume MWhc estime",Potentials!$A$1:$O$1,0)),INDEX(Potentials!$A$1:$O$2000,MATCH(N65,Potentials!$A$1:$A$2000,0),MATCH("Volume MWhc",Potentials!$A$1:$O$1,0))),"")</f>
      </c>
      <c r="R65" s="6" t="str">
        <f>IFERROR(INDEX(Potentials!$A$1:$O$2000,MATCH(N65,Potentials!$A$1:$A$2000,0),MATCH("Commerce",Potentials!$A$1:$O$1,0)),"")</f>
      </c>
      <c r="T65" s="6" t="str">
        <f>IF(Widgets!AD60=0,"",Widgets!AD60)</f>
      </c>
      <c r="U65" s="6" t="str">
        <f>IFERROR(INDEX(Projects!$A$1:$O$2000,MATCH(T65,Projects!$A$1:$A$2000,0),MATCH("Beneficiaire",Projects!$A$1:$O$1,0)),"")</f>
      </c>
      <c r="V65" s="6" t="str">
        <f>IFERROR(INDEX(Projects!$A$1:$O$2000,MATCH(T65,Projects!$A$1:$A$2000,0),MATCH("Installateur",Projects!$A$1:$O$1,0)),"")</f>
      </c>
      <c r="W65" s="21" t="str">
        <f>IFERROR(INDEX(Projects!$A$1:$O$2000,MATCH(T65,Projects!$A$1:$A$2000,0),MATCH("Volume MWhc",Projects!$A$1:$O$1,0)),"")</f>
      </c>
      <c r="X65" s="6" t="str">
        <f>IFERROR(INDEX(Projects!$A$1:$O$2000,MATCH(T65,Projects!$A$1:$A$2000,0),MATCH("Commerce",Projects!$A$1:$O$1,0)),"")</f>
      </c>
      <c r="Z65" s="6" t="str">
        <f>IF(Widgets!AK60=0,"",Widgets!AK60)</f>
      </c>
      <c r="AA65" s="6" t="str">
        <f>IFERROR(INDEX(Projects!$A$1:$O$2000,MATCH(Z65,Projects!$A$1:$A$2000,0),MATCH("Beneficiaire",Projects!$A$1:$O$1,0)),"")</f>
      </c>
      <c r="AB65" s="6" t="str">
        <f>IFERROR(INDEX(Projects!$A$1:$O$2000,MATCH(Z65,Projects!$A$1:$A$2000,0),MATCH("Installateur",Projects!$A$1:$O$1,0)),"")</f>
      </c>
      <c r="AC65" s="21" t="str">
        <f>IFERROR(INDEX(Projects!$A$1:$O$2000,MATCH(Z65,Projects!$A$1:$A$2000,0),MATCH("Volume MWhc",Projects!$A$1:$O$1,0)),"")</f>
      </c>
      <c r="AD65" s="6" t="str">
        <f>IFERROR(INDEX(Projects!$A$1:$O$2000,MATCH(Z65,Projects!$A$1:$A$2000,0),MATCH("Commerce",Projects!$A$1:$O$1,0)),"")</f>
      </c>
      <c r="AF65" s="6" t="str">
        <f>IF(Widgets!AR60=0,"",Widgets!AR60)</f>
      </c>
      <c r="AG65" s="6" t="str">
        <f>IFERROR(INDEX(Potentials!$A$1:$O$2000,MATCH(AF65,Potentials!$A$1:$A$2000,0),MATCH("Beneficiaire",Potentials!$A$1:$O$1,0)),"")</f>
      </c>
      <c r="AH65" s="6" t="str">
        <f>IFERROR(INDEX(Potentials!$A$1:$O$2000,MATCH(AF65,Potentials!$A$1:$A$2000,0),MATCH("Installateur",Potentials!$A$1:$O$1,0)),"")</f>
      </c>
      <c r="AI65" s="21" t="str">
        <f>IFERROR(IF(INDEX(Potentials!$A$1:$O$2000,MATCH(AF65,Potentials!$A$1:$A$2000,0),MATCH("Volume MWhc",Potentials!$A$1:$O$1,0))=0,INDEX(Potentials!$A$1:$O$2000,MATCH(AF65,Potentials!$A$1:$A$2000,0),MATCH("Volume MWhc estime",Potentials!$A$1:$O$1,0)),INDEX(Potentials!$A$1:$O$2000,MATCH(AF65,Potentials!$A$1:$A$2000,0),MATCH("Volume MWhc",Potentials!$A$1:$O$1,0))),"")</f>
      </c>
      <c r="AJ65" s="6" t="str">
        <f>IFERROR(INDEX(Potentials!$A$1:$O$2000,MATCH(AF65,Potentials!$A$1:$A$2000,0),MATCH("Commerce",Potentials!$A$1:$O$1,0)),"")</f>
      </c>
    </row>
    <row r="66" spans="1:37">
      <c r="N66" s="6" t="str">
        <f>IF(Widgets!W61=0,"",Widgets!W61)</f>
      </c>
      <c r="O66" s="6" t="str">
        <f>IFERROR(INDEX(Potentials!$A$1:$O$2000,MATCH(N66,Potentials!$A$1:$A$2000,0),MATCH("Beneficiaire",Potentials!$A$1:$O$1,0)),"")</f>
      </c>
      <c r="P66" s="6" t="str">
        <f>IFERROR(INDEX(Potentials!$A$1:$O$2000,MATCH(N66,Potentials!$A$1:$A$2000,0),MATCH("Installateur",Potentials!$A$1:$O$1,0)),"")</f>
      </c>
      <c r="Q66" s="21" t="str">
        <f>IFERROR(IF(INDEX(Potentials!$A$1:$O$2000,MATCH(N66,Potentials!$A$1:$A$2000,0),MATCH("Volume MWhc",Potentials!$A$1:$O$1,0))=0,INDEX(Potentials!$A$1:$O$2000,MATCH(N66,Potentials!$A$1:$A$2000,0),MATCH("Volume MWhc estime",Potentials!$A$1:$O$1,0)),INDEX(Potentials!$A$1:$O$2000,MATCH(N66,Potentials!$A$1:$A$2000,0),MATCH("Volume MWhc",Potentials!$A$1:$O$1,0))),"")</f>
      </c>
      <c r="R66" s="6" t="str">
        <f>IFERROR(INDEX(Potentials!$A$1:$O$2000,MATCH(N66,Potentials!$A$1:$A$2000,0),MATCH("Commerce",Potentials!$A$1:$O$1,0)),"")</f>
      </c>
      <c r="T66" s="6" t="str">
        <f>IF(Widgets!AD61=0,"",Widgets!AD61)</f>
      </c>
      <c r="U66" s="6" t="str">
        <f>IFERROR(INDEX(Projects!$A$1:$O$2000,MATCH(T66,Projects!$A$1:$A$2000,0),MATCH("Beneficiaire",Projects!$A$1:$O$1,0)),"")</f>
      </c>
      <c r="V66" s="6" t="str">
        <f>IFERROR(INDEX(Projects!$A$1:$O$2000,MATCH(T66,Projects!$A$1:$A$2000,0),MATCH("Installateur",Projects!$A$1:$O$1,0)),"")</f>
      </c>
      <c r="W66" s="21" t="str">
        <f>IFERROR(INDEX(Projects!$A$1:$O$2000,MATCH(T66,Projects!$A$1:$A$2000,0),MATCH("Volume MWhc",Projects!$A$1:$O$1,0)),"")</f>
      </c>
      <c r="X66" s="6" t="str">
        <f>IFERROR(INDEX(Projects!$A$1:$O$2000,MATCH(T66,Projects!$A$1:$A$2000,0),MATCH("Commerce",Projects!$A$1:$O$1,0)),"")</f>
      </c>
      <c r="Z66" s="6" t="str">
        <f>IF(Widgets!AK61=0,"",Widgets!AK61)</f>
      </c>
      <c r="AA66" s="6" t="str">
        <f>IFERROR(INDEX(Projects!$A$1:$O$2000,MATCH(Z66,Projects!$A$1:$A$2000,0),MATCH("Beneficiaire",Projects!$A$1:$O$1,0)),"")</f>
      </c>
      <c r="AB66" s="6" t="str">
        <f>IFERROR(INDEX(Projects!$A$1:$O$2000,MATCH(Z66,Projects!$A$1:$A$2000,0),MATCH("Installateur",Projects!$A$1:$O$1,0)),"")</f>
      </c>
      <c r="AC66" s="21" t="str">
        <f>IFERROR(INDEX(Projects!$A$1:$O$2000,MATCH(Z66,Projects!$A$1:$A$2000,0),MATCH("Volume MWhc",Projects!$A$1:$O$1,0)),"")</f>
      </c>
      <c r="AD66" s="6" t="str">
        <f>IFERROR(INDEX(Projects!$A$1:$O$2000,MATCH(Z66,Projects!$A$1:$A$2000,0),MATCH("Commerce",Projects!$A$1:$O$1,0)),"")</f>
      </c>
      <c r="AF66" s="6" t="str">
        <f>IF(Widgets!AR61=0,"",Widgets!AR61)</f>
      </c>
      <c r="AG66" s="6" t="str">
        <f>IFERROR(INDEX(Potentials!$A$1:$O$2000,MATCH(AF66,Potentials!$A$1:$A$2000,0),MATCH("Beneficiaire",Potentials!$A$1:$O$1,0)),"")</f>
      </c>
      <c r="AH66" s="6" t="str">
        <f>IFERROR(INDEX(Potentials!$A$1:$O$2000,MATCH(AF66,Potentials!$A$1:$A$2000,0),MATCH("Installateur",Potentials!$A$1:$O$1,0)),"")</f>
      </c>
      <c r="AI66" s="21" t="str">
        <f>IFERROR(IF(INDEX(Potentials!$A$1:$O$2000,MATCH(AF66,Potentials!$A$1:$A$2000,0),MATCH("Volume MWhc",Potentials!$A$1:$O$1,0))=0,INDEX(Potentials!$A$1:$O$2000,MATCH(AF66,Potentials!$A$1:$A$2000,0),MATCH("Volume MWhc estime",Potentials!$A$1:$O$1,0)),INDEX(Potentials!$A$1:$O$2000,MATCH(AF66,Potentials!$A$1:$A$2000,0),MATCH("Volume MWhc",Potentials!$A$1:$O$1,0))),"")</f>
      </c>
      <c r="AJ66" s="6" t="str">
        <f>IFERROR(INDEX(Potentials!$A$1:$O$2000,MATCH(AF66,Potentials!$A$1:$A$2000,0),MATCH("Commerce",Potentials!$A$1:$O$1,0)),"")</f>
      </c>
    </row>
    <row r="67" spans="1:37">
      <c r="N67" s="6" t="str">
        <f>IF(Widgets!W62=0,"",Widgets!W62)</f>
      </c>
      <c r="O67" s="6" t="str">
        <f>IFERROR(INDEX(Potentials!$A$1:$O$2000,MATCH(N67,Potentials!$A$1:$A$2000,0),MATCH("Beneficiaire",Potentials!$A$1:$O$1,0)),"")</f>
      </c>
      <c r="P67" s="6" t="str">
        <f>IFERROR(INDEX(Potentials!$A$1:$O$2000,MATCH(N67,Potentials!$A$1:$A$2000,0),MATCH("Installateur",Potentials!$A$1:$O$1,0)),"")</f>
      </c>
      <c r="Q67" s="21" t="str">
        <f>IFERROR(IF(INDEX(Potentials!$A$1:$O$2000,MATCH(N67,Potentials!$A$1:$A$2000,0),MATCH("Volume MWhc",Potentials!$A$1:$O$1,0))=0,INDEX(Potentials!$A$1:$O$2000,MATCH(N67,Potentials!$A$1:$A$2000,0),MATCH("Volume MWhc estime",Potentials!$A$1:$O$1,0)),INDEX(Potentials!$A$1:$O$2000,MATCH(N67,Potentials!$A$1:$A$2000,0),MATCH("Volume MWhc",Potentials!$A$1:$O$1,0))),"")</f>
      </c>
      <c r="R67" s="6" t="str">
        <f>IFERROR(INDEX(Potentials!$A$1:$O$2000,MATCH(N67,Potentials!$A$1:$A$2000,0),MATCH("Commerce",Potentials!$A$1:$O$1,0)),"")</f>
      </c>
      <c r="T67" s="6" t="str">
        <f>IF(Widgets!AD62=0,"",Widgets!AD62)</f>
      </c>
      <c r="U67" s="6" t="str">
        <f>IFERROR(INDEX(Projects!$A$1:$O$2000,MATCH(T67,Projects!$A$1:$A$2000,0),MATCH("Beneficiaire",Projects!$A$1:$O$1,0)),"")</f>
      </c>
      <c r="V67" s="6" t="str">
        <f>IFERROR(INDEX(Projects!$A$1:$O$2000,MATCH(T67,Projects!$A$1:$A$2000,0),MATCH("Installateur",Projects!$A$1:$O$1,0)),"")</f>
      </c>
      <c r="W67" s="21" t="str">
        <f>IFERROR(INDEX(Projects!$A$1:$O$2000,MATCH(T67,Projects!$A$1:$A$2000,0),MATCH("Volume MWhc",Projects!$A$1:$O$1,0)),"")</f>
      </c>
      <c r="X67" s="6" t="str">
        <f>IFERROR(INDEX(Projects!$A$1:$O$2000,MATCH(T67,Projects!$A$1:$A$2000,0),MATCH("Commerce",Projects!$A$1:$O$1,0)),"")</f>
      </c>
      <c r="Z67" s="6" t="str">
        <f>IF(Widgets!AK62=0,"",Widgets!AK62)</f>
      </c>
      <c r="AA67" s="6" t="str">
        <f>IFERROR(INDEX(Projects!$A$1:$O$2000,MATCH(Z67,Projects!$A$1:$A$2000,0),MATCH("Beneficiaire",Projects!$A$1:$O$1,0)),"")</f>
      </c>
      <c r="AB67" s="6" t="str">
        <f>IFERROR(INDEX(Projects!$A$1:$O$2000,MATCH(Z67,Projects!$A$1:$A$2000,0),MATCH("Installateur",Projects!$A$1:$O$1,0)),"")</f>
      </c>
      <c r="AC67" s="21" t="str">
        <f>IFERROR(INDEX(Projects!$A$1:$O$2000,MATCH(Z67,Projects!$A$1:$A$2000,0),MATCH("Volume MWhc",Projects!$A$1:$O$1,0)),"")</f>
      </c>
      <c r="AD67" s="6" t="str">
        <f>IFERROR(INDEX(Projects!$A$1:$O$2000,MATCH(Z67,Projects!$A$1:$A$2000,0),MATCH("Commerce",Projects!$A$1:$O$1,0)),"")</f>
      </c>
      <c r="AF67" s="6" t="str">
        <f>IF(Widgets!AR62=0,"",Widgets!AR62)</f>
      </c>
      <c r="AG67" s="6" t="str">
        <f>IFERROR(INDEX(Potentials!$A$1:$O$2000,MATCH(AF67,Potentials!$A$1:$A$2000,0),MATCH("Beneficiaire",Potentials!$A$1:$O$1,0)),"")</f>
      </c>
      <c r="AH67" s="6" t="str">
        <f>IFERROR(INDEX(Potentials!$A$1:$O$2000,MATCH(AF67,Potentials!$A$1:$A$2000,0),MATCH("Installateur",Potentials!$A$1:$O$1,0)),"")</f>
      </c>
      <c r="AI67" s="21" t="str">
        <f>IFERROR(IF(INDEX(Potentials!$A$1:$O$2000,MATCH(AF67,Potentials!$A$1:$A$2000,0),MATCH("Volume MWhc",Potentials!$A$1:$O$1,0))=0,INDEX(Potentials!$A$1:$O$2000,MATCH(AF67,Potentials!$A$1:$A$2000,0),MATCH("Volume MWhc estime",Potentials!$A$1:$O$1,0)),INDEX(Potentials!$A$1:$O$2000,MATCH(AF67,Potentials!$A$1:$A$2000,0),MATCH("Volume MWhc",Potentials!$A$1:$O$1,0))),"")</f>
      </c>
      <c r="AJ67" s="6" t="str">
        <f>IFERROR(INDEX(Potentials!$A$1:$O$2000,MATCH(AF67,Potentials!$A$1:$A$2000,0),MATCH("Commerce",Potentials!$A$1:$O$1,0)),"")</f>
      </c>
    </row>
    <row r="68" spans="1:37">
      <c r="N68" s="6" t="str">
        <f>IF(Widgets!W63=0,"",Widgets!W63)</f>
      </c>
      <c r="O68" s="6" t="str">
        <f>IFERROR(INDEX(Potentials!$A$1:$O$2000,MATCH(N68,Potentials!$A$1:$A$2000,0),MATCH("Beneficiaire",Potentials!$A$1:$O$1,0)),"")</f>
      </c>
      <c r="P68" s="6" t="str">
        <f>IFERROR(INDEX(Potentials!$A$1:$O$2000,MATCH(N68,Potentials!$A$1:$A$2000,0),MATCH("Installateur",Potentials!$A$1:$O$1,0)),"")</f>
      </c>
      <c r="Q68" s="21" t="str">
        <f>IFERROR(IF(INDEX(Potentials!$A$1:$O$2000,MATCH(N68,Potentials!$A$1:$A$2000,0),MATCH("Volume MWhc",Potentials!$A$1:$O$1,0))=0,INDEX(Potentials!$A$1:$O$2000,MATCH(N68,Potentials!$A$1:$A$2000,0),MATCH("Volume MWhc estime",Potentials!$A$1:$O$1,0)),INDEX(Potentials!$A$1:$O$2000,MATCH(N68,Potentials!$A$1:$A$2000,0),MATCH("Volume MWhc",Potentials!$A$1:$O$1,0))),"")</f>
      </c>
      <c r="R68" s="6" t="str">
        <f>IFERROR(INDEX(Potentials!$A$1:$O$2000,MATCH(N68,Potentials!$A$1:$A$2000,0),MATCH("Commerce",Potentials!$A$1:$O$1,0)),"")</f>
      </c>
      <c r="T68" s="6" t="str">
        <f>IF(Widgets!AD63=0,"",Widgets!AD63)</f>
      </c>
      <c r="U68" s="6" t="str">
        <f>IFERROR(INDEX(Projects!$A$1:$O$2000,MATCH(T68,Projects!$A$1:$A$2000,0),MATCH("Beneficiaire",Projects!$A$1:$O$1,0)),"")</f>
      </c>
      <c r="V68" s="6" t="str">
        <f>IFERROR(INDEX(Projects!$A$1:$O$2000,MATCH(T68,Projects!$A$1:$A$2000,0),MATCH("Installateur",Projects!$A$1:$O$1,0)),"")</f>
      </c>
      <c r="W68" s="21" t="str">
        <f>IFERROR(INDEX(Projects!$A$1:$O$2000,MATCH(T68,Projects!$A$1:$A$2000,0),MATCH("Volume MWhc",Projects!$A$1:$O$1,0)),"")</f>
      </c>
      <c r="X68" s="6" t="str">
        <f>IFERROR(INDEX(Projects!$A$1:$O$2000,MATCH(T68,Projects!$A$1:$A$2000,0),MATCH("Commerce",Projects!$A$1:$O$1,0)),"")</f>
      </c>
      <c r="Z68" s="6" t="str">
        <f>IF(Widgets!AK63=0,"",Widgets!AK63)</f>
      </c>
      <c r="AA68" s="6" t="str">
        <f>IFERROR(INDEX(Projects!$A$1:$O$2000,MATCH(Z68,Projects!$A$1:$A$2000,0),MATCH("Beneficiaire",Projects!$A$1:$O$1,0)),"")</f>
      </c>
      <c r="AB68" s="6" t="str">
        <f>IFERROR(INDEX(Projects!$A$1:$O$2000,MATCH(Z68,Projects!$A$1:$A$2000,0),MATCH("Installateur",Projects!$A$1:$O$1,0)),"")</f>
      </c>
      <c r="AC68" s="21" t="str">
        <f>IFERROR(INDEX(Projects!$A$1:$O$2000,MATCH(Z68,Projects!$A$1:$A$2000,0),MATCH("Volume MWhc",Projects!$A$1:$O$1,0)),"")</f>
      </c>
      <c r="AD68" s="6" t="str">
        <f>IFERROR(INDEX(Projects!$A$1:$O$2000,MATCH(Z68,Projects!$A$1:$A$2000,0),MATCH("Commerce",Projects!$A$1:$O$1,0)),"")</f>
      </c>
      <c r="AF68" s="6" t="str">
        <f>IF(Widgets!AR63=0,"",Widgets!AR63)</f>
      </c>
      <c r="AG68" s="6" t="str">
        <f>IFERROR(INDEX(Potentials!$A$1:$O$2000,MATCH(AF68,Potentials!$A$1:$A$2000,0),MATCH("Beneficiaire",Potentials!$A$1:$O$1,0)),"")</f>
      </c>
      <c r="AH68" s="6" t="str">
        <f>IFERROR(INDEX(Potentials!$A$1:$O$2000,MATCH(AF68,Potentials!$A$1:$A$2000,0),MATCH("Installateur",Potentials!$A$1:$O$1,0)),"")</f>
      </c>
      <c r="AI68" s="21" t="str">
        <f>IFERROR(IF(INDEX(Potentials!$A$1:$O$2000,MATCH(AF68,Potentials!$A$1:$A$2000,0),MATCH("Volume MWhc",Potentials!$A$1:$O$1,0))=0,INDEX(Potentials!$A$1:$O$2000,MATCH(AF68,Potentials!$A$1:$A$2000,0),MATCH("Volume MWhc estime",Potentials!$A$1:$O$1,0)),INDEX(Potentials!$A$1:$O$2000,MATCH(AF68,Potentials!$A$1:$A$2000,0),MATCH("Volume MWhc",Potentials!$A$1:$O$1,0))),"")</f>
      </c>
      <c r="AJ68" s="6" t="str">
        <f>IFERROR(INDEX(Potentials!$A$1:$O$2000,MATCH(AF68,Potentials!$A$1:$A$2000,0),MATCH("Commerce",Potentials!$A$1:$O$1,0)),"")</f>
      </c>
    </row>
    <row r="69" spans="1:37">
      <c r="N69" s="6" t="str">
        <f>IF(Widgets!W64=0,"",Widgets!W64)</f>
      </c>
      <c r="O69" s="6" t="str">
        <f>IFERROR(INDEX(Potentials!$A$1:$O$2000,MATCH(N69,Potentials!$A$1:$A$2000,0),MATCH("Beneficiaire",Potentials!$A$1:$O$1,0)),"")</f>
      </c>
      <c r="P69" s="6" t="str">
        <f>IFERROR(INDEX(Potentials!$A$1:$O$2000,MATCH(N69,Potentials!$A$1:$A$2000,0),MATCH("Installateur",Potentials!$A$1:$O$1,0)),"")</f>
      </c>
      <c r="Q69" s="21" t="str">
        <f>IFERROR(IF(INDEX(Potentials!$A$1:$O$2000,MATCH(N69,Potentials!$A$1:$A$2000,0),MATCH("Volume MWhc",Potentials!$A$1:$O$1,0))=0,INDEX(Potentials!$A$1:$O$2000,MATCH(N69,Potentials!$A$1:$A$2000,0),MATCH("Volume MWhc estime",Potentials!$A$1:$O$1,0)),INDEX(Potentials!$A$1:$O$2000,MATCH(N69,Potentials!$A$1:$A$2000,0),MATCH("Volume MWhc",Potentials!$A$1:$O$1,0))),"")</f>
      </c>
      <c r="R69" s="6" t="str">
        <f>IFERROR(INDEX(Potentials!$A$1:$O$2000,MATCH(N69,Potentials!$A$1:$A$2000,0),MATCH("Commerce",Potentials!$A$1:$O$1,0)),"")</f>
      </c>
      <c r="T69" s="6" t="str">
        <f>IF(Widgets!AD64=0,"",Widgets!AD64)</f>
      </c>
      <c r="U69" s="6" t="str">
        <f>IFERROR(INDEX(Projects!$A$1:$O$2000,MATCH(T69,Projects!$A$1:$A$2000,0),MATCH("Beneficiaire",Projects!$A$1:$O$1,0)),"")</f>
      </c>
      <c r="V69" s="6" t="str">
        <f>IFERROR(INDEX(Projects!$A$1:$O$2000,MATCH(T69,Projects!$A$1:$A$2000,0),MATCH("Installateur",Projects!$A$1:$O$1,0)),"")</f>
      </c>
      <c r="W69" s="21" t="str">
        <f>IFERROR(INDEX(Projects!$A$1:$O$2000,MATCH(T69,Projects!$A$1:$A$2000,0),MATCH("Volume MWhc",Projects!$A$1:$O$1,0)),"")</f>
      </c>
      <c r="X69" s="6" t="str">
        <f>IFERROR(INDEX(Projects!$A$1:$O$2000,MATCH(T69,Projects!$A$1:$A$2000,0),MATCH("Commerce",Projects!$A$1:$O$1,0)),"")</f>
      </c>
      <c r="Z69" s="6" t="str">
        <f>IF(Widgets!AK64=0,"",Widgets!AK64)</f>
      </c>
      <c r="AA69" s="6" t="str">
        <f>IFERROR(INDEX(Projects!$A$1:$O$2000,MATCH(Z69,Projects!$A$1:$A$2000,0),MATCH("Beneficiaire",Projects!$A$1:$O$1,0)),"")</f>
      </c>
      <c r="AB69" s="6" t="str">
        <f>IFERROR(INDEX(Projects!$A$1:$O$2000,MATCH(Z69,Projects!$A$1:$A$2000,0),MATCH("Installateur",Projects!$A$1:$O$1,0)),"")</f>
      </c>
      <c r="AC69" s="21" t="str">
        <f>IFERROR(INDEX(Projects!$A$1:$O$2000,MATCH(Z69,Projects!$A$1:$A$2000,0),MATCH("Volume MWhc",Projects!$A$1:$O$1,0)),"")</f>
      </c>
      <c r="AD69" s="6" t="str">
        <f>IFERROR(INDEX(Projects!$A$1:$O$2000,MATCH(Z69,Projects!$A$1:$A$2000,0),MATCH("Commerce",Projects!$A$1:$O$1,0)),"")</f>
      </c>
      <c r="AF69" s="6" t="str">
        <f>IF(Widgets!AR64=0,"",Widgets!AR64)</f>
      </c>
      <c r="AG69" s="6" t="str">
        <f>IFERROR(INDEX(Potentials!$A$1:$O$2000,MATCH(AF69,Potentials!$A$1:$A$2000,0),MATCH("Beneficiaire",Potentials!$A$1:$O$1,0)),"")</f>
      </c>
      <c r="AH69" s="6" t="str">
        <f>IFERROR(INDEX(Potentials!$A$1:$O$2000,MATCH(AF69,Potentials!$A$1:$A$2000,0),MATCH("Installateur",Potentials!$A$1:$O$1,0)),"")</f>
      </c>
      <c r="AI69" s="21" t="str">
        <f>IFERROR(IF(INDEX(Potentials!$A$1:$O$2000,MATCH(AF69,Potentials!$A$1:$A$2000,0),MATCH("Volume MWhc",Potentials!$A$1:$O$1,0))=0,INDEX(Potentials!$A$1:$O$2000,MATCH(AF69,Potentials!$A$1:$A$2000,0),MATCH("Volume MWhc estime",Potentials!$A$1:$O$1,0)),INDEX(Potentials!$A$1:$O$2000,MATCH(AF69,Potentials!$A$1:$A$2000,0),MATCH("Volume MWhc",Potentials!$A$1:$O$1,0))),"")</f>
      </c>
      <c r="AJ69" s="6" t="str">
        <f>IFERROR(INDEX(Potentials!$A$1:$O$2000,MATCH(AF69,Potentials!$A$1:$A$2000,0),MATCH("Commerce",Potentials!$A$1:$O$1,0)),"")</f>
      </c>
    </row>
    <row r="70" spans="1:37">
      <c r="N70" s="6" t="str">
        <f>IF(Widgets!W65=0,"",Widgets!W65)</f>
      </c>
      <c r="O70" s="6" t="str">
        <f>IFERROR(INDEX(Potentials!$A$1:$O$2000,MATCH(N70,Potentials!$A$1:$A$2000,0),MATCH("Beneficiaire",Potentials!$A$1:$O$1,0)),"")</f>
      </c>
      <c r="P70" s="6" t="str">
        <f>IFERROR(INDEX(Potentials!$A$1:$O$2000,MATCH(N70,Potentials!$A$1:$A$2000,0),MATCH("Installateur",Potentials!$A$1:$O$1,0)),"")</f>
      </c>
      <c r="Q70" s="21" t="str">
        <f>IFERROR(IF(INDEX(Potentials!$A$1:$O$2000,MATCH(N70,Potentials!$A$1:$A$2000,0),MATCH("Volume MWhc",Potentials!$A$1:$O$1,0))=0,INDEX(Potentials!$A$1:$O$2000,MATCH(N70,Potentials!$A$1:$A$2000,0),MATCH("Volume MWhc estime",Potentials!$A$1:$O$1,0)),INDEX(Potentials!$A$1:$O$2000,MATCH(N70,Potentials!$A$1:$A$2000,0),MATCH("Volume MWhc",Potentials!$A$1:$O$1,0))),"")</f>
      </c>
      <c r="R70" s="6" t="str">
        <f>IFERROR(INDEX(Potentials!$A$1:$O$2000,MATCH(N70,Potentials!$A$1:$A$2000,0),MATCH("Commerce",Potentials!$A$1:$O$1,0)),"")</f>
      </c>
      <c r="T70" s="6" t="str">
        <f>IF(Widgets!AD65=0,"",Widgets!AD65)</f>
      </c>
      <c r="U70" s="6" t="str">
        <f>IFERROR(INDEX(Projects!$A$1:$O$2000,MATCH(T70,Projects!$A$1:$A$2000,0),MATCH("Beneficiaire",Projects!$A$1:$O$1,0)),"")</f>
      </c>
      <c r="V70" s="6" t="str">
        <f>IFERROR(INDEX(Projects!$A$1:$O$2000,MATCH(T70,Projects!$A$1:$A$2000,0),MATCH("Installateur",Projects!$A$1:$O$1,0)),"")</f>
      </c>
      <c r="W70" s="21" t="str">
        <f>IFERROR(INDEX(Projects!$A$1:$O$2000,MATCH(T70,Projects!$A$1:$A$2000,0),MATCH("Volume MWhc",Projects!$A$1:$O$1,0)),"")</f>
      </c>
      <c r="X70" s="6" t="str">
        <f>IFERROR(INDEX(Projects!$A$1:$O$2000,MATCH(T70,Projects!$A$1:$A$2000,0),MATCH("Commerce",Projects!$A$1:$O$1,0)),"")</f>
      </c>
      <c r="Z70" s="6" t="str">
        <f>IF(Widgets!AK65=0,"",Widgets!AK65)</f>
      </c>
      <c r="AA70" s="6" t="str">
        <f>IFERROR(INDEX(Projects!$A$1:$O$2000,MATCH(Z70,Projects!$A$1:$A$2000,0),MATCH("Beneficiaire",Projects!$A$1:$O$1,0)),"")</f>
      </c>
      <c r="AB70" s="6" t="str">
        <f>IFERROR(INDEX(Projects!$A$1:$O$2000,MATCH(Z70,Projects!$A$1:$A$2000,0),MATCH("Installateur",Projects!$A$1:$O$1,0)),"")</f>
      </c>
      <c r="AC70" s="21" t="str">
        <f>IFERROR(INDEX(Projects!$A$1:$O$2000,MATCH(Z70,Projects!$A$1:$A$2000,0),MATCH("Volume MWhc",Projects!$A$1:$O$1,0)),"")</f>
      </c>
      <c r="AD70" s="6" t="str">
        <f>IFERROR(INDEX(Projects!$A$1:$O$2000,MATCH(Z70,Projects!$A$1:$A$2000,0),MATCH("Commerce",Projects!$A$1:$O$1,0)),"")</f>
      </c>
      <c r="AF70" s="6" t="str">
        <f>IF(Widgets!AR65=0,"",Widgets!AR65)</f>
      </c>
      <c r="AG70" s="6" t="str">
        <f>IFERROR(INDEX(Potentials!$A$1:$O$2000,MATCH(AF70,Potentials!$A$1:$A$2000,0),MATCH("Beneficiaire",Potentials!$A$1:$O$1,0)),"")</f>
      </c>
      <c r="AH70" s="6" t="str">
        <f>IFERROR(INDEX(Potentials!$A$1:$O$2000,MATCH(AF70,Potentials!$A$1:$A$2000,0),MATCH("Installateur",Potentials!$A$1:$O$1,0)),"")</f>
      </c>
      <c r="AI70" s="21" t="str">
        <f>IFERROR(IF(INDEX(Potentials!$A$1:$O$2000,MATCH(AF70,Potentials!$A$1:$A$2000,0),MATCH("Volume MWhc",Potentials!$A$1:$O$1,0))=0,INDEX(Potentials!$A$1:$O$2000,MATCH(AF70,Potentials!$A$1:$A$2000,0),MATCH("Volume MWhc estime",Potentials!$A$1:$O$1,0)),INDEX(Potentials!$A$1:$O$2000,MATCH(AF70,Potentials!$A$1:$A$2000,0),MATCH("Volume MWhc",Potentials!$A$1:$O$1,0))),"")</f>
      </c>
      <c r="AJ70" s="6" t="str">
        <f>IFERROR(INDEX(Potentials!$A$1:$O$2000,MATCH(AF70,Potentials!$A$1:$A$2000,0),MATCH("Commerce",Potentials!$A$1:$O$1,0)),"")</f>
      </c>
    </row>
    <row r="71" spans="1:37">
      <c r="N71" s="6" t="str">
        <f>IF(Widgets!W66=0,"",Widgets!W66)</f>
      </c>
      <c r="O71" s="6" t="str">
        <f>IFERROR(INDEX(Potentials!$A$1:$O$2000,MATCH(N71,Potentials!$A$1:$A$2000,0),MATCH("Beneficiaire",Potentials!$A$1:$O$1,0)),"")</f>
      </c>
      <c r="P71" s="6" t="str">
        <f>IFERROR(INDEX(Potentials!$A$1:$O$2000,MATCH(N71,Potentials!$A$1:$A$2000,0),MATCH("Installateur",Potentials!$A$1:$O$1,0)),"")</f>
      </c>
      <c r="Q71" s="21" t="str">
        <f>IFERROR(IF(INDEX(Potentials!$A$1:$O$2000,MATCH(N71,Potentials!$A$1:$A$2000,0),MATCH("Volume MWhc",Potentials!$A$1:$O$1,0))=0,INDEX(Potentials!$A$1:$O$2000,MATCH(N71,Potentials!$A$1:$A$2000,0),MATCH("Volume MWhc estime",Potentials!$A$1:$O$1,0)),INDEX(Potentials!$A$1:$O$2000,MATCH(N71,Potentials!$A$1:$A$2000,0),MATCH("Volume MWhc",Potentials!$A$1:$O$1,0))),"")</f>
      </c>
      <c r="R71" s="6" t="str">
        <f>IFERROR(INDEX(Potentials!$A$1:$O$2000,MATCH(N71,Potentials!$A$1:$A$2000,0),MATCH("Commerce",Potentials!$A$1:$O$1,0)),"")</f>
      </c>
      <c r="T71" s="6" t="str">
        <f>IF(Widgets!AD66=0,"",Widgets!AD66)</f>
      </c>
      <c r="U71" s="6" t="str">
        <f>IFERROR(INDEX(Projects!$A$1:$O$2000,MATCH(T71,Projects!$A$1:$A$2000,0),MATCH("Beneficiaire",Projects!$A$1:$O$1,0)),"")</f>
      </c>
      <c r="V71" s="6" t="str">
        <f>IFERROR(INDEX(Projects!$A$1:$O$2000,MATCH(T71,Projects!$A$1:$A$2000,0),MATCH("Installateur",Projects!$A$1:$O$1,0)),"")</f>
      </c>
      <c r="W71" s="21" t="str">
        <f>IFERROR(INDEX(Projects!$A$1:$O$2000,MATCH(T71,Projects!$A$1:$A$2000,0),MATCH("Volume MWhc",Projects!$A$1:$O$1,0)),"")</f>
      </c>
      <c r="X71" s="6" t="str">
        <f>IFERROR(INDEX(Projects!$A$1:$O$2000,MATCH(T71,Projects!$A$1:$A$2000,0),MATCH("Commerce",Projects!$A$1:$O$1,0)),"")</f>
      </c>
      <c r="Z71" s="6" t="str">
        <f>IF(Widgets!AK66=0,"",Widgets!AK66)</f>
      </c>
      <c r="AA71" s="6" t="str">
        <f>IFERROR(INDEX(Projects!$A$1:$O$2000,MATCH(Z71,Projects!$A$1:$A$2000,0),MATCH("Beneficiaire",Projects!$A$1:$O$1,0)),"")</f>
      </c>
      <c r="AB71" s="6" t="str">
        <f>IFERROR(INDEX(Projects!$A$1:$O$2000,MATCH(Z71,Projects!$A$1:$A$2000,0),MATCH("Installateur",Projects!$A$1:$O$1,0)),"")</f>
      </c>
      <c r="AC71" s="21" t="str">
        <f>IFERROR(INDEX(Projects!$A$1:$O$2000,MATCH(Z71,Projects!$A$1:$A$2000,0),MATCH("Volume MWhc",Projects!$A$1:$O$1,0)),"")</f>
      </c>
      <c r="AD71" s="6" t="str">
        <f>IFERROR(INDEX(Projects!$A$1:$O$2000,MATCH(Z71,Projects!$A$1:$A$2000,0),MATCH("Commerce",Projects!$A$1:$O$1,0)),"")</f>
      </c>
      <c r="AF71" s="6" t="str">
        <f>IF(Widgets!AR66=0,"",Widgets!AR66)</f>
      </c>
      <c r="AG71" s="6" t="str">
        <f>IFERROR(INDEX(Potentials!$A$1:$O$2000,MATCH(AF71,Potentials!$A$1:$A$2000,0),MATCH("Beneficiaire",Potentials!$A$1:$O$1,0)),"")</f>
      </c>
      <c r="AH71" s="6" t="str">
        <f>IFERROR(INDEX(Potentials!$A$1:$O$2000,MATCH(AF71,Potentials!$A$1:$A$2000,0),MATCH("Installateur",Potentials!$A$1:$O$1,0)),"")</f>
      </c>
      <c r="AI71" s="21" t="str">
        <f>IFERROR(IF(INDEX(Potentials!$A$1:$O$2000,MATCH(AF71,Potentials!$A$1:$A$2000,0),MATCH("Volume MWhc",Potentials!$A$1:$O$1,0))=0,INDEX(Potentials!$A$1:$O$2000,MATCH(AF71,Potentials!$A$1:$A$2000,0),MATCH("Volume MWhc estime",Potentials!$A$1:$O$1,0)),INDEX(Potentials!$A$1:$O$2000,MATCH(AF71,Potentials!$A$1:$A$2000,0),MATCH("Volume MWhc",Potentials!$A$1:$O$1,0))),"")</f>
      </c>
      <c r="AJ71" s="6" t="str">
        <f>IFERROR(INDEX(Potentials!$A$1:$O$2000,MATCH(AF71,Potentials!$A$1:$A$2000,0),MATCH("Commerce",Potentials!$A$1:$O$1,0)),"")</f>
      </c>
    </row>
    <row r="72" spans="1:37">
      <c r="N72" s="6" t="str">
        <f>IF(Widgets!W67=0,"",Widgets!W67)</f>
      </c>
      <c r="O72" s="6" t="str">
        <f>IFERROR(INDEX(Potentials!$A$1:$O$2000,MATCH(N72,Potentials!$A$1:$A$2000,0),MATCH("Beneficiaire",Potentials!$A$1:$O$1,0)),"")</f>
      </c>
      <c r="P72" s="6" t="str">
        <f>IFERROR(INDEX(Potentials!$A$1:$O$2000,MATCH(N72,Potentials!$A$1:$A$2000,0),MATCH("Installateur",Potentials!$A$1:$O$1,0)),"")</f>
      </c>
      <c r="Q72" s="21" t="str">
        <f>IFERROR(IF(INDEX(Potentials!$A$1:$O$2000,MATCH(N72,Potentials!$A$1:$A$2000,0),MATCH("Volume MWhc",Potentials!$A$1:$O$1,0))=0,INDEX(Potentials!$A$1:$O$2000,MATCH(N72,Potentials!$A$1:$A$2000,0),MATCH("Volume MWhc estime",Potentials!$A$1:$O$1,0)),INDEX(Potentials!$A$1:$O$2000,MATCH(N72,Potentials!$A$1:$A$2000,0),MATCH("Volume MWhc",Potentials!$A$1:$O$1,0))),"")</f>
      </c>
      <c r="R72" s="6" t="str">
        <f>IFERROR(INDEX(Potentials!$A$1:$O$2000,MATCH(N72,Potentials!$A$1:$A$2000,0),MATCH("Commerce",Potentials!$A$1:$O$1,0)),"")</f>
      </c>
      <c r="T72" s="6" t="str">
        <f>IF(Widgets!AD67=0,"",Widgets!AD67)</f>
      </c>
      <c r="U72" s="6" t="str">
        <f>IFERROR(INDEX(Projects!$A$1:$O$2000,MATCH(T72,Projects!$A$1:$A$2000,0),MATCH("Beneficiaire",Projects!$A$1:$O$1,0)),"")</f>
      </c>
      <c r="V72" s="6" t="str">
        <f>IFERROR(INDEX(Projects!$A$1:$O$2000,MATCH(T72,Projects!$A$1:$A$2000,0),MATCH("Installateur",Projects!$A$1:$O$1,0)),"")</f>
      </c>
      <c r="W72" s="21" t="str">
        <f>IFERROR(INDEX(Projects!$A$1:$O$2000,MATCH(T72,Projects!$A$1:$A$2000,0),MATCH("Volume MWhc",Projects!$A$1:$O$1,0)),"")</f>
      </c>
      <c r="X72" s="6" t="str">
        <f>IFERROR(INDEX(Projects!$A$1:$O$2000,MATCH(T72,Projects!$A$1:$A$2000,0),MATCH("Commerce",Projects!$A$1:$O$1,0)),"")</f>
      </c>
      <c r="Z72" s="6" t="str">
        <f>IF(Widgets!AK67=0,"",Widgets!AK67)</f>
      </c>
      <c r="AA72" s="6" t="str">
        <f>IFERROR(INDEX(Projects!$A$1:$O$2000,MATCH(Z72,Projects!$A$1:$A$2000,0),MATCH("Beneficiaire",Projects!$A$1:$O$1,0)),"")</f>
      </c>
      <c r="AB72" s="6" t="str">
        <f>IFERROR(INDEX(Projects!$A$1:$O$2000,MATCH(Z72,Projects!$A$1:$A$2000,0),MATCH("Installateur",Projects!$A$1:$O$1,0)),"")</f>
      </c>
      <c r="AC72" s="21" t="str">
        <f>IFERROR(INDEX(Projects!$A$1:$O$2000,MATCH(Z72,Projects!$A$1:$A$2000,0),MATCH("Volume MWhc",Projects!$A$1:$O$1,0)),"")</f>
      </c>
      <c r="AD72" s="6" t="str">
        <f>IFERROR(INDEX(Projects!$A$1:$O$2000,MATCH(Z72,Projects!$A$1:$A$2000,0),MATCH("Commerce",Projects!$A$1:$O$1,0)),"")</f>
      </c>
      <c r="AF72" s="6" t="str">
        <f>IF(Widgets!AR67=0,"",Widgets!AR67)</f>
      </c>
      <c r="AG72" s="6" t="str">
        <f>IFERROR(INDEX(Potentials!$A$1:$O$2000,MATCH(AF72,Potentials!$A$1:$A$2000,0),MATCH("Beneficiaire",Potentials!$A$1:$O$1,0)),"")</f>
      </c>
      <c r="AH72" s="6" t="str">
        <f>IFERROR(INDEX(Potentials!$A$1:$O$2000,MATCH(AF72,Potentials!$A$1:$A$2000,0),MATCH("Installateur",Potentials!$A$1:$O$1,0)),"")</f>
      </c>
      <c r="AI72" s="21" t="str">
        <f>IFERROR(IF(INDEX(Potentials!$A$1:$O$2000,MATCH(AF72,Potentials!$A$1:$A$2000,0),MATCH("Volume MWhc",Potentials!$A$1:$O$1,0))=0,INDEX(Potentials!$A$1:$O$2000,MATCH(AF72,Potentials!$A$1:$A$2000,0),MATCH("Volume MWhc estime",Potentials!$A$1:$O$1,0)),INDEX(Potentials!$A$1:$O$2000,MATCH(AF72,Potentials!$A$1:$A$2000,0),MATCH("Volume MWhc",Potentials!$A$1:$O$1,0))),"")</f>
      </c>
      <c r="AJ72" s="6" t="str">
        <f>IFERROR(INDEX(Potentials!$A$1:$O$2000,MATCH(AF72,Potentials!$A$1:$A$2000,0),MATCH("Commerce",Potentials!$A$1:$O$1,0)),"")</f>
      </c>
    </row>
    <row r="73" spans="1:37">
      <c r="N73" s="6" t="str">
        <f>IF(Widgets!W68=0,"",Widgets!W68)</f>
      </c>
      <c r="O73" s="6" t="str">
        <f>IFERROR(INDEX(Potentials!$A$1:$O$2000,MATCH(N73,Potentials!$A$1:$A$2000,0),MATCH("Beneficiaire",Potentials!$A$1:$O$1,0)),"")</f>
      </c>
      <c r="P73" s="6" t="str">
        <f>IFERROR(INDEX(Potentials!$A$1:$O$2000,MATCH(N73,Potentials!$A$1:$A$2000,0),MATCH("Installateur",Potentials!$A$1:$O$1,0)),"")</f>
      </c>
      <c r="Q73" s="21" t="str">
        <f>IFERROR(IF(INDEX(Potentials!$A$1:$O$2000,MATCH(N73,Potentials!$A$1:$A$2000,0),MATCH("Volume MWhc",Potentials!$A$1:$O$1,0))=0,INDEX(Potentials!$A$1:$O$2000,MATCH(N73,Potentials!$A$1:$A$2000,0),MATCH("Volume MWhc estime",Potentials!$A$1:$O$1,0)),INDEX(Potentials!$A$1:$O$2000,MATCH(N73,Potentials!$A$1:$A$2000,0),MATCH("Volume MWhc",Potentials!$A$1:$O$1,0))),"")</f>
      </c>
      <c r="R73" s="6" t="str">
        <f>IFERROR(INDEX(Potentials!$A$1:$O$2000,MATCH(N73,Potentials!$A$1:$A$2000,0),MATCH("Commerce",Potentials!$A$1:$O$1,0)),"")</f>
      </c>
      <c r="T73" s="6" t="str">
        <f>IF(Widgets!AD68=0,"",Widgets!AD68)</f>
      </c>
      <c r="U73" s="6" t="str">
        <f>IFERROR(INDEX(Projects!$A$1:$O$2000,MATCH(T73,Projects!$A$1:$A$2000,0),MATCH("Beneficiaire",Projects!$A$1:$O$1,0)),"")</f>
      </c>
      <c r="V73" s="6" t="str">
        <f>IFERROR(INDEX(Projects!$A$1:$O$2000,MATCH(T73,Projects!$A$1:$A$2000,0),MATCH("Installateur",Projects!$A$1:$O$1,0)),"")</f>
      </c>
      <c r="W73" s="21" t="str">
        <f>IFERROR(INDEX(Projects!$A$1:$O$2000,MATCH(T73,Projects!$A$1:$A$2000,0),MATCH("Volume MWhc",Projects!$A$1:$O$1,0)),"")</f>
      </c>
      <c r="X73" s="6" t="str">
        <f>IFERROR(INDEX(Projects!$A$1:$O$2000,MATCH(T73,Projects!$A$1:$A$2000,0),MATCH("Commerce",Projects!$A$1:$O$1,0)),"")</f>
      </c>
      <c r="Z73" s="6" t="str">
        <f>IF(Widgets!AK68=0,"",Widgets!AK68)</f>
      </c>
      <c r="AA73" s="6" t="str">
        <f>IFERROR(INDEX(Projects!$A$1:$O$2000,MATCH(Z73,Projects!$A$1:$A$2000,0),MATCH("Beneficiaire",Projects!$A$1:$O$1,0)),"")</f>
      </c>
      <c r="AB73" s="6" t="str">
        <f>IFERROR(INDEX(Projects!$A$1:$O$2000,MATCH(Z73,Projects!$A$1:$A$2000,0),MATCH("Installateur",Projects!$A$1:$O$1,0)),"")</f>
      </c>
      <c r="AC73" s="21" t="str">
        <f>IFERROR(INDEX(Projects!$A$1:$O$2000,MATCH(Z73,Projects!$A$1:$A$2000,0),MATCH("Volume MWhc",Projects!$A$1:$O$1,0)),"")</f>
      </c>
      <c r="AD73" s="6" t="str">
        <f>IFERROR(INDEX(Projects!$A$1:$O$2000,MATCH(Z73,Projects!$A$1:$A$2000,0),MATCH("Commerce",Projects!$A$1:$O$1,0)),"")</f>
      </c>
      <c r="AF73" s="6" t="str">
        <f>IF(Widgets!AR68=0,"",Widgets!AR68)</f>
      </c>
      <c r="AG73" s="6" t="str">
        <f>IFERROR(INDEX(Potentials!$A$1:$O$2000,MATCH(AF73,Potentials!$A$1:$A$2000,0),MATCH("Beneficiaire",Potentials!$A$1:$O$1,0)),"")</f>
      </c>
      <c r="AH73" s="6" t="str">
        <f>IFERROR(INDEX(Potentials!$A$1:$O$2000,MATCH(AF73,Potentials!$A$1:$A$2000,0),MATCH("Installateur",Potentials!$A$1:$O$1,0)),"")</f>
      </c>
      <c r="AI73" s="21" t="str">
        <f>IFERROR(IF(INDEX(Potentials!$A$1:$O$2000,MATCH(AF73,Potentials!$A$1:$A$2000,0),MATCH("Volume MWhc",Potentials!$A$1:$O$1,0))=0,INDEX(Potentials!$A$1:$O$2000,MATCH(AF73,Potentials!$A$1:$A$2000,0),MATCH("Volume MWhc estime",Potentials!$A$1:$O$1,0)),INDEX(Potentials!$A$1:$O$2000,MATCH(AF73,Potentials!$A$1:$A$2000,0),MATCH("Volume MWhc",Potentials!$A$1:$O$1,0))),"")</f>
      </c>
      <c r="AJ73" s="6" t="str">
        <f>IFERROR(INDEX(Potentials!$A$1:$O$2000,MATCH(AF73,Potentials!$A$1:$A$2000,0),MATCH("Commerce",Potentials!$A$1:$O$1,0)),"")</f>
      </c>
    </row>
    <row r="74" spans="1:37">
      <c r="N74" s="6" t="str">
        <f>IF(Widgets!W69=0,"",Widgets!W69)</f>
      </c>
      <c r="O74" s="6" t="str">
        <f>IFERROR(INDEX(Potentials!$A$1:$O$2000,MATCH(N74,Potentials!$A$1:$A$2000,0),MATCH("Beneficiaire",Potentials!$A$1:$O$1,0)),"")</f>
      </c>
      <c r="P74" s="6" t="str">
        <f>IFERROR(INDEX(Potentials!$A$1:$O$2000,MATCH(N74,Potentials!$A$1:$A$2000,0),MATCH("Installateur",Potentials!$A$1:$O$1,0)),"")</f>
      </c>
      <c r="Q74" s="21" t="str">
        <f>IFERROR(IF(INDEX(Potentials!$A$1:$O$2000,MATCH(N74,Potentials!$A$1:$A$2000,0),MATCH("Volume MWhc",Potentials!$A$1:$O$1,0))=0,INDEX(Potentials!$A$1:$O$2000,MATCH(N74,Potentials!$A$1:$A$2000,0),MATCH("Volume MWhc estime",Potentials!$A$1:$O$1,0)),INDEX(Potentials!$A$1:$O$2000,MATCH(N74,Potentials!$A$1:$A$2000,0),MATCH("Volume MWhc",Potentials!$A$1:$O$1,0))),"")</f>
      </c>
      <c r="R74" s="6" t="str">
        <f>IFERROR(INDEX(Potentials!$A$1:$O$2000,MATCH(N74,Potentials!$A$1:$A$2000,0),MATCH("Commerce",Potentials!$A$1:$O$1,0)),"")</f>
      </c>
      <c r="T74" s="6" t="str">
        <f>IF(Widgets!AD69=0,"",Widgets!AD69)</f>
      </c>
      <c r="U74" s="6" t="str">
        <f>IFERROR(INDEX(Projects!$A$1:$O$2000,MATCH(T74,Projects!$A$1:$A$2000,0),MATCH("Beneficiaire",Projects!$A$1:$O$1,0)),"")</f>
      </c>
      <c r="V74" s="6" t="str">
        <f>IFERROR(INDEX(Projects!$A$1:$O$2000,MATCH(T74,Projects!$A$1:$A$2000,0),MATCH("Installateur",Projects!$A$1:$O$1,0)),"")</f>
      </c>
      <c r="W74" s="21" t="str">
        <f>IFERROR(INDEX(Projects!$A$1:$O$2000,MATCH(T74,Projects!$A$1:$A$2000,0),MATCH("Volume MWhc",Projects!$A$1:$O$1,0)),"")</f>
      </c>
      <c r="X74" s="6" t="str">
        <f>IFERROR(INDEX(Projects!$A$1:$O$2000,MATCH(T74,Projects!$A$1:$A$2000,0),MATCH("Commerce",Projects!$A$1:$O$1,0)),"")</f>
      </c>
      <c r="Z74" s="6" t="str">
        <f>IF(Widgets!AK69=0,"",Widgets!AK69)</f>
      </c>
      <c r="AA74" s="6" t="str">
        <f>IFERROR(INDEX(Projects!$A$1:$O$2000,MATCH(Z74,Projects!$A$1:$A$2000,0),MATCH("Beneficiaire",Projects!$A$1:$O$1,0)),"")</f>
      </c>
      <c r="AB74" s="6" t="str">
        <f>IFERROR(INDEX(Projects!$A$1:$O$2000,MATCH(Z74,Projects!$A$1:$A$2000,0),MATCH("Installateur",Projects!$A$1:$O$1,0)),"")</f>
      </c>
      <c r="AC74" s="21" t="str">
        <f>IFERROR(INDEX(Projects!$A$1:$O$2000,MATCH(Z74,Projects!$A$1:$A$2000,0),MATCH("Volume MWhc",Projects!$A$1:$O$1,0)),"")</f>
      </c>
      <c r="AD74" s="6" t="str">
        <f>IFERROR(INDEX(Projects!$A$1:$O$2000,MATCH(Z74,Projects!$A$1:$A$2000,0),MATCH("Commerce",Projects!$A$1:$O$1,0)),"")</f>
      </c>
      <c r="AF74" s="6" t="str">
        <f>IF(Widgets!AR69=0,"",Widgets!AR69)</f>
      </c>
      <c r="AG74" s="6" t="str">
        <f>IFERROR(INDEX(Potentials!$A$1:$O$2000,MATCH(AF74,Potentials!$A$1:$A$2000,0),MATCH("Beneficiaire",Potentials!$A$1:$O$1,0)),"")</f>
      </c>
      <c r="AH74" s="6" t="str">
        <f>IFERROR(INDEX(Potentials!$A$1:$O$2000,MATCH(AF74,Potentials!$A$1:$A$2000,0),MATCH("Installateur",Potentials!$A$1:$O$1,0)),"")</f>
      </c>
      <c r="AI74" s="21" t="str">
        <f>IFERROR(IF(INDEX(Potentials!$A$1:$O$2000,MATCH(AF74,Potentials!$A$1:$A$2000,0),MATCH("Volume MWhc",Potentials!$A$1:$O$1,0))=0,INDEX(Potentials!$A$1:$O$2000,MATCH(AF74,Potentials!$A$1:$A$2000,0),MATCH("Volume MWhc estime",Potentials!$A$1:$O$1,0)),INDEX(Potentials!$A$1:$O$2000,MATCH(AF74,Potentials!$A$1:$A$2000,0),MATCH("Volume MWhc",Potentials!$A$1:$O$1,0))),"")</f>
      </c>
      <c r="AJ74" s="6" t="str">
        <f>IFERROR(INDEX(Potentials!$A$1:$O$2000,MATCH(AF74,Potentials!$A$1:$A$2000,0),MATCH("Commerce",Potentials!$A$1:$O$1,0)),"")</f>
      </c>
    </row>
    <row r="75" spans="1:37">
      <c r="N75" s="6" t="str">
        <f>IF(Widgets!W70=0,"",Widgets!W70)</f>
      </c>
      <c r="O75" s="6" t="str">
        <f>IFERROR(INDEX(Potentials!$A$1:$O$2000,MATCH(N75,Potentials!$A$1:$A$2000,0),MATCH("Beneficiaire",Potentials!$A$1:$O$1,0)),"")</f>
      </c>
      <c r="P75" s="6" t="str">
        <f>IFERROR(INDEX(Potentials!$A$1:$O$2000,MATCH(N75,Potentials!$A$1:$A$2000,0),MATCH("Installateur",Potentials!$A$1:$O$1,0)),"")</f>
      </c>
      <c r="Q75" s="21" t="str">
        <f>IFERROR(IF(INDEX(Potentials!$A$1:$O$2000,MATCH(N75,Potentials!$A$1:$A$2000,0),MATCH("Volume MWhc",Potentials!$A$1:$O$1,0))=0,INDEX(Potentials!$A$1:$O$2000,MATCH(N75,Potentials!$A$1:$A$2000,0),MATCH("Volume MWhc estime",Potentials!$A$1:$O$1,0)),INDEX(Potentials!$A$1:$O$2000,MATCH(N75,Potentials!$A$1:$A$2000,0),MATCH("Volume MWhc",Potentials!$A$1:$O$1,0))),"")</f>
      </c>
      <c r="R75" s="6" t="str">
        <f>IFERROR(INDEX(Potentials!$A$1:$O$2000,MATCH(N75,Potentials!$A$1:$A$2000,0),MATCH("Commerce",Potentials!$A$1:$O$1,0)),"")</f>
      </c>
      <c r="T75" s="6" t="str">
        <f>IF(Widgets!AD70=0,"",Widgets!AD70)</f>
      </c>
      <c r="U75" s="6" t="str">
        <f>IFERROR(INDEX(Projects!$A$1:$O$2000,MATCH(T75,Projects!$A$1:$A$2000,0),MATCH("Beneficiaire",Projects!$A$1:$O$1,0)),"")</f>
      </c>
      <c r="V75" s="6" t="str">
        <f>IFERROR(INDEX(Projects!$A$1:$O$2000,MATCH(T75,Projects!$A$1:$A$2000,0),MATCH("Installateur",Projects!$A$1:$O$1,0)),"")</f>
      </c>
      <c r="W75" s="21" t="str">
        <f>IFERROR(INDEX(Projects!$A$1:$O$2000,MATCH(T75,Projects!$A$1:$A$2000,0),MATCH("Volume MWhc",Projects!$A$1:$O$1,0)),"")</f>
      </c>
      <c r="X75" s="6" t="str">
        <f>IFERROR(INDEX(Projects!$A$1:$O$2000,MATCH(T75,Projects!$A$1:$A$2000,0),MATCH("Commerce",Projects!$A$1:$O$1,0)),"")</f>
      </c>
      <c r="Z75" s="6" t="str">
        <f>IF(Widgets!AK70=0,"",Widgets!AK70)</f>
      </c>
      <c r="AA75" s="6" t="str">
        <f>IFERROR(INDEX(Projects!$A$1:$O$2000,MATCH(Z75,Projects!$A$1:$A$2000,0),MATCH("Beneficiaire",Projects!$A$1:$O$1,0)),"")</f>
      </c>
      <c r="AB75" s="6" t="str">
        <f>IFERROR(INDEX(Projects!$A$1:$O$2000,MATCH(Z75,Projects!$A$1:$A$2000,0),MATCH("Installateur",Projects!$A$1:$O$1,0)),"")</f>
      </c>
      <c r="AC75" s="21" t="str">
        <f>IFERROR(INDEX(Projects!$A$1:$O$2000,MATCH(Z75,Projects!$A$1:$A$2000,0),MATCH("Volume MWhc",Projects!$A$1:$O$1,0)),"")</f>
      </c>
      <c r="AD75" s="6" t="str">
        <f>IFERROR(INDEX(Projects!$A$1:$O$2000,MATCH(Z75,Projects!$A$1:$A$2000,0),MATCH("Commerce",Projects!$A$1:$O$1,0)),"")</f>
      </c>
      <c r="AF75" s="6" t="str">
        <f>IF(Widgets!AR70=0,"",Widgets!AR70)</f>
      </c>
      <c r="AG75" s="6" t="str">
        <f>IFERROR(INDEX(Potentials!$A$1:$O$2000,MATCH(AF75,Potentials!$A$1:$A$2000,0),MATCH("Beneficiaire",Potentials!$A$1:$O$1,0)),"")</f>
      </c>
      <c r="AH75" s="6" t="str">
        <f>IFERROR(INDEX(Potentials!$A$1:$O$2000,MATCH(AF75,Potentials!$A$1:$A$2000,0),MATCH("Installateur",Potentials!$A$1:$O$1,0)),"")</f>
      </c>
      <c r="AI75" s="21" t="str">
        <f>IFERROR(IF(INDEX(Potentials!$A$1:$O$2000,MATCH(AF75,Potentials!$A$1:$A$2000,0),MATCH("Volume MWhc",Potentials!$A$1:$O$1,0))=0,INDEX(Potentials!$A$1:$O$2000,MATCH(AF75,Potentials!$A$1:$A$2000,0),MATCH("Volume MWhc estime",Potentials!$A$1:$O$1,0)),INDEX(Potentials!$A$1:$O$2000,MATCH(AF75,Potentials!$A$1:$A$2000,0),MATCH("Volume MWhc",Potentials!$A$1:$O$1,0))),"")</f>
      </c>
      <c r="AJ75" s="6" t="str">
        <f>IFERROR(INDEX(Potentials!$A$1:$O$2000,MATCH(AF75,Potentials!$A$1:$A$2000,0),MATCH("Commerce",Potentials!$A$1:$O$1,0)),"")</f>
      </c>
    </row>
    <row r="76" spans="1:37">
      <c r="N76" s="6" t="str">
        <f>IF(Widgets!W71=0,"",Widgets!W71)</f>
      </c>
      <c r="O76" s="6" t="str">
        <f>IFERROR(INDEX(Potentials!$A$1:$O$2000,MATCH(N76,Potentials!$A$1:$A$2000,0),MATCH("Beneficiaire",Potentials!$A$1:$O$1,0)),"")</f>
      </c>
      <c r="P76" s="6" t="str">
        <f>IFERROR(INDEX(Potentials!$A$1:$O$2000,MATCH(N76,Potentials!$A$1:$A$2000,0),MATCH("Installateur",Potentials!$A$1:$O$1,0)),"")</f>
      </c>
      <c r="Q76" s="21" t="str">
        <f>IFERROR(IF(INDEX(Potentials!$A$1:$O$2000,MATCH(N76,Potentials!$A$1:$A$2000,0),MATCH("Volume MWhc",Potentials!$A$1:$O$1,0))=0,INDEX(Potentials!$A$1:$O$2000,MATCH(N76,Potentials!$A$1:$A$2000,0),MATCH("Volume MWhc estime",Potentials!$A$1:$O$1,0)),INDEX(Potentials!$A$1:$O$2000,MATCH(N76,Potentials!$A$1:$A$2000,0),MATCH("Volume MWhc",Potentials!$A$1:$O$1,0))),"")</f>
      </c>
      <c r="R76" s="6" t="str">
        <f>IFERROR(INDEX(Potentials!$A$1:$O$2000,MATCH(N76,Potentials!$A$1:$A$2000,0),MATCH("Commerce",Potentials!$A$1:$O$1,0)),"")</f>
      </c>
      <c r="T76" s="6" t="str">
        <f>IF(Widgets!AD71=0,"",Widgets!AD71)</f>
      </c>
      <c r="U76" s="6" t="str">
        <f>IFERROR(INDEX(Projects!$A$1:$O$2000,MATCH(T76,Projects!$A$1:$A$2000,0),MATCH("Beneficiaire",Projects!$A$1:$O$1,0)),"")</f>
      </c>
      <c r="V76" s="6" t="str">
        <f>IFERROR(INDEX(Projects!$A$1:$O$2000,MATCH(T76,Projects!$A$1:$A$2000,0),MATCH("Installateur",Projects!$A$1:$O$1,0)),"")</f>
      </c>
      <c r="W76" s="21" t="str">
        <f>IFERROR(INDEX(Projects!$A$1:$O$2000,MATCH(T76,Projects!$A$1:$A$2000,0),MATCH("Volume MWhc",Projects!$A$1:$O$1,0)),"")</f>
      </c>
      <c r="X76" s="6" t="str">
        <f>IFERROR(INDEX(Projects!$A$1:$O$2000,MATCH(T76,Projects!$A$1:$A$2000,0),MATCH("Commerce",Projects!$A$1:$O$1,0)),"")</f>
      </c>
      <c r="Z76" s="6" t="str">
        <f>IF(Widgets!AK71=0,"",Widgets!AK71)</f>
      </c>
      <c r="AA76" s="6" t="str">
        <f>IFERROR(INDEX(Projects!$A$1:$O$2000,MATCH(Z76,Projects!$A$1:$A$2000,0),MATCH("Beneficiaire",Projects!$A$1:$O$1,0)),"")</f>
      </c>
      <c r="AB76" s="6" t="str">
        <f>IFERROR(INDEX(Projects!$A$1:$O$2000,MATCH(Z76,Projects!$A$1:$A$2000,0),MATCH("Installateur",Projects!$A$1:$O$1,0)),"")</f>
      </c>
      <c r="AC76" s="21" t="str">
        <f>IFERROR(INDEX(Projects!$A$1:$O$2000,MATCH(Z76,Projects!$A$1:$A$2000,0),MATCH("Volume MWhc",Projects!$A$1:$O$1,0)),"")</f>
      </c>
      <c r="AD76" s="6" t="str">
        <f>IFERROR(INDEX(Projects!$A$1:$O$2000,MATCH(Z76,Projects!$A$1:$A$2000,0),MATCH("Commerce",Projects!$A$1:$O$1,0)),"")</f>
      </c>
      <c r="AF76" s="6" t="str">
        <f>IF(Widgets!AR71=0,"",Widgets!AR71)</f>
      </c>
      <c r="AG76" s="6" t="str">
        <f>IFERROR(INDEX(Potentials!$A$1:$O$2000,MATCH(AF76,Potentials!$A$1:$A$2000,0),MATCH("Beneficiaire",Potentials!$A$1:$O$1,0)),"")</f>
      </c>
      <c r="AH76" s="6" t="str">
        <f>IFERROR(INDEX(Potentials!$A$1:$O$2000,MATCH(AF76,Potentials!$A$1:$A$2000,0),MATCH("Installateur",Potentials!$A$1:$O$1,0)),"")</f>
      </c>
      <c r="AI76" s="21" t="str">
        <f>IFERROR(IF(INDEX(Potentials!$A$1:$O$2000,MATCH(AF76,Potentials!$A$1:$A$2000,0),MATCH("Volume MWhc",Potentials!$A$1:$O$1,0))=0,INDEX(Potentials!$A$1:$O$2000,MATCH(AF76,Potentials!$A$1:$A$2000,0),MATCH("Volume MWhc estime",Potentials!$A$1:$O$1,0)),INDEX(Potentials!$A$1:$O$2000,MATCH(AF76,Potentials!$A$1:$A$2000,0),MATCH("Volume MWhc",Potentials!$A$1:$O$1,0))),"")</f>
      </c>
      <c r="AJ76" s="6" t="str">
        <f>IFERROR(INDEX(Potentials!$A$1:$O$2000,MATCH(AF76,Potentials!$A$1:$A$2000,0),MATCH("Commerce",Potentials!$A$1:$O$1,0)),"")</f>
      </c>
    </row>
    <row r="77" spans="1:37">
      <c r="N77" s="6" t="str">
        <f>IF(Widgets!W72=0,"",Widgets!W72)</f>
      </c>
      <c r="O77" s="6" t="str">
        <f>IFERROR(INDEX(Potentials!$A$1:$O$2000,MATCH(N77,Potentials!$A$1:$A$2000,0),MATCH("Beneficiaire",Potentials!$A$1:$O$1,0)),"")</f>
      </c>
      <c r="P77" s="6" t="str">
        <f>IFERROR(INDEX(Potentials!$A$1:$O$2000,MATCH(N77,Potentials!$A$1:$A$2000,0),MATCH("Installateur",Potentials!$A$1:$O$1,0)),"")</f>
      </c>
      <c r="Q77" s="21" t="str">
        <f>IFERROR(IF(INDEX(Potentials!$A$1:$O$2000,MATCH(N77,Potentials!$A$1:$A$2000,0),MATCH("Volume MWhc",Potentials!$A$1:$O$1,0))=0,INDEX(Potentials!$A$1:$O$2000,MATCH(N77,Potentials!$A$1:$A$2000,0),MATCH("Volume MWhc estime",Potentials!$A$1:$O$1,0)),INDEX(Potentials!$A$1:$O$2000,MATCH(N77,Potentials!$A$1:$A$2000,0),MATCH("Volume MWhc",Potentials!$A$1:$O$1,0))),"")</f>
      </c>
      <c r="R77" s="6" t="str">
        <f>IFERROR(INDEX(Potentials!$A$1:$O$2000,MATCH(N77,Potentials!$A$1:$A$2000,0),MATCH("Commerce",Potentials!$A$1:$O$1,0)),"")</f>
      </c>
      <c r="T77" s="6" t="str">
        <f>IF(Widgets!AD72=0,"",Widgets!AD72)</f>
      </c>
      <c r="U77" s="6" t="str">
        <f>IFERROR(INDEX(Projects!$A$1:$O$2000,MATCH(T77,Projects!$A$1:$A$2000,0),MATCH("Beneficiaire",Projects!$A$1:$O$1,0)),"")</f>
      </c>
      <c r="V77" s="6" t="str">
        <f>IFERROR(INDEX(Projects!$A$1:$O$2000,MATCH(T77,Projects!$A$1:$A$2000,0),MATCH("Installateur",Projects!$A$1:$O$1,0)),"")</f>
      </c>
      <c r="W77" s="21" t="str">
        <f>IFERROR(INDEX(Projects!$A$1:$O$2000,MATCH(T77,Projects!$A$1:$A$2000,0),MATCH("Volume MWhc",Projects!$A$1:$O$1,0)),"")</f>
      </c>
      <c r="X77" s="6" t="str">
        <f>IFERROR(INDEX(Projects!$A$1:$O$2000,MATCH(T77,Projects!$A$1:$A$2000,0),MATCH("Commerce",Projects!$A$1:$O$1,0)),"")</f>
      </c>
      <c r="Z77" s="6" t="str">
        <f>IF(Widgets!AK72=0,"",Widgets!AK72)</f>
      </c>
      <c r="AA77" s="6" t="str">
        <f>IFERROR(INDEX(Projects!$A$1:$O$2000,MATCH(Z77,Projects!$A$1:$A$2000,0),MATCH("Beneficiaire",Projects!$A$1:$O$1,0)),"")</f>
      </c>
      <c r="AB77" s="6" t="str">
        <f>IFERROR(INDEX(Projects!$A$1:$O$2000,MATCH(Z77,Projects!$A$1:$A$2000,0),MATCH("Installateur",Projects!$A$1:$O$1,0)),"")</f>
      </c>
      <c r="AC77" s="21" t="str">
        <f>IFERROR(INDEX(Projects!$A$1:$O$2000,MATCH(Z77,Projects!$A$1:$A$2000,0),MATCH("Volume MWhc",Projects!$A$1:$O$1,0)),"")</f>
      </c>
      <c r="AD77" s="6" t="str">
        <f>IFERROR(INDEX(Projects!$A$1:$O$2000,MATCH(Z77,Projects!$A$1:$A$2000,0),MATCH("Commerce",Projects!$A$1:$O$1,0)),"")</f>
      </c>
      <c r="AF77" s="6" t="str">
        <f>IF(Widgets!AR72=0,"",Widgets!AR72)</f>
      </c>
      <c r="AG77" s="6" t="str">
        <f>IFERROR(INDEX(Potentials!$A$1:$O$2000,MATCH(AF77,Potentials!$A$1:$A$2000,0),MATCH("Beneficiaire",Potentials!$A$1:$O$1,0)),"")</f>
      </c>
      <c r="AH77" s="6" t="str">
        <f>IFERROR(INDEX(Potentials!$A$1:$O$2000,MATCH(AF77,Potentials!$A$1:$A$2000,0),MATCH("Installateur",Potentials!$A$1:$O$1,0)),"")</f>
      </c>
      <c r="AI77" s="21" t="str">
        <f>IFERROR(IF(INDEX(Potentials!$A$1:$O$2000,MATCH(AF77,Potentials!$A$1:$A$2000,0),MATCH("Volume MWhc",Potentials!$A$1:$O$1,0))=0,INDEX(Potentials!$A$1:$O$2000,MATCH(AF77,Potentials!$A$1:$A$2000,0),MATCH("Volume MWhc estime",Potentials!$A$1:$O$1,0)),INDEX(Potentials!$A$1:$O$2000,MATCH(AF77,Potentials!$A$1:$A$2000,0),MATCH("Volume MWhc",Potentials!$A$1:$O$1,0))),"")</f>
      </c>
      <c r="AJ77" s="6" t="str">
        <f>IFERROR(INDEX(Potentials!$A$1:$O$2000,MATCH(AF77,Potentials!$A$1:$A$2000,0),MATCH("Commerce",Potentials!$A$1:$O$1,0)),"")</f>
      </c>
    </row>
    <row r="78" spans="1:37">
      <c r="N78" s="6" t="str">
        <f>IF(Widgets!W73=0,"",Widgets!W73)</f>
      </c>
      <c r="O78" s="6" t="str">
        <f>IFERROR(INDEX(Potentials!$A$1:$O$2000,MATCH(N78,Potentials!$A$1:$A$2000,0),MATCH("Beneficiaire",Potentials!$A$1:$O$1,0)),"")</f>
      </c>
      <c r="P78" s="6" t="str">
        <f>IFERROR(INDEX(Potentials!$A$1:$O$2000,MATCH(N78,Potentials!$A$1:$A$2000,0),MATCH("Installateur",Potentials!$A$1:$O$1,0)),"")</f>
      </c>
      <c r="Q78" s="21" t="str">
        <f>IFERROR(IF(INDEX(Potentials!$A$1:$O$2000,MATCH(N78,Potentials!$A$1:$A$2000,0),MATCH("Volume MWhc",Potentials!$A$1:$O$1,0))=0,INDEX(Potentials!$A$1:$O$2000,MATCH(N78,Potentials!$A$1:$A$2000,0),MATCH("Volume MWhc estime",Potentials!$A$1:$O$1,0)),INDEX(Potentials!$A$1:$O$2000,MATCH(N78,Potentials!$A$1:$A$2000,0),MATCH("Volume MWhc",Potentials!$A$1:$O$1,0))),"")</f>
      </c>
      <c r="R78" s="6" t="str">
        <f>IFERROR(INDEX(Potentials!$A$1:$O$2000,MATCH(N78,Potentials!$A$1:$A$2000,0),MATCH("Commerce",Potentials!$A$1:$O$1,0)),"")</f>
      </c>
      <c r="T78" s="6" t="str">
        <f>IF(Widgets!AD73=0,"",Widgets!AD73)</f>
      </c>
      <c r="U78" s="6" t="str">
        <f>IFERROR(INDEX(Projects!$A$1:$O$2000,MATCH(T78,Projects!$A$1:$A$2000,0),MATCH("Beneficiaire",Projects!$A$1:$O$1,0)),"")</f>
      </c>
      <c r="V78" s="6" t="str">
        <f>IFERROR(INDEX(Projects!$A$1:$O$2000,MATCH(T78,Projects!$A$1:$A$2000,0),MATCH("Installateur",Projects!$A$1:$O$1,0)),"")</f>
      </c>
      <c r="W78" s="21" t="str">
        <f>IFERROR(INDEX(Projects!$A$1:$O$2000,MATCH(T78,Projects!$A$1:$A$2000,0),MATCH("Volume MWhc",Projects!$A$1:$O$1,0)),"")</f>
      </c>
      <c r="X78" s="6" t="str">
        <f>IFERROR(INDEX(Projects!$A$1:$O$2000,MATCH(T78,Projects!$A$1:$A$2000,0),MATCH("Commerce",Projects!$A$1:$O$1,0)),"")</f>
      </c>
      <c r="Z78" s="6" t="str">
        <f>IF(Widgets!AK73=0,"",Widgets!AK73)</f>
      </c>
      <c r="AA78" s="6" t="str">
        <f>IFERROR(INDEX(Projects!$A$1:$O$2000,MATCH(Z78,Projects!$A$1:$A$2000,0),MATCH("Beneficiaire",Projects!$A$1:$O$1,0)),"")</f>
      </c>
      <c r="AB78" s="6" t="str">
        <f>IFERROR(INDEX(Projects!$A$1:$O$2000,MATCH(Z78,Projects!$A$1:$A$2000,0),MATCH("Installateur",Projects!$A$1:$O$1,0)),"")</f>
      </c>
      <c r="AC78" s="21" t="str">
        <f>IFERROR(INDEX(Projects!$A$1:$O$2000,MATCH(Z78,Projects!$A$1:$A$2000,0),MATCH("Volume MWhc",Projects!$A$1:$O$1,0)),"")</f>
      </c>
      <c r="AD78" s="6" t="str">
        <f>IFERROR(INDEX(Projects!$A$1:$O$2000,MATCH(Z78,Projects!$A$1:$A$2000,0),MATCH("Commerce",Projects!$A$1:$O$1,0)),"")</f>
      </c>
      <c r="AF78" s="6" t="str">
        <f>IF(Widgets!AR73=0,"",Widgets!AR73)</f>
      </c>
      <c r="AG78" s="6" t="str">
        <f>IFERROR(INDEX(Potentials!$A$1:$O$2000,MATCH(AF78,Potentials!$A$1:$A$2000,0),MATCH("Beneficiaire",Potentials!$A$1:$O$1,0)),"")</f>
      </c>
      <c r="AH78" s="6" t="str">
        <f>IFERROR(INDEX(Potentials!$A$1:$O$2000,MATCH(AF78,Potentials!$A$1:$A$2000,0),MATCH("Installateur",Potentials!$A$1:$O$1,0)),"")</f>
      </c>
      <c r="AI78" s="21" t="str">
        <f>IFERROR(IF(INDEX(Potentials!$A$1:$O$2000,MATCH(AF78,Potentials!$A$1:$A$2000,0),MATCH("Volume MWhc",Potentials!$A$1:$O$1,0))=0,INDEX(Potentials!$A$1:$O$2000,MATCH(AF78,Potentials!$A$1:$A$2000,0),MATCH("Volume MWhc estime",Potentials!$A$1:$O$1,0)),INDEX(Potentials!$A$1:$O$2000,MATCH(AF78,Potentials!$A$1:$A$2000,0),MATCH("Volume MWhc",Potentials!$A$1:$O$1,0))),"")</f>
      </c>
      <c r="AJ78" s="6" t="str">
        <f>IFERROR(INDEX(Potentials!$A$1:$O$2000,MATCH(AF78,Potentials!$A$1:$A$2000,0),MATCH("Commerce",Potentials!$A$1:$O$1,0)),"")</f>
      </c>
    </row>
    <row r="79" spans="1:37">
      <c r="N79" s="6" t="str">
        <f>IF(Widgets!W74=0,"",Widgets!W74)</f>
      </c>
      <c r="O79" s="6" t="str">
        <f>IFERROR(INDEX(Potentials!$A$1:$O$2000,MATCH(N79,Potentials!$A$1:$A$2000,0),MATCH("Beneficiaire",Potentials!$A$1:$O$1,0)),"")</f>
      </c>
      <c r="P79" s="6" t="str">
        <f>IFERROR(INDEX(Potentials!$A$1:$O$2000,MATCH(N79,Potentials!$A$1:$A$2000,0),MATCH("Installateur",Potentials!$A$1:$O$1,0)),"")</f>
      </c>
      <c r="Q79" s="21" t="str">
        <f>IFERROR(IF(INDEX(Potentials!$A$1:$O$2000,MATCH(N79,Potentials!$A$1:$A$2000,0),MATCH("Volume MWhc",Potentials!$A$1:$O$1,0))=0,INDEX(Potentials!$A$1:$O$2000,MATCH(N79,Potentials!$A$1:$A$2000,0),MATCH("Volume MWhc estime",Potentials!$A$1:$O$1,0)),INDEX(Potentials!$A$1:$O$2000,MATCH(N79,Potentials!$A$1:$A$2000,0),MATCH("Volume MWhc",Potentials!$A$1:$O$1,0))),"")</f>
      </c>
      <c r="R79" s="6" t="str">
        <f>IFERROR(INDEX(Potentials!$A$1:$O$2000,MATCH(N79,Potentials!$A$1:$A$2000,0),MATCH("Commerce",Potentials!$A$1:$O$1,0)),"")</f>
      </c>
      <c r="T79" s="6" t="str">
        <f>IF(Widgets!AD74=0,"",Widgets!AD74)</f>
      </c>
      <c r="U79" s="6" t="str">
        <f>IFERROR(INDEX(Projects!$A$1:$O$2000,MATCH(T79,Projects!$A$1:$A$2000,0),MATCH("Beneficiaire",Projects!$A$1:$O$1,0)),"")</f>
      </c>
      <c r="V79" s="6" t="str">
        <f>IFERROR(INDEX(Projects!$A$1:$O$2000,MATCH(T79,Projects!$A$1:$A$2000,0),MATCH("Installateur",Projects!$A$1:$O$1,0)),"")</f>
      </c>
      <c r="W79" s="21" t="str">
        <f>IFERROR(INDEX(Projects!$A$1:$O$2000,MATCH(T79,Projects!$A$1:$A$2000,0),MATCH("Volume MWhc",Projects!$A$1:$O$1,0)),"")</f>
      </c>
      <c r="X79" s="6" t="str">
        <f>IFERROR(INDEX(Projects!$A$1:$O$2000,MATCH(T79,Projects!$A$1:$A$2000,0),MATCH("Commerce",Projects!$A$1:$O$1,0)),"")</f>
      </c>
      <c r="Z79" s="6" t="str">
        <f>IF(Widgets!AK74=0,"",Widgets!AK74)</f>
      </c>
      <c r="AA79" s="6" t="str">
        <f>IFERROR(INDEX(Projects!$A$1:$O$2000,MATCH(Z79,Projects!$A$1:$A$2000,0),MATCH("Beneficiaire",Projects!$A$1:$O$1,0)),"")</f>
      </c>
      <c r="AB79" s="6" t="str">
        <f>IFERROR(INDEX(Projects!$A$1:$O$2000,MATCH(Z79,Projects!$A$1:$A$2000,0),MATCH("Installateur",Projects!$A$1:$O$1,0)),"")</f>
      </c>
      <c r="AC79" s="21" t="str">
        <f>IFERROR(INDEX(Projects!$A$1:$O$2000,MATCH(Z79,Projects!$A$1:$A$2000,0),MATCH("Volume MWhc",Projects!$A$1:$O$1,0)),"")</f>
      </c>
      <c r="AD79" s="6" t="str">
        <f>IFERROR(INDEX(Projects!$A$1:$O$2000,MATCH(Z79,Projects!$A$1:$A$2000,0),MATCH("Commerce",Projects!$A$1:$O$1,0)),"")</f>
      </c>
      <c r="AF79" s="6" t="str">
        <f>IF(Widgets!AR74=0,"",Widgets!AR74)</f>
      </c>
      <c r="AG79" s="6" t="str">
        <f>IFERROR(INDEX(Potentials!$A$1:$O$2000,MATCH(AF79,Potentials!$A$1:$A$2000,0),MATCH("Beneficiaire",Potentials!$A$1:$O$1,0)),"")</f>
      </c>
      <c r="AH79" s="6" t="str">
        <f>IFERROR(INDEX(Potentials!$A$1:$O$2000,MATCH(AF79,Potentials!$A$1:$A$2000,0),MATCH("Installateur",Potentials!$A$1:$O$1,0)),"")</f>
      </c>
      <c r="AI79" s="21" t="str">
        <f>IFERROR(IF(INDEX(Potentials!$A$1:$O$2000,MATCH(AF79,Potentials!$A$1:$A$2000,0),MATCH("Volume MWhc",Potentials!$A$1:$O$1,0))=0,INDEX(Potentials!$A$1:$O$2000,MATCH(AF79,Potentials!$A$1:$A$2000,0),MATCH("Volume MWhc estime",Potentials!$A$1:$O$1,0)),INDEX(Potentials!$A$1:$O$2000,MATCH(AF79,Potentials!$A$1:$A$2000,0),MATCH("Volume MWhc",Potentials!$A$1:$O$1,0))),"")</f>
      </c>
      <c r="AJ79" s="6" t="str">
        <f>IFERROR(INDEX(Potentials!$A$1:$O$2000,MATCH(AF79,Potentials!$A$1:$A$2000,0),MATCH("Commerce",Potentials!$A$1:$O$1,0)),"")</f>
      </c>
    </row>
    <row r="80" spans="1:37">
      <c r="N80" s="6" t="str">
        <f>IF(Widgets!W75=0,"",Widgets!W75)</f>
      </c>
      <c r="O80" s="6" t="str">
        <f>IFERROR(INDEX(Potentials!$A$1:$O$2000,MATCH(N80,Potentials!$A$1:$A$2000,0),MATCH("Beneficiaire",Potentials!$A$1:$O$1,0)),"")</f>
      </c>
      <c r="P80" s="6" t="str">
        <f>IFERROR(INDEX(Potentials!$A$1:$O$2000,MATCH(N80,Potentials!$A$1:$A$2000,0),MATCH("Installateur",Potentials!$A$1:$O$1,0)),"")</f>
      </c>
      <c r="Q80" s="21" t="str">
        <f>IFERROR(IF(INDEX(Potentials!$A$1:$O$2000,MATCH(N80,Potentials!$A$1:$A$2000,0),MATCH("Volume MWhc",Potentials!$A$1:$O$1,0))=0,INDEX(Potentials!$A$1:$O$2000,MATCH(N80,Potentials!$A$1:$A$2000,0),MATCH("Volume MWhc estime",Potentials!$A$1:$O$1,0)),INDEX(Potentials!$A$1:$O$2000,MATCH(N80,Potentials!$A$1:$A$2000,0),MATCH("Volume MWhc",Potentials!$A$1:$O$1,0))),"")</f>
      </c>
      <c r="R80" s="6" t="str">
        <f>IFERROR(INDEX(Potentials!$A$1:$O$2000,MATCH(N80,Potentials!$A$1:$A$2000,0),MATCH("Commerce",Potentials!$A$1:$O$1,0)),"")</f>
      </c>
      <c r="T80" s="6" t="str">
        <f>IF(Widgets!AD75=0,"",Widgets!AD75)</f>
      </c>
      <c r="U80" s="6" t="str">
        <f>IFERROR(INDEX(Projects!$A$1:$O$2000,MATCH(T80,Projects!$A$1:$A$2000,0),MATCH("Beneficiaire",Projects!$A$1:$O$1,0)),"")</f>
      </c>
      <c r="V80" s="6" t="str">
        <f>IFERROR(INDEX(Projects!$A$1:$O$2000,MATCH(T80,Projects!$A$1:$A$2000,0),MATCH("Installateur",Projects!$A$1:$O$1,0)),"")</f>
      </c>
      <c r="W80" s="21" t="str">
        <f>IFERROR(INDEX(Projects!$A$1:$O$2000,MATCH(T80,Projects!$A$1:$A$2000,0),MATCH("Volume MWhc",Projects!$A$1:$O$1,0)),"")</f>
      </c>
      <c r="X80" s="6" t="str">
        <f>IFERROR(INDEX(Projects!$A$1:$O$2000,MATCH(T80,Projects!$A$1:$A$2000,0),MATCH("Commerce",Projects!$A$1:$O$1,0)),"")</f>
      </c>
      <c r="Z80" s="6" t="str">
        <f>IF(Widgets!AK75=0,"",Widgets!AK75)</f>
      </c>
      <c r="AA80" s="6" t="str">
        <f>IFERROR(INDEX(Projects!$A$1:$O$2000,MATCH(Z80,Projects!$A$1:$A$2000,0),MATCH("Beneficiaire",Projects!$A$1:$O$1,0)),"")</f>
      </c>
      <c r="AB80" s="6" t="str">
        <f>IFERROR(INDEX(Projects!$A$1:$O$2000,MATCH(Z80,Projects!$A$1:$A$2000,0),MATCH("Installateur",Projects!$A$1:$O$1,0)),"")</f>
      </c>
      <c r="AC80" s="21" t="str">
        <f>IFERROR(INDEX(Projects!$A$1:$O$2000,MATCH(Z80,Projects!$A$1:$A$2000,0),MATCH("Volume MWhc",Projects!$A$1:$O$1,0)),"")</f>
      </c>
      <c r="AD80" s="6" t="str">
        <f>IFERROR(INDEX(Projects!$A$1:$O$2000,MATCH(Z80,Projects!$A$1:$A$2000,0),MATCH("Commerce",Projects!$A$1:$O$1,0)),"")</f>
      </c>
      <c r="AF80" s="6" t="str">
        <f>IF(Widgets!AR75=0,"",Widgets!AR75)</f>
      </c>
      <c r="AG80" s="6" t="str">
        <f>IFERROR(INDEX(Potentials!$A$1:$O$2000,MATCH(AF80,Potentials!$A$1:$A$2000,0),MATCH("Beneficiaire",Potentials!$A$1:$O$1,0)),"")</f>
      </c>
      <c r="AH80" s="6" t="str">
        <f>IFERROR(INDEX(Potentials!$A$1:$O$2000,MATCH(AF80,Potentials!$A$1:$A$2000,0),MATCH("Installateur",Potentials!$A$1:$O$1,0)),"")</f>
      </c>
      <c r="AI80" s="21" t="str">
        <f>IFERROR(IF(INDEX(Potentials!$A$1:$O$2000,MATCH(AF80,Potentials!$A$1:$A$2000,0),MATCH("Volume MWhc",Potentials!$A$1:$O$1,0))=0,INDEX(Potentials!$A$1:$O$2000,MATCH(AF80,Potentials!$A$1:$A$2000,0),MATCH("Volume MWhc estime",Potentials!$A$1:$O$1,0)),INDEX(Potentials!$A$1:$O$2000,MATCH(AF80,Potentials!$A$1:$A$2000,0),MATCH("Volume MWhc",Potentials!$A$1:$O$1,0))),"")</f>
      </c>
      <c r="AJ80" s="6" t="str">
        <f>IFERROR(INDEX(Potentials!$A$1:$O$2000,MATCH(AF80,Potentials!$A$1:$A$2000,0),MATCH("Commerce",Potentials!$A$1:$O$1,0)),"")</f>
      </c>
    </row>
    <row r="81" spans="1:37">
      <c r="N81" s="6" t="str">
        <f>IF(Widgets!W76=0,"",Widgets!W76)</f>
      </c>
      <c r="O81" s="6" t="str">
        <f>IFERROR(INDEX(Potentials!$A$1:$O$2000,MATCH(N81,Potentials!$A$1:$A$2000,0),MATCH("Beneficiaire",Potentials!$A$1:$O$1,0)),"")</f>
      </c>
      <c r="P81" s="6" t="str">
        <f>IFERROR(INDEX(Potentials!$A$1:$O$2000,MATCH(N81,Potentials!$A$1:$A$2000,0),MATCH("Installateur",Potentials!$A$1:$O$1,0)),"")</f>
      </c>
      <c r="Q81" s="21" t="str">
        <f>IFERROR(IF(INDEX(Potentials!$A$1:$O$2000,MATCH(N81,Potentials!$A$1:$A$2000,0),MATCH("Volume MWhc",Potentials!$A$1:$O$1,0))=0,INDEX(Potentials!$A$1:$O$2000,MATCH(N81,Potentials!$A$1:$A$2000,0),MATCH("Volume MWhc estime",Potentials!$A$1:$O$1,0)),INDEX(Potentials!$A$1:$O$2000,MATCH(N81,Potentials!$A$1:$A$2000,0),MATCH("Volume MWhc",Potentials!$A$1:$O$1,0))),"")</f>
      </c>
      <c r="R81" s="6" t="str">
        <f>IFERROR(INDEX(Potentials!$A$1:$O$2000,MATCH(N81,Potentials!$A$1:$A$2000,0),MATCH("Commerce",Potentials!$A$1:$O$1,0)),"")</f>
      </c>
      <c r="T81" s="6" t="str">
        <f>IF(Widgets!AD76=0,"",Widgets!AD76)</f>
      </c>
      <c r="U81" s="6" t="str">
        <f>IFERROR(INDEX(Projects!$A$1:$O$2000,MATCH(T81,Projects!$A$1:$A$2000,0),MATCH("Beneficiaire",Projects!$A$1:$O$1,0)),"")</f>
      </c>
      <c r="V81" s="6" t="str">
        <f>IFERROR(INDEX(Projects!$A$1:$O$2000,MATCH(T81,Projects!$A$1:$A$2000,0),MATCH("Installateur",Projects!$A$1:$O$1,0)),"")</f>
      </c>
      <c r="W81" s="21" t="str">
        <f>IFERROR(INDEX(Projects!$A$1:$O$2000,MATCH(T81,Projects!$A$1:$A$2000,0),MATCH("Volume MWhc",Projects!$A$1:$O$1,0)),"")</f>
      </c>
      <c r="X81" s="6" t="str">
        <f>IFERROR(INDEX(Projects!$A$1:$O$2000,MATCH(T81,Projects!$A$1:$A$2000,0),MATCH("Commerce",Projects!$A$1:$O$1,0)),"")</f>
      </c>
      <c r="Z81" s="6" t="str">
        <f>IF(Widgets!AK76=0,"",Widgets!AK76)</f>
      </c>
      <c r="AA81" s="6" t="str">
        <f>IFERROR(INDEX(Projects!$A$1:$O$2000,MATCH(Z81,Projects!$A$1:$A$2000,0),MATCH("Beneficiaire",Projects!$A$1:$O$1,0)),"")</f>
      </c>
      <c r="AB81" s="6" t="str">
        <f>IFERROR(INDEX(Projects!$A$1:$O$2000,MATCH(Z81,Projects!$A$1:$A$2000,0),MATCH("Installateur",Projects!$A$1:$O$1,0)),"")</f>
      </c>
      <c r="AC81" s="21" t="str">
        <f>IFERROR(INDEX(Projects!$A$1:$O$2000,MATCH(Z81,Projects!$A$1:$A$2000,0),MATCH("Volume MWhc",Projects!$A$1:$O$1,0)),"")</f>
      </c>
      <c r="AD81" s="6" t="str">
        <f>IFERROR(INDEX(Projects!$A$1:$O$2000,MATCH(Z81,Projects!$A$1:$A$2000,0),MATCH("Commerce",Projects!$A$1:$O$1,0)),"")</f>
      </c>
      <c r="AF81" s="6" t="str">
        <f>IF(Widgets!AR76=0,"",Widgets!AR76)</f>
      </c>
      <c r="AG81" s="6" t="str">
        <f>IFERROR(INDEX(Potentials!$A$1:$O$2000,MATCH(AF81,Potentials!$A$1:$A$2000,0),MATCH("Beneficiaire",Potentials!$A$1:$O$1,0)),"")</f>
      </c>
      <c r="AH81" s="6" t="str">
        <f>IFERROR(INDEX(Potentials!$A$1:$O$2000,MATCH(AF81,Potentials!$A$1:$A$2000,0),MATCH("Installateur",Potentials!$A$1:$O$1,0)),"")</f>
      </c>
      <c r="AI81" s="21" t="str">
        <f>IFERROR(IF(INDEX(Potentials!$A$1:$O$2000,MATCH(AF81,Potentials!$A$1:$A$2000,0),MATCH("Volume MWhc",Potentials!$A$1:$O$1,0))=0,INDEX(Potentials!$A$1:$O$2000,MATCH(AF81,Potentials!$A$1:$A$2000,0),MATCH("Volume MWhc estime",Potentials!$A$1:$O$1,0)),INDEX(Potentials!$A$1:$O$2000,MATCH(AF81,Potentials!$A$1:$A$2000,0),MATCH("Volume MWhc",Potentials!$A$1:$O$1,0))),"")</f>
      </c>
      <c r="AJ81" s="6" t="str">
        <f>IFERROR(INDEX(Potentials!$A$1:$O$2000,MATCH(AF81,Potentials!$A$1:$A$2000,0),MATCH("Commerce",Potentials!$A$1:$O$1,0)),"")</f>
      </c>
    </row>
    <row r="82" spans="1:37">
      <c r="N82" s="6" t="str">
        <f>IF(Widgets!W77=0,"",Widgets!W77)</f>
      </c>
      <c r="O82" s="6" t="str">
        <f>IFERROR(INDEX(Potentials!$A$1:$O$2000,MATCH(N82,Potentials!$A$1:$A$2000,0),MATCH("Beneficiaire",Potentials!$A$1:$O$1,0)),"")</f>
      </c>
      <c r="P82" s="6" t="str">
        <f>IFERROR(INDEX(Potentials!$A$1:$O$2000,MATCH(N82,Potentials!$A$1:$A$2000,0),MATCH("Installateur",Potentials!$A$1:$O$1,0)),"")</f>
      </c>
      <c r="Q82" s="21" t="str">
        <f>IFERROR(IF(INDEX(Potentials!$A$1:$O$2000,MATCH(N82,Potentials!$A$1:$A$2000,0),MATCH("Volume MWhc",Potentials!$A$1:$O$1,0))=0,INDEX(Potentials!$A$1:$O$2000,MATCH(N82,Potentials!$A$1:$A$2000,0),MATCH("Volume MWhc estime",Potentials!$A$1:$O$1,0)),INDEX(Potentials!$A$1:$O$2000,MATCH(N82,Potentials!$A$1:$A$2000,0),MATCH("Volume MWhc",Potentials!$A$1:$O$1,0))),"")</f>
      </c>
      <c r="R82" s="6" t="str">
        <f>IFERROR(INDEX(Potentials!$A$1:$O$2000,MATCH(N82,Potentials!$A$1:$A$2000,0),MATCH("Commerce",Potentials!$A$1:$O$1,0)),"")</f>
      </c>
      <c r="T82" s="6" t="str">
        <f>IF(Widgets!AD77=0,"",Widgets!AD77)</f>
      </c>
      <c r="U82" s="6" t="str">
        <f>IFERROR(INDEX(Projects!$A$1:$O$2000,MATCH(T82,Projects!$A$1:$A$2000,0),MATCH("Beneficiaire",Projects!$A$1:$O$1,0)),"")</f>
      </c>
      <c r="V82" s="6" t="str">
        <f>IFERROR(INDEX(Projects!$A$1:$O$2000,MATCH(T82,Projects!$A$1:$A$2000,0),MATCH("Installateur",Projects!$A$1:$O$1,0)),"")</f>
      </c>
      <c r="W82" s="21" t="str">
        <f>IFERROR(INDEX(Projects!$A$1:$O$2000,MATCH(T82,Projects!$A$1:$A$2000,0),MATCH("Volume MWhc",Projects!$A$1:$O$1,0)),"")</f>
      </c>
      <c r="X82" s="6" t="str">
        <f>IFERROR(INDEX(Projects!$A$1:$O$2000,MATCH(T82,Projects!$A$1:$A$2000,0),MATCH("Commerce",Projects!$A$1:$O$1,0)),"")</f>
      </c>
      <c r="Z82" s="6" t="str">
        <f>IF(Widgets!AK77=0,"",Widgets!AK77)</f>
      </c>
      <c r="AA82" s="6" t="str">
        <f>IFERROR(INDEX(Projects!$A$1:$O$2000,MATCH(Z82,Projects!$A$1:$A$2000,0),MATCH("Beneficiaire",Projects!$A$1:$O$1,0)),"")</f>
      </c>
      <c r="AB82" s="6" t="str">
        <f>IFERROR(INDEX(Projects!$A$1:$O$2000,MATCH(Z82,Projects!$A$1:$A$2000,0),MATCH("Installateur",Projects!$A$1:$O$1,0)),"")</f>
      </c>
      <c r="AC82" s="21" t="str">
        <f>IFERROR(INDEX(Projects!$A$1:$O$2000,MATCH(Z82,Projects!$A$1:$A$2000,0),MATCH("Volume MWhc",Projects!$A$1:$O$1,0)),"")</f>
      </c>
      <c r="AD82" s="6" t="str">
        <f>IFERROR(INDEX(Projects!$A$1:$O$2000,MATCH(Z82,Projects!$A$1:$A$2000,0),MATCH("Commerce",Projects!$A$1:$O$1,0)),"")</f>
      </c>
      <c r="AF82" s="6" t="str">
        <f>IF(Widgets!AR77=0,"",Widgets!AR77)</f>
      </c>
      <c r="AG82" s="6" t="str">
        <f>IFERROR(INDEX(Potentials!$A$1:$O$2000,MATCH(AF82,Potentials!$A$1:$A$2000,0),MATCH("Beneficiaire",Potentials!$A$1:$O$1,0)),"")</f>
      </c>
      <c r="AH82" s="6" t="str">
        <f>IFERROR(INDEX(Potentials!$A$1:$O$2000,MATCH(AF82,Potentials!$A$1:$A$2000,0),MATCH("Installateur",Potentials!$A$1:$O$1,0)),"")</f>
      </c>
      <c r="AI82" s="21" t="str">
        <f>IFERROR(IF(INDEX(Potentials!$A$1:$O$2000,MATCH(AF82,Potentials!$A$1:$A$2000,0),MATCH("Volume MWhc",Potentials!$A$1:$O$1,0))=0,INDEX(Potentials!$A$1:$O$2000,MATCH(AF82,Potentials!$A$1:$A$2000,0),MATCH("Volume MWhc estime",Potentials!$A$1:$O$1,0)),INDEX(Potentials!$A$1:$O$2000,MATCH(AF82,Potentials!$A$1:$A$2000,0),MATCH("Volume MWhc",Potentials!$A$1:$O$1,0))),"")</f>
      </c>
      <c r="AJ82" s="6" t="str">
        <f>IFERROR(INDEX(Potentials!$A$1:$O$2000,MATCH(AF82,Potentials!$A$1:$A$2000,0),MATCH("Commerce",Potentials!$A$1:$O$1,0)),"")</f>
      </c>
    </row>
    <row r="83" spans="1:37">
      <c r="N83" s="6" t="str">
        <f>IF(Widgets!W78=0,"",Widgets!W78)</f>
      </c>
      <c r="O83" s="6" t="str">
        <f>IFERROR(INDEX(Potentials!$A$1:$O$2000,MATCH(N83,Potentials!$A$1:$A$2000,0),MATCH("Beneficiaire",Potentials!$A$1:$O$1,0)),"")</f>
      </c>
      <c r="P83" s="6" t="str">
        <f>IFERROR(INDEX(Potentials!$A$1:$O$2000,MATCH(N83,Potentials!$A$1:$A$2000,0),MATCH("Installateur",Potentials!$A$1:$O$1,0)),"")</f>
      </c>
      <c r="Q83" s="21" t="str">
        <f>IFERROR(IF(INDEX(Potentials!$A$1:$O$2000,MATCH(N83,Potentials!$A$1:$A$2000,0),MATCH("Volume MWhc",Potentials!$A$1:$O$1,0))=0,INDEX(Potentials!$A$1:$O$2000,MATCH(N83,Potentials!$A$1:$A$2000,0),MATCH("Volume MWhc estime",Potentials!$A$1:$O$1,0)),INDEX(Potentials!$A$1:$O$2000,MATCH(N83,Potentials!$A$1:$A$2000,0),MATCH("Volume MWhc",Potentials!$A$1:$O$1,0))),"")</f>
      </c>
      <c r="R83" s="6" t="str">
        <f>IFERROR(INDEX(Potentials!$A$1:$O$2000,MATCH(N83,Potentials!$A$1:$A$2000,0),MATCH("Commerce",Potentials!$A$1:$O$1,0)),"")</f>
      </c>
      <c r="T83" s="6" t="str">
        <f>IF(Widgets!AD78=0,"",Widgets!AD78)</f>
      </c>
      <c r="U83" s="6" t="str">
        <f>IFERROR(INDEX(Projects!$A$1:$O$2000,MATCH(T83,Projects!$A$1:$A$2000,0),MATCH("Beneficiaire",Projects!$A$1:$O$1,0)),"")</f>
      </c>
      <c r="V83" s="6" t="str">
        <f>IFERROR(INDEX(Projects!$A$1:$O$2000,MATCH(T83,Projects!$A$1:$A$2000,0),MATCH("Installateur",Projects!$A$1:$O$1,0)),"")</f>
      </c>
      <c r="W83" s="21" t="str">
        <f>IFERROR(INDEX(Projects!$A$1:$O$2000,MATCH(T83,Projects!$A$1:$A$2000,0),MATCH("Volume MWhc",Projects!$A$1:$O$1,0)),"")</f>
      </c>
      <c r="X83" s="6" t="str">
        <f>IFERROR(INDEX(Projects!$A$1:$O$2000,MATCH(T83,Projects!$A$1:$A$2000,0),MATCH("Commerce",Projects!$A$1:$O$1,0)),"")</f>
      </c>
      <c r="Z83" s="6" t="str">
        <f>IF(Widgets!AK78=0,"",Widgets!AK78)</f>
      </c>
      <c r="AA83" s="6" t="str">
        <f>IFERROR(INDEX(Projects!$A$1:$O$2000,MATCH(Z83,Projects!$A$1:$A$2000,0),MATCH("Beneficiaire",Projects!$A$1:$O$1,0)),"")</f>
      </c>
      <c r="AB83" s="6" t="str">
        <f>IFERROR(INDEX(Projects!$A$1:$O$2000,MATCH(Z83,Projects!$A$1:$A$2000,0),MATCH("Installateur",Projects!$A$1:$O$1,0)),"")</f>
      </c>
      <c r="AC83" s="21" t="str">
        <f>IFERROR(INDEX(Projects!$A$1:$O$2000,MATCH(Z83,Projects!$A$1:$A$2000,0),MATCH("Volume MWhc",Projects!$A$1:$O$1,0)),"")</f>
      </c>
      <c r="AD83" s="6" t="str">
        <f>IFERROR(INDEX(Projects!$A$1:$O$2000,MATCH(Z83,Projects!$A$1:$A$2000,0),MATCH("Commerce",Projects!$A$1:$O$1,0)),"")</f>
      </c>
      <c r="AF83" s="6" t="str">
        <f>IF(Widgets!AR78=0,"",Widgets!AR78)</f>
      </c>
      <c r="AG83" s="6" t="str">
        <f>IFERROR(INDEX(Potentials!$A$1:$O$2000,MATCH(AF83,Potentials!$A$1:$A$2000,0),MATCH("Beneficiaire",Potentials!$A$1:$O$1,0)),"")</f>
      </c>
      <c r="AH83" s="6" t="str">
        <f>IFERROR(INDEX(Potentials!$A$1:$O$2000,MATCH(AF83,Potentials!$A$1:$A$2000,0),MATCH("Installateur",Potentials!$A$1:$O$1,0)),"")</f>
      </c>
      <c r="AI83" s="21" t="str">
        <f>IFERROR(IF(INDEX(Potentials!$A$1:$O$2000,MATCH(AF83,Potentials!$A$1:$A$2000,0),MATCH("Volume MWhc",Potentials!$A$1:$O$1,0))=0,INDEX(Potentials!$A$1:$O$2000,MATCH(AF83,Potentials!$A$1:$A$2000,0),MATCH("Volume MWhc estime",Potentials!$A$1:$O$1,0)),INDEX(Potentials!$A$1:$O$2000,MATCH(AF83,Potentials!$A$1:$A$2000,0),MATCH("Volume MWhc",Potentials!$A$1:$O$1,0))),"")</f>
      </c>
      <c r="AJ83" s="6" t="str">
        <f>IFERROR(INDEX(Potentials!$A$1:$O$2000,MATCH(AF83,Potentials!$A$1:$A$2000,0),MATCH("Commerce",Potentials!$A$1:$O$1,0)),"")</f>
      </c>
    </row>
    <row r="84" spans="1:37">
      <c r="N84" s="6" t="str">
        <f>IF(Widgets!W79=0,"",Widgets!W79)</f>
      </c>
      <c r="O84" s="6" t="str">
        <f>IFERROR(INDEX(Potentials!$A$1:$O$2000,MATCH(N84,Potentials!$A$1:$A$2000,0),MATCH("Beneficiaire",Potentials!$A$1:$O$1,0)),"")</f>
      </c>
      <c r="P84" s="6" t="str">
        <f>IFERROR(INDEX(Potentials!$A$1:$O$2000,MATCH(N84,Potentials!$A$1:$A$2000,0),MATCH("Installateur",Potentials!$A$1:$O$1,0)),"")</f>
      </c>
      <c r="Q84" s="21" t="str">
        <f>IFERROR(IF(INDEX(Potentials!$A$1:$O$2000,MATCH(N84,Potentials!$A$1:$A$2000,0),MATCH("Volume MWhc",Potentials!$A$1:$O$1,0))=0,INDEX(Potentials!$A$1:$O$2000,MATCH(N84,Potentials!$A$1:$A$2000,0),MATCH("Volume MWhc estime",Potentials!$A$1:$O$1,0)),INDEX(Potentials!$A$1:$O$2000,MATCH(N84,Potentials!$A$1:$A$2000,0),MATCH("Volume MWhc",Potentials!$A$1:$O$1,0))),"")</f>
      </c>
      <c r="R84" s="6" t="str">
        <f>IFERROR(INDEX(Potentials!$A$1:$O$2000,MATCH(N84,Potentials!$A$1:$A$2000,0),MATCH("Commerce",Potentials!$A$1:$O$1,0)),"")</f>
      </c>
      <c r="T84" s="6" t="str">
        <f>IF(Widgets!AD79=0,"",Widgets!AD79)</f>
      </c>
      <c r="U84" s="6" t="str">
        <f>IFERROR(INDEX(Projects!$A$1:$O$2000,MATCH(T84,Projects!$A$1:$A$2000,0),MATCH("Beneficiaire",Projects!$A$1:$O$1,0)),"")</f>
      </c>
      <c r="V84" s="6" t="str">
        <f>IFERROR(INDEX(Projects!$A$1:$O$2000,MATCH(T84,Projects!$A$1:$A$2000,0),MATCH("Installateur",Projects!$A$1:$O$1,0)),"")</f>
      </c>
      <c r="W84" s="21" t="str">
        <f>IFERROR(INDEX(Projects!$A$1:$O$2000,MATCH(T84,Projects!$A$1:$A$2000,0),MATCH("Volume MWhc",Projects!$A$1:$O$1,0)),"")</f>
      </c>
      <c r="X84" s="6" t="str">
        <f>IFERROR(INDEX(Projects!$A$1:$O$2000,MATCH(T84,Projects!$A$1:$A$2000,0),MATCH("Commerce",Projects!$A$1:$O$1,0)),"")</f>
      </c>
      <c r="Z84" s="6" t="str">
        <f>IF(Widgets!AK79=0,"",Widgets!AK79)</f>
      </c>
      <c r="AA84" s="6" t="str">
        <f>IFERROR(INDEX(Projects!$A$1:$O$2000,MATCH(Z84,Projects!$A$1:$A$2000,0),MATCH("Beneficiaire",Projects!$A$1:$O$1,0)),"")</f>
      </c>
      <c r="AB84" s="6" t="str">
        <f>IFERROR(INDEX(Projects!$A$1:$O$2000,MATCH(Z84,Projects!$A$1:$A$2000,0),MATCH("Installateur",Projects!$A$1:$O$1,0)),"")</f>
      </c>
      <c r="AC84" s="21" t="str">
        <f>IFERROR(INDEX(Projects!$A$1:$O$2000,MATCH(Z84,Projects!$A$1:$A$2000,0),MATCH("Volume MWhc",Projects!$A$1:$O$1,0)),"")</f>
      </c>
      <c r="AD84" s="6" t="str">
        <f>IFERROR(INDEX(Projects!$A$1:$O$2000,MATCH(Z84,Projects!$A$1:$A$2000,0),MATCH("Commerce",Projects!$A$1:$O$1,0)),"")</f>
      </c>
      <c r="AF84" s="6" t="str">
        <f>IF(Widgets!AR79=0,"",Widgets!AR79)</f>
      </c>
      <c r="AG84" s="6" t="str">
        <f>IFERROR(INDEX(Potentials!$A$1:$O$2000,MATCH(AF84,Potentials!$A$1:$A$2000,0),MATCH("Beneficiaire",Potentials!$A$1:$O$1,0)),"")</f>
      </c>
      <c r="AH84" s="6" t="str">
        <f>IFERROR(INDEX(Potentials!$A$1:$O$2000,MATCH(AF84,Potentials!$A$1:$A$2000,0),MATCH("Installateur",Potentials!$A$1:$O$1,0)),"")</f>
      </c>
      <c r="AI84" s="21" t="str">
        <f>IFERROR(IF(INDEX(Potentials!$A$1:$O$2000,MATCH(AF84,Potentials!$A$1:$A$2000,0),MATCH("Volume MWhc",Potentials!$A$1:$O$1,0))=0,INDEX(Potentials!$A$1:$O$2000,MATCH(AF84,Potentials!$A$1:$A$2000,0),MATCH("Volume MWhc estime",Potentials!$A$1:$O$1,0)),INDEX(Potentials!$A$1:$O$2000,MATCH(AF84,Potentials!$A$1:$A$2000,0),MATCH("Volume MWhc",Potentials!$A$1:$O$1,0))),"")</f>
      </c>
      <c r="AJ84" s="6" t="str">
        <f>IFERROR(INDEX(Potentials!$A$1:$O$2000,MATCH(AF84,Potentials!$A$1:$A$2000,0),MATCH("Commerce",Potentials!$A$1:$O$1,0)),"")</f>
      </c>
    </row>
    <row r="85" spans="1:37">
      <c r="N85" s="6" t="str">
        <f>IF(Widgets!W80=0,"",Widgets!W80)</f>
      </c>
      <c r="O85" s="6" t="str">
        <f>IFERROR(INDEX(Potentials!$A$1:$O$2000,MATCH(N85,Potentials!$A$1:$A$2000,0),MATCH("Beneficiaire",Potentials!$A$1:$O$1,0)),"")</f>
      </c>
      <c r="P85" s="6" t="str">
        <f>IFERROR(INDEX(Potentials!$A$1:$O$2000,MATCH(N85,Potentials!$A$1:$A$2000,0),MATCH("Installateur",Potentials!$A$1:$O$1,0)),"")</f>
      </c>
      <c r="Q85" s="21" t="str">
        <f>IFERROR(IF(INDEX(Potentials!$A$1:$O$2000,MATCH(N85,Potentials!$A$1:$A$2000,0),MATCH("Volume MWhc",Potentials!$A$1:$O$1,0))=0,INDEX(Potentials!$A$1:$O$2000,MATCH(N85,Potentials!$A$1:$A$2000,0),MATCH("Volume MWhc estime",Potentials!$A$1:$O$1,0)),INDEX(Potentials!$A$1:$O$2000,MATCH(N85,Potentials!$A$1:$A$2000,0),MATCH("Volume MWhc",Potentials!$A$1:$O$1,0))),"")</f>
      </c>
      <c r="R85" s="6" t="str">
        <f>IFERROR(INDEX(Potentials!$A$1:$O$2000,MATCH(N85,Potentials!$A$1:$A$2000,0),MATCH("Commerce",Potentials!$A$1:$O$1,0)),"")</f>
      </c>
      <c r="T85" s="6" t="str">
        <f>IF(Widgets!AD80=0,"",Widgets!AD80)</f>
      </c>
      <c r="U85" s="6" t="str">
        <f>IFERROR(INDEX(Projects!$A$1:$O$2000,MATCH(T85,Projects!$A$1:$A$2000,0),MATCH("Beneficiaire",Projects!$A$1:$O$1,0)),"")</f>
      </c>
      <c r="V85" s="6" t="str">
        <f>IFERROR(INDEX(Projects!$A$1:$O$2000,MATCH(T85,Projects!$A$1:$A$2000,0),MATCH("Installateur",Projects!$A$1:$O$1,0)),"")</f>
      </c>
      <c r="W85" s="21" t="str">
        <f>IFERROR(INDEX(Projects!$A$1:$O$2000,MATCH(T85,Projects!$A$1:$A$2000,0),MATCH("Volume MWhc",Projects!$A$1:$O$1,0)),"")</f>
      </c>
      <c r="X85" s="6" t="str">
        <f>IFERROR(INDEX(Projects!$A$1:$O$2000,MATCH(T85,Projects!$A$1:$A$2000,0),MATCH("Commerce",Projects!$A$1:$O$1,0)),"")</f>
      </c>
      <c r="Z85" s="6" t="str">
        <f>IF(Widgets!AK80=0,"",Widgets!AK80)</f>
      </c>
      <c r="AA85" s="6" t="str">
        <f>IFERROR(INDEX(Projects!$A$1:$O$2000,MATCH(Z85,Projects!$A$1:$A$2000,0),MATCH("Beneficiaire",Projects!$A$1:$O$1,0)),"")</f>
      </c>
      <c r="AB85" s="6" t="str">
        <f>IFERROR(INDEX(Projects!$A$1:$O$2000,MATCH(Z85,Projects!$A$1:$A$2000,0),MATCH("Installateur",Projects!$A$1:$O$1,0)),"")</f>
      </c>
      <c r="AC85" s="21" t="str">
        <f>IFERROR(INDEX(Projects!$A$1:$O$2000,MATCH(Z85,Projects!$A$1:$A$2000,0),MATCH("Volume MWhc",Projects!$A$1:$O$1,0)),"")</f>
      </c>
      <c r="AD85" s="6" t="str">
        <f>IFERROR(INDEX(Projects!$A$1:$O$2000,MATCH(Z85,Projects!$A$1:$A$2000,0),MATCH("Commerce",Projects!$A$1:$O$1,0)),"")</f>
      </c>
      <c r="AF85" s="6" t="str">
        <f>IF(Widgets!AR80=0,"",Widgets!AR80)</f>
      </c>
      <c r="AG85" s="6" t="str">
        <f>IFERROR(INDEX(Potentials!$A$1:$O$2000,MATCH(AF85,Potentials!$A$1:$A$2000,0),MATCH("Beneficiaire",Potentials!$A$1:$O$1,0)),"")</f>
      </c>
      <c r="AH85" s="6" t="str">
        <f>IFERROR(INDEX(Potentials!$A$1:$O$2000,MATCH(AF85,Potentials!$A$1:$A$2000,0),MATCH("Installateur",Potentials!$A$1:$O$1,0)),"")</f>
      </c>
      <c r="AI85" s="21" t="str">
        <f>IFERROR(IF(INDEX(Potentials!$A$1:$O$2000,MATCH(AF85,Potentials!$A$1:$A$2000,0),MATCH("Volume MWhc",Potentials!$A$1:$O$1,0))=0,INDEX(Potentials!$A$1:$O$2000,MATCH(AF85,Potentials!$A$1:$A$2000,0),MATCH("Volume MWhc estime",Potentials!$A$1:$O$1,0)),INDEX(Potentials!$A$1:$O$2000,MATCH(AF85,Potentials!$A$1:$A$2000,0),MATCH("Volume MWhc",Potentials!$A$1:$O$1,0))),"")</f>
      </c>
      <c r="AJ85" s="6" t="str">
        <f>IFERROR(INDEX(Potentials!$A$1:$O$2000,MATCH(AF85,Potentials!$A$1:$A$2000,0),MATCH("Commerce",Potentials!$A$1:$O$1,0)),"")</f>
      </c>
    </row>
    <row r="86" spans="1:37">
      <c r="N86" s="6" t="str">
        <f>IF(Widgets!W81=0,"",Widgets!W81)</f>
      </c>
      <c r="O86" s="6" t="str">
        <f>IFERROR(INDEX(Potentials!$A$1:$O$2000,MATCH(N86,Potentials!$A$1:$A$2000,0),MATCH("Beneficiaire",Potentials!$A$1:$O$1,0)),"")</f>
      </c>
      <c r="P86" s="6" t="str">
        <f>IFERROR(INDEX(Potentials!$A$1:$O$2000,MATCH(N86,Potentials!$A$1:$A$2000,0),MATCH("Installateur",Potentials!$A$1:$O$1,0)),"")</f>
      </c>
      <c r="Q86" s="21" t="str">
        <f>IFERROR(IF(INDEX(Potentials!$A$1:$O$2000,MATCH(N86,Potentials!$A$1:$A$2000,0),MATCH("Volume MWhc",Potentials!$A$1:$O$1,0))=0,INDEX(Potentials!$A$1:$O$2000,MATCH(N86,Potentials!$A$1:$A$2000,0),MATCH("Volume MWhc estime",Potentials!$A$1:$O$1,0)),INDEX(Potentials!$A$1:$O$2000,MATCH(N86,Potentials!$A$1:$A$2000,0),MATCH("Volume MWhc",Potentials!$A$1:$O$1,0))),"")</f>
      </c>
      <c r="R86" s="6" t="str">
        <f>IFERROR(INDEX(Potentials!$A$1:$O$2000,MATCH(N86,Potentials!$A$1:$A$2000,0),MATCH("Commerce",Potentials!$A$1:$O$1,0)),"")</f>
      </c>
      <c r="T86" s="6" t="str">
        <f>IF(Widgets!AD81=0,"",Widgets!AD81)</f>
      </c>
      <c r="U86" s="6" t="str">
        <f>IFERROR(INDEX(Projects!$A$1:$O$2000,MATCH(T86,Projects!$A$1:$A$2000,0),MATCH("Beneficiaire",Projects!$A$1:$O$1,0)),"")</f>
      </c>
      <c r="V86" s="6" t="str">
        <f>IFERROR(INDEX(Projects!$A$1:$O$2000,MATCH(T86,Projects!$A$1:$A$2000,0),MATCH("Installateur",Projects!$A$1:$O$1,0)),"")</f>
      </c>
      <c r="W86" s="21" t="str">
        <f>IFERROR(INDEX(Projects!$A$1:$O$2000,MATCH(T86,Projects!$A$1:$A$2000,0),MATCH("Volume MWhc",Projects!$A$1:$O$1,0)),"")</f>
      </c>
      <c r="X86" s="6" t="str">
        <f>IFERROR(INDEX(Projects!$A$1:$O$2000,MATCH(T86,Projects!$A$1:$A$2000,0),MATCH("Commerce",Projects!$A$1:$O$1,0)),"")</f>
      </c>
      <c r="Z86" s="6" t="str">
        <f>IF(Widgets!AK81=0,"",Widgets!AK81)</f>
      </c>
      <c r="AA86" s="6" t="str">
        <f>IFERROR(INDEX(Projects!$A$1:$O$2000,MATCH(Z86,Projects!$A$1:$A$2000,0),MATCH("Beneficiaire",Projects!$A$1:$O$1,0)),"")</f>
      </c>
      <c r="AB86" s="6" t="str">
        <f>IFERROR(INDEX(Projects!$A$1:$O$2000,MATCH(Z86,Projects!$A$1:$A$2000,0),MATCH("Installateur",Projects!$A$1:$O$1,0)),"")</f>
      </c>
      <c r="AC86" s="21" t="str">
        <f>IFERROR(INDEX(Projects!$A$1:$O$2000,MATCH(Z86,Projects!$A$1:$A$2000,0),MATCH("Volume MWhc",Projects!$A$1:$O$1,0)),"")</f>
      </c>
      <c r="AD86" s="6" t="str">
        <f>IFERROR(INDEX(Projects!$A$1:$O$2000,MATCH(Z86,Projects!$A$1:$A$2000,0),MATCH("Commerce",Projects!$A$1:$O$1,0)),"")</f>
      </c>
      <c r="AF86" s="6" t="str">
        <f>IF(Widgets!AR81=0,"",Widgets!AR81)</f>
      </c>
      <c r="AG86" s="6" t="str">
        <f>IFERROR(INDEX(Potentials!$A$1:$O$2000,MATCH(AF86,Potentials!$A$1:$A$2000,0),MATCH("Beneficiaire",Potentials!$A$1:$O$1,0)),"")</f>
      </c>
      <c r="AH86" s="6" t="str">
        <f>IFERROR(INDEX(Potentials!$A$1:$O$2000,MATCH(AF86,Potentials!$A$1:$A$2000,0),MATCH("Installateur",Potentials!$A$1:$O$1,0)),"")</f>
      </c>
      <c r="AI86" s="21" t="str">
        <f>IFERROR(IF(INDEX(Potentials!$A$1:$O$2000,MATCH(AF86,Potentials!$A$1:$A$2000,0),MATCH("Volume MWhc",Potentials!$A$1:$O$1,0))=0,INDEX(Potentials!$A$1:$O$2000,MATCH(AF86,Potentials!$A$1:$A$2000,0),MATCH("Volume MWhc estime",Potentials!$A$1:$O$1,0)),INDEX(Potentials!$A$1:$O$2000,MATCH(AF86,Potentials!$A$1:$A$2000,0),MATCH("Volume MWhc",Potentials!$A$1:$O$1,0))),"")</f>
      </c>
      <c r="AJ86" s="6" t="str">
        <f>IFERROR(INDEX(Potentials!$A$1:$O$2000,MATCH(AF86,Potentials!$A$1:$A$2000,0),MATCH("Commerce",Potentials!$A$1:$O$1,0)),"")</f>
      </c>
    </row>
    <row r="87" spans="1:37">
      <c r="N87" s="6" t="str">
        <f>IF(Widgets!W82=0,"",Widgets!W82)</f>
      </c>
      <c r="O87" s="6" t="str">
        <f>IFERROR(INDEX(Potentials!$A$1:$O$2000,MATCH(N87,Potentials!$A$1:$A$2000,0),MATCH("Beneficiaire",Potentials!$A$1:$O$1,0)),"")</f>
      </c>
      <c r="P87" s="6" t="str">
        <f>IFERROR(INDEX(Potentials!$A$1:$O$2000,MATCH(N87,Potentials!$A$1:$A$2000,0),MATCH("Installateur",Potentials!$A$1:$O$1,0)),"")</f>
      </c>
      <c r="Q87" s="21" t="str">
        <f>IFERROR(IF(INDEX(Potentials!$A$1:$O$2000,MATCH(N87,Potentials!$A$1:$A$2000,0),MATCH("Volume MWhc",Potentials!$A$1:$O$1,0))=0,INDEX(Potentials!$A$1:$O$2000,MATCH(N87,Potentials!$A$1:$A$2000,0),MATCH("Volume MWhc estime",Potentials!$A$1:$O$1,0)),INDEX(Potentials!$A$1:$O$2000,MATCH(N87,Potentials!$A$1:$A$2000,0),MATCH("Volume MWhc",Potentials!$A$1:$O$1,0))),"")</f>
      </c>
      <c r="R87" s="6" t="str">
        <f>IFERROR(INDEX(Potentials!$A$1:$O$2000,MATCH(N87,Potentials!$A$1:$A$2000,0),MATCH("Commerce",Potentials!$A$1:$O$1,0)),"")</f>
      </c>
      <c r="T87" s="6" t="str">
        <f>IF(Widgets!AD82=0,"",Widgets!AD82)</f>
      </c>
      <c r="U87" s="6" t="str">
        <f>IFERROR(INDEX(Projects!$A$1:$O$2000,MATCH(T87,Projects!$A$1:$A$2000,0),MATCH("Beneficiaire",Projects!$A$1:$O$1,0)),"")</f>
      </c>
      <c r="V87" s="6" t="str">
        <f>IFERROR(INDEX(Projects!$A$1:$O$2000,MATCH(T87,Projects!$A$1:$A$2000,0),MATCH("Installateur",Projects!$A$1:$O$1,0)),"")</f>
      </c>
      <c r="W87" s="21" t="str">
        <f>IFERROR(INDEX(Projects!$A$1:$O$2000,MATCH(T87,Projects!$A$1:$A$2000,0),MATCH("Volume MWhc",Projects!$A$1:$O$1,0)),"")</f>
      </c>
      <c r="X87" s="6" t="str">
        <f>IFERROR(INDEX(Projects!$A$1:$O$2000,MATCH(T87,Projects!$A$1:$A$2000,0),MATCH("Commerce",Projects!$A$1:$O$1,0)),"")</f>
      </c>
      <c r="Z87" s="6" t="str">
        <f>IF(Widgets!AK82=0,"",Widgets!AK82)</f>
      </c>
      <c r="AA87" s="6" t="str">
        <f>IFERROR(INDEX(Projects!$A$1:$O$2000,MATCH(Z87,Projects!$A$1:$A$2000,0),MATCH("Beneficiaire",Projects!$A$1:$O$1,0)),"")</f>
      </c>
      <c r="AB87" s="6" t="str">
        <f>IFERROR(INDEX(Projects!$A$1:$O$2000,MATCH(Z87,Projects!$A$1:$A$2000,0),MATCH("Installateur",Projects!$A$1:$O$1,0)),"")</f>
      </c>
      <c r="AC87" s="21" t="str">
        <f>IFERROR(INDEX(Projects!$A$1:$O$2000,MATCH(Z87,Projects!$A$1:$A$2000,0),MATCH("Volume MWhc",Projects!$A$1:$O$1,0)),"")</f>
      </c>
      <c r="AD87" s="6" t="str">
        <f>IFERROR(INDEX(Projects!$A$1:$O$2000,MATCH(Z87,Projects!$A$1:$A$2000,0),MATCH("Commerce",Projects!$A$1:$O$1,0)),"")</f>
      </c>
      <c r="AF87" s="6" t="str">
        <f>IF(Widgets!AR82=0,"",Widgets!AR82)</f>
      </c>
      <c r="AG87" s="6" t="str">
        <f>IFERROR(INDEX(Potentials!$A$1:$O$2000,MATCH(AF87,Potentials!$A$1:$A$2000,0),MATCH("Beneficiaire",Potentials!$A$1:$O$1,0)),"")</f>
      </c>
      <c r="AH87" s="6" t="str">
        <f>IFERROR(INDEX(Potentials!$A$1:$O$2000,MATCH(AF87,Potentials!$A$1:$A$2000,0),MATCH("Installateur",Potentials!$A$1:$O$1,0)),"")</f>
      </c>
      <c r="AI87" s="21" t="str">
        <f>IFERROR(IF(INDEX(Potentials!$A$1:$O$2000,MATCH(AF87,Potentials!$A$1:$A$2000,0),MATCH("Volume MWhc",Potentials!$A$1:$O$1,0))=0,INDEX(Potentials!$A$1:$O$2000,MATCH(AF87,Potentials!$A$1:$A$2000,0),MATCH("Volume MWhc estime",Potentials!$A$1:$O$1,0)),INDEX(Potentials!$A$1:$O$2000,MATCH(AF87,Potentials!$A$1:$A$2000,0),MATCH("Volume MWhc",Potentials!$A$1:$O$1,0))),"")</f>
      </c>
      <c r="AJ87" s="6" t="str">
        <f>IFERROR(INDEX(Potentials!$A$1:$O$2000,MATCH(AF87,Potentials!$A$1:$A$2000,0),MATCH("Commerce",Potentials!$A$1:$O$1,0)),"")</f>
      </c>
    </row>
    <row r="88" spans="1:37">
      <c r="N88" s="6" t="str">
        <f>IF(Widgets!W83=0,"",Widgets!W83)</f>
      </c>
      <c r="O88" s="6" t="str">
        <f>IFERROR(INDEX(Potentials!$A$1:$O$2000,MATCH(N88,Potentials!$A$1:$A$2000,0),MATCH("Beneficiaire",Potentials!$A$1:$O$1,0)),"")</f>
      </c>
      <c r="P88" s="6" t="str">
        <f>IFERROR(INDEX(Potentials!$A$1:$O$2000,MATCH(N88,Potentials!$A$1:$A$2000,0),MATCH("Installateur",Potentials!$A$1:$O$1,0)),"")</f>
      </c>
      <c r="Q88" s="21" t="str">
        <f>IFERROR(IF(INDEX(Potentials!$A$1:$O$2000,MATCH(N88,Potentials!$A$1:$A$2000,0),MATCH("Volume MWhc",Potentials!$A$1:$O$1,0))=0,INDEX(Potentials!$A$1:$O$2000,MATCH(N88,Potentials!$A$1:$A$2000,0),MATCH("Volume MWhc estime",Potentials!$A$1:$O$1,0)),INDEX(Potentials!$A$1:$O$2000,MATCH(N88,Potentials!$A$1:$A$2000,0),MATCH("Volume MWhc",Potentials!$A$1:$O$1,0))),"")</f>
      </c>
      <c r="R88" s="6" t="str">
        <f>IFERROR(INDEX(Potentials!$A$1:$O$2000,MATCH(N88,Potentials!$A$1:$A$2000,0),MATCH("Commerce",Potentials!$A$1:$O$1,0)),"")</f>
      </c>
      <c r="T88" s="6" t="str">
        <f>IF(Widgets!AD83=0,"",Widgets!AD83)</f>
      </c>
      <c r="U88" s="6" t="str">
        <f>IFERROR(INDEX(Projects!$A$1:$O$2000,MATCH(T88,Projects!$A$1:$A$2000,0),MATCH("Beneficiaire",Projects!$A$1:$O$1,0)),"")</f>
      </c>
      <c r="V88" s="6" t="str">
        <f>IFERROR(INDEX(Projects!$A$1:$O$2000,MATCH(T88,Projects!$A$1:$A$2000,0),MATCH("Installateur",Projects!$A$1:$O$1,0)),"")</f>
      </c>
      <c r="W88" s="21" t="str">
        <f>IFERROR(INDEX(Projects!$A$1:$O$2000,MATCH(T88,Projects!$A$1:$A$2000,0),MATCH("Volume MWhc",Projects!$A$1:$O$1,0)),"")</f>
      </c>
      <c r="X88" s="6" t="str">
        <f>IFERROR(INDEX(Projects!$A$1:$O$2000,MATCH(T88,Projects!$A$1:$A$2000,0),MATCH("Commerce",Projects!$A$1:$O$1,0)),"")</f>
      </c>
      <c r="Z88" s="6" t="str">
        <f>IF(Widgets!AK83=0,"",Widgets!AK83)</f>
      </c>
      <c r="AA88" s="6" t="str">
        <f>IFERROR(INDEX(Projects!$A$1:$O$2000,MATCH(Z88,Projects!$A$1:$A$2000,0),MATCH("Beneficiaire",Projects!$A$1:$O$1,0)),"")</f>
      </c>
      <c r="AB88" s="6" t="str">
        <f>IFERROR(INDEX(Projects!$A$1:$O$2000,MATCH(Z88,Projects!$A$1:$A$2000,0),MATCH("Installateur",Projects!$A$1:$O$1,0)),"")</f>
      </c>
      <c r="AC88" s="21" t="str">
        <f>IFERROR(INDEX(Projects!$A$1:$O$2000,MATCH(Z88,Projects!$A$1:$A$2000,0),MATCH("Volume MWhc",Projects!$A$1:$O$1,0)),"")</f>
      </c>
      <c r="AD88" s="6" t="str">
        <f>IFERROR(INDEX(Projects!$A$1:$O$2000,MATCH(Z88,Projects!$A$1:$A$2000,0),MATCH("Commerce",Projects!$A$1:$O$1,0)),"")</f>
      </c>
      <c r="AF88" s="6" t="str">
        <f>IF(Widgets!AR83=0,"",Widgets!AR83)</f>
      </c>
      <c r="AG88" s="6" t="str">
        <f>IFERROR(INDEX(Potentials!$A$1:$O$2000,MATCH(AF88,Potentials!$A$1:$A$2000,0),MATCH("Beneficiaire",Potentials!$A$1:$O$1,0)),"")</f>
      </c>
      <c r="AH88" s="6" t="str">
        <f>IFERROR(INDEX(Potentials!$A$1:$O$2000,MATCH(AF88,Potentials!$A$1:$A$2000,0),MATCH("Installateur",Potentials!$A$1:$O$1,0)),"")</f>
      </c>
      <c r="AI88" s="21" t="str">
        <f>IFERROR(IF(INDEX(Potentials!$A$1:$O$2000,MATCH(AF88,Potentials!$A$1:$A$2000,0),MATCH("Volume MWhc",Potentials!$A$1:$O$1,0))=0,INDEX(Potentials!$A$1:$O$2000,MATCH(AF88,Potentials!$A$1:$A$2000,0),MATCH("Volume MWhc estime",Potentials!$A$1:$O$1,0)),INDEX(Potentials!$A$1:$O$2000,MATCH(AF88,Potentials!$A$1:$A$2000,0),MATCH("Volume MWhc",Potentials!$A$1:$O$1,0))),"")</f>
      </c>
      <c r="AJ88" s="6" t="str">
        <f>IFERROR(INDEX(Potentials!$A$1:$O$2000,MATCH(AF88,Potentials!$A$1:$A$2000,0),MATCH("Commerce",Potentials!$A$1:$O$1,0)),"")</f>
      </c>
    </row>
    <row r="89" spans="1:37">
      <c r="N89" s="6" t="str">
        <f>IF(Widgets!W84=0,"",Widgets!W84)</f>
      </c>
      <c r="O89" s="6" t="str">
        <f>IFERROR(INDEX(Potentials!$A$1:$O$2000,MATCH(N89,Potentials!$A$1:$A$2000,0),MATCH("Beneficiaire",Potentials!$A$1:$O$1,0)),"")</f>
      </c>
      <c r="P89" s="6" t="str">
        <f>IFERROR(INDEX(Potentials!$A$1:$O$2000,MATCH(N89,Potentials!$A$1:$A$2000,0),MATCH("Installateur",Potentials!$A$1:$O$1,0)),"")</f>
      </c>
      <c r="Q89" s="21" t="str">
        <f>IFERROR(IF(INDEX(Potentials!$A$1:$O$2000,MATCH(N89,Potentials!$A$1:$A$2000,0),MATCH("Volume MWhc",Potentials!$A$1:$O$1,0))=0,INDEX(Potentials!$A$1:$O$2000,MATCH(N89,Potentials!$A$1:$A$2000,0),MATCH("Volume MWhc estime",Potentials!$A$1:$O$1,0)),INDEX(Potentials!$A$1:$O$2000,MATCH(N89,Potentials!$A$1:$A$2000,0),MATCH("Volume MWhc",Potentials!$A$1:$O$1,0))),"")</f>
      </c>
      <c r="R89" s="6" t="str">
        <f>IFERROR(INDEX(Potentials!$A$1:$O$2000,MATCH(N89,Potentials!$A$1:$A$2000,0),MATCH("Commerce",Potentials!$A$1:$O$1,0)),"")</f>
      </c>
      <c r="T89" s="6" t="str">
        <f>IF(Widgets!AD84=0,"",Widgets!AD84)</f>
      </c>
      <c r="U89" s="6" t="str">
        <f>IFERROR(INDEX(Projects!$A$1:$O$2000,MATCH(T89,Projects!$A$1:$A$2000,0),MATCH("Beneficiaire",Projects!$A$1:$O$1,0)),"")</f>
      </c>
      <c r="V89" s="6" t="str">
        <f>IFERROR(INDEX(Projects!$A$1:$O$2000,MATCH(T89,Projects!$A$1:$A$2000,0),MATCH("Installateur",Projects!$A$1:$O$1,0)),"")</f>
      </c>
      <c r="W89" s="21" t="str">
        <f>IFERROR(INDEX(Projects!$A$1:$O$2000,MATCH(T89,Projects!$A$1:$A$2000,0),MATCH("Volume MWhc",Projects!$A$1:$O$1,0)),"")</f>
      </c>
      <c r="X89" s="6" t="str">
        <f>IFERROR(INDEX(Projects!$A$1:$O$2000,MATCH(T89,Projects!$A$1:$A$2000,0),MATCH("Commerce",Projects!$A$1:$O$1,0)),"")</f>
      </c>
      <c r="Z89" s="6" t="str">
        <f>IF(Widgets!AK84=0,"",Widgets!AK84)</f>
      </c>
      <c r="AA89" s="6" t="str">
        <f>IFERROR(INDEX(Projects!$A$1:$O$2000,MATCH(Z89,Projects!$A$1:$A$2000,0),MATCH("Beneficiaire",Projects!$A$1:$O$1,0)),"")</f>
      </c>
      <c r="AB89" s="6" t="str">
        <f>IFERROR(INDEX(Projects!$A$1:$O$2000,MATCH(Z89,Projects!$A$1:$A$2000,0),MATCH("Installateur",Projects!$A$1:$O$1,0)),"")</f>
      </c>
      <c r="AC89" s="21" t="str">
        <f>IFERROR(INDEX(Projects!$A$1:$O$2000,MATCH(Z89,Projects!$A$1:$A$2000,0),MATCH("Volume MWhc",Projects!$A$1:$O$1,0)),"")</f>
      </c>
      <c r="AD89" s="6" t="str">
        <f>IFERROR(INDEX(Projects!$A$1:$O$2000,MATCH(Z89,Projects!$A$1:$A$2000,0),MATCH("Commerce",Projects!$A$1:$O$1,0)),"")</f>
      </c>
      <c r="AF89" s="6" t="str">
        <f>IF(Widgets!AR84=0,"",Widgets!AR84)</f>
      </c>
      <c r="AG89" s="6" t="str">
        <f>IFERROR(INDEX(Potentials!$A$1:$O$2000,MATCH(AF89,Potentials!$A$1:$A$2000,0),MATCH("Beneficiaire",Potentials!$A$1:$O$1,0)),"")</f>
      </c>
      <c r="AH89" s="6" t="str">
        <f>IFERROR(INDEX(Potentials!$A$1:$O$2000,MATCH(AF89,Potentials!$A$1:$A$2000,0),MATCH("Installateur",Potentials!$A$1:$O$1,0)),"")</f>
      </c>
      <c r="AI89" s="21" t="str">
        <f>IFERROR(IF(INDEX(Potentials!$A$1:$O$2000,MATCH(AF89,Potentials!$A$1:$A$2000,0),MATCH("Volume MWhc",Potentials!$A$1:$O$1,0))=0,INDEX(Potentials!$A$1:$O$2000,MATCH(AF89,Potentials!$A$1:$A$2000,0),MATCH("Volume MWhc estime",Potentials!$A$1:$O$1,0)),INDEX(Potentials!$A$1:$O$2000,MATCH(AF89,Potentials!$A$1:$A$2000,0),MATCH("Volume MWhc",Potentials!$A$1:$O$1,0))),"")</f>
      </c>
      <c r="AJ89" s="6" t="str">
        <f>IFERROR(INDEX(Potentials!$A$1:$O$2000,MATCH(AF89,Potentials!$A$1:$A$2000,0),MATCH("Commerce",Potentials!$A$1:$O$1,0)),"")</f>
      </c>
    </row>
    <row r="90" spans="1:37">
      <c r="N90" s="6" t="str">
        <f>IF(Widgets!W85=0,"",Widgets!W85)</f>
      </c>
      <c r="O90" s="6" t="str">
        <f>IFERROR(INDEX(Potentials!$A$1:$O$2000,MATCH(N90,Potentials!$A$1:$A$2000,0),MATCH("Beneficiaire",Potentials!$A$1:$O$1,0)),"")</f>
      </c>
      <c r="P90" s="6" t="str">
        <f>IFERROR(INDEX(Potentials!$A$1:$O$2000,MATCH(N90,Potentials!$A$1:$A$2000,0),MATCH("Installateur",Potentials!$A$1:$O$1,0)),"")</f>
      </c>
      <c r="Q90" s="21" t="str">
        <f>IFERROR(IF(INDEX(Potentials!$A$1:$O$2000,MATCH(N90,Potentials!$A$1:$A$2000,0),MATCH("Volume MWhc",Potentials!$A$1:$O$1,0))=0,INDEX(Potentials!$A$1:$O$2000,MATCH(N90,Potentials!$A$1:$A$2000,0),MATCH("Volume MWhc estime",Potentials!$A$1:$O$1,0)),INDEX(Potentials!$A$1:$O$2000,MATCH(N90,Potentials!$A$1:$A$2000,0),MATCH("Volume MWhc",Potentials!$A$1:$O$1,0))),"")</f>
      </c>
      <c r="R90" s="6" t="str">
        <f>IFERROR(INDEX(Potentials!$A$1:$O$2000,MATCH(N90,Potentials!$A$1:$A$2000,0),MATCH("Commerce",Potentials!$A$1:$O$1,0)),"")</f>
      </c>
      <c r="T90" s="6" t="str">
        <f>IF(Widgets!AD85=0,"",Widgets!AD85)</f>
      </c>
      <c r="U90" s="6" t="str">
        <f>IFERROR(INDEX(Projects!$A$1:$O$2000,MATCH(T90,Projects!$A$1:$A$2000,0),MATCH("Beneficiaire",Projects!$A$1:$O$1,0)),"")</f>
      </c>
      <c r="V90" s="6" t="str">
        <f>IFERROR(INDEX(Projects!$A$1:$O$2000,MATCH(T90,Projects!$A$1:$A$2000,0),MATCH("Installateur",Projects!$A$1:$O$1,0)),"")</f>
      </c>
      <c r="W90" s="21" t="str">
        <f>IFERROR(INDEX(Projects!$A$1:$O$2000,MATCH(T90,Projects!$A$1:$A$2000,0),MATCH("Volume MWhc",Projects!$A$1:$O$1,0)),"")</f>
      </c>
      <c r="X90" s="6" t="str">
        <f>IFERROR(INDEX(Projects!$A$1:$O$2000,MATCH(T90,Projects!$A$1:$A$2000,0),MATCH("Commerce",Projects!$A$1:$O$1,0)),"")</f>
      </c>
      <c r="Z90" s="6" t="str">
        <f>IF(Widgets!AK85=0,"",Widgets!AK85)</f>
      </c>
      <c r="AA90" s="6" t="str">
        <f>IFERROR(INDEX(Projects!$A$1:$O$2000,MATCH(Z90,Projects!$A$1:$A$2000,0),MATCH("Beneficiaire",Projects!$A$1:$O$1,0)),"")</f>
      </c>
      <c r="AB90" s="6" t="str">
        <f>IFERROR(INDEX(Projects!$A$1:$O$2000,MATCH(Z90,Projects!$A$1:$A$2000,0),MATCH("Installateur",Projects!$A$1:$O$1,0)),"")</f>
      </c>
      <c r="AC90" s="21" t="str">
        <f>IFERROR(INDEX(Projects!$A$1:$O$2000,MATCH(Z90,Projects!$A$1:$A$2000,0),MATCH("Volume MWhc",Projects!$A$1:$O$1,0)),"")</f>
      </c>
      <c r="AD90" s="6" t="str">
        <f>IFERROR(INDEX(Projects!$A$1:$O$2000,MATCH(Z90,Projects!$A$1:$A$2000,0),MATCH("Commerce",Projects!$A$1:$O$1,0)),"")</f>
      </c>
      <c r="AF90" s="6" t="str">
        <f>IF(Widgets!AR85=0,"",Widgets!AR85)</f>
      </c>
      <c r="AG90" s="6" t="str">
        <f>IFERROR(INDEX(Potentials!$A$1:$O$2000,MATCH(AF90,Potentials!$A$1:$A$2000,0),MATCH("Beneficiaire",Potentials!$A$1:$O$1,0)),"")</f>
      </c>
      <c r="AH90" s="6" t="str">
        <f>IFERROR(INDEX(Potentials!$A$1:$O$2000,MATCH(AF90,Potentials!$A$1:$A$2000,0),MATCH("Installateur",Potentials!$A$1:$O$1,0)),"")</f>
      </c>
      <c r="AI90" s="21" t="str">
        <f>IFERROR(IF(INDEX(Potentials!$A$1:$O$2000,MATCH(AF90,Potentials!$A$1:$A$2000,0),MATCH("Volume MWhc",Potentials!$A$1:$O$1,0))=0,INDEX(Potentials!$A$1:$O$2000,MATCH(AF90,Potentials!$A$1:$A$2000,0),MATCH("Volume MWhc estime",Potentials!$A$1:$O$1,0)),INDEX(Potentials!$A$1:$O$2000,MATCH(AF90,Potentials!$A$1:$A$2000,0),MATCH("Volume MWhc",Potentials!$A$1:$O$1,0))),"")</f>
      </c>
      <c r="AJ90" s="6" t="str">
        <f>IFERROR(INDEX(Potentials!$A$1:$O$2000,MATCH(AF90,Potentials!$A$1:$A$2000,0),MATCH("Commerce",Potentials!$A$1:$O$1,0)),"")</f>
      </c>
    </row>
    <row r="91" spans="1:37">
      <c r="N91" s="6" t="str">
        <f>IF(Widgets!W86=0,"",Widgets!W86)</f>
      </c>
      <c r="O91" s="6" t="str">
        <f>IFERROR(INDEX(Potentials!$A$1:$O$2000,MATCH(N91,Potentials!$A$1:$A$2000,0),MATCH("Beneficiaire",Potentials!$A$1:$O$1,0)),"")</f>
      </c>
      <c r="P91" s="6" t="str">
        <f>IFERROR(INDEX(Potentials!$A$1:$O$2000,MATCH(N91,Potentials!$A$1:$A$2000,0),MATCH("Installateur",Potentials!$A$1:$O$1,0)),"")</f>
      </c>
      <c r="Q91" s="21" t="str">
        <f>IFERROR(IF(INDEX(Potentials!$A$1:$O$2000,MATCH(N91,Potentials!$A$1:$A$2000,0),MATCH("Volume MWhc",Potentials!$A$1:$O$1,0))=0,INDEX(Potentials!$A$1:$O$2000,MATCH(N91,Potentials!$A$1:$A$2000,0),MATCH("Volume MWhc estime",Potentials!$A$1:$O$1,0)),INDEX(Potentials!$A$1:$O$2000,MATCH(N91,Potentials!$A$1:$A$2000,0),MATCH("Volume MWhc",Potentials!$A$1:$O$1,0))),"")</f>
      </c>
      <c r="R91" s="6" t="str">
        <f>IFERROR(INDEX(Potentials!$A$1:$O$2000,MATCH(N91,Potentials!$A$1:$A$2000,0),MATCH("Commerce",Potentials!$A$1:$O$1,0)),"")</f>
      </c>
      <c r="T91" s="6" t="str">
        <f>IF(Widgets!AD86=0,"",Widgets!AD86)</f>
      </c>
      <c r="U91" s="6" t="str">
        <f>IFERROR(INDEX(Projects!$A$1:$O$2000,MATCH(T91,Projects!$A$1:$A$2000,0),MATCH("Beneficiaire",Projects!$A$1:$O$1,0)),"")</f>
      </c>
      <c r="V91" s="6" t="str">
        <f>IFERROR(INDEX(Projects!$A$1:$O$2000,MATCH(T91,Projects!$A$1:$A$2000,0),MATCH("Installateur",Projects!$A$1:$O$1,0)),"")</f>
      </c>
      <c r="W91" s="21" t="str">
        <f>IFERROR(INDEX(Projects!$A$1:$O$2000,MATCH(T91,Projects!$A$1:$A$2000,0),MATCH("Volume MWhc",Projects!$A$1:$O$1,0)),"")</f>
      </c>
      <c r="X91" s="6" t="str">
        <f>IFERROR(INDEX(Projects!$A$1:$O$2000,MATCH(T91,Projects!$A$1:$A$2000,0),MATCH("Commerce",Projects!$A$1:$O$1,0)),"")</f>
      </c>
      <c r="Z91" s="6" t="str">
        <f>IF(Widgets!AK86=0,"",Widgets!AK86)</f>
      </c>
      <c r="AA91" s="6" t="str">
        <f>IFERROR(INDEX(Projects!$A$1:$O$2000,MATCH(Z91,Projects!$A$1:$A$2000,0),MATCH("Beneficiaire",Projects!$A$1:$O$1,0)),"")</f>
      </c>
      <c r="AB91" s="6" t="str">
        <f>IFERROR(INDEX(Projects!$A$1:$O$2000,MATCH(Z91,Projects!$A$1:$A$2000,0),MATCH("Installateur",Projects!$A$1:$O$1,0)),"")</f>
      </c>
      <c r="AC91" s="21" t="str">
        <f>IFERROR(INDEX(Projects!$A$1:$O$2000,MATCH(Z91,Projects!$A$1:$A$2000,0),MATCH("Volume MWhc",Projects!$A$1:$O$1,0)),"")</f>
      </c>
      <c r="AD91" s="6" t="str">
        <f>IFERROR(INDEX(Projects!$A$1:$O$2000,MATCH(Z91,Projects!$A$1:$A$2000,0),MATCH("Commerce",Projects!$A$1:$O$1,0)),"")</f>
      </c>
      <c r="AF91" s="6" t="str">
        <f>IF(Widgets!AR86=0,"",Widgets!AR86)</f>
      </c>
      <c r="AG91" s="6" t="str">
        <f>IFERROR(INDEX(Potentials!$A$1:$O$2000,MATCH(AF91,Potentials!$A$1:$A$2000,0),MATCH("Beneficiaire",Potentials!$A$1:$O$1,0)),"")</f>
      </c>
      <c r="AH91" s="6" t="str">
        <f>IFERROR(INDEX(Potentials!$A$1:$O$2000,MATCH(AF91,Potentials!$A$1:$A$2000,0),MATCH("Installateur",Potentials!$A$1:$O$1,0)),"")</f>
      </c>
      <c r="AI91" s="21" t="str">
        <f>IFERROR(IF(INDEX(Potentials!$A$1:$O$2000,MATCH(AF91,Potentials!$A$1:$A$2000,0),MATCH("Volume MWhc",Potentials!$A$1:$O$1,0))=0,INDEX(Potentials!$A$1:$O$2000,MATCH(AF91,Potentials!$A$1:$A$2000,0),MATCH("Volume MWhc estime",Potentials!$A$1:$O$1,0)),INDEX(Potentials!$A$1:$O$2000,MATCH(AF91,Potentials!$A$1:$A$2000,0),MATCH("Volume MWhc",Potentials!$A$1:$O$1,0))),"")</f>
      </c>
      <c r="AJ91" s="6" t="str">
        <f>IFERROR(INDEX(Potentials!$A$1:$O$2000,MATCH(AF91,Potentials!$A$1:$A$2000,0),MATCH("Commerce",Potentials!$A$1:$O$1,0)),"")</f>
      </c>
    </row>
    <row r="92" spans="1:37">
      <c r="N92" s="6" t="str">
        <f>IF(Widgets!W87=0,"",Widgets!W87)</f>
      </c>
      <c r="O92" s="6" t="str">
        <f>IFERROR(INDEX(Potentials!$A$1:$O$2000,MATCH(N92,Potentials!$A$1:$A$2000,0),MATCH("Beneficiaire",Potentials!$A$1:$O$1,0)),"")</f>
      </c>
      <c r="P92" s="6" t="str">
        <f>IFERROR(INDEX(Potentials!$A$1:$O$2000,MATCH(N92,Potentials!$A$1:$A$2000,0),MATCH("Installateur",Potentials!$A$1:$O$1,0)),"")</f>
      </c>
      <c r="Q92" s="21" t="str">
        <f>IFERROR(IF(INDEX(Potentials!$A$1:$O$2000,MATCH(N92,Potentials!$A$1:$A$2000,0),MATCH("Volume MWhc",Potentials!$A$1:$O$1,0))=0,INDEX(Potentials!$A$1:$O$2000,MATCH(N92,Potentials!$A$1:$A$2000,0),MATCH("Volume MWhc estime",Potentials!$A$1:$O$1,0)),INDEX(Potentials!$A$1:$O$2000,MATCH(N92,Potentials!$A$1:$A$2000,0),MATCH("Volume MWhc",Potentials!$A$1:$O$1,0))),"")</f>
      </c>
      <c r="R92" s="6" t="str">
        <f>IFERROR(INDEX(Potentials!$A$1:$O$2000,MATCH(N92,Potentials!$A$1:$A$2000,0),MATCH("Commerce",Potentials!$A$1:$O$1,0)),"")</f>
      </c>
      <c r="T92" s="6" t="str">
        <f>IF(Widgets!AD87=0,"",Widgets!AD87)</f>
      </c>
      <c r="U92" s="6" t="str">
        <f>IFERROR(INDEX(Projects!$A$1:$O$2000,MATCH(T92,Projects!$A$1:$A$2000,0),MATCH("Beneficiaire",Projects!$A$1:$O$1,0)),"")</f>
      </c>
      <c r="V92" s="6" t="str">
        <f>IFERROR(INDEX(Projects!$A$1:$O$2000,MATCH(T92,Projects!$A$1:$A$2000,0),MATCH("Installateur",Projects!$A$1:$O$1,0)),"")</f>
      </c>
      <c r="W92" s="21" t="str">
        <f>IFERROR(INDEX(Projects!$A$1:$O$2000,MATCH(T92,Projects!$A$1:$A$2000,0),MATCH("Volume MWhc",Projects!$A$1:$O$1,0)),"")</f>
      </c>
      <c r="X92" s="6" t="str">
        <f>IFERROR(INDEX(Projects!$A$1:$O$2000,MATCH(T92,Projects!$A$1:$A$2000,0),MATCH("Commerce",Projects!$A$1:$O$1,0)),"")</f>
      </c>
      <c r="Z92" s="6" t="str">
        <f>IF(Widgets!AK87=0,"",Widgets!AK87)</f>
      </c>
      <c r="AA92" s="6" t="str">
        <f>IFERROR(INDEX(Projects!$A$1:$O$2000,MATCH(Z92,Projects!$A$1:$A$2000,0),MATCH("Beneficiaire",Projects!$A$1:$O$1,0)),"")</f>
      </c>
      <c r="AB92" s="6" t="str">
        <f>IFERROR(INDEX(Projects!$A$1:$O$2000,MATCH(Z92,Projects!$A$1:$A$2000,0),MATCH("Installateur",Projects!$A$1:$O$1,0)),"")</f>
      </c>
      <c r="AC92" s="21" t="str">
        <f>IFERROR(INDEX(Projects!$A$1:$O$2000,MATCH(Z92,Projects!$A$1:$A$2000,0),MATCH("Volume MWhc",Projects!$A$1:$O$1,0)),"")</f>
      </c>
      <c r="AD92" s="6" t="str">
        <f>IFERROR(INDEX(Projects!$A$1:$O$2000,MATCH(Z92,Projects!$A$1:$A$2000,0),MATCH("Commerce",Projects!$A$1:$O$1,0)),"")</f>
      </c>
      <c r="AF92" s="6" t="str">
        <f>IF(Widgets!AR87=0,"",Widgets!AR87)</f>
      </c>
      <c r="AG92" s="6" t="str">
        <f>IFERROR(INDEX(Potentials!$A$1:$O$2000,MATCH(AF92,Potentials!$A$1:$A$2000,0),MATCH("Beneficiaire",Potentials!$A$1:$O$1,0)),"")</f>
      </c>
      <c r="AH92" s="6" t="str">
        <f>IFERROR(INDEX(Potentials!$A$1:$O$2000,MATCH(AF92,Potentials!$A$1:$A$2000,0),MATCH("Installateur",Potentials!$A$1:$O$1,0)),"")</f>
      </c>
      <c r="AI92" s="21" t="str">
        <f>IFERROR(IF(INDEX(Potentials!$A$1:$O$2000,MATCH(AF92,Potentials!$A$1:$A$2000,0),MATCH("Volume MWhc",Potentials!$A$1:$O$1,0))=0,INDEX(Potentials!$A$1:$O$2000,MATCH(AF92,Potentials!$A$1:$A$2000,0),MATCH("Volume MWhc estime",Potentials!$A$1:$O$1,0)),INDEX(Potentials!$A$1:$O$2000,MATCH(AF92,Potentials!$A$1:$A$2000,0),MATCH("Volume MWhc",Potentials!$A$1:$O$1,0))),"")</f>
      </c>
      <c r="AJ92" s="6" t="str">
        <f>IFERROR(INDEX(Potentials!$A$1:$O$2000,MATCH(AF92,Potentials!$A$1:$A$2000,0),MATCH("Commerce",Potentials!$A$1:$O$1,0)),"")</f>
      </c>
    </row>
    <row r="93" spans="1:37">
      <c r="N93" s="6" t="str">
        <f>IF(Widgets!W88=0,"",Widgets!W88)</f>
      </c>
      <c r="O93" s="6" t="str">
        <f>IFERROR(INDEX(Potentials!$A$1:$O$2000,MATCH(N93,Potentials!$A$1:$A$2000,0),MATCH("Beneficiaire",Potentials!$A$1:$O$1,0)),"")</f>
      </c>
      <c r="P93" s="6" t="str">
        <f>IFERROR(INDEX(Potentials!$A$1:$O$2000,MATCH(N93,Potentials!$A$1:$A$2000,0),MATCH("Installateur",Potentials!$A$1:$O$1,0)),"")</f>
      </c>
      <c r="Q93" s="21" t="str">
        <f>IFERROR(IF(INDEX(Potentials!$A$1:$O$2000,MATCH(N93,Potentials!$A$1:$A$2000,0),MATCH("Volume MWhc",Potentials!$A$1:$O$1,0))=0,INDEX(Potentials!$A$1:$O$2000,MATCH(N93,Potentials!$A$1:$A$2000,0),MATCH("Volume MWhc estime",Potentials!$A$1:$O$1,0)),INDEX(Potentials!$A$1:$O$2000,MATCH(N93,Potentials!$A$1:$A$2000,0),MATCH("Volume MWhc",Potentials!$A$1:$O$1,0))),"")</f>
      </c>
      <c r="R93" s="6" t="str">
        <f>IFERROR(INDEX(Potentials!$A$1:$O$2000,MATCH(N93,Potentials!$A$1:$A$2000,0),MATCH("Commerce",Potentials!$A$1:$O$1,0)),"")</f>
      </c>
      <c r="T93" s="6" t="str">
        <f>IF(Widgets!AD88=0,"",Widgets!AD88)</f>
      </c>
      <c r="U93" s="6" t="str">
        <f>IFERROR(INDEX(Projects!$A$1:$O$2000,MATCH(T93,Projects!$A$1:$A$2000,0),MATCH("Beneficiaire",Projects!$A$1:$O$1,0)),"")</f>
      </c>
      <c r="V93" s="6" t="str">
        <f>IFERROR(INDEX(Projects!$A$1:$O$2000,MATCH(T93,Projects!$A$1:$A$2000,0),MATCH("Installateur",Projects!$A$1:$O$1,0)),"")</f>
      </c>
      <c r="W93" s="21" t="str">
        <f>IFERROR(INDEX(Projects!$A$1:$O$2000,MATCH(T93,Projects!$A$1:$A$2000,0),MATCH("Volume MWhc",Projects!$A$1:$O$1,0)),"")</f>
      </c>
      <c r="X93" s="6" t="str">
        <f>IFERROR(INDEX(Projects!$A$1:$O$2000,MATCH(T93,Projects!$A$1:$A$2000,0),MATCH("Commerce",Projects!$A$1:$O$1,0)),"")</f>
      </c>
      <c r="Z93" s="6" t="str">
        <f>IF(Widgets!AK88=0,"",Widgets!AK88)</f>
      </c>
      <c r="AA93" s="6" t="str">
        <f>IFERROR(INDEX(Projects!$A$1:$O$2000,MATCH(Z93,Projects!$A$1:$A$2000,0),MATCH("Beneficiaire",Projects!$A$1:$O$1,0)),"")</f>
      </c>
      <c r="AB93" s="6" t="str">
        <f>IFERROR(INDEX(Projects!$A$1:$O$2000,MATCH(Z93,Projects!$A$1:$A$2000,0),MATCH("Installateur",Projects!$A$1:$O$1,0)),"")</f>
      </c>
      <c r="AC93" s="21" t="str">
        <f>IFERROR(INDEX(Projects!$A$1:$O$2000,MATCH(Z93,Projects!$A$1:$A$2000,0),MATCH("Volume MWhc",Projects!$A$1:$O$1,0)),"")</f>
      </c>
      <c r="AD93" s="6" t="str">
        <f>IFERROR(INDEX(Projects!$A$1:$O$2000,MATCH(Z93,Projects!$A$1:$A$2000,0),MATCH("Commerce",Projects!$A$1:$O$1,0)),"")</f>
      </c>
      <c r="AF93" s="6" t="str">
        <f>IF(Widgets!AR88=0,"",Widgets!AR88)</f>
      </c>
      <c r="AG93" s="6" t="str">
        <f>IFERROR(INDEX(Potentials!$A$1:$O$2000,MATCH(AF93,Potentials!$A$1:$A$2000,0),MATCH("Beneficiaire",Potentials!$A$1:$O$1,0)),"")</f>
      </c>
      <c r="AH93" s="6" t="str">
        <f>IFERROR(INDEX(Potentials!$A$1:$O$2000,MATCH(AF93,Potentials!$A$1:$A$2000,0),MATCH("Installateur",Potentials!$A$1:$O$1,0)),"")</f>
      </c>
      <c r="AI93" s="21" t="str">
        <f>IFERROR(IF(INDEX(Potentials!$A$1:$O$2000,MATCH(AF93,Potentials!$A$1:$A$2000,0),MATCH("Volume MWhc",Potentials!$A$1:$O$1,0))=0,INDEX(Potentials!$A$1:$O$2000,MATCH(AF93,Potentials!$A$1:$A$2000,0),MATCH("Volume MWhc estime",Potentials!$A$1:$O$1,0)),INDEX(Potentials!$A$1:$O$2000,MATCH(AF93,Potentials!$A$1:$A$2000,0),MATCH("Volume MWhc",Potentials!$A$1:$O$1,0))),"")</f>
      </c>
      <c r="AJ93" s="6" t="str">
        <f>IFERROR(INDEX(Potentials!$A$1:$O$2000,MATCH(AF93,Potentials!$A$1:$A$2000,0),MATCH("Commerce",Potentials!$A$1:$O$1,0)),"")</f>
      </c>
    </row>
    <row r="94" spans="1:37">
      <c r="N94" s="6" t="str">
        <f>IF(Widgets!W89=0,"",Widgets!W89)</f>
      </c>
      <c r="O94" s="6" t="str">
        <f>IFERROR(INDEX(Potentials!$A$1:$O$2000,MATCH(N94,Potentials!$A$1:$A$2000,0),MATCH("Beneficiaire",Potentials!$A$1:$O$1,0)),"")</f>
      </c>
      <c r="P94" s="6" t="str">
        <f>IFERROR(INDEX(Potentials!$A$1:$O$2000,MATCH(N94,Potentials!$A$1:$A$2000,0),MATCH("Installateur",Potentials!$A$1:$O$1,0)),"")</f>
      </c>
      <c r="Q94" s="21" t="str">
        <f>IFERROR(IF(INDEX(Potentials!$A$1:$O$2000,MATCH(N94,Potentials!$A$1:$A$2000,0),MATCH("Volume MWhc",Potentials!$A$1:$O$1,0))=0,INDEX(Potentials!$A$1:$O$2000,MATCH(N94,Potentials!$A$1:$A$2000,0),MATCH("Volume MWhc estime",Potentials!$A$1:$O$1,0)),INDEX(Potentials!$A$1:$O$2000,MATCH(N94,Potentials!$A$1:$A$2000,0),MATCH("Volume MWhc",Potentials!$A$1:$O$1,0))),"")</f>
      </c>
      <c r="R94" s="6" t="str">
        <f>IFERROR(INDEX(Potentials!$A$1:$O$2000,MATCH(N94,Potentials!$A$1:$A$2000,0),MATCH("Commerce",Potentials!$A$1:$O$1,0)),"")</f>
      </c>
      <c r="T94" s="6" t="str">
        <f>IF(Widgets!AD89=0,"",Widgets!AD89)</f>
      </c>
      <c r="U94" s="6" t="str">
        <f>IFERROR(INDEX(Projects!$A$1:$O$2000,MATCH(T94,Projects!$A$1:$A$2000,0),MATCH("Beneficiaire",Projects!$A$1:$O$1,0)),"")</f>
      </c>
      <c r="V94" s="6" t="str">
        <f>IFERROR(INDEX(Projects!$A$1:$O$2000,MATCH(T94,Projects!$A$1:$A$2000,0),MATCH("Installateur",Projects!$A$1:$O$1,0)),"")</f>
      </c>
      <c r="W94" s="21" t="str">
        <f>IFERROR(INDEX(Projects!$A$1:$O$2000,MATCH(T94,Projects!$A$1:$A$2000,0),MATCH("Volume MWhc",Projects!$A$1:$O$1,0)),"")</f>
      </c>
      <c r="X94" s="6" t="str">
        <f>IFERROR(INDEX(Projects!$A$1:$O$2000,MATCH(T94,Projects!$A$1:$A$2000,0),MATCH("Commerce",Projects!$A$1:$O$1,0)),"")</f>
      </c>
      <c r="Z94" s="6" t="str">
        <f>IF(Widgets!AK89=0,"",Widgets!AK89)</f>
      </c>
      <c r="AA94" s="6" t="str">
        <f>IFERROR(INDEX(Projects!$A$1:$O$2000,MATCH(Z94,Projects!$A$1:$A$2000,0),MATCH("Beneficiaire",Projects!$A$1:$O$1,0)),"")</f>
      </c>
      <c r="AB94" s="6" t="str">
        <f>IFERROR(INDEX(Projects!$A$1:$O$2000,MATCH(Z94,Projects!$A$1:$A$2000,0),MATCH("Installateur",Projects!$A$1:$O$1,0)),"")</f>
      </c>
      <c r="AC94" s="21" t="str">
        <f>IFERROR(INDEX(Projects!$A$1:$O$2000,MATCH(Z94,Projects!$A$1:$A$2000,0),MATCH("Volume MWhc",Projects!$A$1:$O$1,0)),"")</f>
      </c>
      <c r="AD94" s="6" t="str">
        <f>IFERROR(INDEX(Projects!$A$1:$O$2000,MATCH(Z94,Projects!$A$1:$A$2000,0),MATCH("Commerce",Projects!$A$1:$O$1,0)),"")</f>
      </c>
      <c r="AF94" s="6" t="str">
        <f>IF(Widgets!AR89=0,"",Widgets!AR89)</f>
      </c>
      <c r="AG94" s="6" t="str">
        <f>IFERROR(INDEX(Potentials!$A$1:$O$2000,MATCH(AF94,Potentials!$A$1:$A$2000,0),MATCH("Beneficiaire",Potentials!$A$1:$O$1,0)),"")</f>
      </c>
      <c r="AH94" s="6" t="str">
        <f>IFERROR(INDEX(Potentials!$A$1:$O$2000,MATCH(AF94,Potentials!$A$1:$A$2000,0),MATCH("Installateur",Potentials!$A$1:$O$1,0)),"")</f>
      </c>
      <c r="AI94" s="21" t="str">
        <f>IFERROR(IF(INDEX(Potentials!$A$1:$O$2000,MATCH(AF94,Potentials!$A$1:$A$2000,0),MATCH("Volume MWhc",Potentials!$A$1:$O$1,0))=0,INDEX(Potentials!$A$1:$O$2000,MATCH(AF94,Potentials!$A$1:$A$2000,0),MATCH("Volume MWhc estime",Potentials!$A$1:$O$1,0)),INDEX(Potentials!$A$1:$O$2000,MATCH(AF94,Potentials!$A$1:$A$2000,0),MATCH("Volume MWhc",Potentials!$A$1:$O$1,0))),"")</f>
      </c>
      <c r="AJ94" s="6" t="str">
        <f>IFERROR(INDEX(Potentials!$A$1:$O$2000,MATCH(AF94,Potentials!$A$1:$A$2000,0),MATCH("Commerce",Potentials!$A$1:$O$1,0)),"")</f>
      </c>
    </row>
    <row r="95" spans="1:37">
      <c r="N95" s="6" t="str">
        <f>IF(Widgets!W90=0,"",Widgets!W90)</f>
      </c>
      <c r="O95" s="6" t="str">
        <f>IFERROR(INDEX(Potentials!$A$1:$O$2000,MATCH(N95,Potentials!$A$1:$A$2000,0),MATCH("Beneficiaire",Potentials!$A$1:$O$1,0)),"")</f>
      </c>
      <c r="P95" s="6" t="str">
        <f>IFERROR(INDEX(Potentials!$A$1:$O$2000,MATCH(N95,Potentials!$A$1:$A$2000,0),MATCH("Installateur",Potentials!$A$1:$O$1,0)),"")</f>
      </c>
      <c r="Q95" s="21" t="str">
        <f>IFERROR(IF(INDEX(Potentials!$A$1:$O$2000,MATCH(N95,Potentials!$A$1:$A$2000,0),MATCH("Volume MWhc",Potentials!$A$1:$O$1,0))=0,INDEX(Potentials!$A$1:$O$2000,MATCH(N95,Potentials!$A$1:$A$2000,0),MATCH("Volume MWhc estime",Potentials!$A$1:$O$1,0)),INDEX(Potentials!$A$1:$O$2000,MATCH(N95,Potentials!$A$1:$A$2000,0),MATCH("Volume MWhc",Potentials!$A$1:$O$1,0))),"")</f>
      </c>
      <c r="R95" s="6" t="str">
        <f>IFERROR(INDEX(Potentials!$A$1:$O$2000,MATCH(N95,Potentials!$A$1:$A$2000,0),MATCH("Commerce",Potentials!$A$1:$O$1,0)),"")</f>
      </c>
      <c r="T95" s="6" t="str">
        <f>IF(Widgets!AD90=0,"",Widgets!AD90)</f>
      </c>
      <c r="U95" s="6" t="str">
        <f>IFERROR(INDEX(Projects!$A$1:$O$2000,MATCH(T95,Projects!$A$1:$A$2000,0),MATCH("Beneficiaire",Projects!$A$1:$O$1,0)),"")</f>
      </c>
      <c r="V95" s="6" t="str">
        <f>IFERROR(INDEX(Projects!$A$1:$O$2000,MATCH(T95,Projects!$A$1:$A$2000,0),MATCH("Installateur",Projects!$A$1:$O$1,0)),"")</f>
      </c>
      <c r="W95" s="21" t="str">
        <f>IFERROR(INDEX(Projects!$A$1:$O$2000,MATCH(T95,Projects!$A$1:$A$2000,0),MATCH("Volume MWhc",Projects!$A$1:$O$1,0)),"")</f>
      </c>
      <c r="X95" s="6" t="str">
        <f>IFERROR(INDEX(Projects!$A$1:$O$2000,MATCH(T95,Projects!$A$1:$A$2000,0),MATCH("Commerce",Projects!$A$1:$O$1,0)),"")</f>
      </c>
      <c r="Z95" s="6" t="str">
        <f>IF(Widgets!AK90=0,"",Widgets!AK90)</f>
      </c>
      <c r="AA95" s="6" t="str">
        <f>IFERROR(INDEX(Projects!$A$1:$O$2000,MATCH(Z95,Projects!$A$1:$A$2000,0),MATCH("Beneficiaire",Projects!$A$1:$O$1,0)),"")</f>
      </c>
      <c r="AB95" s="6" t="str">
        <f>IFERROR(INDEX(Projects!$A$1:$O$2000,MATCH(Z95,Projects!$A$1:$A$2000,0),MATCH("Installateur",Projects!$A$1:$O$1,0)),"")</f>
      </c>
      <c r="AC95" s="21" t="str">
        <f>IFERROR(INDEX(Projects!$A$1:$O$2000,MATCH(Z95,Projects!$A$1:$A$2000,0),MATCH("Volume MWhc",Projects!$A$1:$O$1,0)),"")</f>
      </c>
      <c r="AD95" s="6" t="str">
        <f>IFERROR(INDEX(Projects!$A$1:$O$2000,MATCH(Z95,Projects!$A$1:$A$2000,0),MATCH("Commerce",Projects!$A$1:$O$1,0)),"")</f>
      </c>
      <c r="AF95" s="6" t="str">
        <f>IF(Widgets!AR90=0,"",Widgets!AR90)</f>
      </c>
      <c r="AG95" s="6" t="str">
        <f>IFERROR(INDEX(Potentials!$A$1:$O$2000,MATCH(AF95,Potentials!$A$1:$A$2000,0),MATCH("Beneficiaire",Potentials!$A$1:$O$1,0)),"")</f>
      </c>
      <c r="AH95" s="6" t="str">
        <f>IFERROR(INDEX(Potentials!$A$1:$O$2000,MATCH(AF95,Potentials!$A$1:$A$2000,0),MATCH("Installateur",Potentials!$A$1:$O$1,0)),"")</f>
      </c>
      <c r="AI95" s="21" t="str">
        <f>IFERROR(IF(INDEX(Potentials!$A$1:$O$2000,MATCH(AF95,Potentials!$A$1:$A$2000,0),MATCH("Volume MWhc",Potentials!$A$1:$O$1,0))=0,INDEX(Potentials!$A$1:$O$2000,MATCH(AF95,Potentials!$A$1:$A$2000,0),MATCH("Volume MWhc estime",Potentials!$A$1:$O$1,0)),INDEX(Potentials!$A$1:$O$2000,MATCH(AF95,Potentials!$A$1:$A$2000,0),MATCH("Volume MWhc",Potentials!$A$1:$O$1,0))),"")</f>
      </c>
      <c r="AJ95" s="6" t="str">
        <f>IFERROR(INDEX(Potentials!$A$1:$O$2000,MATCH(AF95,Potentials!$A$1:$A$2000,0),MATCH("Commerce",Potentials!$A$1:$O$1,0)),"")</f>
      </c>
    </row>
    <row r="96" spans="1:37">
      <c r="N96" s="6" t="str">
        <f>IF(Widgets!W91=0,"",Widgets!W91)</f>
      </c>
      <c r="O96" s="6" t="str">
        <f>IFERROR(INDEX(Potentials!$A$1:$O$2000,MATCH(N96,Potentials!$A$1:$A$2000,0),MATCH("Beneficiaire",Potentials!$A$1:$O$1,0)),"")</f>
      </c>
      <c r="P96" s="6" t="str">
        <f>IFERROR(INDEX(Potentials!$A$1:$O$2000,MATCH(N96,Potentials!$A$1:$A$2000,0),MATCH("Installateur",Potentials!$A$1:$O$1,0)),"")</f>
      </c>
      <c r="Q96" s="21" t="str">
        <f>IFERROR(IF(INDEX(Potentials!$A$1:$O$2000,MATCH(N96,Potentials!$A$1:$A$2000,0),MATCH("Volume MWhc",Potentials!$A$1:$O$1,0))=0,INDEX(Potentials!$A$1:$O$2000,MATCH(N96,Potentials!$A$1:$A$2000,0),MATCH("Volume MWhc estime",Potentials!$A$1:$O$1,0)),INDEX(Potentials!$A$1:$O$2000,MATCH(N96,Potentials!$A$1:$A$2000,0),MATCH("Volume MWhc",Potentials!$A$1:$O$1,0))),"")</f>
      </c>
      <c r="R96" s="6" t="str">
        <f>IFERROR(INDEX(Potentials!$A$1:$O$2000,MATCH(N96,Potentials!$A$1:$A$2000,0),MATCH("Commerce",Potentials!$A$1:$O$1,0)),"")</f>
      </c>
      <c r="T96" s="6" t="str">
        <f>IF(Widgets!AD91=0,"",Widgets!AD91)</f>
      </c>
      <c r="U96" s="6" t="str">
        <f>IFERROR(INDEX(Projects!$A$1:$O$2000,MATCH(T96,Projects!$A$1:$A$2000,0),MATCH("Beneficiaire",Projects!$A$1:$O$1,0)),"")</f>
      </c>
      <c r="V96" s="6" t="str">
        <f>IFERROR(INDEX(Projects!$A$1:$O$2000,MATCH(T96,Projects!$A$1:$A$2000,0),MATCH("Installateur",Projects!$A$1:$O$1,0)),"")</f>
      </c>
      <c r="W96" s="21" t="str">
        <f>IFERROR(INDEX(Projects!$A$1:$O$2000,MATCH(T96,Projects!$A$1:$A$2000,0),MATCH("Volume MWhc",Projects!$A$1:$O$1,0)),"")</f>
      </c>
      <c r="X96" s="6" t="str">
        <f>IFERROR(INDEX(Projects!$A$1:$O$2000,MATCH(T96,Projects!$A$1:$A$2000,0),MATCH("Commerce",Projects!$A$1:$O$1,0)),"")</f>
      </c>
      <c r="Z96" s="6" t="str">
        <f>IF(Widgets!AK91=0,"",Widgets!AK91)</f>
      </c>
      <c r="AA96" s="6" t="str">
        <f>IFERROR(INDEX(Projects!$A$1:$O$2000,MATCH(Z96,Projects!$A$1:$A$2000,0),MATCH("Beneficiaire",Projects!$A$1:$O$1,0)),"")</f>
      </c>
      <c r="AB96" s="6" t="str">
        <f>IFERROR(INDEX(Projects!$A$1:$O$2000,MATCH(Z96,Projects!$A$1:$A$2000,0),MATCH("Installateur",Projects!$A$1:$O$1,0)),"")</f>
      </c>
      <c r="AC96" s="21" t="str">
        <f>IFERROR(INDEX(Projects!$A$1:$O$2000,MATCH(Z96,Projects!$A$1:$A$2000,0),MATCH("Volume MWhc",Projects!$A$1:$O$1,0)),"")</f>
      </c>
      <c r="AD96" s="6" t="str">
        <f>IFERROR(INDEX(Projects!$A$1:$O$2000,MATCH(Z96,Projects!$A$1:$A$2000,0),MATCH("Commerce",Projects!$A$1:$O$1,0)),"")</f>
      </c>
      <c r="AF96" s="6" t="str">
        <f>IF(Widgets!AR91=0,"",Widgets!AR91)</f>
      </c>
      <c r="AG96" s="6" t="str">
        <f>IFERROR(INDEX(Potentials!$A$1:$O$2000,MATCH(AF96,Potentials!$A$1:$A$2000,0),MATCH("Beneficiaire",Potentials!$A$1:$O$1,0)),"")</f>
      </c>
      <c r="AH96" s="6" t="str">
        <f>IFERROR(INDEX(Potentials!$A$1:$O$2000,MATCH(AF96,Potentials!$A$1:$A$2000,0),MATCH("Installateur",Potentials!$A$1:$O$1,0)),"")</f>
      </c>
      <c r="AI96" s="21" t="str">
        <f>IFERROR(IF(INDEX(Potentials!$A$1:$O$2000,MATCH(AF96,Potentials!$A$1:$A$2000,0),MATCH("Volume MWhc",Potentials!$A$1:$O$1,0))=0,INDEX(Potentials!$A$1:$O$2000,MATCH(AF96,Potentials!$A$1:$A$2000,0),MATCH("Volume MWhc estime",Potentials!$A$1:$O$1,0)),INDEX(Potentials!$A$1:$O$2000,MATCH(AF96,Potentials!$A$1:$A$2000,0),MATCH("Volume MWhc",Potentials!$A$1:$O$1,0))),"")</f>
      </c>
      <c r="AJ96" s="6" t="str">
        <f>IFERROR(INDEX(Potentials!$A$1:$O$2000,MATCH(AF96,Potentials!$A$1:$A$2000,0),MATCH("Commerce",Potentials!$A$1:$O$1,0)),"")</f>
      </c>
    </row>
    <row r="97" spans="1:37">
      <c r="N97" s="6" t="str">
        <f>IF(Widgets!W92=0,"",Widgets!W92)</f>
      </c>
      <c r="O97" s="6" t="str">
        <f>IFERROR(INDEX(Potentials!$A$1:$O$2000,MATCH(N97,Potentials!$A$1:$A$2000,0),MATCH("Beneficiaire",Potentials!$A$1:$O$1,0)),"")</f>
      </c>
      <c r="P97" s="6" t="str">
        <f>IFERROR(INDEX(Potentials!$A$1:$O$2000,MATCH(N97,Potentials!$A$1:$A$2000,0),MATCH("Installateur",Potentials!$A$1:$O$1,0)),"")</f>
      </c>
      <c r="Q97" s="21" t="str">
        <f>IFERROR(IF(INDEX(Potentials!$A$1:$O$2000,MATCH(N97,Potentials!$A$1:$A$2000,0),MATCH("Volume MWhc",Potentials!$A$1:$O$1,0))=0,INDEX(Potentials!$A$1:$O$2000,MATCH(N97,Potentials!$A$1:$A$2000,0),MATCH("Volume MWhc estime",Potentials!$A$1:$O$1,0)),INDEX(Potentials!$A$1:$O$2000,MATCH(N97,Potentials!$A$1:$A$2000,0),MATCH("Volume MWhc",Potentials!$A$1:$O$1,0))),"")</f>
      </c>
      <c r="R97" s="6" t="str">
        <f>IFERROR(INDEX(Potentials!$A$1:$O$2000,MATCH(N97,Potentials!$A$1:$A$2000,0),MATCH("Commerce",Potentials!$A$1:$O$1,0)),"")</f>
      </c>
      <c r="T97" s="6" t="str">
        <f>IF(Widgets!AD92=0,"",Widgets!AD92)</f>
      </c>
      <c r="U97" s="6" t="str">
        <f>IFERROR(INDEX(Projects!$A$1:$O$2000,MATCH(T97,Projects!$A$1:$A$2000,0),MATCH("Beneficiaire",Projects!$A$1:$O$1,0)),"")</f>
      </c>
      <c r="V97" s="6" t="str">
        <f>IFERROR(INDEX(Projects!$A$1:$O$2000,MATCH(T97,Projects!$A$1:$A$2000,0),MATCH("Installateur",Projects!$A$1:$O$1,0)),"")</f>
      </c>
      <c r="W97" s="21" t="str">
        <f>IFERROR(INDEX(Projects!$A$1:$O$2000,MATCH(T97,Projects!$A$1:$A$2000,0),MATCH("Volume MWhc",Projects!$A$1:$O$1,0)),"")</f>
      </c>
      <c r="X97" s="6" t="str">
        <f>IFERROR(INDEX(Projects!$A$1:$O$2000,MATCH(T97,Projects!$A$1:$A$2000,0),MATCH("Commerce",Projects!$A$1:$O$1,0)),"")</f>
      </c>
      <c r="Z97" s="6" t="str">
        <f>IF(Widgets!AK92=0,"",Widgets!AK92)</f>
      </c>
      <c r="AA97" s="6" t="str">
        <f>IFERROR(INDEX(Projects!$A$1:$O$2000,MATCH(Z97,Projects!$A$1:$A$2000,0),MATCH("Beneficiaire",Projects!$A$1:$O$1,0)),"")</f>
      </c>
      <c r="AB97" s="6" t="str">
        <f>IFERROR(INDEX(Projects!$A$1:$O$2000,MATCH(Z97,Projects!$A$1:$A$2000,0),MATCH("Installateur",Projects!$A$1:$O$1,0)),"")</f>
      </c>
      <c r="AC97" s="21" t="str">
        <f>IFERROR(INDEX(Projects!$A$1:$O$2000,MATCH(Z97,Projects!$A$1:$A$2000,0),MATCH("Volume MWhc",Projects!$A$1:$O$1,0)),"")</f>
      </c>
      <c r="AD97" s="6" t="str">
        <f>IFERROR(INDEX(Projects!$A$1:$O$2000,MATCH(Z97,Projects!$A$1:$A$2000,0),MATCH("Commerce",Projects!$A$1:$O$1,0)),"")</f>
      </c>
      <c r="AF97" s="6" t="str">
        <f>IF(Widgets!AR92=0,"",Widgets!AR92)</f>
      </c>
      <c r="AG97" s="6" t="str">
        <f>IFERROR(INDEX(Potentials!$A$1:$O$2000,MATCH(AF97,Potentials!$A$1:$A$2000,0),MATCH("Beneficiaire",Potentials!$A$1:$O$1,0)),"")</f>
      </c>
      <c r="AH97" s="6" t="str">
        <f>IFERROR(INDEX(Potentials!$A$1:$O$2000,MATCH(AF97,Potentials!$A$1:$A$2000,0),MATCH("Installateur",Potentials!$A$1:$O$1,0)),"")</f>
      </c>
      <c r="AI97" s="21" t="str">
        <f>IFERROR(IF(INDEX(Potentials!$A$1:$O$2000,MATCH(AF97,Potentials!$A$1:$A$2000,0),MATCH("Volume MWhc",Potentials!$A$1:$O$1,0))=0,INDEX(Potentials!$A$1:$O$2000,MATCH(AF97,Potentials!$A$1:$A$2000,0),MATCH("Volume MWhc estime",Potentials!$A$1:$O$1,0)),INDEX(Potentials!$A$1:$O$2000,MATCH(AF97,Potentials!$A$1:$A$2000,0),MATCH("Volume MWhc",Potentials!$A$1:$O$1,0))),"")</f>
      </c>
      <c r="AJ97" s="6" t="str">
        <f>IFERROR(INDEX(Potentials!$A$1:$O$2000,MATCH(AF97,Potentials!$A$1:$A$2000,0),MATCH("Commerce",Potentials!$A$1:$O$1,0)),"")</f>
      </c>
    </row>
    <row r="98" spans="1:37">
      <c r="N98" s="6" t="str">
        <f>IF(Widgets!W93=0,"",Widgets!W93)</f>
      </c>
      <c r="O98" s="6" t="str">
        <f>IFERROR(INDEX(Potentials!$A$1:$O$2000,MATCH(N98,Potentials!$A$1:$A$2000,0),MATCH("Beneficiaire",Potentials!$A$1:$O$1,0)),"")</f>
      </c>
      <c r="P98" s="6" t="str">
        <f>IFERROR(INDEX(Potentials!$A$1:$O$2000,MATCH(N98,Potentials!$A$1:$A$2000,0),MATCH("Installateur",Potentials!$A$1:$O$1,0)),"")</f>
      </c>
      <c r="Q98" s="21" t="str">
        <f>IFERROR(IF(INDEX(Potentials!$A$1:$O$2000,MATCH(N98,Potentials!$A$1:$A$2000,0),MATCH("Volume MWhc",Potentials!$A$1:$O$1,0))=0,INDEX(Potentials!$A$1:$O$2000,MATCH(N98,Potentials!$A$1:$A$2000,0),MATCH("Volume MWhc estime",Potentials!$A$1:$O$1,0)),INDEX(Potentials!$A$1:$O$2000,MATCH(N98,Potentials!$A$1:$A$2000,0),MATCH("Volume MWhc",Potentials!$A$1:$O$1,0))),"")</f>
      </c>
      <c r="R98" s="6" t="str">
        <f>IFERROR(INDEX(Potentials!$A$1:$O$2000,MATCH(N98,Potentials!$A$1:$A$2000,0),MATCH("Commerce",Potentials!$A$1:$O$1,0)),"")</f>
      </c>
      <c r="T98" s="6" t="str">
        <f>IF(Widgets!AD93=0,"",Widgets!AD93)</f>
      </c>
      <c r="U98" s="6" t="str">
        <f>IFERROR(INDEX(Projects!$A$1:$O$2000,MATCH(T98,Projects!$A$1:$A$2000,0),MATCH("Beneficiaire",Projects!$A$1:$O$1,0)),"")</f>
      </c>
      <c r="V98" s="6" t="str">
        <f>IFERROR(INDEX(Projects!$A$1:$O$2000,MATCH(T98,Projects!$A$1:$A$2000,0),MATCH("Installateur",Projects!$A$1:$O$1,0)),"")</f>
      </c>
      <c r="W98" s="21" t="str">
        <f>IFERROR(INDEX(Projects!$A$1:$O$2000,MATCH(T98,Projects!$A$1:$A$2000,0),MATCH("Volume MWhc",Projects!$A$1:$O$1,0)),"")</f>
      </c>
      <c r="X98" s="6" t="str">
        <f>IFERROR(INDEX(Projects!$A$1:$O$2000,MATCH(T98,Projects!$A$1:$A$2000,0),MATCH("Commerce",Projects!$A$1:$O$1,0)),"")</f>
      </c>
      <c r="Z98" s="6" t="str">
        <f>IF(Widgets!AK93=0,"",Widgets!AK93)</f>
      </c>
      <c r="AA98" s="6" t="str">
        <f>IFERROR(INDEX(Projects!$A$1:$O$2000,MATCH(Z98,Projects!$A$1:$A$2000,0),MATCH("Beneficiaire",Projects!$A$1:$O$1,0)),"")</f>
      </c>
      <c r="AB98" s="6" t="str">
        <f>IFERROR(INDEX(Projects!$A$1:$O$2000,MATCH(Z98,Projects!$A$1:$A$2000,0),MATCH("Installateur",Projects!$A$1:$O$1,0)),"")</f>
      </c>
      <c r="AC98" s="21" t="str">
        <f>IFERROR(INDEX(Projects!$A$1:$O$2000,MATCH(Z98,Projects!$A$1:$A$2000,0),MATCH("Volume MWhc",Projects!$A$1:$O$1,0)),"")</f>
      </c>
      <c r="AD98" s="6" t="str">
        <f>IFERROR(INDEX(Projects!$A$1:$O$2000,MATCH(Z98,Projects!$A$1:$A$2000,0),MATCH("Commerce",Projects!$A$1:$O$1,0)),"")</f>
      </c>
      <c r="AF98" s="6" t="str">
        <f>IF(Widgets!AR93=0,"",Widgets!AR93)</f>
      </c>
      <c r="AG98" s="6" t="str">
        <f>IFERROR(INDEX(Potentials!$A$1:$O$2000,MATCH(AF98,Potentials!$A$1:$A$2000,0),MATCH("Beneficiaire",Potentials!$A$1:$O$1,0)),"")</f>
      </c>
      <c r="AH98" s="6" t="str">
        <f>IFERROR(INDEX(Potentials!$A$1:$O$2000,MATCH(AF98,Potentials!$A$1:$A$2000,0),MATCH("Installateur",Potentials!$A$1:$O$1,0)),"")</f>
      </c>
      <c r="AI98" s="21" t="str">
        <f>IFERROR(IF(INDEX(Potentials!$A$1:$O$2000,MATCH(AF98,Potentials!$A$1:$A$2000,0),MATCH("Volume MWhc",Potentials!$A$1:$O$1,0))=0,INDEX(Potentials!$A$1:$O$2000,MATCH(AF98,Potentials!$A$1:$A$2000,0),MATCH("Volume MWhc estime",Potentials!$A$1:$O$1,0)),INDEX(Potentials!$A$1:$O$2000,MATCH(AF98,Potentials!$A$1:$A$2000,0),MATCH("Volume MWhc",Potentials!$A$1:$O$1,0))),"")</f>
      </c>
      <c r="AJ98" s="6" t="str">
        <f>IFERROR(INDEX(Potentials!$A$1:$O$2000,MATCH(AF98,Potentials!$A$1:$A$2000,0),MATCH("Commerce",Potentials!$A$1:$O$1,0)),"")</f>
      </c>
    </row>
    <row r="99" spans="1:37">
      <c r="N99" s="6" t="str">
        <f>IF(Widgets!W94=0,"",Widgets!W94)</f>
      </c>
      <c r="O99" s="6" t="str">
        <f>IFERROR(INDEX(Potentials!$A$1:$O$2000,MATCH(N99,Potentials!$A$1:$A$2000,0),MATCH("Beneficiaire",Potentials!$A$1:$O$1,0)),"")</f>
      </c>
      <c r="P99" s="6" t="str">
        <f>IFERROR(INDEX(Potentials!$A$1:$O$2000,MATCH(N99,Potentials!$A$1:$A$2000,0),MATCH("Installateur",Potentials!$A$1:$O$1,0)),"")</f>
      </c>
      <c r="Q99" s="21" t="str">
        <f>IFERROR(IF(INDEX(Potentials!$A$1:$O$2000,MATCH(N99,Potentials!$A$1:$A$2000,0),MATCH("Volume MWhc",Potentials!$A$1:$O$1,0))=0,INDEX(Potentials!$A$1:$O$2000,MATCH(N99,Potentials!$A$1:$A$2000,0),MATCH("Volume MWhc estime",Potentials!$A$1:$O$1,0)),INDEX(Potentials!$A$1:$O$2000,MATCH(N99,Potentials!$A$1:$A$2000,0),MATCH("Volume MWhc",Potentials!$A$1:$O$1,0))),"")</f>
      </c>
      <c r="R99" s="6" t="str">
        <f>IFERROR(INDEX(Potentials!$A$1:$O$2000,MATCH(N99,Potentials!$A$1:$A$2000,0),MATCH("Commerce",Potentials!$A$1:$O$1,0)),"")</f>
      </c>
      <c r="T99" s="6" t="str">
        <f>IF(Widgets!AD94=0,"",Widgets!AD94)</f>
      </c>
      <c r="U99" s="6" t="str">
        <f>IFERROR(INDEX(Projects!$A$1:$O$2000,MATCH(T99,Projects!$A$1:$A$2000,0),MATCH("Beneficiaire",Projects!$A$1:$O$1,0)),"")</f>
      </c>
      <c r="V99" s="6" t="str">
        <f>IFERROR(INDEX(Projects!$A$1:$O$2000,MATCH(T99,Projects!$A$1:$A$2000,0),MATCH("Installateur",Projects!$A$1:$O$1,0)),"")</f>
      </c>
      <c r="W99" s="21" t="str">
        <f>IFERROR(INDEX(Projects!$A$1:$O$2000,MATCH(T99,Projects!$A$1:$A$2000,0),MATCH("Volume MWhc",Projects!$A$1:$O$1,0)),"")</f>
      </c>
      <c r="X99" s="6" t="str">
        <f>IFERROR(INDEX(Projects!$A$1:$O$2000,MATCH(T99,Projects!$A$1:$A$2000,0),MATCH("Commerce",Projects!$A$1:$O$1,0)),"")</f>
      </c>
      <c r="Z99" s="6" t="str">
        <f>IF(Widgets!AK94=0,"",Widgets!AK94)</f>
      </c>
      <c r="AA99" s="6" t="str">
        <f>IFERROR(INDEX(Projects!$A$1:$O$2000,MATCH(Z99,Projects!$A$1:$A$2000,0),MATCH("Beneficiaire",Projects!$A$1:$O$1,0)),"")</f>
      </c>
      <c r="AB99" s="6" t="str">
        <f>IFERROR(INDEX(Projects!$A$1:$O$2000,MATCH(Z99,Projects!$A$1:$A$2000,0),MATCH("Installateur",Projects!$A$1:$O$1,0)),"")</f>
      </c>
      <c r="AC99" s="21" t="str">
        <f>IFERROR(INDEX(Projects!$A$1:$O$2000,MATCH(Z99,Projects!$A$1:$A$2000,0),MATCH("Volume MWhc",Projects!$A$1:$O$1,0)),"")</f>
      </c>
      <c r="AD99" s="6" t="str">
        <f>IFERROR(INDEX(Projects!$A$1:$O$2000,MATCH(Z99,Projects!$A$1:$A$2000,0),MATCH("Commerce",Projects!$A$1:$O$1,0)),"")</f>
      </c>
      <c r="AF99" s="6" t="str">
        <f>IF(Widgets!AR94=0,"",Widgets!AR94)</f>
      </c>
      <c r="AG99" s="6" t="str">
        <f>IFERROR(INDEX(Potentials!$A$1:$O$2000,MATCH(AF99,Potentials!$A$1:$A$2000,0),MATCH("Beneficiaire",Potentials!$A$1:$O$1,0)),"")</f>
      </c>
      <c r="AH99" s="6" t="str">
        <f>IFERROR(INDEX(Potentials!$A$1:$O$2000,MATCH(AF99,Potentials!$A$1:$A$2000,0),MATCH("Installateur",Potentials!$A$1:$O$1,0)),"")</f>
      </c>
      <c r="AI99" s="21" t="str">
        <f>IFERROR(IF(INDEX(Potentials!$A$1:$O$2000,MATCH(AF99,Potentials!$A$1:$A$2000,0),MATCH("Volume MWhc",Potentials!$A$1:$O$1,0))=0,INDEX(Potentials!$A$1:$O$2000,MATCH(AF99,Potentials!$A$1:$A$2000,0),MATCH("Volume MWhc estime",Potentials!$A$1:$O$1,0)),INDEX(Potentials!$A$1:$O$2000,MATCH(AF99,Potentials!$A$1:$A$2000,0),MATCH("Volume MWhc",Potentials!$A$1:$O$1,0))),"")</f>
      </c>
      <c r="AJ99" s="6" t="str">
        <f>IFERROR(INDEX(Potentials!$A$1:$O$2000,MATCH(AF99,Potentials!$A$1:$A$2000,0),MATCH("Commerce",Potentials!$A$1:$O$1,0)),"")</f>
      </c>
    </row>
    <row r="100" spans="1:37">
      <c r="N100" s="6" t="str">
        <f>IF(Widgets!W95=0,"",Widgets!W95)</f>
      </c>
      <c r="O100" s="6" t="str">
        <f>IFERROR(INDEX(Potentials!$A$1:$O$2000,MATCH(N100,Potentials!$A$1:$A$2000,0),MATCH("Beneficiaire",Potentials!$A$1:$O$1,0)),"")</f>
      </c>
      <c r="P100" s="6" t="str">
        <f>IFERROR(INDEX(Potentials!$A$1:$O$2000,MATCH(N100,Potentials!$A$1:$A$2000,0),MATCH("Installateur",Potentials!$A$1:$O$1,0)),"")</f>
      </c>
      <c r="Q100" s="21" t="str">
        <f>IFERROR(IF(INDEX(Potentials!$A$1:$O$2000,MATCH(N100,Potentials!$A$1:$A$2000,0),MATCH("Volume MWhc",Potentials!$A$1:$O$1,0))=0,INDEX(Potentials!$A$1:$O$2000,MATCH(N100,Potentials!$A$1:$A$2000,0),MATCH("Volume MWhc estime",Potentials!$A$1:$O$1,0)),INDEX(Potentials!$A$1:$O$2000,MATCH(N100,Potentials!$A$1:$A$2000,0),MATCH("Volume MWhc",Potentials!$A$1:$O$1,0))),"")</f>
      </c>
      <c r="R100" s="6" t="str">
        <f>IFERROR(INDEX(Potentials!$A$1:$O$2000,MATCH(N100,Potentials!$A$1:$A$2000,0),MATCH("Commerce",Potentials!$A$1:$O$1,0)),"")</f>
      </c>
      <c r="T100" s="6" t="str">
        <f>IF(Widgets!AD95=0,"",Widgets!AD95)</f>
      </c>
      <c r="U100" s="6" t="str">
        <f>IFERROR(INDEX(Projects!$A$1:$O$2000,MATCH(T100,Projects!$A$1:$A$2000,0),MATCH("Beneficiaire",Projects!$A$1:$O$1,0)),"")</f>
      </c>
      <c r="V100" s="6" t="str">
        <f>IFERROR(INDEX(Projects!$A$1:$O$2000,MATCH(T100,Projects!$A$1:$A$2000,0),MATCH("Installateur",Projects!$A$1:$O$1,0)),"")</f>
      </c>
      <c r="W100" s="21" t="str">
        <f>IFERROR(INDEX(Projects!$A$1:$O$2000,MATCH(T100,Projects!$A$1:$A$2000,0),MATCH("Volume MWhc",Projects!$A$1:$O$1,0)),"")</f>
      </c>
      <c r="X100" s="6" t="str">
        <f>IFERROR(INDEX(Projects!$A$1:$O$2000,MATCH(T100,Projects!$A$1:$A$2000,0),MATCH("Commerce",Projects!$A$1:$O$1,0)),"")</f>
      </c>
      <c r="Z100" s="6" t="str">
        <f>IF(Widgets!AK95=0,"",Widgets!AK95)</f>
      </c>
      <c r="AA100" s="6" t="str">
        <f>IFERROR(INDEX(Projects!$A$1:$O$2000,MATCH(Z100,Projects!$A$1:$A$2000,0),MATCH("Beneficiaire",Projects!$A$1:$O$1,0)),"")</f>
      </c>
      <c r="AB100" s="6" t="str">
        <f>IFERROR(INDEX(Projects!$A$1:$O$2000,MATCH(Z100,Projects!$A$1:$A$2000,0),MATCH("Installateur",Projects!$A$1:$O$1,0)),"")</f>
      </c>
      <c r="AC100" s="21" t="str">
        <f>IFERROR(INDEX(Projects!$A$1:$O$2000,MATCH(Z100,Projects!$A$1:$A$2000,0),MATCH("Volume MWhc",Projects!$A$1:$O$1,0)),"")</f>
      </c>
      <c r="AD100" s="6" t="str">
        <f>IFERROR(INDEX(Projects!$A$1:$O$2000,MATCH(Z100,Projects!$A$1:$A$2000,0),MATCH("Commerce",Projects!$A$1:$O$1,0)),"")</f>
      </c>
      <c r="AF100" s="6" t="str">
        <f>IF(Widgets!AR95=0,"",Widgets!AR95)</f>
      </c>
      <c r="AG100" s="6" t="str">
        <f>IFERROR(INDEX(Potentials!$A$1:$O$2000,MATCH(AF100,Potentials!$A$1:$A$2000,0),MATCH("Beneficiaire",Potentials!$A$1:$O$1,0)),"")</f>
      </c>
      <c r="AH100" s="6" t="str">
        <f>IFERROR(INDEX(Potentials!$A$1:$O$2000,MATCH(AF100,Potentials!$A$1:$A$2000,0),MATCH("Installateur",Potentials!$A$1:$O$1,0)),"")</f>
      </c>
      <c r="AI100" s="21" t="str">
        <f>IFERROR(IF(INDEX(Potentials!$A$1:$O$2000,MATCH(AF100,Potentials!$A$1:$A$2000,0),MATCH("Volume MWhc",Potentials!$A$1:$O$1,0))=0,INDEX(Potentials!$A$1:$O$2000,MATCH(AF100,Potentials!$A$1:$A$2000,0),MATCH("Volume MWhc estime",Potentials!$A$1:$O$1,0)),INDEX(Potentials!$A$1:$O$2000,MATCH(AF100,Potentials!$A$1:$A$2000,0),MATCH("Volume MWhc",Potentials!$A$1:$O$1,0))),"")</f>
      </c>
      <c r="AJ100" s="6" t="str">
        <f>IFERROR(INDEX(Potentials!$A$1:$O$2000,MATCH(AF100,Potentials!$A$1:$A$2000,0),MATCH("Commerce",Potentials!$A$1:$O$1,0)),"")</f>
      </c>
    </row>
    <row r="101" spans="1:37">
      <c r="N101" s="6" t="str">
        <f>IF(Widgets!W96=0,"",Widgets!W96)</f>
      </c>
      <c r="O101" s="6" t="str">
        <f>IFERROR(INDEX(Potentials!$A$1:$O$2000,MATCH(N101,Potentials!$A$1:$A$2000,0),MATCH("Beneficiaire",Potentials!$A$1:$O$1,0)),"")</f>
      </c>
      <c r="P101" s="6" t="str">
        <f>IFERROR(INDEX(Potentials!$A$1:$O$2000,MATCH(N101,Potentials!$A$1:$A$2000,0),MATCH("Installateur",Potentials!$A$1:$O$1,0)),"")</f>
      </c>
      <c r="Q101" s="21" t="str">
        <f>IFERROR(IF(INDEX(Potentials!$A$1:$O$2000,MATCH(N101,Potentials!$A$1:$A$2000,0),MATCH("Volume MWhc",Potentials!$A$1:$O$1,0))=0,INDEX(Potentials!$A$1:$O$2000,MATCH(N101,Potentials!$A$1:$A$2000,0),MATCH("Volume MWhc estime",Potentials!$A$1:$O$1,0)),INDEX(Potentials!$A$1:$O$2000,MATCH(N101,Potentials!$A$1:$A$2000,0),MATCH("Volume MWhc",Potentials!$A$1:$O$1,0))),"")</f>
      </c>
      <c r="R101" s="6" t="str">
        <f>IFERROR(INDEX(Potentials!$A$1:$O$2000,MATCH(N101,Potentials!$A$1:$A$2000,0),MATCH("Commerce",Potentials!$A$1:$O$1,0)),"")</f>
      </c>
      <c r="T101" s="6" t="str">
        <f>IF(Widgets!AD96=0,"",Widgets!AD96)</f>
      </c>
      <c r="U101" s="6" t="str">
        <f>IFERROR(INDEX(Projects!$A$1:$O$2000,MATCH(T101,Projects!$A$1:$A$2000,0),MATCH("Beneficiaire",Projects!$A$1:$O$1,0)),"")</f>
      </c>
      <c r="V101" s="6" t="str">
        <f>IFERROR(INDEX(Projects!$A$1:$O$2000,MATCH(T101,Projects!$A$1:$A$2000,0),MATCH("Installateur",Projects!$A$1:$O$1,0)),"")</f>
      </c>
      <c r="W101" s="21" t="str">
        <f>IFERROR(INDEX(Projects!$A$1:$O$2000,MATCH(T101,Projects!$A$1:$A$2000,0),MATCH("Volume MWhc",Projects!$A$1:$O$1,0)),"")</f>
      </c>
      <c r="X101" s="6" t="str">
        <f>IFERROR(INDEX(Projects!$A$1:$O$2000,MATCH(T101,Projects!$A$1:$A$2000,0),MATCH("Commerce",Projects!$A$1:$O$1,0)),"")</f>
      </c>
      <c r="Z101" s="6" t="str">
        <f>IF(Widgets!AK96=0,"",Widgets!AK96)</f>
      </c>
      <c r="AA101" s="6" t="str">
        <f>IFERROR(INDEX(Projects!$A$1:$O$2000,MATCH(Z101,Projects!$A$1:$A$2000,0),MATCH("Beneficiaire",Projects!$A$1:$O$1,0)),"")</f>
      </c>
      <c r="AB101" s="6" t="str">
        <f>IFERROR(INDEX(Projects!$A$1:$O$2000,MATCH(Z101,Projects!$A$1:$A$2000,0),MATCH("Installateur",Projects!$A$1:$O$1,0)),"")</f>
      </c>
      <c r="AC101" s="21" t="str">
        <f>IFERROR(INDEX(Projects!$A$1:$O$2000,MATCH(Z101,Projects!$A$1:$A$2000,0),MATCH("Volume MWhc",Projects!$A$1:$O$1,0)),"")</f>
      </c>
      <c r="AD101" s="6" t="str">
        <f>IFERROR(INDEX(Projects!$A$1:$O$2000,MATCH(Z101,Projects!$A$1:$A$2000,0),MATCH("Commerce",Projects!$A$1:$O$1,0)),"")</f>
      </c>
      <c r="AF101" s="6" t="str">
        <f>IF(Widgets!AR96=0,"",Widgets!AR96)</f>
      </c>
      <c r="AG101" s="6" t="str">
        <f>IFERROR(INDEX(Potentials!$A$1:$O$2000,MATCH(AF101,Potentials!$A$1:$A$2000,0),MATCH("Beneficiaire",Potentials!$A$1:$O$1,0)),"")</f>
      </c>
      <c r="AH101" s="6" t="str">
        <f>IFERROR(INDEX(Potentials!$A$1:$O$2000,MATCH(AF101,Potentials!$A$1:$A$2000,0),MATCH("Installateur",Potentials!$A$1:$O$1,0)),"")</f>
      </c>
      <c r="AI101" s="21" t="str">
        <f>IFERROR(IF(INDEX(Potentials!$A$1:$O$2000,MATCH(AF101,Potentials!$A$1:$A$2000,0),MATCH("Volume MWhc",Potentials!$A$1:$O$1,0))=0,INDEX(Potentials!$A$1:$O$2000,MATCH(AF101,Potentials!$A$1:$A$2000,0),MATCH("Volume MWhc estime",Potentials!$A$1:$O$1,0)),INDEX(Potentials!$A$1:$O$2000,MATCH(AF101,Potentials!$A$1:$A$2000,0),MATCH("Volume MWhc",Potentials!$A$1:$O$1,0))),"")</f>
      </c>
      <c r="AJ101" s="6" t="str">
        <f>IFERROR(INDEX(Potentials!$A$1:$O$2000,MATCH(AF101,Potentials!$A$1:$A$2000,0),MATCH("Commerce",Potentials!$A$1:$O$1,0)),"")</f>
      </c>
    </row>
    <row r="102" spans="1:37">
      <c r="N102" s="6" t="str">
        <f>IF(Widgets!W97=0,"",Widgets!W97)</f>
      </c>
      <c r="O102" s="6" t="str">
        <f>IFERROR(INDEX(Potentials!$A$1:$O$2000,MATCH(N102,Potentials!$A$1:$A$2000,0),MATCH("Beneficiaire",Potentials!$A$1:$O$1,0)),"")</f>
      </c>
      <c r="P102" s="6" t="str">
        <f>IFERROR(INDEX(Potentials!$A$1:$O$2000,MATCH(N102,Potentials!$A$1:$A$2000,0),MATCH("Installateur",Potentials!$A$1:$O$1,0)),"")</f>
      </c>
      <c r="Q102" s="21" t="str">
        <f>IFERROR(IF(INDEX(Potentials!$A$1:$O$2000,MATCH(N102,Potentials!$A$1:$A$2000,0),MATCH("Volume MWhc",Potentials!$A$1:$O$1,0))=0,INDEX(Potentials!$A$1:$O$2000,MATCH(N102,Potentials!$A$1:$A$2000,0),MATCH("Volume MWhc estime",Potentials!$A$1:$O$1,0)),INDEX(Potentials!$A$1:$O$2000,MATCH(N102,Potentials!$A$1:$A$2000,0),MATCH("Volume MWhc",Potentials!$A$1:$O$1,0))),"")</f>
      </c>
      <c r="R102" s="6" t="str">
        <f>IFERROR(INDEX(Potentials!$A$1:$O$2000,MATCH(N102,Potentials!$A$1:$A$2000,0),MATCH("Commerce",Potentials!$A$1:$O$1,0)),"")</f>
      </c>
      <c r="T102" s="6" t="str">
        <f>IF(Widgets!AD97=0,"",Widgets!AD97)</f>
      </c>
      <c r="U102" s="6" t="str">
        <f>IFERROR(INDEX(Projects!$A$1:$O$2000,MATCH(T102,Projects!$A$1:$A$2000,0),MATCH("Beneficiaire",Projects!$A$1:$O$1,0)),"")</f>
      </c>
      <c r="V102" s="6" t="str">
        <f>IFERROR(INDEX(Projects!$A$1:$O$2000,MATCH(T102,Projects!$A$1:$A$2000,0),MATCH("Installateur",Projects!$A$1:$O$1,0)),"")</f>
      </c>
      <c r="W102" s="21" t="str">
        <f>IFERROR(INDEX(Projects!$A$1:$O$2000,MATCH(T102,Projects!$A$1:$A$2000,0),MATCH("Volume MWhc",Projects!$A$1:$O$1,0)),"")</f>
      </c>
      <c r="X102" s="6" t="str">
        <f>IFERROR(INDEX(Projects!$A$1:$O$2000,MATCH(T102,Projects!$A$1:$A$2000,0),MATCH("Commerce",Projects!$A$1:$O$1,0)),"")</f>
      </c>
      <c r="Z102" s="6" t="str">
        <f>IF(Widgets!AK97=0,"",Widgets!AK97)</f>
      </c>
      <c r="AA102" s="6" t="str">
        <f>IFERROR(INDEX(Projects!$A$1:$O$2000,MATCH(Z102,Projects!$A$1:$A$2000,0),MATCH("Beneficiaire",Projects!$A$1:$O$1,0)),"")</f>
      </c>
      <c r="AB102" s="6" t="str">
        <f>IFERROR(INDEX(Projects!$A$1:$O$2000,MATCH(Z102,Projects!$A$1:$A$2000,0),MATCH("Installateur",Projects!$A$1:$O$1,0)),"")</f>
      </c>
      <c r="AC102" s="21" t="str">
        <f>IFERROR(INDEX(Projects!$A$1:$O$2000,MATCH(Z102,Projects!$A$1:$A$2000,0),MATCH("Volume MWhc",Projects!$A$1:$O$1,0)),"")</f>
      </c>
      <c r="AD102" s="6" t="str">
        <f>IFERROR(INDEX(Projects!$A$1:$O$2000,MATCH(Z102,Projects!$A$1:$A$2000,0),MATCH("Commerce",Projects!$A$1:$O$1,0)),"")</f>
      </c>
      <c r="AF102" s="6" t="str">
        <f>IF(Widgets!AR97=0,"",Widgets!AR97)</f>
      </c>
      <c r="AG102" s="6" t="str">
        <f>IFERROR(INDEX(Potentials!$A$1:$O$2000,MATCH(AF102,Potentials!$A$1:$A$2000,0),MATCH("Beneficiaire",Potentials!$A$1:$O$1,0)),"")</f>
      </c>
      <c r="AH102" s="6" t="str">
        <f>IFERROR(INDEX(Potentials!$A$1:$O$2000,MATCH(AF102,Potentials!$A$1:$A$2000,0),MATCH("Installateur",Potentials!$A$1:$O$1,0)),"")</f>
      </c>
      <c r="AI102" s="21" t="str">
        <f>IFERROR(IF(INDEX(Potentials!$A$1:$O$2000,MATCH(AF102,Potentials!$A$1:$A$2000,0),MATCH("Volume MWhc",Potentials!$A$1:$O$1,0))=0,INDEX(Potentials!$A$1:$O$2000,MATCH(AF102,Potentials!$A$1:$A$2000,0),MATCH("Volume MWhc estime",Potentials!$A$1:$O$1,0)),INDEX(Potentials!$A$1:$O$2000,MATCH(AF102,Potentials!$A$1:$A$2000,0),MATCH("Volume MWhc",Potentials!$A$1:$O$1,0))),"")</f>
      </c>
      <c r="AJ102" s="6" t="str">
        <f>IFERROR(INDEX(Potentials!$A$1:$O$2000,MATCH(AF102,Potentials!$A$1:$A$2000,0),MATCH("Commerce",Potentials!$A$1:$O$1,0)),"")</f>
      </c>
    </row>
    <row r="103" spans="1:37">
      <c r="N103" s="6" t="str">
        <f>IF(Widgets!W98=0,"",Widgets!W98)</f>
      </c>
      <c r="O103" s="6" t="str">
        <f>IFERROR(INDEX(Potentials!$A$1:$O$2000,MATCH(N103,Potentials!$A$1:$A$2000,0),MATCH("Beneficiaire",Potentials!$A$1:$O$1,0)),"")</f>
      </c>
      <c r="P103" s="6" t="str">
        <f>IFERROR(INDEX(Potentials!$A$1:$O$2000,MATCH(N103,Potentials!$A$1:$A$2000,0),MATCH("Installateur",Potentials!$A$1:$O$1,0)),"")</f>
      </c>
      <c r="Q103" s="21" t="str">
        <f>IFERROR(IF(INDEX(Potentials!$A$1:$O$2000,MATCH(N103,Potentials!$A$1:$A$2000,0),MATCH("Volume MWhc",Potentials!$A$1:$O$1,0))=0,INDEX(Potentials!$A$1:$O$2000,MATCH(N103,Potentials!$A$1:$A$2000,0),MATCH("Volume MWhc estime",Potentials!$A$1:$O$1,0)),INDEX(Potentials!$A$1:$O$2000,MATCH(N103,Potentials!$A$1:$A$2000,0),MATCH("Volume MWhc",Potentials!$A$1:$O$1,0))),"")</f>
      </c>
      <c r="R103" s="6" t="str">
        <f>IFERROR(INDEX(Potentials!$A$1:$O$2000,MATCH(N103,Potentials!$A$1:$A$2000,0),MATCH("Commerce",Potentials!$A$1:$O$1,0)),"")</f>
      </c>
      <c r="T103" s="6" t="str">
        <f>IF(Widgets!AD98=0,"",Widgets!AD98)</f>
      </c>
      <c r="U103" s="6" t="str">
        <f>IFERROR(INDEX(Projects!$A$1:$O$2000,MATCH(T103,Projects!$A$1:$A$2000,0),MATCH("Beneficiaire",Projects!$A$1:$O$1,0)),"")</f>
      </c>
      <c r="V103" s="6" t="str">
        <f>IFERROR(INDEX(Projects!$A$1:$O$2000,MATCH(T103,Projects!$A$1:$A$2000,0),MATCH("Installateur",Projects!$A$1:$O$1,0)),"")</f>
      </c>
      <c r="W103" s="21" t="str">
        <f>IFERROR(INDEX(Projects!$A$1:$O$2000,MATCH(T103,Projects!$A$1:$A$2000,0),MATCH("Volume MWhc",Projects!$A$1:$O$1,0)),"")</f>
      </c>
      <c r="X103" s="6" t="str">
        <f>IFERROR(INDEX(Projects!$A$1:$O$2000,MATCH(T103,Projects!$A$1:$A$2000,0),MATCH("Commerce",Projects!$A$1:$O$1,0)),"")</f>
      </c>
      <c r="Z103" s="6" t="str">
        <f>IF(Widgets!AK98=0,"",Widgets!AK98)</f>
      </c>
      <c r="AA103" s="6" t="str">
        <f>IFERROR(INDEX(Projects!$A$1:$O$2000,MATCH(Z103,Projects!$A$1:$A$2000,0),MATCH("Beneficiaire",Projects!$A$1:$O$1,0)),"")</f>
      </c>
      <c r="AB103" s="6" t="str">
        <f>IFERROR(INDEX(Projects!$A$1:$O$2000,MATCH(Z103,Projects!$A$1:$A$2000,0),MATCH("Installateur",Projects!$A$1:$O$1,0)),"")</f>
      </c>
      <c r="AC103" s="21" t="str">
        <f>IFERROR(INDEX(Projects!$A$1:$O$2000,MATCH(Z103,Projects!$A$1:$A$2000,0),MATCH("Volume MWhc",Projects!$A$1:$O$1,0)),"")</f>
      </c>
      <c r="AD103" s="6" t="str">
        <f>IFERROR(INDEX(Projects!$A$1:$O$2000,MATCH(Z103,Projects!$A$1:$A$2000,0),MATCH("Commerce",Projects!$A$1:$O$1,0)),"")</f>
      </c>
      <c r="AF103" s="6" t="str">
        <f>IF(Widgets!AR98=0,"",Widgets!AR98)</f>
      </c>
      <c r="AG103" s="6" t="str">
        <f>IFERROR(INDEX(Potentials!$A$1:$O$2000,MATCH(AF103,Potentials!$A$1:$A$2000,0),MATCH("Beneficiaire",Potentials!$A$1:$O$1,0)),"")</f>
      </c>
      <c r="AH103" s="6" t="str">
        <f>IFERROR(INDEX(Potentials!$A$1:$O$2000,MATCH(AF103,Potentials!$A$1:$A$2000,0),MATCH("Installateur",Potentials!$A$1:$O$1,0)),"")</f>
      </c>
      <c r="AI103" s="21" t="str">
        <f>IFERROR(IF(INDEX(Potentials!$A$1:$O$2000,MATCH(AF103,Potentials!$A$1:$A$2000,0),MATCH("Volume MWhc",Potentials!$A$1:$O$1,0))=0,INDEX(Potentials!$A$1:$O$2000,MATCH(AF103,Potentials!$A$1:$A$2000,0),MATCH("Volume MWhc estime",Potentials!$A$1:$O$1,0)),INDEX(Potentials!$A$1:$O$2000,MATCH(AF103,Potentials!$A$1:$A$2000,0),MATCH("Volume MWhc",Potentials!$A$1:$O$1,0))),"")</f>
      </c>
      <c r="AJ103" s="6" t="str">
        <f>IFERROR(INDEX(Potentials!$A$1:$O$2000,MATCH(AF103,Potentials!$A$1:$A$2000,0),MATCH("Commerce",Potentials!$A$1:$O$1,0)),"")</f>
      </c>
    </row>
    <row r="104" spans="1:37">
      <c r="N104" s="6" t="str">
        <f>IF(Widgets!W99=0,"",Widgets!W99)</f>
      </c>
      <c r="O104" s="6" t="str">
        <f>IFERROR(INDEX(Potentials!$A$1:$O$2000,MATCH(N104,Potentials!$A$1:$A$2000,0),MATCH("Beneficiaire",Potentials!$A$1:$O$1,0)),"")</f>
      </c>
      <c r="P104" s="6" t="str">
        <f>IFERROR(INDEX(Potentials!$A$1:$O$2000,MATCH(N104,Potentials!$A$1:$A$2000,0),MATCH("Installateur",Potentials!$A$1:$O$1,0)),"")</f>
      </c>
      <c r="Q104" s="21" t="str">
        <f>IFERROR(IF(INDEX(Potentials!$A$1:$O$2000,MATCH(N104,Potentials!$A$1:$A$2000,0),MATCH("Volume MWhc",Potentials!$A$1:$O$1,0))=0,INDEX(Potentials!$A$1:$O$2000,MATCH(N104,Potentials!$A$1:$A$2000,0),MATCH("Volume MWhc estime",Potentials!$A$1:$O$1,0)),INDEX(Potentials!$A$1:$O$2000,MATCH(N104,Potentials!$A$1:$A$2000,0),MATCH("Volume MWhc",Potentials!$A$1:$O$1,0))),"")</f>
      </c>
      <c r="R104" s="6" t="str">
        <f>IFERROR(INDEX(Potentials!$A$1:$O$2000,MATCH(N104,Potentials!$A$1:$A$2000,0),MATCH("Commerce",Potentials!$A$1:$O$1,0)),"")</f>
      </c>
      <c r="T104" s="6" t="str">
        <f>IF(Widgets!AD99=0,"",Widgets!AD99)</f>
      </c>
      <c r="U104" s="6" t="str">
        <f>IFERROR(INDEX(Projects!$A$1:$O$2000,MATCH(T104,Projects!$A$1:$A$2000,0),MATCH("Beneficiaire",Projects!$A$1:$O$1,0)),"")</f>
      </c>
      <c r="V104" s="6" t="str">
        <f>IFERROR(INDEX(Projects!$A$1:$O$2000,MATCH(T104,Projects!$A$1:$A$2000,0),MATCH("Installateur",Projects!$A$1:$O$1,0)),"")</f>
      </c>
      <c r="W104" s="21" t="str">
        <f>IFERROR(INDEX(Projects!$A$1:$O$2000,MATCH(T104,Projects!$A$1:$A$2000,0),MATCH("Volume MWhc",Projects!$A$1:$O$1,0)),"")</f>
      </c>
      <c r="X104" s="6" t="str">
        <f>IFERROR(INDEX(Projects!$A$1:$O$2000,MATCH(T104,Projects!$A$1:$A$2000,0),MATCH("Commerce",Projects!$A$1:$O$1,0)),"")</f>
      </c>
      <c r="Z104" s="6" t="str">
        <f>IF(Widgets!AK99=0,"",Widgets!AK99)</f>
      </c>
      <c r="AA104" s="6" t="str">
        <f>IFERROR(INDEX(Projects!$A$1:$O$2000,MATCH(Z104,Projects!$A$1:$A$2000,0),MATCH("Beneficiaire",Projects!$A$1:$O$1,0)),"")</f>
      </c>
      <c r="AB104" s="6" t="str">
        <f>IFERROR(INDEX(Projects!$A$1:$O$2000,MATCH(Z104,Projects!$A$1:$A$2000,0),MATCH("Installateur",Projects!$A$1:$O$1,0)),"")</f>
      </c>
      <c r="AC104" s="21" t="str">
        <f>IFERROR(INDEX(Projects!$A$1:$O$2000,MATCH(Z104,Projects!$A$1:$A$2000,0),MATCH("Volume MWhc",Projects!$A$1:$O$1,0)),"")</f>
      </c>
      <c r="AD104" s="6" t="str">
        <f>IFERROR(INDEX(Projects!$A$1:$O$2000,MATCH(Z104,Projects!$A$1:$A$2000,0),MATCH("Commerce",Projects!$A$1:$O$1,0)),"")</f>
      </c>
      <c r="AF104" s="6" t="str">
        <f>IF(Widgets!AR99=0,"",Widgets!AR99)</f>
      </c>
      <c r="AG104" s="6" t="str">
        <f>IFERROR(INDEX(Potentials!$A$1:$O$2000,MATCH(AF104,Potentials!$A$1:$A$2000,0),MATCH("Beneficiaire",Potentials!$A$1:$O$1,0)),"")</f>
      </c>
      <c r="AH104" s="6" t="str">
        <f>IFERROR(INDEX(Potentials!$A$1:$O$2000,MATCH(AF104,Potentials!$A$1:$A$2000,0),MATCH("Installateur",Potentials!$A$1:$O$1,0)),"")</f>
      </c>
      <c r="AI104" s="21" t="str">
        <f>IFERROR(IF(INDEX(Potentials!$A$1:$O$2000,MATCH(AF104,Potentials!$A$1:$A$2000,0),MATCH("Volume MWhc",Potentials!$A$1:$O$1,0))=0,INDEX(Potentials!$A$1:$O$2000,MATCH(AF104,Potentials!$A$1:$A$2000,0),MATCH("Volume MWhc estime",Potentials!$A$1:$O$1,0)),INDEX(Potentials!$A$1:$O$2000,MATCH(AF104,Potentials!$A$1:$A$2000,0),MATCH("Volume MWhc",Potentials!$A$1:$O$1,0))),"")</f>
      </c>
      <c r="AJ104" s="6" t="str">
        <f>IFERROR(INDEX(Potentials!$A$1:$O$2000,MATCH(AF104,Potentials!$A$1:$A$2000,0),MATCH("Commerce",Potentials!$A$1:$O$1,0)),"")</f>
      </c>
    </row>
    <row r="105" spans="1:37">
      <c r="N105" s="6" t="str">
        <f>IF(Widgets!W100=0,"",Widgets!W100)</f>
      </c>
      <c r="O105" s="6" t="str">
        <f>IFERROR(INDEX(Potentials!$A$1:$O$2000,MATCH(N105,Potentials!$A$1:$A$2000,0),MATCH("Beneficiaire",Potentials!$A$1:$O$1,0)),"")</f>
      </c>
      <c r="P105" s="6" t="str">
        <f>IFERROR(INDEX(Potentials!$A$1:$O$2000,MATCH(N105,Potentials!$A$1:$A$2000,0),MATCH("Installateur",Potentials!$A$1:$O$1,0)),"")</f>
      </c>
      <c r="Q105" s="21" t="str">
        <f>IFERROR(IF(INDEX(Potentials!$A$1:$O$2000,MATCH(N105,Potentials!$A$1:$A$2000,0),MATCH("Volume MWhc",Potentials!$A$1:$O$1,0))=0,INDEX(Potentials!$A$1:$O$2000,MATCH(N105,Potentials!$A$1:$A$2000,0),MATCH("Volume MWhc estime",Potentials!$A$1:$O$1,0)),INDEX(Potentials!$A$1:$O$2000,MATCH(N105,Potentials!$A$1:$A$2000,0),MATCH("Volume MWhc",Potentials!$A$1:$O$1,0))),"")</f>
      </c>
      <c r="R105" s="6" t="str">
        <f>IFERROR(INDEX(Potentials!$A$1:$O$2000,MATCH(N105,Potentials!$A$1:$A$2000,0),MATCH("Commerce",Potentials!$A$1:$O$1,0)),"")</f>
      </c>
      <c r="T105" s="6" t="str">
        <f>IF(Widgets!AD100=0,"",Widgets!AD100)</f>
      </c>
      <c r="U105" s="6" t="str">
        <f>IFERROR(INDEX(Projects!$A$1:$O$2000,MATCH(T105,Projects!$A$1:$A$2000,0),MATCH("Beneficiaire",Projects!$A$1:$O$1,0)),"")</f>
      </c>
      <c r="V105" s="6" t="str">
        <f>IFERROR(INDEX(Projects!$A$1:$O$2000,MATCH(T105,Projects!$A$1:$A$2000,0),MATCH("Installateur",Projects!$A$1:$O$1,0)),"")</f>
      </c>
      <c r="W105" s="21" t="str">
        <f>IFERROR(INDEX(Projects!$A$1:$O$2000,MATCH(T105,Projects!$A$1:$A$2000,0),MATCH("Volume MWhc",Projects!$A$1:$O$1,0)),"")</f>
      </c>
      <c r="X105" s="6" t="str">
        <f>IFERROR(INDEX(Projects!$A$1:$O$2000,MATCH(T105,Projects!$A$1:$A$2000,0),MATCH("Commerce",Projects!$A$1:$O$1,0)),"")</f>
      </c>
      <c r="Z105" s="6" t="str">
        <f>IF(Widgets!AK100=0,"",Widgets!AK100)</f>
      </c>
      <c r="AA105" s="6" t="str">
        <f>IFERROR(INDEX(Projects!$A$1:$O$2000,MATCH(Z105,Projects!$A$1:$A$2000,0),MATCH("Beneficiaire",Projects!$A$1:$O$1,0)),"")</f>
      </c>
      <c r="AB105" s="6" t="str">
        <f>IFERROR(INDEX(Projects!$A$1:$O$2000,MATCH(Z105,Projects!$A$1:$A$2000,0),MATCH("Installateur",Projects!$A$1:$O$1,0)),"")</f>
      </c>
      <c r="AC105" s="21" t="str">
        <f>IFERROR(INDEX(Projects!$A$1:$O$2000,MATCH(Z105,Projects!$A$1:$A$2000,0),MATCH("Volume MWhc",Projects!$A$1:$O$1,0)),"")</f>
      </c>
      <c r="AD105" s="6" t="str">
        <f>IFERROR(INDEX(Projects!$A$1:$O$2000,MATCH(Z105,Projects!$A$1:$A$2000,0),MATCH("Commerce",Projects!$A$1:$O$1,0)),"")</f>
      </c>
      <c r="AF105" s="6" t="str">
        <f>IF(Widgets!AR100=0,"",Widgets!AR100)</f>
      </c>
      <c r="AG105" s="6" t="str">
        <f>IFERROR(INDEX(Potentials!$A$1:$O$2000,MATCH(AF105,Potentials!$A$1:$A$2000,0),MATCH("Beneficiaire",Potentials!$A$1:$O$1,0)),"")</f>
      </c>
      <c r="AH105" s="6" t="str">
        <f>IFERROR(INDEX(Potentials!$A$1:$O$2000,MATCH(AF105,Potentials!$A$1:$A$2000,0),MATCH("Installateur",Potentials!$A$1:$O$1,0)),"")</f>
      </c>
      <c r="AI105" s="21" t="str">
        <f>IFERROR(IF(INDEX(Potentials!$A$1:$O$2000,MATCH(AF105,Potentials!$A$1:$A$2000,0),MATCH("Volume MWhc",Potentials!$A$1:$O$1,0))=0,INDEX(Potentials!$A$1:$O$2000,MATCH(AF105,Potentials!$A$1:$A$2000,0),MATCH("Volume MWhc estime",Potentials!$A$1:$O$1,0)),INDEX(Potentials!$A$1:$O$2000,MATCH(AF105,Potentials!$A$1:$A$2000,0),MATCH("Volume MWhc",Potentials!$A$1:$O$1,0))),"")</f>
      </c>
      <c r="AJ105" s="6" t="str">
        <f>IFERROR(INDEX(Potentials!$A$1:$O$2000,MATCH(AF105,Potentials!$A$1:$A$2000,0),MATCH("Commerce",Potentials!$A$1:$O$1,0)),"")</f>
      </c>
    </row>
    <row r="106" spans="1:37">
      <c r="N106" s="6" t="str">
        <f>IF(Widgets!W101=0,"",Widgets!W101)</f>
      </c>
      <c r="O106" s="6" t="str">
        <f>IFERROR(INDEX(Potentials!$A$1:$O$2000,MATCH(N106,Potentials!$A$1:$A$2000,0),MATCH("Beneficiaire",Potentials!$A$1:$O$1,0)),"")</f>
      </c>
      <c r="P106" s="6" t="str">
        <f>IFERROR(INDEX(Potentials!$A$1:$O$2000,MATCH(N106,Potentials!$A$1:$A$2000,0),MATCH("Installateur",Potentials!$A$1:$O$1,0)),"")</f>
      </c>
      <c r="Q106" s="21" t="str">
        <f>IFERROR(IF(INDEX(Potentials!$A$1:$O$2000,MATCH(N106,Potentials!$A$1:$A$2000,0),MATCH("Volume MWhc",Potentials!$A$1:$O$1,0))=0,INDEX(Potentials!$A$1:$O$2000,MATCH(N106,Potentials!$A$1:$A$2000,0),MATCH("Volume MWhc estime",Potentials!$A$1:$O$1,0)),INDEX(Potentials!$A$1:$O$2000,MATCH(N106,Potentials!$A$1:$A$2000,0),MATCH("Volume MWhc",Potentials!$A$1:$O$1,0))),"")</f>
      </c>
      <c r="R106" s="6" t="str">
        <f>IFERROR(INDEX(Potentials!$A$1:$O$2000,MATCH(N106,Potentials!$A$1:$A$2000,0),MATCH("Commerce",Potentials!$A$1:$O$1,0)),"")</f>
      </c>
      <c r="T106" s="6" t="str">
        <f>IF(Widgets!AD101=0,"",Widgets!AD101)</f>
      </c>
      <c r="U106" s="6" t="str">
        <f>IFERROR(INDEX(Projects!$A$1:$O$2000,MATCH(T106,Projects!$A$1:$A$2000,0),MATCH("Beneficiaire",Projects!$A$1:$O$1,0)),"")</f>
      </c>
      <c r="V106" s="6" t="str">
        <f>IFERROR(INDEX(Projects!$A$1:$O$2000,MATCH(T106,Projects!$A$1:$A$2000,0),MATCH("Installateur",Projects!$A$1:$O$1,0)),"")</f>
      </c>
      <c r="W106" s="21" t="str">
        <f>IFERROR(INDEX(Projects!$A$1:$O$2000,MATCH(T106,Projects!$A$1:$A$2000,0),MATCH("Volume MWhc",Projects!$A$1:$O$1,0)),"")</f>
      </c>
      <c r="X106" s="6" t="str">
        <f>IFERROR(INDEX(Projects!$A$1:$O$2000,MATCH(T106,Projects!$A$1:$A$2000,0),MATCH("Commerce",Projects!$A$1:$O$1,0)),"")</f>
      </c>
      <c r="Z106" s="6" t="str">
        <f>IF(Widgets!AK101=0,"",Widgets!AK101)</f>
      </c>
      <c r="AA106" s="6" t="str">
        <f>IFERROR(INDEX(Projects!$A$1:$O$2000,MATCH(Z106,Projects!$A$1:$A$2000,0),MATCH("Beneficiaire",Projects!$A$1:$O$1,0)),"")</f>
      </c>
      <c r="AB106" s="6" t="str">
        <f>IFERROR(INDEX(Projects!$A$1:$O$2000,MATCH(Z106,Projects!$A$1:$A$2000,0),MATCH("Installateur",Projects!$A$1:$O$1,0)),"")</f>
      </c>
      <c r="AC106" s="21" t="str">
        <f>IFERROR(INDEX(Projects!$A$1:$O$2000,MATCH(Z106,Projects!$A$1:$A$2000,0),MATCH("Volume MWhc",Projects!$A$1:$O$1,0)),"")</f>
      </c>
      <c r="AD106" s="6" t="str">
        <f>IFERROR(INDEX(Projects!$A$1:$O$2000,MATCH(Z106,Projects!$A$1:$A$2000,0),MATCH("Commerce",Projects!$A$1:$O$1,0)),"")</f>
      </c>
      <c r="AF106" s="6" t="str">
        <f>IF(Widgets!AR101=0,"",Widgets!AR101)</f>
      </c>
      <c r="AG106" s="6" t="str">
        <f>IFERROR(INDEX(Potentials!$A$1:$O$2000,MATCH(AF106,Potentials!$A$1:$A$2000,0),MATCH("Beneficiaire",Potentials!$A$1:$O$1,0)),"")</f>
      </c>
      <c r="AH106" s="6" t="str">
        <f>IFERROR(INDEX(Potentials!$A$1:$O$2000,MATCH(AF106,Potentials!$A$1:$A$2000,0),MATCH("Installateur",Potentials!$A$1:$O$1,0)),"")</f>
      </c>
      <c r="AI106" s="21" t="str">
        <f>IFERROR(IF(INDEX(Potentials!$A$1:$O$2000,MATCH(AF106,Potentials!$A$1:$A$2000,0),MATCH("Volume MWhc",Potentials!$A$1:$O$1,0))=0,INDEX(Potentials!$A$1:$O$2000,MATCH(AF106,Potentials!$A$1:$A$2000,0),MATCH("Volume MWhc estime",Potentials!$A$1:$O$1,0)),INDEX(Potentials!$A$1:$O$2000,MATCH(AF106,Potentials!$A$1:$A$2000,0),MATCH("Volume MWhc",Potentials!$A$1:$O$1,0))),"")</f>
      </c>
      <c r="AJ106" s="6" t="str">
        <f>IFERROR(INDEX(Potentials!$A$1:$O$2000,MATCH(AF106,Potentials!$A$1:$A$2000,0),MATCH("Commerce",Potentials!$A$1:$O$1,0)),"")</f>
      </c>
    </row>
    <row r="107" spans="1:37">
      <c r="N107" s="6" t="str">
        <f>IF(Widgets!W102=0,"",Widgets!W102)</f>
      </c>
      <c r="O107" s="6" t="str">
        <f>IFERROR(INDEX(Potentials!$A$1:$O$2000,MATCH(N107,Potentials!$A$1:$A$2000,0),MATCH("Beneficiaire",Potentials!$A$1:$O$1,0)),"")</f>
      </c>
      <c r="P107" s="6" t="str">
        <f>IFERROR(INDEX(Potentials!$A$1:$O$2000,MATCH(N107,Potentials!$A$1:$A$2000,0),MATCH("Installateur",Potentials!$A$1:$O$1,0)),"")</f>
      </c>
      <c r="Q107" s="21" t="str">
        <f>IFERROR(IF(INDEX(Potentials!$A$1:$O$2000,MATCH(N107,Potentials!$A$1:$A$2000,0),MATCH("Volume MWhc",Potentials!$A$1:$O$1,0))=0,INDEX(Potentials!$A$1:$O$2000,MATCH(N107,Potentials!$A$1:$A$2000,0),MATCH("Volume MWhc estime",Potentials!$A$1:$O$1,0)),INDEX(Potentials!$A$1:$O$2000,MATCH(N107,Potentials!$A$1:$A$2000,0),MATCH("Volume MWhc",Potentials!$A$1:$O$1,0))),"")</f>
      </c>
      <c r="R107" s="6" t="str">
        <f>IFERROR(INDEX(Potentials!$A$1:$O$2000,MATCH(N107,Potentials!$A$1:$A$2000,0),MATCH("Commerce",Potentials!$A$1:$O$1,0)),"")</f>
      </c>
      <c r="T107" s="6" t="str">
        <f>IF(Widgets!AD102=0,"",Widgets!AD102)</f>
      </c>
      <c r="U107" s="6" t="str">
        <f>IFERROR(INDEX(Projects!$A$1:$O$2000,MATCH(T107,Projects!$A$1:$A$2000,0),MATCH("Beneficiaire",Projects!$A$1:$O$1,0)),"")</f>
      </c>
      <c r="V107" s="6" t="str">
        <f>IFERROR(INDEX(Projects!$A$1:$O$2000,MATCH(T107,Projects!$A$1:$A$2000,0),MATCH("Installateur",Projects!$A$1:$O$1,0)),"")</f>
      </c>
      <c r="W107" s="21" t="str">
        <f>IFERROR(INDEX(Projects!$A$1:$O$2000,MATCH(T107,Projects!$A$1:$A$2000,0),MATCH("Volume MWhc",Projects!$A$1:$O$1,0)),"")</f>
      </c>
      <c r="X107" s="6" t="str">
        <f>IFERROR(INDEX(Projects!$A$1:$O$2000,MATCH(T107,Projects!$A$1:$A$2000,0),MATCH("Commerce",Projects!$A$1:$O$1,0)),"")</f>
      </c>
      <c r="Z107" s="6" t="str">
        <f>IF(Widgets!AK102=0,"",Widgets!AK102)</f>
      </c>
      <c r="AA107" s="6" t="str">
        <f>IFERROR(INDEX(Projects!$A$1:$O$2000,MATCH(Z107,Projects!$A$1:$A$2000,0),MATCH("Beneficiaire",Projects!$A$1:$O$1,0)),"")</f>
      </c>
      <c r="AB107" s="6" t="str">
        <f>IFERROR(INDEX(Projects!$A$1:$O$2000,MATCH(Z107,Projects!$A$1:$A$2000,0),MATCH("Installateur",Projects!$A$1:$O$1,0)),"")</f>
      </c>
      <c r="AC107" s="21" t="str">
        <f>IFERROR(INDEX(Projects!$A$1:$O$2000,MATCH(Z107,Projects!$A$1:$A$2000,0),MATCH("Volume MWhc",Projects!$A$1:$O$1,0)),"")</f>
      </c>
      <c r="AD107" s="6" t="str">
        <f>IFERROR(INDEX(Projects!$A$1:$O$2000,MATCH(Z107,Projects!$A$1:$A$2000,0),MATCH("Commerce",Projects!$A$1:$O$1,0)),"")</f>
      </c>
      <c r="AF107" s="6" t="str">
        <f>IF(Widgets!AR102=0,"",Widgets!AR102)</f>
      </c>
      <c r="AG107" s="6" t="str">
        <f>IFERROR(INDEX(Potentials!$A$1:$O$2000,MATCH(AF107,Potentials!$A$1:$A$2000,0),MATCH("Beneficiaire",Potentials!$A$1:$O$1,0)),"")</f>
      </c>
      <c r="AH107" s="6" t="str">
        <f>IFERROR(INDEX(Potentials!$A$1:$O$2000,MATCH(AF107,Potentials!$A$1:$A$2000,0),MATCH("Installateur",Potentials!$A$1:$O$1,0)),"")</f>
      </c>
      <c r="AI107" s="21" t="str">
        <f>IFERROR(IF(INDEX(Potentials!$A$1:$O$2000,MATCH(AF107,Potentials!$A$1:$A$2000,0),MATCH("Volume MWhc",Potentials!$A$1:$O$1,0))=0,INDEX(Potentials!$A$1:$O$2000,MATCH(AF107,Potentials!$A$1:$A$2000,0),MATCH("Volume MWhc estime",Potentials!$A$1:$O$1,0)),INDEX(Potentials!$A$1:$O$2000,MATCH(AF107,Potentials!$A$1:$A$2000,0),MATCH("Volume MWhc",Potentials!$A$1:$O$1,0))),"")</f>
      </c>
      <c r="AJ107" s="6" t="str">
        <f>IFERROR(INDEX(Potentials!$A$1:$O$2000,MATCH(AF107,Potentials!$A$1:$A$2000,0),MATCH("Commerce",Potentials!$A$1:$O$1,0)),"")</f>
      </c>
    </row>
    <row r="108" spans="1:37">
      <c r="N108" s="6" t="str">
        <f>IF(Widgets!W103=0,"",Widgets!W103)</f>
      </c>
      <c r="O108" s="6" t="str">
        <f>IFERROR(INDEX(Potentials!$A$1:$O$2000,MATCH(N108,Potentials!$A$1:$A$2000,0),MATCH("Beneficiaire",Potentials!$A$1:$O$1,0)),"")</f>
      </c>
      <c r="P108" s="6" t="str">
        <f>IFERROR(INDEX(Potentials!$A$1:$O$2000,MATCH(N108,Potentials!$A$1:$A$2000,0),MATCH("Installateur",Potentials!$A$1:$O$1,0)),"")</f>
      </c>
      <c r="Q108" s="21" t="str">
        <f>IFERROR(IF(INDEX(Potentials!$A$1:$O$2000,MATCH(N108,Potentials!$A$1:$A$2000,0),MATCH("Volume MWhc",Potentials!$A$1:$O$1,0))=0,INDEX(Potentials!$A$1:$O$2000,MATCH(N108,Potentials!$A$1:$A$2000,0),MATCH("Volume MWhc estime",Potentials!$A$1:$O$1,0)),INDEX(Potentials!$A$1:$O$2000,MATCH(N108,Potentials!$A$1:$A$2000,0),MATCH("Volume MWhc",Potentials!$A$1:$O$1,0))),"")</f>
      </c>
      <c r="R108" s="6" t="str">
        <f>IFERROR(INDEX(Potentials!$A$1:$O$2000,MATCH(N108,Potentials!$A$1:$A$2000,0),MATCH("Commerce",Potentials!$A$1:$O$1,0)),"")</f>
      </c>
      <c r="T108" s="6" t="str">
        <f>IF(Widgets!AD103=0,"",Widgets!AD103)</f>
      </c>
      <c r="U108" s="6" t="str">
        <f>IFERROR(INDEX(Projects!$A$1:$O$2000,MATCH(T108,Projects!$A$1:$A$2000,0),MATCH("Beneficiaire",Projects!$A$1:$O$1,0)),"")</f>
      </c>
      <c r="V108" s="6" t="str">
        <f>IFERROR(INDEX(Projects!$A$1:$O$2000,MATCH(T108,Projects!$A$1:$A$2000,0),MATCH("Installateur",Projects!$A$1:$O$1,0)),"")</f>
      </c>
      <c r="W108" s="21" t="str">
        <f>IFERROR(INDEX(Projects!$A$1:$O$2000,MATCH(T108,Projects!$A$1:$A$2000,0),MATCH("Volume MWhc",Projects!$A$1:$O$1,0)),"")</f>
      </c>
      <c r="X108" s="6" t="str">
        <f>IFERROR(INDEX(Projects!$A$1:$O$2000,MATCH(T108,Projects!$A$1:$A$2000,0),MATCH("Commerce",Projects!$A$1:$O$1,0)),"")</f>
      </c>
      <c r="Z108" s="6" t="str">
        <f>IF(Widgets!AK103=0,"",Widgets!AK103)</f>
      </c>
      <c r="AA108" s="6" t="str">
        <f>IFERROR(INDEX(Projects!$A$1:$O$2000,MATCH(Z108,Projects!$A$1:$A$2000,0),MATCH("Beneficiaire",Projects!$A$1:$O$1,0)),"")</f>
      </c>
      <c r="AB108" s="6" t="str">
        <f>IFERROR(INDEX(Projects!$A$1:$O$2000,MATCH(Z108,Projects!$A$1:$A$2000,0),MATCH("Installateur",Projects!$A$1:$O$1,0)),"")</f>
      </c>
      <c r="AC108" s="21" t="str">
        <f>IFERROR(INDEX(Projects!$A$1:$O$2000,MATCH(Z108,Projects!$A$1:$A$2000,0),MATCH("Volume MWhc",Projects!$A$1:$O$1,0)),"")</f>
      </c>
      <c r="AD108" s="6" t="str">
        <f>IFERROR(INDEX(Projects!$A$1:$O$2000,MATCH(Z108,Projects!$A$1:$A$2000,0),MATCH("Commerce",Projects!$A$1:$O$1,0)),"")</f>
      </c>
      <c r="AF108" s="6" t="str">
        <f>IF(Widgets!AR103=0,"",Widgets!AR103)</f>
      </c>
      <c r="AG108" s="6" t="str">
        <f>IFERROR(INDEX(Potentials!$A$1:$O$2000,MATCH(AF108,Potentials!$A$1:$A$2000,0),MATCH("Beneficiaire",Potentials!$A$1:$O$1,0)),"")</f>
      </c>
      <c r="AH108" s="6" t="str">
        <f>IFERROR(INDEX(Potentials!$A$1:$O$2000,MATCH(AF108,Potentials!$A$1:$A$2000,0),MATCH("Installateur",Potentials!$A$1:$O$1,0)),"")</f>
      </c>
      <c r="AI108" s="21" t="str">
        <f>IFERROR(IF(INDEX(Potentials!$A$1:$O$2000,MATCH(AF108,Potentials!$A$1:$A$2000,0),MATCH("Volume MWhc",Potentials!$A$1:$O$1,0))=0,INDEX(Potentials!$A$1:$O$2000,MATCH(AF108,Potentials!$A$1:$A$2000,0),MATCH("Volume MWhc estime",Potentials!$A$1:$O$1,0)),INDEX(Potentials!$A$1:$O$2000,MATCH(AF108,Potentials!$A$1:$A$2000,0),MATCH("Volume MWhc",Potentials!$A$1:$O$1,0))),"")</f>
      </c>
      <c r="AJ108" s="6" t="str">
        <f>IFERROR(INDEX(Potentials!$A$1:$O$2000,MATCH(AF108,Potentials!$A$1:$A$2000,0),MATCH("Commerce",Potentials!$A$1:$O$1,0)),"")</f>
      </c>
    </row>
    <row r="109" spans="1:37">
      <c r="N109" s="6" t="str">
        <f>IF(Widgets!W104=0,"",Widgets!W104)</f>
      </c>
      <c r="O109" s="6" t="str">
        <f>IFERROR(INDEX(Potentials!$A$1:$O$2000,MATCH(N109,Potentials!$A$1:$A$2000,0),MATCH("Beneficiaire",Potentials!$A$1:$O$1,0)),"")</f>
      </c>
      <c r="P109" s="6" t="str">
        <f>IFERROR(INDEX(Potentials!$A$1:$O$2000,MATCH(N109,Potentials!$A$1:$A$2000,0),MATCH("Installateur",Potentials!$A$1:$O$1,0)),"")</f>
      </c>
      <c r="Q109" s="21" t="str">
        <f>IFERROR(IF(INDEX(Potentials!$A$1:$O$2000,MATCH(N109,Potentials!$A$1:$A$2000,0),MATCH("Volume MWhc",Potentials!$A$1:$O$1,0))=0,INDEX(Potentials!$A$1:$O$2000,MATCH(N109,Potentials!$A$1:$A$2000,0),MATCH("Volume MWhc estime",Potentials!$A$1:$O$1,0)),INDEX(Potentials!$A$1:$O$2000,MATCH(N109,Potentials!$A$1:$A$2000,0),MATCH("Volume MWhc",Potentials!$A$1:$O$1,0))),"")</f>
      </c>
      <c r="R109" s="6" t="str">
        <f>IFERROR(INDEX(Potentials!$A$1:$O$2000,MATCH(N109,Potentials!$A$1:$A$2000,0),MATCH("Commerce",Potentials!$A$1:$O$1,0)),"")</f>
      </c>
      <c r="T109" s="6" t="str">
        <f>IF(Widgets!AD104=0,"",Widgets!AD104)</f>
      </c>
      <c r="U109" s="6" t="str">
        <f>IFERROR(INDEX(Projects!$A$1:$O$2000,MATCH(T109,Projects!$A$1:$A$2000,0),MATCH("Beneficiaire",Projects!$A$1:$O$1,0)),"")</f>
      </c>
      <c r="V109" s="6" t="str">
        <f>IFERROR(INDEX(Projects!$A$1:$O$2000,MATCH(T109,Projects!$A$1:$A$2000,0),MATCH("Installateur",Projects!$A$1:$O$1,0)),"")</f>
      </c>
      <c r="W109" s="21" t="str">
        <f>IFERROR(INDEX(Projects!$A$1:$O$2000,MATCH(T109,Projects!$A$1:$A$2000,0),MATCH("Volume MWhc",Projects!$A$1:$O$1,0)),"")</f>
      </c>
      <c r="X109" s="6" t="str">
        <f>IFERROR(INDEX(Projects!$A$1:$O$2000,MATCH(T109,Projects!$A$1:$A$2000,0),MATCH("Commerce",Projects!$A$1:$O$1,0)),"")</f>
      </c>
      <c r="Z109" s="6" t="str">
        <f>IF(Widgets!AK104=0,"",Widgets!AK104)</f>
      </c>
      <c r="AA109" s="6" t="str">
        <f>IFERROR(INDEX(Projects!$A$1:$O$2000,MATCH(Z109,Projects!$A$1:$A$2000,0),MATCH("Beneficiaire",Projects!$A$1:$O$1,0)),"")</f>
      </c>
      <c r="AB109" s="6" t="str">
        <f>IFERROR(INDEX(Projects!$A$1:$O$2000,MATCH(Z109,Projects!$A$1:$A$2000,0),MATCH("Installateur",Projects!$A$1:$O$1,0)),"")</f>
      </c>
      <c r="AC109" s="21" t="str">
        <f>IFERROR(INDEX(Projects!$A$1:$O$2000,MATCH(Z109,Projects!$A$1:$A$2000,0),MATCH("Volume MWhc",Projects!$A$1:$O$1,0)),"")</f>
      </c>
      <c r="AD109" s="6" t="str">
        <f>IFERROR(INDEX(Projects!$A$1:$O$2000,MATCH(Z109,Projects!$A$1:$A$2000,0),MATCH("Commerce",Projects!$A$1:$O$1,0)),"")</f>
      </c>
      <c r="AF109" s="6" t="str">
        <f>IF(Widgets!AR104=0,"",Widgets!AR104)</f>
      </c>
      <c r="AG109" s="6" t="str">
        <f>IFERROR(INDEX(Potentials!$A$1:$O$2000,MATCH(AF109,Potentials!$A$1:$A$2000,0),MATCH("Beneficiaire",Potentials!$A$1:$O$1,0)),"")</f>
      </c>
      <c r="AH109" s="6" t="str">
        <f>IFERROR(INDEX(Potentials!$A$1:$O$2000,MATCH(AF109,Potentials!$A$1:$A$2000,0),MATCH("Installateur",Potentials!$A$1:$O$1,0)),"")</f>
      </c>
      <c r="AI109" s="21" t="str">
        <f>IFERROR(IF(INDEX(Potentials!$A$1:$O$2000,MATCH(AF109,Potentials!$A$1:$A$2000,0),MATCH("Volume MWhc",Potentials!$A$1:$O$1,0))=0,INDEX(Potentials!$A$1:$O$2000,MATCH(AF109,Potentials!$A$1:$A$2000,0),MATCH("Volume MWhc estime",Potentials!$A$1:$O$1,0)),INDEX(Potentials!$A$1:$O$2000,MATCH(AF109,Potentials!$A$1:$A$2000,0),MATCH("Volume MWhc",Potentials!$A$1:$O$1,0))),"")</f>
      </c>
      <c r="AJ109" s="6" t="str">
        <f>IFERROR(INDEX(Potentials!$A$1:$O$2000,MATCH(AF109,Potentials!$A$1:$A$2000,0),MATCH("Commerce",Potentials!$A$1:$O$1,0)),"")</f>
      </c>
    </row>
  </sheetData>
  <mergeCells>
    <mergeCell ref="K3:L3"/>
    <mergeCell ref="H3:I3"/>
    <mergeCell ref="B3:C3"/>
    <mergeCell ref="B2:C2"/>
  </mergeCells>
  <dataValidations count="1">
    <dataValidation type="list" operator="between" allowBlank="1" showDropDown="0" showInputMessage="1" showErrorMessage="1" sqref="B3:C3">
      <formula1>Widgets!$G$4:$G$14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I1000"/>
  <sheetViews>
    <sheetView tabSelected="0" workbookViewId="0" showGridLines="true" showRowColHeaders="1" topLeftCell="D1">
      <selection activeCell="D7" sqref="D7"/>
    </sheetView>
  </sheetViews>
  <sheetFormatPr defaultRowHeight="14.4" outlineLevelRow="0" outlineLevelCol="2"/>
  <cols>
    <col min="1" max="1" width="19.453125" customWidth="true" style="0"/>
    <col min="2" max="2" width="15.81640625" customWidth="true" style="0"/>
    <col min="3" max="3" width="3.54296875" customWidth="true" outlineLevel="1" style="0"/>
    <col min="4" max="4" width="25.7265625" customWidth="true" outlineLevel="1" style="0"/>
    <col min="5" max="5" width="23.1796875" customWidth="true" outlineLevel="1" style="0"/>
    <col min="6" max="6" width="3.54296875" customWidth="true" outlineLevel="1" style="0"/>
    <col min="7" max="7" width="31.81640625" customWidth="true" outlineLevel="1" style="0"/>
    <col min="8" max="8" width="31.81640625" customWidth="true" outlineLevel="1" style="0"/>
    <col min="9" max="9" width="17.7265625" customWidth="true" outlineLevel="1" style="0"/>
    <col min="10" max="10" width="10.7265625" customWidth="true" outlineLevel="1" style="0"/>
    <col min="11" max="11" width="16.26953125" customWidth="true" outlineLevel="1" style="0"/>
    <col min="12" max="12" width="20.7265625" customWidth="true" outlineLevel="1" style="0"/>
    <col min="13" max="13" width="10.81640625" customWidth="true" outlineLevel="1" style="0"/>
    <col min="14" max="14" width="22.81640625" customWidth="true" outlineLevel="1" style="0"/>
    <col min="15" max="15" width="10.453125" customWidth="true" outlineLevel="1" style="0"/>
    <col min="16" max="16" width="16.453125" customWidth="true" outlineLevel="1" style="0"/>
    <col min="17" max="17" width="6.1796875" customWidth="true" outlineLevel="1" style="0"/>
    <col min="18" max="18" width="22.1796875" customWidth="true" outlineLevel="2" style="0"/>
    <col min="19" max="19" width="12" customWidth="true" outlineLevel="2" style="0"/>
    <col min="20" max="20" width="12" customWidth="true" outlineLevel="2" style="47"/>
    <col min="21" max="21" width="12" customWidth="true" outlineLevel="2" style="47"/>
    <col min="22" max="22" width="12" customWidth="true" outlineLevel="1" style="0"/>
    <col min="23" max="23" width="13.54296875" customWidth="true" outlineLevel="1" style="0"/>
    <col min="24" max="24" width="4.54296875" customWidth="true" outlineLevel="1" style="0"/>
    <col min="25" max="25" width="22.81640625" hidden="true" customWidth="true" outlineLevel="2" style="0"/>
    <col min="26" max="26" width="10.453125" hidden="true" customWidth="true" outlineLevel="2" style="0"/>
    <col min="27" max="27" width="12" hidden="true" customWidth="true" outlineLevel="2" style="47"/>
    <col min="28" max="28" width="12" hidden="true" customWidth="true" outlineLevel="2" style="47"/>
    <col min="29" max="29" width="12" customWidth="true" collapsed="true" outlineLevel="1" style="0"/>
    <col min="30" max="30" width="13.54296875" customWidth="true" outlineLevel="1" style="0"/>
    <col min="31" max="31" width="2.81640625" customWidth="true" outlineLevel="1" style="0"/>
    <col min="32" max="32" width="22.81640625" hidden="true" customWidth="true" outlineLevel="2" style="0"/>
    <col min="33" max="33" width="10.453125" hidden="true" customWidth="true" outlineLevel="2" style="0"/>
    <col min="34" max="34" width="12" hidden="true" customWidth="true" outlineLevel="2" style="47"/>
    <col min="35" max="35" width="12" hidden="true" customWidth="true" outlineLevel="2" style="47"/>
    <col min="36" max="36" width="12" customWidth="true" collapsed="true" outlineLevel="1" style="0"/>
    <col min="37" max="37" width="13.54296875" customWidth="true" outlineLevel="1" style="0"/>
    <col min="38" max="38" width="2.81640625" customWidth="true" outlineLevel="1" style="0"/>
    <col min="39" max="39" width="22.1796875" hidden="true" customWidth="true" outlineLevel="2" style="0"/>
    <col min="40" max="40" width="10.453125" hidden="true" customWidth="true" outlineLevel="2" style="0"/>
    <col min="41" max="41" width="12" hidden="true" customWidth="true" outlineLevel="2" style="47"/>
    <col min="42" max="42" width="12" hidden="true" customWidth="true" outlineLevel="2" style="47"/>
    <col min="43" max="43" width="12" customWidth="true" collapsed="true" outlineLevel="1" style="0"/>
    <col min="44" max="44" width="13.54296875" customWidth="true" outlineLevel="1" style="0"/>
    <col min="45" max="45" width="3.81640625" customWidth="true" outlineLevel="1" style="0"/>
    <col min="46" max="46" width="26.1796875" hidden="true" customWidth="true" outlineLevel="2" style="0"/>
    <col min="47" max="47" width="10.81640625" hidden="true" customWidth="true" outlineLevel="2" style="0"/>
    <col min="48" max="48" width="3.81640625" hidden="true" customWidth="true" outlineLevel="2" style="0"/>
    <col min="49" max="49" width="4.81640625" customWidth="true" collapsed="true" outlineLevel="1" style="0"/>
    <col min="50" max="50" width="15.54296875" customWidth="true" outlineLevel="1" style="0"/>
    <col min="51" max="51" width="10.81640625" customWidth="true" outlineLevel="1" style="0"/>
    <col min="52" max="52" width="4.453125" customWidth="true" outlineLevel="1" style="0"/>
    <col min="53" max="53" width="10.81640625" hidden="true" customWidth="true" outlineLevel="2" style="0"/>
    <col min="54" max="54" width="10.81640625" hidden="true" customWidth="true" outlineLevel="2" style="0"/>
    <col min="55" max="55" width="3.1796875" hidden="true" customWidth="true" outlineLevel="2" style="0"/>
    <col min="56" max="56" width="10.81640625" customWidth="true" collapsed="true" outlineLevel="1" style="0"/>
    <col min="57" max="57" width="10.81640625" customWidth="true" outlineLevel="1" style="0"/>
    <col min="58" max="58" width="10.81640625" customWidth="true" outlineLevel="1" style="0"/>
    <col min="59" max="59" width="10.81640625" customWidth="true" outlineLevel="1" style="0"/>
    <col min="60" max="60" width="10.81640625" customWidth="true" outlineLevel="1" style="0"/>
    <col min="61" max="61" width="21.453125" customWidth="true" outlineLevel="1" style="0"/>
    <col min="62" max="62" width="19.81640625" customWidth="true" outlineLevel="2" style="0"/>
    <col min="63" max="63" width="17" customWidth="true" outlineLevel="2" style="0"/>
    <col min="64" max="64" width="15.453125" customWidth="true" outlineLevel="2" style="0"/>
    <col min="65" max="65" width="15.453125" customWidth="true" outlineLevel="2" style="0"/>
    <col min="66" max="66" width="14.453125" customWidth="true" outlineLevel="2" style="0"/>
    <col min="67" max="67" width="14" customWidth="true" outlineLevel="2" style="0"/>
    <col min="68" max="68" width="13.81640625" customWidth="true" outlineLevel="1" style="0"/>
    <col min="69" max="69" width="10.81640625" customWidth="true" outlineLevel="1" style="0"/>
    <col min="70" max="70" width="21.54296875" customWidth="true" outlineLevel="1" style="0"/>
    <col min="71" max="71" width="10.81640625" customWidth="true" outlineLevel="2" style="0"/>
    <col min="72" max="72" width="10.81640625" customWidth="true" outlineLevel="2" style="0"/>
    <col min="73" max="73" width="10.81640625" customWidth="true" outlineLevel="2" style="0"/>
    <col min="74" max="74" width="10.81640625" customWidth="true" outlineLevel="2" style="0"/>
    <col min="75" max="75" width="10.81640625" customWidth="true" outlineLevel="2" style="0"/>
    <col min="76" max="76" width="10.81640625" customWidth="true" outlineLevel="2" style="0"/>
    <col min="77" max="77" width="10.81640625" customWidth="true" outlineLevel="2" style="0"/>
    <col min="78" max="78" width="10.81640625" customWidth="true" outlineLevel="2" style="0"/>
    <col min="79" max="79" width="10.81640625" customWidth="true" outlineLevel="2" style="0"/>
    <col min="80" max="80" width="10.81640625" customWidth="true" outlineLevel="2" style="0"/>
    <col min="81" max="81" width="10.81640625" customWidth="true" outlineLevel="2" style="0"/>
    <col min="82" max="82" width="10.81640625" customWidth="true" outlineLevel="2" style="0"/>
    <col min="83" max="83" width="10.81640625" customWidth="true" outlineLevel="2" style="0"/>
    <col min="84" max="84" width="10.81640625" customWidth="true" outlineLevel="1" style="0"/>
    <col min="85" max="85" width="10.81640625" customWidth="true" outlineLevel="1" style="0"/>
    <col min="86" max="86" width="10.81640625" customWidth="true" outlineLevel="1" style="0"/>
    <col min="87" max="87" width="16.1796875" customWidth="true" outlineLevel="1" style="0"/>
    <col min="88" max="88" width="16.26953125" customWidth="true" outlineLevel="1" style="0"/>
    <col min="89" max="89" width="16.26953125" customWidth="true" outlineLevel="1" style="0"/>
    <col min="90" max="90" width="16.26953125" customWidth="true" outlineLevel="1" style="0"/>
    <col min="91" max="91" width="10.81640625" customWidth="true" outlineLevel="1" style="0"/>
    <col min="92" max="92" width="10.81640625" customWidth="true" outlineLevel="1" style="0"/>
    <col min="93" max="93" width="20.453125" customWidth="true" outlineLevel="1" style="0"/>
    <col min="94" max="94" width="20.453125" customWidth="true" outlineLevel="1" style="0"/>
    <col min="95" max="95" width="13.54296875" customWidth="true" outlineLevel="1" style="0"/>
    <col min="96" max="96" width="10.81640625" customWidth="true" outlineLevel="1" style="0"/>
    <col min="97" max="97" width="10.81640625" customWidth="true" outlineLevel="1" style="0"/>
    <col min="98" max="98" width="10.81640625" customWidth="true" outlineLevel="1" style="0"/>
    <col min="99" max="99" width="10.81640625" customWidth="true" outlineLevel="1" style="0"/>
    <col min="100" max="100" width="12.26953125" customWidth="true" outlineLevel="1" style="0"/>
    <col min="101" max="101" width="10.81640625" customWidth="true" outlineLevel="1" style="0"/>
    <col min="102" max="102" width="12.26953125" customWidth="true" style="0"/>
    <col min="106" max="106" width="12.81640625" customWidth="true" style="0"/>
  </cols>
  <sheetData>
    <row r="1" spans="1:113" customHeight="1" ht="16.5">
      <c r="A1" s="50" t="s">
        <v>21</v>
      </c>
      <c r="B1" s="17" t="s">
        <v>22</v>
      </c>
      <c r="V1" s="1"/>
      <c r="AC1" s="1"/>
      <c r="AJ1" s="1"/>
      <c r="AQ1" s="1"/>
      <c r="AW1" s="3" t="s">
        <v>23</v>
      </c>
      <c r="BD1" s="3" t="s">
        <v>23</v>
      </c>
      <c r="BJ1" s="13"/>
      <c r="BK1" s="2"/>
    </row>
    <row r="2" spans="1:113" customHeight="1" ht="16.5">
      <c r="A2" s="17" t="str">
        <f>'Dashboard-ALL'!B3</f>
      </c>
      <c r="B2" s="17" t="s">
        <v>24</v>
      </c>
      <c r="D2" s="95" t="s">
        <v>25</v>
      </c>
      <c r="E2" s="95"/>
      <c r="G2" s="97" t="s">
        <v>26</v>
      </c>
      <c r="H2" s="97"/>
      <c r="I2" s="97"/>
      <c r="J2" s="97"/>
      <c r="K2" s="97"/>
      <c r="L2" s="97"/>
      <c r="N2" s="97" t="s">
        <v>27</v>
      </c>
      <c r="O2" s="97"/>
      <c r="P2" s="97"/>
      <c r="R2" s="18" t="str">
        <f>'Dashboard-ALL'!R4</f>
      </c>
      <c r="S2" s="18" t="str">
        <f>'Dashboard-ALL'!R5</f>
      </c>
      <c r="V2" s="95" t="s">
        <v>28</v>
      </c>
      <c r="W2" s="95"/>
      <c r="Y2" s="18" t="str">
        <f>'Dashboard-ALL'!X4</f>
      </c>
      <c r="Z2" s="18" t="str">
        <f>'Dashboard-ALL'!X5</f>
      </c>
      <c r="AC2" s="95" t="s">
        <v>29</v>
      </c>
      <c r="AD2" s="95"/>
      <c r="AF2" s="18" t="str">
        <f>'Dashboard-ALL'!AD4</f>
      </c>
      <c r="AG2" s="18" t="str">
        <f>'Dashboard-ALL'!AD5</f>
      </c>
      <c r="AJ2" s="95" t="s">
        <v>30</v>
      </c>
      <c r="AK2" s="95"/>
      <c r="AM2" s="18" t="str">
        <f>'Dashboard-ALL'!AJ4</f>
      </c>
      <c r="AN2" s="18" t="str">
        <f>'Dashboard-ALL'!AJ5</f>
      </c>
      <c r="AQ2" s="95" t="s">
        <v>31</v>
      </c>
      <c r="AR2" s="95"/>
      <c r="AT2" s="22" t="str">
        <f>SUM(AU4:AU1000)</f>
      </c>
      <c r="AU2" s="17" t="str">
        <f>AT2=E8</f>
      </c>
      <c r="AW2" s="95" t="s">
        <v>32</v>
      </c>
      <c r="AX2" s="95"/>
      <c r="AY2" s="95"/>
      <c r="BA2" s="22" t="str">
        <f>SUM(BB4:BB1000)</f>
      </c>
      <c r="BB2" s="17" t="str">
        <f>BA2=E8</f>
      </c>
      <c r="BD2" s="95" t="s">
        <v>33</v>
      </c>
      <c r="BE2" s="95"/>
      <c r="BF2" s="95"/>
      <c r="BJ2" s="13"/>
      <c r="BK2" s="2"/>
      <c r="BL2" s="2"/>
    </row>
    <row r="3" spans="1:113" customHeight="1" ht="17.15">
      <c r="C3" s="4"/>
      <c r="D3" s="17" t="s">
        <v>34</v>
      </c>
      <c r="E3" s="21" t="str">
        <f t="array" ref="E3" aca="1" ca="1">IF($A$2="Tous",SUMPRODUCT((Potentials!$F$2:$F$2000)*(Potentials!$E$2:$E$2000=D3))+SUMPRODUCT((Potentials!$F$2:$F$2000=0)*(Potentials!$E$2:$E$2000=D3)*(Potentials!$D$2:$D$2000)),
SUMPRODUCT((Potentials!$F$2:$F$2000)*(Potentials!$E$2:$E$2000=D3)*(Potentials!$O$2:$O$2000=$A$2))+SUMPRODUCT((Potentials!$F$2:$F$2000=0)*(Potentials!$E$2:$E$2000=D3)*(Potentials!$D$2:$D$2000)*(Potentials!$C$2:$C$2000=$A$2))
+SUMPRODUCT(($CS$5:$CS$15)*($CV$5:$CV$15=$A$2)*($CY$5:$CY$15=D3)))</f>
      </c>
      <c r="F3" s="39"/>
      <c r="G3" s="17" t="s">
        <v>35</v>
      </c>
      <c r="H3" s="17" t="s">
        <v>36</v>
      </c>
      <c r="I3" s="17" t="s">
        <v>37</v>
      </c>
      <c r="J3" s="17" t="s">
        <v>38</v>
      </c>
      <c r="K3" s="17" t="s">
        <v>39</v>
      </c>
      <c r="L3" s="17" t="s">
        <v>40</v>
      </c>
      <c r="N3" s="17" t="s">
        <v>41</v>
      </c>
      <c r="O3" s="18" t="str">
        <f>TODAY()</f>
      </c>
      <c r="P3" s="17"/>
      <c r="Q3" s="1"/>
      <c r="R3" s="17" t="s">
        <v>42</v>
      </c>
      <c r="S3" s="17" t="str">
        <f t="array" ref="S3" aca="1" ca="1">IF($A$2="Tous",
IF(AND(R2=0,S2=0),
SUMPRODUCT((DATE(YEAR(Potentials!M2:M2000),MONTH(Potentials!M2:M2000),DAY(Potentials!M2:M2000))&gt;=O6)*(DATE(YEAR(Potentials!M2:M2000),MONTH(Potentials!M2:M2000),DAY(Potentials!M2:M2000))&lt;=O3)*(Potentials!M2:M2000&lt;&gt;"")*(Potentials!J2:J2000="")),
SUMPRODUCT((DATE(YEAR(Potentials!M2:M2000),MONTH(Potentials!M2:M2000),DAY(Potentials!M2:M2000))&gt;=R2)*(DATE(YEAR(Potentials!M2:M2000),MONTH(Potentials!M2:M2000),DAY(Potentials!M2:M2000))&lt;=S2)*(Potentials!M2:M2000&lt;&gt;"")*(Potentials!J2:J2000=""))),
IF(AND(R2=0,S2=0),
SUMPRODUCT((DATE(YEAR(Potentials!M2:M2000),MONTH(Potentials!M2:M2000),DAY(Potentials!M2:M2000))&gt;=O6)*(DATE(YEAR(Potentials!M2:M2000),MONTH(Potentials!M2:M2000),DAY(Potentials!M2:M2000))&lt;=O3)*(Potentials!$C$2:$C$2000=$A$2)*(Potentials!M2:M2000&lt;&gt;"")*(Potentials!J2:J2000="")),
SUMPRODUCT((DATE(YEAR(Potentials!M2:M2000),MONTH(Potentials!M2:M2000),DAY(Potentials!M2:M2000))&gt;=R2)*(DATE(YEAR(Potentials!M2:M2000),MONTH(Potentials!M2:M2000),DAY(Potentials!M2:M2000))&lt;=S2)*(Potentials!$C$2:$C$2000=$A$2)*(Potentials!M2:M2000&lt;&gt;"")*(Potentials!J2:J2000=""))))</f>
      </c>
      <c r="V3" s="17" t="s">
        <v>43</v>
      </c>
      <c r="W3" s="17" t="s">
        <v>44</v>
      </c>
      <c r="Y3" s="17" t="s">
        <v>45</v>
      </c>
      <c r="Z3" s="17" t="str">
        <f t="array" ref="Z3" aca="1" ca="1">IF($A$2="Tous",
IF(AND(Y2=0,Z2=0),
SUMPRODUCT((DATE(YEAR(Projects!I2:I2000),MONTH(Projects!I2:I2000),DAY(Projects!I2:I2000))&gt;=O6)*(DATE(YEAR(Projects!I2:I2000),MONTH(Projects!I2:I2000),DAY(Projects!I2:I2000))&lt;=O3)),
SUMPRODUCT((DATE(YEAR(Projects!I2:I2000),MONTH(Projects!I2:I2000),DAY(Projects!I2:I2000))&gt;=Y2)*(DATE(YEAR(Projects!I2:I2000),MONTH(Projects!I2:I2000),DAY(Projects!I2:I2000))&lt;=Z2))),
IF(AND(Y2=0,Z2=0),
SUMPRODUCT((DATE(YEAR(Projects!I2:I2000),MONTH(Projects!I2:I2000),DAY(Projects!I2:I2000))&gt;=O6)*(DATE(YEAR(Projects!I2:I2000),MONTH(Projects!I2:I2000),DAY(Projects!I2:I2000))&lt;=O3)*(Projects!$F$2:$F$2000=$A$2)),
SUMPRODUCT((DATE(YEAR(Projects!I2:I2000),MONTH(Projects!I2:I2000),DAY(Projects!I2:I2000))&gt;=Y2)*(DATE(YEAR(Projects!I2:I2000),MONTH(Projects!I2:I2000),DAY(Projects!I2:I2000))&lt;=Z2)*(Projects!$F$2:$F$2000=$A$2))))</f>
      </c>
      <c r="AC3" s="17" t="s">
        <v>43</v>
      </c>
      <c r="AD3" s="17" t="s">
        <v>46</v>
      </c>
      <c r="AE3" s="1"/>
      <c r="AF3" s="17" t="s">
        <v>47</v>
      </c>
      <c r="AG3" s="17" t="str">
        <f t="array" ref="AG3" aca="1" ca="1">IF($A$2="Tous",
IF(AND(AF2=0,AG2=0),
SUMPRODUCT((DATE(YEAR(Projects!D2:D2000),MONTH(Projects!D2:D2000),DAY(Projects!D2:D2000))&gt;=O6)*(DATE(YEAR(Projects!D2:D2000),MONTH(Projects!D2:D2000),DAY(Projects!D2:D2000))&lt;=O3)),
SUMPRODUCT((DATE(YEAR(Projects!D2:D2000),MONTH(Projects!D2:D2000),DAY(Projects!D2:D2000))&gt;=AF2)*(DATE(YEAR(Projects!D2:D2000),MONTH(Projects!D2:D2000),DAY(Projects!D2:D2000))&lt;=AG2))),
IF(AND(AF2=0,AG2=0),
SUMPRODUCT((DATE(YEAR(Projects!D2:D2000),MONTH(Projects!D2:D2000),DAY(Projects!D2:D2000))&gt;=O6)*(DATE(YEAR(Projects!D2:D2000),MONTH(Projects!D2:D2000),DAY(Projects!D2:D2000))&lt;=O3)*(Projects!$F$2:$F$2000=$A$2)),
SUMPRODUCT((DATE(YEAR(Projects!D2:D2000),MONTH(Projects!D2:D2000),DAY(Projects!D2:D2000))&gt;=AF2)*(DATE(YEAR(Projects!D2:D2000),MONTH(Projects!D2:D2000),DAY(Projects!D2:D2000))&lt;=AG2)*(Projects!$F$2:$F$2000=$A$2))))</f>
      </c>
      <c r="AJ3" s="17" t="s">
        <v>43</v>
      </c>
      <c r="AK3" s="17" t="s">
        <v>46</v>
      </c>
      <c r="AL3" s="1"/>
      <c r="AM3" s="17" t="s">
        <v>48</v>
      </c>
      <c r="AN3" s="17" t="str">
        <f t="array" ref="AN3" aca="1" ca="1">IF(A2="Tous",
IF(AND(AM2=0,AN2=0),
SUMPRODUCT((DATE(YEAR(Potentials!L2:L2000),MONTH(Potentials!L2:L2000),DAY(Potentials!L2:L2000))&gt;=O6)*(DATE(YEAR(Potentials!L2:L2000),MONTH(Potentials!L2:L2000),DAY(Potentials!L2:L2000))&lt;=O3)*(Potentials!E2:E2000="9 - Perdu")*(Potentials!L2:L2000&lt;&gt;"")),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Perdu")*(Potentials!L2:L2000&lt;&gt;""))),
IF(AND(AM2=0,AN2=0),
SUMPRODUCT((DATE(YEAR(Potentials!L2:L2000),MONTH(Potentials!L2:L2000),DAY(Potentials!L2:L2000))&gt;=O6)*(DATE(YEAR(Potentials!L2:L2000),MONTH(Potentials!L2:L2000),DAY(Potentials!L2:L2000))&lt;=O3)*(Potentials!E2:E2000="9 - Perdu")*(Potentials!$C$2:$C$2000=$A$2)*(Potentials!L2:L2000&lt;&gt;"")),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Perdu")*(Potentials!$C$2:$C$2000=$A$2)*(Potentials!L2:L2000&lt;&gt;""))))</f>
      </c>
      <c r="AQ3" s="17" t="s">
        <v>43</v>
      </c>
      <c r="AR3" s="17" t="s">
        <v>44</v>
      </c>
      <c r="AT3" s="17" t="s">
        <v>9</v>
      </c>
      <c r="AU3" s="17" t="s">
        <v>49</v>
      </c>
      <c r="AW3" s="17" t="s">
        <v>43</v>
      </c>
      <c r="AX3" s="17" t="s">
        <v>9</v>
      </c>
      <c r="AY3" s="17" t="s">
        <v>49</v>
      </c>
      <c r="BA3" s="17" t="s">
        <v>11</v>
      </c>
      <c r="BB3" s="17" t="s">
        <v>49</v>
      </c>
      <c r="BD3" s="17" t="s">
        <v>43</v>
      </c>
      <c r="BE3" s="17" t="s">
        <v>44</v>
      </c>
      <c r="BF3" s="17" t="s">
        <v>49</v>
      </c>
      <c r="BI3" s="96" t="s">
        <v>50</v>
      </c>
      <c r="BJ3" s="96"/>
      <c r="BK3" s="96"/>
      <c r="BL3" s="96"/>
      <c r="BM3" s="96"/>
      <c r="BN3" s="96"/>
      <c r="BO3" s="96"/>
      <c r="BR3" s="94" t="s">
        <v>51</v>
      </c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DG3" s="67"/>
      <c r="DH3" s="67"/>
      <c r="DI3" s="67"/>
    </row>
    <row r="4" spans="1:113" customHeight="1" ht="45">
      <c r="C4" s="4"/>
      <c r="D4" s="17" t="s">
        <v>52</v>
      </c>
      <c r="E4" s="21" t="str">
        <f t="array" ref="E4" aca="1" ca="1">IF($A$2="Tous",SUMPRODUCT((Potentials!$F$2:$F$2000)*(Potentials!$E$2:$E$2000=D4))+SUMPRODUCT((Potentials!$F$2:$F$2000=0)*(Potentials!$E$2:$E$2000=D4)*(Potentials!$D$2:$D$2000)),
SUMPRODUCT((Potentials!$F$2:$F$2000)*(Potentials!$E$2:$E$2000=D4)*(Potentials!$O$2:$O$2000=$A$2))+SUMPRODUCT((Potentials!$F$2:$F$2000=0)*(Potentials!$E$2:$E$2000=D4)*(Potentials!$D$2:$D$2000)*(Potentials!$C$2:$C$2000=$A$2))
+SUMPRODUCT(($CS$5:$CS$15)*($CV$5:$CV$15=$A$2)*($CY$5:$CY$15=D4)))</f>
      </c>
      <c r="F4" s="39"/>
      <c r="G4" s="17" t="s">
        <v>1</v>
      </c>
      <c r="H4" s="17"/>
      <c r="I4" s="17"/>
      <c r="J4" s="34"/>
      <c r="K4" s="34"/>
      <c r="L4" s="19"/>
      <c r="M4" s="38"/>
      <c r="N4" s="17" t="s">
        <v>53</v>
      </c>
      <c r="O4" s="18" t="str">
        <f>O3-WEEKDAY(O3,3)</f>
      </c>
      <c r="P4" s="18" t="str">
        <f>O4+6</f>
      </c>
      <c r="Q4" s="1"/>
      <c r="R4" t="str">
        <f>Potentials!A2</f>
      </c>
      <c r="S4" s="1" t="str">
        <f>Potentials!M2</f>
      </c>
      <c r="T4" s="47" t="str">
        <f>IF(INDEX(Potentials!$A$1:$O$1000,MATCH(R4,Potentials!$A$1:$A$1000,0),MATCH("Origine setup",Potentials!$A$1:$O$1,0))&lt;&gt;"",0,
IF($A$2="Tous",
IF(AND($R$2=0,$S$2=0,DATE(YEAR(S4),MONTH(S4),DAY(S4))&gt;=$O$6,(DATE(YEAR(S4),MONTH(S4),DAY(S4))&lt;=$O$3),LEFT(R4,3)="PRA"),1,
IF(AND($R$2&lt;&gt;0,$S$2&lt;&gt;0,DATE(YEAR(S4),MONTH(S4),DAY(S4))&gt;=$R$2,(DATE(YEAR(S4),MONTH(S4),DAY(S4))&lt;=$S$2),LEFT(R4,3)="PRA"),1,0)),
IF(AND($R$2=0,$S$2=0,DATE(YEAR(S4),MONTH(S4),DAY(S4))&gt;=$O$6,(DATE(YEAR(S4),MONTH(S4),DAY(S4))&lt;=$O$3),INDEX(Potentials!$A$1:$O$1000,MATCH(R4,Potentials!$A$1:$A$1000,0),MATCH("Groupe",Potentials!$A$1:$O$1,0))=$A$2,LEFT(R4,3)="PRA"),1,
IF(AND($R$2&lt;&gt;0,$S$2&lt;&gt;0,DATE(YEAR(S4),MONTH(S4),DAY(S4))&gt;=$R$2,(DATE(YEAR(S4),MONTH(S4),DAY(S4))&lt;=$S$2),INDEX(Potentials!$A$1:$O$1000,MATCH(R4,Potentials!$A$1:$A$1000,0),MATCH("Groupe",Potentials!$A$1:$O$1,0))=$A$2,LEFT(R4,3)="PRA"),1,0))))</f>
      </c>
      <c r="U4" s="47" t="str">
        <f>IF(T4&lt;&gt;0,SUM($T$4:T4),0)</f>
      </c>
      <c r="V4" s="48">
        <v>1</v>
      </c>
      <c r="W4" s="17" t="str">
        <f>IFERROR(INDEX($R$4:$U$1000,MATCH(V4,$U$4:$U$1000,0),1),0)</f>
      </c>
      <c r="Y4" t="str">
        <f>Projects!A2</f>
      </c>
      <c r="Z4" s="1" t="str">
        <f>Projects!I2</f>
      </c>
      <c r="AA4" s="47" t="str">
        <f>IF($A$2="Tous",
IF(AND($Y$2=0,$Z$2=0,DATE(YEAR(Z4),MONTH(Z4),DAY(Z4))&gt;=$O$6,(DATE(YEAR(Z4),MONTH(Z4),DAY(Z4))&lt;=$O$3)),1,
IF(AND($Y$2&lt;&gt;0,$Z$2&lt;&gt;0,DATE(YEAR(Z4),MONTH(Z4),DAY(Z4))&gt;=$Y$2,(DATE(YEAR(Z4),MONTH(Z4),DAY(Z4))&lt;=$Z$2)),1,0)),
IF(AND($Y$2=0,$Z$2=0,DATE(YEAR(Z4),MONTH(Z4),DAY(Z4))&gt;=$O$6,(DATE(YEAR(Z4),MONTH(Z4),DAY(Z4))&lt;=$O$3),INDEX(Projects!$A$1:$O$1000,MATCH(Y4,Projects!$A$1:$A$1000,0),MATCH("Groupe",Projects!$A$1:$O$1,0))=$A$2),1,
IF(AND($Y$2&lt;&gt;0,$Z$2&lt;&gt;0,DATE(YEAR(Z4),MONTH(Z4),DAY(Z4))&gt;=$Y$2,(DATE(YEAR(Z4),MONTH(Z4),DAY(Z4))&lt;=$Z$2),INDEX(Projects!$A$1:$O$1000,MATCH(Y4,Projects!$A$1:$A$1000,0),MATCH("Groupe",Projects!$A$1:$O$1,0))=$A$2),1,0)))</f>
      </c>
      <c r="AB4" s="47" t="str">
        <f>IF(AA4&lt;&gt;0,SUM($AA$4:AA4),0)</f>
      </c>
      <c r="AC4" s="48">
        <v>1</v>
      </c>
      <c r="AD4" s="17" t="str">
        <f>IFERROR(INDEX($Y$4:$AB$1000,MATCH(AC4,$AB$4:$AB$1000,0),1),0)</f>
      </c>
      <c r="AE4" s="1"/>
      <c r="AF4" t="str">
        <f>Projects!A2</f>
      </c>
      <c r="AG4" s="1" t="str">
        <f>Projects!D2</f>
      </c>
      <c r="AH4" s="47" t="str">
        <f>IF($A$2="Tous",
IF(AND($AF$2=0,$AG$2=0,DATE(YEAR(AG4),MONTH(AG4),DAY(AG4))&gt;=$O$6,(DATE(YEAR(AG4),MONTH(AG4),DAY(AG4))&lt;=$O$3)),1,
IF(AND($AF$2&lt;&gt;0,$AG$2&lt;&gt;0,DATE(YEAR(AG4),MONTH(AG4),DAY(AG4))&gt;=$AF$2,(DATE(YEAR(AG4),MONTH(AG4),DAY(AG4))&lt;=$AG$2)),1,0)),
IF(AND($AF$2=0,$AG$2=0,DATE(YEAR(AG4),MONTH(AG4),DAY(AG4))&gt;=$O$6,(DATE(YEAR(AG4),MONTH(AG4),DAY(AG4))&lt;=$O$3),INDEX(Projects!$A$1:$O$1000,MATCH(AF4,Projects!$A$1:$A$1000,0),MATCH("Groupe",Projects!$A$1:$O$1,0))=$A$2),1,
IF(AND($AF$2&lt;&gt;0,$AG$2&lt;&gt;0,DATE(YEAR(AG4),MONTH(AG4),DAY(AG4))&gt;=$AF$2,(DATE(YEAR(AG4),MONTH(AG4),DAY(AG4))&lt;=$AG$2),INDEX(Projects!$A$1:$O$1000,MATCH(AF4,Projects!$A$1:$A$1000,0),MATCH("Groupe",Projects!$A$1:$O$1,0))=$A$2),1,0)))</f>
      </c>
      <c r="AI4" s="47" t="str">
        <f>IF(AH4&lt;&gt;0,SUM($AH$4:AH4),0)</f>
      </c>
      <c r="AJ4" s="48">
        <v>1</v>
      </c>
      <c r="AK4" s="17" t="str">
        <f>IFERROR(INDEX($AF$4:$AI$1000,MATCH(AJ4,$AI$4:$AI$1000,0),1),0)</f>
      </c>
      <c r="AL4" s="1"/>
      <c r="AM4" t="str">
        <f>Potentials!A2</f>
      </c>
      <c r="AN4" s="1" t="str">
        <f>Potentials!L2</f>
      </c>
      <c r="AO4" s="47" t="str">
        <f>IF(INDEX(Potentials!$A$1:$O$1000,MATCH(R4,Potentials!$A$1:$A$1000,0),MATCH("Origine setup",Potentials!$A$1:$O$1,0))&lt;&gt;"",0,
IF($A$2="Tous",
IF(AND($AM$2=0,$AN$2=0,DATE(YEAR(AN4),MONTH(AN4),DAY(AN4))&gt;=$O$6,(DATE(YEAR(AN4),MONTH(AN4),DAY(AN4))&lt;=$O$3),INDEX(Potentials!$A$1:$O$10000,MATCH(AM4,Potentials!$A$1:$A$1000,0),MATCH("Statut",Potentials!$A$1:$O$1,0))="9 -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IF(AND($AM$2&lt;&gt;0,$AN$2&lt;&gt;0,DATE(YEAR(AN4),MONTH(AN4),DAY(AN4))&gt;=$AM$2,(DATE(YEAR(AN4),MONTH(AN4),DAY(AN4))&lt;=$AN$2),INDEX(Potentials!$A$1:$O$10000,MATCH(AM4,Potentials!$A$1:$A$1000,0),MATCH("Statut",Potentials!$A$1:$O$1,0))="9 - Perdu"),1,0)),
IF(AND($AM$2=0,$AN$2=0,DATE(YEAR(AN4),MONTH(AN4),DAY(AN4))&gt;=$O$6,(DATE(YEAR(AN4),MONTH(AN4),DAY(AN4))&lt;=$O$3),INDEX(Potentials!$A$1:$O$1000,MATCH(AM4,Potentials!$A$1:$A$1000,0),MATCH("Groupe",Potentials!$A$1:$O$1,0))=$A$2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,MATCH(AM4,Potentials!$A$1:$A$1000,0),MATCH("Groupe",Potentials!$A$1:$O$1,0))=$A$2,INDEX(Potentials!$A$1:$O$10000,MATCH(AM4,Potentials!$A$1:$A$1000,0),MATCH("Statut",Potentials!$A$1:$O$1,0))="9 - Perdu"),1,0))))</f>
      </c>
      <c r="AP4" s="47" t="str">
        <f>IF(AO4&lt;&gt;0,SUM($AO$4:AO4),0)</f>
      </c>
      <c r="AQ4" s="48">
        <v>1</v>
      </c>
      <c r="AR4" s="17" t="str">
        <f>IFERROR(INDEX($AM$4:$AP$1000,MATCH(AQ4,$AP$4:$AP$1000,0),1),0)</f>
      </c>
      <c r="AT4" t="str">
        <f>Potentials!B2</f>
      </c>
      <c r="AU4" s="2" t="str">
        <f t="array" ref="AU4" aca="1" ca="1">IF($A$2="Tous",SUMPRODUCT((Potentials!$F$2:$F$2000)*(Potentials!$B$2:$B$2000=AT4)*(Potentials!$E$2:$E$2000&lt;&gt;"8 - Gagne")*(Potentials!$E$2:$E$2000&lt;&gt;"9 - Perdu")*(Potentials!$E$2:$E$2000&lt;&gt;"10 - Gele"))
+SUMPRODUCT((Potentials!$F$2:$F$2000=0)*(Potentials!$B$2:$B$2000=AT4)*(Potentials!$D$2:$D$2000)*(Potentials!$E$2:$E$2000&lt;&gt;"8 - Gagne")*(Potentials!$E$2:$E$2000&lt;&gt;"9 - Perdu")*(Potentials!$E$2:$E$2000&lt;&gt;"10 - Gele")),
SUMPRODUCT((Potentials!$F$2:$F$2000)*(Potentials!$B$2:$B$2000=AT4)*(Potentials!$E$2:$E$2000&lt;&gt;"8 - Gagne")*(Potentials!$E$2:$E$2000&lt;&gt;"9 - Perdu")*(Potentials!$E$2:$E$2000&lt;&gt;"10 - Gele")*(Potentials!$O$2:$O$2000=$A$2))
+SUMPRODUCT((Potentials!$F$2:$F$2000=0)*(Potentials!$B$2:$B$2000=AT4)*(Potentials!$D$2:$D$2000)*(Potentials!$E$2:$E$2000&lt;&gt;"8 - Gagne")*(Potentials!$E$2:$E$2000&lt;&gt;"9 - Perdu")*(Potentials!$E$2:$E$2000&lt;&gt;"10 - Gele")*(Potentials!$O$2:$O$2000=$A$2)))</f>
      </c>
      <c r="AW4" s="17">
        <v>1</v>
      </c>
      <c r="AX4" s="17" t="str">
        <f>IF(AY4=0,"",INDEX($AT$4:$AT$1000,MATCH(AY4,$AU$4:$AU$1000,0)))</f>
      </c>
      <c r="AY4" s="21" t="str">
        <f>LARGE($AU$4:$AU$1000,AW4)</f>
      </c>
      <c r="BA4" t="str">
        <f>Potentials!A2</f>
      </c>
      <c r="BB4" s="2" t="str">
        <f t="array" ref="BB4" aca="1" ca="1">IF($A$2="Tous",SUMPRODUCT((Potentials!$F$2:$F$2000)*(Potentials!$A$2:$A$2000=BA4)*(Potentials!$E$2:$E$2000&lt;&gt;"8 - Gagne")*(Potentials!$E$2:$E$2000&lt;&gt;"9 - Perdu")*(Potentials!$E$2:$E$2000&lt;&gt;"10 - Gele"))
+SUMPRODUCT((Potentials!$F$2:$F$2000=0)*(Potentials!$A$2:$A$2000=BA4)*(Potentials!$D$2:$D$2000)*(Potentials!$E$2:$E$2000&lt;&gt;"8 - Gagne")*(Potentials!$E$2:$E$2000&lt;&gt;"9 - Perdu")*(Potentials!$E$2:$E$2000&lt;&gt;"10 - Gele")),
SUMPRODUCT((Potentials!$F$2:$F$2000)*(Potentials!$A$2:$A$2000=BA4)*(Potentials!$E$2:$E$2000&lt;&gt;"8 - Gagne")*(Potentials!$E$2:$E$2000&lt;&gt;"9 - Perdu")*(Potentials!$E$2:$E$2000&lt;&gt;"10 - Gele")*(Potentials!$O$2:$O$2000=$A$2))
+SUMPRODUCT((Potentials!$F$2:$F$2000=0)*(Potentials!$A$2:$A$2000=BA4)*(Potentials!$D$2:$D$2000)*(Potentials!$E$2:$E$2000&lt;&gt;"8 - Gagne")*(Potentials!$E$2:$E$2000&lt;&gt;"9 - Perdu")*(Potentials!$E$2:$E$2000&lt;&gt;"10 - Gele")*(Potentials!$O$2:$O$2000=$A$2)))</f>
      </c>
      <c r="BD4" s="17">
        <v>1</v>
      </c>
      <c r="BE4" s="17" t="str">
        <f>IF(BF4=0,"",INDEX($BA$4:$BA$1000,MATCH(BF4,$BB$4:$BB$1000,0)))</f>
      </c>
      <c r="BF4" s="21" t="str">
        <f>LARGE($BB$4:$BB$1000,BD4)</f>
      </c>
      <c r="BI4" s="25"/>
      <c r="BJ4" s="26"/>
      <c r="BK4" s="29" t="s">
        <v>54</v>
      </c>
      <c r="BL4" s="30" t="s">
        <v>55</v>
      </c>
      <c r="BM4" s="31" t="s">
        <v>56</v>
      </c>
      <c r="BN4" s="32" t="s">
        <v>57</v>
      </c>
      <c r="BO4" s="28" t="s">
        <v>58</v>
      </c>
      <c r="BS4" s="33">
        <v>45658</v>
      </c>
      <c r="BT4" s="33">
        <v>45689</v>
      </c>
      <c r="BU4" s="33">
        <v>45717</v>
      </c>
      <c r="BV4" s="33">
        <v>45748</v>
      </c>
      <c r="BW4" s="33">
        <v>45778</v>
      </c>
      <c r="BX4" s="33">
        <v>45809</v>
      </c>
      <c r="BY4" s="33">
        <v>45839</v>
      </c>
      <c r="BZ4" s="33">
        <v>45870</v>
      </c>
      <c r="CA4" s="33">
        <v>45901</v>
      </c>
      <c r="CB4" s="33">
        <v>45931</v>
      </c>
      <c r="CC4" s="33">
        <v>45962</v>
      </c>
      <c r="CD4" s="33">
        <v>45992</v>
      </c>
      <c r="CE4" s="33">
        <v>46023</v>
      </c>
      <c r="CH4" s="64"/>
      <c r="CI4" s="66" t="s">
        <v>59</v>
      </c>
      <c r="CJ4" s="68" t="s">
        <v>54</v>
      </c>
      <c r="CK4" s="68" t="s">
        <v>55</v>
      </c>
      <c r="CL4" s="68" t="s">
        <v>56</v>
      </c>
      <c r="CO4" s="70" t="s">
        <v>60</v>
      </c>
      <c r="CP4" s="70" t="s">
        <v>61</v>
      </c>
      <c r="CQ4" s="70" t="s">
        <v>62</v>
      </c>
      <c r="CR4" s="70" t="s">
        <v>63</v>
      </c>
      <c r="CS4" s="71" t="s">
        <v>54</v>
      </c>
      <c r="CT4" s="71" t="s">
        <v>64</v>
      </c>
      <c r="CU4" s="71" t="s">
        <v>65</v>
      </c>
      <c r="CV4" s="71" t="s">
        <v>66</v>
      </c>
      <c r="CW4" s="71" t="s">
        <v>67</v>
      </c>
      <c r="CX4" s="71" t="s">
        <v>68</v>
      </c>
      <c r="CY4" s="72" t="s">
        <v>69</v>
      </c>
      <c r="CZ4" s="72" t="s">
        <v>20</v>
      </c>
      <c r="DA4" s="72" t="s">
        <v>37</v>
      </c>
      <c r="DB4" s="72" t="s">
        <v>70</v>
      </c>
    </row>
    <row r="5" spans="1:113" customHeight="1" ht="16.5">
      <c r="C5" s="4"/>
      <c r="D5" s="17" t="s">
        <v>71</v>
      </c>
      <c r="E5" s="21" t="str">
        <f t="array" ref="E5" aca="1" ca="1">IF($A$2="Tous",SUMPRODUCT((Potentials!$F$2:$F$2000)*(Potentials!$E$2:$E$2000=D5))+SUMPRODUCT((Potentials!$F$2:$F$2000=0)*(Potentials!$E$2:$E$2000=D5)*(Potentials!$D$2:$D$2000)),
SUMPRODUCT((Potentials!$F$2:$F$2000)*(Potentials!$E$2:$E$2000=D5)*(Potentials!$O$2:$O$2000=$A$2))+SUMPRODUCT((Potentials!$F$2:$F$2000=0)*(Potentials!$E$2:$E$2000=D5)*(Potentials!$D$2:$D$2000)*(Potentials!$C$2:$C$2000=$A$2))
+SUMPRODUCT(($CS$5:$CS$15)*($CV$5:$CV$15=$A$2)*($CY$5:$CY$15=D5)))</f>
      </c>
      <c r="F5" s="39"/>
      <c r="G5" s="69" t="str">
        <f>IF(OR($A$1="Julien VIEIRA MARQUES",$A$1="Alberto ZUCCA",$A$1="Antoine CINQUIN",$A$1=H5),I5,"")</f>
      </c>
      <c r="H5" s="69" t="s">
        <v>72</v>
      </c>
      <c r="I5" s="69" t="s">
        <v>73</v>
      </c>
      <c r="J5" s="34"/>
      <c r="K5" s="34"/>
      <c r="L5" s="19"/>
      <c r="N5" s="17" t="s">
        <v>74</v>
      </c>
      <c r="O5" s="18" t="str">
        <f>O4-7</f>
      </c>
      <c r="P5" s="18" t="str">
        <f>O5+6</f>
      </c>
      <c r="Q5" s="1"/>
      <c r="R5" t="str">
        <f>Potentials!A3</f>
      </c>
      <c r="S5" s="1" t="str">
        <f>Potentials!M3</f>
      </c>
      <c r="T5" s="47" t="str">
        <f>IF(INDEX(Potentials!$A$1:$O$1000,MATCH(R5,Potentials!$A$1:$A$1000,0),MATCH("Origine setup",Potentials!$A$1:$O$1,0))&lt;&gt;"",0,
IF($A$2="Tous",
IF(AND($R$2=0,$S$2=0,DATE(YEAR(S5),MONTH(S5),DAY(S5))&gt;=$O$6,(DATE(YEAR(S5),MONTH(S5),DAY(S5))&lt;=$O$3),LEFT(R5,3)="PRA"),1,
IF(AND($R$2&lt;&gt;0,$S$2&lt;&gt;0,DATE(YEAR(S5),MONTH(S5),DAY(S5))&gt;=$R$2,(DATE(YEAR(S5),MONTH(S5),DAY(S5))&lt;=$S$2),LEFT(R5,3)="PRA"),1,0)),
IF(AND($R$2=0,$S$2=0,DATE(YEAR(S5),MONTH(S5),DAY(S5))&gt;=$O$6,(DATE(YEAR(S5),MONTH(S5),DAY(S5))&lt;=$O$3),INDEX(Potentials!$A$1:$O$1000,MATCH(R5,Potentials!$A$1:$A$1000,0),MATCH("Groupe",Potentials!$A$1:$O$1,0))=$A$2,LEFT(R5,3)="PRA"),1,
IF(AND($R$2&lt;&gt;0,$S$2&lt;&gt;0,DATE(YEAR(S5),MONTH(S5),DAY(S5))&gt;=$R$2,(DATE(YEAR(S5),MONTH(S5),DAY(S5))&lt;=$S$2),INDEX(Potentials!$A$1:$O$1000,MATCH(R5,Potentials!$A$1:$A$1000,0),MATCH("Groupe",Potentials!$A$1:$O$1,0))=$A$2,LEFT(R5,3)="PRA"),1,0))))</f>
      </c>
      <c r="U5" s="47" t="str">
        <f>IF(T5&lt;&gt;0,SUM($T$4:T5),0)</f>
      </c>
      <c r="V5" s="48">
        <v>2</v>
      </c>
      <c r="W5" s="17" t="str">
        <f>IFERROR(INDEX($R$4:$U$1000,MATCH(V5,$U$4:$U$1000,0),1),0)</f>
      </c>
      <c r="Y5" t="str">
        <f>Projects!A3</f>
      </c>
      <c r="Z5" s="1" t="str">
        <f>Projects!I3</f>
      </c>
      <c r="AA5" s="47" t="str">
        <f>IF($A$2="Tous",
IF(AND($Y$2=0,$Z$2=0,DATE(YEAR(Z5),MONTH(Z5),DAY(Z5))&gt;=$O$6,(DATE(YEAR(Z5),MONTH(Z5),DAY(Z5))&lt;=$O$3)),1,
IF(AND($Y$2&lt;&gt;0,$Z$2&lt;&gt;0,DATE(YEAR(Z5),MONTH(Z5),DAY(Z5))&gt;=$Y$2,(DATE(YEAR(Z5),MONTH(Z5),DAY(Z5))&lt;=$Z$2)),1,0)),
IF(AND($Y$2=0,$Z$2=0,DATE(YEAR(Z5),MONTH(Z5),DAY(Z5))&gt;=$O$6,(DATE(YEAR(Z5),MONTH(Z5),DAY(Z5))&lt;=$O$3),INDEX(Projects!$A$1:$O$1000,MATCH(Y5,Projects!$A$1:$A$1000,0),MATCH("Groupe",Projects!$A$1:$O$1,0))=$A$2),1,
IF(AND($Y$2&lt;&gt;0,$Z$2&lt;&gt;0,DATE(YEAR(Z5),MONTH(Z5),DAY(Z5))&gt;=$Y$2,(DATE(YEAR(Z5),MONTH(Z5),DAY(Z5))&lt;=$Z$2),INDEX(Projects!$A$1:$O$1000,MATCH(Y5,Projects!$A$1:$A$1000,0),MATCH("Groupe",Projects!$A$1:$O$1,0))=$A$2),1,0)))</f>
      </c>
      <c r="AB5" s="47" t="str">
        <f>IF(AA5&lt;&gt;0,SUM($AA$4:AA5),0)</f>
      </c>
      <c r="AC5" s="48">
        <v>2</v>
      </c>
      <c r="AD5" s="17" t="str">
        <f>IFERROR(INDEX($Y$4:$AB$1000,MATCH(AC5,$AB$4:$AB$1000,0),1),0)</f>
      </c>
      <c r="AE5" s="1"/>
      <c r="AF5" t="str">
        <f>Projects!A3</f>
      </c>
      <c r="AG5" s="1" t="str">
        <f>Projects!D3</f>
      </c>
      <c r="AH5" s="47" t="str">
        <f>IF($A$2="Tous",
IF(AND($AF$2=0,$AG$2=0,DATE(YEAR(AG5),MONTH(AG5),DAY(AG5))&gt;=$O$6,(DATE(YEAR(AG5),MONTH(AG5),DAY(AG5))&lt;=$O$3)),1,
IF(AND($AF$2&lt;&gt;0,$AG$2&lt;&gt;0,DATE(YEAR(AG5),MONTH(AG5),DAY(AG5))&gt;=$AF$2,(DATE(YEAR(AG5),MONTH(AG5),DAY(AG5))&lt;=$AG$2)),1,0)),
IF(AND($AF$2=0,$AG$2=0,DATE(YEAR(AG5),MONTH(AG5),DAY(AG5))&gt;=$O$6,(DATE(YEAR(AG5),MONTH(AG5),DAY(AG5))&lt;=$O$3),INDEX(Projects!$A$1:$O$1000,MATCH(AF5,Projects!$A$1:$A$1000,0),MATCH("Groupe",Projects!$A$1:$O$1,0))=$A$2),1,
IF(AND($AF$2&lt;&gt;0,$AG$2&lt;&gt;0,DATE(YEAR(AG5),MONTH(AG5),DAY(AG5))&gt;=$AF$2,(DATE(YEAR(AG5),MONTH(AG5),DAY(AG5))&lt;=$AG$2),INDEX(Projects!$A$1:$O$1000,MATCH(AF5,Projects!$A$1:$A$1000,0),MATCH("Groupe",Projects!$A$1:$O$1,0))=$A$2),1,0)))</f>
      </c>
      <c r="AI5" s="47" t="str">
        <f>IF(AH5&lt;&gt;0,SUM($AH$4:AH5),0)</f>
      </c>
      <c r="AJ5" s="48">
        <v>2</v>
      </c>
      <c r="AK5" s="17" t="str">
        <f>IFERROR(INDEX($AF$4:$AI$1000,MATCH(AJ5,$AI$4:$AI$1000,0),1),0)</f>
      </c>
      <c r="AL5" s="1"/>
      <c r="AM5" t="str">
        <f>Potentials!A3</f>
      </c>
      <c r="AN5" s="1" t="str">
        <f>Potentials!L3</f>
      </c>
      <c r="AO5" s="47" t="str">
        <f>IF(INDEX(Potentials!$A$1:$O$1000,MATCH(R5,Potentials!$A$1:$A$1000,0),MATCH("Origine setup",Potentials!$A$1:$O$1,0))&lt;&gt;"",0,
IF($A$2="Tous",
IF(AND($AM$2=0,$AN$2=0,DATE(YEAR(AN5),MONTH(AN5),DAY(AN5))&gt;=$O$6,(DATE(YEAR(AN5),MONTH(AN5),DAY(AN5))&lt;=$O$3),INDEX(Potentials!$A$1:$O$10000,MATCH(AM5,Potentials!$A$1:$A$1000,0),MATCH("Statut",Potentials!$A$1:$O$1,0))="9 -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IF(AND($AM$2&lt;&gt;0,$AN$2&lt;&gt;0,DATE(YEAR(AN5),MONTH(AN5),DAY(AN5))&gt;=$AM$2,(DATE(YEAR(AN5),MONTH(AN5),DAY(AN5))&lt;=$AN$2),INDEX(Potentials!$A$1:$O$10000,MATCH(AM5,Potentials!$A$1:$A$1000,0),MATCH("Statut",Potentials!$A$1:$O$1,0))="9 - Perdu"),1,0)),
IF(AND($AM$2=0,$AN$2=0,DATE(YEAR(AN5),MONTH(AN5),DAY(AN5))&gt;=$O$6,(DATE(YEAR(AN5),MONTH(AN5),DAY(AN5))&lt;=$O$3),INDEX(Potentials!$A$1:$O$1000,MATCH(AM5,Potentials!$A$1:$A$1000,0),MATCH("Groupe",Potentials!$A$1:$O$1,0))=$A$2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,MATCH(AM5,Potentials!$A$1:$A$1000,0),MATCH("Groupe",Potentials!$A$1:$O$1,0))=$A$2,INDEX(Potentials!$A$1:$O$10000,MATCH(AM5,Potentials!$A$1:$A$1000,0),MATCH("Statut",Potentials!$A$1:$O$1,0))="9 - Perdu"),1,0))))</f>
      </c>
      <c r="AP5" s="47" t="str">
        <f>IF(AO5&lt;&gt;0,SUM($AO$4:AO5),0)</f>
      </c>
      <c r="AQ5" s="48">
        <v>2</v>
      </c>
      <c r="AR5" s="17" t="str">
        <f>IFERROR(INDEX($AM$4:$AP$1000,MATCH(AQ5,$AP$4:$AP$1000,0),1),0)</f>
      </c>
      <c r="AT5" t="str">
        <f>IF(COUNTIF($AT$4:AT4,Potentials!B3)&gt;0,"",Potentials!B3)</f>
      </c>
      <c r="AU5" s="2" t="str">
        <f t="array" ref="AU5" aca="1" ca="1">IF($A$2="Tous",SUMPRODUCT((Potentials!$F$2:$F$2000)*(Potentials!$B$2:$B$2000=AT5)*(Potentials!$E$2:$E$2000&lt;&gt;"8 - Gagne")*(Potentials!$E$2:$E$2000&lt;&gt;"9 - Perdu")*(Potentials!$E$2:$E$2000&lt;&gt;"10 - Gele"))
+SUMPRODUCT((Potentials!$F$2:$F$2000=0)*(Potentials!$B$2:$B$2000=AT5)*(Potentials!$D$2:$D$2000)*(Potentials!$E$2:$E$2000&lt;&gt;"8 - Gagne")*(Potentials!$E$2:$E$2000&lt;&gt;"9 - Perdu")*(Potentials!$E$2:$E$2000&lt;&gt;"10 - Gele")),
SUMPRODUCT((Potentials!$F$2:$F$2000)*(Potentials!$B$2:$B$2000=AT5)*(Potentials!$E$2:$E$2000&lt;&gt;"8 - Gagne")*(Potentials!$E$2:$E$2000&lt;&gt;"9 - Perdu")*(Potentials!$E$2:$E$2000&lt;&gt;"10 - Gele")*(Potentials!$O$2:$O$2000=$A$2))
+SUMPRODUCT((Potentials!$F$2:$F$2000=0)*(Potentials!$B$2:$B$2000=AT5)*(Potentials!$D$2:$D$2000)*(Potentials!$E$2:$E$2000&lt;&gt;"8 - Gagne")*(Potentials!$E$2:$E$2000&lt;&gt;"9 - Perdu")*(Potentials!$E$2:$E$2000&lt;&gt;"10 - Gele")*(Potentials!$O$2:$O$2000=$A$2)))</f>
      </c>
      <c r="AW5" s="17">
        <v>2</v>
      </c>
      <c r="AX5" s="17" t="str">
        <f>IF(AY5=0,"",INDEX($AT$4:$AT$1000,MATCH(AY5,$AU$4:$AU$1000,0)))</f>
      </c>
      <c r="AY5" s="21" t="str">
        <f>LARGE($AU$4:$AU$1000,AW5)</f>
      </c>
      <c r="BA5" t="str">
        <f>Potentials!A3</f>
      </c>
      <c r="BB5" s="2" t="str">
        <f t="array" ref="BB5" aca="1" ca="1">IF($A$2="Tous",SUMPRODUCT((Potentials!$F$2:$F$2000)*(Potentials!$A$2:$A$2000=BA5)*(Potentials!$E$2:$E$2000&lt;&gt;"8 - Gagne")*(Potentials!$E$2:$E$2000&lt;&gt;"9 - Perdu")*(Potentials!$E$2:$E$2000&lt;&gt;"10 - Gele"))
+SUMPRODUCT((Potentials!$F$2:$F$2000=0)*(Potentials!$A$2:$A$2000=BA5)*(Potentials!$D$2:$D$2000)*(Potentials!$E$2:$E$2000&lt;&gt;"8 - Gagne")*(Potentials!$E$2:$E$2000&lt;&gt;"9 - Perdu")*(Potentials!$E$2:$E$2000&lt;&gt;"10 - Gele")),
SUMPRODUCT((Potentials!$F$2:$F$2000)*(Potentials!$A$2:$A$2000=BA5)*(Potentials!$E$2:$E$2000&lt;&gt;"8 - Gagne")*(Potentials!$E$2:$E$2000&lt;&gt;"9 - Perdu")*(Potentials!$E$2:$E$2000&lt;&gt;"10 - Gele")*(Potentials!$O$2:$O$2000=$A$2))
+SUMPRODUCT((Potentials!$F$2:$F$2000=0)*(Potentials!$A$2:$A$2000=BA5)*(Potentials!$D$2:$D$2000)*(Potentials!$E$2:$E$2000&lt;&gt;"8 - Gagne")*(Potentials!$E$2:$E$2000&lt;&gt;"9 - Perdu")*(Potentials!$E$2:$E$2000&lt;&gt;"10 - Gele")*(Potentials!$O$2:$O$2000=$A$2)))</f>
      </c>
      <c r="BD5" s="17">
        <v>2</v>
      </c>
      <c r="BE5" s="17" t="str">
        <f>IF(BF5=0,"",INDEX($BA$4:$BA$1000,MATCH(BF5,$BB$4:$BB$1000,0)))</f>
      </c>
      <c r="BF5" s="21" t="str">
        <f>LARGE($BB$4:$BB$1000,BD5)</f>
      </c>
      <c r="BI5" s="98" t="s">
        <v>75</v>
      </c>
      <c r="BJ5" s="23" t="s">
        <v>76</v>
      </c>
      <c r="BK5" s="100" t="str">
        <f t="array" ref="BK5" aca="1" ca="1">IF($A$2="Tous",
SUMPRODUCT((Estimates!$G$2:$G$5000)*(Estimates!$I$2:$I$5000="CPE")*(Estimates!$F$2:$F$5000&lt;&gt;"8 - Gagne")*(Estimates!$F$2:$F$5000&lt;&gt;"9 - Perdu")*(Estimates!$F$2:$F$5000&lt;&gt;"10 - Gele"))/1000,
SUMPRODUCT((Estimates!$G$2:$G$5000)*(Estimates!$I$2:$I$5000="CPE")*(Estimates!$F$2:$F$5000&lt;&gt;"8 - Gagne")*(Estimates!$F$2:$F$5000&lt;&gt;"9 - Perdu")*(Estimates!$F$2:$F$5000&lt;&gt;"10 - Gele")*(Estimates!$M$2:$M$5000=$A$2))/1000
+SUMPRODUCT((CS5:CS15)*(CR5:CR15=BI5)*(CV5:CV15=$A$2))/1000)</f>
      </c>
      <c r="BL5" s="100" t="str">
        <f t="array" ref="BL5" aca="1" ca="1">IF(A2="Tous",SUMPRODUCT((Cotations!H2:H5000)*(Cotations!L2:L5000="CPE")*(Cotations!J2:J5000&lt;&gt;"enership")*(Cotations!C2:C5000&lt;&gt;"10 - Gele")*(Cotations!D2:D5000=""))/1000
+SUMPRODUCT((CT5:CT15)*(CR5:CR15=BI5))/1000,
SUMPRODUCT((Cotations!H2:H5000)*(Cotations!L2:L5000="CPE")*(Cotations!J2:J5000&lt;&gt;"enership")*(Cotations!C2:C5000&lt;&gt;"10 - Gele")*(Cotations!D2:D5000="")*(Cotations!O2:O5000=$A$2))/1000
+SUMPRODUCT((CT5:CT15)*(CR5:CR15=BI5)*(CV5:CV15=$A$2))/1000)</f>
      </c>
      <c r="BM5" s="51"/>
      <c r="BN5" s="51"/>
      <c r="BO5" s="52"/>
      <c r="BS5" t="s">
        <v>77</v>
      </c>
      <c r="BT5" t="s">
        <v>78</v>
      </c>
      <c r="BU5" t="s">
        <v>79</v>
      </c>
      <c r="BV5" t="s">
        <v>80</v>
      </c>
      <c r="BW5" t="s">
        <v>81</v>
      </c>
      <c r="BX5" t="s">
        <v>82</v>
      </c>
      <c r="BY5" t="s">
        <v>83</v>
      </c>
      <c r="BZ5" t="s">
        <v>84</v>
      </c>
      <c r="CA5" t="s">
        <v>85</v>
      </c>
      <c r="CB5" t="s">
        <v>86</v>
      </c>
      <c r="CC5" t="s">
        <v>87</v>
      </c>
      <c r="CD5" t="s">
        <v>88</v>
      </c>
      <c r="CH5" s="64"/>
      <c r="CI5" s="65" t="s">
        <v>89</v>
      </c>
      <c r="CJ5" s="101" t="str">
        <f t="array" ref="CJ5" aca="1" ca="1">SUMPRODUCT((Estimates!$G$2:$G$5000)*(Estimates!$M$2:$M$5000=CI5)*(Estimates!$F$2:$F$5000&lt;&gt;"8 - Gagne")*(Estimates!$F$2:$F$5000&lt;&gt;"9 - Perdu")*(Estimates!$F$2:$F$5000&lt;&gt;"10 - Gele"))/1000
+SUMPRODUCT((Potentials!$D$2:$D$2000)*(Potentials!$F$2:$F$2000=0)*(Potentials!$O$2:$O$2000=CI5)*(Potentials!$E$2:$E$2000&lt;&gt;"8 - Gagne")*(Potentials!$E$2:$E$2000&lt;&gt;"9 - Perdu")*(Potentials!$E$2:$E$2000&lt;&gt;"10 - Gele"))/1000
+SUMPRODUCT(($CS$5:$CS$15)*($DA$5:$DA$15=CI5))/1000</f>
      </c>
      <c r="CK5" s="101" t="str">
        <f t="array" ref="CK5" aca="1" ca="1">SUMPRODUCT((Cotations!$H$2:$H$5000)*(Cotations!$O$2:$O$5000=CI5)*(Cotations!$C$2:$C$5000&lt;&gt;"10 - Gele")*(Cotations!$D$2:$D$5000=""))/1000
+SUMPRODUCT(($CT$5:$CT$15)*($DA$5:$DA$15=CI5))/1000</f>
      </c>
      <c r="CL5" s="101" t="str">
        <f t="array" ref="CL5" aca="1" ca="1">SUMPRODUCT((Cotations!$H$2:$H$5000)*(Cotations!$O$2:$O$5000=CI5)*(Cotations!$C$2:$C$5000&lt;&gt;"10 - Gele")*(YEAR(Cotations!$D$2:$D$5000)=2025))/1000
+SUMPRODUCT(($CU$5:$CU$15)*($DA$5:$DA$15=CI5))/1000</f>
      </c>
      <c r="CO5" s="74"/>
      <c r="CP5" s="74"/>
      <c r="CQ5" s="17"/>
      <c r="CR5" s="75"/>
      <c r="CS5" s="17"/>
      <c r="CT5" s="17"/>
      <c r="CU5" s="17"/>
      <c r="CV5" s="50"/>
      <c r="CW5" s="50"/>
      <c r="CX5" s="17"/>
      <c r="CY5" s="17"/>
      <c r="CZ5" s="17"/>
      <c r="DA5" s="17"/>
      <c r="DB5" s="73"/>
    </row>
    <row r="6" spans="1:113" customHeight="1" ht="17">
      <c r="C6" s="4"/>
      <c r="D6" s="17" t="s">
        <v>90</v>
      </c>
      <c r="E6" s="21" t="str">
        <f t="array" ref="E6" aca="1" ca="1">IF($A$2="Tous",SUMPRODUCT((Potentials!$F$2:$F$2000)*(Potentials!$E$2:$E$2000=D6))+SUMPRODUCT((Potentials!$F$2:$F$2000=0)*(Potentials!$E$2:$E$2000=D6)*(Potentials!$D$2:$D$2000)),
SUMPRODUCT((Potentials!$F$2:$F$2000)*(Potentials!$E$2:$E$2000=D6)*(Potentials!$O$2:$O$2000=$A$2))+SUMPRODUCT((Potentials!$F$2:$F$2000=0)*(Potentials!$E$2:$E$2000=D6)*(Potentials!$D$2:$D$2000)*(Potentials!$C$2:$C$2000=$A$2))
+SUMPRODUCT(($CS$5:$CS$15)*($CV$5:$CV$15=$A$2)*($CY$5:$CY$15=D6)))</f>
      </c>
      <c r="F6" s="39"/>
      <c r="G6" s="69" t="str">
        <f>IF(OR($A$1="Julien VIEIRA MARQUES",$A$1="Alberto ZUCCA",$A$1="Antoine CINQUIN",$A$1=H6),I6,"")</f>
      </c>
      <c r="H6" s="69" t="s">
        <v>91</v>
      </c>
      <c r="I6" s="69" t="s">
        <v>89</v>
      </c>
      <c r="J6" s="34"/>
      <c r="K6" s="34"/>
      <c r="L6" s="19"/>
      <c r="N6" s="17" t="s">
        <v>92</v>
      </c>
      <c r="O6" s="18" t="str">
        <f>O3-30</f>
      </c>
      <c r="P6" s="17"/>
      <c r="Q6" s="41"/>
      <c r="R6" t="str">
        <f>Potentials!A4</f>
      </c>
      <c r="S6" s="1" t="str">
        <f>Potentials!M4</f>
      </c>
      <c r="T6" s="47" t="str">
        <f>IF(INDEX(Potentials!$A$1:$O$1000,MATCH(R6,Potentials!$A$1:$A$1000,0),MATCH("Origine setup",Potentials!$A$1:$O$1,0))&lt;&gt;"",0,
IF($A$2="Tous",
IF(AND($R$2=0,$S$2=0,DATE(YEAR(S6),MONTH(S6),DAY(S6))&gt;=$O$6,(DATE(YEAR(S6),MONTH(S6),DAY(S6))&lt;=$O$3),LEFT(R6,3)="PRA"),1,
IF(AND($R$2&lt;&gt;0,$S$2&lt;&gt;0,DATE(YEAR(S6),MONTH(S6),DAY(S6))&gt;=$R$2,(DATE(YEAR(S6),MONTH(S6),DAY(S6))&lt;=$S$2),LEFT(R6,3)="PRA"),1,0)),
IF(AND($R$2=0,$S$2=0,DATE(YEAR(S6),MONTH(S6),DAY(S6))&gt;=$O$6,(DATE(YEAR(S6),MONTH(S6),DAY(S6))&lt;=$O$3),INDEX(Potentials!$A$1:$O$1000,MATCH(R6,Potentials!$A$1:$A$1000,0),MATCH("Groupe",Potentials!$A$1:$O$1,0))=$A$2,LEFT(R6,3)="PRA"),1,
IF(AND($R$2&lt;&gt;0,$S$2&lt;&gt;0,DATE(YEAR(S6),MONTH(S6),DAY(S6))&gt;=$R$2,(DATE(YEAR(S6),MONTH(S6),DAY(S6))&lt;=$S$2),INDEX(Potentials!$A$1:$O$1000,MATCH(R6,Potentials!$A$1:$A$1000,0),MATCH("Groupe",Potentials!$A$1:$O$1,0))=$A$2,LEFT(R6,3)="PRA"),1,0))))</f>
      </c>
      <c r="U6" s="47" t="str">
        <f>IF(T6&lt;&gt;0,SUM($T$4:T6),0)</f>
      </c>
      <c r="V6" s="48">
        <v>3</v>
      </c>
      <c r="W6" s="17" t="str">
        <f>IFERROR(INDEX($R$4:$U$1000,MATCH(V6,$U$4:$U$1000,0),1),0)</f>
      </c>
      <c r="Y6" t="str">
        <f>Projects!A4</f>
      </c>
      <c r="Z6" s="1" t="str">
        <f>Projects!I4</f>
      </c>
      <c r="AA6" s="47" t="str">
        <f>IF($A$2="Tous",
IF(AND($Y$2=0,$Z$2=0,DATE(YEAR(Z6),MONTH(Z6),DAY(Z6))&gt;=$O$6,(DATE(YEAR(Z6),MONTH(Z6),DAY(Z6))&lt;=$O$3)),1,
IF(AND($Y$2&lt;&gt;0,$Z$2&lt;&gt;0,DATE(YEAR(Z6),MONTH(Z6),DAY(Z6))&gt;=$Y$2,(DATE(YEAR(Z6),MONTH(Z6),DAY(Z6))&lt;=$Z$2)),1,0)),
IF(AND($Y$2=0,$Z$2=0,DATE(YEAR(Z6),MONTH(Z6),DAY(Z6))&gt;=$O$6,(DATE(YEAR(Z6),MONTH(Z6),DAY(Z6))&lt;=$O$3),INDEX(Projects!$A$1:$O$1000,MATCH(Y6,Projects!$A$1:$A$1000,0),MATCH("Groupe",Projects!$A$1:$O$1,0))=$A$2),1,
IF(AND($Y$2&lt;&gt;0,$Z$2&lt;&gt;0,DATE(YEAR(Z6),MONTH(Z6),DAY(Z6))&gt;=$Y$2,(DATE(YEAR(Z6),MONTH(Z6),DAY(Z6))&lt;=$Z$2),INDEX(Projects!$A$1:$O$1000,MATCH(Y6,Projects!$A$1:$A$1000,0),MATCH("Groupe",Projects!$A$1:$O$1,0))=$A$2),1,0)))</f>
      </c>
      <c r="AB6" s="47" t="str">
        <f>IF(AA6&lt;&gt;0,SUM($AA$4:AA6),0)</f>
      </c>
      <c r="AC6" s="48">
        <v>3</v>
      </c>
      <c r="AD6" s="17" t="str">
        <f>IFERROR(INDEX($Y$4:$AB$1000,MATCH(AC6,$AB$4:$AB$1000,0),1),0)</f>
      </c>
      <c r="AE6" s="41"/>
      <c r="AF6" t="str">
        <f>Projects!A4</f>
      </c>
      <c r="AG6" s="1" t="str">
        <f>Projects!D4</f>
      </c>
      <c r="AH6" s="47" t="str">
        <f>IF($A$2="Tous",
IF(AND($AF$2=0,$AG$2=0,DATE(YEAR(AG6),MONTH(AG6),DAY(AG6))&gt;=$O$6,(DATE(YEAR(AG6),MONTH(AG6),DAY(AG6))&lt;=$O$3)),1,
IF(AND($AF$2&lt;&gt;0,$AG$2&lt;&gt;0,DATE(YEAR(AG6),MONTH(AG6),DAY(AG6))&gt;=$AF$2,(DATE(YEAR(AG6),MONTH(AG6),DAY(AG6))&lt;=$AG$2)),1,0)),
IF(AND($AF$2=0,$AG$2=0,DATE(YEAR(AG6),MONTH(AG6),DAY(AG6))&gt;=$O$6,(DATE(YEAR(AG6),MONTH(AG6),DAY(AG6))&lt;=$O$3),INDEX(Projects!$A$1:$O$1000,MATCH(AF6,Projects!$A$1:$A$1000,0),MATCH("Groupe",Projects!$A$1:$O$1,0))=$A$2),1,
IF(AND($AF$2&lt;&gt;0,$AG$2&lt;&gt;0,DATE(YEAR(AG6),MONTH(AG6),DAY(AG6))&gt;=$AF$2,(DATE(YEAR(AG6),MONTH(AG6),DAY(AG6))&lt;=$AG$2),INDEX(Projects!$A$1:$O$1000,MATCH(AF6,Projects!$A$1:$A$1000,0),MATCH("Groupe",Projects!$A$1:$O$1,0))=$A$2),1,0)))</f>
      </c>
      <c r="AI6" s="47" t="str">
        <f>IF(AH6&lt;&gt;0,SUM($AH$4:AH6),0)</f>
      </c>
      <c r="AJ6" s="48">
        <v>3</v>
      </c>
      <c r="AK6" s="17" t="str">
        <f>IFERROR(INDEX($AF$4:$AI$1000,MATCH(AJ6,$AI$4:$AI$1000,0),1),0)</f>
      </c>
      <c r="AL6" s="41"/>
      <c r="AM6" t="str">
        <f>Potentials!A4</f>
      </c>
      <c r="AN6" s="1" t="str">
        <f>Potentials!L4</f>
      </c>
      <c r="AO6" s="47" t="str">
        <f>IF(INDEX(Potentials!$A$1:$O$1000,MATCH(R6,Potentials!$A$1:$A$1000,0),MATCH("Origine setup",Potentials!$A$1:$O$1,0))&lt;&gt;"",0,
IF($A$2="Tous",
IF(AND($AM$2=0,$AN$2=0,DATE(YEAR(AN6),MONTH(AN6),DAY(AN6))&gt;=$O$6,(DATE(YEAR(AN6),MONTH(AN6),DAY(AN6))&lt;=$O$3),INDEX(Potentials!$A$1:$O$10000,MATCH(AM6,Potentials!$A$1:$A$1000,0),MATCH("Statut",Potentials!$A$1:$O$1,0))="9 -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IF(AND($AM$2&lt;&gt;0,$AN$2&lt;&gt;0,DATE(YEAR(AN6),MONTH(AN6),DAY(AN6))&gt;=$AM$2,(DATE(YEAR(AN6),MONTH(AN6),DAY(AN6))&lt;=$AN$2),INDEX(Potentials!$A$1:$O$10000,MATCH(AM6,Potentials!$A$1:$A$1000,0),MATCH("Statut",Potentials!$A$1:$O$1,0))="9 - Perdu"),1,0)),
IF(AND($AM$2=0,$AN$2=0,DATE(YEAR(AN6),MONTH(AN6),DAY(AN6))&gt;=$O$6,(DATE(YEAR(AN6),MONTH(AN6),DAY(AN6))&lt;=$O$3),INDEX(Potentials!$A$1:$O$1000,MATCH(AM6,Potentials!$A$1:$A$1000,0),MATCH("Groupe",Potentials!$A$1:$O$1,0))=$A$2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,MATCH(AM6,Potentials!$A$1:$A$1000,0),MATCH("Groupe",Potentials!$A$1:$O$1,0))=$A$2,INDEX(Potentials!$A$1:$O$10000,MATCH(AM6,Potentials!$A$1:$A$1000,0),MATCH("Statut",Potentials!$A$1:$O$1,0))="9 - Perdu"),1,0))))</f>
      </c>
      <c r="AP6" s="47" t="str">
        <f>IF(AO6&lt;&gt;0,SUM($AO$4:AO6),0)</f>
      </c>
      <c r="AQ6" s="48">
        <v>3</v>
      </c>
      <c r="AR6" s="17" t="str">
        <f>IFERROR(INDEX($AM$4:$AP$1000,MATCH(AQ6,$AP$4:$AP$1000,0),1),0)</f>
      </c>
      <c r="AT6" t="str">
        <f>IF(COUNTIF($AT$4:AT5,Potentials!B4)&gt;0,"",Potentials!B4)</f>
      </c>
      <c r="AU6" s="2" t="str">
        <f t="array" ref="AU6" aca="1" ca="1">IF($A$2="Tous",SUMPRODUCT((Potentials!$F$2:$F$2000)*(Potentials!$B$2:$B$2000=AT6)*(Potentials!$E$2:$E$2000&lt;&gt;"8 - Gagne")*(Potentials!$E$2:$E$2000&lt;&gt;"9 - Perdu")*(Potentials!$E$2:$E$2000&lt;&gt;"10 - Gele"))
+SUMPRODUCT((Potentials!$F$2:$F$2000=0)*(Potentials!$B$2:$B$2000=AT6)*(Potentials!$D$2:$D$2000)*(Potentials!$E$2:$E$2000&lt;&gt;"8 - Gagne")*(Potentials!$E$2:$E$2000&lt;&gt;"9 - Perdu")*(Potentials!$E$2:$E$2000&lt;&gt;"10 - Gele")),
SUMPRODUCT((Potentials!$F$2:$F$2000)*(Potentials!$B$2:$B$2000=AT6)*(Potentials!$E$2:$E$2000&lt;&gt;"8 - Gagne")*(Potentials!$E$2:$E$2000&lt;&gt;"9 - Perdu")*(Potentials!$E$2:$E$2000&lt;&gt;"10 - Gele")*(Potentials!$O$2:$O$2000=$A$2))
+SUMPRODUCT((Potentials!$F$2:$F$2000=0)*(Potentials!$B$2:$B$2000=AT6)*(Potentials!$D$2:$D$2000)*(Potentials!$E$2:$E$2000&lt;&gt;"8 - Gagne")*(Potentials!$E$2:$E$2000&lt;&gt;"9 - Perdu")*(Potentials!$E$2:$E$2000&lt;&gt;"10 - Gele")*(Potentials!$O$2:$O$2000=$A$2)))</f>
      </c>
      <c r="AW6" s="17">
        <v>3</v>
      </c>
      <c r="AX6" s="17" t="str">
        <f>IF(AY6=0,"",INDEX($AT$4:$AT$1000,MATCH(AY6,$AU$4:$AU$1000,0)))</f>
      </c>
      <c r="AY6" s="21" t="str">
        <f>LARGE($AU$4:$AU$1000,AW6)</f>
      </c>
      <c r="BA6" t="str">
        <f>Potentials!A4</f>
      </c>
      <c r="BB6" s="2" t="str">
        <f t="array" ref="BB6" aca="1" ca="1">IF($A$2="Tous",SUMPRODUCT((Potentials!$F$2:$F$2000)*(Potentials!$A$2:$A$2000=BA6)*(Potentials!$E$2:$E$2000&lt;&gt;"8 - Gagne")*(Potentials!$E$2:$E$2000&lt;&gt;"9 - Perdu")*(Potentials!$E$2:$E$2000&lt;&gt;"10 - Gele"))
+SUMPRODUCT((Potentials!$F$2:$F$2000=0)*(Potentials!$A$2:$A$2000=BA6)*(Potentials!$D$2:$D$2000)*(Potentials!$E$2:$E$2000&lt;&gt;"8 - Gagne")*(Potentials!$E$2:$E$2000&lt;&gt;"9 - Perdu")*(Potentials!$E$2:$E$2000&lt;&gt;"10 - Gele")),
SUMPRODUCT((Potentials!$F$2:$F$2000)*(Potentials!$A$2:$A$2000=BA6)*(Potentials!$E$2:$E$2000&lt;&gt;"8 - Gagne")*(Potentials!$E$2:$E$2000&lt;&gt;"9 - Perdu")*(Potentials!$E$2:$E$2000&lt;&gt;"10 - Gele")*(Potentials!$O$2:$O$2000=$A$2))
+SUMPRODUCT((Potentials!$F$2:$F$2000=0)*(Potentials!$A$2:$A$2000=BA6)*(Potentials!$D$2:$D$2000)*(Potentials!$E$2:$E$2000&lt;&gt;"8 - Gagne")*(Potentials!$E$2:$E$2000&lt;&gt;"9 - Perdu")*(Potentials!$E$2:$E$2000&lt;&gt;"10 - Gele")*(Potentials!$O$2:$O$2000=$A$2)))</f>
      </c>
      <c r="BD6" s="17">
        <v>3</v>
      </c>
      <c r="BE6" s="17" t="str">
        <f>IF(BF6=0,"",INDEX($BA$4:$BA$1000,MATCH(BF6,$BB$4:$BB$1000,0)))</f>
      </c>
      <c r="BF6" s="21" t="str">
        <f>LARGE($BB$4:$BB$1000,BD6)</f>
      </c>
      <c r="BI6" s="99"/>
      <c r="BJ6" s="24" t="s">
        <v>46</v>
      </c>
      <c r="BK6" s="53"/>
      <c r="BL6" s="53"/>
      <c r="BM6" s="53" t="str">
        <f t="array" ref="BM6" aca="1" ca="1">IF(A2="Tous",
SUMPRODUCT((Cotations!H2:H5000)*(Cotations!L2:L5000="CPE")*(Cotations!J2:J5000&lt;&gt;"enership")*(Cotations!C2:C5000&lt;&gt;"10 -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+SUMPRODUCT((CU5:CU15)*(CR5:CR15=BI5))/1000,
SUMPRODUCT((Cotations!H2:H5000)*(Cotations!L2:L5000="CPE")*(Cotations!J2:J5000&lt;&gt;"enership")*(Cotations!C2:C5000&lt;&gt;"10 -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Gele")*(Cotations!O2:O5000=$A$2)*(DATE(YEAR(Cotations!$D$2:$D$5000),MONTH(Cotations!$D$2:$D$5000),DAY(Cotations!$D$2:$D$5000))&gt;=O8)*(DATE(YEAR(Cotations!$D$2:$D$5000),MONTH(Cotations!$D$2:$D$5000),DAY(Cotations!$D$2:$D$5000))&lt;=P8)*(Cotations!$O$2:$O$5000=$A$2))/1000
+SUMPRODUCT((CU5:CU15)*(CR5:CR15=BI5)*(CV5:CV15=$A$2))/1000)</f>
      </c>
      <c r="BN6" s="53"/>
      <c r="BO6" s="54"/>
      <c r="BR6" t="s">
        <v>93</v>
      </c>
      <c r="BS6" s="82" t="str">
        <f>IF($A$2="Tous",BS12,INDEX($BR$11:$CD$22,MATCH($A$2,$BR$11:$BR$22,0),MATCH(BS5,$BR$11:$CD$11,0)))</f>
      </c>
      <c r="BT6" s="82" t="str">
        <f>IF($A$2="Tous",BT12,INDEX($BR$11:$CD$22,MATCH($A$2,$BR$11:$BR$22,0),MATCH(BT5,$BR$11:$CD$11,0)))+BS6</f>
      </c>
      <c r="BU6" s="82" t="str">
        <f>IF($A$2="Tous",BU12,INDEX($BR$11:$CD$22,MATCH($A$2,$BR$11:$BR$22,0),MATCH(BU5,$BR$11:$CD$11,0)))+BT6</f>
      </c>
      <c r="BV6" s="82" t="str">
        <f>IF($A$2="Tous",BV12,INDEX($BR$11:$CD$22,MATCH($A$2,$BR$11:$BR$22,0),MATCH(BV5,$BR$11:$CD$11,0)))+BU6</f>
      </c>
      <c r="BW6" s="82" t="str">
        <f>IF($A$2="Tous",BW12,INDEX($BR$11:$CD$22,MATCH($A$2,$BR$11:$BR$22,0),MATCH(BW5,$BR$11:$CD$11,0)))+BV6</f>
      </c>
      <c r="BX6" s="82" t="str">
        <f>IF($A$2="Tous",BX12,INDEX($BR$11:$CD$22,MATCH($A$2,$BR$11:$BR$22,0),MATCH(BX5,$BR$11:$CD$11,0)))+BW6</f>
      </c>
      <c r="BY6" s="82" t="str">
        <f>IF($A$2="Tous",BY12,INDEX($BR$11:$CD$22,MATCH($A$2,$BR$11:$BR$22,0),MATCH(BY5,$BR$11:$CD$11,0)))+BX6</f>
      </c>
      <c r="BZ6" s="82" t="str">
        <f>IF($A$2="Tous",BZ12,INDEX($BR$11:$CD$22,MATCH($A$2,$BR$11:$BR$22,0),MATCH(BZ5,$BR$11:$CD$11,0)))+BY6</f>
      </c>
      <c r="CA6" s="82" t="str">
        <f>IF($A$2="Tous",CA12,INDEX($BR$11:$CD$22,MATCH($A$2,$BR$11:$BR$22,0),MATCH(CA5,$BR$11:$CD$11,0)))+BZ6</f>
      </c>
      <c r="CB6" s="82" t="str">
        <f>IF($A$2="Tous",CB12,INDEX($BR$11:$CD$22,MATCH($A$2,$BR$11:$BR$22,0),MATCH(CB5,$BR$11:$CD$11,0)))+CA6</f>
      </c>
      <c r="CC6" s="82" t="str">
        <f>IF($A$2="Tous",CC12,INDEX($BR$11:$CD$22,MATCH($A$2,$BR$11:$BR$22,0),MATCH(CC5,$BR$11:$CD$11,0)))+CB6</f>
      </c>
      <c r="CD6" s="82" t="str">
        <f>IF($A$2="Tous",CD12,INDEX($BR$11:$CD$22,MATCH($A$2,$BR$11:$BR$22,0),MATCH(CD5,$BR$11:$CD$11,0)))+CC6</f>
      </c>
      <c r="CH6" s="64"/>
      <c r="CI6" s="65" t="s">
        <v>94</v>
      </c>
      <c r="CJ6" s="101" t="str">
        <f t="array" ref="CJ6" aca="1" ca="1">SUMPRODUCT((Estimates!$G$2:$G$5000)*(Estimates!$M$2:$M$5000=CI6)*(Estimates!$F$2:$F$5000&lt;&gt;"8 - Gagne")*(Estimates!$F$2:$F$5000&lt;&gt;"9 - Perdu")*(Estimates!$F$2:$F$5000&lt;&gt;"10 - Gele"))/1000
+SUMPRODUCT((Potentials!$D$2:$D$2000)*(Potentials!$F$2:$F$2000=0)*(Potentials!$O$2:$O$2000=CI6)*(Potentials!$E$2:$E$2000&lt;&gt;"8 - Gagne")*(Potentials!$E$2:$E$2000&lt;&gt;"9 - Perdu")*(Potentials!$E$2:$E$2000&lt;&gt;"10 - Gele"))/1000
+SUMPRODUCT(($CS$5:$CS$15)*($DA$5:$DA$15=CI6))/1000</f>
      </c>
      <c r="CK6" s="101" t="str">
        <f t="array" ref="CK6" aca="1" ca="1">SUMPRODUCT((Cotations!$H$2:$H$5000)*(Cotations!$O$2:$O$5000=CI6)*(Cotations!$C$2:$C$5000&lt;&gt;"10 - Gele")*(Cotations!$D$2:$D$5000=""))/1000
+SUMPRODUCT(($CT$5:$CT$15)*($DA$5:$DA$15=CI6))/1000</f>
      </c>
      <c r="CL6" s="101" t="str">
        <f t="array" ref="CL6" aca="1" ca="1">SUMPRODUCT((Cotations!$H$2:$H$5000)*(Cotations!$O$2:$O$5000=CI6)*(Cotations!$C$2:$C$5000&lt;&gt;"10 - Gele")*(YEAR(Cotations!$D$2:$D$5000)=2025))/1000
+SUMPRODUCT(($CU$5:$CU$15)*($DA$5:$DA$15=CI6))/1000</f>
      </c>
      <c r="CO6" s="74"/>
      <c r="CP6" s="74"/>
      <c r="CQ6" s="17"/>
      <c r="CR6" s="76"/>
      <c r="CS6" s="17"/>
      <c r="CT6" s="17"/>
      <c r="CU6" s="17"/>
      <c r="CV6" s="50"/>
      <c r="CW6" s="50"/>
      <c r="CX6" s="17"/>
      <c r="CY6" s="17"/>
      <c r="CZ6" s="17"/>
      <c r="DA6" s="17"/>
      <c r="DB6" s="73"/>
    </row>
    <row r="7" spans="1:113" customHeight="1" ht="16.5">
      <c r="D7" s="17"/>
      <c r="E7" s="21" t="str">
        <f t="array" ref="E7" aca="1" ca="1">IF($A$2="Tous",SUMPRODUCT((Potentials!$F$2:$F$2000)*(Potentials!$E$2:$E$2000=D7))+SUMPRODUCT((Potentials!$F$2:$F$2000=0)*(Potentials!$E$2:$E$2000=D7)*(Potentials!$D$2:$D$2000)),
SUMPRODUCT((Potentials!$F$2:$F$2000)*(Potentials!$E$2:$E$2000=D7)*(Potentials!$O$2:$O$2000=$A$2))+SUMPRODUCT((Potentials!$F$2:$F$2000=0)*(Potentials!$E$2:$E$2000=D7)*(Potentials!$D$2:$D$2000)*(Potentials!$C$2:$C$2000=$A$2))
+SUMPRODUCT(($CS$5:$CS$15)*($CV$5:$CV$15=$A$2)*($CY$5:$CY$15=D7)))</f>
      </c>
      <c r="F7" s="39"/>
      <c r="G7" s="69" t="str">
        <f>IF(OR($A$1="Julien VIEIRA MARQUES",$A$1="Alberto ZUCCA",$A$1="Antoine CINQUIN",$A$1=H7),I7,"")</f>
      </c>
      <c r="H7" s="17" t="s">
        <v>95</v>
      </c>
      <c r="I7" s="17" t="s">
        <v>89</v>
      </c>
      <c r="J7" s="34"/>
      <c r="K7" s="34"/>
      <c r="L7" s="19"/>
      <c r="R7" t="str">
        <f>Potentials!A5</f>
      </c>
      <c r="S7" s="1" t="str">
        <f>Potentials!M5</f>
      </c>
      <c r="T7" s="47" t="str">
        <f>IF(INDEX(Potentials!$A$1:$O$1000,MATCH(R7,Potentials!$A$1:$A$1000,0),MATCH("Origine setup",Potentials!$A$1:$O$1,0))&lt;&gt;"",0,
IF($A$2="Tous",
IF(AND($R$2=0,$S$2=0,DATE(YEAR(S7),MONTH(S7),DAY(S7))&gt;=$O$6,(DATE(YEAR(S7),MONTH(S7),DAY(S7))&lt;=$O$3),LEFT(R7,3)="PRA"),1,
IF(AND($R$2&lt;&gt;0,$S$2&lt;&gt;0,DATE(YEAR(S7),MONTH(S7),DAY(S7))&gt;=$R$2,(DATE(YEAR(S7),MONTH(S7),DAY(S7))&lt;=$S$2),LEFT(R7,3)="PRA"),1,0)),
IF(AND($R$2=0,$S$2=0,DATE(YEAR(S7),MONTH(S7),DAY(S7))&gt;=$O$6,(DATE(YEAR(S7),MONTH(S7),DAY(S7))&lt;=$O$3),INDEX(Potentials!$A$1:$O$1000,MATCH(R7,Potentials!$A$1:$A$1000,0),MATCH("Groupe",Potentials!$A$1:$O$1,0))=$A$2,LEFT(R7,3)="PRA"),1,
IF(AND($R$2&lt;&gt;0,$S$2&lt;&gt;0,DATE(YEAR(S7),MONTH(S7),DAY(S7))&gt;=$R$2,(DATE(YEAR(S7),MONTH(S7),DAY(S7))&lt;=$S$2),INDEX(Potentials!$A$1:$O$1000,MATCH(R7,Potentials!$A$1:$A$1000,0),MATCH("Groupe",Potentials!$A$1:$O$1,0))=$A$2,LEFT(R7,3)="PRA"),1,0))))</f>
      </c>
      <c r="U7" s="47" t="str">
        <f>IF(T7&lt;&gt;0,SUM($T$4:T7),0)</f>
      </c>
      <c r="V7" s="48">
        <v>4</v>
      </c>
      <c r="W7" s="17" t="str">
        <f>IFERROR(INDEX($R$4:$U$1000,MATCH(V7,$U$4:$U$1000,0),1),0)</f>
      </c>
      <c r="Y7" t="str">
        <f>Projects!A5</f>
      </c>
      <c r="Z7" s="1" t="str">
        <f>Projects!I5</f>
      </c>
      <c r="AA7" s="47" t="str">
        <f>IF($A$2="Tous",
IF(AND($Y$2=0,$Z$2=0,DATE(YEAR(Z7),MONTH(Z7),DAY(Z7))&gt;=$O$6,(DATE(YEAR(Z7),MONTH(Z7),DAY(Z7))&lt;=$O$3)),1,
IF(AND($Y$2&lt;&gt;0,$Z$2&lt;&gt;0,DATE(YEAR(Z7),MONTH(Z7),DAY(Z7))&gt;=$Y$2,(DATE(YEAR(Z7),MONTH(Z7),DAY(Z7))&lt;=$Z$2)),1,0)),
IF(AND($Y$2=0,$Z$2=0,DATE(YEAR(Z7),MONTH(Z7),DAY(Z7))&gt;=$O$6,(DATE(YEAR(Z7),MONTH(Z7),DAY(Z7))&lt;=$O$3),INDEX(Projects!$A$1:$O$1000,MATCH(Y7,Projects!$A$1:$A$1000,0),MATCH("Groupe",Projects!$A$1:$O$1,0))=$A$2),1,
IF(AND($Y$2&lt;&gt;0,$Z$2&lt;&gt;0,DATE(YEAR(Z7),MONTH(Z7),DAY(Z7))&gt;=$Y$2,(DATE(YEAR(Z7),MONTH(Z7),DAY(Z7))&lt;=$Z$2),INDEX(Projects!$A$1:$O$1000,MATCH(Y7,Projects!$A$1:$A$1000,0),MATCH("Groupe",Projects!$A$1:$O$1,0))=$A$2),1,0)))</f>
      </c>
      <c r="AB7" s="47" t="str">
        <f>IF(AA7&lt;&gt;0,SUM($AA$4:AA7),0)</f>
      </c>
      <c r="AC7" s="48">
        <v>4</v>
      </c>
      <c r="AD7" s="17" t="str">
        <f>IFERROR(INDEX($Y$4:$AB$1000,MATCH(AC7,$AB$4:$AB$1000,0),1),0)</f>
      </c>
      <c r="AF7" t="str">
        <f>Projects!A5</f>
      </c>
      <c r="AG7" s="1" t="str">
        <f>Projects!D5</f>
      </c>
      <c r="AH7" s="47" t="str">
        <f>IF($A$2="Tous",
IF(AND($AF$2=0,$AG$2=0,DATE(YEAR(AG7),MONTH(AG7),DAY(AG7))&gt;=$O$6,(DATE(YEAR(AG7),MONTH(AG7),DAY(AG7))&lt;=$O$3)),1,
IF(AND($AF$2&lt;&gt;0,$AG$2&lt;&gt;0,DATE(YEAR(AG7),MONTH(AG7),DAY(AG7))&gt;=$AF$2,(DATE(YEAR(AG7),MONTH(AG7),DAY(AG7))&lt;=$AG$2)),1,0)),
IF(AND($AF$2=0,$AG$2=0,DATE(YEAR(AG7),MONTH(AG7),DAY(AG7))&gt;=$O$6,(DATE(YEAR(AG7),MONTH(AG7),DAY(AG7))&lt;=$O$3),INDEX(Projects!$A$1:$O$1000,MATCH(AF7,Projects!$A$1:$A$1000,0),MATCH("Groupe",Projects!$A$1:$O$1,0))=$A$2),1,
IF(AND($AF$2&lt;&gt;0,$AG$2&lt;&gt;0,DATE(YEAR(AG7),MONTH(AG7),DAY(AG7))&gt;=$AF$2,(DATE(YEAR(AG7),MONTH(AG7),DAY(AG7))&lt;=$AG$2),INDEX(Projects!$A$1:$O$1000,MATCH(AF7,Projects!$A$1:$A$1000,0),MATCH("Groupe",Projects!$A$1:$O$1,0))=$A$2),1,0)))</f>
      </c>
      <c r="AI7" s="47" t="str">
        <f>IF(AH7&lt;&gt;0,SUM($AH$4:AH7),0)</f>
      </c>
      <c r="AJ7" s="48">
        <v>4</v>
      </c>
      <c r="AK7" s="17" t="str">
        <f>IFERROR(INDEX($AF$4:$AI$1000,MATCH(AJ7,$AI$4:$AI$1000,0),1),0)</f>
      </c>
      <c r="AM7" t="str">
        <f>Potentials!A5</f>
      </c>
      <c r="AN7" s="1" t="str">
        <f>Potentials!L5</f>
      </c>
      <c r="AO7" s="47" t="str">
        <f>IF(INDEX(Potentials!$A$1:$O$1000,MATCH(R7,Potentials!$A$1:$A$1000,0),MATCH("Origine setup",Potentials!$A$1:$O$1,0))&lt;&gt;"",0,
IF($A$2="Tous",
IF(AND($AM$2=0,$AN$2=0,DATE(YEAR(AN7),MONTH(AN7),DAY(AN7))&gt;=$O$6,(DATE(YEAR(AN7),MONTH(AN7),DAY(AN7))&lt;=$O$3),INDEX(Potentials!$A$1:$O$10000,MATCH(AM7,Potentials!$A$1:$A$1000,0),MATCH("Statut",Potentials!$A$1:$O$1,0))="9 -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IF(AND($AM$2&lt;&gt;0,$AN$2&lt;&gt;0,DATE(YEAR(AN7),MONTH(AN7),DAY(AN7))&gt;=$AM$2,(DATE(YEAR(AN7),MONTH(AN7),DAY(AN7))&lt;=$AN$2),INDEX(Potentials!$A$1:$O$10000,MATCH(AM7,Potentials!$A$1:$A$1000,0),MATCH("Statut",Potentials!$A$1:$O$1,0))="9 - Perdu"),1,0)),
IF(AND($AM$2=0,$AN$2=0,DATE(YEAR(AN7),MONTH(AN7),DAY(AN7))&gt;=$O$6,(DATE(YEAR(AN7),MONTH(AN7),DAY(AN7))&lt;=$O$3),INDEX(Potentials!$A$1:$O$1000,MATCH(AM7,Potentials!$A$1:$A$1000,0),MATCH("Groupe",Potentials!$A$1:$O$1,0))=$A$2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,MATCH(AM7,Potentials!$A$1:$A$1000,0),MATCH("Groupe",Potentials!$A$1:$O$1,0))=$A$2,INDEX(Potentials!$A$1:$O$10000,MATCH(AM7,Potentials!$A$1:$A$1000,0),MATCH("Statut",Potentials!$A$1:$O$1,0))="9 - Perdu"),1,0))))</f>
      </c>
      <c r="AP7" s="47" t="str">
        <f>IF(AO7&lt;&gt;0,SUM($AO$4:AO7),0)</f>
      </c>
      <c r="AQ7" s="48">
        <v>4</v>
      </c>
      <c r="AR7" s="17" t="str">
        <f>IFERROR(INDEX($AM$4:$AP$1000,MATCH(AQ7,$AP$4:$AP$1000,0),1),0)</f>
      </c>
      <c r="AT7" t="str">
        <f>IF(COUNTIF($AT$4:AT6,Potentials!B5)&gt;0,"",Potentials!B5)</f>
      </c>
      <c r="AU7" s="2" t="str">
        <f t="array" ref="AU7" aca="1" ca="1">IF($A$2="Tous",SUMPRODUCT((Potentials!$F$2:$F$2000)*(Potentials!$B$2:$B$2000=AT7)*(Potentials!$E$2:$E$2000&lt;&gt;"8 - Gagne")*(Potentials!$E$2:$E$2000&lt;&gt;"9 - Perdu")*(Potentials!$E$2:$E$2000&lt;&gt;"10 - Gele"))
+SUMPRODUCT((Potentials!$F$2:$F$2000=0)*(Potentials!$B$2:$B$2000=AT7)*(Potentials!$D$2:$D$2000)*(Potentials!$E$2:$E$2000&lt;&gt;"8 - Gagne")*(Potentials!$E$2:$E$2000&lt;&gt;"9 - Perdu")*(Potentials!$E$2:$E$2000&lt;&gt;"10 - Gele")),
SUMPRODUCT((Potentials!$F$2:$F$2000)*(Potentials!$B$2:$B$2000=AT7)*(Potentials!$E$2:$E$2000&lt;&gt;"8 - Gagne")*(Potentials!$E$2:$E$2000&lt;&gt;"9 - Perdu")*(Potentials!$E$2:$E$2000&lt;&gt;"10 - Gele")*(Potentials!$O$2:$O$2000=$A$2))
+SUMPRODUCT((Potentials!$F$2:$F$2000=0)*(Potentials!$B$2:$B$2000=AT7)*(Potentials!$D$2:$D$2000)*(Potentials!$E$2:$E$2000&lt;&gt;"8 - Gagne")*(Potentials!$E$2:$E$2000&lt;&gt;"9 - Perdu")*(Potentials!$E$2:$E$2000&lt;&gt;"10 - Gele")*(Potentials!$O$2:$O$2000=$A$2)))</f>
      </c>
      <c r="AW7" s="17">
        <v>4</v>
      </c>
      <c r="AX7" s="17" t="str">
        <f>IF(AY7=0,"",INDEX($AT$4:$AT$1000,MATCH(AY7,$AU$4:$AU$1000,0)))</f>
      </c>
      <c r="AY7" s="21" t="str">
        <f>LARGE($AU$4:$AU$1000,AW7)</f>
      </c>
      <c r="BA7" t="str">
        <f>Potentials!A5</f>
      </c>
      <c r="BB7" s="2" t="str">
        <f t="array" ref="BB7" aca="1" ca="1">IF($A$2="Tous",SUMPRODUCT((Potentials!$F$2:$F$2000)*(Potentials!$A$2:$A$2000=BA7)*(Potentials!$E$2:$E$2000&lt;&gt;"8 - Gagne")*(Potentials!$E$2:$E$2000&lt;&gt;"9 - Perdu")*(Potentials!$E$2:$E$2000&lt;&gt;"10 - Gele"))
+SUMPRODUCT((Potentials!$F$2:$F$2000=0)*(Potentials!$A$2:$A$2000=BA7)*(Potentials!$D$2:$D$2000)*(Potentials!$E$2:$E$2000&lt;&gt;"8 - Gagne")*(Potentials!$E$2:$E$2000&lt;&gt;"9 - Perdu")*(Potentials!$E$2:$E$2000&lt;&gt;"10 - Gele")),
SUMPRODUCT((Potentials!$F$2:$F$2000)*(Potentials!$A$2:$A$2000=BA7)*(Potentials!$E$2:$E$2000&lt;&gt;"8 - Gagne")*(Potentials!$E$2:$E$2000&lt;&gt;"9 - Perdu")*(Potentials!$E$2:$E$2000&lt;&gt;"10 - Gele")*(Potentials!$O$2:$O$2000=$A$2))
+SUMPRODUCT((Potentials!$F$2:$F$2000=0)*(Potentials!$A$2:$A$2000=BA7)*(Potentials!$D$2:$D$2000)*(Potentials!$E$2:$E$2000&lt;&gt;"8 - Gagne")*(Potentials!$E$2:$E$2000&lt;&gt;"9 - Perdu")*(Potentials!$E$2:$E$2000&lt;&gt;"10 - Gele")*(Potentials!$O$2:$O$2000=$A$2)))</f>
      </c>
      <c r="BD7" s="17">
        <v>4</v>
      </c>
      <c r="BE7" s="17" t="str">
        <f>IF(BF7=0,"",INDEX($BA$4:$BA$1000,MATCH(BF7,$BB$4:$BB$1000,0)))</f>
      </c>
      <c r="BF7" s="21" t="str">
        <f>LARGE($BB$4:$BB$1000,BD7)</f>
      </c>
      <c r="BI7" s="98" t="s">
        <v>96</v>
      </c>
      <c r="BJ7" s="23" t="s">
        <v>76</v>
      </c>
      <c r="BK7" s="51" t="str">
        <f t="array" ref="BK7" aca="1" ca="1">IF($A$2="Tous",SUMPRODUCT((Estimates!G2:G5000)*(Estimates!F2:F5000&lt;&gt;"8 - Gagne")*(Estimates!F2:F5000&lt;&gt;"9 - Perdu")*(Estimates!F2:F5000&lt;&gt;"10 - Gele"))/1000
+SUMPRODUCT((Potentials!D2:D2000)*(Potentials!F2:F2000=0)*(Potentials!E2:E2000&lt;&gt;"8 - Gagne")*(Potentials!E2:E2000&lt;&gt;"9 - Perdu")*(Potentials!E2:E2000&lt;&gt;"10 - Gele"))/1000
-BK5-BK9-BK11,
SUMPRODUCT((Estimates!G2:G5000)*(Estimates!F2:F5000&lt;&gt;"8 - Gagne")*(Estimates!F2:F5000&lt;&gt;"9 - Perdu")*(Estimates!F2:F5000&lt;&gt;"10 - Gele")*(Estimates!M2:M5000=$A$2))/1000
+SUMPRODUCT((Potentials!D2:D2000)*(Potentials!F2:F2000=0)*(Potentials!E2:E2000&lt;&gt;"8 - Gagne")*(Potentials!E2:E2000&lt;&gt;"9 - Perdu")*(Potentials!E2:E2000&lt;&gt;"10 - Gele")*(Potentials!O2:O2000=$A$2))/1000
-BK5-BK9-BK11
+SUMPRODUCT((CS5:CS15)*(CV5:CV15=$A$2))/1000)</f>
      </c>
      <c r="BL7" s="51" t="str">
        <f t="array" ref="BL7" aca="1" ca="1">IF($A$2="Tous",SUMPRODUCT((Cotations!H2:H5000)*(Cotations!C2:C5000&lt;&gt;"10 - Gele")*(Cotations!D2:D5000=""))/1000
-BL5-BL9-BL11
+SUMPRODUCT((CT5:CT15))/1000,
SUMPRODUCT((Cotations!H2:H5000)*(Cotations!C2:C5000&lt;&gt;"10 - Gele")*(Cotations!D2:D5000="")*(Cotations!O2:O5000=$A$2))/1000
-BL5-BL9-BL11
+SUMPRODUCT((CT5:CT15)*(CV5:CV15=$A$2))/1000)</f>
      </c>
      <c r="BM7" s="51"/>
      <c r="BN7" s="51"/>
      <c r="BO7" s="52"/>
      <c r="BR7" t="s">
        <v>97</v>
      </c>
      <c r="BS7" s="83" t="str">
        <f>IF(TODAY()&lt;BS4,NA(),BS8)</f>
      </c>
      <c r="BT7" s="83" t="str">
        <f>IF(TODAY()&lt;BT4,NA(),BT8+BS7)</f>
      </c>
      <c r="BU7" s="83" t="str">
        <f>IF(TODAY()&lt;BU4,NA(),BU8+BT7)</f>
      </c>
      <c r="BV7" s="83" t="str">
        <f>IF(TODAY()&lt;BV4,NA(),BV8+BU7)</f>
      </c>
      <c r="BW7" s="83" t="str">
        <f>IF(TODAY()&lt;BW4,NA(),BW8+BV7)</f>
      </c>
      <c r="BX7" s="83" t="str">
        <f>IF(TODAY()&lt;BX4,NA(),BX8+BW7)</f>
      </c>
      <c r="BY7" s="83" t="str">
        <f>IF(TODAY()&lt;BY4,NA(),BY8+BX7)</f>
      </c>
      <c r="BZ7" s="83" t="str">
        <f>IF(TODAY()&lt;BZ4,NA(),BZ8+BY7)</f>
      </c>
      <c r="CA7" s="83" t="str">
        <f>IF(TODAY()&lt;CA4,NA(),CA8+BZ7)</f>
      </c>
      <c r="CB7" s="83" t="str">
        <f>IF(TODAY()&lt;CB4,NA(),CB8+CA7)</f>
      </c>
      <c r="CC7" s="83" t="str">
        <f>IF(TODAY()&lt;CC4,NA(),CC8+CB7)</f>
      </c>
      <c r="CD7" s="83" t="str">
        <f>IF(TODAY()&lt;CD4,NA(),CD8+CC7)</f>
      </c>
      <c r="CE7" s="2" t="str">
        <f t="array" ref="CE7" aca="1" ca="1">MAX(IF(ISNA(BS7:CD7),,BS7:CD7))=BM14</f>
      </c>
      <c r="CH7" s="64"/>
      <c r="CI7" s="65" t="s">
        <v>98</v>
      </c>
      <c r="CJ7" s="101" t="str">
        <f t="array" ref="CJ7" aca="1" ca="1">SUMPRODUCT((Estimates!$G$2:$G$5000)*(Estimates!$M$2:$M$5000=CI7)*(Estimates!$F$2:$F$5000&lt;&gt;"8 - Gagne")*(Estimates!$F$2:$F$5000&lt;&gt;"9 - Perdu")*(Estimates!$F$2:$F$5000&lt;&gt;"10 - Gele"))/1000
+SUMPRODUCT((Potentials!$D$2:$D$2000)*(Potentials!$F$2:$F$2000=0)*(Potentials!$O$2:$O$2000=CI7)*(Potentials!$E$2:$E$2000&lt;&gt;"8 - Gagne")*(Potentials!$E$2:$E$2000&lt;&gt;"9 - Perdu")*(Potentials!$E$2:$E$2000&lt;&gt;"10 - Gele"))/1000
+SUMPRODUCT(($CS$5:$CS$15)*($DA$5:$DA$15=CI7))/1000</f>
      </c>
      <c r="CK7" s="101" t="str">
        <f t="array" ref="CK7" aca="1" ca="1">SUMPRODUCT((Cotations!$H$2:$H$5000)*(Cotations!$O$2:$O$5000=CI7)*(Cotations!$C$2:$C$5000&lt;&gt;"10 - Gele")*(Cotations!$D$2:$D$5000=""))/1000
+SUMPRODUCT(($CT$5:$CT$15)*($DA$5:$DA$15=CI7))/1000</f>
      </c>
      <c r="CL7" s="101" t="str">
        <f t="array" ref="CL7" aca="1" ca="1">SUMPRODUCT((Cotations!$H$2:$H$5000)*(Cotations!$O$2:$O$5000=CI7)*(Cotations!$C$2:$C$5000&lt;&gt;"10 - Gele")*(YEAR(Cotations!$D$2:$D$5000)=2025))/1000
+SUMPRODUCT(($CU$5:$CU$15)*($DA$5:$DA$15=CI7))/1000</f>
      </c>
      <c r="CO7" s="74"/>
      <c r="CP7" s="74"/>
      <c r="CQ7" s="17"/>
      <c r="CR7" s="75"/>
      <c r="CS7" s="17"/>
      <c r="CT7" s="17"/>
      <c r="CU7" s="17"/>
      <c r="CV7" s="50"/>
      <c r="CW7" s="50"/>
      <c r="CX7" s="17"/>
      <c r="CY7" s="17"/>
      <c r="CZ7" s="17"/>
      <c r="DA7" s="17"/>
      <c r="DB7" s="73"/>
    </row>
    <row r="8" spans="1:113" customHeight="1" ht="17">
      <c r="D8" s="40" t="s">
        <v>99</v>
      </c>
      <c r="E8" s="21" t="str">
        <f t="array" ref="E8" aca="1" ca="1">IF($A$2="Tous",SUMPRODUCT((Potentials!$F$2:$F$2000)*(Potentials!$E$2:$E$2000=D8))+SUMPRODUCT((Potentials!$F$2:$F$2000=0)*(Potentials!$E$2:$E$2000=D8)*(Potentials!$D$2:$D$2000)),
SUMPRODUCT((Potentials!$F$2:$F$2000)*(Potentials!$E$2:$E$2000=D8)*(Potentials!$O$2:$O$2000=$A$2))+SUMPRODUCT((Potentials!$F$2:$F$2000=0)*(Potentials!$E$2:$E$2000=D8)*(Potentials!$D$2:$D$2000)*(Potentials!$C$2:$C$2000=$A$2))
+SUMPRODUCT(($CS$5:$CS$15)*($CV$5:$CV$15=$A$2)*($CY$5:$CY$15=D8)))</f>
      </c>
      <c r="F8" s="20"/>
      <c r="G8" s="69" t="str">
        <f>IF(OR($A$1="Julien VIEIRA MARQUES",$A$1="Alberto ZUCCA",$A$1="Antoine CINQUIN",$A$1=H8),I8,"")</f>
      </c>
      <c r="H8" s="69" t="s">
        <v>100</v>
      </c>
      <c r="I8" s="69" t="s">
        <v>94</v>
      </c>
      <c r="J8" s="34"/>
      <c r="K8" s="34"/>
      <c r="L8" s="19"/>
      <c r="N8" s="17" t="s">
        <v>101</v>
      </c>
      <c r="O8" s="18">
        <v>45658</v>
      </c>
      <c r="P8" s="18">
        <v>46022</v>
      </c>
      <c r="R8" t="str">
        <f>Potentials!A6</f>
      </c>
      <c r="S8" s="1" t="str">
        <f>Potentials!M6</f>
      </c>
      <c r="T8" s="47" t="str">
        <f>IF(INDEX(Potentials!$A$1:$O$1000,MATCH(R8,Potentials!$A$1:$A$1000,0),MATCH("Origine setup",Potentials!$A$1:$O$1,0))&lt;&gt;"",0,
IF($A$2="Tous",
IF(AND($R$2=0,$S$2=0,DATE(YEAR(S8),MONTH(S8),DAY(S8))&gt;=$O$6,(DATE(YEAR(S8),MONTH(S8),DAY(S8))&lt;=$O$3),LEFT(R8,3)="PRA"),1,
IF(AND($R$2&lt;&gt;0,$S$2&lt;&gt;0,DATE(YEAR(S8),MONTH(S8),DAY(S8))&gt;=$R$2,(DATE(YEAR(S8),MONTH(S8),DAY(S8))&lt;=$S$2),LEFT(R8,3)="PRA"),1,0)),
IF(AND($R$2=0,$S$2=0,DATE(YEAR(S8),MONTH(S8),DAY(S8))&gt;=$O$6,(DATE(YEAR(S8),MONTH(S8),DAY(S8))&lt;=$O$3),INDEX(Potentials!$A$1:$O$1000,MATCH(R8,Potentials!$A$1:$A$1000,0),MATCH("Groupe",Potentials!$A$1:$O$1,0))=$A$2,LEFT(R8,3)="PRA"),1,
IF(AND($R$2&lt;&gt;0,$S$2&lt;&gt;0,DATE(YEAR(S8),MONTH(S8),DAY(S8))&gt;=$R$2,(DATE(YEAR(S8),MONTH(S8),DAY(S8))&lt;=$S$2),INDEX(Potentials!$A$1:$O$1000,MATCH(R8,Potentials!$A$1:$A$1000,0),MATCH("Groupe",Potentials!$A$1:$O$1,0))=$A$2,LEFT(R8,3)="PRA"),1,0))))</f>
      </c>
      <c r="U8" s="47" t="str">
        <f>IF(T8&lt;&gt;0,SUM($T$4:T8),0)</f>
      </c>
      <c r="V8" s="48">
        <v>5</v>
      </c>
      <c r="W8" s="17" t="str">
        <f>IFERROR(INDEX($R$4:$U$1000,MATCH(V8,$U$4:$U$1000,0),1),0)</f>
      </c>
      <c r="Y8" t="str">
        <f>Projects!A6</f>
      </c>
      <c r="Z8" s="1" t="str">
        <f>Projects!I6</f>
      </c>
      <c r="AA8" s="47" t="str">
        <f>IF($A$2="Tous",
IF(AND($Y$2=0,$Z$2=0,DATE(YEAR(Z8),MONTH(Z8),DAY(Z8))&gt;=$O$6,(DATE(YEAR(Z8),MONTH(Z8),DAY(Z8))&lt;=$O$3)),1,
IF(AND($Y$2&lt;&gt;0,$Z$2&lt;&gt;0,DATE(YEAR(Z8),MONTH(Z8),DAY(Z8))&gt;=$Y$2,(DATE(YEAR(Z8),MONTH(Z8),DAY(Z8))&lt;=$Z$2)),1,0)),
IF(AND($Y$2=0,$Z$2=0,DATE(YEAR(Z8),MONTH(Z8),DAY(Z8))&gt;=$O$6,(DATE(YEAR(Z8),MONTH(Z8),DAY(Z8))&lt;=$O$3),INDEX(Projects!$A$1:$O$1000,MATCH(Y8,Projects!$A$1:$A$1000,0),MATCH("Groupe",Projects!$A$1:$O$1,0))=$A$2),1,
IF(AND($Y$2&lt;&gt;0,$Z$2&lt;&gt;0,DATE(YEAR(Z8),MONTH(Z8),DAY(Z8))&gt;=$Y$2,(DATE(YEAR(Z8),MONTH(Z8),DAY(Z8))&lt;=$Z$2),INDEX(Projects!$A$1:$O$1000,MATCH(Y8,Projects!$A$1:$A$1000,0),MATCH("Groupe",Projects!$A$1:$O$1,0))=$A$2),1,0)))</f>
      </c>
      <c r="AB8" s="47" t="str">
        <f>IF(AA8&lt;&gt;0,SUM($AA$4:AA8),0)</f>
      </c>
      <c r="AC8" s="48">
        <v>5</v>
      </c>
      <c r="AD8" s="17" t="str">
        <f>IFERROR(INDEX($Y$4:$AB$1000,MATCH(AC8,$AB$4:$AB$1000,0),1),0)</f>
      </c>
      <c r="AF8" t="str">
        <f>Projects!A6</f>
      </c>
      <c r="AG8" s="1" t="str">
        <f>Projects!D6</f>
      </c>
      <c r="AH8" s="47" t="str">
        <f>IF($A$2="Tous",
IF(AND($AF$2=0,$AG$2=0,DATE(YEAR(AG8),MONTH(AG8),DAY(AG8))&gt;=$O$6,(DATE(YEAR(AG8),MONTH(AG8),DAY(AG8))&lt;=$O$3)),1,
IF(AND($AF$2&lt;&gt;0,$AG$2&lt;&gt;0,DATE(YEAR(AG8),MONTH(AG8),DAY(AG8))&gt;=$AF$2,(DATE(YEAR(AG8),MONTH(AG8),DAY(AG8))&lt;=$AG$2)),1,0)),
IF(AND($AF$2=0,$AG$2=0,DATE(YEAR(AG8),MONTH(AG8),DAY(AG8))&gt;=$O$6,(DATE(YEAR(AG8),MONTH(AG8),DAY(AG8))&lt;=$O$3),INDEX(Projects!$A$1:$O$1000,MATCH(AF8,Projects!$A$1:$A$1000,0),MATCH("Groupe",Projects!$A$1:$O$1,0))=$A$2),1,
IF(AND($AF$2&lt;&gt;0,$AG$2&lt;&gt;0,DATE(YEAR(AG8),MONTH(AG8),DAY(AG8))&gt;=$AF$2,(DATE(YEAR(AG8),MONTH(AG8),DAY(AG8))&lt;=$AG$2),INDEX(Projects!$A$1:$O$1000,MATCH(AF8,Projects!$A$1:$A$1000,0),MATCH("Groupe",Projects!$A$1:$O$1,0))=$A$2),1,0)))</f>
      </c>
      <c r="AI8" s="47" t="str">
        <f>IF(AH8&lt;&gt;0,SUM($AH$4:AH8),0)</f>
      </c>
      <c r="AJ8" s="48">
        <v>5</v>
      </c>
      <c r="AK8" s="17" t="str">
        <f>IFERROR(INDEX($AF$4:$AI$1000,MATCH(AJ8,$AI$4:$AI$1000,0),1),0)</f>
      </c>
      <c r="AM8" t="str">
        <f>Potentials!A6</f>
      </c>
      <c r="AN8" s="1" t="str">
        <f>Potentials!L6</f>
      </c>
      <c r="AO8" s="47" t="str">
        <f>IF(INDEX(Potentials!$A$1:$O$1000,MATCH(R8,Potentials!$A$1:$A$1000,0),MATCH("Origine setup",Potentials!$A$1:$O$1,0))&lt;&gt;"",0,
IF($A$2="Tous",
IF(AND($AM$2=0,$AN$2=0,DATE(YEAR(AN8),MONTH(AN8),DAY(AN8))&gt;=$O$6,(DATE(YEAR(AN8),MONTH(AN8),DAY(AN8))&lt;=$O$3),INDEX(Potentials!$A$1:$O$10000,MATCH(AM8,Potentials!$A$1:$A$1000,0),MATCH("Statut",Potentials!$A$1:$O$1,0))="9 -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IF(AND($AM$2&lt;&gt;0,$AN$2&lt;&gt;0,DATE(YEAR(AN8),MONTH(AN8),DAY(AN8))&gt;=$AM$2,(DATE(YEAR(AN8),MONTH(AN8),DAY(AN8))&lt;=$AN$2),INDEX(Potentials!$A$1:$O$10000,MATCH(AM8,Potentials!$A$1:$A$1000,0),MATCH("Statut",Potentials!$A$1:$O$1,0))="9 - Perdu"),1,0)),
IF(AND($AM$2=0,$AN$2=0,DATE(YEAR(AN8),MONTH(AN8),DAY(AN8))&gt;=$O$6,(DATE(YEAR(AN8),MONTH(AN8),DAY(AN8))&lt;=$O$3),INDEX(Potentials!$A$1:$O$1000,MATCH(AM8,Potentials!$A$1:$A$1000,0),MATCH("Groupe",Potentials!$A$1:$O$1,0))=$A$2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,MATCH(AM8,Potentials!$A$1:$A$1000,0),MATCH("Groupe",Potentials!$A$1:$O$1,0))=$A$2,INDEX(Potentials!$A$1:$O$10000,MATCH(AM8,Potentials!$A$1:$A$1000,0),MATCH("Statut",Potentials!$A$1:$O$1,0))="9 - Perdu"),1,0))))</f>
      </c>
      <c r="AP8" s="47" t="str">
        <f>IF(AO8&lt;&gt;0,SUM($AO$4:AO8),0)</f>
      </c>
      <c r="AQ8" s="48">
        <v>5</v>
      </c>
      <c r="AR8" s="17" t="str">
        <f>IFERROR(INDEX($AM$4:$AP$1000,MATCH(AQ8,$AP$4:$AP$1000,0),1),0)</f>
      </c>
      <c r="AT8" t="str">
        <f>IF(COUNTIF($AT$4:AT7,Potentials!B6)&gt;0,"",Potentials!B6)</f>
      </c>
      <c r="AU8" s="2" t="str">
        <f t="array" ref="AU8" aca="1" ca="1">IF($A$2="Tous",SUMPRODUCT((Potentials!$F$2:$F$2000)*(Potentials!$B$2:$B$2000=AT8)*(Potentials!$E$2:$E$2000&lt;&gt;"8 - Gagne")*(Potentials!$E$2:$E$2000&lt;&gt;"9 - Perdu")*(Potentials!$E$2:$E$2000&lt;&gt;"10 - Gele"))
+SUMPRODUCT((Potentials!$F$2:$F$2000=0)*(Potentials!$B$2:$B$2000=AT8)*(Potentials!$D$2:$D$2000)*(Potentials!$E$2:$E$2000&lt;&gt;"8 - Gagne")*(Potentials!$E$2:$E$2000&lt;&gt;"9 - Perdu")*(Potentials!$E$2:$E$2000&lt;&gt;"10 - Gele")),
SUMPRODUCT((Potentials!$F$2:$F$2000)*(Potentials!$B$2:$B$2000=AT8)*(Potentials!$E$2:$E$2000&lt;&gt;"8 - Gagne")*(Potentials!$E$2:$E$2000&lt;&gt;"9 - Perdu")*(Potentials!$E$2:$E$2000&lt;&gt;"10 - Gele")*(Potentials!$O$2:$O$2000=$A$2))
+SUMPRODUCT((Potentials!$F$2:$F$2000=0)*(Potentials!$B$2:$B$2000=AT8)*(Potentials!$D$2:$D$2000)*(Potentials!$E$2:$E$2000&lt;&gt;"8 - Gagne")*(Potentials!$E$2:$E$2000&lt;&gt;"9 - Perdu")*(Potentials!$E$2:$E$2000&lt;&gt;"10 - Gele")*(Potentials!$O$2:$O$2000=$A$2)))</f>
      </c>
      <c r="AW8" s="17">
        <v>5</v>
      </c>
      <c r="AX8" s="17" t="str">
        <f>IF(AY8=0,"",INDEX($AT$4:$AT$1000,MATCH(AY8,$AU$4:$AU$1000,0)))</f>
      </c>
      <c r="AY8" s="21" t="str">
        <f>LARGE($AU$4:$AU$1000,AW8)</f>
      </c>
      <c r="BA8" t="str">
        <f>Potentials!A6</f>
      </c>
      <c r="BB8" s="2" t="str">
        <f t="array" ref="BB8" aca="1" ca="1">IF($A$2="Tous",SUMPRODUCT((Potentials!$F$2:$F$2000)*(Potentials!$A$2:$A$2000=BA8)*(Potentials!$E$2:$E$2000&lt;&gt;"8 - Gagne")*(Potentials!$E$2:$E$2000&lt;&gt;"9 - Perdu")*(Potentials!$E$2:$E$2000&lt;&gt;"10 - Gele"))
+SUMPRODUCT((Potentials!$F$2:$F$2000=0)*(Potentials!$A$2:$A$2000=BA8)*(Potentials!$D$2:$D$2000)*(Potentials!$E$2:$E$2000&lt;&gt;"8 - Gagne")*(Potentials!$E$2:$E$2000&lt;&gt;"9 - Perdu")*(Potentials!$E$2:$E$2000&lt;&gt;"10 - Gele")),
SUMPRODUCT((Potentials!$F$2:$F$2000)*(Potentials!$A$2:$A$2000=BA8)*(Potentials!$E$2:$E$2000&lt;&gt;"8 - Gagne")*(Potentials!$E$2:$E$2000&lt;&gt;"9 - Perdu")*(Potentials!$E$2:$E$2000&lt;&gt;"10 - Gele")*(Potentials!$O$2:$O$2000=$A$2))
+SUMPRODUCT((Potentials!$F$2:$F$2000=0)*(Potentials!$A$2:$A$2000=BA8)*(Potentials!$D$2:$D$2000)*(Potentials!$E$2:$E$2000&lt;&gt;"8 - Gagne")*(Potentials!$E$2:$E$2000&lt;&gt;"9 - Perdu")*(Potentials!$E$2:$E$2000&lt;&gt;"10 - Gele")*(Potentials!$O$2:$O$2000=$A$2)))</f>
      </c>
      <c r="BD8" s="17">
        <v>5</v>
      </c>
      <c r="BE8" s="17" t="str">
        <f>IF(BF8=0,"",INDEX($BA$4:$BA$1000,MATCH(BF8,$BB$4:$BB$1000,0)))</f>
      </c>
      <c r="BF8" s="21" t="str">
        <f>LARGE($BB$4:$BB$1000,BD8)</f>
      </c>
      <c r="BI8" s="99"/>
      <c r="BJ8" s="24" t="s">
        <v>46</v>
      </c>
      <c r="BK8" s="53"/>
      <c r="BL8" s="53"/>
      <c r="BM8" s="53" t="str">
        <f t="array" ref="BM8" aca="1" ca="1">IF($A$2="Tous",SUMPRODUCT((Cotations!H2:H5000)*(Cotations!C2:C5000&lt;&gt;"10 - Gele")*(DATE(YEAR(Cotations!$D$2:$D$5000),MONTH(Cotations!$D$2:$D$5000),DAY(Cotations!$D$2:$D$5000))&gt;=O8)*(DATE(YEAR(Cotations!$D$2:$D$5000),MONTH(Cotations!$D$2:$D$5000),DAY(Cotations!$D$2:$D$5000))&lt;=P8))/1000
-BM6-BM10-BM12
+SUMPRODUCT((CU5:CU15))/1000,
SUMPRODUCT((Cotations!H2:H5000)*(Cotations!C2:C5000&lt;&gt;"10 - Gele")*(DATE(YEAR(Cotations!$D$2:$D$5000),MONTH(Cotations!$D$2:$D$5000),DAY(Cotations!$D$2:$D$5000))&gt;=O8)*(DATE(YEAR(Cotations!$D$2:$D$5000),MONTH(Cotations!$D$2:$D$5000),DAY(Cotations!$D$2:$D$5000))&lt;=P8)*(Cotations!O2:O5000=$A$2))/1000
-BM6-BM10-BM12
+SUMPRODUCT((CU5:CU15)*(CV5:CV15=$A$2))/1000)</f>
      </c>
      <c r="BN8" s="53"/>
      <c r="BO8" s="54"/>
      <c r="BR8" t="s">
        <v>102</v>
      </c>
      <c r="BS8" s="83" t="str">
        <f t="array" ref="BS8" aca="1" ca="1">IF($A$2="Tous",SUMPRODUCT((Cotations!$H$2:$H$5000)*(Cotations!$C$2:$C$5000&lt;&gt;"10 -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BT4)*(DATE(YEAR(Cotations!$D$2:$D$5000),MONTH(Cotations!$D$2:$D$5000),DAY(Cotations!$D$2:$D$5000))&lt;=TODAY()))/1000
+SUMPRODUCT(($CU$5:$CU$15)*(DATE(YEAR($DB$5:$DB$15),MONTH($DB$5:$DB$15),DAY($DB$5:$DB$15))&gt;=BS4)*(DATE(YEAR($DB$5:$DB$15),MONTH($DB$5:$DB$15),DAY($DB$5:$DB$15))&lt;BT4))/1000,
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=BT4)*(DATE(YEAR(Cotations!$D$2:$D$5000),MONTH(Cotations!$D$2:$D$5000),DAY(Cotations!$D$2:$D$5000))&lt;=TODAY())*(Cotations!$O$2:$O$5000=$A$2))/1000
+SUMPRODUCT(($CU$5:$CU$15)*($CV$5:$CV$15=$A$2)*(DATE(YEAR($DB$5:$DB$15),MONTH($DB$5:$DB$15),DAY($DB$5:$DB$15))&gt;=BS4)*(DATE(YEAR($DB$5:$DB$15),MONTH($DB$5:$DB$15),DAY($DB$5:$DB$15))&lt;BT4))/1000)</f>
      </c>
      <c r="BT8" s="83" t="str">
        <f t="array" ref="BT8" aca="1" ca="1">IF($A$2="Tous",SUMPRODUCT((Cotations!$H$2:$H$5000)*(Cotations!$C$2:$C$5000&lt;&gt;"10 -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BU4)*(DATE(YEAR(Cotations!$D$2:$D$5000),MONTH(Cotations!$D$2:$D$5000),DAY(Cotations!$D$2:$D$5000))&lt;=TODAY()))/1000
+SUMPRODUCT(($CU$5:$CU$15)*(DATE(YEAR($DB$5:$DB$15),MONTH($DB$5:$DB$15),DAY($DB$5:$DB$15))&gt;=BT4)*(DATE(YEAR($DB$5:$DB$15),MONTH($DB$5:$DB$15),DAY($DB$5:$DB$15))&lt;BU4))/1000,
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=BU4)*(DATE(YEAR(Cotations!$D$2:$D$5000),MONTH(Cotations!$D$2:$D$5000),DAY(Cotations!$D$2:$D$5000))&lt;=TODAY())*(Cotations!$O$2:$O$5000=$A$2))/1000
+SUMPRODUCT(($CU$5:$CU$15)*($CV$5:$CV$15=$A$2)*(DATE(YEAR($DB$5:$DB$15),MONTH($DB$5:$DB$15),DAY($DB$5:$DB$15))&gt;=BT4)*(DATE(YEAR($DB$5:$DB$15),MONTH($DB$5:$DB$15),DAY($DB$5:$DB$15))&lt;BU4))/1000)</f>
      </c>
      <c r="BU8" s="83" t="str">
        <f t="array" ref="BU8" aca="1" ca="1">IF($A$2="Tous",SUMPRODUCT((Cotations!$H$2:$H$5000)*(Cotations!$C$2:$C$5000&lt;&gt;"10 -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BV4)*(DATE(YEAR(Cotations!$D$2:$D$5000),MONTH(Cotations!$D$2:$D$5000),DAY(Cotations!$D$2:$D$5000))&lt;=TODAY()))/1000
+SUMPRODUCT(($CU$5:$CU$15)*(DATE(YEAR($DB$5:$DB$15),MONTH($DB$5:$DB$15),DAY($DB$5:$DB$15))&gt;=BU4)*(DATE(YEAR($DB$5:$DB$15),MONTH($DB$5:$DB$15),DAY($DB$5:$DB$15))&lt;BV4))/1000,
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=BV4)*(DATE(YEAR(Cotations!$D$2:$D$5000),MONTH(Cotations!$D$2:$D$5000),DAY(Cotations!$D$2:$D$5000))&lt;=TODAY())*(Cotations!$O$2:$O$5000=$A$2))/1000
+SUMPRODUCT(($CU$5:$CU$15)*($CV$5:$CV$15=$A$2)*(DATE(YEAR($DB$5:$DB$15),MONTH($DB$5:$DB$15),DAY($DB$5:$DB$15))&gt;=BU4)*(DATE(YEAR($DB$5:$DB$15),MONTH($DB$5:$DB$15),DAY($DB$5:$DB$15))&lt;BV4))/1000)</f>
      </c>
      <c r="BV8" s="83" t="str">
        <f t="array" ref="BV8" aca="1" ca="1">IF($A$2="Tous",SUMPRODUCT((Cotations!$H$2:$H$5000)*(Cotations!$C$2:$C$5000&lt;&gt;"10 -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BW4)*(DATE(YEAR(Cotations!$D$2:$D$5000),MONTH(Cotations!$D$2:$D$5000),DAY(Cotations!$D$2:$D$5000))&lt;=TODAY()))/1000
+SUMPRODUCT(($CU$5:$CU$15)*(DATE(YEAR($DB$5:$DB$15),MONTH($DB$5:$DB$15),DAY($DB$5:$DB$15))&gt;=BV4)*(DATE(YEAR($DB$5:$DB$15),MONTH($DB$5:$DB$15),DAY($DB$5:$DB$15))&lt;BW4))/1000,
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=BW4)*(DATE(YEAR(Cotations!$D$2:$D$5000),MONTH(Cotations!$D$2:$D$5000),DAY(Cotations!$D$2:$D$5000))&lt;=TODAY())*(Cotations!$O$2:$O$5000=$A$2))/1000
+SUMPRODUCT(($CU$5:$CU$15)*($CV$5:$CV$15=$A$2)*(DATE(YEAR($DB$5:$DB$15),MONTH($DB$5:$DB$15),DAY($DB$5:$DB$15))&gt;=BV4)*(DATE(YEAR($DB$5:$DB$15),MONTH($DB$5:$DB$15),DAY($DB$5:$DB$15))&lt;BW4))/1000)</f>
      </c>
      <c r="BW8" s="83" t="str">
        <f t="array" ref="BW8" aca="1" ca="1">IF($A$2="Tous",SUMPRODUCT((Cotations!$H$2:$H$5000)*(Cotations!$C$2:$C$5000&lt;&gt;"10 -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BX4)*(DATE(YEAR(Cotations!$D$2:$D$5000),MONTH(Cotations!$D$2:$D$5000),DAY(Cotations!$D$2:$D$5000))&lt;=TODAY()))/1000
+SUMPRODUCT(($CU$5:$CU$15)*(DATE(YEAR($DB$5:$DB$15),MONTH($DB$5:$DB$15),DAY($DB$5:$DB$15))&gt;=BW4)*(DATE(YEAR($DB$5:$DB$15),MONTH($DB$5:$DB$15),DAY($DB$5:$DB$15))&lt;BX4))/1000,
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=BX4)*(DATE(YEAR(Cotations!$D$2:$D$5000),MONTH(Cotations!$D$2:$D$5000),DAY(Cotations!$D$2:$D$5000))&lt;=TODAY())*(Cotations!$O$2:$O$5000=$A$2))/1000
+SUMPRODUCT(($CU$5:$CU$15)*($CV$5:$CV$15=$A$2)*(DATE(YEAR($DB$5:$DB$15),MONTH($DB$5:$DB$15),DAY($DB$5:$DB$15))&gt;=BW4)*(DATE(YEAR($DB$5:$DB$15),MONTH($DB$5:$DB$15),DAY($DB$5:$DB$15))&lt;BX4))/1000)</f>
      </c>
      <c r="BX8" s="83" t="str">
        <f t="array" ref="BX8" aca="1" ca="1">IF($A$2="Tous",SUMPRODUCT((Cotations!$H$2:$H$5000)*(Cotations!$C$2:$C$5000&lt;&gt;"10 -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BY4)*(DATE(YEAR(Cotations!$D$2:$D$5000),MONTH(Cotations!$D$2:$D$5000),DAY(Cotations!$D$2:$D$5000))&lt;=TODAY()))/1000
+SUMPRODUCT(($CU$5:$CU$15)*(DATE(YEAR($DB$5:$DB$15),MONTH($DB$5:$DB$15),DAY($DB$5:$DB$15))&gt;=BX4)*(DATE(YEAR($DB$5:$DB$15),MONTH($DB$5:$DB$15),DAY($DB$5:$DB$15))&lt;BY4))/1000,
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=BY4)*(DATE(YEAR(Cotations!$D$2:$D$5000),MONTH(Cotations!$D$2:$D$5000),DAY(Cotations!$D$2:$D$5000))&lt;=TODAY())*(Cotations!$O$2:$O$5000=$A$2))/1000
+SUMPRODUCT(($CU$5:$CU$15)*($CV$5:$CV$15=$A$2)*(DATE(YEAR($DB$5:$DB$15),MONTH($DB$5:$DB$15),DAY($DB$5:$DB$15))&gt;=BX4)*(DATE(YEAR($DB$5:$DB$15),MONTH($DB$5:$DB$15),DAY($DB$5:$DB$15))&lt;BY4))/1000)</f>
      </c>
      <c r="BY8" s="83" t="str">
        <f t="array" ref="BY8" aca="1" ca="1">IF($A$2="Tous",SUMPRODUCT((Cotations!$H$2:$H$5000)*(Cotations!$C$2:$C$5000&lt;&gt;"10 -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BZ4)*(DATE(YEAR(Cotations!$D$2:$D$5000),MONTH(Cotations!$D$2:$D$5000),DAY(Cotations!$D$2:$D$5000))&lt;=TODAY()))/1000
+SUMPRODUCT(($CU$5:$CU$15)*(DATE(YEAR($DB$5:$DB$15),MONTH($DB$5:$DB$15),DAY($DB$5:$DB$15))&gt;=BY4)*(DATE(YEAR($DB$5:$DB$15),MONTH($DB$5:$DB$15),DAY($DB$5:$DB$15))&lt;BZ4))/1000,
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=BZ4)*(DATE(YEAR(Cotations!$D$2:$D$5000),MONTH(Cotations!$D$2:$D$5000),DAY(Cotations!$D$2:$D$5000))&lt;=TODAY())*(Cotations!$O$2:$O$5000=$A$2))/1000
+SUMPRODUCT(($CU$5:$CU$15)*($CV$5:$CV$15=$A$2)*(DATE(YEAR($DB$5:$DB$15),MONTH($DB$5:$DB$15),DAY($DB$5:$DB$15))&gt;=BY4)*(DATE(YEAR($DB$5:$DB$15),MONTH($DB$5:$DB$15),DAY($DB$5:$DB$15))&lt;BZ4))/1000)</f>
      </c>
      <c r="BZ8" s="83" t="str">
        <f t="array" ref="BZ8" aca="1" ca="1">IF($A$2="Tous",SUMPRODUCT((Cotations!$H$2:$H$5000)*(Cotations!$C$2:$C$5000&lt;&gt;"10 -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CA4)*(DATE(YEAR(Cotations!$D$2:$D$5000),MONTH(Cotations!$D$2:$D$5000),DAY(Cotations!$D$2:$D$5000))&lt;=TODAY()))/1000
+SUMPRODUCT(($CU$5:$CU$15)*(DATE(YEAR($DB$5:$DB$15),MONTH($DB$5:$DB$15),DAY($DB$5:$DB$15))&gt;=BZ4)*(DATE(YEAR($DB$5:$DB$15),MONTH($DB$5:$DB$15),DAY($DB$5:$DB$15))&lt;CA4))/1000,
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=CA4)*(DATE(YEAR(Cotations!$D$2:$D$5000),MONTH(Cotations!$D$2:$D$5000),DAY(Cotations!$D$2:$D$5000))&lt;=TODAY())*(Cotations!$O$2:$O$5000=$A$2))/1000
+SUMPRODUCT(($CU$5:$CU$15)*($CV$5:$CV$15=$A$2)*(DATE(YEAR($DB$5:$DB$15),MONTH($DB$5:$DB$15),DAY($DB$5:$DB$15))&gt;=BZ4)*(DATE(YEAR($DB$5:$DB$15),MONTH($DB$5:$DB$15),DAY($DB$5:$DB$15))&lt;CA4))/1000)</f>
      </c>
      <c r="CA8" s="83" t="str">
        <f t="array" ref="CA8" aca="1" ca="1">IF($A$2="Tous",SUMPRODUCT((Cotations!$H$2:$H$5000)*(Cotations!$C$2:$C$5000&lt;&gt;"10 -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CB4)*(DATE(YEAR(Cotations!$D$2:$D$5000),MONTH(Cotations!$D$2:$D$5000),DAY(Cotations!$D$2:$D$5000))&lt;=TODAY()))/1000
+SUMPRODUCT(($CU$5:$CU$15)*(DATE(YEAR($DB$5:$DB$15),MONTH($DB$5:$DB$15),DAY($DB$5:$DB$15))&gt;=CA4)*(DATE(YEAR($DB$5:$DB$15),MONTH($DB$5:$DB$15),DAY($DB$5:$DB$15))&lt;CB4))/1000,
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=CB4)*(DATE(YEAR(Cotations!$D$2:$D$5000),MONTH(Cotations!$D$2:$D$5000),DAY(Cotations!$D$2:$D$5000))&lt;=TODAY())*(Cotations!$O$2:$O$5000=$A$2))/1000
+SUMPRODUCT(($CU$5:$CU$15)*($CV$5:$CV$15=$A$2)*(DATE(YEAR($DB$5:$DB$15),MONTH($DB$5:$DB$15),DAY($DB$5:$DB$15))&gt;=CA4)*(DATE(YEAR($DB$5:$DB$15),MONTH($DB$5:$DB$15),DAY($DB$5:$DB$15))&lt;CB4))/1000)</f>
      </c>
      <c r="CB8" s="83" t="str">
        <f t="array" ref="CB8" aca="1" ca="1">IF($A$2="Tous",SUMPRODUCT((Cotations!$H$2:$H$5000)*(Cotations!$C$2:$C$5000&lt;&gt;"10 -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CC4)*(DATE(YEAR(Cotations!$D$2:$D$5000),MONTH(Cotations!$D$2:$D$5000),DAY(Cotations!$D$2:$D$5000))&lt;=TODAY()))/1000
+SUMPRODUCT(($CU$5:$CU$15)*(DATE(YEAR($DB$5:$DB$15),MONTH($DB$5:$DB$15),DAY($DB$5:$DB$15))&gt;=CB4)*(DATE(YEAR($DB$5:$DB$15),MONTH($DB$5:$DB$15),DAY($DB$5:$DB$15))&lt;CC4))/1000,
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=CC4)*(DATE(YEAR(Cotations!$D$2:$D$5000),MONTH(Cotations!$D$2:$D$5000),DAY(Cotations!$D$2:$D$5000))&lt;=TODAY())*(Cotations!$O$2:$O$5000=$A$2))/1000
+SUMPRODUCT(($CU$5:$CU$15)*($CV$5:$CV$15=$A$2)*(DATE(YEAR($DB$5:$DB$15),MONTH($DB$5:$DB$15),DAY($DB$5:$DB$15))&gt;=CB4)*(DATE(YEAR($DB$5:$DB$15),MONTH($DB$5:$DB$15),DAY($DB$5:$DB$15))&lt;CC4))/1000)</f>
      </c>
      <c r="CC8" s="83" t="str">
        <f t="array" ref="CC8" aca="1" ca="1">IF($A$2="Tous",SUMPRODUCT((Cotations!$H$2:$H$5000)*(Cotations!$C$2:$C$5000&lt;&gt;"10 -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CD4)*(DATE(YEAR(Cotations!$D$2:$D$5000),MONTH(Cotations!$D$2:$D$5000),DAY(Cotations!$D$2:$D$5000))&lt;=TODAY()))/1000
+SUMPRODUCT(($CU$5:$CU$15)*(DATE(YEAR($DB$5:$DB$15),MONTH($DB$5:$DB$15),DAY($DB$5:$DB$15))&gt;=CC4)*(DATE(YEAR($DB$5:$DB$15),MONTH($DB$5:$DB$15),DAY($DB$5:$DB$15))&lt;CD4))/1000,
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=CD4)*(DATE(YEAR(Cotations!$D$2:$D$5000),MONTH(Cotations!$D$2:$D$5000),DAY(Cotations!$D$2:$D$5000))&lt;=TODAY())*(Cotations!$O$2:$O$5000=$A$2))/1000
+SUMPRODUCT(($CU$5:$CU$15)*($CV$5:$CV$15=$A$2)*(DATE(YEAR($DB$5:$DB$15),MONTH($DB$5:$DB$15),DAY($DB$5:$DB$15))&gt;=CC4)*(DATE(YEAR($DB$5:$DB$15),MONTH($DB$5:$DB$15),DAY($DB$5:$DB$15))&lt;CD4))/1000)</f>
      </c>
      <c r="CD8" s="83" t="str">
        <f t="array" ref="CD8" aca="1" ca="1">IF($A$2="Tous",SUMPRODUCT((Cotations!$H$2:$H$5000)*(Cotations!$C$2:$C$5000&lt;&gt;"10 -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CE4)*(DATE(YEAR(Cotations!$D$2:$D$5000),MONTH(Cotations!$D$2:$D$5000),DAY(Cotations!$D$2:$D$5000))&lt;=TODAY()))/1000
+SUMPRODUCT(($CU$5:$CU$15)*(DATE(YEAR($DB$5:$DB$15),MONTH($DB$5:$DB$15),DAY($DB$5:$DB$15))&gt;=CD4)*(DATE(YEAR($DB$5:$DB$15),MONTH($DB$5:$DB$15),DAY($DB$5:$DB$15))&lt;CE4))/1000,
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=CE4)*(DATE(YEAR(Cotations!$D$2:$D$5000),MONTH(Cotations!$D$2:$D$5000),DAY(Cotations!$D$2:$D$5000))&lt;=TODAY())*(Cotations!$O$2:$O$5000=$A$2))/1000
+SUMPRODUCT(($CU$5:$CU$15)*($CV$5:$CV$15=$A$2)*(DATE(YEAR($DB$5:$DB$15),MONTH($DB$5:$DB$15),DAY($DB$5:$DB$15))&gt;=CD4)*(DATE(YEAR($DB$5:$DB$15),MONTH($DB$5:$DB$15),DAY($DB$5:$DB$15))&lt;CE4))/1000)</f>
      </c>
      <c r="CH8" s="64"/>
      <c r="CI8" s="65" t="s">
        <v>103</v>
      </c>
      <c r="CJ8" s="101" t="str">
        <f t="array" ref="CJ8" aca="1" ca="1">SUMPRODUCT((Estimates!$G$2:$G$5000)*(Estimates!$M$2:$M$5000=CI8)*(Estimates!$F$2:$F$5000&lt;&gt;"8 - Gagne")*(Estimates!$F$2:$F$5000&lt;&gt;"9 - Perdu")*(Estimates!$F$2:$F$5000&lt;&gt;"10 - Gele"))/1000
+SUMPRODUCT((Potentials!$D$2:$D$2000)*(Potentials!$F$2:$F$2000=0)*(Potentials!$O$2:$O$2000=CI8)*(Potentials!$E$2:$E$2000&lt;&gt;"8 - Gagne")*(Potentials!$E$2:$E$2000&lt;&gt;"9 - Perdu")*(Potentials!$E$2:$E$2000&lt;&gt;"10 - Gele"))/1000
+SUMPRODUCT(($CS$5:$CS$15)*($DA$5:$DA$15=CI8))/1000</f>
      </c>
      <c r="CK8" s="101" t="str">
        <f t="array" ref="CK8" aca="1" ca="1">SUMPRODUCT((Cotations!$H$2:$H$5000)*(Cotations!$O$2:$O$5000=CI8)*(Cotations!$C$2:$C$5000&lt;&gt;"10 - Gele")*(Cotations!$D$2:$D$5000=""))/1000
+SUMPRODUCT(($CT$5:$CT$15)*($DA$5:$DA$15=CI8))/1000</f>
      </c>
      <c r="CL8" s="101" t="str">
        <f t="array" ref="CL8" aca="1" ca="1">SUMPRODUCT((Cotations!$H$2:$H$5000)*(Cotations!$O$2:$O$5000=CI8)*(Cotations!$C$2:$C$5000&lt;&gt;"10 - Gele")*(YEAR(Cotations!$D$2:$D$5000)=2025))/1000
+SUMPRODUCT(($CU$5:$CU$15)*($DA$5:$DA$15=CI8))/1000</f>
      </c>
      <c r="CO8" s="74"/>
      <c r="CP8" s="74"/>
      <c r="CQ8" s="17"/>
      <c r="CR8" s="76"/>
      <c r="CS8" s="17"/>
      <c r="CT8" s="17"/>
      <c r="CU8" s="17"/>
      <c r="CV8" s="50"/>
      <c r="CW8" s="50"/>
      <c r="CX8" s="17"/>
      <c r="CY8" s="17"/>
      <c r="CZ8" s="17"/>
      <c r="DA8" s="17"/>
      <c r="DB8" s="73"/>
    </row>
    <row r="9" spans="1:113" customHeight="1" ht="16.5">
      <c r="D9" s="40" t="s">
        <v>104</v>
      </c>
      <c r="E9" s="21" t="str">
        <f t="array" ref="E9" aca="1" ca="1">SUMPRODUCT((Potentials!D2:D2000)*(Potentials!F2:F2000=0)*(Potentials!E2:E2000&lt;&gt;"8 - Gagne")*(Potentials!E2:E2000&lt;&gt;"9 - Perdu")*(Potentials!E2:E2000&lt;&gt;"10 - Gele"))</f>
      </c>
      <c r="F9" s="20"/>
      <c r="G9" s="69" t="str">
        <f>IF(OR($A$1="Julien VIEIRA MARQUES",$A$1="Alberto ZUCCA",$A$1="Antoine CINQUIN",$A$1=H9),I9,"")</f>
      </c>
      <c r="H9" s="69" t="s">
        <v>105</v>
      </c>
      <c r="I9" s="69" t="s">
        <v>94</v>
      </c>
      <c r="J9" s="34"/>
      <c r="K9" s="34"/>
      <c r="L9" s="19"/>
      <c r="O9" s="41"/>
      <c r="P9" s="41"/>
      <c r="R9" t="str">
        <f>Potentials!A7</f>
      </c>
      <c r="S9" s="1" t="str">
        <f>Potentials!M7</f>
      </c>
      <c r="T9" s="47" t="str">
        <f>IF(INDEX(Potentials!$A$1:$O$1000,MATCH(R9,Potentials!$A$1:$A$1000,0),MATCH("Origine setup",Potentials!$A$1:$O$1,0))&lt;&gt;"",0,
IF($A$2="Tous",
IF(AND($R$2=0,$S$2=0,DATE(YEAR(S9),MONTH(S9),DAY(S9))&gt;=$O$6,(DATE(YEAR(S9),MONTH(S9),DAY(S9))&lt;=$O$3),LEFT(R9,3)="PRA"),1,
IF(AND($R$2&lt;&gt;0,$S$2&lt;&gt;0,DATE(YEAR(S9),MONTH(S9),DAY(S9))&gt;=$R$2,(DATE(YEAR(S9),MONTH(S9),DAY(S9))&lt;=$S$2),LEFT(R9,3)="PRA"),1,0)),
IF(AND($R$2=0,$S$2=0,DATE(YEAR(S9),MONTH(S9),DAY(S9))&gt;=$O$6,(DATE(YEAR(S9),MONTH(S9),DAY(S9))&lt;=$O$3),INDEX(Potentials!$A$1:$O$1000,MATCH(R9,Potentials!$A$1:$A$1000,0),MATCH("Groupe",Potentials!$A$1:$O$1,0))=$A$2,LEFT(R9,3)="PRA"),1,
IF(AND($R$2&lt;&gt;0,$S$2&lt;&gt;0,DATE(YEAR(S9),MONTH(S9),DAY(S9))&gt;=$R$2,(DATE(YEAR(S9),MONTH(S9),DAY(S9))&lt;=$S$2),INDEX(Potentials!$A$1:$O$1000,MATCH(R9,Potentials!$A$1:$A$1000,0),MATCH("Groupe",Potentials!$A$1:$O$1,0))=$A$2,LEFT(R9,3)="PRA"),1,0))))</f>
      </c>
      <c r="U9" s="47" t="str">
        <f>IF(T9&lt;&gt;0,SUM($T$4:T9),0)</f>
      </c>
      <c r="V9" s="48">
        <v>6</v>
      </c>
      <c r="W9" s="17" t="str">
        <f>IFERROR(INDEX($R$4:$U$1000,MATCH(V9,$U$4:$U$1000,0),1),0)</f>
      </c>
      <c r="Y9" t="str">
        <f>Projects!A7</f>
      </c>
      <c r="Z9" s="1" t="str">
        <f>Projects!I7</f>
      </c>
      <c r="AA9" s="47" t="str">
        <f>IF($A$2="Tous",
IF(AND($Y$2=0,$Z$2=0,DATE(YEAR(Z9),MONTH(Z9),DAY(Z9))&gt;=$O$6,(DATE(YEAR(Z9),MONTH(Z9),DAY(Z9))&lt;=$O$3)),1,
IF(AND($Y$2&lt;&gt;0,$Z$2&lt;&gt;0,DATE(YEAR(Z9),MONTH(Z9),DAY(Z9))&gt;=$Y$2,(DATE(YEAR(Z9),MONTH(Z9),DAY(Z9))&lt;=$Z$2)),1,0)),
IF(AND($Y$2=0,$Z$2=0,DATE(YEAR(Z9),MONTH(Z9),DAY(Z9))&gt;=$O$6,(DATE(YEAR(Z9),MONTH(Z9),DAY(Z9))&lt;=$O$3),INDEX(Projects!$A$1:$O$1000,MATCH(Y9,Projects!$A$1:$A$1000,0),MATCH("Groupe",Projects!$A$1:$O$1,0))=$A$2),1,
IF(AND($Y$2&lt;&gt;0,$Z$2&lt;&gt;0,DATE(YEAR(Z9),MONTH(Z9),DAY(Z9))&gt;=$Y$2,(DATE(YEAR(Z9),MONTH(Z9),DAY(Z9))&lt;=$Z$2),INDEX(Projects!$A$1:$O$1000,MATCH(Y9,Projects!$A$1:$A$1000,0),MATCH("Groupe",Projects!$A$1:$O$1,0))=$A$2),1,0)))</f>
      </c>
      <c r="AB9" s="47" t="str">
        <f>IF(AA9&lt;&gt;0,SUM($AA$4:AA9),0)</f>
      </c>
      <c r="AC9" s="48">
        <v>6</v>
      </c>
      <c r="AD9" s="17" t="str">
        <f>IFERROR(INDEX($Y$4:$AB$1000,MATCH(AC9,$AB$4:$AB$1000,0),1),0)</f>
      </c>
      <c r="AF9" t="str">
        <f>Projects!A7</f>
      </c>
      <c r="AG9" s="1" t="str">
        <f>Projects!D7</f>
      </c>
      <c r="AH9" s="47" t="str">
        <f>IF($A$2="Tous",
IF(AND($AF$2=0,$AG$2=0,DATE(YEAR(AG9),MONTH(AG9),DAY(AG9))&gt;=$O$6,(DATE(YEAR(AG9),MONTH(AG9),DAY(AG9))&lt;=$O$3)),1,
IF(AND($AF$2&lt;&gt;0,$AG$2&lt;&gt;0,DATE(YEAR(AG9),MONTH(AG9),DAY(AG9))&gt;=$AF$2,(DATE(YEAR(AG9),MONTH(AG9),DAY(AG9))&lt;=$AG$2)),1,0)),
IF(AND($AF$2=0,$AG$2=0,DATE(YEAR(AG9),MONTH(AG9),DAY(AG9))&gt;=$O$6,(DATE(YEAR(AG9),MONTH(AG9),DAY(AG9))&lt;=$O$3),INDEX(Projects!$A$1:$O$1000,MATCH(AF9,Projects!$A$1:$A$1000,0),MATCH("Groupe",Projects!$A$1:$O$1,0))=$A$2),1,
IF(AND($AF$2&lt;&gt;0,$AG$2&lt;&gt;0,DATE(YEAR(AG9),MONTH(AG9),DAY(AG9))&gt;=$AF$2,(DATE(YEAR(AG9),MONTH(AG9),DAY(AG9))&lt;=$AG$2),INDEX(Projects!$A$1:$O$1000,MATCH(AF9,Projects!$A$1:$A$1000,0),MATCH("Groupe",Projects!$A$1:$O$1,0))=$A$2),1,0)))</f>
      </c>
      <c r="AI9" s="47" t="str">
        <f>IF(AH9&lt;&gt;0,SUM($AH$4:AH9),0)</f>
      </c>
      <c r="AJ9" s="48">
        <v>6</v>
      </c>
      <c r="AK9" s="17" t="str">
        <f>IFERROR(INDEX($AF$4:$AI$1000,MATCH(AJ9,$AI$4:$AI$1000,0),1),0)</f>
      </c>
      <c r="AM9" t="str">
        <f>Potentials!A7</f>
      </c>
      <c r="AN9" s="1" t="str">
        <f>Potentials!L7</f>
      </c>
      <c r="AO9" s="47" t="str">
        <f>IF(INDEX(Potentials!$A$1:$O$1000,MATCH(R9,Potentials!$A$1:$A$1000,0),MATCH("Origine setup",Potentials!$A$1:$O$1,0))&lt;&gt;"",0,
IF($A$2="Tous",
IF(AND($AM$2=0,$AN$2=0,DATE(YEAR(AN9),MONTH(AN9),DAY(AN9))&gt;=$O$6,(DATE(YEAR(AN9),MONTH(AN9),DAY(AN9))&lt;=$O$3),INDEX(Potentials!$A$1:$O$10000,MATCH(AM9,Potentials!$A$1:$A$1000,0),MATCH("Statut",Potentials!$A$1:$O$1,0))="9 -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IF(AND($AM$2&lt;&gt;0,$AN$2&lt;&gt;0,DATE(YEAR(AN9),MONTH(AN9),DAY(AN9))&gt;=$AM$2,(DATE(YEAR(AN9),MONTH(AN9),DAY(AN9))&lt;=$AN$2),INDEX(Potentials!$A$1:$O$10000,MATCH(AM9,Potentials!$A$1:$A$1000,0),MATCH("Statut",Potentials!$A$1:$O$1,0))="9 - Perdu"),1,0)),
IF(AND($AM$2=0,$AN$2=0,DATE(YEAR(AN9),MONTH(AN9),DAY(AN9))&gt;=$O$6,(DATE(YEAR(AN9),MONTH(AN9),DAY(AN9))&lt;=$O$3),INDEX(Potentials!$A$1:$O$1000,MATCH(AM9,Potentials!$A$1:$A$1000,0),MATCH("Groupe",Potentials!$A$1:$O$1,0))=$A$2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,MATCH(AM9,Potentials!$A$1:$A$1000,0),MATCH("Groupe",Potentials!$A$1:$O$1,0))=$A$2,INDEX(Potentials!$A$1:$O$10000,MATCH(AM9,Potentials!$A$1:$A$1000,0),MATCH("Statut",Potentials!$A$1:$O$1,0))="9 - Perdu"),1,0))))</f>
      </c>
      <c r="AP9" s="47" t="str">
        <f>IF(AO9&lt;&gt;0,SUM($AO$4:AO9),0)</f>
      </c>
      <c r="AQ9" s="48">
        <v>6</v>
      </c>
      <c r="AR9" s="17" t="str">
        <f>IFERROR(INDEX($AM$4:$AP$1000,MATCH(AQ9,$AP$4:$AP$1000,0),1),0)</f>
      </c>
      <c r="AT9" t="str">
        <f>IF(COUNTIF($AT$4:AT8,Potentials!B7)&gt;0,"",Potentials!B7)</f>
      </c>
      <c r="AU9" s="2" t="str">
        <f t="array" ref="AU9" aca="1" ca="1">IF($A$2="Tous",SUMPRODUCT((Potentials!$F$2:$F$2000)*(Potentials!$B$2:$B$2000=AT9)*(Potentials!$E$2:$E$2000&lt;&gt;"8 - Gagne")*(Potentials!$E$2:$E$2000&lt;&gt;"9 - Perdu")*(Potentials!$E$2:$E$2000&lt;&gt;"10 - Gele"))
+SUMPRODUCT((Potentials!$F$2:$F$2000=0)*(Potentials!$B$2:$B$2000=AT9)*(Potentials!$D$2:$D$2000)*(Potentials!$E$2:$E$2000&lt;&gt;"8 - Gagne")*(Potentials!$E$2:$E$2000&lt;&gt;"9 - Perdu")*(Potentials!$E$2:$E$2000&lt;&gt;"10 - Gele")),
SUMPRODUCT((Potentials!$F$2:$F$2000)*(Potentials!$B$2:$B$2000=AT9)*(Potentials!$E$2:$E$2000&lt;&gt;"8 - Gagne")*(Potentials!$E$2:$E$2000&lt;&gt;"9 - Perdu")*(Potentials!$E$2:$E$2000&lt;&gt;"10 - Gele")*(Potentials!$O$2:$O$2000=$A$2))
+SUMPRODUCT((Potentials!$F$2:$F$2000=0)*(Potentials!$B$2:$B$2000=AT9)*(Potentials!$D$2:$D$2000)*(Potentials!$E$2:$E$2000&lt;&gt;"8 - Gagne")*(Potentials!$E$2:$E$2000&lt;&gt;"9 - Perdu")*(Potentials!$E$2:$E$2000&lt;&gt;"10 - Gele")*(Potentials!$O$2:$O$2000=$A$2)))</f>
      </c>
      <c r="AW9" s="17">
        <v>6</v>
      </c>
      <c r="AX9" s="17" t="str">
        <f>IF(AY9=0,"",INDEX($AT$4:$AT$1000,MATCH(AY9,$AU$4:$AU$1000,0)))</f>
      </c>
      <c r="AY9" s="21" t="str">
        <f>LARGE($AU$4:$AU$1000,AW9)</f>
      </c>
      <c r="BA9" t="str">
        <f>Potentials!A7</f>
      </c>
      <c r="BB9" s="2" t="str">
        <f t="array" ref="BB9" aca="1" ca="1">IF($A$2="Tous",SUMPRODUCT((Potentials!$F$2:$F$2000)*(Potentials!$A$2:$A$2000=BA9)*(Potentials!$E$2:$E$2000&lt;&gt;"8 - Gagne")*(Potentials!$E$2:$E$2000&lt;&gt;"9 - Perdu")*(Potentials!$E$2:$E$2000&lt;&gt;"10 - Gele"))
+SUMPRODUCT((Potentials!$F$2:$F$2000=0)*(Potentials!$A$2:$A$2000=BA9)*(Potentials!$D$2:$D$2000)*(Potentials!$E$2:$E$2000&lt;&gt;"8 - Gagne")*(Potentials!$E$2:$E$2000&lt;&gt;"9 - Perdu")*(Potentials!$E$2:$E$2000&lt;&gt;"10 - Gele")),
SUMPRODUCT((Potentials!$F$2:$F$2000)*(Potentials!$A$2:$A$2000=BA9)*(Potentials!$E$2:$E$2000&lt;&gt;"8 - Gagne")*(Potentials!$E$2:$E$2000&lt;&gt;"9 - Perdu")*(Potentials!$E$2:$E$2000&lt;&gt;"10 - Gele")*(Potentials!$O$2:$O$2000=$A$2))
+SUMPRODUCT((Potentials!$F$2:$F$2000=0)*(Potentials!$A$2:$A$2000=BA9)*(Potentials!$D$2:$D$2000)*(Potentials!$E$2:$E$2000&lt;&gt;"8 - Gagne")*(Potentials!$E$2:$E$2000&lt;&gt;"9 - Perdu")*(Potentials!$E$2:$E$2000&lt;&gt;"10 - Gele")*(Potentials!$O$2:$O$2000=$A$2)))</f>
      </c>
      <c r="BD9" s="17">
        <v>6</v>
      </c>
      <c r="BE9" s="17" t="str">
        <f>IF(BF9=0,"",INDEX($BA$4:$BA$1000,MATCH(BF9,$BB$4:$BB$1000,0)))</f>
      </c>
      <c r="BF9" s="21" t="str">
        <f>LARGE($BB$4:$BB$1000,BD9)</f>
      </c>
      <c r="BI9" s="98" t="s">
        <v>106</v>
      </c>
      <c r="BJ9" s="23" t="s">
        <v>76</v>
      </c>
      <c r="BK9" s="61"/>
      <c r="BL9" s="51" t="str">
        <f t="array" ref="BL9" aca="1" ca="1">IF(A2="Tous",SUMPRODUCT((Cotations!H2:H5000)*(Cotations!J2:J5000="enership")*(Cotations!C2:C5000&lt;&gt;"10 - Gele")*(Cotations!D2:D5000=""))/1000
+SUMPRODUCT((CT5:CT15)*(CR5:CR15=BI9))/1000,
SUMPRODUCT((Cotations!H2:H5000)*(Cotations!J2:J5000="enership")*(Cotations!C2:C5000&lt;&gt;"10 - Gele")*(Cotations!D2:D5000="")*(Cotations!O2:O5000=""))/1000
+SUMPRODUCT((CT5:CT15)*(CR5:CR15=BI9)*(CV5:CV15=$A$2))/1000)</f>
      </c>
      <c r="BM9" s="51"/>
      <c r="BN9" s="51"/>
      <c r="BO9" s="52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H9" s="64"/>
      <c r="CI9" s="65" t="s">
        <v>107</v>
      </c>
      <c r="CJ9" s="101" t="str">
        <f t="array" ref="CJ9" aca="1" ca="1">SUMPRODUCT((Estimates!$G$2:$G$5000)*(Estimates!$M$2:$M$5000=CI9)*(Estimates!$F$2:$F$5000&lt;&gt;"8 - Gagne")*(Estimates!$F$2:$F$5000&lt;&gt;"9 - Perdu")*(Estimates!$F$2:$F$5000&lt;&gt;"10 - Gele"))/1000
+SUMPRODUCT((Potentials!$D$2:$D$2000)*(Potentials!$F$2:$F$2000=0)*(Potentials!$O$2:$O$2000=CI9)*(Potentials!$E$2:$E$2000&lt;&gt;"8 - Gagne")*(Potentials!$E$2:$E$2000&lt;&gt;"9 - Perdu")*(Potentials!$E$2:$E$2000&lt;&gt;"10 - Gele"))/1000
+SUMPRODUCT(($CS$5:$CS$15)*($DA$5:$DA$15=CI9))/1000</f>
      </c>
      <c r="CK9" s="101" t="str">
        <f t="array" ref="CK9" aca="1" ca="1">SUMPRODUCT((Cotations!$H$2:$H$5000)*(Cotations!$O$2:$O$5000=CI9)*(Cotations!$C$2:$C$5000&lt;&gt;"10 - Gele")*(Cotations!$D$2:$D$5000=""))/1000
+SUMPRODUCT(($CT$5:$CT$15)*($DA$5:$DA$15=CI9))/1000</f>
      </c>
      <c r="CL9" s="101" t="str">
        <f t="array" ref="CL9" aca="1" ca="1">SUMPRODUCT((Cotations!$H$2:$H$5000)*(Cotations!$O$2:$O$5000=CI9)*(Cotations!$C$2:$C$5000&lt;&gt;"10 - Gele")*(YEAR(Cotations!$D$2:$D$5000)=2025))/1000
+SUMPRODUCT(($CU$5:$CU$15)*($DA$5:$DA$15=CI9))/1000</f>
      </c>
      <c r="CO9" s="74"/>
      <c r="CP9" s="74"/>
      <c r="CQ9" s="17"/>
      <c r="CR9" s="76"/>
      <c r="CS9" s="17"/>
      <c r="CT9" s="17"/>
      <c r="CU9" s="17"/>
      <c r="CV9" s="50"/>
      <c r="CW9" s="50"/>
      <c r="CX9" s="17"/>
      <c r="CY9" s="17"/>
      <c r="CZ9" s="17"/>
      <c r="DA9" s="17"/>
      <c r="DB9" s="73"/>
    </row>
    <row r="10" spans="1:113" customHeight="1" ht="17">
      <c r="G10" s="69" t="str">
        <f>IF(OR($A$1="Julien VIEIRA MARQUES",$A$1="Alberto ZUCCA",$A$1="Antoine CINQUIN",$A$1=H10),I10,"")</f>
      </c>
      <c r="H10" s="17" t="s">
        <v>108</v>
      </c>
      <c r="I10" s="17" t="s">
        <v>98</v>
      </c>
      <c r="J10" s="34"/>
      <c r="K10" s="34"/>
      <c r="L10" s="19"/>
      <c r="R10" t="str">
        <f>Potentials!A8</f>
      </c>
      <c r="S10" s="1" t="str">
        <f>Potentials!M8</f>
      </c>
      <c r="T10" s="47" t="str">
        <f>IF(INDEX(Potentials!$A$1:$O$1000,MATCH(R10,Potentials!$A$1:$A$1000,0),MATCH("Origine setup",Potentials!$A$1:$O$1,0))&lt;&gt;"",0,
IF($A$2="Tous",
IF(AND($R$2=0,$S$2=0,DATE(YEAR(S10),MONTH(S10),DAY(S10))&gt;=$O$6,(DATE(YEAR(S10),MONTH(S10),DAY(S10))&lt;=$O$3),LEFT(R10,3)="PRA"),1,
IF(AND($R$2&lt;&gt;0,$S$2&lt;&gt;0,DATE(YEAR(S10),MONTH(S10),DAY(S10))&gt;=$R$2,(DATE(YEAR(S10),MONTH(S10),DAY(S10))&lt;=$S$2),LEFT(R10,3)="PRA"),1,0)),
IF(AND($R$2=0,$S$2=0,DATE(YEAR(S10),MONTH(S10),DAY(S10))&gt;=$O$6,(DATE(YEAR(S10),MONTH(S10),DAY(S10))&lt;=$O$3),INDEX(Potentials!$A$1:$O$1000,MATCH(R10,Potentials!$A$1:$A$1000,0),MATCH("Groupe",Potentials!$A$1:$O$1,0))=$A$2,LEFT(R10,3)="PRA"),1,
IF(AND($R$2&lt;&gt;0,$S$2&lt;&gt;0,DATE(YEAR(S10),MONTH(S10),DAY(S10))&gt;=$R$2,(DATE(YEAR(S10),MONTH(S10),DAY(S10))&lt;=$S$2),INDEX(Potentials!$A$1:$O$1000,MATCH(R10,Potentials!$A$1:$A$1000,0),MATCH("Groupe",Potentials!$A$1:$O$1,0))=$A$2,LEFT(R10,3)="PRA"),1,0))))</f>
      </c>
      <c r="U10" s="47" t="str">
        <f>IF(T10&lt;&gt;0,SUM($T$4:T10),0)</f>
      </c>
      <c r="V10" s="48">
        <v>7</v>
      </c>
      <c r="W10" s="17" t="str">
        <f>IFERROR(INDEX($R$4:$U$1000,MATCH(V10,$U$4:$U$1000,0),1),0)</f>
      </c>
      <c r="Y10" t="str">
        <f>Projects!A8</f>
      </c>
      <c r="Z10" s="1" t="str">
        <f>Projects!I8</f>
      </c>
      <c r="AA10" s="47" t="str">
        <f>IF($A$2="Tous",
IF(AND($Y$2=0,$Z$2=0,DATE(YEAR(Z10),MONTH(Z10),DAY(Z10))&gt;=$O$6,(DATE(YEAR(Z10),MONTH(Z10),DAY(Z10))&lt;=$O$3)),1,
IF(AND($Y$2&lt;&gt;0,$Z$2&lt;&gt;0,DATE(YEAR(Z10),MONTH(Z10),DAY(Z10))&gt;=$Y$2,(DATE(YEAR(Z10),MONTH(Z10),DAY(Z10))&lt;=$Z$2)),1,0)),
IF(AND($Y$2=0,$Z$2=0,DATE(YEAR(Z10),MONTH(Z10),DAY(Z10))&gt;=$O$6,(DATE(YEAR(Z10),MONTH(Z10),DAY(Z10))&lt;=$O$3),INDEX(Projects!$A$1:$O$1000,MATCH(Y10,Projects!$A$1:$A$1000,0),MATCH("Groupe",Projects!$A$1:$O$1,0))=$A$2),1,
IF(AND($Y$2&lt;&gt;0,$Z$2&lt;&gt;0,DATE(YEAR(Z10),MONTH(Z10),DAY(Z10))&gt;=$Y$2,(DATE(YEAR(Z10),MONTH(Z10),DAY(Z10))&lt;=$Z$2),INDEX(Projects!$A$1:$O$1000,MATCH(Y10,Projects!$A$1:$A$1000,0),MATCH("Groupe",Projects!$A$1:$O$1,0))=$A$2),1,0)))</f>
      </c>
      <c r="AB10" s="47" t="str">
        <f>IF(AA10&lt;&gt;0,SUM($AA$4:AA10),0)</f>
      </c>
      <c r="AC10" s="48">
        <v>7</v>
      </c>
      <c r="AD10" s="17" t="str">
        <f>IFERROR(INDEX($Y$4:$AB$1000,MATCH(AC10,$AB$4:$AB$1000,0),1),0)</f>
      </c>
      <c r="AF10" t="str">
        <f>Projects!A8</f>
      </c>
      <c r="AG10" s="1" t="str">
        <f>Projects!D8</f>
      </c>
      <c r="AH10" s="47" t="str">
        <f>IF($A$2="Tous",
IF(AND($AF$2=0,$AG$2=0,DATE(YEAR(AG10),MONTH(AG10),DAY(AG10))&gt;=$O$6,(DATE(YEAR(AG10),MONTH(AG10),DAY(AG10))&lt;=$O$3)),1,
IF(AND($AF$2&lt;&gt;0,$AG$2&lt;&gt;0,DATE(YEAR(AG10),MONTH(AG10),DAY(AG10))&gt;=$AF$2,(DATE(YEAR(AG10),MONTH(AG10),DAY(AG10))&lt;=$AG$2)),1,0)),
IF(AND($AF$2=0,$AG$2=0,DATE(YEAR(AG10),MONTH(AG10),DAY(AG10))&gt;=$O$6,(DATE(YEAR(AG10),MONTH(AG10),DAY(AG10))&lt;=$O$3),INDEX(Projects!$A$1:$O$1000,MATCH(AF10,Projects!$A$1:$A$1000,0),MATCH("Groupe",Projects!$A$1:$O$1,0))=$A$2),1,
IF(AND($AF$2&lt;&gt;0,$AG$2&lt;&gt;0,DATE(YEAR(AG10),MONTH(AG10),DAY(AG10))&gt;=$AF$2,(DATE(YEAR(AG10),MONTH(AG10),DAY(AG10))&lt;=$AG$2),INDEX(Projects!$A$1:$O$1000,MATCH(AF10,Projects!$A$1:$A$1000,0),MATCH("Groupe",Projects!$A$1:$O$1,0))=$A$2),1,0)))</f>
      </c>
      <c r="AI10" s="47" t="str">
        <f>IF(AH10&lt;&gt;0,SUM($AH$4:AH10),0)</f>
      </c>
      <c r="AJ10" s="48">
        <v>7</v>
      </c>
      <c r="AK10" s="17" t="str">
        <f>IFERROR(INDEX($AF$4:$AI$1000,MATCH(AJ10,$AI$4:$AI$1000,0),1),0)</f>
      </c>
      <c r="AM10" t="str">
        <f>Potentials!A8</f>
      </c>
      <c r="AN10" s="1" t="str">
        <f>Potentials!L8</f>
      </c>
      <c r="AO10" s="47" t="str">
        <f>IF(INDEX(Potentials!$A$1:$O$1000,MATCH(R10,Potentials!$A$1:$A$1000,0),MATCH("Origine setup",Potentials!$A$1:$O$1,0))&lt;&gt;"",0,
IF($A$2="Tous",
IF(AND($AM$2=0,$AN$2=0,DATE(YEAR(AN10),MONTH(AN10),DAY(AN10))&gt;=$O$6,(DATE(YEAR(AN10),MONTH(AN10),DAY(AN10))&lt;=$O$3),INDEX(Potentials!$A$1:$O$10000,MATCH(AM10,Potentials!$A$1:$A$1000,0),MATCH("Statut",Potentials!$A$1:$O$1,0))="9 -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IF(AND($AM$2&lt;&gt;0,$AN$2&lt;&gt;0,DATE(YEAR(AN10),MONTH(AN10),DAY(AN10))&gt;=$AM$2,(DATE(YEAR(AN10),MONTH(AN10),DAY(AN10))&lt;=$AN$2),INDEX(Potentials!$A$1:$O$10000,MATCH(AM10,Potentials!$A$1:$A$1000,0),MATCH("Statut",Potentials!$A$1:$O$1,0))="9 - Perdu"),1,0)),
IF(AND($AM$2=0,$AN$2=0,DATE(YEAR(AN10),MONTH(AN10),DAY(AN10))&gt;=$O$6,(DATE(YEAR(AN10),MONTH(AN10),DAY(AN10))&lt;=$O$3),INDEX(Potentials!$A$1:$O$1000,MATCH(AM10,Potentials!$A$1:$A$1000,0),MATCH("Groupe",Potentials!$A$1:$O$1,0))=$A$2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,MATCH(AM10,Potentials!$A$1:$A$1000,0),MATCH("Groupe",Potentials!$A$1:$O$1,0))=$A$2,INDEX(Potentials!$A$1:$O$10000,MATCH(AM10,Potentials!$A$1:$A$1000,0),MATCH("Statut",Potentials!$A$1:$O$1,0))="9 - Perdu"),1,0))))</f>
      </c>
      <c r="AP10" s="47" t="str">
        <f>IF(AO10&lt;&gt;0,SUM($AO$4:AO10),0)</f>
      </c>
      <c r="AQ10" s="48">
        <v>7</v>
      </c>
      <c r="AR10" s="17" t="str">
        <f>IFERROR(INDEX($AM$4:$AP$1000,MATCH(AQ10,$AP$4:$AP$1000,0),1),0)</f>
      </c>
      <c r="AT10" t="str">
        <f>IF(COUNTIF($AT$4:AT9,Potentials!B8)&gt;0,"",Potentials!B8)</f>
      </c>
      <c r="AU10" s="2" t="str">
        <f t="array" ref="AU10" aca="1" ca="1">IF($A$2="Tous",SUMPRODUCT((Potentials!$F$2:$F$2000)*(Potentials!$B$2:$B$2000=AT10)*(Potentials!$E$2:$E$2000&lt;&gt;"8 - Gagne")*(Potentials!$E$2:$E$2000&lt;&gt;"9 - Perdu")*(Potentials!$E$2:$E$2000&lt;&gt;"10 - Gele"))
+SUMPRODUCT((Potentials!$F$2:$F$2000=0)*(Potentials!$B$2:$B$2000=AT10)*(Potentials!$D$2:$D$2000)*(Potentials!$E$2:$E$2000&lt;&gt;"8 - Gagne")*(Potentials!$E$2:$E$2000&lt;&gt;"9 - Perdu")*(Potentials!$E$2:$E$2000&lt;&gt;"10 - Gele")),
SUMPRODUCT((Potentials!$F$2:$F$2000)*(Potentials!$B$2:$B$2000=AT10)*(Potentials!$E$2:$E$2000&lt;&gt;"8 - Gagne")*(Potentials!$E$2:$E$2000&lt;&gt;"9 - Perdu")*(Potentials!$E$2:$E$2000&lt;&gt;"10 - Gele")*(Potentials!$O$2:$O$2000=$A$2))
+SUMPRODUCT((Potentials!$F$2:$F$2000=0)*(Potentials!$B$2:$B$2000=AT10)*(Potentials!$D$2:$D$2000)*(Potentials!$E$2:$E$2000&lt;&gt;"8 - Gagne")*(Potentials!$E$2:$E$2000&lt;&gt;"9 - Perdu")*(Potentials!$E$2:$E$2000&lt;&gt;"10 - Gele")*(Potentials!$O$2:$O$2000=$A$2)))</f>
      </c>
      <c r="AW10" s="17">
        <v>7</v>
      </c>
      <c r="AX10" s="17" t="str">
        <f>IF(AY10=0,"",INDEX($AT$4:$AT$1000,MATCH(AY10,$AU$4:$AU$1000,0)))</f>
      </c>
      <c r="AY10" s="21" t="str">
        <f>LARGE($AU$4:$AU$1000,AW10)</f>
      </c>
      <c r="BA10" t="str">
        <f>Potentials!A8</f>
      </c>
      <c r="BB10" s="2" t="str">
        <f t="array" ref="BB10" aca="1" ca="1">IF($A$2="Tous",SUMPRODUCT((Potentials!$F$2:$F$2000)*(Potentials!$A$2:$A$2000=BA10)*(Potentials!$E$2:$E$2000&lt;&gt;"8 - Gagne")*(Potentials!$E$2:$E$2000&lt;&gt;"9 - Perdu")*(Potentials!$E$2:$E$2000&lt;&gt;"10 - Gele"))
+SUMPRODUCT((Potentials!$F$2:$F$2000=0)*(Potentials!$A$2:$A$2000=BA10)*(Potentials!$D$2:$D$2000)*(Potentials!$E$2:$E$2000&lt;&gt;"8 - Gagne")*(Potentials!$E$2:$E$2000&lt;&gt;"9 - Perdu")*(Potentials!$E$2:$E$2000&lt;&gt;"10 - Gele")),
SUMPRODUCT((Potentials!$F$2:$F$2000)*(Potentials!$A$2:$A$2000=BA10)*(Potentials!$E$2:$E$2000&lt;&gt;"8 - Gagne")*(Potentials!$E$2:$E$2000&lt;&gt;"9 - Perdu")*(Potentials!$E$2:$E$2000&lt;&gt;"10 - Gele")*(Potentials!$O$2:$O$2000=$A$2))
+SUMPRODUCT((Potentials!$F$2:$F$2000=0)*(Potentials!$A$2:$A$2000=BA10)*(Potentials!$D$2:$D$2000)*(Potentials!$E$2:$E$2000&lt;&gt;"8 - Gagne")*(Potentials!$E$2:$E$2000&lt;&gt;"9 - Perdu")*(Potentials!$E$2:$E$2000&lt;&gt;"10 - Gele")*(Potentials!$O$2:$O$2000=$A$2)))</f>
      </c>
      <c r="BD10" s="17">
        <v>7</v>
      </c>
      <c r="BE10" s="17" t="str">
        <f>IF(BF10=0,"",INDEX($BA$4:$BA$1000,MATCH(BF10,$BB$4:$BB$1000,0)))</f>
      </c>
      <c r="BF10" s="21" t="str">
        <f>LARGE($BB$4:$BB$1000,BD10)</f>
      </c>
      <c r="BI10" s="99"/>
      <c r="BJ10" s="24" t="s">
        <v>46</v>
      </c>
      <c r="BK10" s="53"/>
      <c r="BL10" s="53"/>
      <c r="BM10" s="53" t="str">
        <f t="array" ref="BM10" aca="1" ca="1">IF(A2="Tous",
SUMPRODUCT((Cotations!H2:H5000)*(Cotations!J2:J5000="enership")*(Cotations!C2:C5000&lt;&gt;"10 -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+SUMPRODUCT((CU5:CU15)*(CR5:CR15=BI9))/1000,
SUMPRODUCT((Cotations!H2:H5000)*(Cotations!J2:J5000="enership")*(Cotations!C2:C5000&lt;&gt;"10 -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Gele")*(Cotations!O2:O5000=$A$2)*(DATE(YEAR(Cotations!$D$2:$D$5000),MONTH(Cotations!$D$2:$D$5000),DAY(Cotations!$D$2:$D$5000))&gt;=O8)*(DATE(YEAR(Cotations!$D$2:$D$5000),MONTH(Cotations!$D$2:$D$5000),DAY(Cotations!$D$2:$D$5000))&lt;=P8))/1000
+SUMPRODUCT((CU5:CU15)*(CR5:CR15=BI9)*(CV5:CV15=$A$2))/1000)</f>
      </c>
      <c r="BN10" s="53" t="str">
        <f>IF(BO10-BM10&lt;=0,0,BO10-BM10)</f>
      </c>
      <c r="BO10" s="60" t="str">
        <f>IF($A$2="Tous",BL21,INDEX(BI22:BN32,MATCH($A$2,BI22:BI32,0),4))</f>
      </c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H10" s="64"/>
      <c r="CI10" s="65" t="s">
        <v>99</v>
      </c>
      <c r="CJ10" s="102" t="str">
        <f>SUM(CJ5:CJ9)</f>
      </c>
      <c r="CK10" s="102" t="str">
        <f>SUM(CK5:CK9)</f>
      </c>
      <c r="CL10" s="102" t="str">
        <f>SUM(CL5:CL9)</f>
      </c>
      <c r="CO10" s="74"/>
      <c r="CP10" s="74"/>
      <c r="CQ10" s="17"/>
      <c r="CR10" s="75"/>
      <c r="CS10" s="17"/>
      <c r="CT10" s="17"/>
      <c r="CU10" s="17"/>
      <c r="CV10" s="50"/>
      <c r="CW10" s="50"/>
      <c r="CX10" s="17"/>
      <c r="CY10" s="17"/>
      <c r="CZ10" s="17"/>
      <c r="DA10" s="17"/>
      <c r="DB10" s="73"/>
    </row>
    <row r="11" spans="1:113" customHeight="1" ht="16.5">
      <c r="G11" s="69" t="str">
        <f>IF(OR($A$1="Julien VIEIRA MARQUES",$A$1="Alberto ZUCCA",$A$1="Antoine CINQUIN",$A$1=H11),I11,"")</f>
      </c>
      <c r="H11" s="69" t="s">
        <v>109</v>
      </c>
      <c r="I11" s="69" t="s">
        <v>98</v>
      </c>
      <c r="J11" s="34"/>
      <c r="K11" s="34"/>
      <c r="L11" s="19"/>
      <c r="R11" t="str">
        <f>Potentials!A9</f>
      </c>
      <c r="S11" s="1" t="str">
        <f>Potentials!M9</f>
      </c>
      <c r="T11" s="47" t="str">
        <f>IF(INDEX(Potentials!$A$1:$O$1000,MATCH(R11,Potentials!$A$1:$A$1000,0),MATCH("Origine setup",Potentials!$A$1:$O$1,0))&lt;&gt;"",0,
IF($A$2="Tous",
IF(AND($R$2=0,$S$2=0,DATE(YEAR(S11),MONTH(S11),DAY(S11))&gt;=$O$6,(DATE(YEAR(S11),MONTH(S11),DAY(S11))&lt;=$O$3),LEFT(R11,3)="PRA"),1,
IF(AND($R$2&lt;&gt;0,$S$2&lt;&gt;0,DATE(YEAR(S11),MONTH(S11),DAY(S11))&gt;=$R$2,(DATE(YEAR(S11),MONTH(S11),DAY(S11))&lt;=$S$2),LEFT(R11,3)="PRA"),1,0)),
IF(AND($R$2=0,$S$2=0,DATE(YEAR(S11),MONTH(S11),DAY(S11))&gt;=$O$6,(DATE(YEAR(S11),MONTH(S11),DAY(S11))&lt;=$O$3),INDEX(Potentials!$A$1:$O$1000,MATCH(R11,Potentials!$A$1:$A$1000,0),MATCH("Groupe",Potentials!$A$1:$O$1,0))=$A$2,LEFT(R11,3)="PRA"),1,
IF(AND($R$2&lt;&gt;0,$S$2&lt;&gt;0,DATE(YEAR(S11),MONTH(S11),DAY(S11))&gt;=$R$2,(DATE(YEAR(S11),MONTH(S11),DAY(S11))&lt;=$S$2),INDEX(Potentials!$A$1:$O$1000,MATCH(R11,Potentials!$A$1:$A$1000,0),MATCH("Groupe",Potentials!$A$1:$O$1,0))=$A$2,LEFT(R11,3)="PRA"),1,0))))</f>
      </c>
      <c r="U11" s="47" t="str">
        <f>IF(T11&lt;&gt;0,SUM($T$4:T11),0)</f>
      </c>
      <c r="V11" s="48">
        <v>8</v>
      </c>
      <c r="W11" s="17" t="str">
        <f>IFERROR(INDEX($R$4:$U$1000,MATCH(V11,$U$4:$U$1000,0),1),0)</f>
      </c>
      <c r="Y11" t="str">
        <f>Projects!A9</f>
      </c>
      <c r="Z11" s="1" t="str">
        <f>Projects!I9</f>
      </c>
      <c r="AA11" s="47" t="str">
        <f>IF($A$2="Tous",
IF(AND($Y$2=0,$Z$2=0,DATE(YEAR(Z11),MONTH(Z11),DAY(Z11))&gt;=$O$6,(DATE(YEAR(Z11),MONTH(Z11),DAY(Z11))&lt;=$O$3)),1,
IF(AND($Y$2&lt;&gt;0,$Z$2&lt;&gt;0,DATE(YEAR(Z11),MONTH(Z11),DAY(Z11))&gt;=$Y$2,(DATE(YEAR(Z11),MONTH(Z11),DAY(Z11))&lt;=$Z$2)),1,0)),
IF(AND($Y$2=0,$Z$2=0,DATE(YEAR(Z11),MONTH(Z11),DAY(Z11))&gt;=$O$6,(DATE(YEAR(Z11),MONTH(Z11),DAY(Z11))&lt;=$O$3),INDEX(Projects!$A$1:$O$1000,MATCH(Y11,Projects!$A$1:$A$1000,0),MATCH("Groupe",Projects!$A$1:$O$1,0))=$A$2),1,
IF(AND($Y$2&lt;&gt;0,$Z$2&lt;&gt;0,DATE(YEAR(Z11),MONTH(Z11),DAY(Z11))&gt;=$Y$2,(DATE(YEAR(Z11),MONTH(Z11),DAY(Z11))&lt;=$Z$2),INDEX(Projects!$A$1:$O$1000,MATCH(Y11,Projects!$A$1:$A$1000,0),MATCH("Groupe",Projects!$A$1:$O$1,0))=$A$2),1,0)))</f>
      </c>
      <c r="AB11" s="47" t="str">
        <f>IF(AA11&lt;&gt;0,SUM($AA$4:AA11),0)</f>
      </c>
      <c r="AC11" s="48">
        <v>8</v>
      </c>
      <c r="AD11" s="17" t="str">
        <f>IFERROR(INDEX($Y$4:$AB$1000,MATCH(AC11,$AB$4:$AB$1000,0),1),0)</f>
      </c>
      <c r="AF11" t="str">
        <f>Projects!A9</f>
      </c>
      <c r="AG11" s="1" t="str">
        <f>Projects!D9</f>
      </c>
      <c r="AH11" s="47" t="str">
        <f>IF($A$2="Tous",
IF(AND($AF$2=0,$AG$2=0,DATE(YEAR(AG11),MONTH(AG11),DAY(AG11))&gt;=$O$6,(DATE(YEAR(AG11),MONTH(AG11),DAY(AG11))&lt;=$O$3)),1,
IF(AND($AF$2&lt;&gt;0,$AG$2&lt;&gt;0,DATE(YEAR(AG11),MONTH(AG11),DAY(AG11))&gt;=$AF$2,(DATE(YEAR(AG11),MONTH(AG11),DAY(AG11))&lt;=$AG$2)),1,0)),
IF(AND($AF$2=0,$AG$2=0,DATE(YEAR(AG11),MONTH(AG11),DAY(AG11))&gt;=$O$6,(DATE(YEAR(AG11),MONTH(AG11),DAY(AG11))&lt;=$O$3),INDEX(Projects!$A$1:$O$1000,MATCH(AF11,Projects!$A$1:$A$1000,0),MATCH("Groupe",Projects!$A$1:$O$1,0))=$A$2),1,
IF(AND($AF$2&lt;&gt;0,$AG$2&lt;&gt;0,DATE(YEAR(AG11),MONTH(AG11),DAY(AG11))&gt;=$AF$2,(DATE(YEAR(AG11),MONTH(AG11),DAY(AG11))&lt;=$AG$2),INDEX(Projects!$A$1:$O$1000,MATCH(AF11,Projects!$A$1:$A$1000,0),MATCH("Groupe",Projects!$A$1:$O$1,0))=$A$2),1,0)))</f>
      </c>
      <c r="AI11" s="47" t="str">
        <f>IF(AH11&lt;&gt;0,SUM($AH$4:AH11),0)</f>
      </c>
      <c r="AJ11" s="48">
        <v>8</v>
      </c>
      <c r="AK11" s="17" t="str">
        <f>IFERROR(INDEX($AF$4:$AI$1000,MATCH(AJ11,$AI$4:$AI$1000,0),1),0)</f>
      </c>
      <c r="AM11" t="str">
        <f>Potentials!A9</f>
      </c>
      <c r="AN11" s="1" t="str">
        <f>Potentials!L9</f>
      </c>
      <c r="AO11" s="47" t="str">
        <f>IF(INDEX(Potentials!$A$1:$O$1000,MATCH(R11,Potentials!$A$1:$A$1000,0),MATCH("Origine setup",Potentials!$A$1:$O$1,0))&lt;&gt;"",0,
IF($A$2="Tous",
IF(AND($AM$2=0,$AN$2=0,DATE(YEAR(AN11),MONTH(AN11),DAY(AN11))&gt;=$O$6,(DATE(YEAR(AN11),MONTH(AN11),DAY(AN11))&lt;=$O$3),INDEX(Potentials!$A$1:$O$10000,MATCH(AM11,Potentials!$A$1:$A$1000,0),MATCH("Statut",Potentials!$A$1:$O$1,0))="9 -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IF(AND($AM$2&lt;&gt;0,$AN$2&lt;&gt;0,DATE(YEAR(AN11),MONTH(AN11),DAY(AN11))&gt;=$AM$2,(DATE(YEAR(AN11),MONTH(AN11),DAY(AN11))&lt;=$AN$2),INDEX(Potentials!$A$1:$O$10000,MATCH(AM11,Potentials!$A$1:$A$1000,0),MATCH("Statut",Potentials!$A$1:$O$1,0))="9 - Perdu"),1,0)),
IF(AND($AM$2=0,$AN$2=0,DATE(YEAR(AN11),MONTH(AN11),DAY(AN11))&gt;=$O$6,(DATE(YEAR(AN11),MONTH(AN11),DAY(AN11))&lt;=$O$3),INDEX(Potentials!$A$1:$O$1000,MATCH(AM11,Potentials!$A$1:$A$1000,0),MATCH("Groupe",Potentials!$A$1:$O$1,0))=$A$2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,MATCH(AM11,Potentials!$A$1:$A$1000,0),MATCH("Groupe",Potentials!$A$1:$O$1,0))=$A$2,INDEX(Potentials!$A$1:$O$10000,MATCH(AM11,Potentials!$A$1:$A$1000,0),MATCH("Statut",Potentials!$A$1:$O$1,0))="9 - Perdu"),1,0))))</f>
      </c>
      <c r="AP11" s="47" t="str">
        <f>IF(AO11&lt;&gt;0,SUM($AO$4:AO11),0)</f>
      </c>
      <c r="AQ11" s="48">
        <v>8</v>
      </c>
      <c r="AR11" s="17" t="str">
        <f>IFERROR(INDEX($AM$4:$AP$1000,MATCH(AQ11,$AP$4:$AP$1000,0),1),0)</f>
      </c>
      <c r="AT11" t="str">
        <f>IF(COUNTIF($AT$4:AT10,Potentials!B9)&gt;0,"",Potentials!B9)</f>
      </c>
      <c r="AU11" s="2" t="str">
        <f t="array" ref="AU11" aca="1" ca="1">IF($A$2="Tous",SUMPRODUCT((Potentials!$F$2:$F$2000)*(Potentials!$B$2:$B$2000=AT11)*(Potentials!$E$2:$E$2000&lt;&gt;"8 - Gagne")*(Potentials!$E$2:$E$2000&lt;&gt;"9 - Perdu")*(Potentials!$E$2:$E$2000&lt;&gt;"10 - Gele"))
+SUMPRODUCT((Potentials!$F$2:$F$2000=0)*(Potentials!$B$2:$B$2000=AT11)*(Potentials!$D$2:$D$2000)*(Potentials!$E$2:$E$2000&lt;&gt;"8 - Gagne")*(Potentials!$E$2:$E$2000&lt;&gt;"9 - Perdu")*(Potentials!$E$2:$E$2000&lt;&gt;"10 - Gele")),
SUMPRODUCT((Potentials!$F$2:$F$2000)*(Potentials!$B$2:$B$2000=AT11)*(Potentials!$E$2:$E$2000&lt;&gt;"8 - Gagne")*(Potentials!$E$2:$E$2000&lt;&gt;"9 - Perdu")*(Potentials!$E$2:$E$2000&lt;&gt;"10 - Gele")*(Potentials!$O$2:$O$2000=$A$2))
+SUMPRODUCT((Potentials!$F$2:$F$2000=0)*(Potentials!$B$2:$B$2000=AT11)*(Potentials!$D$2:$D$2000)*(Potentials!$E$2:$E$2000&lt;&gt;"8 - Gagne")*(Potentials!$E$2:$E$2000&lt;&gt;"9 - Perdu")*(Potentials!$E$2:$E$2000&lt;&gt;"10 - Gele")*(Potentials!$O$2:$O$2000=$A$2)))</f>
      </c>
      <c r="AW11" s="17">
        <v>8</v>
      </c>
      <c r="AX11" s="17" t="str">
        <f>IF(AY11=0,"",INDEX($AT$4:$AT$1000,MATCH(AY11,$AU$4:$AU$1000,0)))</f>
      </c>
      <c r="AY11" s="21" t="str">
        <f>LARGE($AU$4:$AU$1000,AW11)</f>
      </c>
      <c r="BA11" t="str">
        <f>Potentials!A9</f>
      </c>
      <c r="BB11" s="2" t="str">
        <f t="array" ref="BB11" aca="1" ca="1">IF($A$2="Tous",SUMPRODUCT((Potentials!$F$2:$F$2000)*(Potentials!$A$2:$A$2000=BA11)*(Potentials!$E$2:$E$2000&lt;&gt;"8 - Gagne")*(Potentials!$E$2:$E$2000&lt;&gt;"9 - Perdu")*(Potentials!$E$2:$E$2000&lt;&gt;"10 - Gele"))
+SUMPRODUCT((Potentials!$F$2:$F$2000=0)*(Potentials!$A$2:$A$2000=BA11)*(Potentials!$D$2:$D$2000)*(Potentials!$E$2:$E$2000&lt;&gt;"8 - Gagne")*(Potentials!$E$2:$E$2000&lt;&gt;"9 - Perdu")*(Potentials!$E$2:$E$2000&lt;&gt;"10 - Gele")),
SUMPRODUCT((Potentials!$F$2:$F$2000)*(Potentials!$A$2:$A$2000=BA11)*(Potentials!$E$2:$E$2000&lt;&gt;"8 - Gagne")*(Potentials!$E$2:$E$2000&lt;&gt;"9 - Perdu")*(Potentials!$E$2:$E$2000&lt;&gt;"10 - Gele")*(Potentials!$O$2:$O$2000=$A$2))
+SUMPRODUCT((Potentials!$F$2:$F$2000=0)*(Potentials!$A$2:$A$2000=BA11)*(Potentials!$D$2:$D$2000)*(Potentials!$E$2:$E$2000&lt;&gt;"8 - Gagne")*(Potentials!$E$2:$E$2000&lt;&gt;"9 - Perdu")*(Potentials!$E$2:$E$2000&lt;&gt;"10 - Gele")*(Potentials!$O$2:$O$2000=$A$2)))</f>
      </c>
      <c r="BD11" s="17">
        <v>8</v>
      </c>
      <c r="BE11" s="17" t="str">
        <f>IF(BF11=0,"",INDEX($BA$4:$BA$1000,MATCH(BF11,$BB$4:$BB$1000,0)))</f>
      </c>
      <c r="BF11" s="21" t="str">
        <f>LARGE($BB$4:$BB$1000,BD11)</f>
      </c>
      <c r="BI11" s="98"/>
      <c r="BJ11" s="23"/>
      <c r="BK11" s="51"/>
      <c r="BL11" s="51"/>
      <c r="BM11" s="51"/>
      <c r="BN11" s="51"/>
      <c r="BO11" s="52"/>
      <c r="BR11" t="s">
        <v>110</v>
      </c>
      <c r="BS11" t="s">
        <v>77</v>
      </c>
      <c r="BT11" t="s">
        <v>78</v>
      </c>
      <c r="BU11" t="s">
        <v>79</v>
      </c>
      <c r="BV11" t="s">
        <v>80</v>
      </c>
      <c r="BW11" t="s">
        <v>81</v>
      </c>
      <c r="BX11" t="s">
        <v>82</v>
      </c>
      <c r="BY11" t="s">
        <v>83</v>
      </c>
      <c r="BZ11" t="s">
        <v>84</v>
      </c>
      <c r="CA11" t="s">
        <v>85</v>
      </c>
      <c r="CB11" t="s">
        <v>86</v>
      </c>
      <c r="CC11" t="s">
        <v>87</v>
      </c>
      <c r="CD11" t="s">
        <v>88</v>
      </c>
      <c r="CH11" s="67"/>
      <c r="CO11" s="50"/>
      <c r="CP11" s="50"/>
      <c r="CQ11" s="77" t="s">
        <v>111</v>
      </c>
      <c r="CR11" s="50"/>
      <c r="CS11" s="17"/>
      <c r="CT11" s="17"/>
      <c r="CU11" s="17"/>
      <c r="CV11" s="50"/>
      <c r="CW11" s="50"/>
      <c r="CX11" s="17"/>
      <c r="CY11" s="17"/>
      <c r="CZ11" s="17"/>
      <c r="DA11" s="17" t="str">
        <f>IFERROR(VLOOKUP(CV11,$H$5:$I$18,2,FALSE),0)</f>
      </c>
      <c r="DB11" s="73" t="str">
        <f>CX11</f>
      </c>
    </row>
    <row r="12" spans="1:113" customHeight="1" ht="17">
      <c r="G12" s="69" t="str">
        <f>IF(OR($A$1="Julien VIEIRA MARQUES",$A$1="Alberto ZUCCA",$A$1="Antoine CINQUIN",$A$1=H12),I12,"")</f>
      </c>
      <c r="H12" s="69" t="s">
        <v>112</v>
      </c>
      <c r="I12" s="69" t="s">
        <v>103</v>
      </c>
      <c r="J12" s="34"/>
      <c r="K12" s="34"/>
      <c r="L12" s="19"/>
      <c r="R12" t="str">
        <f>Potentials!A10</f>
      </c>
      <c r="S12" s="1" t="str">
        <f>Potentials!M10</f>
      </c>
      <c r="T12" s="47" t="str">
        <f>IF(INDEX(Potentials!$A$1:$O$1000,MATCH(R12,Potentials!$A$1:$A$1000,0),MATCH("Origine setup",Potentials!$A$1:$O$1,0))&lt;&gt;"",0,
IF($A$2="Tous",
IF(AND($R$2=0,$S$2=0,DATE(YEAR(S12),MONTH(S12),DAY(S12))&gt;=$O$6,(DATE(YEAR(S12),MONTH(S12),DAY(S12))&lt;=$O$3),LEFT(R12,3)="PRA"),1,
IF(AND($R$2&lt;&gt;0,$S$2&lt;&gt;0,DATE(YEAR(S12),MONTH(S12),DAY(S12))&gt;=$R$2,(DATE(YEAR(S12),MONTH(S12),DAY(S12))&lt;=$S$2),LEFT(R12,3)="PRA"),1,0)),
IF(AND($R$2=0,$S$2=0,DATE(YEAR(S12),MONTH(S12),DAY(S12))&gt;=$O$6,(DATE(YEAR(S12),MONTH(S12),DAY(S12))&lt;=$O$3),INDEX(Potentials!$A$1:$O$1000,MATCH(R12,Potentials!$A$1:$A$1000,0),MATCH("Groupe",Potentials!$A$1:$O$1,0))=$A$2,LEFT(R12,3)="PRA"),1,
IF(AND($R$2&lt;&gt;0,$S$2&lt;&gt;0,DATE(YEAR(S12),MONTH(S12),DAY(S12))&gt;=$R$2,(DATE(YEAR(S12),MONTH(S12),DAY(S12))&lt;=$S$2),INDEX(Potentials!$A$1:$O$1000,MATCH(R12,Potentials!$A$1:$A$1000,0),MATCH("Groupe",Potentials!$A$1:$O$1,0))=$A$2,LEFT(R12,3)="PRA"),1,0))))</f>
      </c>
      <c r="U12" s="47" t="str">
        <f>IF(T12&lt;&gt;0,SUM($T$4:T12),0)</f>
      </c>
      <c r="V12" s="48">
        <v>9</v>
      </c>
      <c r="W12" s="17" t="str">
        <f>IFERROR(INDEX($R$4:$U$1000,MATCH(V12,$U$4:$U$1000,0),1),0)</f>
      </c>
      <c r="Y12" t="str">
        <f>Projects!A10</f>
      </c>
      <c r="Z12" s="1" t="str">
        <f>Projects!I10</f>
      </c>
      <c r="AA12" s="47" t="str">
        <f>IF($A$2="Tous",
IF(AND($Y$2=0,$Z$2=0,DATE(YEAR(Z12),MONTH(Z12),DAY(Z12))&gt;=$O$6,(DATE(YEAR(Z12),MONTH(Z12),DAY(Z12))&lt;=$O$3)),1,
IF(AND($Y$2&lt;&gt;0,$Z$2&lt;&gt;0,DATE(YEAR(Z12),MONTH(Z12),DAY(Z12))&gt;=$Y$2,(DATE(YEAR(Z12),MONTH(Z12),DAY(Z12))&lt;=$Z$2)),1,0)),
IF(AND($Y$2=0,$Z$2=0,DATE(YEAR(Z12),MONTH(Z12),DAY(Z12))&gt;=$O$6,(DATE(YEAR(Z12),MONTH(Z12),DAY(Z12))&lt;=$O$3),INDEX(Projects!$A$1:$O$1000,MATCH(Y12,Projects!$A$1:$A$1000,0),MATCH("Groupe",Projects!$A$1:$O$1,0))=$A$2),1,
IF(AND($Y$2&lt;&gt;0,$Z$2&lt;&gt;0,DATE(YEAR(Z12),MONTH(Z12),DAY(Z12))&gt;=$Y$2,(DATE(YEAR(Z12),MONTH(Z12),DAY(Z12))&lt;=$Z$2),INDEX(Projects!$A$1:$O$1000,MATCH(Y12,Projects!$A$1:$A$1000,0),MATCH("Groupe",Projects!$A$1:$O$1,0))=$A$2),1,0)))</f>
      </c>
      <c r="AB12" s="47" t="str">
        <f>IF(AA12&lt;&gt;0,SUM($AA$4:AA12),0)</f>
      </c>
      <c r="AC12" s="48">
        <v>9</v>
      </c>
      <c r="AD12" s="17" t="str">
        <f>IFERROR(INDEX($Y$4:$AB$1000,MATCH(AC12,$AB$4:$AB$1000,0),1),0)</f>
      </c>
      <c r="AF12" t="str">
        <f>Projects!A10</f>
      </c>
      <c r="AG12" s="1" t="str">
        <f>Projects!D10</f>
      </c>
      <c r="AH12" s="47" t="str">
        <f>IF($A$2="Tous",
IF(AND($AF$2=0,$AG$2=0,DATE(YEAR(AG12),MONTH(AG12),DAY(AG12))&gt;=$O$6,(DATE(YEAR(AG12),MONTH(AG12),DAY(AG12))&lt;=$O$3)),1,
IF(AND($AF$2&lt;&gt;0,$AG$2&lt;&gt;0,DATE(YEAR(AG12),MONTH(AG12),DAY(AG12))&gt;=$AF$2,(DATE(YEAR(AG12),MONTH(AG12),DAY(AG12))&lt;=$AG$2)),1,0)),
IF(AND($AF$2=0,$AG$2=0,DATE(YEAR(AG12),MONTH(AG12),DAY(AG12))&gt;=$O$6,(DATE(YEAR(AG12),MONTH(AG12),DAY(AG12))&lt;=$O$3),INDEX(Projects!$A$1:$O$1000,MATCH(AF12,Projects!$A$1:$A$1000,0),MATCH("Groupe",Projects!$A$1:$O$1,0))=$A$2),1,
IF(AND($AF$2&lt;&gt;0,$AG$2&lt;&gt;0,DATE(YEAR(AG12),MONTH(AG12),DAY(AG12))&gt;=$AF$2,(DATE(YEAR(AG12),MONTH(AG12),DAY(AG12))&lt;=$AG$2),INDEX(Projects!$A$1:$O$1000,MATCH(AF12,Projects!$A$1:$A$1000,0),MATCH("Groupe",Projects!$A$1:$O$1,0))=$A$2),1,0)))</f>
      </c>
      <c r="AI12" s="47" t="str">
        <f>IF(AH12&lt;&gt;0,SUM($AH$4:AH12),0)</f>
      </c>
      <c r="AJ12" s="48">
        <v>9</v>
      </c>
      <c r="AK12" s="17" t="str">
        <f>IFERROR(INDEX($AF$4:$AI$1000,MATCH(AJ12,$AI$4:$AI$1000,0),1),0)</f>
      </c>
      <c r="AM12" t="str">
        <f>Potentials!A10</f>
      </c>
      <c r="AN12" s="1" t="str">
        <f>Potentials!L10</f>
      </c>
      <c r="AO12" s="47" t="str">
        <f>IF(INDEX(Potentials!$A$1:$O$1000,MATCH(R12,Potentials!$A$1:$A$1000,0),MATCH("Origine setup",Potentials!$A$1:$O$1,0))&lt;&gt;"",0,
IF($A$2="Tous",
IF(AND($AM$2=0,$AN$2=0,DATE(YEAR(AN12),MONTH(AN12),DAY(AN12))&gt;=$O$6,(DATE(YEAR(AN12),MONTH(AN12),DAY(AN12))&lt;=$O$3),INDEX(Potentials!$A$1:$O$10000,MATCH(AM12,Potentials!$A$1:$A$1000,0),MATCH("Statut",Potentials!$A$1:$O$1,0))="9 -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IF(AND($AM$2&lt;&gt;0,$AN$2&lt;&gt;0,DATE(YEAR(AN12),MONTH(AN12),DAY(AN12))&gt;=$AM$2,(DATE(YEAR(AN12),MONTH(AN12),DAY(AN12))&lt;=$AN$2),INDEX(Potentials!$A$1:$O$10000,MATCH(AM12,Potentials!$A$1:$A$1000,0),MATCH("Statut",Potentials!$A$1:$O$1,0))="9 - Perdu"),1,0)),
IF(AND($AM$2=0,$AN$2=0,DATE(YEAR(AN12),MONTH(AN12),DAY(AN12))&gt;=$O$6,(DATE(YEAR(AN12),MONTH(AN12),DAY(AN12))&lt;=$O$3),INDEX(Potentials!$A$1:$O$1000,MATCH(AM12,Potentials!$A$1:$A$1000,0),MATCH("Groupe",Potentials!$A$1:$O$1,0))=$A$2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,MATCH(AM12,Potentials!$A$1:$A$1000,0),MATCH("Groupe",Potentials!$A$1:$O$1,0))=$A$2,INDEX(Potentials!$A$1:$O$10000,MATCH(AM12,Potentials!$A$1:$A$1000,0),MATCH("Statut",Potentials!$A$1:$O$1,0))="9 - Perdu"),1,0))))</f>
      </c>
      <c r="AP12" s="47" t="str">
        <f>IF(AO12&lt;&gt;0,SUM($AO$4:AO12),0)</f>
      </c>
      <c r="AQ12" s="48">
        <v>9</v>
      </c>
      <c r="AR12" s="17" t="str">
        <f>IFERROR(INDEX($AM$4:$AP$1000,MATCH(AQ12,$AP$4:$AP$1000,0),1),0)</f>
      </c>
      <c r="AT12" t="str">
        <f>IF(COUNTIF($AT$4:AT11,Potentials!B10)&gt;0,"",Potentials!B10)</f>
      </c>
      <c r="AU12" s="2" t="str">
        <f t="array" ref="AU12" aca="1" ca="1">IF($A$2="Tous",SUMPRODUCT((Potentials!$F$2:$F$2000)*(Potentials!$B$2:$B$2000=AT12)*(Potentials!$E$2:$E$2000&lt;&gt;"8 - Gagne")*(Potentials!$E$2:$E$2000&lt;&gt;"9 - Perdu")*(Potentials!$E$2:$E$2000&lt;&gt;"10 - Gele"))
+SUMPRODUCT((Potentials!$F$2:$F$2000=0)*(Potentials!$B$2:$B$2000=AT12)*(Potentials!$D$2:$D$2000)*(Potentials!$E$2:$E$2000&lt;&gt;"8 - Gagne")*(Potentials!$E$2:$E$2000&lt;&gt;"9 - Perdu")*(Potentials!$E$2:$E$2000&lt;&gt;"10 - Gele")),
SUMPRODUCT((Potentials!$F$2:$F$2000)*(Potentials!$B$2:$B$2000=AT12)*(Potentials!$E$2:$E$2000&lt;&gt;"8 - Gagne")*(Potentials!$E$2:$E$2000&lt;&gt;"9 - Perdu")*(Potentials!$E$2:$E$2000&lt;&gt;"10 - Gele")*(Potentials!$O$2:$O$2000=$A$2))
+SUMPRODUCT((Potentials!$F$2:$F$2000=0)*(Potentials!$B$2:$B$2000=AT12)*(Potentials!$D$2:$D$2000)*(Potentials!$E$2:$E$2000&lt;&gt;"8 - Gagne")*(Potentials!$E$2:$E$2000&lt;&gt;"9 - Perdu")*(Potentials!$E$2:$E$2000&lt;&gt;"10 - Gele")*(Potentials!$O$2:$O$2000=$A$2)))</f>
      </c>
      <c r="AW12" s="17">
        <v>9</v>
      </c>
      <c r="AX12" s="17" t="str">
        <f>IF(AY12=0,"",INDEX($AT$4:$AT$1000,MATCH(AY12,$AU$4:$AU$1000,0)))</f>
      </c>
      <c r="AY12" s="21" t="str">
        <f>LARGE($AU$4:$AU$1000,AW12)</f>
      </c>
      <c r="BA12" t="str">
        <f>Potentials!A10</f>
      </c>
      <c r="BB12" s="2" t="str">
        <f t="array" ref="BB12" aca="1" ca="1">IF($A$2="Tous",SUMPRODUCT((Potentials!$F$2:$F$2000)*(Potentials!$A$2:$A$2000=BA12)*(Potentials!$E$2:$E$2000&lt;&gt;"8 - Gagne")*(Potentials!$E$2:$E$2000&lt;&gt;"9 - Perdu")*(Potentials!$E$2:$E$2000&lt;&gt;"10 - Gele"))
+SUMPRODUCT((Potentials!$F$2:$F$2000=0)*(Potentials!$A$2:$A$2000=BA12)*(Potentials!$D$2:$D$2000)*(Potentials!$E$2:$E$2000&lt;&gt;"8 - Gagne")*(Potentials!$E$2:$E$2000&lt;&gt;"9 - Perdu")*(Potentials!$E$2:$E$2000&lt;&gt;"10 - Gele")),
SUMPRODUCT((Potentials!$F$2:$F$2000)*(Potentials!$A$2:$A$2000=BA12)*(Potentials!$E$2:$E$2000&lt;&gt;"8 - Gagne")*(Potentials!$E$2:$E$2000&lt;&gt;"9 - Perdu")*(Potentials!$E$2:$E$2000&lt;&gt;"10 - Gele")*(Potentials!$O$2:$O$2000=$A$2))
+SUMPRODUCT((Potentials!$F$2:$F$2000=0)*(Potentials!$A$2:$A$2000=BA12)*(Potentials!$D$2:$D$2000)*(Potentials!$E$2:$E$2000&lt;&gt;"8 - Gagne")*(Potentials!$E$2:$E$2000&lt;&gt;"9 - Perdu")*(Potentials!$E$2:$E$2000&lt;&gt;"10 - Gele")*(Potentials!$O$2:$O$2000=$A$2)))</f>
      </c>
      <c r="BD12" s="17">
        <v>9</v>
      </c>
      <c r="BE12" s="17" t="str">
        <f>IF(BF12=0,"",INDEX($BA$4:$BA$1000,MATCH(BF12,$BB$4:$BB$1000,0)))</f>
      </c>
      <c r="BF12" s="21" t="str">
        <f>LARGE($BB$4:$BB$1000,BD12)</f>
      </c>
      <c r="BI12" s="99"/>
      <c r="BJ12" s="24"/>
      <c r="BK12" s="53"/>
      <c r="BL12" s="53"/>
      <c r="BM12" s="53"/>
      <c r="BN12" s="53"/>
      <c r="BO12" s="54"/>
      <c r="BR12" t="s">
        <v>99</v>
      </c>
      <c r="BS12" s="82" t="str">
        <f>SUM(BS13:BS23)</f>
      </c>
      <c r="BT12" s="82" t="str">
        <f>SUM(BT13:BT23)</f>
      </c>
      <c r="BU12" s="82" t="str">
        <f>SUM(BU13:BU23)</f>
      </c>
      <c r="BV12" s="82" t="str">
        <f>SUM(BV13:BV23)</f>
      </c>
      <c r="BW12" s="82" t="str">
        <f>SUM(BW13:BW23)</f>
      </c>
      <c r="BX12" s="82" t="str">
        <f>SUM(BX13:BX23)</f>
      </c>
      <c r="BY12" s="82" t="str">
        <f>SUM(BY13:BY23)</f>
      </c>
      <c r="BZ12" s="82" t="str">
        <f>SUM(BZ13:BZ23)</f>
      </c>
      <c r="CA12" s="82" t="str">
        <f>SUM(CA13:CA23)</f>
      </c>
      <c r="CB12" s="82" t="str">
        <f>SUM(CB13:CB23)</f>
      </c>
      <c r="CC12" s="82" t="str">
        <f>SUM(CC13:CC23)</f>
      </c>
      <c r="CD12" s="82" t="str">
        <f>SUM(CD13:CD23)</f>
      </c>
      <c r="CE12" s="82"/>
      <c r="CH12" s="64"/>
      <c r="CO12" s="50"/>
      <c r="CP12" s="50"/>
      <c r="CQ12" s="17"/>
      <c r="CR12" s="50"/>
      <c r="CS12" s="17"/>
      <c r="CT12" s="17"/>
      <c r="CU12" s="17"/>
      <c r="CV12" s="50"/>
      <c r="CW12" s="50"/>
      <c r="CX12" s="17"/>
      <c r="CY12" s="17"/>
      <c r="CZ12" s="17"/>
      <c r="DA12" s="17" t="str">
        <f>IFERROR(VLOOKUP(CV12,$H$5:$I$18,2,FALSE),0)</f>
      </c>
      <c r="DB12" s="73" t="str">
        <f>CX12</f>
      </c>
    </row>
    <row r="13" spans="1:113" customHeight="1" ht="16.5">
      <c r="G13" s="69" t="str">
        <f>IF(OR($A$1="Julien VIEIRA MARQUES",$A$1="Alberto ZUCCA",$A$1="Antoine CINQUIN",$A$1=H13),I13,"")</f>
      </c>
      <c r="H13" s="17" t="s">
        <v>113</v>
      </c>
      <c r="I13" s="69" t="s">
        <v>103</v>
      </c>
      <c r="J13" s="34"/>
      <c r="K13" s="34"/>
      <c r="L13" s="19"/>
      <c r="R13" t="str">
        <f>Potentials!A11</f>
      </c>
      <c r="S13" s="1" t="str">
        <f>Potentials!M11</f>
      </c>
      <c r="T13" s="47" t="str">
        <f>IF(INDEX(Potentials!$A$1:$O$1000,MATCH(R13,Potentials!$A$1:$A$1000,0),MATCH("Origine setup",Potentials!$A$1:$O$1,0))&lt;&gt;"",0,
IF($A$2="Tous",
IF(AND($R$2=0,$S$2=0,DATE(YEAR(S13),MONTH(S13),DAY(S13))&gt;=$O$6,(DATE(YEAR(S13),MONTH(S13),DAY(S13))&lt;=$O$3),LEFT(R13,3)="PRA"),1,
IF(AND($R$2&lt;&gt;0,$S$2&lt;&gt;0,DATE(YEAR(S13),MONTH(S13),DAY(S13))&gt;=$R$2,(DATE(YEAR(S13),MONTH(S13),DAY(S13))&lt;=$S$2),LEFT(R13,3)="PRA"),1,0)),
IF(AND($R$2=0,$S$2=0,DATE(YEAR(S13),MONTH(S13),DAY(S13))&gt;=$O$6,(DATE(YEAR(S13),MONTH(S13),DAY(S13))&lt;=$O$3),INDEX(Potentials!$A$1:$O$1000,MATCH(R13,Potentials!$A$1:$A$1000,0),MATCH("Groupe",Potentials!$A$1:$O$1,0))=$A$2,LEFT(R13,3)="PRA"),1,
IF(AND($R$2&lt;&gt;0,$S$2&lt;&gt;0,DATE(YEAR(S13),MONTH(S13),DAY(S13))&gt;=$R$2,(DATE(YEAR(S13),MONTH(S13),DAY(S13))&lt;=$S$2),INDEX(Potentials!$A$1:$O$1000,MATCH(R13,Potentials!$A$1:$A$1000,0),MATCH("Groupe",Potentials!$A$1:$O$1,0))=$A$2,LEFT(R13,3)="PRA"),1,0))))</f>
      </c>
      <c r="U13" s="47" t="str">
        <f>IF(T13&lt;&gt;0,SUM($T$4:T13),0)</f>
      </c>
      <c r="V13" s="48">
        <v>10</v>
      </c>
      <c r="W13" s="17" t="str">
        <f>IFERROR(INDEX($R$4:$U$1000,MATCH(V13,$U$4:$U$1000,0),1),0)</f>
      </c>
      <c r="Y13" t="str">
        <f>Projects!A11</f>
      </c>
      <c r="Z13" s="1" t="str">
        <f>Projects!I11</f>
      </c>
      <c r="AA13" s="47" t="str">
        <f>IF($A$2="Tous",
IF(AND($Y$2=0,$Z$2=0,DATE(YEAR(Z13),MONTH(Z13),DAY(Z13))&gt;=$O$6,(DATE(YEAR(Z13),MONTH(Z13),DAY(Z13))&lt;=$O$3)),1,
IF(AND($Y$2&lt;&gt;0,$Z$2&lt;&gt;0,DATE(YEAR(Z13),MONTH(Z13),DAY(Z13))&gt;=$Y$2,(DATE(YEAR(Z13),MONTH(Z13),DAY(Z13))&lt;=$Z$2)),1,0)),
IF(AND($Y$2=0,$Z$2=0,DATE(YEAR(Z13),MONTH(Z13),DAY(Z13))&gt;=$O$6,(DATE(YEAR(Z13),MONTH(Z13),DAY(Z13))&lt;=$O$3),INDEX(Projects!$A$1:$O$1000,MATCH(Y13,Projects!$A$1:$A$1000,0),MATCH("Groupe",Projects!$A$1:$O$1,0))=$A$2),1,
IF(AND($Y$2&lt;&gt;0,$Z$2&lt;&gt;0,DATE(YEAR(Z13),MONTH(Z13),DAY(Z13))&gt;=$Y$2,(DATE(YEAR(Z13),MONTH(Z13),DAY(Z13))&lt;=$Z$2),INDEX(Projects!$A$1:$O$1000,MATCH(Y13,Projects!$A$1:$A$1000,0),MATCH("Groupe",Projects!$A$1:$O$1,0))=$A$2),1,0)))</f>
      </c>
      <c r="AB13" s="47" t="str">
        <f>IF(AA13&lt;&gt;0,SUM($AA$4:AA13),0)</f>
      </c>
      <c r="AC13" s="48">
        <v>10</v>
      </c>
      <c r="AD13" s="17" t="str">
        <f>IFERROR(INDEX($Y$4:$AB$1000,MATCH(AC13,$AB$4:$AB$1000,0),1),0)</f>
      </c>
      <c r="AF13" t="str">
        <f>Projects!A11</f>
      </c>
      <c r="AG13" s="1" t="str">
        <f>Projects!D11</f>
      </c>
      <c r="AH13" s="47" t="str">
        <f>IF($A$2="Tous",
IF(AND($AF$2=0,$AG$2=0,DATE(YEAR(AG13),MONTH(AG13),DAY(AG13))&gt;=$O$6,(DATE(YEAR(AG13),MONTH(AG13),DAY(AG13))&lt;=$O$3)),1,
IF(AND($AF$2&lt;&gt;0,$AG$2&lt;&gt;0,DATE(YEAR(AG13),MONTH(AG13),DAY(AG13))&gt;=$AF$2,(DATE(YEAR(AG13),MONTH(AG13),DAY(AG13))&lt;=$AG$2)),1,0)),
IF(AND($AF$2=0,$AG$2=0,DATE(YEAR(AG13),MONTH(AG13),DAY(AG13))&gt;=$O$6,(DATE(YEAR(AG13),MONTH(AG13),DAY(AG13))&lt;=$O$3),INDEX(Projects!$A$1:$O$1000,MATCH(AF13,Projects!$A$1:$A$1000,0),MATCH("Groupe",Projects!$A$1:$O$1,0))=$A$2),1,
IF(AND($AF$2&lt;&gt;0,$AG$2&lt;&gt;0,DATE(YEAR(AG13),MONTH(AG13),DAY(AG13))&gt;=$AF$2,(DATE(YEAR(AG13),MONTH(AG13),DAY(AG13))&lt;=$AG$2),INDEX(Projects!$A$1:$O$1000,MATCH(AF13,Projects!$A$1:$A$1000,0),MATCH("Groupe",Projects!$A$1:$O$1,0))=$A$2),1,0)))</f>
      </c>
      <c r="AI13" s="47" t="str">
        <f>IF(AH13&lt;&gt;0,SUM($AH$4:AH13),0)</f>
      </c>
      <c r="AJ13" s="48">
        <v>10</v>
      </c>
      <c r="AK13" s="17" t="str">
        <f>IFERROR(INDEX($AF$4:$AI$1000,MATCH(AJ13,$AI$4:$AI$1000,0),1),0)</f>
      </c>
      <c r="AM13" t="str">
        <f>Potentials!A11</f>
      </c>
      <c r="AN13" s="1" t="str">
        <f>Potentials!L11</f>
      </c>
      <c r="AO13" s="47" t="str">
        <f>IF(INDEX(Potentials!$A$1:$O$1000,MATCH(R13,Potentials!$A$1:$A$1000,0),MATCH("Origine setup",Potentials!$A$1:$O$1,0))&lt;&gt;"",0,
IF($A$2="Tous",
IF(AND($AM$2=0,$AN$2=0,DATE(YEAR(AN13),MONTH(AN13),DAY(AN13))&gt;=$O$6,(DATE(YEAR(AN13),MONTH(AN13),DAY(AN13))&lt;=$O$3),INDEX(Potentials!$A$1:$O$10000,MATCH(AM13,Potentials!$A$1:$A$1000,0),MATCH("Statut",Potentials!$A$1:$O$1,0))="9 -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IF(AND($AM$2&lt;&gt;0,$AN$2&lt;&gt;0,DATE(YEAR(AN13),MONTH(AN13),DAY(AN13))&gt;=$AM$2,(DATE(YEAR(AN13),MONTH(AN13),DAY(AN13))&lt;=$AN$2),INDEX(Potentials!$A$1:$O$10000,MATCH(AM13,Potentials!$A$1:$A$1000,0),MATCH("Statut",Potentials!$A$1:$O$1,0))="9 - Perdu"),1,0)),
IF(AND($AM$2=0,$AN$2=0,DATE(YEAR(AN13),MONTH(AN13),DAY(AN13))&gt;=$O$6,(DATE(YEAR(AN13),MONTH(AN13),DAY(AN13))&lt;=$O$3),INDEX(Potentials!$A$1:$O$1000,MATCH(AM13,Potentials!$A$1:$A$1000,0),MATCH("Groupe",Potentials!$A$1:$O$1,0))=$A$2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,MATCH(AM13,Potentials!$A$1:$A$1000,0),MATCH("Groupe",Potentials!$A$1:$O$1,0))=$A$2,INDEX(Potentials!$A$1:$O$10000,MATCH(AM13,Potentials!$A$1:$A$1000,0),MATCH("Statut",Potentials!$A$1:$O$1,0))="9 - Perdu"),1,0))))</f>
      </c>
      <c r="AP13" s="47" t="str">
        <f>IF(AO13&lt;&gt;0,SUM($AO$4:AO13),0)</f>
      </c>
      <c r="AQ13" s="48">
        <v>10</v>
      </c>
      <c r="AR13" s="17" t="str">
        <f>IFERROR(INDEX($AM$4:$AP$1000,MATCH(AQ13,$AP$4:$AP$1000,0),1),0)</f>
      </c>
      <c r="AT13" t="str">
        <f>IF(COUNTIF($AT$4:AT12,Potentials!B11)&gt;0,"",Potentials!B11)</f>
      </c>
      <c r="AU13" s="2" t="str">
        <f t="array" ref="AU13" aca="1" ca="1">IF($A$2="Tous",SUMPRODUCT((Potentials!$F$2:$F$2000)*(Potentials!$B$2:$B$2000=AT13)*(Potentials!$E$2:$E$2000&lt;&gt;"8 - Gagne")*(Potentials!$E$2:$E$2000&lt;&gt;"9 - Perdu")*(Potentials!$E$2:$E$2000&lt;&gt;"10 - Gele"))
+SUMPRODUCT((Potentials!$F$2:$F$2000=0)*(Potentials!$B$2:$B$2000=AT13)*(Potentials!$D$2:$D$2000)*(Potentials!$E$2:$E$2000&lt;&gt;"8 - Gagne")*(Potentials!$E$2:$E$2000&lt;&gt;"9 - Perdu")*(Potentials!$E$2:$E$2000&lt;&gt;"10 - Gele")),
SUMPRODUCT((Potentials!$F$2:$F$2000)*(Potentials!$B$2:$B$2000=AT13)*(Potentials!$E$2:$E$2000&lt;&gt;"8 - Gagne")*(Potentials!$E$2:$E$2000&lt;&gt;"9 - Perdu")*(Potentials!$E$2:$E$2000&lt;&gt;"10 - Gele")*(Potentials!$O$2:$O$2000=$A$2))
+SUMPRODUCT((Potentials!$F$2:$F$2000=0)*(Potentials!$B$2:$B$2000=AT13)*(Potentials!$D$2:$D$2000)*(Potentials!$E$2:$E$2000&lt;&gt;"8 - Gagne")*(Potentials!$E$2:$E$2000&lt;&gt;"9 - Perdu")*(Potentials!$E$2:$E$2000&lt;&gt;"10 - Gele")*(Potentials!$O$2:$O$2000=$A$2)))</f>
      </c>
      <c r="AW13" s="17">
        <v>10</v>
      </c>
      <c r="AX13" s="17" t="str">
        <f>IF(AY13=0,"",INDEX($AT$4:$AT$1000,MATCH(AY13,$AU$4:$AU$1000,0)))</f>
      </c>
      <c r="AY13" s="21" t="str">
        <f>LARGE($AU$4:$AU$1000,AW13)</f>
      </c>
      <c r="BA13" t="str">
        <f>Potentials!A11</f>
      </c>
      <c r="BB13" s="2" t="str">
        <f t="array" ref="BB13" aca="1" ca="1">IF($A$2="Tous",SUMPRODUCT((Potentials!$F$2:$F$2000)*(Potentials!$A$2:$A$2000=BA13)*(Potentials!$E$2:$E$2000&lt;&gt;"8 - Gagne")*(Potentials!$E$2:$E$2000&lt;&gt;"9 - Perdu")*(Potentials!$E$2:$E$2000&lt;&gt;"10 - Gele"))
+SUMPRODUCT((Potentials!$F$2:$F$2000=0)*(Potentials!$A$2:$A$2000=BA13)*(Potentials!$D$2:$D$2000)*(Potentials!$E$2:$E$2000&lt;&gt;"8 - Gagne")*(Potentials!$E$2:$E$2000&lt;&gt;"9 - Perdu")*(Potentials!$E$2:$E$2000&lt;&gt;"10 - Gele")),
SUMPRODUCT((Potentials!$F$2:$F$2000)*(Potentials!$A$2:$A$2000=BA13)*(Potentials!$E$2:$E$2000&lt;&gt;"8 - Gagne")*(Potentials!$E$2:$E$2000&lt;&gt;"9 - Perdu")*(Potentials!$E$2:$E$2000&lt;&gt;"10 - Gele")*(Potentials!$O$2:$O$2000=$A$2))
+SUMPRODUCT((Potentials!$F$2:$F$2000=0)*(Potentials!$A$2:$A$2000=BA13)*(Potentials!$D$2:$D$2000)*(Potentials!$E$2:$E$2000&lt;&gt;"8 - Gagne")*(Potentials!$E$2:$E$2000&lt;&gt;"9 - Perdu")*(Potentials!$E$2:$E$2000&lt;&gt;"10 - Gele")*(Potentials!$O$2:$O$2000=$A$2)))</f>
      </c>
      <c r="BD13" s="17">
        <v>10</v>
      </c>
      <c r="BE13" s="17" t="str">
        <f>IF(BF13=0,"",INDEX($BA$4:$BA$1000,MATCH(BF13,$BB$4:$BB$1000,0)))</f>
      </c>
      <c r="BF13" s="21" t="str">
        <f>LARGE($BB$4:$BB$1000,BD13)</f>
      </c>
      <c r="BI13" s="98" t="s">
        <v>114</v>
      </c>
      <c r="BJ13" s="23" t="s">
        <v>76</v>
      </c>
      <c r="BK13" s="51" t="str">
        <f>SUM(BK5:BK11)</f>
      </c>
      <c r="BL13" s="51" t="str">
        <f>SUM(BL5:BL12)</f>
      </c>
      <c r="BM13" s="55"/>
      <c r="BN13" s="55"/>
      <c r="BO13" s="56"/>
      <c r="BR13" s="78" t="s">
        <v>73</v>
      </c>
      <c r="BS13" s="82" t="str">
        <f>$J23/12</f>
      </c>
      <c r="BT13" s="82" t="str">
        <f>$J23/12</f>
      </c>
      <c r="BU13" s="82" t="str">
        <f>$J23/12</f>
      </c>
      <c r="BV13" s="82" t="str">
        <f>$J23/12</f>
      </c>
      <c r="BW13" s="82" t="str">
        <f>$J23/12</f>
      </c>
      <c r="BX13" s="82" t="str">
        <f>$J23/12</f>
      </c>
      <c r="BY13" s="82" t="str">
        <f>$J23/12</f>
      </c>
      <c r="BZ13" s="82" t="str">
        <f>$J23/12</f>
      </c>
      <c r="CA13" s="82" t="str">
        <f>$J23/12</f>
      </c>
      <c r="CB13" s="82" t="str">
        <f>$J23/12</f>
      </c>
      <c r="CC13" s="82" t="str">
        <f>$J23/12</f>
      </c>
      <c r="CD13" s="82" t="str">
        <f>$J23/12</f>
      </c>
      <c r="CO13" s="50"/>
      <c r="CP13" s="50"/>
      <c r="CQ13" s="17"/>
      <c r="CR13" s="50"/>
      <c r="CS13" s="17"/>
      <c r="CT13" s="17"/>
      <c r="CU13" s="17"/>
      <c r="CV13" s="50"/>
      <c r="CW13" s="50"/>
      <c r="CX13" s="17"/>
      <c r="CY13" s="17"/>
      <c r="CZ13" s="17"/>
      <c r="DA13" s="17" t="str">
        <f>IFERROR(VLOOKUP(CV13,$H$5:$I$18,2,FALSE),0)</f>
      </c>
      <c r="DB13" s="73" t="str">
        <f>CX13</f>
      </c>
    </row>
    <row r="14" spans="1:113" customHeight="1" ht="17">
      <c r="G14" s="69" t="str">
        <f>IF(OR($A$1="Julien VIEIRA MARQUES",$A$1="Alberto ZUCCA",$A$1="Antoine CINQUIN",$A$1=H14),I14,"")</f>
      </c>
      <c r="H14" s="17"/>
      <c r="I14" s="69"/>
      <c r="J14" s="34"/>
      <c r="K14" s="34"/>
      <c r="L14" s="19"/>
      <c r="R14" t="str">
        <f>Potentials!A12</f>
      </c>
      <c r="S14" s="1" t="str">
        <f>Potentials!M12</f>
      </c>
      <c r="T14" s="47" t="str">
        <f>IF(INDEX(Potentials!$A$1:$O$1000,MATCH(R14,Potentials!$A$1:$A$1000,0),MATCH("Origine setup",Potentials!$A$1:$O$1,0))&lt;&gt;"",0,
IF($A$2="Tous",
IF(AND($R$2=0,$S$2=0,DATE(YEAR(S14),MONTH(S14),DAY(S14))&gt;=$O$6,(DATE(YEAR(S14),MONTH(S14),DAY(S14))&lt;=$O$3),LEFT(R14,3)="PRA"),1,
IF(AND($R$2&lt;&gt;0,$S$2&lt;&gt;0,DATE(YEAR(S14),MONTH(S14),DAY(S14))&gt;=$R$2,(DATE(YEAR(S14),MONTH(S14),DAY(S14))&lt;=$S$2),LEFT(R14,3)="PRA"),1,0)),
IF(AND($R$2=0,$S$2=0,DATE(YEAR(S14),MONTH(S14),DAY(S14))&gt;=$O$6,(DATE(YEAR(S14),MONTH(S14),DAY(S14))&lt;=$O$3),INDEX(Potentials!$A$1:$O$1000,MATCH(R14,Potentials!$A$1:$A$1000,0),MATCH("Groupe",Potentials!$A$1:$O$1,0))=$A$2,LEFT(R14,3)="PRA"),1,
IF(AND($R$2&lt;&gt;0,$S$2&lt;&gt;0,DATE(YEAR(S14),MONTH(S14),DAY(S14))&gt;=$R$2,(DATE(YEAR(S14),MONTH(S14),DAY(S14))&lt;=$S$2),INDEX(Potentials!$A$1:$O$1000,MATCH(R14,Potentials!$A$1:$A$1000,0),MATCH("Groupe",Potentials!$A$1:$O$1,0))=$A$2,LEFT(R14,3)="PRA"),1,0))))</f>
      </c>
      <c r="U14" s="47" t="str">
        <f>IF(T14&lt;&gt;0,SUM($T$4:T14),0)</f>
      </c>
      <c r="V14" s="48">
        <v>11</v>
      </c>
      <c r="W14" s="17" t="str">
        <f>IFERROR(INDEX($R$4:$U$1000,MATCH(V14,$U$4:$U$1000,0),1),0)</f>
      </c>
      <c r="Y14" t="str">
        <f>Projects!A12</f>
      </c>
      <c r="Z14" s="1" t="str">
        <f>Projects!I12</f>
      </c>
      <c r="AA14" s="47" t="str">
        <f>IF($A$2="Tous",
IF(AND($Y$2=0,$Z$2=0,DATE(YEAR(Z14),MONTH(Z14),DAY(Z14))&gt;=$O$6,(DATE(YEAR(Z14),MONTH(Z14),DAY(Z14))&lt;=$O$3)),1,
IF(AND($Y$2&lt;&gt;0,$Z$2&lt;&gt;0,DATE(YEAR(Z14),MONTH(Z14),DAY(Z14))&gt;=$Y$2,(DATE(YEAR(Z14),MONTH(Z14),DAY(Z14))&lt;=$Z$2)),1,0)),
IF(AND($Y$2=0,$Z$2=0,DATE(YEAR(Z14),MONTH(Z14),DAY(Z14))&gt;=$O$6,(DATE(YEAR(Z14),MONTH(Z14),DAY(Z14))&lt;=$O$3),INDEX(Projects!$A$1:$O$1000,MATCH(Y14,Projects!$A$1:$A$1000,0),MATCH("Groupe",Projects!$A$1:$O$1,0))=$A$2),1,
IF(AND($Y$2&lt;&gt;0,$Z$2&lt;&gt;0,DATE(YEAR(Z14),MONTH(Z14),DAY(Z14))&gt;=$Y$2,(DATE(YEAR(Z14),MONTH(Z14),DAY(Z14))&lt;=$Z$2),INDEX(Projects!$A$1:$O$1000,MATCH(Y14,Projects!$A$1:$A$1000,0),MATCH("Groupe",Projects!$A$1:$O$1,0))=$A$2),1,0)))</f>
      </c>
      <c r="AB14" s="47" t="str">
        <f>IF(AA14&lt;&gt;0,SUM($AA$4:AA14),0)</f>
      </c>
      <c r="AC14" s="48">
        <v>11</v>
      </c>
      <c r="AD14" s="17" t="str">
        <f>IFERROR(INDEX($Y$4:$AB$1000,MATCH(AC14,$AB$4:$AB$1000,0),1),0)</f>
      </c>
      <c r="AF14" t="str">
        <f>Projects!A12</f>
      </c>
      <c r="AG14" s="1" t="str">
        <f>Projects!D12</f>
      </c>
      <c r="AH14" s="47" t="str">
        <f>IF($A$2="Tous",
IF(AND($AF$2=0,$AG$2=0,DATE(YEAR(AG14),MONTH(AG14),DAY(AG14))&gt;=$O$6,(DATE(YEAR(AG14),MONTH(AG14),DAY(AG14))&lt;=$O$3)),1,
IF(AND($AF$2&lt;&gt;0,$AG$2&lt;&gt;0,DATE(YEAR(AG14),MONTH(AG14),DAY(AG14))&gt;=$AF$2,(DATE(YEAR(AG14),MONTH(AG14),DAY(AG14))&lt;=$AG$2)),1,0)),
IF(AND($AF$2=0,$AG$2=0,DATE(YEAR(AG14),MONTH(AG14),DAY(AG14))&gt;=$O$6,(DATE(YEAR(AG14),MONTH(AG14),DAY(AG14))&lt;=$O$3),INDEX(Projects!$A$1:$O$1000,MATCH(AF14,Projects!$A$1:$A$1000,0),MATCH("Groupe",Projects!$A$1:$O$1,0))=$A$2),1,
IF(AND($AF$2&lt;&gt;0,$AG$2&lt;&gt;0,DATE(YEAR(AG14),MONTH(AG14),DAY(AG14))&gt;=$AF$2,(DATE(YEAR(AG14),MONTH(AG14),DAY(AG14))&lt;=$AG$2),INDEX(Projects!$A$1:$O$1000,MATCH(AF14,Projects!$A$1:$A$1000,0),MATCH("Groupe",Projects!$A$1:$O$1,0))=$A$2),1,0)))</f>
      </c>
      <c r="AI14" s="47" t="str">
        <f>IF(AH14&lt;&gt;0,SUM($AH$4:AH14),0)</f>
      </c>
      <c r="AJ14" s="48">
        <v>11</v>
      </c>
      <c r="AK14" s="17" t="str">
        <f>IFERROR(INDEX($AF$4:$AI$1000,MATCH(AJ14,$AI$4:$AI$1000,0),1),0)</f>
      </c>
      <c r="AM14" t="str">
        <f>Potentials!A12</f>
      </c>
      <c r="AN14" s="1" t="str">
        <f>Potentials!L12</f>
      </c>
      <c r="AO14" s="47" t="str">
        <f>IF(INDEX(Potentials!$A$1:$O$1000,MATCH(R14,Potentials!$A$1:$A$1000,0),MATCH("Origine setup",Potentials!$A$1:$O$1,0))&lt;&gt;"",0,
IF($A$2="Tous",
IF(AND($AM$2=0,$AN$2=0,DATE(YEAR(AN14),MONTH(AN14),DAY(AN14))&gt;=$O$6,(DATE(YEAR(AN14),MONTH(AN14),DAY(AN14))&lt;=$O$3),INDEX(Potentials!$A$1:$O$10000,MATCH(AM14,Potentials!$A$1:$A$1000,0),MATCH("Statut",Potentials!$A$1:$O$1,0))="9 -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IF(AND($AM$2&lt;&gt;0,$AN$2&lt;&gt;0,DATE(YEAR(AN14),MONTH(AN14),DAY(AN14))&gt;=$AM$2,(DATE(YEAR(AN14),MONTH(AN14),DAY(AN14))&lt;=$AN$2),INDEX(Potentials!$A$1:$O$10000,MATCH(AM14,Potentials!$A$1:$A$1000,0),MATCH("Statut",Potentials!$A$1:$O$1,0))="9 - Perdu"),1,0)),
IF(AND($AM$2=0,$AN$2=0,DATE(YEAR(AN14),MONTH(AN14),DAY(AN14))&gt;=$O$6,(DATE(YEAR(AN14),MONTH(AN14),DAY(AN14))&lt;=$O$3),INDEX(Potentials!$A$1:$O$1000,MATCH(AM14,Potentials!$A$1:$A$1000,0),MATCH("Groupe",Potentials!$A$1:$O$1,0))=$A$2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,MATCH(AM14,Potentials!$A$1:$A$1000,0),MATCH("Groupe",Potentials!$A$1:$O$1,0))=$A$2,INDEX(Potentials!$A$1:$O$10000,MATCH(AM14,Potentials!$A$1:$A$1000,0),MATCH("Statut",Potentials!$A$1:$O$1,0))="9 - Perdu"),1,0))))</f>
      </c>
      <c r="AP14" s="47" t="str">
        <f>IF(AO14&lt;&gt;0,SUM($AO$4:AO14),0)</f>
      </c>
      <c r="AQ14" s="48">
        <v>11</v>
      </c>
      <c r="AR14" s="17" t="str">
        <f>IFERROR(INDEX($AM$4:$AP$1000,MATCH(AQ14,$AP$4:$AP$1000,0),1),0)</f>
      </c>
      <c r="AT14" t="str">
        <f>IF(COUNTIF($AT$4:AT13,Potentials!B12)&gt;0,"",Potentials!B12)</f>
      </c>
      <c r="AU14" s="2" t="str">
        <f t="array" ref="AU14" aca="1" ca="1">IF($A$2="Tous",SUMPRODUCT((Potentials!$F$2:$F$2000)*(Potentials!$B$2:$B$2000=AT14)*(Potentials!$E$2:$E$2000&lt;&gt;"8 - Gagne")*(Potentials!$E$2:$E$2000&lt;&gt;"9 - Perdu")*(Potentials!$E$2:$E$2000&lt;&gt;"10 - Gele"))
+SUMPRODUCT((Potentials!$F$2:$F$2000=0)*(Potentials!$B$2:$B$2000=AT14)*(Potentials!$D$2:$D$2000)*(Potentials!$E$2:$E$2000&lt;&gt;"8 - Gagne")*(Potentials!$E$2:$E$2000&lt;&gt;"9 - Perdu")*(Potentials!$E$2:$E$2000&lt;&gt;"10 - Gele")),
SUMPRODUCT((Potentials!$F$2:$F$2000)*(Potentials!$B$2:$B$2000=AT14)*(Potentials!$E$2:$E$2000&lt;&gt;"8 - Gagne")*(Potentials!$E$2:$E$2000&lt;&gt;"9 - Perdu")*(Potentials!$E$2:$E$2000&lt;&gt;"10 - Gele")*(Potentials!$O$2:$O$2000=$A$2))
+SUMPRODUCT((Potentials!$F$2:$F$2000=0)*(Potentials!$B$2:$B$2000=AT14)*(Potentials!$D$2:$D$2000)*(Potentials!$E$2:$E$2000&lt;&gt;"8 - Gagne")*(Potentials!$E$2:$E$2000&lt;&gt;"9 - Perdu")*(Potentials!$E$2:$E$2000&lt;&gt;"10 - Gele")*(Potentials!$O$2:$O$2000=$A$2)))</f>
      </c>
      <c r="BA14" t="str">
        <f>Potentials!A12</f>
      </c>
      <c r="BB14" s="2" t="str">
        <f t="array" ref="BB14" aca="1" ca="1">IF($A$2="Tous",SUMPRODUCT((Potentials!$F$2:$F$2000)*(Potentials!$A$2:$A$2000=BA14)*(Potentials!$E$2:$E$2000&lt;&gt;"8 - Gagne")*(Potentials!$E$2:$E$2000&lt;&gt;"9 - Perdu")*(Potentials!$E$2:$E$2000&lt;&gt;"10 - Gele"))
+SUMPRODUCT((Potentials!$F$2:$F$2000=0)*(Potentials!$A$2:$A$2000=BA14)*(Potentials!$D$2:$D$2000)*(Potentials!$E$2:$E$2000&lt;&gt;"8 - Gagne")*(Potentials!$E$2:$E$2000&lt;&gt;"9 - Perdu")*(Potentials!$E$2:$E$2000&lt;&gt;"10 - Gele")),
SUMPRODUCT((Potentials!$F$2:$F$2000)*(Potentials!$A$2:$A$2000=BA14)*(Potentials!$E$2:$E$2000&lt;&gt;"8 - Gagne")*(Potentials!$E$2:$E$2000&lt;&gt;"9 - Perdu")*(Potentials!$E$2:$E$2000&lt;&gt;"10 - Gele")*(Potentials!$O$2:$O$2000=$A$2))
+SUMPRODUCT((Potentials!$F$2:$F$2000=0)*(Potentials!$A$2:$A$2000=BA14)*(Potentials!$D$2:$D$2000)*(Potentials!$E$2:$E$2000&lt;&gt;"8 - Gagne")*(Potentials!$E$2:$E$2000&lt;&gt;"9 - Perdu")*(Potentials!$E$2:$E$2000&lt;&gt;"10 - Gele")*(Potentials!$O$2:$O$2000=$A$2)))</f>
      </c>
      <c r="BI14" s="99"/>
      <c r="BJ14" s="24" t="s">
        <v>46</v>
      </c>
      <c r="BK14" s="53"/>
      <c r="BL14" s="57"/>
      <c r="BM14" s="53" t="str">
        <f>SUM(BM5:BM12)</f>
      </c>
      <c r="BN14" s="53" t="str">
        <f>IF(BO14-BM14&lt;=0,0,BO14-BM14)</f>
      </c>
      <c r="BO14" s="58" t="str">
        <f>IF($A$2="Tous",BN21,INDEX(BI22:BN32,MATCH($A$2,BI22:BI32,0),6))</f>
      </c>
      <c r="BR14" s="78" t="s">
        <v>89</v>
      </c>
      <c r="BS14" s="82" t="str">
        <f>$J24/12</f>
      </c>
      <c r="BT14" s="82" t="str">
        <f>$J24/12</f>
      </c>
      <c r="BU14" s="82" t="str">
        <f>$J24/12</f>
      </c>
      <c r="BV14" s="82" t="str">
        <f>$J24/12</f>
      </c>
      <c r="BW14" s="82" t="str">
        <f>$J24/12</f>
      </c>
      <c r="BX14" s="82" t="str">
        <f>$J24/12</f>
      </c>
      <c r="BY14" s="82" t="str">
        <f>$J24/12</f>
      </c>
      <c r="BZ14" s="82" t="str">
        <f>$J24/12</f>
      </c>
      <c r="CA14" s="82" t="str">
        <f>$J24/12</f>
      </c>
      <c r="CB14" s="82" t="str">
        <f>$J24/12</f>
      </c>
      <c r="CC14" s="82" t="str">
        <f>$J24/12</f>
      </c>
      <c r="CD14" s="82" t="str">
        <f>$J24/12</f>
      </c>
      <c r="CO14" s="50"/>
      <c r="CP14" s="50"/>
      <c r="CQ14" s="17"/>
      <c r="CR14" s="50"/>
      <c r="CS14" s="17"/>
      <c r="CT14" s="17"/>
      <c r="CU14" s="17"/>
      <c r="CV14" s="50"/>
      <c r="CW14" s="50"/>
      <c r="CX14" s="17"/>
      <c r="CY14" s="17"/>
      <c r="CZ14" s="17"/>
      <c r="DA14" s="17" t="str">
        <f>IFERROR(VLOOKUP(CV14,$H$5:$I$18,2,FALSE),0)</f>
      </c>
      <c r="DB14" s="73" t="str">
        <f>CX14</f>
      </c>
    </row>
    <row r="15" spans="1:113" customHeight="1" ht="16.5">
      <c r="G15" s="69" t="str">
        <f>IF(OR($A$1="Julien VIEIRA MARQUES",$A$1="Alberto ZUCCA",$A$1="Antoine CINQUIN",$A$1=H15),I15,"")</f>
      </c>
      <c r="H15" s="17"/>
      <c r="I15" s="69"/>
      <c r="J15" s="34"/>
      <c r="K15" s="34"/>
      <c r="L15" s="19"/>
      <c r="R15" t="str">
        <f>Potentials!A13</f>
      </c>
      <c r="S15" s="1" t="str">
        <f>Potentials!M13</f>
      </c>
      <c r="T15" s="47" t="str">
        <f>IF(INDEX(Potentials!$A$1:$O$1000,MATCH(R15,Potentials!$A$1:$A$1000,0),MATCH("Origine setup",Potentials!$A$1:$O$1,0))&lt;&gt;"",0,
IF($A$2="Tous",
IF(AND($R$2=0,$S$2=0,DATE(YEAR(S15),MONTH(S15),DAY(S15))&gt;=$O$6,(DATE(YEAR(S15),MONTH(S15),DAY(S15))&lt;=$O$3),LEFT(R15,3)="PRA"),1,
IF(AND($R$2&lt;&gt;0,$S$2&lt;&gt;0,DATE(YEAR(S15),MONTH(S15),DAY(S15))&gt;=$R$2,(DATE(YEAR(S15),MONTH(S15),DAY(S15))&lt;=$S$2),LEFT(R15,3)="PRA"),1,0)),
IF(AND($R$2=0,$S$2=0,DATE(YEAR(S15),MONTH(S15),DAY(S15))&gt;=$O$6,(DATE(YEAR(S15),MONTH(S15),DAY(S15))&lt;=$O$3),INDEX(Potentials!$A$1:$O$1000,MATCH(R15,Potentials!$A$1:$A$1000,0),MATCH("Groupe",Potentials!$A$1:$O$1,0))=$A$2,LEFT(R15,3)="PRA"),1,
IF(AND($R$2&lt;&gt;0,$S$2&lt;&gt;0,DATE(YEAR(S15),MONTH(S15),DAY(S15))&gt;=$R$2,(DATE(YEAR(S15),MONTH(S15),DAY(S15))&lt;=$S$2),INDEX(Potentials!$A$1:$O$1000,MATCH(R15,Potentials!$A$1:$A$1000,0),MATCH("Groupe",Potentials!$A$1:$O$1,0))=$A$2,LEFT(R15,3)="PRA"),1,0))))</f>
      </c>
      <c r="U15" s="47" t="str">
        <f>IF(T15&lt;&gt;0,SUM($T$4:T15),0)</f>
      </c>
      <c r="V15" s="48">
        <v>12</v>
      </c>
      <c r="W15" s="17" t="str">
        <f>IFERROR(INDEX($R$4:$U$1000,MATCH(V15,$U$4:$U$1000,0),1),0)</f>
      </c>
      <c r="Y15" t="str">
        <f>Projects!A13</f>
      </c>
      <c r="Z15" s="1" t="str">
        <f>Projects!I13</f>
      </c>
      <c r="AA15" s="47" t="str">
        <f>IF($A$2="Tous",
IF(AND($Y$2=0,$Z$2=0,DATE(YEAR(Z15),MONTH(Z15),DAY(Z15))&gt;=$O$6,(DATE(YEAR(Z15),MONTH(Z15),DAY(Z15))&lt;=$O$3)),1,
IF(AND($Y$2&lt;&gt;0,$Z$2&lt;&gt;0,DATE(YEAR(Z15),MONTH(Z15),DAY(Z15))&gt;=$Y$2,(DATE(YEAR(Z15),MONTH(Z15),DAY(Z15))&lt;=$Z$2)),1,0)),
IF(AND($Y$2=0,$Z$2=0,DATE(YEAR(Z15),MONTH(Z15),DAY(Z15))&gt;=$O$6,(DATE(YEAR(Z15),MONTH(Z15),DAY(Z15))&lt;=$O$3),INDEX(Projects!$A$1:$O$1000,MATCH(Y15,Projects!$A$1:$A$1000,0),MATCH("Groupe",Projects!$A$1:$O$1,0))=$A$2),1,
IF(AND($Y$2&lt;&gt;0,$Z$2&lt;&gt;0,DATE(YEAR(Z15),MONTH(Z15),DAY(Z15))&gt;=$Y$2,(DATE(YEAR(Z15),MONTH(Z15),DAY(Z15))&lt;=$Z$2),INDEX(Projects!$A$1:$O$1000,MATCH(Y15,Projects!$A$1:$A$1000,0),MATCH("Groupe",Projects!$A$1:$O$1,0))=$A$2),1,0)))</f>
      </c>
      <c r="AB15" s="47" t="str">
        <f>IF(AA15&lt;&gt;0,SUM($AA$4:AA15),0)</f>
      </c>
      <c r="AC15" s="48">
        <v>12</v>
      </c>
      <c r="AD15" s="17" t="str">
        <f>IFERROR(INDEX($Y$4:$AB$1000,MATCH(AC15,$AB$4:$AB$1000,0),1),0)</f>
      </c>
      <c r="AF15" t="str">
        <f>Projects!A13</f>
      </c>
      <c r="AG15" s="1" t="str">
        <f>Projects!D13</f>
      </c>
      <c r="AH15" s="47" t="str">
        <f>IF($A$2="Tous",
IF(AND($AF$2=0,$AG$2=0,DATE(YEAR(AG15),MONTH(AG15),DAY(AG15))&gt;=$O$6,(DATE(YEAR(AG15),MONTH(AG15),DAY(AG15))&lt;=$O$3)),1,
IF(AND($AF$2&lt;&gt;0,$AG$2&lt;&gt;0,DATE(YEAR(AG15),MONTH(AG15),DAY(AG15))&gt;=$AF$2,(DATE(YEAR(AG15),MONTH(AG15),DAY(AG15))&lt;=$AG$2)),1,0)),
IF(AND($AF$2=0,$AG$2=0,DATE(YEAR(AG15),MONTH(AG15),DAY(AG15))&gt;=$O$6,(DATE(YEAR(AG15),MONTH(AG15),DAY(AG15))&lt;=$O$3),INDEX(Projects!$A$1:$O$1000,MATCH(AF15,Projects!$A$1:$A$1000,0),MATCH("Groupe",Projects!$A$1:$O$1,0))=$A$2),1,
IF(AND($AF$2&lt;&gt;0,$AG$2&lt;&gt;0,DATE(YEAR(AG15),MONTH(AG15),DAY(AG15))&gt;=$AF$2,(DATE(YEAR(AG15),MONTH(AG15),DAY(AG15))&lt;=$AG$2),INDEX(Projects!$A$1:$O$1000,MATCH(AF15,Projects!$A$1:$A$1000,0),MATCH("Groupe",Projects!$A$1:$O$1,0))=$A$2),1,0)))</f>
      </c>
      <c r="AI15" s="47" t="str">
        <f>IF(AH15&lt;&gt;0,SUM($AH$4:AH15),0)</f>
      </c>
      <c r="AJ15" s="48">
        <v>12</v>
      </c>
      <c r="AK15" s="17" t="str">
        <f>IFERROR(INDEX($AF$4:$AI$1000,MATCH(AJ15,$AI$4:$AI$1000,0),1),0)</f>
      </c>
      <c r="AM15" t="str">
        <f>Potentials!A13</f>
      </c>
      <c r="AN15" s="1" t="str">
        <f>Potentials!L13</f>
      </c>
      <c r="AO15" s="47" t="str">
        <f>IF(INDEX(Potentials!$A$1:$O$1000,MATCH(R15,Potentials!$A$1:$A$1000,0),MATCH("Origine setup",Potentials!$A$1:$O$1,0))&lt;&gt;"",0,
IF($A$2="Tous",
IF(AND($AM$2=0,$AN$2=0,DATE(YEAR(AN15),MONTH(AN15),DAY(AN15))&gt;=$O$6,(DATE(YEAR(AN15),MONTH(AN15),DAY(AN15))&lt;=$O$3),INDEX(Potentials!$A$1:$O$10000,MATCH(AM15,Potentials!$A$1:$A$1000,0),MATCH("Statut",Potentials!$A$1:$O$1,0))="9 -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IF(AND($AM$2&lt;&gt;0,$AN$2&lt;&gt;0,DATE(YEAR(AN15),MONTH(AN15),DAY(AN15))&gt;=$AM$2,(DATE(YEAR(AN15),MONTH(AN15),DAY(AN15))&lt;=$AN$2),INDEX(Potentials!$A$1:$O$10000,MATCH(AM15,Potentials!$A$1:$A$1000,0),MATCH("Statut",Potentials!$A$1:$O$1,0))="9 - Perdu"),1,0)),
IF(AND($AM$2=0,$AN$2=0,DATE(YEAR(AN15),MONTH(AN15),DAY(AN15))&gt;=$O$6,(DATE(YEAR(AN15),MONTH(AN15),DAY(AN15))&lt;=$O$3),INDEX(Potentials!$A$1:$O$1000,MATCH(AM15,Potentials!$A$1:$A$1000,0),MATCH("Groupe",Potentials!$A$1:$O$1,0))=$A$2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,MATCH(AM15,Potentials!$A$1:$A$1000,0),MATCH("Groupe",Potentials!$A$1:$O$1,0))=$A$2,INDEX(Potentials!$A$1:$O$10000,MATCH(AM15,Potentials!$A$1:$A$1000,0),MATCH("Statut",Potentials!$A$1:$O$1,0))="9 - Perdu"),1,0))))</f>
      </c>
      <c r="AP15" s="47" t="str">
        <f>IF(AO15&lt;&gt;0,SUM($AO$4:AO15),0)</f>
      </c>
      <c r="AQ15" s="48">
        <v>12</v>
      </c>
      <c r="AR15" s="17" t="str">
        <f>IFERROR(INDEX($AM$4:$AP$1000,MATCH(AQ15,$AP$4:$AP$1000,0),1),0)</f>
      </c>
      <c r="AT15" t="str">
        <f>IF(COUNTIF($AT$4:AT14,Potentials!B13)&gt;0,"",Potentials!B13)</f>
      </c>
      <c r="AU15" s="2" t="str">
        <f t="array" ref="AU15" aca="1" ca="1">IF($A$2="Tous",SUMPRODUCT((Potentials!$F$2:$F$2000)*(Potentials!$B$2:$B$2000=AT15)*(Potentials!$E$2:$E$2000&lt;&gt;"8 - Gagne")*(Potentials!$E$2:$E$2000&lt;&gt;"9 - Perdu")*(Potentials!$E$2:$E$2000&lt;&gt;"10 - Gele"))
+SUMPRODUCT((Potentials!$F$2:$F$2000=0)*(Potentials!$B$2:$B$2000=AT15)*(Potentials!$D$2:$D$2000)*(Potentials!$E$2:$E$2000&lt;&gt;"8 - Gagne")*(Potentials!$E$2:$E$2000&lt;&gt;"9 - Perdu")*(Potentials!$E$2:$E$2000&lt;&gt;"10 - Gele")),
SUMPRODUCT((Potentials!$F$2:$F$2000)*(Potentials!$B$2:$B$2000=AT15)*(Potentials!$E$2:$E$2000&lt;&gt;"8 - Gagne")*(Potentials!$E$2:$E$2000&lt;&gt;"9 - Perdu")*(Potentials!$E$2:$E$2000&lt;&gt;"10 - Gele")*(Potentials!$O$2:$O$2000=$A$2))
+SUMPRODUCT((Potentials!$F$2:$F$2000=0)*(Potentials!$B$2:$B$2000=AT15)*(Potentials!$D$2:$D$2000)*(Potentials!$E$2:$E$2000&lt;&gt;"8 - Gagne")*(Potentials!$E$2:$E$2000&lt;&gt;"9 - Perdu")*(Potentials!$E$2:$E$2000&lt;&gt;"10 - Gele")*(Potentials!$O$2:$O$2000=$A$2)))</f>
      </c>
      <c r="BA15" t="str">
        <f>Potentials!A13</f>
      </c>
      <c r="BB15" s="2" t="str">
        <f t="array" ref="BB15" aca="1" ca="1">IF($A$2="Tous",SUMPRODUCT((Potentials!$F$2:$F$2000)*(Potentials!$A$2:$A$2000=BA15)*(Potentials!$E$2:$E$2000&lt;&gt;"8 - Gagne")*(Potentials!$E$2:$E$2000&lt;&gt;"9 - Perdu")*(Potentials!$E$2:$E$2000&lt;&gt;"10 - Gele"))
+SUMPRODUCT((Potentials!$F$2:$F$2000=0)*(Potentials!$A$2:$A$2000=BA15)*(Potentials!$D$2:$D$2000)*(Potentials!$E$2:$E$2000&lt;&gt;"8 - Gagne")*(Potentials!$E$2:$E$2000&lt;&gt;"9 - Perdu")*(Potentials!$E$2:$E$2000&lt;&gt;"10 - Gele")),
SUMPRODUCT((Potentials!$F$2:$F$2000)*(Potentials!$A$2:$A$2000=BA15)*(Potentials!$E$2:$E$2000&lt;&gt;"8 - Gagne")*(Potentials!$E$2:$E$2000&lt;&gt;"9 - Perdu")*(Potentials!$E$2:$E$2000&lt;&gt;"10 - Gele")*(Potentials!$O$2:$O$2000=$A$2))
+SUMPRODUCT((Potentials!$F$2:$F$2000=0)*(Potentials!$A$2:$A$2000=BA15)*(Potentials!$D$2:$D$2000)*(Potentials!$E$2:$E$2000&lt;&gt;"8 - Gagne")*(Potentials!$E$2:$E$2000&lt;&gt;"9 - Perdu")*(Potentials!$E$2:$E$2000&lt;&gt;"10 - Gele")*(Potentials!$O$2:$O$2000=$A$2)))</f>
      </c>
      <c r="BI15" s="27"/>
      <c r="BJ15" s="13"/>
      <c r="BK15" t="str">
        <f>BK13=E8/1000</f>
      </c>
      <c r="BL15" s="13"/>
      <c r="BM15" s="13" t="str">
        <f>BM14=K4/1000
=IF($A$2="Tous",BM14=K4/1000,BM14=INDEX(G3:L19,MATCH($A$2,G3:G19,0),3))</f>
      </c>
      <c r="BN15" s="13"/>
      <c r="BO15" s="13" t="str">
        <f>IF($A$2="Tous",BO14=BN21,BO14=INDEX(BI20:BN32,MATCH($A$2,BI20:BI32,0),6))</f>
      </c>
      <c r="BR15" s="78" t="s">
        <v>94</v>
      </c>
      <c r="BS15" s="82" t="str">
        <f>$J25/12</f>
      </c>
      <c r="BT15" s="82" t="str">
        <f>$J25/12</f>
      </c>
      <c r="BU15" s="82" t="str">
        <f>$J25/12</f>
      </c>
      <c r="BV15" s="82" t="str">
        <f>$J25/12</f>
      </c>
      <c r="BW15" s="82" t="str">
        <f>$J25/12</f>
      </c>
      <c r="BX15" s="82" t="str">
        <f>$J25/12</f>
      </c>
      <c r="BY15" s="82" t="str">
        <f>$J25/12</f>
      </c>
      <c r="BZ15" s="82" t="str">
        <f>$J25/12</f>
      </c>
      <c r="CA15" s="82" t="str">
        <f>$J25/12</f>
      </c>
      <c r="CB15" s="82" t="str">
        <f>$J25/12</f>
      </c>
      <c r="CC15" s="82" t="str">
        <f>$J25/12</f>
      </c>
      <c r="CD15" s="82" t="str">
        <f>$J25/12</f>
      </c>
      <c r="CO15" s="50"/>
      <c r="CP15" s="50"/>
      <c r="CQ15" s="17"/>
      <c r="CR15" s="50"/>
      <c r="CS15" s="17"/>
      <c r="CT15" s="17"/>
      <c r="CU15" s="17"/>
      <c r="CV15" s="50"/>
      <c r="CW15" s="50"/>
      <c r="CX15" s="17"/>
      <c r="CY15" s="17"/>
      <c r="CZ15" s="17"/>
      <c r="DA15" s="17" t="str">
        <f>IFERROR(VLOOKUP(CV15,$H$5:$I$18,2,FALSE),0)</f>
      </c>
      <c r="DB15" s="73" t="str">
        <f>CX15</f>
      </c>
    </row>
    <row r="16" spans="1:113" customHeight="1" ht="16.5">
      <c r="G16" s="69"/>
      <c r="H16" s="17"/>
      <c r="I16" s="17"/>
      <c r="J16" s="17"/>
      <c r="K16" s="34"/>
      <c r="L16" s="19"/>
      <c r="R16" t="str">
        <f>Potentials!A14</f>
      </c>
      <c r="S16" s="1" t="str">
        <f>Potentials!M14</f>
      </c>
      <c r="T16" s="47" t="str">
        <f>IF(INDEX(Potentials!$A$1:$O$1000,MATCH(R16,Potentials!$A$1:$A$1000,0),MATCH("Origine setup",Potentials!$A$1:$O$1,0))&lt;&gt;"",0,
IF($A$2="Tous",
IF(AND($R$2=0,$S$2=0,DATE(YEAR(S16),MONTH(S16),DAY(S16))&gt;=$O$6,(DATE(YEAR(S16),MONTH(S16),DAY(S16))&lt;=$O$3),LEFT(R16,3)="PRA"),1,
IF(AND($R$2&lt;&gt;0,$S$2&lt;&gt;0,DATE(YEAR(S16),MONTH(S16),DAY(S16))&gt;=$R$2,(DATE(YEAR(S16),MONTH(S16),DAY(S16))&lt;=$S$2),LEFT(R16,3)="PRA"),1,0)),
IF(AND($R$2=0,$S$2=0,DATE(YEAR(S16),MONTH(S16),DAY(S16))&gt;=$O$6,(DATE(YEAR(S16),MONTH(S16),DAY(S16))&lt;=$O$3),INDEX(Potentials!$A$1:$O$1000,MATCH(R16,Potentials!$A$1:$A$1000,0),MATCH("Groupe",Potentials!$A$1:$O$1,0))=$A$2,LEFT(R16,3)="PRA"),1,
IF(AND($R$2&lt;&gt;0,$S$2&lt;&gt;0,DATE(YEAR(S16),MONTH(S16),DAY(S16))&gt;=$R$2,(DATE(YEAR(S16),MONTH(S16),DAY(S16))&lt;=$S$2),INDEX(Potentials!$A$1:$O$1000,MATCH(R16,Potentials!$A$1:$A$1000,0),MATCH("Groupe",Potentials!$A$1:$O$1,0))=$A$2,LEFT(R16,3)="PRA"),1,0))))</f>
      </c>
      <c r="U16" s="47" t="str">
        <f>IF(T16&lt;&gt;0,SUM($T$4:T16),0)</f>
      </c>
      <c r="V16" s="48">
        <v>13</v>
      </c>
      <c r="W16" s="17" t="str">
        <f>IFERROR(INDEX($R$4:$U$1000,MATCH(V16,$U$4:$U$1000,0),1),0)</f>
      </c>
      <c r="Y16" t="str">
        <f>Projects!A14</f>
      </c>
      <c r="Z16" s="1" t="str">
        <f>Projects!I14</f>
      </c>
      <c r="AA16" s="47" t="str">
        <f>IF($A$2="Tous",
IF(AND($Y$2=0,$Z$2=0,DATE(YEAR(Z16),MONTH(Z16),DAY(Z16))&gt;=$O$6,(DATE(YEAR(Z16),MONTH(Z16),DAY(Z16))&lt;=$O$3)),1,
IF(AND($Y$2&lt;&gt;0,$Z$2&lt;&gt;0,DATE(YEAR(Z16),MONTH(Z16),DAY(Z16))&gt;=$Y$2,(DATE(YEAR(Z16),MONTH(Z16),DAY(Z16))&lt;=$Z$2)),1,0)),
IF(AND($Y$2=0,$Z$2=0,DATE(YEAR(Z16),MONTH(Z16),DAY(Z16))&gt;=$O$6,(DATE(YEAR(Z16),MONTH(Z16),DAY(Z16))&lt;=$O$3),INDEX(Projects!$A$1:$O$1000,MATCH(Y16,Projects!$A$1:$A$1000,0),MATCH("Groupe",Projects!$A$1:$O$1,0))=$A$2),1,
IF(AND($Y$2&lt;&gt;0,$Z$2&lt;&gt;0,DATE(YEAR(Z16),MONTH(Z16),DAY(Z16))&gt;=$Y$2,(DATE(YEAR(Z16),MONTH(Z16),DAY(Z16))&lt;=$Z$2),INDEX(Projects!$A$1:$O$1000,MATCH(Y16,Projects!$A$1:$A$1000,0),MATCH("Groupe",Projects!$A$1:$O$1,0))=$A$2),1,0)))</f>
      </c>
      <c r="AB16" s="47" t="str">
        <f>IF(AA16&lt;&gt;0,SUM($AA$4:AA16),0)</f>
      </c>
      <c r="AC16" s="48">
        <v>13</v>
      </c>
      <c r="AD16" s="17" t="str">
        <f>IFERROR(INDEX($Y$4:$AB$1000,MATCH(AC16,$AB$4:$AB$1000,0),1),0)</f>
      </c>
      <c r="AF16" t="str">
        <f>Projects!A14</f>
      </c>
      <c r="AG16" s="1" t="str">
        <f>Projects!D14</f>
      </c>
      <c r="AH16" s="47" t="str">
        <f>IF($A$2="Tous",
IF(AND($AF$2=0,$AG$2=0,DATE(YEAR(AG16),MONTH(AG16),DAY(AG16))&gt;=$O$6,(DATE(YEAR(AG16),MONTH(AG16),DAY(AG16))&lt;=$O$3)),1,
IF(AND($AF$2&lt;&gt;0,$AG$2&lt;&gt;0,DATE(YEAR(AG16),MONTH(AG16),DAY(AG16))&gt;=$AF$2,(DATE(YEAR(AG16),MONTH(AG16),DAY(AG16))&lt;=$AG$2)),1,0)),
IF(AND($AF$2=0,$AG$2=0,DATE(YEAR(AG16),MONTH(AG16),DAY(AG16))&gt;=$O$6,(DATE(YEAR(AG16),MONTH(AG16),DAY(AG16))&lt;=$O$3),INDEX(Projects!$A$1:$O$1000,MATCH(AF16,Projects!$A$1:$A$1000,0),MATCH("Groupe",Projects!$A$1:$O$1,0))=$A$2),1,
IF(AND($AF$2&lt;&gt;0,$AG$2&lt;&gt;0,DATE(YEAR(AG16),MONTH(AG16),DAY(AG16))&gt;=$AF$2,(DATE(YEAR(AG16),MONTH(AG16),DAY(AG16))&lt;=$AG$2),INDEX(Projects!$A$1:$O$1000,MATCH(AF16,Projects!$A$1:$A$1000,0),MATCH("Groupe",Projects!$A$1:$O$1,0))=$A$2),1,0)))</f>
      </c>
      <c r="AI16" s="47" t="str">
        <f>IF(AH16&lt;&gt;0,SUM($AH$4:AH16),0)</f>
      </c>
      <c r="AJ16" s="48">
        <v>13</v>
      </c>
      <c r="AK16" s="17" t="str">
        <f>IFERROR(INDEX($AF$4:$AI$1000,MATCH(AJ16,$AI$4:$AI$1000,0),1),0)</f>
      </c>
      <c r="AM16" t="str">
        <f>Potentials!A14</f>
      </c>
      <c r="AN16" s="1" t="str">
        <f>Potentials!L14</f>
      </c>
      <c r="AO16" s="47" t="str">
        <f>IF(INDEX(Potentials!$A$1:$O$1000,MATCH(R16,Potentials!$A$1:$A$1000,0),MATCH("Origine setup",Potentials!$A$1:$O$1,0))&lt;&gt;"",0,
IF($A$2="Tous",
IF(AND($AM$2=0,$AN$2=0,DATE(YEAR(AN16),MONTH(AN16),DAY(AN16))&gt;=$O$6,(DATE(YEAR(AN16),MONTH(AN16),DAY(AN16))&lt;=$O$3),INDEX(Potentials!$A$1:$O$10000,MATCH(AM16,Potentials!$A$1:$A$1000,0),MATCH("Statut",Potentials!$A$1:$O$1,0))="9 -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IF(AND($AM$2&lt;&gt;0,$AN$2&lt;&gt;0,DATE(YEAR(AN16),MONTH(AN16),DAY(AN16))&gt;=$AM$2,(DATE(YEAR(AN16),MONTH(AN16),DAY(AN16))&lt;=$AN$2),INDEX(Potentials!$A$1:$O$10000,MATCH(AM16,Potentials!$A$1:$A$1000,0),MATCH("Statut",Potentials!$A$1:$O$1,0))="9 - Perdu"),1,0)),
IF(AND($AM$2=0,$AN$2=0,DATE(YEAR(AN16),MONTH(AN16),DAY(AN16))&gt;=$O$6,(DATE(YEAR(AN16),MONTH(AN16),DAY(AN16))&lt;=$O$3),INDEX(Potentials!$A$1:$O$1000,MATCH(AM16,Potentials!$A$1:$A$1000,0),MATCH("Groupe",Potentials!$A$1:$O$1,0))=$A$2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,MATCH(AM16,Potentials!$A$1:$A$1000,0),MATCH("Groupe",Potentials!$A$1:$O$1,0))=$A$2,INDEX(Potentials!$A$1:$O$10000,MATCH(AM16,Potentials!$A$1:$A$1000,0),MATCH("Statut",Potentials!$A$1:$O$1,0))="9 - Perdu"),1,0))))</f>
      </c>
      <c r="AP16" s="47" t="str">
        <f>IF(AO16&lt;&gt;0,SUM($AO$4:AO16),0)</f>
      </c>
      <c r="AQ16" s="48">
        <v>13</v>
      </c>
      <c r="AR16" s="17" t="str">
        <f>IFERROR(INDEX($AM$4:$AP$1000,MATCH(AQ16,$AP$4:$AP$1000,0),1),0)</f>
      </c>
      <c r="AT16" t="str">
        <f>IF(COUNTIF($AT$4:AT15,Potentials!B14)&gt;0,"",Potentials!B14)</f>
      </c>
      <c r="AU16" s="2" t="str">
        <f t="array" ref="AU16" aca="1" ca="1">IF($A$2="Tous",SUMPRODUCT((Potentials!$F$2:$F$2000)*(Potentials!$B$2:$B$2000=AT16)*(Potentials!$E$2:$E$2000&lt;&gt;"8 - Gagne")*(Potentials!$E$2:$E$2000&lt;&gt;"9 - Perdu")*(Potentials!$E$2:$E$2000&lt;&gt;"10 - Gele"))
+SUMPRODUCT((Potentials!$F$2:$F$2000=0)*(Potentials!$B$2:$B$2000=AT16)*(Potentials!$D$2:$D$2000)*(Potentials!$E$2:$E$2000&lt;&gt;"8 - Gagne")*(Potentials!$E$2:$E$2000&lt;&gt;"9 - Perdu")*(Potentials!$E$2:$E$2000&lt;&gt;"10 - Gele")),
SUMPRODUCT((Potentials!$F$2:$F$2000)*(Potentials!$B$2:$B$2000=AT16)*(Potentials!$E$2:$E$2000&lt;&gt;"8 - Gagne")*(Potentials!$E$2:$E$2000&lt;&gt;"9 - Perdu")*(Potentials!$E$2:$E$2000&lt;&gt;"10 - Gele")*(Potentials!$O$2:$O$2000=$A$2))
+SUMPRODUCT((Potentials!$F$2:$F$2000=0)*(Potentials!$B$2:$B$2000=AT16)*(Potentials!$D$2:$D$2000)*(Potentials!$E$2:$E$2000&lt;&gt;"8 - Gagne")*(Potentials!$E$2:$E$2000&lt;&gt;"9 - Perdu")*(Potentials!$E$2:$E$2000&lt;&gt;"10 - Gele")*(Potentials!$O$2:$O$2000=$A$2)))</f>
      </c>
      <c r="BA16" t="str">
        <f>Potentials!A14</f>
      </c>
      <c r="BB16" s="2" t="str">
        <f t="array" ref="BB16" aca="1" ca="1">IF($A$2="Tous",SUMPRODUCT((Potentials!$F$2:$F$2000)*(Potentials!$A$2:$A$2000=BA16)*(Potentials!$E$2:$E$2000&lt;&gt;"8 - Gagne")*(Potentials!$E$2:$E$2000&lt;&gt;"9 - Perdu")*(Potentials!$E$2:$E$2000&lt;&gt;"10 - Gele"))
+SUMPRODUCT((Potentials!$F$2:$F$2000=0)*(Potentials!$A$2:$A$2000=BA16)*(Potentials!$D$2:$D$2000)*(Potentials!$E$2:$E$2000&lt;&gt;"8 - Gagne")*(Potentials!$E$2:$E$2000&lt;&gt;"9 - Perdu")*(Potentials!$E$2:$E$2000&lt;&gt;"10 - Gele")),
SUMPRODUCT((Potentials!$F$2:$F$2000)*(Potentials!$A$2:$A$2000=BA16)*(Potentials!$E$2:$E$2000&lt;&gt;"8 - Gagne")*(Potentials!$E$2:$E$2000&lt;&gt;"9 - Perdu")*(Potentials!$E$2:$E$2000&lt;&gt;"10 - Gele")*(Potentials!$O$2:$O$2000=$A$2))
+SUMPRODUCT((Potentials!$F$2:$F$2000=0)*(Potentials!$A$2:$A$2000=BA16)*(Potentials!$D$2:$D$2000)*(Potentials!$E$2:$E$2000&lt;&gt;"8 - Gagne")*(Potentials!$E$2:$E$2000&lt;&gt;"9 - Perdu")*(Potentials!$E$2:$E$2000&lt;&gt;"10 - Gele")*(Potentials!$O$2:$O$2000=$A$2)))</f>
      </c>
      <c r="BI16" s="27"/>
      <c r="BL16" s="11"/>
      <c r="BN16" s="11"/>
      <c r="BO16" s="12"/>
      <c r="BR16" s="78" t="s">
        <v>98</v>
      </c>
      <c r="BS16" s="82" t="str">
        <f>$J26/12</f>
      </c>
      <c r="BT16" s="82" t="str">
        <f>$J26/12</f>
      </c>
      <c r="BU16" s="82" t="str">
        <f>$J26/12</f>
      </c>
      <c r="BV16" s="82" t="str">
        <f>$J26/12</f>
      </c>
      <c r="BW16" s="82" t="str">
        <f>$J26/12</f>
      </c>
      <c r="BX16" s="82" t="str">
        <f>$J26/12</f>
      </c>
      <c r="BY16" s="82" t="str">
        <f>$J26/12</f>
      </c>
      <c r="BZ16" s="82" t="str">
        <f>$J26/12</f>
      </c>
      <c r="CA16" s="82" t="str">
        <f>$J26/12</f>
      </c>
      <c r="CB16" s="82" t="str">
        <f>$J26/12</f>
      </c>
      <c r="CC16" s="82" t="str">
        <f>$J26/12</f>
      </c>
      <c r="CD16" s="82" t="str">
        <f>$J26/12</f>
      </c>
    </row>
    <row r="17" spans="1:113">
      <c r="G17" s="69"/>
      <c r="H17" s="17"/>
      <c r="I17" s="17"/>
      <c r="J17" s="17"/>
      <c r="K17" s="34"/>
      <c r="L17" s="19"/>
      <c r="R17" t="str">
        <f>Potentials!A15</f>
      </c>
      <c r="S17" s="1" t="str">
        <f>Potentials!M15</f>
      </c>
      <c r="T17" s="47" t="str">
        <f>IF(INDEX(Potentials!$A$1:$O$1000,MATCH(R17,Potentials!$A$1:$A$1000,0),MATCH("Origine setup",Potentials!$A$1:$O$1,0))&lt;&gt;"",0,
IF($A$2="Tous",
IF(AND($R$2=0,$S$2=0,DATE(YEAR(S17),MONTH(S17),DAY(S17))&gt;=$O$6,(DATE(YEAR(S17),MONTH(S17),DAY(S17))&lt;=$O$3),LEFT(R17,3)="PRA"),1,
IF(AND($R$2&lt;&gt;0,$S$2&lt;&gt;0,DATE(YEAR(S17),MONTH(S17),DAY(S17))&gt;=$R$2,(DATE(YEAR(S17),MONTH(S17),DAY(S17))&lt;=$S$2),LEFT(R17,3)="PRA"),1,0)),
IF(AND($R$2=0,$S$2=0,DATE(YEAR(S17),MONTH(S17),DAY(S17))&gt;=$O$6,(DATE(YEAR(S17),MONTH(S17),DAY(S17))&lt;=$O$3),INDEX(Potentials!$A$1:$O$1000,MATCH(R17,Potentials!$A$1:$A$1000,0),MATCH("Groupe",Potentials!$A$1:$O$1,0))=$A$2,LEFT(R17,3)="PRA"),1,
IF(AND($R$2&lt;&gt;0,$S$2&lt;&gt;0,DATE(YEAR(S17),MONTH(S17),DAY(S17))&gt;=$R$2,(DATE(YEAR(S17),MONTH(S17),DAY(S17))&lt;=$S$2),INDEX(Potentials!$A$1:$O$1000,MATCH(R17,Potentials!$A$1:$A$1000,0),MATCH("Groupe",Potentials!$A$1:$O$1,0))=$A$2,LEFT(R17,3)="PRA"),1,0))))</f>
      </c>
      <c r="U17" s="47" t="str">
        <f>IF(T17&lt;&gt;0,SUM($T$4:T17),0)</f>
      </c>
      <c r="V17" s="48">
        <v>14</v>
      </c>
      <c r="W17" s="17" t="str">
        <f>IFERROR(INDEX($R$4:$U$1000,MATCH(V17,$U$4:$U$1000,0),1),0)</f>
      </c>
      <c r="Y17" t="str">
        <f>Projects!A15</f>
      </c>
      <c r="Z17" s="1" t="str">
        <f>Projects!I15</f>
      </c>
      <c r="AA17" s="47" t="str">
        <f>IF($A$2="Tous",
IF(AND($Y$2=0,$Z$2=0,DATE(YEAR(Z17),MONTH(Z17),DAY(Z17))&gt;=$O$6,(DATE(YEAR(Z17),MONTH(Z17),DAY(Z17))&lt;=$O$3)),1,
IF(AND($Y$2&lt;&gt;0,$Z$2&lt;&gt;0,DATE(YEAR(Z17),MONTH(Z17),DAY(Z17))&gt;=$Y$2,(DATE(YEAR(Z17),MONTH(Z17),DAY(Z17))&lt;=$Z$2)),1,0)),
IF(AND($Y$2=0,$Z$2=0,DATE(YEAR(Z17),MONTH(Z17),DAY(Z17))&gt;=$O$6,(DATE(YEAR(Z17),MONTH(Z17),DAY(Z17))&lt;=$O$3),INDEX(Projects!$A$1:$O$1000,MATCH(Y17,Projects!$A$1:$A$1000,0),MATCH("Groupe",Projects!$A$1:$O$1,0))=$A$2),1,
IF(AND($Y$2&lt;&gt;0,$Z$2&lt;&gt;0,DATE(YEAR(Z17),MONTH(Z17),DAY(Z17))&gt;=$Y$2,(DATE(YEAR(Z17),MONTH(Z17),DAY(Z17))&lt;=$Z$2),INDEX(Projects!$A$1:$O$1000,MATCH(Y17,Projects!$A$1:$A$1000,0),MATCH("Groupe",Projects!$A$1:$O$1,0))=$A$2),1,0)))</f>
      </c>
      <c r="AB17" s="47" t="str">
        <f>IF(AA17&lt;&gt;0,SUM($AA$4:AA17),0)</f>
      </c>
      <c r="AC17" s="48">
        <v>14</v>
      </c>
      <c r="AD17" s="17" t="str">
        <f>IFERROR(INDEX($Y$4:$AB$1000,MATCH(AC17,$AB$4:$AB$1000,0),1),0)</f>
      </c>
      <c r="AF17" t="str">
        <f>Projects!A15</f>
      </c>
      <c r="AG17" s="1" t="str">
        <f>Projects!D15</f>
      </c>
      <c r="AH17" s="47" t="str">
        <f>IF($A$2="Tous",
IF(AND($AF$2=0,$AG$2=0,DATE(YEAR(AG17),MONTH(AG17),DAY(AG17))&gt;=$O$6,(DATE(YEAR(AG17),MONTH(AG17),DAY(AG17))&lt;=$O$3)),1,
IF(AND($AF$2&lt;&gt;0,$AG$2&lt;&gt;0,DATE(YEAR(AG17),MONTH(AG17),DAY(AG17))&gt;=$AF$2,(DATE(YEAR(AG17),MONTH(AG17),DAY(AG17))&lt;=$AG$2)),1,0)),
IF(AND($AF$2=0,$AG$2=0,DATE(YEAR(AG17),MONTH(AG17),DAY(AG17))&gt;=$O$6,(DATE(YEAR(AG17),MONTH(AG17),DAY(AG17))&lt;=$O$3),INDEX(Projects!$A$1:$O$1000,MATCH(AF17,Projects!$A$1:$A$1000,0),MATCH("Groupe",Projects!$A$1:$O$1,0))=$A$2),1,
IF(AND($AF$2&lt;&gt;0,$AG$2&lt;&gt;0,DATE(YEAR(AG17),MONTH(AG17),DAY(AG17))&gt;=$AF$2,(DATE(YEAR(AG17),MONTH(AG17),DAY(AG17))&lt;=$AG$2),INDEX(Projects!$A$1:$O$1000,MATCH(AF17,Projects!$A$1:$A$1000,0),MATCH("Groupe",Projects!$A$1:$O$1,0))=$A$2),1,0)))</f>
      </c>
      <c r="AI17" s="47" t="str">
        <f>IF(AH17&lt;&gt;0,SUM($AH$4:AH17),0)</f>
      </c>
      <c r="AJ17" s="48">
        <v>14</v>
      </c>
      <c r="AK17" s="17" t="str">
        <f>IFERROR(INDEX($AF$4:$AI$1000,MATCH(AJ17,$AI$4:$AI$1000,0),1),0)</f>
      </c>
      <c r="AM17" t="str">
        <f>Potentials!A15</f>
      </c>
      <c r="AN17" s="1" t="str">
        <f>Potentials!L15</f>
      </c>
      <c r="AO17" s="47" t="str">
        <f>IF(INDEX(Potentials!$A$1:$O$1000,MATCH(R17,Potentials!$A$1:$A$1000,0),MATCH("Origine setup",Potentials!$A$1:$O$1,0))&lt;&gt;"",0,
IF($A$2="Tous",
IF(AND($AM$2=0,$AN$2=0,DATE(YEAR(AN17),MONTH(AN17),DAY(AN17))&gt;=$O$6,(DATE(YEAR(AN17),MONTH(AN17),DAY(AN17))&lt;=$O$3),INDEX(Potentials!$A$1:$O$10000,MATCH(AM17,Potentials!$A$1:$A$1000,0),MATCH("Statut",Potentials!$A$1:$O$1,0))="9 -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IF(AND($AM$2&lt;&gt;0,$AN$2&lt;&gt;0,DATE(YEAR(AN17),MONTH(AN17),DAY(AN17))&gt;=$AM$2,(DATE(YEAR(AN17),MONTH(AN17),DAY(AN17))&lt;=$AN$2),INDEX(Potentials!$A$1:$O$10000,MATCH(AM17,Potentials!$A$1:$A$1000,0),MATCH("Statut",Potentials!$A$1:$O$1,0))="9 - Perdu"),1,0)),
IF(AND($AM$2=0,$AN$2=0,DATE(YEAR(AN17),MONTH(AN17),DAY(AN17))&gt;=$O$6,(DATE(YEAR(AN17),MONTH(AN17),DAY(AN17))&lt;=$O$3),INDEX(Potentials!$A$1:$O$1000,MATCH(AM17,Potentials!$A$1:$A$1000,0),MATCH("Groupe",Potentials!$A$1:$O$1,0))=$A$2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,MATCH(AM17,Potentials!$A$1:$A$1000,0),MATCH("Groupe",Potentials!$A$1:$O$1,0))=$A$2,INDEX(Potentials!$A$1:$O$10000,MATCH(AM17,Potentials!$A$1:$A$1000,0),MATCH("Statut",Potentials!$A$1:$O$1,0))="9 - Perdu"),1,0))))</f>
      </c>
      <c r="AP17" s="47" t="str">
        <f>IF(AO17&lt;&gt;0,SUM($AO$4:AO17),0)</f>
      </c>
      <c r="AQ17" s="48">
        <v>14</v>
      </c>
      <c r="AR17" s="17" t="str">
        <f>IFERROR(INDEX($AM$4:$AP$1000,MATCH(AQ17,$AP$4:$AP$1000,0),1),0)</f>
      </c>
      <c r="AT17" t="str">
        <f>IF(COUNTIF($AT$4:AT16,Potentials!B15)&gt;0,"",Potentials!B15)</f>
      </c>
      <c r="AU17" s="2" t="str">
        <f t="array" ref="AU17" aca="1" ca="1">IF($A$2="Tous",SUMPRODUCT((Potentials!$F$2:$F$2000)*(Potentials!$B$2:$B$2000=AT17)*(Potentials!$E$2:$E$2000&lt;&gt;"8 - Gagne")*(Potentials!$E$2:$E$2000&lt;&gt;"9 - Perdu")*(Potentials!$E$2:$E$2000&lt;&gt;"10 - Gele"))
+SUMPRODUCT((Potentials!$F$2:$F$2000=0)*(Potentials!$B$2:$B$2000=AT17)*(Potentials!$D$2:$D$2000)*(Potentials!$E$2:$E$2000&lt;&gt;"8 - Gagne")*(Potentials!$E$2:$E$2000&lt;&gt;"9 - Perdu")*(Potentials!$E$2:$E$2000&lt;&gt;"10 - Gele")),
SUMPRODUCT((Potentials!$F$2:$F$2000)*(Potentials!$B$2:$B$2000=AT17)*(Potentials!$E$2:$E$2000&lt;&gt;"8 - Gagne")*(Potentials!$E$2:$E$2000&lt;&gt;"9 - Perdu")*(Potentials!$E$2:$E$2000&lt;&gt;"10 - Gele")*(Potentials!$O$2:$O$2000=$A$2))
+SUMPRODUCT((Potentials!$F$2:$F$2000=0)*(Potentials!$B$2:$B$2000=AT17)*(Potentials!$D$2:$D$2000)*(Potentials!$E$2:$E$2000&lt;&gt;"8 - Gagne")*(Potentials!$E$2:$E$2000&lt;&gt;"9 - Perdu")*(Potentials!$E$2:$E$2000&lt;&gt;"10 - Gele")*(Potentials!$O$2:$O$2000=$A$2)))</f>
      </c>
      <c r="BA17" t="str">
        <f>Potentials!A15</f>
      </c>
      <c r="BB17" s="2" t="str">
        <f t="array" ref="BB17" aca="1" ca="1">IF($A$2="Tous",SUMPRODUCT((Potentials!$F$2:$F$2000)*(Potentials!$A$2:$A$2000=BA17)*(Potentials!$E$2:$E$2000&lt;&gt;"8 - Gagne")*(Potentials!$E$2:$E$2000&lt;&gt;"9 - Perdu")*(Potentials!$E$2:$E$2000&lt;&gt;"10 - Gele"))
+SUMPRODUCT((Potentials!$F$2:$F$2000=0)*(Potentials!$A$2:$A$2000=BA17)*(Potentials!$D$2:$D$2000)*(Potentials!$E$2:$E$2000&lt;&gt;"8 - Gagne")*(Potentials!$E$2:$E$2000&lt;&gt;"9 - Perdu")*(Potentials!$E$2:$E$2000&lt;&gt;"10 - Gele")),
SUMPRODUCT((Potentials!$F$2:$F$2000)*(Potentials!$A$2:$A$2000=BA17)*(Potentials!$E$2:$E$2000&lt;&gt;"8 - Gagne")*(Potentials!$E$2:$E$2000&lt;&gt;"9 - Perdu")*(Potentials!$E$2:$E$2000&lt;&gt;"10 - Gele")*(Potentials!$O$2:$O$2000=$A$2))
+SUMPRODUCT((Potentials!$F$2:$F$2000=0)*(Potentials!$A$2:$A$2000=BA17)*(Potentials!$D$2:$D$2000)*(Potentials!$E$2:$E$2000&lt;&gt;"8 - Gagne")*(Potentials!$E$2:$E$2000&lt;&gt;"9 - Perdu")*(Potentials!$E$2:$E$2000&lt;&gt;"10 - Gele")*(Potentials!$O$2:$O$2000=$A$2)))</f>
      </c>
      <c r="BR17" s="79" t="s">
        <v>103</v>
      </c>
      <c r="BS17" s="82" t="str">
        <f>$J27/12</f>
      </c>
      <c r="BT17" s="82" t="str">
        <f>$J27/12</f>
      </c>
      <c r="BU17" s="82" t="str">
        <f>$J27/12</f>
      </c>
      <c r="BV17" s="82" t="str">
        <f>$J27/12</f>
      </c>
      <c r="BW17" s="82" t="str">
        <f>$J27/12</f>
      </c>
      <c r="BX17" s="82" t="str">
        <f>$J27/12</f>
      </c>
      <c r="BY17" s="82" t="str">
        <f>$J27/12</f>
      </c>
      <c r="BZ17" s="82" t="str">
        <f>$J27/12</f>
      </c>
      <c r="CA17" s="82" t="str">
        <f>$J27/12</f>
      </c>
      <c r="CB17" s="82" t="str">
        <f>$J27/12</f>
      </c>
      <c r="CC17" s="82" t="str">
        <f>$J27/12</f>
      </c>
      <c r="CD17" s="82" t="str">
        <f>$J27/12</f>
      </c>
    </row>
    <row r="18" spans="1:113">
      <c r="G18" s="69"/>
      <c r="H18" s="17"/>
      <c r="I18" s="17"/>
      <c r="J18" s="17"/>
      <c r="K18" s="34"/>
      <c r="L18" s="19"/>
      <c r="R18" t="str">
        <f>Potentials!A16</f>
      </c>
      <c r="S18" s="1" t="str">
        <f>Potentials!M16</f>
      </c>
      <c r="T18" s="47" t="str">
        <f>IF(INDEX(Potentials!$A$1:$O$1000,MATCH(R18,Potentials!$A$1:$A$1000,0),MATCH("Origine setup",Potentials!$A$1:$O$1,0))&lt;&gt;"",0,
IF($A$2="Tous",
IF(AND($R$2=0,$S$2=0,DATE(YEAR(S18),MONTH(S18),DAY(S18))&gt;=$O$6,(DATE(YEAR(S18),MONTH(S18),DAY(S18))&lt;=$O$3),LEFT(R18,3)="PRA"),1,
IF(AND($R$2&lt;&gt;0,$S$2&lt;&gt;0,DATE(YEAR(S18),MONTH(S18),DAY(S18))&gt;=$R$2,(DATE(YEAR(S18),MONTH(S18),DAY(S18))&lt;=$S$2),LEFT(R18,3)="PRA"),1,0)),
IF(AND($R$2=0,$S$2=0,DATE(YEAR(S18),MONTH(S18),DAY(S18))&gt;=$O$6,(DATE(YEAR(S18),MONTH(S18),DAY(S18))&lt;=$O$3),INDEX(Potentials!$A$1:$O$1000,MATCH(R18,Potentials!$A$1:$A$1000,0),MATCH("Groupe",Potentials!$A$1:$O$1,0))=$A$2,LEFT(R18,3)="PRA"),1,
IF(AND($R$2&lt;&gt;0,$S$2&lt;&gt;0,DATE(YEAR(S18),MONTH(S18),DAY(S18))&gt;=$R$2,(DATE(YEAR(S18),MONTH(S18),DAY(S18))&lt;=$S$2),INDEX(Potentials!$A$1:$O$1000,MATCH(R18,Potentials!$A$1:$A$1000,0),MATCH("Groupe",Potentials!$A$1:$O$1,0))=$A$2,LEFT(R18,3)="PRA"),1,0))))</f>
      </c>
      <c r="U18" s="47" t="str">
        <f>IF(T18&lt;&gt;0,SUM($T$4:T18),0)</f>
      </c>
      <c r="V18" s="48">
        <v>15</v>
      </c>
      <c r="W18" s="17" t="str">
        <f>IFERROR(INDEX($R$4:$U$1000,MATCH(V18,$U$4:$U$1000,0),1),0)</f>
      </c>
      <c r="Y18" t="str">
        <f>Projects!A16</f>
      </c>
      <c r="Z18" s="1" t="str">
        <f>Projects!I16</f>
      </c>
      <c r="AA18" s="47" t="str">
        <f>IF($A$2="Tous",
IF(AND($Y$2=0,$Z$2=0,DATE(YEAR(Z18),MONTH(Z18),DAY(Z18))&gt;=$O$6,(DATE(YEAR(Z18),MONTH(Z18),DAY(Z18))&lt;=$O$3)),1,
IF(AND($Y$2&lt;&gt;0,$Z$2&lt;&gt;0,DATE(YEAR(Z18),MONTH(Z18),DAY(Z18))&gt;=$Y$2,(DATE(YEAR(Z18),MONTH(Z18),DAY(Z18))&lt;=$Z$2)),1,0)),
IF(AND($Y$2=0,$Z$2=0,DATE(YEAR(Z18),MONTH(Z18),DAY(Z18))&gt;=$O$6,(DATE(YEAR(Z18),MONTH(Z18),DAY(Z18))&lt;=$O$3),INDEX(Projects!$A$1:$O$1000,MATCH(Y18,Projects!$A$1:$A$1000,0),MATCH("Groupe",Projects!$A$1:$O$1,0))=$A$2),1,
IF(AND($Y$2&lt;&gt;0,$Z$2&lt;&gt;0,DATE(YEAR(Z18),MONTH(Z18),DAY(Z18))&gt;=$Y$2,(DATE(YEAR(Z18),MONTH(Z18),DAY(Z18))&lt;=$Z$2),INDEX(Projects!$A$1:$O$1000,MATCH(Y18,Projects!$A$1:$A$1000,0),MATCH("Groupe",Projects!$A$1:$O$1,0))=$A$2),1,0)))</f>
      </c>
      <c r="AB18" s="47" t="str">
        <f>IF(AA18&lt;&gt;0,SUM($AA$4:AA18),0)</f>
      </c>
      <c r="AC18" s="48">
        <v>15</v>
      </c>
      <c r="AD18" s="17" t="str">
        <f>IFERROR(INDEX($Y$4:$AB$1000,MATCH(AC18,$AB$4:$AB$1000,0),1),0)</f>
      </c>
      <c r="AF18" t="str">
        <f>Projects!A16</f>
      </c>
      <c r="AG18" s="1" t="str">
        <f>Projects!D16</f>
      </c>
      <c r="AH18" s="47" t="str">
        <f>IF($A$2="Tous",
IF(AND($AF$2=0,$AG$2=0,DATE(YEAR(AG18),MONTH(AG18),DAY(AG18))&gt;=$O$6,(DATE(YEAR(AG18),MONTH(AG18),DAY(AG18))&lt;=$O$3)),1,
IF(AND($AF$2&lt;&gt;0,$AG$2&lt;&gt;0,DATE(YEAR(AG18),MONTH(AG18),DAY(AG18))&gt;=$AF$2,(DATE(YEAR(AG18),MONTH(AG18),DAY(AG18))&lt;=$AG$2)),1,0)),
IF(AND($AF$2=0,$AG$2=0,DATE(YEAR(AG18),MONTH(AG18),DAY(AG18))&gt;=$O$6,(DATE(YEAR(AG18),MONTH(AG18),DAY(AG18))&lt;=$O$3),INDEX(Projects!$A$1:$O$1000,MATCH(AF18,Projects!$A$1:$A$1000,0),MATCH("Groupe",Projects!$A$1:$O$1,0))=$A$2),1,
IF(AND($AF$2&lt;&gt;0,$AG$2&lt;&gt;0,DATE(YEAR(AG18),MONTH(AG18),DAY(AG18))&gt;=$AF$2,(DATE(YEAR(AG18),MONTH(AG18),DAY(AG18))&lt;=$AG$2),INDEX(Projects!$A$1:$O$1000,MATCH(AF18,Projects!$A$1:$A$1000,0),MATCH("Groupe",Projects!$A$1:$O$1,0))=$A$2),1,0)))</f>
      </c>
      <c r="AI18" s="47" t="str">
        <f>IF(AH18&lt;&gt;0,SUM($AH$4:AH18),0)</f>
      </c>
      <c r="AJ18" s="48">
        <v>15</v>
      </c>
      <c r="AK18" s="17" t="str">
        <f>IFERROR(INDEX($AF$4:$AI$1000,MATCH(AJ18,$AI$4:$AI$1000,0),1),0)</f>
      </c>
      <c r="AM18" t="str">
        <f>Potentials!A16</f>
      </c>
      <c r="AN18" s="1" t="str">
        <f>Potentials!L16</f>
      </c>
      <c r="AO18" s="47" t="str">
        <f>IF(INDEX(Potentials!$A$1:$O$1000,MATCH(R18,Potentials!$A$1:$A$1000,0),MATCH("Origine setup",Potentials!$A$1:$O$1,0))&lt;&gt;"",0,
IF($A$2="Tous",
IF(AND($AM$2=0,$AN$2=0,DATE(YEAR(AN18),MONTH(AN18),DAY(AN18))&gt;=$O$6,(DATE(YEAR(AN18),MONTH(AN18),DAY(AN18))&lt;=$O$3),INDEX(Potentials!$A$1:$O$10000,MATCH(AM18,Potentials!$A$1:$A$1000,0),MATCH("Statut",Potentials!$A$1:$O$1,0))="9 -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IF(AND($AM$2&lt;&gt;0,$AN$2&lt;&gt;0,DATE(YEAR(AN18),MONTH(AN18),DAY(AN18))&gt;=$AM$2,(DATE(YEAR(AN18),MONTH(AN18),DAY(AN18))&lt;=$AN$2),INDEX(Potentials!$A$1:$O$10000,MATCH(AM18,Potentials!$A$1:$A$1000,0),MATCH("Statut",Potentials!$A$1:$O$1,0))="9 - Perdu"),1,0)),
IF(AND($AM$2=0,$AN$2=0,DATE(YEAR(AN18),MONTH(AN18),DAY(AN18))&gt;=$O$6,(DATE(YEAR(AN18),MONTH(AN18),DAY(AN18))&lt;=$O$3),INDEX(Potentials!$A$1:$O$1000,MATCH(AM18,Potentials!$A$1:$A$1000,0),MATCH("Groupe",Potentials!$A$1:$O$1,0))=$A$2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,MATCH(AM18,Potentials!$A$1:$A$1000,0),MATCH("Groupe",Potentials!$A$1:$O$1,0))=$A$2,INDEX(Potentials!$A$1:$O$10000,MATCH(AM18,Potentials!$A$1:$A$1000,0),MATCH("Statut",Potentials!$A$1:$O$1,0))="9 - Perdu"),1,0))))</f>
      </c>
      <c r="AP18" s="47" t="str">
        <f>IF(AO18&lt;&gt;0,SUM($AO$4:AO18),0)</f>
      </c>
      <c r="AQ18" s="48">
        <v>15</v>
      </c>
      <c r="AR18" s="17" t="str">
        <f>IFERROR(INDEX($AM$4:$AP$1000,MATCH(AQ18,$AP$4:$AP$1000,0),1),0)</f>
      </c>
      <c r="AT18" t="str">
        <f>IF(COUNTIF($AT$4:AT17,Potentials!B16)&gt;0,"",Potentials!B16)</f>
      </c>
      <c r="AU18" s="2" t="str">
        <f t="array" ref="AU18" aca="1" ca="1">IF($A$2="Tous",SUMPRODUCT((Potentials!$F$2:$F$2000)*(Potentials!$B$2:$B$2000=AT18)*(Potentials!$E$2:$E$2000&lt;&gt;"8 - Gagne")*(Potentials!$E$2:$E$2000&lt;&gt;"9 - Perdu")*(Potentials!$E$2:$E$2000&lt;&gt;"10 - Gele"))
+SUMPRODUCT((Potentials!$F$2:$F$2000=0)*(Potentials!$B$2:$B$2000=AT18)*(Potentials!$D$2:$D$2000)*(Potentials!$E$2:$E$2000&lt;&gt;"8 - Gagne")*(Potentials!$E$2:$E$2000&lt;&gt;"9 - Perdu")*(Potentials!$E$2:$E$2000&lt;&gt;"10 - Gele")),
SUMPRODUCT((Potentials!$F$2:$F$2000)*(Potentials!$B$2:$B$2000=AT18)*(Potentials!$E$2:$E$2000&lt;&gt;"8 - Gagne")*(Potentials!$E$2:$E$2000&lt;&gt;"9 - Perdu")*(Potentials!$E$2:$E$2000&lt;&gt;"10 - Gele")*(Potentials!$O$2:$O$2000=$A$2))
+SUMPRODUCT((Potentials!$F$2:$F$2000=0)*(Potentials!$B$2:$B$2000=AT18)*(Potentials!$D$2:$D$2000)*(Potentials!$E$2:$E$2000&lt;&gt;"8 - Gagne")*(Potentials!$E$2:$E$2000&lt;&gt;"9 - Perdu")*(Potentials!$E$2:$E$2000&lt;&gt;"10 - Gele")*(Potentials!$O$2:$O$2000=$A$2)))</f>
      </c>
      <c r="BA18" t="str">
        <f>Potentials!A16</f>
      </c>
      <c r="BB18" s="2" t="str">
        <f t="array" ref="BB18" aca="1" ca="1">IF($A$2="Tous",SUMPRODUCT((Potentials!$F$2:$F$2000)*(Potentials!$A$2:$A$2000=BA18)*(Potentials!$E$2:$E$2000&lt;&gt;"8 - Gagne")*(Potentials!$E$2:$E$2000&lt;&gt;"9 - Perdu")*(Potentials!$E$2:$E$2000&lt;&gt;"10 - Gele"))
+SUMPRODUCT((Potentials!$F$2:$F$2000=0)*(Potentials!$A$2:$A$2000=BA18)*(Potentials!$D$2:$D$2000)*(Potentials!$E$2:$E$2000&lt;&gt;"8 - Gagne")*(Potentials!$E$2:$E$2000&lt;&gt;"9 - Perdu")*(Potentials!$E$2:$E$2000&lt;&gt;"10 - Gele")),
SUMPRODUCT((Potentials!$F$2:$F$2000)*(Potentials!$A$2:$A$2000=BA18)*(Potentials!$E$2:$E$2000&lt;&gt;"8 - Gagne")*(Potentials!$E$2:$E$2000&lt;&gt;"9 - Perdu")*(Potentials!$E$2:$E$2000&lt;&gt;"10 - Gele")*(Potentials!$O$2:$O$2000=$A$2))
+SUMPRODUCT((Potentials!$F$2:$F$2000=0)*(Potentials!$A$2:$A$2000=BA18)*(Potentials!$D$2:$D$2000)*(Potentials!$E$2:$E$2000&lt;&gt;"8 - Gagne")*(Potentials!$E$2:$E$2000&lt;&gt;"9 - Perdu")*(Potentials!$E$2:$E$2000&lt;&gt;"10 - Gele")*(Potentials!$O$2:$O$2000=$A$2)))</f>
      </c>
      <c r="BL18" s="4"/>
      <c r="BM18" s="4"/>
      <c r="BR18" s="78"/>
      <c r="BS18" s="82" t="str">
        <f>$J28/12</f>
      </c>
      <c r="BT18" s="82" t="str">
        <f>$J28/12</f>
      </c>
      <c r="BU18" s="82" t="str">
        <f>$J28/12</f>
      </c>
      <c r="BV18" s="82" t="str">
        <f>$J28/12</f>
      </c>
      <c r="BW18" s="82" t="str">
        <f>$J28/12</f>
      </c>
      <c r="BX18" s="82" t="str">
        <f>$J28/12</f>
      </c>
      <c r="BY18" s="82" t="str">
        <f>$J28/12</f>
      </c>
      <c r="BZ18" s="82" t="str">
        <f>$J28/12</f>
      </c>
      <c r="CA18" s="82" t="str">
        <f>$J28/12</f>
      </c>
      <c r="CB18" s="82" t="str">
        <f>$J28/12</f>
      </c>
      <c r="CC18" s="82" t="str">
        <f>$J28/12</f>
      </c>
      <c r="CD18" s="82" t="str">
        <f>$J28/12</f>
      </c>
    </row>
    <row r="19" spans="1:113" customHeight="1" ht="16.5">
      <c r="G19" s="17" t="s">
        <v>115</v>
      </c>
      <c r="H19" s="17"/>
      <c r="I19" s="17"/>
      <c r="J19" s="17"/>
      <c r="K19" s="37" t="str">
        <f t="array" ref="K19" aca="1" ca="1">SUMPRODUCT((DATE(YEAR(Projects!$D$2:$D$5000),MONTH(Projects!$D$2:$D$5000),DAY(Projects!$D$2:$D$5000))&gt;=$O$8)*(DATE(YEAR(Projects!$D$2:$D$5000),MONTH(Projects!$D$2:$D$5000),DAY(Projects!$D$2:$D$5000))&lt;=$P$8)*(Projects!$C$2:$C$5000&lt;&gt;"10 - gele")*(Projects!$E$2:$E$5000))
+SUMPRODUCT(($CU$5:$CU$15)*($DB$5:$DB$15&gt;=$O$8)*($DB$5:$DB$15&lt;=$P$8))</f>
      </c>
      <c r="L19" s="19" t="str">
        <f>K19=K29</f>
      </c>
      <c r="R19" t="str">
        <f>Potentials!A17</f>
      </c>
      <c r="S19" s="1" t="str">
        <f>Potentials!M17</f>
      </c>
      <c r="T19" s="47" t="str">
        <f>IF(INDEX(Potentials!$A$1:$O$1000,MATCH(R19,Potentials!$A$1:$A$1000,0),MATCH("Origine setup",Potentials!$A$1:$O$1,0))&lt;&gt;"",0,
IF($A$2="Tous",
IF(AND($R$2=0,$S$2=0,DATE(YEAR(S19),MONTH(S19),DAY(S19))&gt;=$O$6,(DATE(YEAR(S19),MONTH(S19),DAY(S19))&lt;=$O$3),LEFT(R19,3)="PRA"),1,
IF(AND($R$2&lt;&gt;0,$S$2&lt;&gt;0,DATE(YEAR(S19),MONTH(S19),DAY(S19))&gt;=$R$2,(DATE(YEAR(S19),MONTH(S19),DAY(S19))&lt;=$S$2),LEFT(R19,3)="PRA"),1,0)),
IF(AND($R$2=0,$S$2=0,DATE(YEAR(S19),MONTH(S19),DAY(S19))&gt;=$O$6,(DATE(YEAR(S19),MONTH(S19),DAY(S19))&lt;=$O$3),INDEX(Potentials!$A$1:$O$1000,MATCH(R19,Potentials!$A$1:$A$1000,0),MATCH("Groupe",Potentials!$A$1:$O$1,0))=$A$2,LEFT(R19,3)="PRA"),1,
IF(AND($R$2&lt;&gt;0,$S$2&lt;&gt;0,DATE(YEAR(S19),MONTH(S19),DAY(S19))&gt;=$R$2,(DATE(YEAR(S19),MONTH(S19),DAY(S19))&lt;=$S$2),INDEX(Potentials!$A$1:$O$1000,MATCH(R19,Potentials!$A$1:$A$1000,0),MATCH("Groupe",Potentials!$A$1:$O$1,0))=$A$2,LEFT(R19,3)="PRA"),1,0))))</f>
      </c>
      <c r="U19" s="47" t="str">
        <f>IF(T19&lt;&gt;0,SUM($T$4:T19),0)</f>
      </c>
      <c r="V19" s="48">
        <v>16</v>
      </c>
      <c r="W19" s="17" t="str">
        <f>IFERROR(INDEX($R$4:$U$1000,MATCH(V19,$U$4:$U$1000,0),1),0)</f>
      </c>
      <c r="Y19" t="str">
        <f>Projects!A17</f>
      </c>
      <c r="Z19" s="1" t="str">
        <f>Projects!I17</f>
      </c>
      <c r="AA19" s="47" t="str">
        <f>IF($A$2="Tous",
IF(AND($Y$2=0,$Z$2=0,DATE(YEAR(Z19),MONTH(Z19),DAY(Z19))&gt;=$O$6,(DATE(YEAR(Z19),MONTH(Z19),DAY(Z19))&lt;=$O$3)),1,
IF(AND($Y$2&lt;&gt;0,$Z$2&lt;&gt;0,DATE(YEAR(Z19),MONTH(Z19),DAY(Z19))&gt;=$Y$2,(DATE(YEAR(Z19),MONTH(Z19),DAY(Z19))&lt;=$Z$2)),1,0)),
IF(AND($Y$2=0,$Z$2=0,DATE(YEAR(Z19),MONTH(Z19),DAY(Z19))&gt;=$O$6,(DATE(YEAR(Z19),MONTH(Z19),DAY(Z19))&lt;=$O$3),INDEX(Projects!$A$1:$O$1000,MATCH(Y19,Projects!$A$1:$A$1000,0),MATCH("Groupe",Projects!$A$1:$O$1,0))=$A$2),1,
IF(AND($Y$2&lt;&gt;0,$Z$2&lt;&gt;0,DATE(YEAR(Z19),MONTH(Z19),DAY(Z19))&gt;=$Y$2,(DATE(YEAR(Z19),MONTH(Z19),DAY(Z19))&lt;=$Z$2),INDEX(Projects!$A$1:$O$1000,MATCH(Y19,Projects!$A$1:$A$1000,0),MATCH("Groupe",Projects!$A$1:$O$1,0))=$A$2),1,0)))</f>
      </c>
      <c r="AB19" s="47" t="str">
        <f>IF(AA19&lt;&gt;0,SUM($AA$4:AA19),0)</f>
      </c>
      <c r="AC19" s="48">
        <v>16</v>
      </c>
      <c r="AD19" s="17" t="str">
        <f>IFERROR(INDEX($Y$4:$AB$1000,MATCH(AC19,$AB$4:$AB$1000,0),1),0)</f>
      </c>
      <c r="AF19" t="str">
        <f>Projects!A17</f>
      </c>
      <c r="AG19" s="1" t="str">
        <f>Projects!D17</f>
      </c>
      <c r="AH19" s="47" t="str">
        <f>IF($A$2="Tous",
IF(AND($AF$2=0,$AG$2=0,DATE(YEAR(AG19),MONTH(AG19),DAY(AG19))&gt;=$O$6,(DATE(YEAR(AG19),MONTH(AG19),DAY(AG19))&lt;=$O$3)),1,
IF(AND($AF$2&lt;&gt;0,$AG$2&lt;&gt;0,DATE(YEAR(AG19),MONTH(AG19),DAY(AG19))&gt;=$AF$2,(DATE(YEAR(AG19),MONTH(AG19),DAY(AG19))&lt;=$AG$2)),1,0)),
IF(AND($AF$2=0,$AG$2=0,DATE(YEAR(AG19),MONTH(AG19),DAY(AG19))&gt;=$O$6,(DATE(YEAR(AG19),MONTH(AG19),DAY(AG19))&lt;=$O$3),INDEX(Projects!$A$1:$O$1000,MATCH(AF19,Projects!$A$1:$A$1000,0),MATCH("Groupe",Projects!$A$1:$O$1,0))=$A$2),1,
IF(AND($AF$2&lt;&gt;0,$AG$2&lt;&gt;0,DATE(YEAR(AG19),MONTH(AG19),DAY(AG19))&gt;=$AF$2,(DATE(YEAR(AG19),MONTH(AG19),DAY(AG19))&lt;=$AG$2),INDEX(Projects!$A$1:$O$1000,MATCH(AF19,Projects!$A$1:$A$1000,0),MATCH("Groupe",Projects!$A$1:$O$1,0))=$A$2),1,0)))</f>
      </c>
      <c r="AI19" s="47" t="str">
        <f>IF(AH19&lt;&gt;0,SUM($AH$4:AH19),0)</f>
      </c>
      <c r="AJ19" s="48">
        <v>16</v>
      </c>
      <c r="AK19" s="17" t="str">
        <f>IFERROR(INDEX($AF$4:$AI$1000,MATCH(AJ19,$AI$4:$AI$1000,0),1),0)</f>
      </c>
      <c r="AM19" t="str">
        <f>Potentials!A17</f>
      </c>
      <c r="AN19" s="1" t="str">
        <f>Potentials!L17</f>
      </c>
      <c r="AO19" s="47" t="str">
        <f>IF(INDEX(Potentials!$A$1:$O$1000,MATCH(R19,Potentials!$A$1:$A$1000,0),MATCH("Origine setup",Potentials!$A$1:$O$1,0))&lt;&gt;"",0,
IF($A$2="Tous",
IF(AND($AM$2=0,$AN$2=0,DATE(YEAR(AN19),MONTH(AN19),DAY(AN19))&gt;=$O$6,(DATE(YEAR(AN19),MONTH(AN19),DAY(AN19))&lt;=$O$3),INDEX(Potentials!$A$1:$O$10000,MATCH(AM19,Potentials!$A$1:$A$1000,0),MATCH("Statut",Potentials!$A$1:$O$1,0))="9 -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IF(AND($AM$2&lt;&gt;0,$AN$2&lt;&gt;0,DATE(YEAR(AN19),MONTH(AN19),DAY(AN19))&gt;=$AM$2,(DATE(YEAR(AN19),MONTH(AN19),DAY(AN19))&lt;=$AN$2),INDEX(Potentials!$A$1:$O$10000,MATCH(AM19,Potentials!$A$1:$A$1000,0),MATCH("Statut",Potentials!$A$1:$O$1,0))="9 - Perdu"),1,0)),
IF(AND($AM$2=0,$AN$2=0,DATE(YEAR(AN19),MONTH(AN19),DAY(AN19))&gt;=$O$6,(DATE(YEAR(AN19),MONTH(AN19),DAY(AN19))&lt;=$O$3),INDEX(Potentials!$A$1:$O$1000,MATCH(AM19,Potentials!$A$1:$A$1000,0),MATCH("Groupe",Potentials!$A$1:$O$1,0))=$A$2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,MATCH(AM19,Potentials!$A$1:$A$1000,0),MATCH("Groupe",Potentials!$A$1:$O$1,0))=$A$2,INDEX(Potentials!$A$1:$O$10000,MATCH(AM19,Potentials!$A$1:$A$1000,0),MATCH("Statut",Potentials!$A$1:$O$1,0))="9 - Perdu"),1,0))))</f>
      </c>
      <c r="AP19" s="47" t="str">
        <f>IF(AO19&lt;&gt;0,SUM($AO$4:AO19),0)</f>
      </c>
      <c r="AQ19" s="48">
        <v>16</v>
      </c>
      <c r="AR19" s="17" t="str">
        <f>IFERROR(INDEX($AM$4:$AP$1000,MATCH(AQ19,$AP$4:$AP$1000,0),1),0)</f>
      </c>
      <c r="AT19" t="str">
        <f>IF(COUNTIF($AT$4:AT18,Potentials!B17)&gt;0,"",Potentials!B17)</f>
      </c>
      <c r="AU19" s="2" t="str">
        <f t="array" ref="AU19" aca="1" ca="1">IF($A$2="Tous",SUMPRODUCT((Potentials!$F$2:$F$2000)*(Potentials!$B$2:$B$2000=AT19)*(Potentials!$E$2:$E$2000&lt;&gt;"8 - Gagne")*(Potentials!$E$2:$E$2000&lt;&gt;"9 - Perdu")*(Potentials!$E$2:$E$2000&lt;&gt;"10 - Gele"))
+SUMPRODUCT((Potentials!$F$2:$F$2000=0)*(Potentials!$B$2:$B$2000=AT19)*(Potentials!$D$2:$D$2000)*(Potentials!$E$2:$E$2000&lt;&gt;"8 - Gagne")*(Potentials!$E$2:$E$2000&lt;&gt;"9 - Perdu")*(Potentials!$E$2:$E$2000&lt;&gt;"10 - Gele")),
SUMPRODUCT((Potentials!$F$2:$F$2000)*(Potentials!$B$2:$B$2000=AT19)*(Potentials!$E$2:$E$2000&lt;&gt;"8 - Gagne")*(Potentials!$E$2:$E$2000&lt;&gt;"9 - Perdu")*(Potentials!$E$2:$E$2000&lt;&gt;"10 - Gele")*(Potentials!$O$2:$O$2000=$A$2))
+SUMPRODUCT((Potentials!$F$2:$F$2000=0)*(Potentials!$B$2:$B$2000=AT19)*(Potentials!$D$2:$D$2000)*(Potentials!$E$2:$E$2000&lt;&gt;"8 - Gagne")*(Potentials!$E$2:$E$2000&lt;&gt;"9 - Perdu")*(Potentials!$E$2:$E$2000&lt;&gt;"10 - Gele")*(Potentials!$O$2:$O$2000=$A$2)))</f>
      </c>
      <c r="BA19" t="str">
        <f>Potentials!A17</f>
      </c>
      <c r="BB19" s="2" t="str">
        <f t="array" ref="BB19" aca="1" ca="1">IF($A$2="Tous",SUMPRODUCT((Potentials!$F$2:$F$2000)*(Potentials!$A$2:$A$2000=BA19)*(Potentials!$E$2:$E$2000&lt;&gt;"8 - Gagne")*(Potentials!$E$2:$E$2000&lt;&gt;"9 - Perdu")*(Potentials!$E$2:$E$2000&lt;&gt;"10 - Gele"))
+SUMPRODUCT((Potentials!$F$2:$F$2000=0)*(Potentials!$A$2:$A$2000=BA19)*(Potentials!$D$2:$D$2000)*(Potentials!$E$2:$E$2000&lt;&gt;"8 - Gagne")*(Potentials!$E$2:$E$2000&lt;&gt;"9 - Perdu")*(Potentials!$E$2:$E$2000&lt;&gt;"10 - Gele")),
SUMPRODUCT((Potentials!$F$2:$F$2000)*(Potentials!$A$2:$A$2000=BA19)*(Potentials!$E$2:$E$2000&lt;&gt;"8 - Gagne")*(Potentials!$E$2:$E$2000&lt;&gt;"9 - Perdu")*(Potentials!$E$2:$E$2000&lt;&gt;"10 - Gele")*(Potentials!$O$2:$O$2000=$A$2))
+SUMPRODUCT((Potentials!$F$2:$F$2000=0)*(Potentials!$A$2:$A$2000=BA19)*(Potentials!$D$2:$D$2000)*(Potentials!$E$2:$E$2000&lt;&gt;"8 - Gagne")*(Potentials!$E$2:$E$2000&lt;&gt;"9 - Perdu")*(Potentials!$E$2:$E$2000&lt;&gt;"10 - Gele")*(Potentials!$O$2:$O$2000=$A$2)))</f>
      </c>
      <c r="BI19" s="10"/>
      <c r="BJ19" s="15"/>
      <c r="BK19" s="14"/>
      <c r="BL19" s="10"/>
      <c r="BM19" s="10"/>
      <c r="BN19" s="10"/>
      <c r="BR19" s="78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</row>
    <row r="20" spans="1:113">
      <c r="R20" t="str">
        <f>Potentials!A18</f>
      </c>
      <c r="S20" s="1" t="str">
        <f>Potentials!M18</f>
      </c>
      <c r="T20" s="47" t="str">
        <f>IF(INDEX(Potentials!$A$1:$O$1000,MATCH(R20,Potentials!$A$1:$A$1000,0),MATCH("Origine setup",Potentials!$A$1:$O$1,0))&lt;&gt;"",0,
IF($A$2="Tous",
IF(AND($R$2=0,$S$2=0,DATE(YEAR(S20),MONTH(S20),DAY(S20))&gt;=$O$6,(DATE(YEAR(S20),MONTH(S20),DAY(S20))&lt;=$O$3),LEFT(R20,3)="PRA"),1,
IF(AND($R$2&lt;&gt;0,$S$2&lt;&gt;0,DATE(YEAR(S20),MONTH(S20),DAY(S20))&gt;=$R$2,(DATE(YEAR(S20),MONTH(S20),DAY(S20))&lt;=$S$2),LEFT(R20,3)="PRA"),1,0)),
IF(AND($R$2=0,$S$2=0,DATE(YEAR(S20),MONTH(S20),DAY(S20))&gt;=$O$6,(DATE(YEAR(S20),MONTH(S20),DAY(S20))&lt;=$O$3),INDEX(Potentials!$A$1:$O$1000,MATCH(R20,Potentials!$A$1:$A$1000,0),MATCH("Groupe",Potentials!$A$1:$O$1,0))=$A$2,LEFT(R20,3)="PRA"),1,
IF(AND($R$2&lt;&gt;0,$S$2&lt;&gt;0,DATE(YEAR(S20),MONTH(S20),DAY(S20))&gt;=$R$2,(DATE(YEAR(S20),MONTH(S20),DAY(S20))&lt;=$S$2),INDEX(Potentials!$A$1:$O$1000,MATCH(R20,Potentials!$A$1:$A$1000,0),MATCH("Groupe",Potentials!$A$1:$O$1,0))=$A$2,LEFT(R20,3)="PRA"),1,0))))</f>
      </c>
      <c r="U20" s="47" t="str">
        <f>IF(T20&lt;&gt;0,SUM($T$4:T20),0)</f>
      </c>
      <c r="V20" s="48">
        <v>17</v>
      </c>
      <c r="W20" s="17" t="str">
        <f>IFERROR(INDEX($R$4:$U$1000,MATCH(V20,$U$4:$U$1000,0),1),0)</f>
      </c>
      <c r="Y20" t="str">
        <f>Projects!A18</f>
      </c>
      <c r="Z20" s="1" t="str">
        <f>Projects!I18</f>
      </c>
      <c r="AA20" s="47" t="str">
        <f>IF($A$2="Tous",
IF(AND($Y$2=0,$Z$2=0,DATE(YEAR(Z20),MONTH(Z20),DAY(Z20))&gt;=$O$6,(DATE(YEAR(Z20),MONTH(Z20),DAY(Z20))&lt;=$O$3)),1,
IF(AND($Y$2&lt;&gt;0,$Z$2&lt;&gt;0,DATE(YEAR(Z20),MONTH(Z20),DAY(Z20))&gt;=$Y$2,(DATE(YEAR(Z20),MONTH(Z20),DAY(Z20))&lt;=$Z$2)),1,0)),
IF(AND($Y$2=0,$Z$2=0,DATE(YEAR(Z20),MONTH(Z20),DAY(Z20))&gt;=$O$6,(DATE(YEAR(Z20),MONTH(Z20),DAY(Z20))&lt;=$O$3),INDEX(Projects!$A$1:$O$1000,MATCH(Y20,Projects!$A$1:$A$1000,0),MATCH("Groupe",Projects!$A$1:$O$1,0))=$A$2),1,
IF(AND($Y$2&lt;&gt;0,$Z$2&lt;&gt;0,DATE(YEAR(Z20),MONTH(Z20),DAY(Z20))&gt;=$Y$2,(DATE(YEAR(Z20),MONTH(Z20),DAY(Z20))&lt;=$Z$2),INDEX(Projects!$A$1:$O$1000,MATCH(Y20,Projects!$A$1:$A$1000,0),MATCH("Groupe",Projects!$A$1:$O$1,0))=$A$2),1,0)))</f>
      </c>
      <c r="AB20" s="47" t="str">
        <f>IF(AA20&lt;&gt;0,SUM($AA$4:AA20),0)</f>
      </c>
      <c r="AC20" s="48">
        <v>17</v>
      </c>
      <c r="AD20" s="17" t="str">
        <f>IFERROR(INDEX($Y$4:$AB$1000,MATCH(AC20,$AB$4:$AB$1000,0),1),0)</f>
      </c>
      <c r="AF20" t="str">
        <f>Projects!A18</f>
      </c>
      <c r="AG20" s="1" t="str">
        <f>Projects!D18</f>
      </c>
      <c r="AH20" s="47" t="str">
        <f>IF($A$2="Tous",
IF(AND($AF$2=0,$AG$2=0,DATE(YEAR(AG20),MONTH(AG20),DAY(AG20))&gt;=$O$6,(DATE(YEAR(AG20),MONTH(AG20),DAY(AG20))&lt;=$O$3)),1,
IF(AND($AF$2&lt;&gt;0,$AG$2&lt;&gt;0,DATE(YEAR(AG20),MONTH(AG20),DAY(AG20))&gt;=$AF$2,(DATE(YEAR(AG20),MONTH(AG20),DAY(AG20))&lt;=$AG$2)),1,0)),
IF(AND($AF$2=0,$AG$2=0,DATE(YEAR(AG20),MONTH(AG20),DAY(AG20))&gt;=$O$6,(DATE(YEAR(AG20),MONTH(AG20),DAY(AG20))&lt;=$O$3),INDEX(Projects!$A$1:$O$1000,MATCH(AF20,Projects!$A$1:$A$1000,0),MATCH("Groupe",Projects!$A$1:$O$1,0))=$A$2),1,
IF(AND($AF$2&lt;&gt;0,$AG$2&lt;&gt;0,DATE(YEAR(AG20),MONTH(AG20),DAY(AG20))&gt;=$AF$2,(DATE(YEAR(AG20),MONTH(AG20),DAY(AG20))&lt;=$AG$2),INDEX(Projects!$A$1:$O$1000,MATCH(AF20,Projects!$A$1:$A$1000,0),MATCH("Groupe",Projects!$A$1:$O$1,0))=$A$2),1,0)))</f>
      </c>
      <c r="AI20" s="47" t="str">
        <f>IF(AH20&lt;&gt;0,SUM($AH$4:AH20),0)</f>
      </c>
      <c r="AJ20" s="48">
        <v>17</v>
      </c>
      <c r="AK20" s="17" t="str">
        <f>IFERROR(INDEX($AF$4:$AI$1000,MATCH(AJ20,$AI$4:$AI$1000,0),1),0)</f>
      </c>
      <c r="AM20" t="str">
        <f>Potentials!A18</f>
      </c>
      <c r="AN20" s="1" t="str">
        <f>Potentials!L18</f>
      </c>
      <c r="AO20" s="47" t="str">
        <f>IF(INDEX(Potentials!$A$1:$O$1000,MATCH(R20,Potentials!$A$1:$A$1000,0),MATCH("Origine setup",Potentials!$A$1:$O$1,0))&lt;&gt;"",0,
IF($A$2="Tous",
IF(AND($AM$2=0,$AN$2=0,DATE(YEAR(AN20),MONTH(AN20),DAY(AN20))&gt;=$O$6,(DATE(YEAR(AN20),MONTH(AN20),DAY(AN20))&lt;=$O$3),INDEX(Potentials!$A$1:$O$10000,MATCH(AM20,Potentials!$A$1:$A$1000,0),MATCH("Statut",Potentials!$A$1:$O$1,0))="9 -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IF(AND($AM$2&lt;&gt;0,$AN$2&lt;&gt;0,DATE(YEAR(AN20),MONTH(AN20),DAY(AN20))&gt;=$AM$2,(DATE(YEAR(AN20),MONTH(AN20),DAY(AN20))&lt;=$AN$2),INDEX(Potentials!$A$1:$O$10000,MATCH(AM20,Potentials!$A$1:$A$1000,0),MATCH("Statut",Potentials!$A$1:$O$1,0))="9 - Perdu"),1,0)),
IF(AND($AM$2=0,$AN$2=0,DATE(YEAR(AN20),MONTH(AN20),DAY(AN20))&gt;=$O$6,(DATE(YEAR(AN20),MONTH(AN20),DAY(AN20))&lt;=$O$3),INDEX(Potentials!$A$1:$O$1000,MATCH(AM20,Potentials!$A$1:$A$1000,0),MATCH("Groupe",Potentials!$A$1:$O$1,0))=$A$2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,MATCH(AM20,Potentials!$A$1:$A$1000,0),MATCH("Groupe",Potentials!$A$1:$O$1,0))=$A$2,INDEX(Potentials!$A$1:$O$10000,MATCH(AM20,Potentials!$A$1:$A$1000,0),MATCH("Statut",Potentials!$A$1:$O$1,0))="9 - Perdu"),1,0))))</f>
      </c>
      <c r="AP20" s="47" t="str">
        <f>IF(AO20&lt;&gt;0,SUM($AO$4:AO20),0)</f>
      </c>
      <c r="AQ20" s="48">
        <v>17</v>
      </c>
      <c r="AR20" s="17" t="str">
        <f>IFERROR(INDEX($AM$4:$AP$1000,MATCH(AQ20,$AP$4:$AP$1000,0),1),0)</f>
      </c>
      <c r="AT20" t="str">
        <f>IF(COUNTIF($AT$4:AT19,Potentials!B18)&gt;0,"",Potentials!B18)</f>
      </c>
      <c r="AU20" s="2" t="str">
        <f t="array" ref="AU20" aca="1" ca="1">IF($A$2="Tous",SUMPRODUCT((Potentials!$F$2:$F$2000)*(Potentials!$B$2:$B$2000=AT20)*(Potentials!$E$2:$E$2000&lt;&gt;"8 - Gagne")*(Potentials!$E$2:$E$2000&lt;&gt;"9 - Perdu")*(Potentials!$E$2:$E$2000&lt;&gt;"10 - Gele"))
+SUMPRODUCT((Potentials!$F$2:$F$2000=0)*(Potentials!$B$2:$B$2000=AT20)*(Potentials!$D$2:$D$2000)*(Potentials!$E$2:$E$2000&lt;&gt;"8 - Gagne")*(Potentials!$E$2:$E$2000&lt;&gt;"9 - Perdu")*(Potentials!$E$2:$E$2000&lt;&gt;"10 - Gele")),
SUMPRODUCT((Potentials!$F$2:$F$2000)*(Potentials!$B$2:$B$2000=AT20)*(Potentials!$E$2:$E$2000&lt;&gt;"8 - Gagne")*(Potentials!$E$2:$E$2000&lt;&gt;"9 - Perdu")*(Potentials!$E$2:$E$2000&lt;&gt;"10 - Gele")*(Potentials!$O$2:$O$2000=$A$2))
+SUMPRODUCT((Potentials!$F$2:$F$2000=0)*(Potentials!$B$2:$B$2000=AT20)*(Potentials!$D$2:$D$2000)*(Potentials!$E$2:$E$2000&lt;&gt;"8 - Gagne")*(Potentials!$E$2:$E$2000&lt;&gt;"9 - Perdu")*(Potentials!$E$2:$E$2000&lt;&gt;"10 - Gele")*(Potentials!$O$2:$O$2000=$A$2)))</f>
      </c>
      <c r="BA20" t="str">
        <f>Potentials!A18</f>
      </c>
      <c r="BB20" s="2" t="str">
        <f t="array" ref="BB20" aca="1" ca="1">IF($A$2="Tous",SUMPRODUCT((Potentials!$F$2:$F$2000)*(Potentials!$A$2:$A$2000=BA20)*(Potentials!$E$2:$E$2000&lt;&gt;"8 - Gagne")*(Potentials!$E$2:$E$2000&lt;&gt;"9 - Perdu")*(Potentials!$E$2:$E$2000&lt;&gt;"10 - Gele"))
+SUMPRODUCT((Potentials!$F$2:$F$2000=0)*(Potentials!$A$2:$A$2000=BA20)*(Potentials!$D$2:$D$2000)*(Potentials!$E$2:$E$2000&lt;&gt;"8 - Gagne")*(Potentials!$E$2:$E$2000&lt;&gt;"9 - Perdu")*(Potentials!$E$2:$E$2000&lt;&gt;"10 - Gele")),
SUMPRODUCT((Potentials!$F$2:$F$2000)*(Potentials!$A$2:$A$2000=BA20)*(Potentials!$E$2:$E$2000&lt;&gt;"8 - Gagne")*(Potentials!$E$2:$E$2000&lt;&gt;"9 - Perdu")*(Potentials!$E$2:$E$2000&lt;&gt;"10 - Gele")*(Potentials!$O$2:$O$2000=$A$2))
+SUMPRODUCT((Potentials!$F$2:$F$2000=0)*(Potentials!$A$2:$A$2000=BA20)*(Potentials!$D$2:$D$2000)*(Potentials!$E$2:$E$2000&lt;&gt;"8 - Gagne")*(Potentials!$E$2:$E$2000&lt;&gt;"9 - Perdu")*(Potentials!$E$2:$E$2000&lt;&gt;"10 - Gele")*(Potentials!$O$2:$O$2000=$A$2)))</f>
      </c>
      <c r="BI20" s="81" t="s">
        <v>116</v>
      </c>
      <c r="BJ20" s="81" t="s">
        <v>117</v>
      </c>
      <c r="BK20" s="81" t="s">
        <v>118</v>
      </c>
      <c r="BL20" s="81" t="s">
        <v>119</v>
      </c>
      <c r="BM20" s="81" t="s">
        <v>120</v>
      </c>
      <c r="BN20" s="81" t="s">
        <v>121</v>
      </c>
      <c r="BR20" s="79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</row>
    <row r="21" spans="1:113">
      <c r="R21" t="str">
        <f>Potentials!A19</f>
      </c>
      <c r="S21" s="1" t="str">
        <f>Potentials!M19</f>
      </c>
      <c r="T21" s="47" t="str">
        <f>IF(INDEX(Potentials!$A$1:$O$1000,MATCH(R21,Potentials!$A$1:$A$1000,0),MATCH("Origine setup",Potentials!$A$1:$O$1,0))&lt;&gt;"",0,
IF($A$2="Tous",
IF(AND($R$2=0,$S$2=0,DATE(YEAR(S21),MONTH(S21),DAY(S21))&gt;=$O$6,(DATE(YEAR(S21),MONTH(S21),DAY(S21))&lt;=$O$3),LEFT(R21,3)="PRA"),1,
IF(AND($R$2&lt;&gt;0,$S$2&lt;&gt;0,DATE(YEAR(S21),MONTH(S21),DAY(S21))&gt;=$R$2,(DATE(YEAR(S21),MONTH(S21),DAY(S21))&lt;=$S$2),LEFT(R21,3)="PRA"),1,0)),
IF(AND($R$2=0,$S$2=0,DATE(YEAR(S21),MONTH(S21),DAY(S21))&gt;=$O$6,(DATE(YEAR(S21),MONTH(S21),DAY(S21))&lt;=$O$3),INDEX(Potentials!$A$1:$O$1000,MATCH(R21,Potentials!$A$1:$A$1000,0),MATCH("Groupe",Potentials!$A$1:$O$1,0))=$A$2,LEFT(R21,3)="PRA"),1,
IF(AND($R$2&lt;&gt;0,$S$2&lt;&gt;0,DATE(YEAR(S21),MONTH(S21),DAY(S21))&gt;=$R$2,(DATE(YEAR(S21),MONTH(S21),DAY(S21))&lt;=$S$2),INDEX(Potentials!$A$1:$O$1000,MATCH(R21,Potentials!$A$1:$A$1000,0),MATCH("Groupe",Potentials!$A$1:$O$1,0))=$A$2,LEFT(R21,3)="PRA"),1,0))))</f>
      </c>
      <c r="U21" s="47" t="str">
        <f>IF(T21&lt;&gt;0,SUM($T$4:T21),0)</f>
      </c>
      <c r="V21" s="48">
        <v>18</v>
      </c>
      <c r="W21" s="17" t="str">
        <f>IFERROR(INDEX($R$4:$U$1000,MATCH(V21,$U$4:$U$1000,0),1),0)</f>
      </c>
      <c r="Y21" t="str">
        <f>Projects!A19</f>
      </c>
      <c r="Z21" s="1" t="str">
        <f>Projects!I19</f>
      </c>
      <c r="AA21" s="47" t="str">
        <f>IF($A$2="Tous",
IF(AND($Y$2=0,$Z$2=0,DATE(YEAR(Z21),MONTH(Z21),DAY(Z21))&gt;=$O$6,(DATE(YEAR(Z21),MONTH(Z21),DAY(Z21))&lt;=$O$3)),1,
IF(AND($Y$2&lt;&gt;0,$Z$2&lt;&gt;0,DATE(YEAR(Z21),MONTH(Z21),DAY(Z21))&gt;=$Y$2,(DATE(YEAR(Z21),MONTH(Z21),DAY(Z21))&lt;=$Z$2)),1,0)),
IF(AND($Y$2=0,$Z$2=0,DATE(YEAR(Z21),MONTH(Z21),DAY(Z21))&gt;=$O$6,(DATE(YEAR(Z21),MONTH(Z21),DAY(Z21))&lt;=$O$3),INDEX(Projects!$A$1:$O$1000,MATCH(Y21,Projects!$A$1:$A$1000,0),MATCH("Groupe",Projects!$A$1:$O$1,0))=$A$2),1,
IF(AND($Y$2&lt;&gt;0,$Z$2&lt;&gt;0,DATE(YEAR(Z21),MONTH(Z21),DAY(Z21))&gt;=$Y$2,(DATE(YEAR(Z21),MONTH(Z21),DAY(Z21))&lt;=$Z$2),INDEX(Projects!$A$1:$O$1000,MATCH(Y21,Projects!$A$1:$A$1000,0),MATCH("Groupe",Projects!$A$1:$O$1,0))=$A$2),1,0)))</f>
      </c>
      <c r="AB21" s="47" t="str">
        <f>IF(AA21&lt;&gt;0,SUM($AA$4:AA21),0)</f>
      </c>
      <c r="AC21" s="48">
        <v>18</v>
      </c>
      <c r="AD21" s="17" t="str">
        <f>IFERROR(INDEX($Y$4:$AB$1000,MATCH(AC21,$AB$4:$AB$1000,0),1),0)</f>
      </c>
      <c r="AF21" t="str">
        <f>Projects!A19</f>
      </c>
      <c r="AG21" s="1" t="str">
        <f>Projects!D19</f>
      </c>
      <c r="AH21" s="47" t="str">
        <f>IF($A$2="Tous",
IF(AND($AF$2=0,$AG$2=0,DATE(YEAR(AG21),MONTH(AG21),DAY(AG21))&gt;=$O$6,(DATE(YEAR(AG21),MONTH(AG21),DAY(AG21))&lt;=$O$3)),1,
IF(AND($AF$2&lt;&gt;0,$AG$2&lt;&gt;0,DATE(YEAR(AG21),MONTH(AG21),DAY(AG21))&gt;=$AF$2,(DATE(YEAR(AG21),MONTH(AG21),DAY(AG21))&lt;=$AG$2)),1,0)),
IF(AND($AF$2=0,$AG$2=0,DATE(YEAR(AG21),MONTH(AG21),DAY(AG21))&gt;=$O$6,(DATE(YEAR(AG21),MONTH(AG21),DAY(AG21))&lt;=$O$3),INDEX(Projects!$A$1:$O$1000,MATCH(AF21,Projects!$A$1:$A$1000,0),MATCH("Groupe",Projects!$A$1:$O$1,0))=$A$2),1,
IF(AND($AF$2&lt;&gt;0,$AG$2&lt;&gt;0,DATE(YEAR(AG21),MONTH(AG21),DAY(AG21))&gt;=$AF$2,(DATE(YEAR(AG21),MONTH(AG21),DAY(AG21))&lt;=$AG$2),INDEX(Projects!$A$1:$O$1000,MATCH(AF21,Projects!$A$1:$A$1000,0),MATCH("Groupe",Projects!$A$1:$O$1,0))=$A$2),1,0)))</f>
      </c>
      <c r="AI21" s="47" t="str">
        <f>IF(AH21&lt;&gt;0,SUM($AH$4:AH21),0)</f>
      </c>
      <c r="AJ21" s="48">
        <v>18</v>
      </c>
      <c r="AK21" s="17" t="str">
        <f>IFERROR(INDEX($AF$4:$AI$1000,MATCH(AJ21,$AI$4:$AI$1000,0),1),0)</f>
      </c>
      <c r="AM21" t="str">
        <f>Potentials!A19</f>
      </c>
      <c r="AN21" s="1" t="str">
        <f>Potentials!L19</f>
      </c>
      <c r="AO21" s="47" t="str">
        <f>IF(INDEX(Potentials!$A$1:$O$1000,MATCH(R21,Potentials!$A$1:$A$1000,0),MATCH("Origine setup",Potentials!$A$1:$O$1,0))&lt;&gt;"",0,
IF($A$2="Tous",
IF(AND($AM$2=0,$AN$2=0,DATE(YEAR(AN21),MONTH(AN21),DAY(AN21))&gt;=$O$6,(DATE(YEAR(AN21),MONTH(AN21),DAY(AN21))&lt;=$O$3),INDEX(Potentials!$A$1:$O$10000,MATCH(AM21,Potentials!$A$1:$A$1000,0),MATCH("Statut",Potentials!$A$1:$O$1,0))="9 -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IF(AND($AM$2&lt;&gt;0,$AN$2&lt;&gt;0,DATE(YEAR(AN21),MONTH(AN21),DAY(AN21))&gt;=$AM$2,(DATE(YEAR(AN21),MONTH(AN21),DAY(AN21))&lt;=$AN$2),INDEX(Potentials!$A$1:$O$10000,MATCH(AM21,Potentials!$A$1:$A$1000,0),MATCH("Statut",Potentials!$A$1:$O$1,0))="9 - Perdu"),1,0)),
IF(AND($AM$2=0,$AN$2=0,DATE(YEAR(AN21),MONTH(AN21),DAY(AN21))&gt;=$O$6,(DATE(YEAR(AN21),MONTH(AN21),DAY(AN21))&lt;=$O$3),INDEX(Potentials!$A$1:$O$1000,MATCH(AM21,Potentials!$A$1:$A$1000,0),MATCH("Groupe",Potentials!$A$1:$O$1,0))=$A$2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,MATCH(AM21,Potentials!$A$1:$A$1000,0),MATCH("Groupe",Potentials!$A$1:$O$1,0))=$A$2,INDEX(Potentials!$A$1:$O$10000,MATCH(AM21,Potentials!$A$1:$A$1000,0),MATCH("Statut",Potentials!$A$1:$O$1,0))="9 - Perdu"),1,0))))</f>
      </c>
      <c r="AP21" s="47" t="str">
        <f>IF(AO21&lt;&gt;0,SUM($AO$4:AO21),0)</f>
      </c>
      <c r="AQ21" s="48">
        <v>18</v>
      </c>
      <c r="AR21" s="17" t="str">
        <f>IFERROR(INDEX($AM$4:$AP$1000,MATCH(AQ21,$AP$4:$AP$1000,0),1),0)</f>
      </c>
      <c r="AT21" t="str">
        <f>IF(COUNTIF($AT$4:AT20,Potentials!B19)&gt;0,"",Potentials!B19)</f>
      </c>
      <c r="AU21" s="2" t="str">
        <f t="array" ref="AU21" aca="1" ca="1">IF($A$2="Tous",SUMPRODUCT((Potentials!$F$2:$F$2000)*(Potentials!$B$2:$B$2000=AT21)*(Potentials!$E$2:$E$2000&lt;&gt;"8 - Gagne")*(Potentials!$E$2:$E$2000&lt;&gt;"9 - Perdu")*(Potentials!$E$2:$E$2000&lt;&gt;"10 - Gele"))
+SUMPRODUCT((Potentials!$F$2:$F$2000=0)*(Potentials!$B$2:$B$2000=AT21)*(Potentials!$D$2:$D$2000)*(Potentials!$E$2:$E$2000&lt;&gt;"8 - Gagne")*(Potentials!$E$2:$E$2000&lt;&gt;"9 - Perdu")*(Potentials!$E$2:$E$2000&lt;&gt;"10 - Gele")),
SUMPRODUCT((Potentials!$F$2:$F$2000)*(Potentials!$B$2:$B$2000=AT21)*(Potentials!$E$2:$E$2000&lt;&gt;"8 - Gagne")*(Potentials!$E$2:$E$2000&lt;&gt;"9 - Perdu")*(Potentials!$E$2:$E$2000&lt;&gt;"10 - Gele")*(Potentials!$O$2:$O$2000=$A$2))
+SUMPRODUCT((Potentials!$F$2:$F$2000=0)*(Potentials!$B$2:$B$2000=AT21)*(Potentials!$D$2:$D$2000)*(Potentials!$E$2:$E$2000&lt;&gt;"8 - Gagne")*(Potentials!$E$2:$E$2000&lt;&gt;"9 - Perdu")*(Potentials!$E$2:$E$2000&lt;&gt;"10 - Gele")*(Potentials!$O$2:$O$2000=$A$2)))</f>
      </c>
      <c r="BA21" t="str">
        <f>Potentials!A19</f>
      </c>
      <c r="BB21" s="2" t="str">
        <f t="array" ref="BB21" aca="1" ca="1">IF($A$2="Tous",SUMPRODUCT((Potentials!$F$2:$F$2000)*(Potentials!$A$2:$A$2000=BA21)*(Potentials!$E$2:$E$2000&lt;&gt;"8 - Gagne")*(Potentials!$E$2:$E$2000&lt;&gt;"9 - Perdu")*(Potentials!$E$2:$E$2000&lt;&gt;"10 - Gele"))
+SUMPRODUCT((Potentials!$F$2:$F$2000=0)*(Potentials!$A$2:$A$2000=BA21)*(Potentials!$D$2:$D$2000)*(Potentials!$E$2:$E$2000&lt;&gt;"8 - Gagne")*(Potentials!$E$2:$E$2000&lt;&gt;"9 - Perdu")*(Potentials!$E$2:$E$2000&lt;&gt;"10 - Gele")),
SUMPRODUCT((Potentials!$F$2:$F$2000)*(Potentials!$A$2:$A$2000=BA21)*(Potentials!$E$2:$E$2000&lt;&gt;"8 - Gagne")*(Potentials!$E$2:$E$2000&lt;&gt;"9 - Perdu")*(Potentials!$E$2:$E$2000&lt;&gt;"10 - Gele")*(Potentials!$O$2:$O$2000=$A$2))
+SUMPRODUCT((Potentials!$F$2:$F$2000=0)*(Potentials!$A$2:$A$2000=BA21)*(Potentials!$D$2:$D$2000)*(Potentials!$E$2:$E$2000&lt;&gt;"8 - Gagne")*(Potentials!$E$2:$E$2000&lt;&gt;"9 - Perdu")*(Potentials!$E$2:$E$2000&lt;&gt;"10 - Gele")*(Potentials!$O$2:$O$2000=$A$2)))</f>
      </c>
      <c r="BI21" s="81" t="s">
        <v>99</v>
      </c>
      <c r="BJ21" s="84" t="str">
        <f>SUM(BJ22:BJ32)</f>
      </c>
      <c r="BK21" s="84" t="str">
        <f>SUM(BK22:BK32)</f>
      </c>
      <c r="BL21" s="84" t="str">
        <f>SUM(BL22:BL32)</f>
      </c>
      <c r="BM21" s="84" t="str">
        <f>SUM(BM22:BM32)</f>
      </c>
      <c r="BN21" s="84" t="str">
        <f>SUM(BN22:BN32)</f>
      </c>
      <c r="BR21" s="78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</row>
    <row r="22" spans="1:113">
      <c r="I22" s="65" t="s">
        <v>37</v>
      </c>
      <c r="J22" s="65" t="s">
        <v>38</v>
      </c>
      <c r="K22" s="65" t="s">
        <v>39</v>
      </c>
      <c r="L22" s="65" t="s">
        <v>40</v>
      </c>
      <c r="R22" t="str">
        <f>Potentials!A20</f>
      </c>
      <c r="S22" s="1" t="str">
        <f>Potentials!M20</f>
      </c>
      <c r="T22" s="47" t="str">
        <f>IF(INDEX(Potentials!$A$1:$O$1000,MATCH(R22,Potentials!$A$1:$A$1000,0),MATCH("Origine setup",Potentials!$A$1:$O$1,0))&lt;&gt;"",0,
IF($A$2="Tous",
IF(AND($R$2=0,$S$2=0,DATE(YEAR(S22),MONTH(S22),DAY(S22))&gt;=$O$6,(DATE(YEAR(S22),MONTH(S22),DAY(S22))&lt;=$O$3),LEFT(R22,3)="PRA"),1,
IF(AND($R$2&lt;&gt;0,$S$2&lt;&gt;0,DATE(YEAR(S22),MONTH(S22),DAY(S22))&gt;=$R$2,(DATE(YEAR(S22),MONTH(S22),DAY(S22))&lt;=$S$2),LEFT(R22,3)="PRA"),1,0)),
IF(AND($R$2=0,$S$2=0,DATE(YEAR(S22),MONTH(S22),DAY(S22))&gt;=$O$6,(DATE(YEAR(S22),MONTH(S22),DAY(S22))&lt;=$O$3),INDEX(Potentials!$A$1:$O$1000,MATCH(R22,Potentials!$A$1:$A$1000,0),MATCH("Groupe",Potentials!$A$1:$O$1,0))=$A$2,LEFT(R22,3)="PRA"),1,
IF(AND($R$2&lt;&gt;0,$S$2&lt;&gt;0,DATE(YEAR(S22),MONTH(S22),DAY(S22))&gt;=$R$2,(DATE(YEAR(S22),MONTH(S22),DAY(S22))&lt;=$S$2),INDEX(Potentials!$A$1:$O$1000,MATCH(R22,Potentials!$A$1:$A$1000,0),MATCH("Groupe",Potentials!$A$1:$O$1,0))=$A$2,LEFT(R22,3)="PRA"),1,0))))</f>
      </c>
      <c r="U22" s="47" t="str">
        <f>IF(T22&lt;&gt;0,SUM($T$4:T22),0)</f>
      </c>
      <c r="V22" s="48">
        <v>19</v>
      </c>
      <c r="W22" s="17" t="str">
        <f>IFERROR(INDEX($R$4:$U$1000,MATCH(V22,$U$4:$U$1000,0),1),0)</f>
      </c>
      <c r="Y22" t="str">
        <f>Projects!A20</f>
      </c>
      <c r="Z22" s="1" t="str">
        <f>Projects!I20</f>
      </c>
      <c r="AA22" s="47" t="str">
        <f>IF($A$2="Tous",
IF(AND($Y$2=0,$Z$2=0,DATE(YEAR(Z22),MONTH(Z22),DAY(Z22))&gt;=$O$6,(DATE(YEAR(Z22),MONTH(Z22),DAY(Z22))&lt;=$O$3)),1,
IF(AND($Y$2&lt;&gt;0,$Z$2&lt;&gt;0,DATE(YEAR(Z22),MONTH(Z22),DAY(Z22))&gt;=$Y$2,(DATE(YEAR(Z22),MONTH(Z22),DAY(Z22))&lt;=$Z$2)),1,0)),
IF(AND($Y$2=0,$Z$2=0,DATE(YEAR(Z22),MONTH(Z22),DAY(Z22))&gt;=$O$6,(DATE(YEAR(Z22),MONTH(Z22),DAY(Z22))&lt;=$O$3),INDEX(Projects!$A$1:$O$1000,MATCH(Y22,Projects!$A$1:$A$1000,0),MATCH("Groupe",Projects!$A$1:$O$1,0))=$A$2),1,
IF(AND($Y$2&lt;&gt;0,$Z$2&lt;&gt;0,DATE(YEAR(Z22),MONTH(Z22),DAY(Z22))&gt;=$Y$2,(DATE(YEAR(Z22),MONTH(Z22),DAY(Z22))&lt;=$Z$2),INDEX(Projects!$A$1:$O$1000,MATCH(Y22,Projects!$A$1:$A$1000,0),MATCH("Groupe",Projects!$A$1:$O$1,0))=$A$2),1,0)))</f>
      </c>
      <c r="AB22" s="47" t="str">
        <f>IF(AA22&lt;&gt;0,SUM($AA$4:AA22),0)</f>
      </c>
      <c r="AC22" s="48">
        <v>19</v>
      </c>
      <c r="AD22" s="17" t="str">
        <f>IFERROR(INDEX($Y$4:$AB$1000,MATCH(AC22,$AB$4:$AB$1000,0),1),0)</f>
      </c>
      <c r="AF22" t="str">
        <f>Projects!A20</f>
      </c>
      <c r="AG22" s="1" t="str">
        <f>Projects!D20</f>
      </c>
      <c r="AH22" s="47" t="str">
        <f>IF($A$2="Tous",
IF(AND($AF$2=0,$AG$2=0,DATE(YEAR(AG22),MONTH(AG22),DAY(AG22))&gt;=$O$6,(DATE(YEAR(AG22),MONTH(AG22),DAY(AG22))&lt;=$O$3)),1,
IF(AND($AF$2&lt;&gt;0,$AG$2&lt;&gt;0,DATE(YEAR(AG22),MONTH(AG22),DAY(AG22))&gt;=$AF$2,(DATE(YEAR(AG22),MONTH(AG22),DAY(AG22))&lt;=$AG$2)),1,0)),
IF(AND($AF$2=0,$AG$2=0,DATE(YEAR(AG22),MONTH(AG22),DAY(AG22))&gt;=$O$6,(DATE(YEAR(AG22),MONTH(AG22),DAY(AG22))&lt;=$O$3),INDEX(Projects!$A$1:$O$1000,MATCH(AF22,Projects!$A$1:$A$1000,0),MATCH("Groupe",Projects!$A$1:$O$1,0))=$A$2),1,
IF(AND($AF$2&lt;&gt;0,$AG$2&lt;&gt;0,DATE(YEAR(AG22),MONTH(AG22),DAY(AG22))&gt;=$AF$2,(DATE(YEAR(AG22),MONTH(AG22),DAY(AG22))&lt;=$AG$2),INDEX(Projects!$A$1:$O$1000,MATCH(AF22,Projects!$A$1:$A$1000,0),MATCH("Groupe",Projects!$A$1:$O$1,0))=$A$2),1,0)))</f>
      </c>
      <c r="AI22" s="47" t="str">
        <f>IF(AH22&lt;&gt;0,SUM($AH$4:AH22),0)</f>
      </c>
      <c r="AJ22" s="48">
        <v>19</v>
      </c>
      <c r="AK22" s="17" t="str">
        <f>IFERROR(INDEX($AF$4:$AI$1000,MATCH(AJ22,$AI$4:$AI$1000,0),1),0)</f>
      </c>
      <c r="AM22" t="str">
        <f>Potentials!A20</f>
      </c>
      <c r="AN22" s="1" t="str">
        <f>Potentials!L20</f>
      </c>
      <c r="AO22" s="47" t="str">
        <f>IF(INDEX(Potentials!$A$1:$O$1000,MATCH(R22,Potentials!$A$1:$A$1000,0),MATCH("Origine setup",Potentials!$A$1:$O$1,0))&lt;&gt;"",0,
IF($A$2="Tous",
IF(AND($AM$2=0,$AN$2=0,DATE(YEAR(AN22),MONTH(AN22),DAY(AN22))&gt;=$O$6,(DATE(YEAR(AN22),MONTH(AN22),DAY(AN22))&lt;=$O$3),INDEX(Potentials!$A$1:$O$10000,MATCH(AM22,Potentials!$A$1:$A$1000,0),MATCH("Statut",Potentials!$A$1:$O$1,0))="9 -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IF(AND($AM$2&lt;&gt;0,$AN$2&lt;&gt;0,DATE(YEAR(AN22),MONTH(AN22),DAY(AN22))&gt;=$AM$2,(DATE(YEAR(AN22),MONTH(AN22),DAY(AN22))&lt;=$AN$2),INDEX(Potentials!$A$1:$O$10000,MATCH(AM22,Potentials!$A$1:$A$1000,0),MATCH("Statut",Potentials!$A$1:$O$1,0))="9 - Perdu"),1,0)),
IF(AND($AM$2=0,$AN$2=0,DATE(YEAR(AN22),MONTH(AN22),DAY(AN22))&gt;=$O$6,(DATE(YEAR(AN22),MONTH(AN22),DAY(AN22))&lt;=$O$3),INDEX(Potentials!$A$1:$O$1000,MATCH(AM22,Potentials!$A$1:$A$1000,0),MATCH("Groupe",Potentials!$A$1:$O$1,0))=$A$2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,MATCH(AM22,Potentials!$A$1:$A$1000,0),MATCH("Groupe",Potentials!$A$1:$O$1,0))=$A$2,INDEX(Potentials!$A$1:$O$10000,MATCH(AM22,Potentials!$A$1:$A$1000,0),MATCH("Statut",Potentials!$A$1:$O$1,0))="9 - Perdu"),1,0))))</f>
      </c>
      <c r="AP22" s="47" t="str">
        <f>IF(AO22&lt;&gt;0,SUM($AO$4:AO22),0)</f>
      </c>
      <c r="AQ22" s="48">
        <v>19</v>
      </c>
      <c r="AR22" s="17" t="str">
        <f>IFERROR(INDEX($AM$4:$AP$1000,MATCH(AQ22,$AP$4:$AP$1000,0),1),0)</f>
      </c>
      <c r="AT22" t="str">
        <f>IF(COUNTIF($AT$4:AT21,Potentials!B20)&gt;0,"",Potentials!B20)</f>
      </c>
      <c r="AU22" s="2" t="str">
        <f t="array" ref="AU22" aca="1" ca="1">IF($A$2="Tous",SUMPRODUCT((Potentials!$F$2:$F$2000)*(Potentials!$B$2:$B$2000=AT22)*(Potentials!$E$2:$E$2000&lt;&gt;"8 - Gagne")*(Potentials!$E$2:$E$2000&lt;&gt;"9 - Perdu")*(Potentials!$E$2:$E$2000&lt;&gt;"10 - Gele"))
+SUMPRODUCT((Potentials!$F$2:$F$2000=0)*(Potentials!$B$2:$B$2000=AT22)*(Potentials!$D$2:$D$2000)*(Potentials!$E$2:$E$2000&lt;&gt;"8 - Gagne")*(Potentials!$E$2:$E$2000&lt;&gt;"9 - Perdu")*(Potentials!$E$2:$E$2000&lt;&gt;"10 - Gele")),
SUMPRODUCT((Potentials!$F$2:$F$2000)*(Potentials!$B$2:$B$2000=AT22)*(Potentials!$E$2:$E$2000&lt;&gt;"8 - Gagne")*(Potentials!$E$2:$E$2000&lt;&gt;"9 - Perdu")*(Potentials!$E$2:$E$2000&lt;&gt;"10 - Gele")*(Potentials!$O$2:$O$2000=$A$2))
+SUMPRODUCT((Potentials!$F$2:$F$2000=0)*(Potentials!$B$2:$B$2000=AT22)*(Potentials!$D$2:$D$2000)*(Potentials!$E$2:$E$2000&lt;&gt;"8 - Gagne")*(Potentials!$E$2:$E$2000&lt;&gt;"9 - Perdu")*(Potentials!$E$2:$E$2000&lt;&gt;"10 - Gele")*(Potentials!$O$2:$O$2000=$A$2)))</f>
      </c>
      <c r="BA22" t="str">
        <f>Potentials!A20</f>
      </c>
      <c r="BB22" s="2" t="str">
        <f t="array" ref="BB22" aca="1" ca="1">IF($A$2="Tous",SUMPRODUCT((Potentials!$F$2:$F$2000)*(Potentials!$A$2:$A$2000=BA22)*(Potentials!$E$2:$E$2000&lt;&gt;"8 - Gagne")*(Potentials!$E$2:$E$2000&lt;&gt;"9 - Perdu")*(Potentials!$E$2:$E$2000&lt;&gt;"10 - Gele"))
+SUMPRODUCT((Potentials!$F$2:$F$2000=0)*(Potentials!$A$2:$A$2000=BA22)*(Potentials!$D$2:$D$2000)*(Potentials!$E$2:$E$2000&lt;&gt;"8 - Gagne")*(Potentials!$E$2:$E$2000&lt;&gt;"9 - Perdu")*(Potentials!$E$2:$E$2000&lt;&gt;"10 - Gele")),
SUMPRODUCT((Potentials!$F$2:$F$2000)*(Potentials!$A$2:$A$2000=BA22)*(Potentials!$E$2:$E$2000&lt;&gt;"8 - Gagne")*(Potentials!$E$2:$E$2000&lt;&gt;"9 - Perdu")*(Potentials!$E$2:$E$2000&lt;&gt;"10 - Gele")*(Potentials!$O$2:$O$2000=$A$2))
+SUMPRODUCT((Potentials!$F$2:$F$2000=0)*(Potentials!$A$2:$A$2000=BA22)*(Potentials!$D$2:$D$2000)*(Potentials!$E$2:$E$2000&lt;&gt;"8 - Gagne")*(Potentials!$E$2:$E$2000&lt;&gt;"9 - Perdu")*(Potentials!$E$2:$E$2000&lt;&gt;"10 - Gele")*(Potentials!$O$2:$O$2000=$A$2)))</f>
      </c>
      <c r="BI22" s="78" t="s">
        <v>73</v>
      </c>
      <c r="BJ22" s="69"/>
      <c r="BK22" s="69"/>
      <c r="BL22" s="69"/>
      <c r="BM22" s="69">
        <v>1500</v>
      </c>
      <c r="BN22" s="69" t="str">
        <f>SUM(BJ22:BM22)</f>
      </c>
      <c r="BO22" s="59"/>
      <c r="BR22" s="78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</row>
    <row r="23" spans="1:113">
      <c r="I23" s="85" t="s">
        <v>73</v>
      </c>
      <c r="J23" s="21">
        <v>1500000</v>
      </c>
      <c r="K23" s="17" t="str">
        <f t="array" ref="K23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gele")*(Cotations!$H$2:$H$5000)*(Cotations!$O$2:$O$5000=I23))
+SUMPRODUCT(($CU$5:$CU$15)*($CV$5:$CV$15=I23)*($DB$5:$DB$15&gt;=$O$8)*($DB$5:$DB$15&lt;=$P$8))</f>
      </c>
      <c r="L23" s="19" t="str">
        <f>IF(J23=0,0,K23/J23)</f>
      </c>
      <c r="R23" t="str">
        <f>Potentials!A21</f>
      </c>
      <c r="S23" s="1" t="str">
        <f>Potentials!M21</f>
      </c>
      <c r="T23" s="47" t="str">
        <f>IF(INDEX(Potentials!$A$1:$O$1000,MATCH(R23,Potentials!$A$1:$A$1000,0),MATCH("Origine setup",Potentials!$A$1:$O$1,0))&lt;&gt;"",0,
IF($A$2="Tous",
IF(AND($R$2=0,$S$2=0,DATE(YEAR(S23),MONTH(S23),DAY(S23))&gt;=$O$6,(DATE(YEAR(S23),MONTH(S23),DAY(S23))&lt;=$O$3),LEFT(R23,3)="PRA"),1,
IF(AND($R$2&lt;&gt;0,$S$2&lt;&gt;0,DATE(YEAR(S23),MONTH(S23),DAY(S23))&gt;=$R$2,(DATE(YEAR(S23),MONTH(S23),DAY(S23))&lt;=$S$2),LEFT(R23,3)="PRA"),1,0)),
IF(AND($R$2=0,$S$2=0,DATE(YEAR(S23),MONTH(S23),DAY(S23))&gt;=$O$6,(DATE(YEAR(S23),MONTH(S23),DAY(S23))&lt;=$O$3),INDEX(Potentials!$A$1:$O$1000,MATCH(R23,Potentials!$A$1:$A$1000,0),MATCH("Groupe",Potentials!$A$1:$O$1,0))=$A$2,LEFT(R23,3)="PRA"),1,
IF(AND($R$2&lt;&gt;0,$S$2&lt;&gt;0,DATE(YEAR(S23),MONTH(S23),DAY(S23))&gt;=$R$2,(DATE(YEAR(S23),MONTH(S23),DAY(S23))&lt;=$S$2),INDEX(Potentials!$A$1:$O$1000,MATCH(R23,Potentials!$A$1:$A$1000,0),MATCH("Groupe",Potentials!$A$1:$O$1,0))=$A$2,LEFT(R23,3)="PRA"),1,0))))</f>
      </c>
      <c r="U23" s="47" t="str">
        <f>IF(T23&lt;&gt;0,SUM($T$4:T23),0)</f>
      </c>
      <c r="V23" s="48">
        <v>20</v>
      </c>
      <c r="W23" s="17" t="str">
        <f>IFERROR(INDEX($R$4:$U$1000,MATCH(V23,$U$4:$U$1000,0),1),0)</f>
      </c>
      <c r="Y23" t="str">
        <f>Projects!A21</f>
      </c>
      <c r="Z23" s="1" t="str">
        <f>Projects!I21</f>
      </c>
      <c r="AA23" s="47" t="str">
        <f>IF($A$2="Tous",
IF(AND($Y$2=0,$Z$2=0,DATE(YEAR(Z23),MONTH(Z23),DAY(Z23))&gt;=$O$6,(DATE(YEAR(Z23),MONTH(Z23),DAY(Z23))&lt;=$O$3)),1,
IF(AND($Y$2&lt;&gt;0,$Z$2&lt;&gt;0,DATE(YEAR(Z23),MONTH(Z23),DAY(Z23))&gt;=$Y$2,(DATE(YEAR(Z23),MONTH(Z23),DAY(Z23))&lt;=$Z$2)),1,0)),
IF(AND($Y$2=0,$Z$2=0,DATE(YEAR(Z23),MONTH(Z23),DAY(Z23))&gt;=$O$6,(DATE(YEAR(Z23),MONTH(Z23),DAY(Z23))&lt;=$O$3),INDEX(Projects!$A$1:$O$1000,MATCH(Y23,Projects!$A$1:$A$1000,0),MATCH("Groupe",Projects!$A$1:$O$1,0))=$A$2),1,
IF(AND($Y$2&lt;&gt;0,$Z$2&lt;&gt;0,DATE(YEAR(Z23),MONTH(Z23),DAY(Z23))&gt;=$Y$2,(DATE(YEAR(Z23),MONTH(Z23),DAY(Z23))&lt;=$Z$2),INDEX(Projects!$A$1:$O$1000,MATCH(Y23,Projects!$A$1:$A$1000,0),MATCH("Groupe",Projects!$A$1:$O$1,0))=$A$2),1,0)))</f>
      </c>
      <c r="AB23" s="47" t="str">
        <f>IF(AA23&lt;&gt;0,SUM($AA$4:AA23),0)</f>
      </c>
      <c r="AC23" s="48">
        <v>20</v>
      </c>
      <c r="AD23" s="17" t="str">
        <f>IFERROR(INDEX($Y$4:$AB$1000,MATCH(AC23,$AB$4:$AB$1000,0),1),0)</f>
      </c>
      <c r="AF23" t="str">
        <f>Projects!A21</f>
      </c>
      <c r="AG23" s="1" t="str">
        <f>Projects!D21</f>
      </c>
      <c r="AH23" s="47" t="str">
        <f>IF($A$2="Tous",
IF(AND($AF$2=0,$AG$2=0,DATE(YEAR(AG23),MONTH(AG23),DAY(AG23))&gt;=$O$6,(DATE(YEAR(AG23),MONTH(AG23),DAY(AG23))&lt;=$O$3)),1,
IF(AND($AF$2&lt;&gt;0,$AG$2&lt;&gt;0,DATE(YEAR(AG23),MONTH(AG23),DAY(AG23))&gt;=$AF$2,(DATE(YEAR(AG23),MONTH(AG23),DAY(AG23))&lt;=$AG$2)),1,0)),
IF(AND($AF$2=0,$AG$2=0,DATE(YEAR(AG23),MONTH(AG23),DAY(AG23))&gt;=$O$6,(DATE(YEAR(AG23),MONTH(AG23),DAY(AG23))&lt;=$O$3),INDEX(Projects!$A$1:$O$1000,MATCH(AF23,Projects!$A$1:$A$1000,0),MATCH("Groupe",Projects!$A$1:$O$1,0))=$A$2),1,
IF(AND($AF$2&lt;&gt;0,$AG$2&lt;&gt;0,DATE(YEAR(AG23),MONTH(AG23),DAY(AG23))&gt;=$AF$2,(DATE(YEAR(AG23),MONTH(AG23),DAY(AG23))&lt;=$AG$2),INDEX(Projects!$A$1:$O$1000,MATCH(AF23,Projects!$A$1:$A$1000,0),MATCH("Groupe",Projects!$A$1:$O$1,0))=$A$2),1,0)))</f>
      </c>
      <c r="AI23" s="47" t="str">
        <f>IF(AH23&lt;&gt;0,SUM($AH$4:AH23),0)</f>
      </c>
      <c r="AJ23" s="48">
        <v>20</v>
      </c>
      <c r="AK23" s="17" t="str">
        <f>IFERROR(INDEX($AF$4:$AI$1000,MATCH(AJ23,$AI$4:$AI$1000,0),1),0)</f>
      </c>
      <c r="AM23" t="str">
        <f>Potentials!A21</f>
      </c>
      <c r="AN23" s="1" t="str">
        <f>Potentials!L21</f>
      </c>
      <c r="AO23" s="47" t="str">
        <f>IF(INDEX(Potentials!$A$1:$O$1000,MATCH(R23,Potentials!$A$1:$A$1000,0),MATCH("Origine setup",Potentials!$A$1:$O$1,0))&lt;&gt;"",0,
IF($A$2="Tous",
IF(AND($AM$2=0,$AN$2=0,DATE(YEAR(AN23),MONTH(AN23),DAY(AN23))&gt;=$O$6,(DATE(YEAR(AN23),MONTH(AN23),DAY(AN23))&lt;=$O$3),INDEX(Potentials!$A$1:$O$10000,MATCH(AM23,Potentials!$A$1:$A$1000,0),MATCH("Statut",Potentials!$A$1:$O$1,0))="9 -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IF(AND($AM$2&lt;&gt;0,$AN$2&lt;&gt;0,DATE(YEAR(AN23),MONTH(AN23),DAY(AN23))&gt;=$AM$2,(DATE(YEAR(AN23),MONTH(AN23),DAY(AN23))&lt;=$AN$2),INDEX(Potentials!$A$1:$O$10000,MATCH(AM23,Potentials!$A$1:$A$1000,0),MATCH("Statut",Potentials!$A$1:$O$1,0))="9 - Perdu"),1,0)),
IF(AND($AM$2=0,$AN$2=0,DATE(YEAR(AN23),MONTH(AN23),DAY(AN23))&gt;=$O$6,(DATE(YEAR(AN23),MONTH(AN23),DAY(AN23))&lt;=$O$3),INDEX(Potentials!$A$1:$O$1000,MATCH(AM23,Potentials!$A$1:$A$1000,0),MATCH("Groupe",Potentials!$A$1:$O$1,0))=$A$2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,MATCH(AM23,Potentials!$A$1:$A$1000,0),MATCH("Groupe",Potentials!$A$1:$O$1,0))=$A$2,INDEX(Potentials!$A$1:$O$10000,MATCH(AM23,Potentials!$A$1:$A$1000,0),MATCH("Statut",Potentials!$A$1:$O$1,0))="9 - Perdu"),1,0))))</f>
      </c>
      <c r="AP23" s="47" t="str">
        <f>IF(AO23&lt;&gt;0,SUM($AO$4:AO23),0)</f>
      </c>
      <c r="AQ23" s="48">
        <v>20</v>
      </c>
      <c r="AR23" s="17" t="str">
        <f>IFERROR(INDEX($AM$4:$AP$1000,MATCH(AQ23,$AP$4:$AP$1000,0),1),0)</f>
      </c>
      <c r="AT23" t="str">
        <f>IF(COUNTIF($AT$4:AT22,Potentials!B21)&gt;0,"",Potentials!B21)</f>
      </c>
      <c r="AU23" s="2" t="str">
        <f t="array" ref="AU23" aca="1" ca="1">IF($A$2="Tous",SUMPRODUCT((Potentials!$F$2:$F$2000)*(Potentials!$B$2:$B$2000=AT23)*(Potentials!$E$2:$E$2000&lt;&gt;"8 - Gagne")*(Potentials!$E$2:$E$2000&lt;&gt;"9 - Perdu")*(Potentials!$E$2:$E$2000&lt;&gt;"10 - Gele"))
+SUMPRODUCT((Potentials!$F$2:$F$2000=0)*(Potentials!$B$2:$B$2000=AT23)*(Potentials!$D$2:$D$2000)*(Potentials!$E$2:$E$2000&lt;&gt;"8 - Gagne")*(Potentials!$E$2:$E$2000&lt;&gt;"9 - Perdu")*(Potentials!$E$2:$E$2000&lt;&gt;"10 - Gele")),
SUMPRODUCT((Potentials!$F$2:$F$2000)*(Potentials!$B$2:$B$2000=AT23)*(Potentials!$E$2:$E$2000&lt;&gt;"8 - Gagne")*(Potentials!$E$2:$E$2000&lt;&gt;"9 - Perdu")*(Potentials!$E$2:$E$2000&lt;&gt;"10 - Gele")*(Potentials!$O$2:$O$2000=$A$2))
+SUMPRODUCT((Potentials!$F$2:$F$2000=0)*(Potentials!$B$2:$B$2000=AT23)*(Potentials!$D$2:$D$2000)*(Potentials!$E$2:$E$2000&lt;&gt;"8 - Gagne")*(Potentials!$E$2:$E$2000&lt;&gt;"9 - Perdu")*(Potentials!$E$2:$E$2000&lt;&gt;"10 - Gele")*(Potentials!$O$2:$O$2000=$A$2)))</f>
      </c>
      <c r="BA23" t="str">
        <f>Potentials!A21</f>
      </c>
      <c r="BB23" s="2" t="str">
        <f t="array" ref="BB23" aca="1" ca="1">IF($A$2="Tous",SUMPRODUCT((Potentials!$F$2:$F$2000)*(Potentials!$A$2:$A$2000=BA23)*(Potentials!$E$2:$E$2000&lt;&gt;"8 - Gagne")*(Potentials!$E$2:$E$2000&lt;&gt;"9 - Perdu")*(Potentials!$E$2:$E$2000&lt;&gt;"10 - Gele"))
+SUMPRODUCT((Potentials!$F$2:$F$2000=0)*(Potentials!$A$2:$A$2000=BA23)*(Potentials!$D$2:$D$2000)*(Potentials!$E$2:$E$2000&lt;&gt;"8 - Gagne")*(Potentials!$E$2:$E$2000&lt;&gt;"9 - Perdu")*(Potentials!$E$2:$E$2000&lt;&gt;"10 - Gele")),
SUMPRODUCT((Potentials!$F$2:$F$2000)*(Potentials!$A$2:$A$2000=BA23)*(Potentials!$E$2:$E$2000&lt;&gt;"8 - Gagne")*(Potentials!$E$2:$E$2000&lt;&gt;"9 - Perdu")*(Potentials!$E$2:$E$2000&lt;&gt;"10 - Gele")*(Potentials!$O$2:$O$2000=$A$2))
+SUMPRODUCT((Potentials!$F$2:$F$2000=0)*(Potentials!$A$2:$A$2000=BA23)*(Potentials!$D$2:$D$2000)*(Potentials!$E$2:$E$2000&lt;&gt;"8 - Gagne")*(Potentials!$E$2:$E$2000&lt;&gt;"9 - Perdu")*(Potentials!$E$2:$E$2000&lt;&gt;"10 - Gele")*(Potentials!$O$2:$O$2000=$A$2)))</f>
      </c>
      <c r="BI23" s="78" t="s">
        <v>89</v>
      </c>
      <c r="BJ23" s="69"/>
      <c r="BK23" s="69"/>
      <c r="BL23" s="69">
        <v>100</v>
      </c>
      <c r="BM23" s="69">
        <v>1000</v>
      </c>
      <c r="BN23" s="69" t="str">
        <f>SUM(BJ23:BM23)</f>
      </c>
      <c r="BO23" s="59"/>
      <c r="BR23" s="79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</row>
    <row r="24" spans="1:113">
      <c r="I24" s="85" t="s">
        <v>89</v>
      </c>
      <c r="J24" s="21">
        <v>1100000</v>
      </c>
      <c r="K24" s="17" t="str">
        <f t="array" ref="K24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gele")*(Cotations!$H$2:$H$5000)*(Cotations!$O$2:$O$5000=I24))
+SUMPRODUCT(($CU$5:$CU$15)*($CV$5:$CV$15=I24)*($DB$5:$DB$15&gt;=$O$8)*($DB$5:$DB$15&lt;=$P$8))</f>
      </c>
      <c r="L24" s="19" t="str">
        <f>IF(J24=0,0,K24/J24)</f>
      </c>
      <c r="R24" t="str">
        <f>Potentials!A22</f>
      </c>
      <c r="S24" s="1" t="str">
        <f>Potentials!M22</f>
      </c>
      <c r="T24" s="47" t="str">
        <f>IF(INDEX(Potentials!$A$1:$O$1000,MATCH(R24,Potentials!$A$1:$A$1000,0),MATCH("Origine setup",Potentials!$A$1:$O$1,0))&lt;&gt;"",0,
IF($A$2="Tous",
IF(AND($R$2=0,$S$2=0,DATE(YEAR(S24),MONTH(S24),DAY(S24))&gt;=$O$6,(DATE(YEAR(S24),MONTH(S24),DAY(S24))&lt;=$O$3),LEFT(R24,3)="PRA"),1,
IF(AND($R$2&lt;&gt;0,$S$2&lt;&gt;0,DATE(YEAR(S24),MONTH(S24),DAY(S24))&gt;=$R$2,(DATE(YEAR(S24),MONTH(S24),DAY(S24))&lt;=$S$2),LEFT(R24,3)="PRA"),1,0)),
IF(AND($R$2=0,$S$2=0,DATE(YEAR(S24),MONTH(S24),DAY(S24))&gt;=$O$6,(DATE(YEAR(S24),MONTH(S24),DAY(S24))&lt;=$O$3),INDEX(Potentials!$A$1:$O$1000,MATCH(R24,Potentials!$A$1:$A$1000,0),MATCH("Groupe",Potentials!$A$1:$O$1,0))=$A$2,LEFT(R24,3)="PRA"),1,
IF(AND($R$2&lt;&gt;0,$S$2&lt;&gt;0,DATE(YEAR(S24),MONTH(S24),DAY(S24))&gt;=$R$2,(DATE(YEAR(S24),MONTH(S24),DAY(S24))&lt;=$S$2),INDEX(Potentials!$A$1:$O$1000,MATCH(R24,Potentials!$A$1:$A$1000,0),MATCH("Groupe",Potentials!$A$1:$O$1,0))=$A$2,LEFT(R24,3)="PRA"),1,0))))</f>
      </c>
      <c r="U24" s="47" t="str">
        <f>IF(T24&lt;&gt;0,SUM($T$4:T24),0)</f>
      </c>
      <c r="V24" s="48">
        <v>21</v>
      </c>
      <c r="W24" s="17" t="str">
        <f>IFERROR(INDEX($R$4:$U$1000,MATCH(V24,$U$4:$U$1000,0),1),0)</f>
      </c>
      <c r="Y24" t="str">
        <f>Projects!A22</f>
      </c>
      <c r="Z24" s="1" t="str">
        <f>Projects!I22</f>
      </c>
      <c r="AA24" s="47" t="str">
        <f>IF($A$2="Tous",
IF(AND($Y$2=0,$Z$2=0,DATE(YEAR(Z24),MONTH(Z24),DAY(Z24))&gt;=$O$6,(DATE(YEAR(Z24),MONTH(Z24),DAY(Z24))&lt;=$O$3)),1,
IF(AND($Y$2&lt;&gt;0,$Z$2&lt;&gt;0,DATE(YEAR(Z24),MONTH(Z24),DAY(Z24))&gt;=$Y$2,(DATE(YEAR(Z24),MONTH(Z24),DAY(Z24))&lt;=$Z$2)),1,0)),
IF(AND($Y$2=0,$Z$2=0,DATE(YEAR(Z24),MONTH(Z24),DAY(Z24))&gt;=$O$6,(DATE(YEAR(Z24),MONTH(Z24),DAY(Z24))&lt;=$O$3),INDEX(Projects!$A$1:$O$1000,MATCH(Y24,Projects!$A$1:$A$1000,0),MATCH("Groupe",Projects!$A$1:$O$1,0))=$A$2),1,
IF(AND($Y$2&lt;&gt;0,$Z$2&lt;&gt;0,DATE(YEAR(Z24),MONTH(Z24),DAY(Z24))&gt;=$Y$2,(DATE(YEAR(Z24),MONTH(Z24),DAY(Z24))&lt;=$Z$2),INDEX(Projects!$A$1:$O$1000,MATCH(Y24,Projects!$A$1:$A$1000,0),MATCH("Groupe",Projects!$A$1:$O$1,0))=$A$2),1,0)))</f>
      </c>
      <c r="AB24" s="47" t="str">
        <f>IF(AA24&lt;&gt;0,SUM($AA$4:AA24),0)</f>
      </c>
      <c r="AC24" s="48">
        <v>21</v>
      </c>
      <c r="AD24" s="17" t="str">
        <f>IFERROR(INDEX($Y$4:$AB$1000,MATCH(AC24,$AB$4:$AB$1000,0),1),0)</f>
      </c>
      <c r="AF24" t="str">
        <f>Projects!A22</f>
      </c>
      <c r="AG24" s="1" t="str">
        <f>Projects!D22</f>
      </c>
      <c r="AH24" s="47" t="str">
        <f>IF($A$2="Tous",
IF(AND($AF$2=0,$AG$2=0,DATE(YEAR(AG24),MONTH(AG24),DAY(AG24))&gt;=$O$6,(DATE(YEAR(AG24),MONTH(AG24),DAY(AG24))&lt;=$O$3)),1,
IF(AND($AF$2&lt;&gt;0,$AG$2&lt;&gt;0,DATE(YEAR(AG24),MONTH(AG24),DAY(AG24))&gt;=$AF$2,(DATE(YEAR(AG24),MONTH(AG24),DAY(AG24))&lt;=$AG$2)),1,0)),
IF(AND($AF$2=0,$AG$2=0,DATE(YEAR(AG24),MONTH(AG24),DAY(AG24))&gt;=$O$6,(DATE(YEAR(AG24),MONTH(AG24),DAY(AG24))&lt;=$O$3),INDEX(Projects!$A$1:$O$1000,MATCH(AF24,Projects!$A$1:$A$1000,0),MATCH("Groupe",Projects!$A$1:$O$1,0))=$A$2),1,
IF(AND($AF$2&lt;&gt;0,$AG$2&lt;&gt;0,DATE(YEAR(AG24),MONTH(AG24),DAY(AG24))&gt;=$AF$2,(DATE(YEAR(AG24),MONTH(AG24),DAY(AG24))&lt;=$AG$2),INDEX(Projects!$A$1:$O$1000,MATCH(AF24,Projects!$A$1:$A$1000,0),MATCH("Groupe",Projects!$A$1:$O$1,0))=$A$2),1,0)))</f>
      </c>
      <c r="AI24" s="47" t="str">
        <f>IF(AH24&lt;&gt;0,SUM($AH$4:AH24),0)</f>
      </c>
      <c r="AJ24" s="48">
        <v>21</v>
      </c>
      <c r="AK24" s="17" t="str">
        <f>IFERROR(INDEX($AF$4:$AI$1000,MATCH(AJ24,$AI$4:$AI$1000,0),1),0)</f>
      </c>
      <c r="AM24" t="str">
        <f>Potentials!A22</f>
      </c>
      <c r="AN24" s="1" t="str">
        <f>Potentials!L22</f>
      </c>
      <c r="AO24" s="47" t="str">
        <f>IF(INDEX(Potentials!$A$1:$O$1000,MATCH(R24,Potentials!$A$1:$A$1000,0),MATCH("Origine setup",Potentials!$A$1:$O$1,0))&lt;&gt;"",0,
IF($A$2="Tous",
IF(AND($AM$2=0,$AN$2=0,DATE(YEAR(AN24),MONTH(AN24),DAY(AN24))&gt;=$O$6,(DATE(YEAR(AN24),MONTH(AN24),DAY(AN24))&lt;=$O$3),INDEX(Potentials!$A$1:$O$10000,MATCH(AM24,Potentials!$A$1:$A$1000,0),MATCH("Statut",Potentials!$A$1:$O$1,0))="9 -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IF(AND($AM$2&lt;&gt;0,$AN$2&lt;&gt;0,DATE(YEAR(AN24),MONTH(AN24),DAY(AN24))&gt;=$AM$2,(DATE(YEAR(AN24),MONTH(AN24),DAY(AN24))&lt;=$AN$2),INDEX(Potentials!$A$1:$O$10000,MATCH(AM24,Potentials!$A$1:$A$1000,0),MATCH("Statut",Potentials!$A$1:$O$1,0))="9 - Perdu"),1,0)),
IF(AND($AM$2=0,$AN$2=0,DATE(YEAR(AN24),MONTH(AN24),DAY(AN24))&gt;=$O$6,(DATE(YEAR(AN24),MONTH(AN24),DAY(AN24))&lt;=$O$3),INDEX(Potentials!$A$1:$O$1000,MATCH(AM24,Potentials!$A$1:$A$1000,0),MATCH("Groupe",Potentials!$A$1:$O$1,0))=$A$2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,MATCH(AM24,Potentials!$A$1:$A$1000,0),MATCH("Groupe",Potentials!$A$1:$O$1,0))=$A$2,INDEX(Potentials!$A$1:$O$10000,MATCH(AM24,Potentials!$A$1:$A$1000,0),MATCH("Statut",Potentials!$A$1:$O$1,0))="9 - Perdu"),1,0))))</f>
      </c>
      <c r="AP24" s="47" t="str">
        <f>IF(AO24&lt;&gt;0,SUM($AO$4:AO24),0)</f>
      </c>
      <c r="AQ24" s="48">
        <v>21</v>
      </c>
      <c r="AR24" s="17" t="str">
        <f>IFERROR(INDEX($AM$4:$AP$1000,MATCH(AQ24,$AP$4:$AP$1000,0),1),0)</f>
      </c>
      <c r="AT24" t="str">
        <f>IF(COUNTIF($AT$4:AT23,Potentials!B22)&gt;0,"",Potentials!B22)</f>
      </c>
      <c r="AU24" s="2" t="str">
        <f t="array" ref="AU24" aca="1" ca="1">IF($A$2="Tous",SUMPRODUCT((Potentials!$F$2:$F$2000)*(Potentials!$B$2:$B$2000=AT24)*(Potentials!$E$2:$E$2000&lt;&gt;"8 - Gagne")*(Potentials!$E$2:$E$2000&lt;&gt;"9 - Perdu")*(Potentials!$E$2:$E$2000&lt;&gt;"10 - Gele"))
+SUMPRODUCT((Potentials!$F$2:$F$2000=0)*(Potentials!$B$2:$B$2000=AT24)*(Potentials!$D$2:$D$2000)*(Potentials!$E$2:$E$2000&lt;&gt;"8 - Gagne")*(Potentials!$E$2:$E$2000&lt;&gt;"9 - Perdu")*(Potentials!$E$2:$E$2000&lt;&gt;"10 - Gele")),
SUMPRODUCT((Potentials!$F$2:$F$2000)*(Potentials!$B$2:$B$2000=AT24)*(Potentials!$E$2:$E$2000&lt;&gt;"8 - Gagne")*(Potentials!$E$2:$E$2000&lt;&gt;"9 - Perdu")*(Potentials!$E$2:$E$2000&lt;&gt;"10 - Gele")*(Potentials!$O$2:$O$2000=$A$2))
+SUMPRODUCT((Potentials!$F$2:$F$2000=0)*(Potentials!$B$2:$B$2000=AT24)*(Potentials!$D$2:$D$2000)*(Potentials!$E$2:$E$2000&lt;&gt;"8 - Gagne")*(Potentials!$E$2:$E$2000&lt;&gt;"9 - Perdu")*(Potentials!$E$2:$E$2000&lt;&gt;"10 - Gele")*(Potentials!$O$2:$O$2000=$A$2)))</f>
      </c>
      <c r="BA24" t="str">
        <f>Potentials!A22</f>
      </c>
      <c r="BB24" s="2" t="str">
        <f t="array" ref="BB24" aca="1" ca="1">IF($A$2="Tous",SUMPRODUCT((Potentials!$F$2:$F$2000)*(Potentials!$A$2:$A$2000=BA24)*(Potentials!$E$2:$E$2000&lt;&gt;"8 - Gagne")*(Potentials!$E$2:$E$2000&lt;&gt;"9 - Perdu")*(Potentials!$E$2:$E$2000&lt;&gt;"10 - Gele"))
+SUMPRODUCT((Potentials!$F$2:$F$2000=0)*(Potentials!$A$2:$A$2000=BA24)*(Potentials!$D$2:$D$2000)*(Potentials!$E$2:$E$2000&lt;&gt;"8 - Gagne")*(Potentials!$E$2:$E$2000&lt;&gt;"9 - Perdu")*(Potentials!$E$2:$E$2000&lt;&gt;"10 - Gele")),
SUMPRODUCT((Potentials!$F$2:$F$2000)*(Potentials!$A$2:$A$2000=BA24)*(Potentials!$E$2:$E$2000&lt;&gt;"8 - Gagne")*(Potentials!$E$2:$E$2000&lt;&gt;"9 - Perdu")*(Potentials!$E$2:$E$2000&lt;&gt;"10 - Gele")*(Potentials!$O$2:$O$2000=$A$2))
+SUMPRODUCT((Potentials!$F$2:$F$2000=0)*(Potentials!$A$2:$A$2000=BA24)*(Potentials!$D$2:$D$2000)*(Potentials!$E$2:$E$2000&lt;&gt;"8 - Gagne")*(Potentials!$E$2:$E$2000&lt;&gt;"9 - Perdu")*(Potentials!$E$2:$E$2000&lt;&gt;"10 - Gele")*(Potentials!$O$2:$O$2000=$A$2)))</f>
      </c>
      <c r="BI24" s="78" t="s">
        <v>94</v>
      </c>
      <c r="BJ24" s="69"/>
      <c r="BK24" s="69"/>
      <c r="BL24" s="69">
        <v>100</v>
      </c>
      <c r="BM24" s="69">
        <v>1300</v>
      </c>
      <c r="BN24" s="69" t="str">
        <f>SUM(BJ24:BM24)</f>
      </c>
      <c r="BO24" s="59"/>
    </row>
    <row r="25" spans="1:113" customHeight="1" ht="16.5">
      <c r="I25" s="85" t="s">
        <v>94</v>
      </c>
      <c r="J25" s="21">
        <v>1400000</v>
      </c>
      <c r="K25" s="17" t="str">
        <f t="array" ref="K25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gele")*(Cotations!$H$2:$H$5000)*(Cotations!$O$2:$O$5000=I25))
+SUMPRODUCT(($CU$5:$CU$15)*($CV$5:$CV$15=I25)*($DB$5:$DB$15&gt;=$O$8)*($DB$5:$DB$15&lt;=$P$8))</f>
      </c>
      <c r="L25" s="19" t="str">
        <f>IF(J25=0,0,K25/J25)</f>
      </c>
      <c r="R25" t="str">
        <f>Potentials!A23</f>
      </c>
      <c r="S25" s="1" t="str">
        <f>Potentials!M23</f>
      </c>
      <c r="T25" s="47" t="str">
        <f>IF(INDEX(Potentials!$A$1:$O$1000,MATCH(R25,Potentials!$A$1:$A$1000,0),MATCH("Origine setup",Potentials!$A$1:$O$1,0))&lt;&gt;"",0,
IF($A$2="Tous",
IF(AND($R$2=0,$S$2=0,DATE(YEAR(S25),MONTH(S25),DAY(S25))&gt;=$O$6,(DATE(YEAR(S25),MONTH(S25),DAY(S25))&lt;=$O$3),LEFT(R25,3)="PRA"),1,
IF(AND($R$2&lt;&gt;0,$S$2&lt;&gt;0,DATE(YEAR(S25),MONTH(S25),DAY(S25))&gt;=$R$2,(DATE(YEAR(S25),MONTH(S25),DAY(S25))&lt;=$S$2),LEFT(R25,3)="PRA"),1,0)),
IF(AND($R$2=0,$S$2=0,DATE(YEAR(S25),MONTH(S25),DAY(S25))&gt;=$O$6,(DATE(YEAR(S25),MONTH(S25),DAY(S25))&lt;=$O$3),INDEX(Potentials!$A$1:$O$1000,MATCH(R25,Potentials!$A$1:$A$1000,0),MATCH("Groupe",Potentials!$A$1:$O$1,0))=$A$2,LEFT(R25,3)="PRA"),1,
IF(AND($R$2&lt;&gt;0,$S$2&lt;&gt;0,DATE(YEAR(S25),MONTH(S25),DAY(S25))&gt;=$R$2,(DATE(YEAR(S25),MONTH(S25),DAY(S25))&lt;=$S$2),INDEX(Potentials!$A$1:$O$1000,MATCH(R25,Potentials!$A$1:$A$1000,0),MATCH("Groupe",Potentials!$A$1:$O$1,0))=$A$2,LEFT(R25,3)="PRA"),1,0))))</f>
      </c>
      <c r="U25" s="47" t="str">
        <f>IF(T25&lt;&gt;0,SUM($T$4:T25),0)</f>
      </c>
      <c r="V25" s="48">
        <v>22</v>
      </c>
      <c r="W25" s="17" t="str">
        <f>IFERROR(INDEX($R$4:$U$1000,MATCH(V25,$U$4:$U$1000,0),1),0)</f>
      </c>
      <c r="Y25" t="str">
        <f>Projects!A23</f>
      </c>
      <c r="Z25" s="1" t="str">
        <f>Projects!I23</f>
      </c>
      <c r="AA25" s="47" t="str">
        <f>IF($A$2="Tous",
IF(AND($Y$2=0,$Z$2=0,DATE(YEAR(Z25),MONTH(Z25),DAY(Z25))&gt;=$O$6,(DATE(YEAR(Z25),MONTH(Z25),DAY(Z25))&lt;=$O$3)),1,
IF(AND($Y$2&lt;&gt;0,$Z$2&lt;&gt;0,DATE(YEAR(Z25),MONTH(Z25),DAY(Z25))&gt;=$Y$2,(DATE(YEAR(Z25),MONTH(Z25),DAY(Z25))&lt;=$Z$2)),1,0)),
IF(AND($Y$2=0,$Z$2=0,DATE(YEAR(Z25),MONTH(Z25),DAY(Z25))&gt;=$O$6,(DATE(YEAR(Z25),MONTH(Z25),DAY(Z25))&lt;=$O$3),INDEX(Projects!$A$1:$O$1000,MATCH(Y25,Projects!$A$1:$A$1000,0),MATCH("Groupe",Projects!$A$1:$O$1,0))=$A$2),1,
IF(AND($Y$2&lt;&gt;0,$Z$2&lt;&gt;0,DATE(YEAR(Z25),MONTH(Z25),DAY(Z25))&gt;=$Y$2,(DATE(YEAR(Z25),MONTH(Z25),DAY(Z25))&lt;=$Z$2),INDEX(Projects!$A$1:$O$1000,MATCH(Y25,Projects!$A$1:$A$1000,0),MATCH("Groupe",Projects!$A$1:$O$1,0))=$A$2),1,0)))</f>
      </c>
      <c r="AB25" s="47" t="str">
        <f>IF(AA25&lt;&gt;0,SUM($AA$4:AA25),0)</f>
      </c>
      <c r="AC25" s="48">
        <v>22</v>
      </c>
      <c r="AD25" s="17" t="str">
        <f>IFERROR(INDEX($Y$4:$AB$1000,MATCH(AC25,$AB$4:$AB$1000,0),1),0)</f>
      </c>
      <c r="AF25" t="str">
        <f>Projects!A23</f>
      </c>
      <c r="AG25" s="1" t="str">
        <f>Projects!D23</f>
      </c>
      <c r="AH25" s="47" t="str">
        <f>IF($A$2="Tous",
IF(AND($AF$2=0,$AG$2=0,DATE(YEAR(AG25),MONTH(AG25),DAY(AG25))&gt;=$O$6,(DATE(YEAR(AG25),MONTH(AG25),DAY(AG25))&lt;=$O$3)),1,
IF(AND($AF$2&lt;&gt;0,$AG$2&lt;&gt;0,DATE(YEAR(AG25),MONTH(AG25),DAY(AG25))&gt;=$AF$2,(DATE(YEAR(AG25),MONTH(AG25),DAY(AG25))&lt;=$AG$2)),1,0)),
IF(AND($AF$2=0,$AG$2=0,DATE(YEAR(AG25),MONTH(AG25),DAY(AG25))&gt;=$O$6,(DATE(YEAR(AG25),MONTH(AG25),DAY(AG25))&lt;=$O$3),INDEX(Projects!$A$1:$O$1000,MATCH(AF25,Projects!$A$1:$A$1000,0),MATCH("Groupe",Projects!$A$1:$O$1,0))=$A$2),1,
IF(AND($AF$2&lt;&gt;0,$AG$2&lt;&gt;0,DATE(YEAR(AG25),MONTH(AG25),DAY(AG25))&gt;=$AF$2,(DATE(YEAR(AG25),MONTH(AG25),DAY(AG25))&lt;=$AG$2),INDEX(Projects!$A$1:$O$1000,MATCH(AF25,Projects!$A$1:$A$1000,0),MATCH("Groupe",Projects!$A$1:$O$1,0))=$A$2),1,0)))</f>
      </c>
      <c r="AI25" s="47" t="str">
        <f>IF(AH25&lt;&gt;0,SUM($AH$4:AH25),0)</f>
      </c>
      <c r="AJ25" s="48">
        <v>22</v>
      </c>
      <c r="AK25" s="17" t="str">
        <f>IFERROR(INDEX($AF$4:$AI$1000,MATCH(AJ25,$AI$4:$AI$1000,0),1),0)</f>
      </c>
      <c r="AM25" t="str">
        <f>Potentials!A23</f>
      </c>
      <c r="AN25" s="1" t="str">
        <f>Potentials!L23</f>
      </c>
      <c r="AO25" s="47" t="str">
        <f>IF(INDEX(Potentials!$A$1:$O$1000,MATCH(R25,Potentials!$A$1:$A$1000,0),MATCH("Origine setup",Potentials!$A$1:$O$1,0))&lt;&gt;"",0,
IF($A$2="Tous",
IF(AND($AM$2=0,$AN$2=0,DATE(YEAR(AN25),MONTH(AN25),DAY(AN25))&gt;=$O$6,(DATE(YEAR(AN25),MONTH(AN25),DAY(AN25))&lt;=$O$3),INDEX(Potentials!$A$1:$O$10000,MATCH(AM25,Potentials!$A$1:$A$1000,0),MATCH("Statut",Potentials!$A$1:$O$1,0))="9 -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IF(AND($AM$2&lt;&gt;0,$AN$2&lt;&gt;0,DATE(YEAR(AN25),MONTH(AN25),DAY(AN25))&gt;=$AM$2,(DATE(YEAR(AN25),MONTH(AN25),DAY(AN25))&lt;=$AN$2),INDEX(Potentials!$A$1:$O$10000,MATCH(AM25,Potentials!$A$1:$A$1000,0),MATCH("Statut",Potentials!$A$1:$O$1,0))="9 - Perdu"),1,0)),
IF(AND($AM$2=0,$AN$2=0,DATE(YEAR(AN25),MONTH(AN25),DAY(AN25))&gt;=$O$6,(DATE(YEAR(AN25),MONTH(AN25),DAY(AN25))&lt;=$O$3),INDEX(Potentials!$A$1:$O$1000,MATCH(AM25,Potentials!$A$1:$A$1000,0),MATCH("Groupe",Potentials!$A$1:$O$1,0))=$A$2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,MATCH(AM25,Potentials!$A$1:$A$1000,0),MATCH("Groupe",Potentials!$A$1:$O$1,0))=$A$2,INDEX(Potentials!$A$1:$O$10000,MATCH(AM25,Potentials!$A$1:$A$1000,0),MATCH("Statut",Potentials!$A$1:$O$1,0))="9 - Perdu"),1,0))))</f>
      </c>
      <c r="AP25" s="47" t="str">
        <f>IF(AO25&lt;&gt;0,SUM($AO$4:AO25),0)</f>
      </c>
      <c r="AQ25" s="48">
        <v>22</v>
      </c>
      <c r="AR25" s="17" t="str">
        <f>IFERROR(INDEX($AM$4:$AP$1000,MATCH(AQ25,$AP$4:$AP$1000,0),1),0)</f>
      </c>
      <c r="AT25" t="str">
        <f>IF(COUNTIF($AT$4:AT24,Potentials!B23)&gt;0,"",Potentials!B23)</f>
      </c>
      <c r="AU25" s="2" t="str">
        <f t="array" ref="AU25" aca="1" ca="1">IF($A$2="Tous",SUMPRODUCT((Potentials!$F$2:$F$2000)*(Potentials!$B$2:$B$2000=AT25)*(Potentials!$E$2:$E$2000&lt;&gt;"8 - Gagne")*(Potentials!$E$2:$E$2000&lt;&gt;"9 - Perdu")*(Potentials!$E$2:$E$2000&lt;&gt;"10 - Gele"))
+SUMPRODUCT((Potentials!$F$2:$F$2000=0)*(Potentials!$B$2:$B$2000=AT25)*(Potentials!$D$2:$D$2000)*(Potentials!$E$2:$E$2000&lt;&gt;"8 - Gagne")*(Potentials!$E$2:$E$2000&lt;&gt;"9 - Perdu")*(Potentials!$E$2:$E$2000&lt;&gt;"10 - Gele")),
SUMPRODUCT((Potentials!$F$2:$F$2000)*(Potentials!$B$2:$B$2000=AT25)*(Potentials!$E$2:$E$2000&lt;&gt;"8 - Gagne")*(Potentials!$E$2:$E$2000&lt;&gt;"9 - Perdu")*(Potentials!$E$2:$E$2000&lt;&gt;"10 - Gele")*(Potentials!$O$2:$O$2000=$A$2))
+SUMPRODUCT((Potentials!$F$2:$F$2000=0)*(Potentials!$B$2:$B$2000=AT25)*(Potentials!$D$2:$D$2000)*(Potentials!$E$2:$E$2000&lt;&gt;"8 - Gagne")*(Potentials!$E$2:$E$2000&lt;&gt;"9 - Perdu")*(Potentials!$E$2:$E$2000&lt;&gt;"10 - Gele")*(Potentials!$O$2:$O$2000=$A$2)))</f>
      </c>
      <c r="BA25" t="str">
        <f>Potentials!A23</f>
      </c>
      <c r="BB25" s="2" t="str">
        <f t="array" ref="BB25" aca="1" ca="1">IF($A$2="Tous",SUMPRODUCT((Potentials!$F$2:$F$2000)*(Potentials!$A$2:$A$2000=BA25)*(Potentials!$E$2:$E$2000&lt;&gt;"8 - Gagne")*(Potentials!$E$2:$E$2000&lt;&gt;"9 - Perdu")*(Potentials!$E$2:$E$2000&lt;&gt;"10 - Gele"))
+SUMPRODUCT((Potentials!$F$2:$F$2000=0)*(Potentials!$A$2:$A$2000=BA25)*(Potentials!$D$2:$D$2000)*(Potentials!$E$2:$E$2000&lt;&gt;"8 - Gagne")*(Potentials!$E$2:$E$2000&lt;&gt;"9 - Perdu")*(Potentials!$E$2:$E$2000&lt;&gt;"10 - Gele")),
SUMPRODUCT((Potentials!$F$2:$F$2000)*(Potentials!$A$2:$A$2000=BA25)*(Potentials!$E$2:$E$2000&lt;&gt;"8 - Gagne")*(Potentials!$E$2:$E$2000&lt;&gt;"9 - Perdu")*(Potentials!$E$2:$E$2000&lt;&gt;"10 - Gele")*(Potentials!$O$2:$O$2000=$A$2))
+SUMPRODUCT((Potentials!$F$2:$F$2000=0)*(Potentials!$A$2:$A$2000=BA25)*(Potentials!$D$2:$D$2000)*(Potentials!$E$2:$E$2000&lt;&gt;"8 - Gagne")*(Potentials!$E$2:$E$2000&lt;&gt;"9 - Perdu")*(Potentials!$E$2:$E$2000&lt;&gt;"10 - Gele")*(Potentials!$O$2:$O$2000=$A$2)))</f>
      </c>
      <c r="BI25" s="78" t="s">
        <v>98</v>
      </c>
      <c r="BJ25" s="80"/>
      <c r="BK25" s="80"/>
      <c r="BL25" s="69">
        <v>100</v>
      </c>
      <c r="BM25" s="69">
        <v>1100</v>
      </c>
      <c r="BN25" s="69" t="str">
        <f>SUM(BJ25:BM25)</f>
      </c>
      <c r="BO25" s="59"/>
    </row>
    <row r="26" spans="1:113">
      <c r="I26" s="65" t="s">
        <v>98</v>
      </c>
      <c r="J26" s="21">
        <v>1200000</v>
      </c>
      <c r="K26" s="17" t="str">
        <f t="array" ref="K26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gele")*(Cotations!$H$2:$H$5000)*(Cotations!$O$2:$O$5000=I26))
+SUMPRODUCT(($CU$5:$CU$15)*($CV$5:$CV$15=I26)*($DB$5:$DB$15&gt;=$O$8)*($DB$5:$DB$15&lt;=$P$8))</f>
      </c>
      <c r="L26" s="19" t="str">
        <f>IF(J26=0,0,K26/J26)</f>
      </c>
      <c r="R26" t="str">
        <f>Potentials!A24</f>
      </c>
      <c r="S26" s="1" t="str">
        <f>Potentials!M24</f>
      </c>
      <c r="T26" s="47" t="str">
        <f>IF(INDEX(Potentials!$A$1:$O$1000,MATCH(R26,Potentials!$A$1:$A$1000,0),MATCH("Origine setup",Potentials!$A$1:$O$1,0))&lt;&gt;"",0,
IF($A$2="Tous",
IF(AND($R$2=0,$S$2=0,DATE(YEAR(S26),MONTH(S26),DAY(S26))&gt;=$O$6,(DATE(YEAR(S26),MONTH(S26),DAY(S26))&lt;=$O$3),LEFT(R26,3)="PRA"),1,
IF(AND($R$2&lt;&gt;0,$S$2&lt;&gt;0,DATE(YEAR(S26),MONTH(S26),DAY(S26))&gt;=$R$2,(DATE(YEAR(S26),MONTH(S26),DAY(S26))&lt;=$S$2),LEFT(R26,3)="PRA"),1,0)),
IF(AND($R$2=0,$S$2=0,DATE(YEAR(S26),MONTH(S26),DAY(S26))&gt;=$O$6,(DATE(YEAR(S26),MONTH(S26),DAY(S26))&lt;=$O$3),INDEX(Potentials!$A$1:$O$1000,MATCH(R26,Potentials!$A$1:$A$1000,0),MATCH("Groupe",Potentials!$A$1:$O$1,0))=$A$2,LEFT(R26,3)="PRA"),1,
IF(AND($R$2&lt;&gt;0,$S$2&lt;&gt;0,DATE(YEAR(S26),MONTH(S26),DAY(S26))&gt;=$R$2,(DATE(YEAR(S26),MONTH(S26),DAY(S26))&lt;=$S$2),INDEX(Potentials!$A$1:$O$1000,MATCH(R26,Potentials!$A$1:$A$1000,0),MATCH("Groupe",Potentials!$A$1:$O$1,0))=$A$2,LEFT(R26,3)="PRA"),1,0))))</f>
      </c>
      <c r="U26" s="47" t="str">
        <f>IF(T26&lt;&gt;0,SUM($T$4:T26),0)</f>
      </c>
      <c r="V26" s="48">
        <v>23</v>
      </c>
      <c r="W26" s="17" t="str">
        <f>IFERROR(INDEX($R$4:$U$1000,MATCH(V26,$U$4:$U$1000,0),1),0)</f>
      </c>
      <c r="Y26" t="str">
        <f>Projects!A24</f>
      </c>
      <c r="Z26" s="1" t="str">
        <f>Projects!I24</f>
      </c>
      <c r="AA26" s="47" t="str">
        <f>IF($A$2="Tous",
IF(AND($Y$2=0,$Z$2=0,DATE(YEAR(Z26),MONTH(Z26),DAY(Z26))&gt;=$O$6,(DATE(YEAR(Z26),MONTH(Z26),DAY(Z26))&lt;=$O$3)),1,
IF(AND($Y$2&lt;&gt;0,$Z$2&lt;&gt;0,DATE(YEAR(Z26),MONTH(Z26),DAY(Z26))&gt;=$Y$2,(DATE(YEAR(Z26),MONTH(Z26),DAY(Z26))&lt;=$Z$2)),1,0)),
IF(AND($Y$2=0,$Z$2=0,DATE(YEAR(Z26),MONTH(Z26),DAY(Z26))&gt;=$O$6,(DATE(YEAR(Z26),MONTH(Z26),DAY(Z26))&lt;=$O$3),INDEX(Projects!$A$1:$O$1000,MATCH(Y26,Projects!$A$1:$A$1000,0),MATCH("Groupe",Projects!$A$1:$O$1,0))=$A$2),1,
IF(AND($Y$2&lt;&gt;0,$Z$2&lt;&gt;0,DATE(YEAR(Z26),MONTH(Z26),DAY(Z26))&gt;=$Y$2,(DATE(YEAR(Z26),MONTH(Z26),DAY(Z26))&lt;=$Z$2),INDEX(Projects!$A$1:$O$1000,MATCH(Y26,Projects!$A$1:$A$1000,0),MATCH("Groupe",Projects!$A$1:$O$1,0))=$A$2),1,0)))</f>
      </c>
      <c r="AB26" s="47" t="str">
        <f>IF(AA26&lt;&gt;0,SUM($AA$4:AA26),0)</f>
      </c>
      <c r="AC26" s="48">
        <v>23</v>
      </c>
      <c r="AD26" s="17" t="str">
        <f>IFERROR(INDEX($Y$4:$AB$1000,MATCH(AC26,$AB$4:$AB$1000,0),1),0)</f>
      </c>
      <c r="AF26" t="str">
        <f>Projects!A24</f>
      </c>
      <c r="AG26" s="1" t="str">
        <f>Projects!D24</f>
      </c>
      <c r="AH26" s="47" t="str">
        <f>IF($A$2="Tous",
IF(AND($AF$2=0,$AG$2=0,DATE(YEAR(AG26),MONTH(AG26),DAY(AG26))&gt;=$O$6,(DATE(YEAR(AG26),MONTH(AG26),DAY(AG26))&lt;=$O$3)),1,
IF(AND($AF$2&lt;&gt;0,$AG$2&lt;&gt;0,DATE(YEAR(AG26),MONTH(AG26),DAY(AG26))&gt;=$AF$2,(DATE(YEAR(AG26),MONTH(AG26),DAY(AG26))&lt;=$AG$2)),1,0)),
IF(AND($AF$2=0,$AG$2=0,DATE(YEAR(AG26),MONTH(AG26),DAY(AG26))&gt;=$O$6,(DATE(YEAR(AG26),MONTH(AG26),DAY(AG26))&lt;=$O$3),INDEX(Projects!$A$1:$O$1000,MATCH(AF26,Projects!$A$1:$A$1000,0),MATCH("Groupe",Projects!$A$1:$O$1,0))=$A$2),1,
IF(AND($AF$2&lt;&gt;0,$AG$2&lt;&gt;0,DATE(YEAR(AG26),MONTH(AG26),DAY(AG26))&gt;=$AF$2,(DATE(YEAR(AG26),MONTH(AG26),DAY(AG26))&lt;=$AG$2),INDEX(Projects!$A$1:$O$1000,MATCH(AF26,Projects!$A$1:$A$1000,0),MATCH("Groupe",Projects!$A$1:$O$1,0))=$A$2),1,0)))</f>
      </c>
      <c r="AI26" s="47" t="str">
        <f>IF(AH26&lt;&gt;0,SUM($AH$4:AH26),0)</f>
      </c>
      <c r="AJ26" s="48">
        <v>23</v>
      </c>
      <c r="AK26" s="17" t="str">
        <f>IFERROR(INDEX($AF$4:$AI$1000,MATCH(AJ26,$AI$4:$AI$1000,0),1),0)</f>
      </c>
      <c r="AM26" t="str">
        <f>Potentials!A24</f>
      </c>
      <c r="AN26" s="1" t="str">
        <f>Potentials!L24</f>
      </c>
      <c r="AO26" s="47" t="str">
        <f>IF(INDEX(Potentials!$A$1:$O$1000,MATCH(R26,Potentials!$A$1:$A$1000,0),MATCH("Origine setup",Potentials!$A$1:$O$1,0))&lt;&gt;"",0,
IF($A$2="Tous",
IF(AND($AM$2=0,$AN$2=0,DATE(YEAR(AN26),MONTH(AN26),DAY(AN26))&gt;=$O$6,(DATE(YEAR(AN26),MONTH(AN26),DAY(AN26))&lt;=$O$3),INDEX(Potentials!$A$1:$O$10000,MATCH(AM26,Potentials!$A$1:$A$1000,0),MATCH("Statut",Potentials!$A$1:$O$1,0))="9 -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IF(AND($AM$2&lt;&gt;0,$AN$2&lt;&gt;0,DATE(YEAR(AN26),MONTH(AN26),DAY(AN26))&gt;=$AM$2,(DATE(YEAR(AN26),MONTH(AN26),DAY(AN26))&lt;=$AN$2),INDEX(Potentials!$A$1:$O$10000,MATCH(AM26,Potentials!$A$1:$A$1000,0),MATCH("Statut",Potentials!$A$1:$O$1,0))="9 - Perdu"),1,0)),
IF(AND($AM$2=0,$AN$2=0,DATE(YEAR(AN26),MONTH(AN26),DAY(AN26))&gt;=$O$6,(DATE(YEAR(AN26),MONTH(AN26),DAY(AN26))&lt;=$O$3),INDEX(Potentials!$A$1:$O$1000,MATCH(AM26,Potentials!$A$1:$A$1000,0),MATCH("Groupe",Potentials!$A$1:$O$1,0))=$A$2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,MATCH(AM26,Potentials!$A$1:$A$1000,0),MATCH("Groupe",Potentials!$A$1:$O$1,0))=$A$2,INDEX(Potentials!$A$1:$O$10000,MATCH(AM26,Potentials!$A$1:$A$1000,0),MATCH("Statut",Potentials!$A$1:$O$1,0))="9 - Perdu"),1,0))))</f>
      </c>
      <c r="AP26" s="47" t="str">
        <f>IF(AO26&lt;&gt;0,SUM($AO$4:AO26),0)</f>
      </c>
      <c r="AQ26" s="48">
        <v>23</v>
      </c>
      <c r="AR26" s="17" t="str">
        <f>IFERROR(INDEX($AM$4:$AP$1000,MATCH(AQ26,$AP$4:$AP$1000,0),1),0)</f>
      </c>
      <c r="AT26" t="str">
        <f>IF(COUNTIF($AT$4:AT25,Potentials!B24)&gt;0,"",Potentials!B24)</f>
      </c>
      <c r="AU26" s="2" t="str">
        <f t="array" ref="AU26" aca="1" ca="1">IF($A$2="Tous",SUMPRODUCT((Potentials!$F$2:$F$2000)*(Potentials!$B$2:$B$2000=AT26)*(Potentials!$E$2:$E$2000&lt;&gt;"8 - Gagne")*(Potentials!$E$2:$E$2000&lt;&gt;"9 - Perdu")*(Potentials!$E$2:$E$2000&lt;&gt;"10 - Gele"))
+SUMPRODUCT((Potentials!$F$2:$F$2000=0)*(Potentials!$B$2:$B$2000=AT26)*(Potentials!$D$2:$D$2000)*(Potentials!$E$2:$E$2000&lt;&gt;"8 - Gagne")*(Potentials!$E$2:$E$2000&lt;&gt;"9 - Perdu")*(Potentials!$E$2:$E$2000&lt;&gt;"10 - Gele")),
SUMPRODUCT((Potentials!$F$2:$F$2000)*(Potentials!$B$2:$B$2000=AT26)*(Potentials!$E$2:$E$2000&lt;&gt;"8 - Gagne")*(Potentials!$E$2:$E$2000&lt;&gt;"9 - Perdu")*(Potentials!$E$2:$E$2000&lt;&gt;"10 - Gele")*(Potentials!$O$2:$O$2000=$A$2))
+SUMPRODUCT((Potentials!$F$2:$F$2000=0)*(Potentials!$B$2:$B$2000=AT26)*(Potentials!$D$2:$D$2000)*(Potentials!$E$2:$E$2000&lt;&gt;"8 - Gagne")*(Potentials!$E$2:$E$2000&lt;&gt;"9 - Perdu")*(Potentials!$E$2:$E$2000&lt;&gt;"10 - Gele")*(Potentials!$O$2:$O$2000=$A$2)))</f>
      </c>
      <c r="BA26" t="str">
        <f>Potentials!A24</f>
      </c>
      <c r="BB26" s="2" t="str">
        <f t="array" ref="BB26" aca="1" ca="1">IF($A$2="Tous",SUMPRODUCT((Potentials!$F$2:$F$2000)*(Potentials!$A$2:$A$2000=BA26)*(Potentials!$E$2:$E$2000&lt;&gt;"8 - Gagne")*(Potentials!$E$2:$E$2000&lt;&gt;"9 - Perdu")*(Potentials!$E$2:$E$2000&lt;&gt;"10 - Gele"))
+SUMPRODUCT((Potentials!$F$2:$F$2000=0)*(Potentials!$A$2:$A$2000=BA26)*(Potentials!$D$2:$D$2000)*(Potentials!$E$2:$E$2000&lt;&gt;"8 - Gagne")*(Potentials!$E$2:$E$2000&lt;&gt;"9 - Perdu")*(Potentials!$E$2:$E$2000&lt;&gt;"10 - Gele")),
SUMPRODUCT((Potentials!$F$2:$F$2000)*(Potentials!$A$2:$A$2000=BA26)*(Potentials!$E$2:$E$2000&lt;&gt;"8 - Gagne")*(Potentials!$E$2:$E$2000&lt;&gt;"9 - Perdu")*(Potentials!$E$2:$E$2000&lt;&gt;"10 - Gele")*(Potentials!$O$2:$O$2000=$A$2))
+SUMPRODUCT((Potentials!$F$2:$F$2000=0)*(Potentials!$A$2:$A$2000=BA26)*(Potentials!$D$2:$D$2000)*(Potentials!$E$2:$E$2000&lt;&gt;"8 - Gagne")*(Potentials!$E$2:$E$2000&lt;&gt;"9 - Perdu")*(Potentials!$E$2:$E$2000&lt;&gt;"10 - Gele")*(Potentials!$O$2:$O$2000=$A$2)))</f>
      </c>
      <c r="BI26" s="79" t="s">
        <v>103</v>
      </c>
      <c r="BJ26" s="69"/>
      <c r="BK26" s="69"/>
      <c r="BL26" s="69">
        <v>100</v>
      </c>
      <c r="BM26" s="69">
        <v>1100</v>
      </c>
      <c r="BN26" s="69" t="str">
        <f>SUM(BJ26:BM26)</f>
      </c>
      <c r="BO26" s="59"/>
    </row>
    <row r="27" spans="1:113">
      <c r="I27" s="85" t="s">
        <v>103</v>
      </c>
      <c r="J27" s="21">
        <v>1200000</v>
      </c>
      <c r="K27" s="17" t="str">
        <f t="array" ref="K27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gele")*(Cotations!$H$2:$H$5000)*(Cotations!$O$2:$O$5000=I27))
+SUMPRODUCT(($CU$5:$CU$15)*($CV$5:$CV$15=I27)*($DB$5:$DB$15&gt;=$O$8)*($DB$5:$DB$15&lt;=$P$8))</f>
      </c>
      <c r="L27" s="19" t="str">
        <f>IF(J27=0,0,K27/J27)</f>
      </c>
      <c r="R27" t="str">
        <f>Potentials!A25</f>
      </c>
      <c r="S27" s="1" t="str">
        <f>Potentials!M25</f>
      </c>
      <c r="T27" s="47" t="str">
        <f>IF(INDEX(Potentials!$A$1:$O$1000,MATCH(R27,Potentials!$A$1:$A$1000,0),MATCH("Origine setup",Potentials!$A$1:$O$1,0))&lt;&gt;"",0,
IF($A$2="Tous",
IF(AND($R$2=0,$S$2=0,DATE(YEAR(S27),MONTH(S27),DAY(S27))&gt;=$O$6,(DATE(YEAR(S27),MONTH(S27),DAY(S27))&lt;=$O$3),LEFT(R27,3)="PRA"),1,
IF(AND($R$2&lt;&gt;0,$S$2&lt;&gt;0,DATE(YEAR(S27),MONTH(S27),DAY(S27))&gt;=$R$2,(DATE(YEAR(S27),MONTH(S27),DAY(S27))&lt;=$S$2),LEFT(R27,3)="PRA"),1,0)),
IF(AND($R$2=0,$S$2=0,DATE(YEAR(S27),MONTH(S27),DAY(S27))&gt;=$O$6,(DATE(YEAR(S27),MONTH(S27),DAY(S27))&lt;=$O$3),INDEX(Potentials!$A$1:$O$1000,MATCH(R27,Potentials!$A$1:$A$1000,0),MATCH("Groupe",Potentials!$A$1:$O$1,0))=$A$2,LEFT(R27,3)="PRA"),1,
IF(AND($R$2&lt;&gt;0,$S$2&lt;&gt;0,DATE(YEAR(S27),MONTH(S27),DAY(S27))&gt;=$R$2,(DATE(YEAR(S27),MONTH(S27),DAY(S27))&lt;=$S$2),INDEX(Potentials!$A$1:$O$1000,MATCH(R27,Potentials!$A$1:$A$1000,0),MATCH("Groupe",Potentials!$A$1:$O$1,0))=$A$2,LEFT(R27,3)="PRA"),1,0))))</f>
      </c>
      <c r="U27" s="47" t="str">
        <f>IF(T27&lt;&gt;0,SUM($T$4:T27),0)</f>
      </c>
      <c r="V27" s="48">
        <v>24</v>
      </c>
      <c r="W27" s="17" t="str">
        <f>IFERROR(INDEX($R$4:$U$1000,MATCH(V27,$U$4:$U$1000,0),1),0)</f>
      </c>
      <c r="Y27" t="str">
        <f>Projects!A25</f>
      </c>
      <c r="Z27" s="1" t="str">
        <f>Projects!I25</f>
      </c>
      <c r="AA27" s="47" t="str">
        <f>IF($A$2="Tous",
IF(AND($Y$2=0,$Z$2=0,DATE(YEAR(Z27),MONTH(Z27),DAY(Z27))&gt;=$O$6,(DATE(YEAR(Z27),MONTH(Z27),DAY(Z27))&lt;=$O$3)),1,
IF(AND($Y$2&lt;&gt;0,$Z$2&lt;&gt;0,DATE(YEAR(Z27),MONTH(Z27),DAY(Z27))&gt;=$Y$2,(DATE(YEAR(Z27),MONTH(Z27),DAY(Z27))&lt;=$Z$2)),1,0)),
IF(AND($Y$2=0,$Z$2=0,DATE(YEAR(Z27),MONTH(Z27),DAY(Z27))&gt;=$O$6,(DATE(YEAR(Z27),MONTH(Z27),DAY(Z27))&lt;=$O$3),INDEX(Projects!$A$1:$O$1000,MATCH(Y27,Projects!$A$1:$A$1000,0),MATCH("Groupe",Projects!$A$1:$O$1,0))=$A$2),1,
IF(AND($Y$2&lt;&gt;0,$Z$2&lt;&gt;0,DATE(YEAR(Z27),MONTH(Z27),DAY(Z27))&gt;=$Y$2,(DATE(YEAR(Z27),MONTH(Z27),DAY(Z27))&lt;=$Z$2),INDEX(Projects!$A$1:$O$1000,MATCH(Y27,Projects!$A$1:$A$1000,0),MATCH("Groupe",Projects!$A$1:$O$1,0))=$A$2),1,0)))</f>
      </c>
      <c r="AB27" s="47" t="str">
        <f>IF(AA27&lt;&gt;0,SUM($AA$4:AA27),0)</f>
      </c>
      <c r="AC27" s="48">
        <v>24</v>
      </c>
      <c r="AD27" s="17" t="str">
        <f>IFERROR(INDEX($Y$4:$AB$1000,MATCH(AC27,$AB$4:$AB$1000,0),1),0)</f>
      </c>
      <c r="AF27" t="str">
        <f>Projects!A25</f>
      </c>
      <c r="AG27" s="1" t="str">
        <f>Projects!D25</f>
      </c>
      <c r="AH27" s="47" t="str">
        <f>IF($A$2="Tous",
IF(AND($AF$2=0,$AG$2=0,DATE(YEAR(AG27),MONTH(AG27),DAY(AG27))&gt;=$O$6,(DATE(YEAR(AG27),MONTH(AG27),DAY(AG27))&lt;=$O$3)),1,
IF(AND($AF$2&lt;&gt;0,$AG$2&lt;&gt;0,DATE(YEAR(AG27),MONTH(AG27),DAY(AG27))&gt;=$AF$2,(DATE(YEAR(AG27),MONTH(AG27),DAY(AG27))&lt;=$AG$2)),1,0)),
IF(AND($AF$2=0,$AG$2=0,DATE(YEAR(AG27),MONTH(AG27),DAY(AG27))&gt;=$O$6,(DATE(YEAR(AG27),MONTH(AG27),DAY(AG27))&lt;=$O$3),INDEX(Projects!$A$1:$O$1000,MATCH(AF27,Projects!$A$1:$A$1000,0),MATCH("Groupe",Projects!$A$1:$O$1,0))=$A$2),1,
IF(AND($AF$2&lt;&gt;0,$AG$2&lt;&gt;0,DATE(YEAR(AG27),MONTH(AG27),DAY(AG27))&gt;=$AF$2,(DATE(YEAR(AG27),MONTH(AG27),DAY(AG27))&lt;=$AG$2),INDEX(Projects!$A$1:$O$1000,MATCH(AF27,Projects!$A$1:$A$1000,0),MATCH("Groupe",Projects!$A$1:$O$1,0))=$A$2),1,0)))</f>
      </c>
      <c r="AI27" s="47" t="str">
        <f>IF(AH27&lt;&gt;0,SUM($AH$4:AH27),0)</f>
      </c>
      <c r="AJ27" s="48">
        <v>24</v>
      </c>
      <c r="AK27" s="17" t="str">
        <f>IFERROR(INDEX($AF$4:$AI$1000,MATCH(AJ27,$AI$4:$AI$1000,0),1),0)</f>
      </c>
      <c r="AM27" t="str">
        <f>Potentials!A25</f>
      </c>
      <c r="AN27" s="1" t="str">
        <f>Potentials!L25</f>
      </c>
      <c r="AO27" s="47" t="str">
        <f>IF(INDEX(Potentials!$A$1:$O$1000,MATCH(R27,Potentials!$A$1:$A$1000,0),MATCH("Origine setup",Potentials!$A$1:$O$1,0))&lt;&gt;"",0,
IF($A$2="Tous",
IF(AND($AM$2=0,$AN$2=0,DATE(YEAR(AN27),MONTH(AN27),DAY(AN27))&gt;=$O$6,(DATE(YEAR(AN27),MONTH(AN27),DAY(AN27))&lt;=$O$3),INDEX(Potentials!$A$1:$O$10000,MATCH(AM27,Potentials!$A$1:$A$1000,0),MATCH("Statut",Potentials!$A$1:$O$1,0))="9 -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IF(AND($AM$2&lt;&gt;0,$AN$2&lt;&gt;0,DATE(YEAR(AN27),MONTH(AN27),DAY(AN27))&gt;=$AM$2,(DATE(YEAR(AN27),MONTH(AN27),DAY(AN27))&lt;=$AN$2),INDEX(Potentials!$A$1:$O$10000,MATCH(AM27,Potentials!$A$1:$A$1000,0),MATCH("Statut",Potentials!$A$1:$O$1,0))="9 - Perdu"),1,0)),
IF(AND($AM$2=0,$AN$2=0,DATE(YEAR(AN27),MONTH(AN27),DAY(AN27))&gt;=$O$6,(DATE(YEAR(AN27),MONTH(AN27),DAY(AN27))&lt;=$O$3),INDEX(Potentials!$A$1:$O$1000,MATCH(AM27,Potentials!$A$1:$A$1000,0),MATCH("Groupe",Potentials!$A$1:$O$1,0))=$A$2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,MATCH(AM27,Potentials!$A$1:$A$1000,0),MATCH("Groupe",Potentials!$A$1:$O$1,0))=$A$2,INDEX(Potentials!$A$1:$O$10000,MATCH(AM27,Potentials!$A$1:$A$1000,0),MATCH("Statut",Potentials!$A$1:$O$1,0))="9 - Perdu"),1,0))))</f>
      </c>
      <c r="AP27" s="47" t="str">
        <f>IF(AO27&lt;&gt;0,SUM($AO$4:AO27),0)</f>
      </c>
      <c r="AQ27" s="48">
        <v>24</v>
      </c>
      <c r="AR27" s="17" t="str">
        <f>IFERROR(INDEX($AM$4:$AP$1000,MATCH(AQ27,$AP$4:$AP$1000,0),1),0)</f>
      </c>
      <c r="AT27" t="str">
        <f>IF(COUNTIF($AT$4:AT26,Potentials!B25)&gt;0,"",Potentials!B25)</f>
      </c>
      <c r="AU27" s="2" t="str">
        <f t="array" ref="AU27" aca="1" ca="1">IF($A$2="Tous",SUMPRODUCT((Potentials!$F$2:$F$2000)*(Potentials!$B$2:$B$2000=AT27)*(Potentials!$E$2:$E$2000&lt;&gt;"8 - Gagne")*(Potentials!$E$2:$E$2000&lt;&gt;"9 - Perdu")*(Potentials!$E$2:$E$2000&lt;&gt;"10 - Gele"))
+SUMPRODUCT((Potentials!$F$2:$F$2000=0)*(Potentials!$B$2:$B$2000=AT27)*(Potentials!$D$2:$D$2000)*(Potentials!$E$2:$E$2000&lt;&gt;"8 - Gagne")*(Potentials!$E$2:$E$2000&lt;&gt;"9 - Perdu")*(Potentials!$E$2:$E$2000&lt;&gt;"10 - Gele")),
SUMPRODUCT((Potentials!$F$2:$F$2000)*(Potentials!$B$2:$B$2000=AT27)*(Potentials!$E$2:$E$2000&lt;&gt;"8 - Gagne")*(Potentials!$E$2:$E$2000&lt;&gt;"9 - Perdu")*(Potentials!$E$2:$E$2000&lt;&gt;"10 - Gele")*(Potentials!$O$2:$O$2000=$A$2))
+SUMPRODUCT((Potentials!$F$2:$F$2000=0)*(Potentials!$B$2:$B$2000=AT27)*(Potentials!$D$2:$D$2000)*(Potentials!$E$2:$E$2000&lt;&gt;"8 - Gagne")*(Potentials!$E$2:$E$2000&lt;&gt;"9 - Perdu")*(Potentials!$E$2:$E$2000&lt;&gt;"10 - Gele")*(Potentials!$O$2:$O$2000=$A$2)))</f>
      </c>
      <c r="BA27" t="str">
        <f>Potentials!A25</f>
      </c>
      <c r="BB27" s="2" t="str">
        <f t="array" ref="BB27" aca="1" ca="1">IF($A$2="Tous",SUMPRODUCT((Potentials!$F$2:$F$2000)*(Potentials!$A$2:$A$2000=BA27)*(Potentials!$E$2:$E$2000&lt;&gt;"8 - Gagne")*(Potentials!$E$2:$E$2000&lt;&gt;"9 - Perdu")*(Potentials!$E$2:$E$2000&lt;&gt;"10 - Gele"))
+SUMPRODUCT((Potentials!$F$2:$F$2000=0)*(Potentials!$A$2:$A$2000=BA27)*(Potentials!$D$2:$D$2000)*(Potentials!$E$2:$E$2000&lt;&gt;"8 - Gagne")*(Potentials!$E$2:$E$2000&lt;&gt;"9 - Perdu")*(Potentials!$E$2:$E$2000&lt;&gt;"10 - Gele")),
SUMPRODUCT((Potentials!$F$2:$F$2000)*(Potentials!$A$2:$A$2000=BA27)*(Potentials!$E$2:$E$2000&lt;&gt;"8 - Gagne")*(Potentials!$E$2:$E$2000&lt;&gt;"9 - Perdu")*(Potentials!$E$2:$E$2000&lt;&gt;"10 - Gele")*(Potentials!$O$2:$O$2000=$A$2))
+SUMPRODUCT((Potentials!$F$2:$F$2000=0)*(Potentials!$A$2:$A$2000=BA27)*(Potentials!$D$2:$D$2000)*(Potentials!$E$2:$E$2000&lt;&gt;"8 - Gagne")*(Potentials!$E$2:$E$2000&lt;&gt;"9 - Perdu")*(Potentials!$E$2:$E$2000&lt;&gt;"10 - Gele")*(Potentials!$O$2:$O$2000=$A$2)))</f>
      </c>
      <c r="BI27" s="78"/>
      <c r="BJ27" s="69"/>
      <c r="BK27" s="69"/>
      <c r="BL27" s="69">
        <v>1200</v>
      </c>
      <c r="BM27" s="69"/>
      <c r="BN27" s="69" t="str">
        <f>SUM(BJ27:BM27)</f>
      </c>
      <c r="BO27" s="59"/>
    </row>
    <row r="28" spans="1:113">
      <c r="I28" s="86" t="s">
        <v>122</v>
      </c>
      <c r="J28" s="88">
        <v>1200000</v>
      </c>
      <c r="K28" s="17" t="str">
        <f t="array" ref="K28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gele")*(Cotations!$H$2:$H$5000)*(Cotations!$O$2:$O$5000=I28))
+SUMPRODUCT(($CU$5:$CU$15)*($CV$5:$CV$15=I28)*($DB$5:$DB$15&gt;=$O$8)*($DB$5:$DB$15&lt;=$P$8))</f>
      </c>
      <c r="L28" s="19" t="str">
        <f>IF(J28=0,0,K28/J28)</f>
      </c>
      <c r="R28" t="str">
        <f>Potentials!A26</f>
      </c>
      <c r="S28" s="1" t="str">
        <f>Potentials!M26</f>
      </c>
      <c r="T28" s="47" t="str">
        <f>IF(INDEX(Potentials!$A$1:$O$1000,MATCH(R28,Potentials!$A$1:$A$1000,0),MATCH("Origine setup",Potentials!$A$1:$O$1,0))&lt;&gt;"",0,
IF($A$2="Tous",
IF(AND($R$2=0,$S$2=0,DATE(YEAR(S28),MONTH(S28),DAY(S28))&gt;=$O$6,(DATE(YEAR(S28),MONTH(S28),DAY(S28))&lt;=$O$3),LEFT(R28,3)="PRA"),1,
IF(AND($R$2&lt;&gt;0,$S$2&lt;&gt;0,DATE(YEAR(S28),MONTH(S28),DAY(S28))&gt;=$R$2,(DATE(YEAR(S28),MONTH(S28),DAY(S28))&lt;=$S$2),LEFT(R28,3)="PRA"),1,0)),
IF(AND($R$2=0,$S$2=0,DATE(YEAR(S28),MONTH(S28),DAY(S28))&gt;=$O$6,(DATE(YEAR(S28),MONTH(S28),DAY(S28))&lt;=$O$3),INDEX(Potentials!$A$1:$O$1000,MATCH(R28,Potentials!$A$1:$A$1000,0),MATCH("Groupe",Potentials!$A$1:$O$1,0))=$A$2,LEFT(R28,3)="PRA"),1,
IF(AND($R$2&lt;&gt;0,$S$2&lt;&gt;0,DATE(YEAR(S28),MONTH(S28),DAY(S28))&gt;=$R$2,(DATE(YEAR(S28),MONTH(S28),DAY(S28))&lt;=$S$2),INDEX(Potentials!$A$1:$O$1000,MATCH(R28,Potentials!$A$1:$A$1000,0),MATCH("Groupe",Potentials!$A$1:$O$1,0))=$A$2,LEFT(R28,3)="PRA"),1,0))))</f>
      </c>
      <c r="U28" s="47" t="str">
        <f>IF(T28&lt;&gt;0,SUM($T$4:T28),0)</f>
      </c>
      <c r="V28" s="48">
        <v>25</v>
      </c>
      <c r="W28" s="17" t="str">
        <f>IFERROR(INDEX($R$4:$U$1000,MATCH(V28,$U$4:$U$1000,0),1),0)</f>
      </c>
      <c r="Y28" t="str">
        <f>Projects!A26</f>
      </c>
      <c r="Z28" s="1" t="str">
        <f>Projects!I26</f>
      </c>
      <c r="AA28" s="47" t="str">
        <f>IF($A$2="Tous",
IF(AND($Y$2=0,$Z$2=0,DATE(YEAR(Z28),MONTH(Z28),DAY(Z28))&gt;=$O$6,(DATE(YEAR(Z28),MONTH(Z28),DAY(Z28))&lt;=$O$3)),1,
IF(AND($Y$2&lt;&gt;0,$Z$2&lt;&gt;0,DATE(YEAR(Z28),MONTH(Z28),DAY(Z28))&gt;=$Y$2,(DATE(YEAR(Z28),MONTH(Z28),DAY(Z28))&lt;=$Z$2)),1,0)),
IF(AND($Y$2=0,$Z$2=0,DATE(YEAR(Z28),MONTH(Z28),DAY(Z28))&gt;=$O$6,(DATE(YEAR(Z28),MONTH(Z28),DAY(Z28))&lt;=$O$3),INDEX(Projects!$A$1:$O$1000,MATCH(Y28,Projects!$A$1:$A$1000,0),MATCH("Groupe",Projects!$A$1:$O$1,0))=$A$2),1,
IF(AND($Y$2&lt;&gt;0,$Z$2&lt;&gt;0,DATE(YEAR(Z28),MONTH(Z28),DAY(Z28))&gt;=$Y$2,(DATE(YEAR(Z28),MONTH(Z28),DAY(Z28))&lt;=$Z$2),INDEX(Projects!$A$1:$O$1000,MATCH(Y28,Projects!$A$1:$A$1000,0),MATCH("Groupe",Projects!$A$1:$O$1,0))=$A$2),1,0)))</f>
      </c>
      <c r="AB28" s="47" t="str">
        <f>IF(AA28&lt;&gt;0,SUM($AA$4:AA28),0)</f>
      </c>
      <c r="AC28" s="48">
        <v>25</v>
      </c>
      <c r="AD28" s="17" t="str">
        <f>IFERROR(INDEX($Y$4:$AB$1000,MATCH(AC28,$AB$4:$AB$1000,0),1),0)</f>
      </c>
      <c r="AF28" t="str">
        <f>Projects!A26</f>
      </c>
      <c r="AG28" s="1" t="str">
        <f>Projects!D26</f>
      </c>
      <c r="AH28" s="47" t="str">
        <f>IF($A$2="Tous",
IF(AND($AF$2=0,$AG$2=0,DATE(YEAR(AG28),MONTH(AG28),DAY(AG28))&gt;=$O$6,(DATE(YEAR(AG28),MONTH(AG28),DAY(AG28))&lt;=$O$3)),1,
IF(AND($AF$2&lt;&gt;0,$AG$2&lt;&gt;0,DATE(YEAR(AG28),MONTH(AG28),DAY(AG28))&gt;=$AF$2,(DATE(YEAR(AG28),MONTH(AG28),DAY(AG28))&lt;=$AG$2)),1,0)),
IF(AND($AF$2=0,$AG$2=0,DATE(YEAR(AG28),MONTH(AG28),DAY(AG28))&gt;=$O$6,(DATE(YEAR(AG28),MONTH(AG28),DAY(AG28))&lt;=$O$3),INDEX(Projects!$A$1:$O$1000,MATCH(AF28,Projects!$A$1:$A$1000,0),MATCH("Groupe",Projects!$A$1:$O$1,0))=$A$2),1,
IF(AND($AF$2&lt;&gt;0,$AG$2&lt;&gt;0,DATE(YEAR(AG28),MONTH(AG28),DAY(AG28))&gt;=$AF$2,(DATE(YEAR(AG28),MONTH(AG28),DAY(AG28))&lt;=$AG$2),INDEX(Projects!$A$1:$O$1000,MATCH(AF28,Projects!$A$1:$A$1000,0),MATCH("Groupe",Projects!$A$1:$O$1,0))=$A$2),1,0)))</f>
      </c>
      <c r="AI28" s="47" t="str">
        <f>IF(AH28&lt;&gt;0,SUM($AH$4:AH28),0)</f>
      </c>
      <c r="AJ28" s="48">
        <v>25</v>
      </c>
      <c r="AK28" s="17" t="str">
        <f>IFERROR(INDEX($AF$4:$AI$1000,MATCH(AJ28,$AI$4:$AI$1000,0),1),0)</f>
      </c>
      <c r="AM28" t="str">
        <f>Potentials!A26</f>
      </c>
      <c r="AN28" s="1" t="str">
        <f>Potentials!L26</f>
      </c>
      <c r="AO28" s="47" t="str">
        <f>IF(INDEX(Potentials!$A$1:$O$1000,MATCH(R28,Potentials!$A$1:$A$1000,0),MATCH("Origine setup",Potentials!$A$1:$O$1,0))&lt;&gt;"",0,
IF($A$2="Tous",
IF(AND($AM$2=0,$AN$2=0,DATE(YEAR(AN28),MONTH(AN28),DAY(AN28))&gt;=$O$6,(DATE(YEAR(AN28),MONTH(AN28),DAY(AN28))&lt;=$O$3),INDEX(Potentials!$A$1:$O$10000,MATCH(AM28,Potentials!$A$1:$A$1000,0),MATCH("Statut",Potentials!$A$1:$O$1,0))="9 -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IF(AND($AM$2&lt;&gt;0,$AN$2&lt;&gt;0,DATE(YEAR(AN28),MONTH(AN28),DAY(AN28))&gt;=$AM$2,(DATE(YEAR(AN28),MONTH(AN28),DAY(AN28))&lt;=$AN$2),INDEX(Potentials!$A$1:$O$10000,MATCH(AM28,Potentials!$A$1:$A$1000,0),MATCH("Statut",Potentials!$A$1:$O$1,0))="9 - Perdu"),1,0)),
IF(AND($AM$2=0,$AN$2=0,DATE(YEAR(AN28),MONTH(AN28),DAY(AN28))&gt;=$O$6,(DATE(YEAR(AN28),MONTH(AN28),DAY(AN28))&lt;=$O$3),INDEX(Potentials!$A$1:$O$1000,MATCH(AM28,Potentials!$A$1:$A$1000,0),MATCH("Groupe",Potentials!$A$1:$O$1,0))=$A$2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,MATCH(AM28,Potentials!$A$1:$A$1000,0),MATCH("Groupe",Potentials!$A$1:$O$1,0))=$A$2,INDEX(Potentials!$A$1:$O$10000,MATCH(AM28,Potentials!$A$1:$A$1000,0),MATCH("Statut",Potentials!$A$1:$O$1,0))="9 - Perdu"),1,0))))</f>
      </c>
      <c r="AP28" s="47" t="str">
        <f>IF(AO28&lt;&gt;0,SUM($AO$4:AO28),0)</f>
      </c>
      <c r="AQ28" s="48">
        <v>25</v>
      </c>
      <c r="AR28" s="17" t="str">
        <f>IFERROR(INDEX($AM$4:$AP$1000,MATCH(AQ28,$AP$4:$AP$1000,0),1),0)</f>
      </c>
      <c r="AT28" t="str">
        <f>IF(COUNTIF($AT$4:AT27,Potentials!B26)&gt;0,"",Potentials!B26)</f>
      </c>
      <c r="AU28" s="2" t="str">
        <f t="array" ref="AU28" aca="1" ca="1">IF($A$2="Tous",SUMPRODUCT((Potentials!$F$2:$F$2000)*(Potentials!$B$2:$B$2000=AT28)*(Potentials!$E$2:$E$2000&lt;&gt;"8 - Gagne")*(Potentials!$E$2:$E$2000&lt;&gt;"9 - Perdu")*(Potentials!$E$2:$E$2000&lt;&gt;"10 - Gele"))
+SUMPRODUCT((Potentials!$F$2:$F$2000=0)*(Potentials!$B$2:$B$2000=AT28)*(Potentials!$D$2:$D$2000)*(Potentials!$E$2:$E$2000&lt;&gt;"8 - Gagne")*(Potentials!$E$2:$E$2000&lt;&gt;"9 - Perdu")*(Potentials!$E$2:$E$2000&lt;&gt;"10 - Gele")),
SUMPRODUCT((Potentials!$F$2:$F$2000)*(Potentials!$B$2:$B$2000=AT28)*(Potentials!$E$2:$E$2000&lt;&gt;"8 - Gagne")*(Potentials!$E$2:$E$2000&lt;&gt;"9 - Perdu")*(Potentials!$E$2:$E$2000&lt;&gt;"10 - Gele")*(Potentials!$O$2:$O$2000=$A$2))
+SUMPRODUCT((Potentials!$F$2:$F$2000=0)*(Potentials!$B$2:$B$2000=AT28)*(Potentials!$D$2:$D$2000)*(Potentials!$E$2:$E$2000&lt;&gt;"8 - Gagne")*(Potentials!$E$2:$E$2000&lt;&gt;"9 - Perdu")*(Potentials!$E$2:$E$2000&lt;&gt;"10 - Gele")*(Potentials!$O$2:$O$2000=$A$2)))</f>
      </c>
      <c r="BA28" t="str">
        <f>Potentials!A26</f>
      </c>
      <c r="BB28" s="2" t="str">
        <f t="array" ref="BB28" aca="1" ca="1">IF($A$2="Tous",SUMPRODUCT((Potentials!$F$2:$F$2000)*(Potentials!$A$2:$A$2000=BA28)*(Potentials!$E$2:$E$2000&lt;&gt;"8 - Gagne")*(Potentials!$E$2:$E$2000&lt;&gt;"9 - Perdu")*(Potentials!$E$2:$E$2000&lt;&gt;"10 - Gele"))
+SUMPRODUCT((Potentials!$F$2:$F$2000=0)*(Potentials!$A$2:$A$2000=BA28)*(Potentials!$D$2:$D$2000)*(Potentials!$E$2:$E$2000&lt;&gt;"8 - Gagne")*(Potentials!$E$2:$E$2000&lt;&gt;"9 - Perdu")*(Potentials!$E$2:$E$2000&lt;&gt;"10 - Gele")),
SUMPRODUCT((Potentials!$F$2:$F$2000)*(Potentials!$A$2:$A$2000=BA28)*(Potentials!$E$2:$E$2000&lt;&gt;"8 - Gagne")*(Potentials!$E$2:$E$2000&lt;&gt;"9 - Perdu")*(Potentials!$E$2:$E$2000&lt;&gt;"10 - Gele")*(Potentials!$O$2:$O$2000=$A$2))
+SUMPRODUCT((Potentials!$F$2:$F$2000=0)*(Potentials!$A$2:$A$2000=BA28)*(Potentials!$D$2:$D$2000)*(Potentials!$E$2:$E$2000&lt;&gt;"8 - Gagne")*(Potentials!$E$2:$E$2000&lt;&gt;"9 - Perdu")*(Potentials!$E$2:$E$2000&lt;&gt;"10 - Gele")*(Potentials!$O$2:$O$2000=$A$2)))</f>
      </c>
      <c r="BI28" s="79"/>
      <c r="BJ28" s="69"/>
      <c r="BK28" s="69"/>
      <c r="BL28" s="69"/>
      <c r="BM28" s="69"/>
      <c r="BN28" s="69"/>
      <c r="BO28" s="59"/>
    </row>
    <row r="29" spans="1:113">
      <c r="I29" s="65" t="s">
        <v>1</v>
      </c>
      <c r="J29" s="89" t="str">
        <f>SUM(J23:J28)</f>
      </c>
      <c r="K29" s="65" t="str">
        <f>SUM(K23:K28)</f>
      </c>
      <c r="L29" s="87" t="str">
        <f>IF(J29=0,0,K29/J29)</f>
      </c>
      <c r="R29" t="str">
        <f>Potentials!A27</f>
      </c>
      <c r="S29" s="1" t="str">
        <f>Potentials!M27</f>
      </c>
      <c r="T29" s="47" t="str">
        <f>IF(INDEX(Potentials!$A$1:$O$1000,MATCH(R29,Potentials!$A$1:$A$1000,0),MATCH("Origine setup",Potentials!$A$1:$O$1,0))&lt;&gt;"",0,
IF($A$2="Tous",
IF(AND($R$2=0,$S$2=0,DATE(YEAR(S29),MONTH(S29),DAY(S29))&gt;=$O$6,(DATE(YEAR(S29),MONTH(S29),DAY(S29))&lt;=$O$3),LEFT(R29,3)="PRA"),1,
IF(AND($R$2&lt;&gt;0,$S$2&lt;&gt;0,DATE(YEAR(S29),MONTH(S29),DAY(S29))&gt;=$R$2,(DATE(YEAR(S29),MONTH(S29),DAY(S29))&lt;=$S$2),LEFT(R29,3)="PRA"),1,0)),
IF(AND($R$2=0,$S$2=0,DATE(YEAR(S29),MONTH(S29),DAY(S29))&gt;=$O$6,(DATE(YEAR(S29),MONTH(S29),DAY(S29))&lt;=$O$3),INDEX(Potentials!$A$1:$O$1000,MATCH(R29,Potentials!$A$1:$A$1000,0),MATCH("Groupe",Potentials!$A$1:$O$1,0))=$A$2,LEFT(R29,3)="PRA"),1,
IF(AND($R$2&lt;&gt;0,$S$2&lt;&gt;0,DATE(YEAR(S29),MONTH(S29),DAY(S29))&gt;=$R$2,(DATE(YEAR(S29),MONTH(S29),DAY(S29))&lt;=$S$2),INDEX(Potentials!$A$1:$O$1000,MATCH(R29,Potentials!$A$1:$A$1000,0),MATCH("Groupe",Potentials!$A$1:$O$1,0))=$A$2,LEFT(R29,3)="PRA"),1,0))))</f>
      </c>
      <c r="U29" s="47" t="str">
        <f>IF(T29&lt;&gt;0,SUM($T$4:T29),0)</f>
      </c>
      <c r="V29" s="48">
        <v>26</v>
      </c>
      <c r="W29" s="17" t="str">
        <f>IFERROR(INDEX($R$4:$U$1000,MATCH(V29,$U$4:$U$1000,0),1),0)</f>
      </c>
      <c r="Y29" t="str">
        <f>Projects!A27</f>
      </c>
      <c r="Z29" s="1" t="str">
        <f>Projects!I27</f>
      </c>
      <c r="AA29" s="47" t="str">
        <f>IF($A$2="Tous",
IF(AND($Y$2=0,$Z$2=0,DATE(YEAR(Z29),MONTH(Z29),DAY(Z29))&gt;=$O$6,(DATE(YEAR(Z29),MONTH(Z29),DAY(Z29))&lt;=$O$3)),1,
IF(AND($Y$2&lt;&gt;0,$Z$2&lt;&gt;0,DATE(YEAR(Z29),MONTH(Z29),DAY(Z29))&gt;=$Y$2,(DATE(YEAR(Z29),MONTH(Z29),DAY(Z29))&lt;=$Z$2)),1,0)),
IF(AND($Y$2=0,$Z$2=0,DATE(YEAR(Z29),MONTH(Z29),DAY(Z29))&gt;=$O$6,(DATE(YEAR(Z29),MONTH(Z29),DAY(Z29))&lt;=$O$3),INDEX(Projects!$A$1:$O$1000,MATCH(Y29,Projects!$A$1:$A$1000,0),MATCH("Groupe",Projects!$A$1:$O$1,0))=$A$2),1,
IF(AND($Y$2&lt;&gt;0,$Z$2&lt;&gt;0,DATE(YEAR(Z29),MONTH(Z29),DAY(Z29))&gt;=$Y$2,(DATE(YEAR(Z29),MONTH(Z29),DAY(Z29))&lt;=$Z$2),INDEX(Projects!$A$1:$O$1000,MATCH(Y29,Projects!$A$1:$A$1000,0),MATCH("Groupe",Projects!$A$1:$O$1,0))=$A$2),1,0)))</f>
      </c>
      <c r="AB29" s="47" t="str">
        <f>IF(AA29&lt;&gt;0,SUM($AA$4:AA29),0)</f>
      </c>
      <c r="AC29" s="48">
        <v>26</v>
      </c>
      <c r="AD29" s="17" t="str">
        <f>IFERROR(INDEX($Y$4:$AB$1000,MATCH(AC29,$AB$4:$AB$1000,0),1),0)</f>
      </c>
      <c r="AF29" t="str">
        <f>Projects!A27</f>
      </c>
      <c r="AG29" s="1" t="str">
        <f>Projects!D27</f>
      </c>
      <c r="AH29" s="47" t="str">
        <f>IF($A$2="Tous",
IF(AND($AF$2=0,$AG$2=0,DATE(YEAR(AG29),MONTH(AG29),DAY(AG29))&gt;=$O$6,(DATE(YEAR(AG29),MONTH(AG29),DAY(AG29))&lt;=$O$3)),1,
IF(AND($AF$2&lt;&gt;0,$AG$2&lt;&gt;0,DATE(YEAR(AG29),MONTH(AG29),DAY(AG29))&gt;=$AF$2,(DATE(YEAR(AG29),MONTH(AG29),DAY(AG29))&lt;=$AG$2)),1,0)),
IF(AND($AF$2=0,$AG$2=0,DATE(YEAR(AG29),MONTH(AG29),DAY(AG29))&gt;=$O$6,(DATE(YEAR(AG29),MONTH(AG29),DAY(AG29))&lt;=$O$3),INDEX(Projects!$A$1:$O$1000,MATCH(AF29,Projects!$A$1:$A$1000,0),MATCH("Groupe",Projects!$A$1:$O$1,0))=$A$2),1,
IF(AND($AF$2&lt;&gt;0,$AG$2&lt;&gt;0,DATE(YEAR(AG29),MONTH(AG29),DAY(AG29))&gt;=$AF$2,(DATE(YEAR(AG29),MONTH(AG29),DAY(AG29))&lt;=$AG$2),INDEX(Projects!$A$1:$O$1000,MATCH(AF29,Projects!$A$1:$A$1000,0),MATCH("Groupe",Projects!$A$1:$O$1,0))=$A$2),1,0)))</f>
      </c>
      <c r="AI29" s="47" t="str">
        <f>IF(AH29&lt;&gt;0,SUM($AH$4:AH29),0)</f>
      </c>
      <c r="AJ29" s="48">
        <v>26</v>
      </c>
      <c r="AK29" s="17" t="str">
        <f>IFERROR(INDEX($AF$4:$AI$1000,MATCH(AJ29,$AI$4:$AI$1000,0),1),0)</f>
      </c>
      <c r="AM29" t="str">
        <f>Potentials!A27</f>
      </c>
      <c r="AN29" s="1" t="str">
        <f>Potentials!L27</f>
      </c>
      <c r="AO29" s="47" t="str">
        <f>IF(INDEX(Potentials!$A$1:$O$1000,MATCH(R29,Potentials!$A$1:$A$1000,0),MATCH("Origine setup",Potentials!$A$1:$O$1,0))&lt;&gt;"",0,
IF($A$2="Tous",
IF(AND($AM$2=0,$AN$2=0,DATE(YEAR(AN29),MONTH(AN29),DAY(AN29))&gt;=$O$6,(DATE(YEAR(AN29),MONTH(AN29),DAY(AN29))&lt;=$O$3),INDEX(Potentials!$A$1:$O$10000,MATCH(AM29,Potentials!$A$1:$A$1000,0),MATCH("Statut",Potentials!$A$1:$O$1,0))="9 -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IF(AND($AM$2&lt;&gt;0,$AN$2&lt;&gt;0,DATE(YEAR(AN29),MONTH(AN29),DAY(AN29))&gt;=$AM$2,(DATE(YEAR(AN29),MONTH(AN29),DAY(AN29))&lt;=$AN$2),INDEX(Potentials!$A$1:$O$10000,MATCH(AM29,Potentials!$A$1:$A$1000,0),MATCH("Statut",Potentials!$A$1:$O$1,0))="9 - Perdu"),1,0)),
IF(AND($AM$2=0,$AN$2=0,DATE(YEAR(AN29),MONTH(AN29),DAY(AN29))&gt;=$O$6,(DATE(YEAR(AN29),MONTH(AN29),DAY(AN29))&lt;=$O$3),INDEX(Potentials!$A$1:$O$1000,MATCH(AM29,Potentials!$A$1:$A$1000,0),MATCH("Groupe",Potentials!$A$1:$O$1,0))=$A$2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,MATCH(AM29,Potentials!$A$1:$A$1000,0),MATCH("Groupe",Potentials!$A$1:$O$1,0))=$A$2,INDEX(Potentials!$A$1:$O$10000,MATCH(AM29,Potentials!$A$1:$A$1000,0),MATCH("Statut",Potentials!$A$1:$O$1,0))="9 - Perdu"),1,0))))</f>
      </c>
      <c r="AP29" s="47" t="str">
        <f>IF(AO29&lt;&gt;0,SUM($AO$4:AO29),0)</f>
      </c>
      <c r="AQ29" s="48">
        <v>26</v>
      </c>
      <c r="AR29" s="17" t="str">
        <f>IFERROR(INDEX($AM$4:$AP$1000,MATCH(AQ29,$AP$4:$AP$1000,0),1),0)</f>
      </c>
      <c r="AT29" t="str">
        <f>IF(COUNTIF($AT$4:AT28,Potentials!B27)&gt;0,"",Potentials!B27)</f>
      </c>
      <c r="AU29" s="2" t="str">
        <f t="array" ref="AU29" aca="1" ca="1">IF($A$2="Tous",SUMPRODUCT((Potentials!$F$2:$F$2000)*(Potentials!$B$2:$B$2000=AT29)*(Potentials!$E$2:$E$2000&lt;&gt;"8 - Gagne")*(Potentials!$E$2:$E$2000&lt;&gt;"9 - Perdu")*(Potentials!$E$2:$E$2000&lt;&gt;"10 - Gele"))
+SUMPRODUCT((Potentials!$F$2:$F$2000=0)*(Potentials!$B$2:$B$2000=AT29)*(Potentials!$D$2:$D$2000)*(Potentials!$E$2:$E$2000&lt;&gt;"8 - Gagne")*(Potentials!$E$2:$E$2000&lt;&gt;"9 - Perdu")*(Potentials!$E$2:$E$2000&lt;&gt;"10 - Gele")),
SUMPRODUCT((Potentials!$F$2:$F$2000)*(Potentials!$B$2:$B$2000=AT29)*(Potentials!$E$2:$E$2000&lt;&gt;"8 - Gagne")*(Potentials!$E$2:$E$2000&lt;&gt;"9 - Perdu")*(Potentials!$E$2:$E$2000&lt;&gt;"10 - Gele")*(Potentials!$O$2:$O$2000=$A$2))
+SUMPRODUCT((Potentials!$F$2:$F$2000=0)*(Potentials!$B$2:$B$2000=AT29)*(Potentials!$D$2:$D$2000)*(Potentials!$E$2:$E$2000&lt;&gt;"8 - Gagne")*(Potentials!$E$2:$E$2000&lt;&gt;"9 - Perdu")*(Potentials!$E$2:$E$2000&lt;&gt;"10 - Gele")*(Potentials!$O$2:$O$2000=$A$2)))</f>
      </c>
      <c r="BA29" t="str">
        <f>Potentials!A27</f>
      </c>
      <c r="BB29" s="2" t="str">
        <f t="array" ref="BB29" aca="1" ca="1">IF($A$2="Tous",SUMPRODUCT((Potentials!$F$2:$F$2000)*(Potentials!$A$2:$A$2000=BA29)*(Potentials!$E$2:$E$2000&lt;&gt;"8 - Gagne")*(Potentials!$E$2:$E$2000&lt;&gt;"9 - Perdu")*(Potentials!$E$2:$E$2000&lt;&gt;"10 - Gele"))
+SUMPRODUCT((Potentials!$F$2:$F$2000=0)*(Potentials!$A$2:$A$2000=BA29)*(Potentials!$D$2:$D$2000)*(Potentials!$E$2:$E$2000&lt;&gt;"8 - Gagne")*(Potentials!$E$2:$E$2000&lt;&gt;"9 - Perdu")*(Potentials!$E$2:$E$2000&lt;&gt;"10 - Gele")),
SUMPRODUCT((Potentials!$F$2:$F$2000)*(Potentials!$A$2:$A$2000=BA29)*(Potentials!$E$2:$E$2000&lt;&gt;"8 - Gagne")*(Potentials!$E$2:$E$2000&lt;&gt;"9 - Perdu")*(Potentials!$E$2:$E$2000&lt;&gt;"10 - Gele")*(Potentials!$O$2:$O$2000=$A$2))
+SUMPRODUCT((Potentials!$F$2:$F$2000=0)*(Potentials!$A$2:$A$2000=BA29)*(Potentials!$D$2:$D$2000)*(Potentials!$E$2:$E$2000&lt;&gt;"8 - Gagne")*(Potentials!$E$2:$E$2000&lt;&gt;"9 - Perdu")*(Potentials!$E$2:$E$2000&lt;&gt;"10 - Gele")*(Potentials!$O$2:$O$2000=$A$2)))</f>
      </c>
      <c r="BI29" s="78"/>
      <c r="BJ29" s="69"/>
      <c r="BK29" s="69"/>
      <c r="BL29" s="69"/>
      <c r="BM29" s="69"/>
      <c r="BN29" s="69"/>
      <c r="BO29" s="16"/>
    </row>
    <row r="30" spans="1:113">
      <c r="R30" t="str">
        <f>Potentials!A28</f>
      </c>
      <c r="S30" s="1" t="str">
        <f>Potentials!M28</f>
      </c>
      <c r="T30" s="47" t="str">
        <f>IF(INDEX(Potentials!$A$1:$O$1000,MATCH(R30,Potentials!$A$1:$A$1000,0),MATCH("Origine setup",Potentials!$A$1:$O$1,0))&lt;&gt;"",0,
IF($A$2="Tous",
IF(AND($R$2=0,$S$2=0,DATE(YEAR(S30),MONTH(S30),DAY(S30))&gt;=$O$6,(DATE(YEAR(S30),MONTH(S30),DAY(S30))&lt;=$O$3),LEFT(R30,3)="PRA"),1,
IF(AND($R$2&lt;&gt;0,$S$2&lt;&gt;0,DATE(YEAR(S30),MONTH(S30),DAY(S30))&gt;=$R$2,(DATE(YEAR(S30),MONTH(S30),DAY(S30))&lt;=$S$2),LEFT(R30,3)="PRA"),1,0)),
IF(AND($R$2=0,$S$2=0,DATE(YEAR(S30),MONTH(S30),DAY(S30))&gt;=$O$6,(DATE(YEAR(S30),MONTH(S30),DAY(S30))&lt;=$O$3),INDEX(Potentials!$A$1:$O$1000,MATCH(R30,Potentials!$A$1:$A$1000,0),MATCH("Groupe",Potentials!$A$1:$O$1,0))=$A$2,LEFT(R30,3)="PRA"),1,
IF(AND($R$2&lt;&gt;0,$S$2&lt;&gt;0,DATE(YEAR(S30),MONTH(S30),DAY(S30))&gt;=$R$2,(DATE(YEAR(S30),MONTH(S30),DAY(S30))&lt;=$S$2),INDEX(Potentials!$A$1:$O$1000,MATCH(R30,Potentials!$A$1:$A$1000,0),MATCH("Groupe",Potentials!$A$1:$O$1,0))=$A$2,LEFT(R30,3)="PRA"),1,0))))</f>
      </c>
      <c r="U30" s="47" t="str">
        <f>IF(T30&lt;&gt;0,SUM($T$4:T30),0)</f>
      </c>
      <c r="V30" s="48">
        <v>27</v>
      </c>
      <c r="W30" s="17" t="str">
        <f>IFERROR(INDEX($R$4:$U$1000,MATCH(V30,$U$4:$U$1000,0),1),0)</f>
      </c>
      <c r="Y30" t="str">
        <f>Projects!A28</f>
      </c>
      <c r="Z30" s="1" t="str">
        <f>Projects!I28</f>
      </c>
      <c r="AA30" s="47" t="str">
        <f>IF($A$2="Tous",
IF(AND($Y$2=0,$Z$2=0,DATE(YEAR(Z30),MONTH(Z30),DAY(Z30))&gt;=$O$6,(DATE(YEAR(Z30),MONTH(Z30),DAY(Z30))&lt;=$O$3)),1,
IF(AND($Y$2&lt;&gt;0,$Z$2&lt;&gt;0,DATE(YEAR(Z30),MONTH(Z30),DAY(Z30))&gt;=$Y$2,(DATE(YEAR(Z30),MONTH(Z30),DAY(Z30))&lt;=$Z$2)),1,0)),
IF(AND($Y$2=0,$Z$2=0,DATE(YEAR(Z30),MONTH(Z30),DAY(Z30))&gt;=$O$6,(DATE(YEAR(Z30),MONTH(Z30),DAY(Z30))&lt;=$O$3),INDEX(Projects!$A$1:$O$1000,MATCH(Y30,Projects!$A$1:$A$1000,0),MATCH("Groupe",Projects!$A$1:$O$1,0))=$A$2),1,
IF(AND($Y$2&lt;&gt;0,$Z$2&lt;&gt;0,DATE(YEAR(Z30),MONTH(Z30),DAY(Z30))&gt;=$Y$2,(DATE(YEAR(Z30),MONTH(Z30),DAY(Z30))&lt;=$Z$2),INDEX(Projects!$A$1:$O$1000,MATCH(Y30,Projects!$A$1:$A$1000,0),MATCH("Groupe",Projects!$A$1:$O$1,0))=$A$2),1,0)))</f>
      </c>
      <c r="AB30" s="47" t="str">
        <f>IF(AA30&lt;&gt;0,SUM($AA$4:AA30),0)</f>
      </c>
      <c r="AC30" s="48">
        <v>27</v>
      </c>
      <c r="AD30" s="17" t="str">
        <f>IFERROR(INDEX($Y$4:$AB$1000,MATCH(AC30,$AB$4:$AB$1000,0),1),0)</f>
      </c>
      <c r="AF30" t="str">
        <f>Projects!A28</f>
      </c>
      <c r="AG30" s="1" t="str">
        <f>Projects!D28</f>
      </c>
      <c r="AH30" s="47" t="str">
        <f>IF($A$2="Tous",
IF(AND($AF$2=0,$AG$2=0,DATE(YEAR(AG30),MONTH(AG30),DAY(AG30))&gt;=$O$6,(DATE(YEAR(AG30),MONTH(AG30),DAY(AG30))&lt;=$O$3)),1,
IF(AND($AF$2&lt;&gt;0,$AG$2&lt;&gt;0,DATE(YEAR(AG30),MONTH(AG30),DAY(AG30))&gt;=$AF$2,(DATE(YEAR(AG30),MONTH(AG30),DAY(AG30))&lt;=$AG$2)),1,0)),
IF(AND($AF$2=0,$AG$2=0,DATE(YEAR(AG30),MONTH(AG30),DAY(AG30))&gt;=$O$6,(DATE(YEAR(AG30),MONTH(AG30),DAY(AG30))&lt;=$O$3),INDEX(Projects!$A$1:$O$1000,MATCH(AF30,Projects!$A$1:$A$1000,0),MATCH("Groupe",Projects!$A$1:$O$1,0))=$A$2),1,
IF(AND($AF$2&lt;&gt;0,$AG$2&lt;&gt;0,DATE(YEAR(AG30),MONTH(AG30),DAY(AG30))&gt;=$AF$2,(DATE(YEAR(AG30),MONTH(AG30),DAY(AG30))&lt;=$AG$2),INDEX(Projects!$A$1:$O$1000,MATCH(AF30,Projects!$A$1:$A$1000,0),MATCH("Groupe",Projects!$A$1:$O$1,0))=$A$2),1,0)))</f>
      </c>
      <c r="AI30" s="47" t="str">
        <f>IF(AH30&lt;&gt;0,SUM($AH$4:AH30),0)</f>
      </c>
      <c r="AJ30" s="48">
        <v>27</v>
      </c>
      <c r="AK30" s="17" t="str">
        <f>IFERROR(INDEX($AF$4:$AI$1000,MATCH(AJ30,$AI$4:$AI$1000,0),1),0)</f>
      </c>
      <c r="AM30" t="str">
        <f>Potentials!A28</f>
      </c>
      <c r="AN30" s="1" t="str">
        <f>Potentials!L28</f>
      </c>
      <c r="AO30" s="47" t="str">
        <f>IF(INDEX(Potentials!$A$1:$O$1000,MATCH(R30,Potentials!$A$1:$A$1000,0),MATCH("Origine setup",Potentials!$A$1:$O$1,0))&lt;&gt;"",0,
IF($A$2="Tous",
IF(AND($AM$2=0,$AN$2=0,DATE(YEAR(AN30),MONTH(AN30),DAY(AN30))&gt;=$O$6,(DATE(YEAR(AN30),MONTH(AN30),DAY(AN30))&lt;=$O$3),INDEX(Potentials!$A$1:$O$10000,MATCH(AM30,Potentials!$A$1:$A$1000,0),MATCH("Statut",Potentials!$A$1:$O$1,0))="9 -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IF(AND($AM$2&lt;&gt;0,$AN$2&lt;&gt;0,DATE(YEAR(AN30),MONTH(AN30),DAY(AN30))&gt;=$AM$2,(DATE(YEAR(AN30),MONTH(AN30),DAY(AN30))&lt;=$AN$2),INDEX(Potentials!$A$1:$O$10000,MATCH(AM30,Potentials!$A$1:$A$1000,0),MATCH("Statut",Potentials!$A$1:$O$1,0))="9 - Perdu"),1,0)),
IF(AND($AM$2=0,$AN$2=0,DATE(YEAR(AN30),MONTH(AN30),DAY(AN30))&gt;=$O$6,(DATE(YEAR(AN30),MONTH(AN30),DAY(AN30))&lt;=$O$3),INDEX(Potentials!$A$1:$O$1000,MATCH(AM30,Potentials!$A$1:$A$1000,0),MATCH("Groupe",Potentials!$A$1:$O$1,0))=$A$2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,MATCH(AM30,Potentials!$A$1:$A$1000,0),MATCH("Groupe",Potentials!$A$1:$O$1,0))=$A$2,INDEX(Potentials!$A$1:$O$10000,MATCH(AM30,Potentials!$A$1:$A$1000,0),MATCH("Statut",Potentials!$A$1:$O$1,0))="9 - Perdu"),1,0))))</f>
      </c>
      <c r="AP30" s="47" t="str">
        <f>IF(AO30&lt;&gt;0,SUM($AO$4:AO30),0)</f>
      </c>
      <c r="AQ30" s="48">
        <v>27</v>
      </c>
      <c r="AR30" s="17" t="str">
        <f>IFERROR(INDEX($AM$4:$AP$1000,MATCH(AQ30,$AP$4:$AP$1000,0),1),0)</f>
      </c>
      <c r="AT30" t="str">
        <f>IF(COUNTIF($AT$4:AT29,Potentials!B28)&gt;0,"",Potentials!B28)</f>
      </c>
      <c r="AU30" s="2" t="str">
        <f t="array" ref="AU30" aca="1" ca="1">IF($A$2="Tous",SUMPRODUCT((Potentials!$F$2:$F$2000)*(Potentials!$B$2:$B$2000=AT30)*(Potentials!$E$2:$E$2000&lt;&gt;"8 - Gagne")*(Potentials!$E$2:$E$2000&lt;&gt;"9 - Perdu")*(Potentials!$E$2:$E$2000&lt;&gt;"10 - Gele"))
+SUMPRODUCT((Potentials!$F$2:$F$2000=0)*(Potentials!$B$2:$B$2000=AT30)*(Potentials!$D$2:$D$2000)*(Potentials!$E$2:$E$2000&lt;&gt;"8 - Gagne")*(Potentials!$E$2:$E$2000&lt;&gt;"9 - Perdu")*(Potentials!$E$2:$E$2000&lt;&gt;"10 - Gele")),
SUMPRODUCT((Potentials!$F$2:$F$2000)*(Potentials!$B$2:$B$2000=AT30)*(Potentials!$E$2:$E$2000&lt;&gt;"8 - Gagne")*(Potentials!$E$2:$E$2000&lt;&gt;"9 - Perdu")*(Potentials!$E$2:$E$2000&lt;&gt;"10 - Gele")*(Potentials!$O$2:$O$2000=$A$2))
+SUMPRODUCT((Potentials!$F$2:$F$2000=0)*(Potentials!$B$2:$B$2000=AT30)*(Potentials!$D$2:$D$2000)*(Potentials!$E$2:$E$2000&lt;&gt;"8 - Gagne")*(Potentials!$E$2:$E$2000&lt;&gt;"9 - Perdu")*(Potentials!$E$2:$E$2000&lt;&gt;"10 - Gele")*(Potentials!$O$2:$O$2000=$A$2)))</f>
      </c>
      <c r="BA30" t="str">
        <f>Potentials!A28</f>
      </c>
      <c r="BB30" s="2" t="str">
        <f t="array" ref="BB30" aca="1" ca="1">IF($A$2="Tous",SUMPRODUCT((Potentials!$F$2:$F$2000)*(Potentials!$A$2:$A$2000=BA30)*(Potentials!$E$2:$E$2000&lt;&gt;"8 - Gagne")*(Potentials!$E$2:$E$2000&lt;&gt;"9 - Perdu")*(Potentials!$E$2:$E$2000&lt;&gt;"10 - Gele"))
+SUMPRODUCT((Potentials!$F$2:$F$2000=0)*(Potentials!$A$2:$A$2000=BA30)*(Potentials!$D$2:$D$2000)*(Potentials!$E$2:$E$2000&lt;&gt;"8 - Gagne")*(Potentials!$E$2:$E$2000&lt;&gt;"9 - Perdu")*(Potentials!$E$2:$E$2000&lt;&gt;"10 - Gele")),
SUMPRODUCT((Potentials!$F$2:$F$2000)*(Potentials!$A$2:$A$2000=BA30)*(Potentials!$E$2:$E$2000&lt;&gt;"8 - Gagne")*(Potentials!$E$2:$E$2000&lt;&gt;"9 - Perdu")*(Potentials!$E$2:$E$2000&lt;&gt;"10 - Gele")*(Potentials!$O$2:$O$2000=$A$2))
+SUMPRODUCT((Potentials!$F$2:$F$2000=0)*(Potentials!$A$2:$A$2000=BA30)*(Potentials!$D$2:$D$2000)*(Potentials!$E$2:$E$2000&lt;&gt;"8 - Gagne")*(Potentials!$E$2:$E$2000&lt;&gt;"9 - Perdu")*(Potentials!$E$2:$E$2000&lt;&gt;"10 - Gele")*(Potentials!$O$2:$O$2000=$A$2)))</f>
      </c>
      <c r="BI30" s="78"/>
      <c r="BJ30" s="69"/>
      <c r="BK30" s="69"/>
      <c r="BL30" s="69"/>
      <c r="BM30" s="69"/>
      <c r="BN30" s="69"/>
      <c r="BO30" s="16"/>
    </row>
    <row r="31" spans="1:113">
      <c r="R31" t="str">
        <f>Potentials!A29</f>
      </c>
      <c r="S31" s="1" t="str">
        <f>Potentials!M29</f>
      </c>
      <c r="T31" s="47" t="str">
        <f>IF(INDEX(Potentials!$A$1:$O$1000,MATCH(R31,Potentials!$A$1:$A$1000,0),MATCH("Origine setup",Potentials!$A$1:$O$1,0))&lt;&gt;"",0,
IF($A$2="Tous",
IF(AND($R$2=0,$S$2=0,DATE(YEAR(S31),MONTH(S31),DAY(S31))&gt;=$O$6,(DATE(YEAR(S31),MONTH(S31),DAY(S31))&lt;=$O$3),LEFT(R31,3)="PRA"),1,
IF(AND($R$2&lt;&gt;0,$S$2&lt;&gt;0,DATE(YEAR(S31),MONTH(S31),DAY(S31))&gt;=$R$2,(DATE(YEAR(S31),MONTH(S31),DAY(S31))&lt;=$S$2),LEFT(R31,3)="PRA"),1,0)),
IF(AND($R$2=0,$S$2=0,DATE(YEAR(S31),MONTH(S31),DAY(S31))&gt;=$O$6,(DATE(YEAR(S31),MONTH(S31),DAY(S31))&lt;=$O$3),INDEX(Potentials!$A$1:$O$1000,MATCH(R31,Potentials!$A$1:$A$1000,0),MATCH("Groupe",Potentials!$A$1:$O$1,0))=$A$2,LEFT(R31,3)="PRA"),1,
IF(AND($R$2&lt;&gt;0,$S$2&lt;&gt;0,DATE(YEAR(S31),MONTH(S31),DAY(S31))&gt;=$R$2,(DATE(YEAR(S31),MONTH(S31),DAY(S31))&lt;=$S$2),INDEX(Potentials!$A$1:$O$1000,MATCH(R31,Potentials!$A$1:$A$1000,0),MATCH("Groupe",Potentials!$A$1:$O$1,0))=$A$2,LEFT(R31,3)="PRA"),1,0))))</f>
      </c>
      <c r="U31" s="47" t="str">
        <f>IF(T31&lt;&gt;0,SUM($T$4:T31),0)</f>
      </c>
      <c r="V31" s="48">
        <v>28</v>
      </c>
      <c r="W31" s="17" t="str">
        <f>IFERROR(INDEX($R$4:$U$1000,MATCH(V31,$U$4:$U$1000,0),1),0)</f>
      </c>
      <c r="Y31" t="str">
        <f>Projects!A29</f>
      </c>
      <c r="Z31" s="1" t="str">
        <f>Projects!I29</f>
      </c>
      <c r="AA31" s="47" t="str">
        <f>IF($A$2="Tous",
IF(AND($Y$2=0,$Z$2=0,DATE(YEAR(Z31),MONTH(Z31),DAY(Z31))&gt;=$O$6,(DATE(YEAR(Z31),MONTH(Z31),DAY(Z31))&lt;=$O$3)),1,
IF(AND($Y$2&lt;&gt;0,$Z$2&lt;&gt;0,DATE(YEAR(Z31),MONTH(Z31),DAY(Z31))&gt;=$Y$2,(DATE(YEAR(Z31),MONTH(Z31),DAY(Z31))&lt;=$Z$2)),1,0)),
IF(AND($Y$2=0,$Z$2=0,DATE(YEAR(Z31),MONTH(Z31),DAY(Z31))&gt;=$O$6,(DATE(YEAR(Z31),MONTH(Z31),DAY(Z31))&lt;=$O$3),INDEX(Projects!$A$1:$O$1000,MATCH(Y31,Projects!$A$1:$A$1000,0),MATCH("Groupe",Projects!$A$1:$O$1,0))=$A$2),1,
IF(AND($Y$2&lt;&gt;0,$Z$2&lt;&gt;0,DATE(YEAR(Z31),MONTH(Z31),DAY(Z31))&gt;=$Y$2,(DATE(YEAR(Z31),MONTH(Z31),DAY(Z31))&lt;=$Z$2),INDEX(Projects!$A$1:$O$1000,MATCH(Y31,Projects!$A$1:$A$1000,0),MATCH("Groupe",Projects!$A$1:$O$1,0))=$A$2),1,0)))</f>
      </c>
      <c r="AB31" s="47" t="str">
        <f>IF(AA31&lt;&gt;0,SUM($AA$4:AA31),0)</f>
      </c>
      <c r="AC31" s="48">
        <v>28</v>
      </c>
      <c r="AD31" s="17" t="str">
        <f>IFERROR(INDEX($Y$4:$AB$1000,MATCH(AC31,$AB$4:$AB$1000,0),1),0)</f>
      </c>
      <c r="AF31" t="str">
        <f>Projects!A29</f>
      </c>
      <c r="AG31" s="1" t="str">
        <f>Projects!D29</f>
      </c>
      <c r="AH31" s="47" t="str">
        <f>IF($A$2="Tous",
IF(AND($AF$2=0,$AG$2=0,DATE(YEAR(AG31),MONTH(AG31),DAY(AG31))&gt;=$O$6,(DATE(YEAR(AG31),MONTH(AG31),DAY(AG31))&lt;=$O$3)),1,
IF(AND($AF$2&lt;&gt;0,$AG$2&lt;&gt;0,DATE(YEAR(AG31),MONTH(AG31),DAY(AG31))&gt;=$AF$2,(DATE(YEAR(AG31),MONTH(AG31),DAY(AG31))&lt;=$AG$2)),1,0)),
IF(AND($AF$2=0,$AG$2=0,DATE(YEAR(AG31),MONTH(AG31),DAY(AG31))&gt;=$O$6,(DATE(YEAR(AG31),MONTH(AG31),DAY(AG31))&lt;=$O$3),INDEX(Projects!$A$1:$O$1000,MATCH(AF31,Projects!$A$1:$A$1000,0),MATCH("Groupe",Projects!$A$1:$O$1,0))=$A$2),1,
IF(AND($AF$2&lt;&gt;0,$AG$2&lt;&gt;0,DATE(YEAR(AG31),MONTH(AG31),DAY(AG31))&gt;=$AF$2,(DATE(YEAR(AG31),MONTH(AG31),DAY(AG31))&lt;=$AG$2),INDEX(Projects!$A$1:$O$1000,MATCH(AF31,Projects!$A$1:$A$1000,0),MATCH("Groupe",Projects!$A$1:$O$1,0))=$A$2),1,0)))</f>
      </c>
      <c r="AI31" s="47" t="str">
        <f>IF(AH31&lt;&gt;0,SUM($AH$4:AH31),0)</f>
      </c>
      <c r="AJ31" s="48">
        <v>28</v>
      </c>
      <c r="AK31" s="17" t="str">
        <f>IFERROR(INDEX($AF$4:$AI$1000,MATCH(AJ31,$AI$4:$AI$1000,0),1),0)</f>
      </c>
      <c r="AM31" t="str">
        <f>Potentials!A29</f>
      </c>
      <c r="AN31" s="1" t="str">
        <f>Potentials!L29</f>
      </c>
      <c r="AO31" s="47" t="str">
        <f>IF(INDEX(Potentials!$A$1:$O$1000,MATCH(R31,Potentials!$A$1:$A$1000,0),MATCH("Origine setup",Potentials!$A$1:$O$1,0))&lt;&gt;"",0,
IF($A$2="Tous",
IF(AND($AM$2=0,$AN$2=0,DATE(YEAR(AN31),MONTH(AN31),DAY(AN31))&gt;=$O$6,(DATE(YEAR(AN31),MONTH(AN31),DAY(AN31))&lt;=$O$3),INDEX(Potentials!$A$1:$O$10000,MATCH(AM31,Potentials!$A$1:$A$1000,0),MATCH("Statut",Potentials!$A$1:$O$1,0))="9 -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IF(AND($AM$2&lt;&gt;0,$AN$2&lt;&gt;0,DATE(YEAR(AN31),MONTH(AN31),DAY(AN31))&gt;=$AM$2,(DATE(YEAR(AN31),MONTH(AN31),DAY(AN31))&lt;=$AN$2),INDEX(Potentials!$A$1:$O$10000,MATCH(AM31,Potentials!$A$1:$A$1000,0),MATCH("Statut",Potentials!$A$1:$O$1,0))="9 - Perdu"),1,0)),
IF(AND($AM$2=0,$AN$2=0,DATE(YEAR(AN31),MONTH(AN31),DAY(AN31))&gt;=$O$6,(DATE(YEAR(AN31),MONTH(AN31),DAY(AN31))&lt;=$O$3),INDEX(Potentials!$A$1:$O$1000,MATCH(AM31,Potentials!$A$1:$A$1000,0),MATCH("Groupe",Potentials!$A$1:$O$1,0))=$A$2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,MATCH(AM31,Potentials!$A$1:$A$1000,0),MATCH("Groupe",Potentials!$A$1:$O$1,0))=$A$2,INDEX(Potentials!$A$1:$O$10000,MATCH(AM31,Potentials!$A$1:$A$1000,0),MATCH("Statut",Potentials!$A$1:$O$1,0))="9 - Perdu"),1,0))))</f>
      </c>
      <c r="AP31" s="47" t="str">
        <f>IF(AO31&lt;&gt;0,SUM($AO$4:AO31),0)</f>
      </c>
      <c r="AQ31" s="48">
        <v>28</v>
      </c>
      <c r="AR31" s="17" t="str">
        <f>IFERROR(INDEX($AM$4:$AP$1000,MATCH(AQ31,$AP$4:$AP$1000,0),1),0)</f>
      </c>
      <c r="AT31" t="str">
        <f>IF(COUNTIF($AT$4:AT30,Potentials!B29)&gt;0,"",Potentials!B29)</f>
      </c>
      <c r="AU31" s="2" t="str">
        <f t="array" ref="AU31" aca="1" ca="1">IF($A$2="Tous",SUMPRODUCT((Potentials!$F$2:$F$2000)*(Potentials!$B$2:$B$2000=AT31)*(Potentials!$E$2:$E$2000&lt;&gt;"8 - Gagne")*(Potentials!$E$2:$E$2000&lt;&gt;"9 - Perdu")*(Potentials!$E$2:$E$2000&lt;&gt;"10 - Gele"))
+SUMPRODUCT((Potentials!$F$2:$F$2000=0)*(Potentials!$B$2:$B$2000=AT31)*(Potentials!$D$2:$D$2000)*(Potentials!$E$2:$E$2000&lt;&gt;"8 - Gagne")*(Potentials!$E$2:$E$2000&lt;&gt;"9 - Perdu")*(Potentials!$E$2:$E$2000&lt;&gt;"10 - Gele")),
SUMPRODUCT((Potentials!$F$2:$F$2000)*(Potentials!$B$2:$B$2000=AT31)*(Potentials!$E$2:$E$2000&lt;&gt;"8 - Gagne")*(Potentials!$E$2:$E$2000&lt;&gt;"9 - Perdu")*(Potentials!$E$2:$E$2000&lt;&gt;"10 - Gele")*(Potentials!$O$2:$O$2000=$A$2))
+SUMPRODUCT((Potentials!$F$2:$F$2000=0)*(Potentials!$B$2:$B$2000=AT31)*(Potentials!$D$2:$D$2000)*(Potentials!$E$2:$E$2000&lt;&gt;"8 - Gagne")*(Potentials!$E$2:$E$2000&lt;&gt;"9 - Perdu")*(Potentials!$E$2:$E$2000&lt;&gt;"10 - Gele")*(Potentials!$O$2:$O$2000=$A$2)))</f>
      </c>
      <c r="BA31" t="str">
        <f>Potentials!A29</f>
      </c>
      <c r="BB31" s="2" t="str">
        <f t="array" ref="BB31" aca="1" ca="1">IF($A$2="Tous",SUMPRODUCT((Potentials!$F$2:$F$2000)*(Potentials!$A$2:$A$2000=BA31)*(Potentials!$E$2:$E$2000&lt;&gt;"8 - Gagne")*(Potentials!$E$2:$E$2000&lt;&gt;"9 - Perdu")*(Potentials!$E$2:$E$2000&lt;&gt;"10 - Gele"))
+SUMPRODUCT((Potentials!$F$2:$F$2000=0)*(Potentials!$A$2:$A$2000=BA31)*(Potentials!$D$2:$D$2000)*(Potentials!$E$2:$E$2000&lt;&gt;"8 - Gagne")*(Potentials!$E$2:$E$2000&lt;&gt;"9 - Perdu")*(Potentials!$E$2:$E$2000&lt;&gt;"10 - Gele")),
SUMPRODUCT((Potentials!$F$2:$F$2000)*(Potentials!$A$2:$A$2000=BA31)*(Potentials!$E$2:$E$2000&lt;&gt;"8 - Gagne")*(Potentials!$E$2:$E$2000&lt;&gt;"9 - Perdu")*(Potentials!$E$2:$E$2000&lt;&gt;"10 - Gele")*(Potentials!$O$2:$O$2000=$A$2))
+SUMPRODUCT((Potentials!$F$2:$F$2000=0)*(Potentials!$A$2:$A$2000=BA31)*(Potentials!$D$2:$D$2000)*(Potentials!$E$2:$E$2000&lt;&gt;"8 - Gagne")*(Potentials!$E$2:$E$2000&lt;&gt;"9 - Perdu")*(Potentials!$E$2:$E$2000&lt;&gt;"10 - Gele")*(Potentials!$O$2:$O$2000=$A$2)))</f>
      </c>
      <c r="BI31" s="79"/>
      <c r="BJ31" s="69"/>
      <c r="BK31" s="69"/>
      <c r="BL31" s="69"/>
      <c r="BM31" s="69"/>
      <c r="BN31" s="69"/>
      <c r="BO31" s="16"/>
    </row>
    <row r="32" spans="1:113">
      <c r="R32" t="str">
        <f>Potentials!A30</f>
      </c>
      <c r="S32" s="1" t="str">
        <f>Potentials!M30</f>
      </c>
      <c r="T32" s="47" t="str">
        <f>IF(INDEX(Potentials!$A$1:$O$1000,MATCH(R32,Potentials!$A$1:$A$1000,0),MATCH("Origine setup",Potentials!$A$1:$O$1,0))&lt;&gt;"",0,
IF($A$2="Tous",
IF(AND($R$2=0,$S$2=0,DATE(YEAR(S32),MONTH(S32),DAY(S32))&gt;=$O$6,(DATE(YEAR(S32),MONTH(S32),DAY(S32))&lt;=$O$3),LEFT(R32,3)="PRA"),1,
IF(AND($R$2&lt;&gt;0,$S$2&lt;&gt;0,DATE(YEAR(S32),MONTH(S32),DAY(S32))&gt;=$R$2,(DATE(YEAR(S32),MONTH(S32),DAY(S32))&lt;=$S$2),LEFT(R32,3)="PRA"),1,0)),
IF(AND($R$2=0,$S$2=0,DATE(YEAR(S32),MONTH(S32),DAY(S32))&gt;=$O$6,(DATE(YEAR(S32),MONTH(S32),DAY(S32))&lt;=$O$3),INDEX(Potentials!$A$1:$O$1000,MATCH(R32,Potentials!$A$1:$A$1000,0),MATCH("Groupe",Potentials!$A$1:$O$1,0))=$A$2,LEFT(R32,3)="PRA"),1,
IF(AND($R$2&lt;&gt;0,$S$2&lt;&gt;0,DATE(YEAR(S32),MONTH(S32),DAY(S32))&gt;=$R$2,(DATE(YEAR(S32),MONTH(S32),DAY(S32))&lt;=$S$2),INDEX(Potentials!$A$1:$O$1000,MATCH(R32,Potentials!$A$1:$A$1000,0),MATCH("Groupe",Potentials!$A$1:$O$1,0))=$A$2,LEFT(R32,3)="PRA"),1,0))))</f>
      </c>
      <c r="U32" s="47" t="str">
        <f>IF(T32&lt;&gt;0,SUM($T$4:T32),0)</f>
      </c>
      <c r="V32" s="48">
        <v>29</v>
      </c>
      <c r="W32" s="17" t="str">
        <f>IFERROR(INDEX($R$4:$U$1000,MATCH(V32,$U$4:$U$1000,0),1),0)</f>
      </c>
      <c r="Y32" t="str">
        <f>Projects!A30</f>
      </c>
      <c r="Z32" s="1" t="str">
        <f>Projects!I30</f>
      </c>
      <c r="AA32" s="47" t="str">
        <f>IF($A$2="Tous",
IF(AND($Y$2=0,$Z$2=0,DATE(YEAR(Z32),MONTH(Z32),DAY(Z32))&gt;=$O$6,(DATE(YEAR(Z32),MONTH(Z32),DAY(Z32))&lt;=$O$3)),1,
IF(AND($Y$2&lt;&gt;0,$Z$2&lt;&gt;0,DATE(YEAR(Z32),MONTH(Z32),DAY(Z32))&gt;=$Y$2,(DATE(YEAR(Z32),MONTH(Z32),DAY(Z32))&lt;=$Z$2)),1,0)),
IF(AND($Y$2=0,$Z$2=0,DATE(YEAR(Z32),MONTH(Z32),DAY(Z32))&gt;=$O$6,(DATE(YEAR(Z32),MONTH(Z32),DAY(Z32))&lt;=$O$3),INDEX(Projects!$A$1:$O$1000,MATCH(Y32,Projects!$A$1:$A$1000,0),MATCH("Groupe",Projects!$A$1:$O$1,0))=$A$2),1,
IF(AND($Y$2&lt;&gt;0,$Z$2&lt;&gt;0,DATE(YEAR(Z32),MONTH(Z32),DAY(Z32))&gt;=$Y$2,(DATE(YEAR(Z32),MONTH(Z32),DAY(Z32))&lt;=$Z$2),INDEX(Projects!$A$1:$O$1000,MATCH(Y32,Projects!$A$1:$A$1000,0),MATCH("Groupe",Projects!$A$1:$O$1,0))=$A$2),1,0)))</f>
      </c>
      <c r="AB32" s="47" t="str">
        <f>IF(AA32&lt;&gt;0,SUM($AA$4:AA32),0)</f>
      </c>
      <c r="AC32" s="48">
        <v>29</v>
      </c>
      <c r="AD32" s="17" t="str">
        <f>IFERROR(INDEX($Y$4:$AB$1000,MATCH(AC32,$AB$4:$AB$1000,0),1),0)</f>
      </c>
      <c r="AF32" t="str">
        <f>Projects!A30</f>
      </c>
      <c r="AG32" s="1" t="str">
        <f>Projects!D30</f>
      </c>
      <c r="AH32" s="47" t="str">
        <f>IF($A$2="Tous",
IF(AND($AF$2=0,$AG$2=0,DATE(YEAR(AG32),MONTH(AG32),DAY(AG32))&gt;=$O$6,(DATE(YEAR(AG32),MONTH(AG32),DAY(AG32))&lt;=$O$3)),1,
IF(AND($AF$2&lt;&gt;0,$AG$2&lt;&gt;0,DATE(YEAR(AG32),MONTH(AG32),DAY(AG32))&gt;=$AF$2,(DATE(YEAR(AG32),MONTH(AG32),DAY(AG32))&lt;=$AG$2)),1,0)),
IF(AND($AF$2=0,$AG$2=0,DATE(YEAR(AG32),MONTH(AG32),DAY(AG32))&gt;=$O$6,(DATE(YEAR(AG32),MONTH(AG32),DAY(AG32))&lt;=$O$3),INDEX(Projects!$A$1:$O$1000,MATCH(AF32,Projects!$A$1:$A$1000,0),MATCH("Groupe",Projects!$A$1:$O$1,0))=$A$2),1,
IF(AND($AF$2&lt;&gt;0,$AG$2&lt;&gt;0,DATE(YEAR(AG32),MONTH(AG32),DAY(AG32))&gt;=$AF$2,(DATE(YEAR(AG32),MONTH(AG32),DAY(AG32))&lt;=$AG$2),INDEX(Projects!$A$1:$O$1000,MATCH(AF32,Projects!$A$1:$A$1000,0),MATCH("Groupe",Projects!$A$1:$O$1,0))=$A$2),1,0)))</f>
      </c>
      <c r="AI32" s="47" t="str">
        <f>IF(AH32&lt;&gt;0,SUM($AH$4:AH32),0)</f>
      </c>
      <c r="AJ32" s="48">
        <v>29</v>
      </c>
      <c r="AK32" s="17" t="str">
        <f>IFERROR(INDEX($AF$4:$AI$1000,MATCH(AJ32,$AI$4:$AI$1000,0),1),0)</f>
      </c>
      <c r="AM32" t="str">
        <f>Potentials!A30</f>
      </c>
      <c r="AN32" s="1" t="str">
        <f>Potentials!L30</f>
      </c>
      <c r="AO32" s="47" t="str">
        <f>IF(INDEX(Potentials!$A$1:$O$1000,MATCH(R32,Potentials!$A$1:$A$1000,0),MATCH("Origine setup",Potentials!$A$1:$O$1,0))&lt;&gt;"",0,
IF($A$2="Tous",
IF(AND($AM$2=0,$AN$2=0,DATE(YEAR(AN32),MONTH(AN32),DAY(AN32))&gt;=$O$6,(DATE(YEAR(AN32),MONTH(AN32),DAY(AN32))&lt;=$O$3),INDEX(Potentials!$A$1:$O$10000,MATCH(AM32,Potentials!$A$1:$A$1000,0),MATCH("Statut",Potentials!$A$1:$O$1,0))="9 -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IF(AND($AM$2&lt;&gt;0,$AN$2&lt;&gt;0,DATE(YEAR(AN32),MONTH(AN32),DAY(AN32))&gt;=$AM$2,(DATE(YEAR(AN32),MONTH(AN32),DAY(AN32))&lt;=$AN$2),INDEX(Potentials!$A$1:$O$10000,MATCH(AM32,Potentials!$A$1:$A$1000,0),MATCH("Statut",Potentials!$A$1:$O$1,0))="9 - Perdu"),1,0)),
IF(AND($AM$2=0,$AN$2=0,DATE(YEAR(AN32),MONTH(AN32),DAY(AN32))&gt;=$O$6,(DATE(YEAR(AN32),MONTH(AN32),DAY(AN32))&lt;=$O$3),INDEX(Potentials!$A$1:$O$1000,MATCH(AM32,Potentials!$A$1:$A$1000,0),MATCH("Groupe",Potentials!$A$1:$O$1,0))=$A$2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,MATCH(AM32,Potentials!$A$1:$A$1000,0),MATCH("Groupe",Potentials!$A$1:$O$1,0))=$A$2,INDEX(Potentials!$A$1:$O$10000,MATCH(AM32,Potentials!$A$1:$A$1000,0),MATCH("Statut",Potentials!$A$1:$O$1,0))="9 - Perdu"),1,0))))</f>
      </c>
      <c r="AP32" s="47" t="str">
        <f>IF(AO32&lt;&gt;0,SUM($AO$4:AO32),0)</f>
      </c>
      <c r="AQ32" s="48">
        <v>29</v>
      </c>
      <c r="AR32" s="17" t="str">
        <f>IFERROR(INDEX($AM$4:$AP$1000,MATCH(AQ32,$AP$4:$AP$1000,0),1),0)</f>
      </c>
      <c r="AT32" t="str">
        <f>IF(COUNTIF($AT$4:AT31,Potentials!B30)&gt;0,"",Potentials!B30)</f>
      </c>
      <c r="AU32" s="2" t="str">
        <f t="array" ref="AU32" aca="1" ca="1">IF($A$2="Tous",SUMPRODUCT((Potentials!$F$2:$F$2000)*(Potentials!$B$2:$B$2000=AT32)*(Potentials!$E$2:$E$2000&lt;&gt;"8 - Gagne")*(Potentials!$E$2:$E$2000&lt;&gt;"9 - Perdu")*(Potentials!$E$2:$E$2000&lt;&gt;"10 - Gele"))
+SUMPRODUCT((Potentials!$F$2:$F$2000=0)*(Potentials!$B$2:$B$2000=AT32)*(Potentials!$D$2:$D$2000)*(Potentials!$E$2:$E$2000&lt;&gt;"8 - Gagne")*(Potentials!$E$2:$E$2000&lt;&gt;"9 - Perdu")*(Potentials!$E$2:$E$2000&lt;&gt;"10 - Gele")),
SUMPRODUCT((Potentials!$F$2:$F$2000)*(Potentials!$B$2:$B$2000=AT32)*(Potentials!$E$2:$E$2000&lt;&gt;"8 - Gagne")*(Potentials!$E$2:$E$2000&lt;&gt;"9 - Perdu")*(Potentials!$E$2:$E$2000&lt;&gt;"10 - Gele")*(Potentials!$O$2:$O$2000=$A$2))
+SUMPRODUCT((Potentials!$F$2:$F$2000=0)*(Potentials!$B$2:$B$2000=AT32)*(Potentials!$D$2:$D$2000)*(Potentials!$E$2:$E$2000&lt;&gt;"8 - Gagne")*(Potentials!$E$2:$E$2000&lt;&gt;"9 - Perdu")*(Potentials!$E$2:$E$2000&lt;&gt;"10 - Gele")*(Potentials!$O$2:$O$2000=$A$2)))</f>
      </c>
      <c r="BA32" t="str">
        <f>Potentials!A30</f>
      </c>
      <c r="BB32" s="2" t="str">
        <f t="array" ref="BB32" aca="1" ca="1">IF($A$2="Tous",SUMPRODUCT((Potentials!$F$2:$F$2000)*(Potentials!$A$2:$A$2000=BA32)*(Potentials!$E$2:$E$2000&lt;&gt;"8 - Gagne")*(Potentials!$E$2:$E$2000&lt;&gt;"9 - Perdu")*(Potentials!$E$2:$E$2000&lt;&gt;"10 - Gele"))
+SUMPRODUCT((Potentials!$F$2:$F$2000=0)*(Potentials!$A$2:$A$2000=BA32)*(Potentials!$D$2:$D$2000)*(Potentials!$E$2:$E$2000&lt;&gt;"8 - Gagne")*(Potentials!$E$2:$E$2000&lt;&gt;"9 - Perdu")*(Potentials!$E$2:$E$2000&lt;&gt;"10 - Gele")),
SUMPRODUCT((Potentials!$F$2:$F$2000)*(Potentials!$A$2:$A$2000=BA32)*(Potentials!$E$2:$E$2000&lt;&gt;"8 - Gagne")*(Potentials!$E$2:$E$2000&lt;&gt;"9 - Perdu")*(Potentials!$E$2:$E$2000&lt;&gt;"10 - Gele")*(Potentials!$O$2:$O$2000=$A$2))
+SUMPRODUCT((Potentials!$F$2:$F$2000=0)*(Potentials!$A$2:$A$2000=BA32)*(Potentials!$D$2:$D$2000)*(Potentials!$E$2:$E$2000&lt;&gt;"8 - Gagne")*(Potentials!$E$2:$E$2000&lt;&gt;"9 - Perdu")*(Potentials!$E$2:$E$2000&lt;&gt;"10 - Gele")*(Potentials!$O$2:$O$2000=$A$2)))</f>
      </c>
      <c r="BI32" s="79"/>
      <c r="BJ32" s="17"/>
      <c r="BK32" s="17"/>
      <c r="BL32" s="17"/>
      <c r="BM32" s="17"/>
      <c r="BN32" s="69"/>
      <c r="BO32" s="16"/>
    </row>
    <row r="33" spans="1:113">
      <c r="R33" t="str">
        <f>Potentials!A31</f>
      </c>
      <c r="S33" s="1" t="str">
        <f>Potentials!M31</f>
      </c>
      <c r="T33" s="47" t="str">
        <f>IF(INDEX(Potentials!$A$1:$O$1000,MATCH(R33,Potentials!$A$1:$A$1000,0),MATCH("Origine setup",Potentials!$A$1:$O$1,0))&lt;&gt;"",0,
IF($A$2="Tous",
IF(AND($R$2=0,$S$2=0,DATE(YEAR(S33),MONTH(S33),DAY(S33))&gt;=$O$6,(DATE(YEAR(S33),MONTH(S33),DAY(S33))&lt;=$O$3),LEFT(R33,3)="PRA"),1,
IF(AND($R$2&lt;&gt;0,$S$2&lt;&gt;0,DATE(YEAR(S33),MONTH(S33),DAY(S33))&gt;=$R$2,(DATE(YEAR(S33),MONTH(S33),DAY(S33))&lt;=$S$2),LEFT(R33,3)="PRA"),1,0)),
IF(AND($R$2=0,$S$2=0,DATE(YEAR(S33),MONTH(S33),DAY(S33))&gt;=$O$6,(DATE(YEAR(S33),MONTH(S33),DAY(S33))&lt;=$O$3),INDEX(Potentials!$A$1:$O$1000,MATCH(R33,Potentials!$A$1:$A$1000,0),MATCH("Groupe",Potentials!$A$1:$O$1,0))=$A$2,LEFT(R33,3)="PRA"),1,
IF(AND($R$2&lt;&gt;0,$S$2&lt;&gt;0,DATE(YEAR(S33),MONTH(S33),DAY(S33))&gt;=$R$2,(DATE(YEAR(S33),MONTH(S33),DAY(S33))&lt;=$S$2),INDEX(Potentials!$A$1:$O$1000,MATCH(R33,Potentials!$A$1:$A$1000,0),MATCH("Groupe",Potentials!$A$1:$O$1,0))=$A$2,LEFT(R33,3)="PRA"),1,0))))</f>
      </c>
      <c r="U33" s="47" t="str">
        <f>IF(T33&lt;&gt;0,SUM($T$4:T33),0)</f>
      </c>
      <c r="V33" s="48">
        <v>30</v>
      </c>
      <c r="W33" s="17" t="str">
        <f>IFERROR(INDEX($R$4:$U$1000,MATCH(V33,$U$4:$U$1000,0),1),0)</f>
      </c>
      <c r="Y33" t="str">
        <f>Projects!A31</f>
      </c>
      <c r="Z33" s="1" t="str">
        <f>Projects!I31</f>
      </c>
      <c r="AA33" s="47" t="str">
        <f>IF($A$2="Tous",
IF(AND($Y$2=0,$Z$2=0,DATE(YEAR(Z33),MONTH(Z33),DAY(Z33))&gt;=$O$6,(DATE(YEAR(Z33),MONTH(Z33),DAY(Z33))&lt;=$O$3)),1,
IF(AND($Y$2&lt;&gt;0,$Z$2&lt;&gt;0,DATE(YEAR(Z33),MONTH(Z33),DAY(Z33))&gt;=$Y$2,(DATE(YEAR(Z33),MONTH(Z33),DAY(Z33))&lt;=$Z$2)),1,0)),
IF(AND($Y$2=0,$Z$2=0,DATE(YEAR(Z33),MONTH(Z33),DAY(Z33))&gt;=$O$6,(DATE(YEAR(Z33),MONTH(Z33),DAY(Z33))&lt;=$O$3),INDEX(Projects!$A$1:$O$1000,MATCH(Y33,Projects!$A$1:$A$1000,0),MATCH("Groupe",Projects!$A$1:$O$1,0))=$A$2),1,
IF(AND($Y$2&lt;&gt;0,$Z$2&lt;&gt;0,DATE(YEAR(Z33),MONTH(Z33),DAY(Z33))&gt;=$Y$2,(DATE(YEAR(Z33),MONTH(Z33),DAY(Z33))&lt;=$Z$2),INDEX(Projects!$A$1:$O$1000,MATCH(Y33,Projects!$A$1:$A$1000,0),MATCH("Groupe",Projects!$A$1:$O$1,0))=$A$2),1,0)))</f>
      </c>
      <c r="AB33" s="47" t="str">
        <f>IF(AA33&lt;&gt;0,SUM($AA$4:AA33),0)</f>
      </c>
      <c r="AC33" s="48">
        <v>30</v>
      </c>
      <c r="AD33" s="17" t="str">
        <f>IFERROR(INDEX($Y$4:$AB$1000,MATCH(AC33,$AB$4:$AB$1000,0),1),0)</f>
      </c>
      <c r="AF33" t="str">
        <f>Projects!A31</f>
      </c>
      <c r="AG33" s="1" t="str">
        <f>Projects!D31</f>
      </c>
      <c r="AH33" s="47" t="str">
        <f>IF($A$2="Tous",
IF(AND($AF$2=0,$AG$2=0,DATE(YEAR(AG33),MONTH(AG33),DAY(AG33))&gt;=$O$6,(DATE(YEAR(AG33),MONTH(AG33),DAY(AG33))&lt;=$O$3)),1,
IF(AND($AF$2&lt;&gt;0,$AG$2&lt;&gt;0,DATE(YEAR(AG33),MONTH(AG33),DAY(AG33))&gt;=$AF$2,(DATE(YEAR(AG33),MONTH(AG33),DAY(AG33))&lt;=$AG$2)),1,0)),
IF(AND($AF$2=0,$AG$2=0,DATE(YEAR(AG33),MONTH(AG33),DAY(AG33))&gt;=$O$6,(DATE(YEAR(AG33),MONTH(AG33),DAY(AG33))&lt;=$O$3),INDEX(Projects!$A$1:$O$1000,MATCH(AF33,Projects!$A$1:$A$1000,0),MATCH("Groupe",Projects!$A$1:$O$1,0))=$A$2),1,
IF(AND($AF$2&lt;&gt;0,$AG$2&lt;&gt;0,DATE(YEAR(AG33),MONTH(AG33),DAY(AG33))&gt;=$AF$2,(DATE(YEAR(AG33),MONTH(AG33),DAY(AG33))&lt;=$AG$2),INDEX(Projects!$A$1:$O$1000,MATCH(AF33,Projects!$A$1:$A$1000,0),MATCH("Groupe",Projects!$A$1:$O$1,0))=$A$2),1,0)))</f>
      </c>
      <c r="AI33" s="47" t="str">
        <f>IF(AH33&lt;&gt;0,SUM($AH$4:AH33),0)</f>
      </c>
      <c r="AJ33" s="48">
        <v>30</v>
      </c>
      <c r="AK33" s="17" t="str">
        <f>IFERROR(INDEX($AF$4:$AI$1000,MATCH(AJ33,$AI$4:$AI$1000,0),1),0)</f>
      </c>
      <c r="AM33" t="str">
        <f>Potentials!A31</f>
      </c>
      <c r="AN33" s="1" t="str">
        <f>Potentials!L31</f>
      </c>
      <c r="AO33" s="47" t="str">
        <f>IF(INDEX(Potentials!$A$1:$O$1000,MATCH(R33,Potentials!$A$1:$A$1000,0),MATCH("Origine setup",Potentials!$A$1:$O$1,0))&lt;&gt;"",0,
IF($A$2="Tous",
IF(AND($AM$2=0,$AN$2=0,DATE(YEAR(AN33),MONTH(AN33),DAY(AN33))&gt;=$O$6,(DATE(YEAR(AN33),MONTH(AN33),DAY(AN33))&lt;=$O$3),INDEX(Potentials!$A$1:$O$10000,MATCH(AM33,Potentials!$A$1:$A$1000,0),MATCH("Statut",Potentials!$A$1:$O$1,0))="9 -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IF(AND($AM$2&lt;&gt;0,$AN$2&lt;&gt;0,DATE(YEAR(AN33),MONTH(AN33),DAY(AN33))&gt;=$AM$2,(DATE(YEAR(AN33),MONTH(AN33),DAY(AN33))&lt;=$AN$2),INDEX(Potentials!$A$1:$O$10000,MATCH(AM33,Potentials!$A$1:$A$1000,0),MATCH("Statut",Potentials!$A$1:$O$1,0))="9 - Perdu"),1,0)),
IF(AND($AM$2=0,$AN$2=0,DATE(YEAR(AN33),MONTH(AN33),DAY(AN33))&gt;=$O$6,(DATE(YEAR(AN33),MONTH(AN33),DAY(AN33))&lt;=$O$3),INDEX(Potentials!$A$1:$O$1000,MATCH(AM33,Potentials!$A$1:$A$1000,0),MATCH("Groupe",Potentials!$A$1:$O$1,0))=$A$2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,MATCH(AM33,Potentials!$A$1:$A$1000,0),MATCH("Groupe",Potentials!$A$1:$O$1,0))=$A$2,INDEX(Potentials!$A$1:$O$10000,MATCH(AM33,Potentials!$A$1:$A$1000,0),MATCH("Statut",Potentials!$A$1:$O$1,0))="9 - Perdu"),1,0))))</f>
      </c>
      <c r="AP33" s="47" t="str">
        <f>IF(AO33&lt;&gt;0,SUM($AO$4:AO33),0)</f>
      </c>
      <c r="AQ33" s="48">
        <v>30</v>
      </c>
      <c r="AR33" s="17" t="str">
        <f>IFERROR(INDEX($AM$4:$AP$1000,MATCH(AQ33,$AP$4:$AP$1000,0),1),0)</f>
      </c>
      <c r="AT33" t="str">
        <f>IF(COUNTIF($AT$4:AT32,Potentials!B31)&gt;0,"",Potentials!B31)</f>
      </c>
      <c r="AU33" s="2" t="str">
        <f t="array" ref="AU33" aca="1" ca="1">IF($A$2="Tous",SUMPRODUCT((Potentials!$F$2:$F$2000)*(Potentials!$B$2:$B$2000=AT33)*(Potentials!$E$2:$E$2000&lt;&gt;"8 - Gagne")*(Potentials!$E$2:$E$2000&lt;&gt;"9 - Perdu")*(Potentials!$E$2:$E$2000&lt;&gt;"10 - Gele"))
+SUMPRODUCT((Potentials!$F$2:$F$2000=0)*(Potentials!$B$2:$B$2000=AT33)*(Potentials!$D$2:$D$2000)*(Potentials!$E$2:$E$2000&lt;&gt;"8 - Gagne")*(Potentials!$E$2:$E$2000&lt;&gt;"9 - Perdu")*(Potentials!$E$2:$E$2000&lt;&gt;"10 - Gele")),
SUMPRODUCT((Potentials!$F$2:$F$2000)*(Potentials!$B$2:$B$2000=AT33)*(Potentials!$E$2:$E$2000&lt;&gt;"8 - Gagne")*(Potentials!$E$2:$E$2000&lt;&gt;"9 - Perdu")*(Potentials!$E$2:$E$2000&lt;&gt;"10 - Gele")*(Potentials!$O$2:$O$2000=$A$2))
+SUMPRODUCT((Potentials!$F$2:$F$2000=0)*(Potentials!$B$2:$B$2000=AT33)*(Potentials!$D$2:$D$2000)*(Potentials!$E$2:$E$2000&lt;&gt;"8 - Gagne")*(Potentials!$E$2:$E$2000&lt;&gt;"9 - Perdu")*(Potentials!$E$2:$E$2000&lt;&gt;"10 - Gele")*(Potentials!$O$2:$O$2000=$A$2)))</f>
      </c>
      <c r="BA33" t="str">
        <f>Potentials!A31</f>
      </c>
      <c r="BB33" s="2" t="str">
        <f t="array" ref="BB33" aca="1" ca="1">IF($A$2="Tous",SUMPRODUCT((Potentials!$F$2:$F$2000)*(Potentials!$A$2:$A$2000=BA33)*(Potentials!$E$2:$E$2000&lt;&gt;"8 - Gagne")*(Potentials!$E$2:$E$2000&lt;&gt;"9 - Perdu")*(Potentials!$E$2:$E$2000&lt;&gt;"10 - Gele"))
+SUMPRODUCT((Potentials!$F$2:$F$2000=0)*(Potentials!$A$2:$A$2000=BA33)*(Potentials!$D$2:$D$2000)*(Potentials!$E$2:$E$2000&lt;&gt;"8 - Gagne")*(Potentials!$E$2:$E$2000&lt;&gt;"9 - Perdu")*(Potentials!$E$2:$E$2000&lt;&gt;"10 - Gele")),
SUMPRODUCT((Potentials!$F$2:$F$2000)*(Potentials!$A$2:$A$2000=BA33)*(Potentials!$E$2:$E$2000&lt;&gt;"8 - Gagne")*(Potentials!$E$2:$E$2000&lt;&gt;"9 - Perdu")*(Potentials!$E$2:$E$2000&lt;&gt;"10 - Gele")*(Potentials!$O$2:$O$2000=$A$2))
+SUMPRODUCT((Potentials!$F$2:$F$2000=0)*(Potentials!$A$2:$A$2000=BA33)*(Potentials!$D$2:$D$2000)*(Potentials!$E$2:$E$2000&lt;&gt;"8 - Gagne")*(Potentials!$E$2:$E$2000&lt;&gt;"9 - Perdu")*(Potentials!$E$2:$E$2000&lt;&gt;"10 - Gele")*(Potentials!$O$2:$O$2000=$A$2)))</f>
      </c>
    </row>
    <row r="34" spans="1:113">
      <c r="R34" t="str">
        <f>Potentials!A32</f>
      </c>
      <c r="S34" s="1" t="str">
        <f>Potentials!M32</f>
      </c>
      <c r="T34" s="47" t="str">
        <f>IF(INDEX(Potentials!$A$1:$O$1000,MATCH(R34,Potentials!$A$1:$A$1000,0),MATCH("Origine setup",Potentials!$A$1:$O$1,0))&lt;&gt;"",0,
IF($A$2="Tous",
IF(AND($R$2=0,$S$2=0,DATE(YEAR(S34),MONTH(S34),DAY(S34))&gt;=$O$6,(DATE(YEAR(S34),MONTH(S34),DAY(S34))&lt;=$O$3),LEFT(R34,3)="PRA"),1,
IF(AND($R$2&lt;&gt;0,$S$2&lt;&gt;0,DATE(YEAR(S34),MONTH(S34),DAY(S34))&gt;=$R$2,(DATE(YEAR(S34),MONTH(S34),DAY(S34))&lt;=$S$2),LEFT(R34,3)="PRA"),1,0)),
IF(AND($R$2=0,$S$2=0,DATE(YEAR(S34),MONTH(S34),DAY(S34))&gt;=$O$6,(DATE(YEAR(S34),MONTH(S34),DAY(S34))&lt;=$O$3),INDEX(Potentials!$A$1:$O$1000,MATCH(R34,Potentials!$A$1:$A$1000,0),MATCH("Groupe",Potentials!$A$1:$O$1,0))=$A$2,LEFT(R34,3)="PRA"),1,
IF(AND($R$2&lt;&gt;0,$S$2&lt;&gt;0,DATE(YEAR(S34),MONTH(S34),DAY(S34))&gt;=$R$2,(DATE(YEAR(S34),MONTH(S34),DAY(S34))&lt;=$S$2),INDEX(Potentials!$A$1:$O$1000,MATCH(R34,Potentials!$A$1:$A$1000,0),MATCH("Groupe",Potentials!$A$1:$O$1,0))=$A$2,LEFT(R34,3)="PRA"),1,0))))</f>
      </c>
      <c r="U34" s="47" t="str">
        <f>IF(T34&lt;&gt;0,SUM($T$4:T34),0)</f>
      </c>
      <c r="V34" s="48">
        <v>31</v>
      </c>
      <c r="W34" s="17" t="str">
        <f>IFERROR(INDEX($R$4:$U$1000,MATCH(V34,$U$4:$U$1000,0),1),0)</f>
      </c>
      <c r="Y34" t="str">
        <f>Projects!A32</f>
      </c>
      <c r="Z34" s="1" t="str">
        <f>Projects!I32</f>
      </c>
      <c r="AA34" s="47" t="str">
        <f>IF($A$2="Tous",
IF(AND($Y$2=0,$Z$2=0,DATE(YEAR(Z34),MONTH(Z34),DAY(Z34))&gt;=$O$6,(DATE(YEAR(Z34),MONTH(Z34),DAY(Z34))&lt;=$O$3)),1,
IF(AND($Y$2&lt;&gt;0,$Z$2&lt;&gt;0,DATE(YEAR(Z34),MONTH(Z34),DAY(Z34))&gt;=$Y$2,(DATE(YEAR(Z34),MONTH(Z34),DAY(Z34))&lt;=$Z$2)),1,0)),
IF(AND($Y$2=0,$Z$2=0,DATE(YEAR(Z34),MONTH(Z34),DAY(Z34))&gt;=$O$6,(DATE(YEAR(Z34),MONTH(Z34),DAY(Z34))&lt;=$O$3),INDEX(Projects!$A$1:$O$1000,MATCH(Y34,Projects!$A$1:$A$1000,0),MATCH("Groupe",Projects!$A$1:$O$1,0))=$A$2),1,
IF(AND($Y$2&lt;&gt;0,$Z$2&lt;&gt;0,DATE(YEAR(Z34),MONTH(Z34),DAY(Z34))&gt;=$Y$2,(DATE(YEAR(Z34),MONTH(Z34),DAY(Z34))&lt;=$Z$2),INDEX(Projects!$A$1:$O$1000,MATCH(Y34,Projects!$A$1:$A$1000,0),MATCH("Groupe",Projects!$A$1:$O$1,0))=$A$2),1,0)))</f>
      </c>
      <c r="AB34" s="47" t="str">
        <f>IF(AA34&lt;&gt;0,SUM($AA$4:AA34),0)</f>
      </c>
      <c r="AC34" s="48">
        <v>31</v>
      </c>
      <c r="AD34" s="17" t="str">
        <f>IFERROR(INDEX($Y$4:$AB$1000,MATCH(AC34,$AB$4:$AB$1000,0),1),0)</f>
      </c>
      <c r="AF34" t="str">
        <f>Projects!A32</f>
      </c>
      <c r="AG34" s="1" t="str">
        <f>Projects!D32</f>
      </c>
      <c r="AH34" s="47" t="str">
        <f>IF($A$2="Tous",
IF(AND($AF$2=0,$AG$2=0,DATE(YEAR(AG34),MONTH(AG34),DAY(AG34))&gt;=$O$6,(DATE(YEAR(AG34),MONTH(AG34),DAY(AG34))&lt;=$O$3)),1,
IF(AND($AF$2&lt;&gt;0,$AG$2&lt;&gt;0,DATE(YEAR(AG34),MONTH(AG34),DAY(AG34))&gt;=$AF$2,(DATE(YEAR(AG34),MONTH(AG34),DAY(AG34))&lt;=$AG$2)),1,0)),
IF(AND($AF$2=0,$AG$2=0,DATE(YEAR(AG34),MONTH(AG34),DAY(AG34))&gt;=$O$6,(DATE(YEAR(AG34),MONTH(AG34),DAY(AG34))&lt;=$O$3),INDEX(Projects!$A$1:$O$1000,MATCH(AF34,Projects!$A$1:$A$1000,0),MATCH("Groupe",Projects!$A$1:$O$1,0))=$A$2),1,
IF(AND($AF$2&lt;&gt;0,$AG$2&lt;&gt;0,DATE(YEAR(AG34),MONTH(AG34),DAY(AG34))&gt;=$AF$2,(DATE(YEAR(AG34),MONTH(AG34),DAY(AG34))&lt;=$AG$2),INDEX(Projects!$A$1:$O$1000,MATCH(AF34,Projects!$A$1:$A$1000,0),MATCH("Groupe",Projects!$A$1:$O$1,0))=$A$2),1,0)))</f>
      </c>
      <c r="AI34" s="47" t="str">
        <f>IF(AH34&lt;&gt;0,SUM($AH$4:AH34),0)</f>
      </c>
      <c r="AJ34" s="48">
        <v>31</v>
      </c>
      <c r="AK34" s="17" t="str">
        <f>IFERROR(INDEX($AF$4:$AI$1000,MATCH(AJ34,$AI$4:$AI$1000,0),1),0)</f>
      </c>
      <c r="AM34" t="str">
        <f>Potentials!A32</f>
      </c>
      <c r="AN34" s="1" t="str">
        <f>Potentials!L32</f>
      </c>
      <c r="AO34" s="47" t="str">
        <f>IF(INDEX(Potentials!$A$1:$O$1000,MATCH(R34,Potentials!$A$1:$A$1000,0),MATCH("Origine setup",Potentials!$A$1:$O$1,0))&lt;&gt;"",0,
IF($A$2="Tous",
IF(AND($AM$2=0,$AN$2=0,DATE(YEAR(AN34),MONTH(AN34),DAY(AN34))&gt;=$O$6,(DATE(YEAR(AN34),MONTH(AN34),DAY(AN34))&lt;=$O$3),INDEX(Potentials!$A$1:$O$10000,MATCH(AM34,Potentials!$A$1:$A$1000,0),MATCH("Statut",Potentials!$A$1:$O$1,0))="9 -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IF(AND($AM$2&lt;&gt;0,$AN$2&lt;&gt;0,DATE(YEAR(AN34),MONTH(AN34),DAY(AN34))&gt;=$AM$2,(DATE(YEAR(AN34),MONTH(AN34),DAY(AN34))&lt;=$AN$2),INDEX(Potentials!$A$1:$O$10000,MATCH(AM34,Potentials!$A$1:$A$1000,0),MATCH("Statut",Potentials!$A$1:$O$1,0))="9 - Perdu"),1,0)),
IF(AND($AM$2=0,$AN$2=0,DATE(YEAR(AN34),MONTH(AN34),DAY(AN34))&gt;=$O$6,(DATE(YEAR(AN34),MONTH(AN34),DAY(AN34))&lt;=$O$3),INDEX(Potentials!$A$1:$O$1000,MATCH(AM34,Potentials!$A$1:$A$1000,0),MATCH("Groupe",Potentials!$A$1:$O$1,0))=$A$2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,MATCH(AM34,Potentials!$A$1:$A$1000,0),MATCH("Groupe",Potentials!$A$1:$O$1,0))=$A$2,INDEX(Potentials!$A$1:$O$10000,MATCH(AM34,Potentials!$A$1:$A$1000,0),MATCH("Statut",Potentials!$A$1:$O$1,0))="9 - Perdu"),1,0))))</f>
      </c>
      <c r="AP34" s="47" t="str">
        <f>IF(AO34&lt;&gt;0,SUM($AO$4:AO34),0)</f>
      </c>
      <c r="AQ34" s="48">
        <v>31</v>
      </c>
      <c r="AR34" s="17" t="str">
        <f>IFERROR(INDEX($AM$4:$AP$1000,MATCH(AQ34,$AP$4:$AP$1000,0),1),0)</f>
      </c>
      <c r="AT34" t="str">
        <f>IF(COUNTIF($AT$4:AT33,Potentials!B32)&gt;0,"",Potentials!B32)</f>
      </c>
      <c r="AU34" s="2" t="str">
        <f t="array" ref="AU34" aca="1" ca="1">IF($A$2="Tous",SUMPRODUCT((Potentials!$F$2:$F$2000)*(Potentials!$B$2:$B$2000=AT34)*(Potentials!$E$2:$E$2000&lt;&gt;"8 - Gagne")*(Potentials!$E$2:$E$2000&lt;&gt;"9 - Perdu")*(Potentials!$E$2:$E$2000&lt;&gt;"10 - Gele"))
+SUMPRODUCT((Potentials!$F$2:$F$2000=0)*(Potentials!$B$2:$B$2000=AT34)*(Potentials!$D$2:$D$2000)*(Potentials!$E$2:$E$2000&lt;&gt;"8 - Gagne")*(Potentials!$E$2:$E$2000&lt;&gt;"9 - Perdu")*(Potentials!$E$2:$E$2000&lt;&gt;"10 - Gele")),
SUMPRODUCT((Potentials!$F$2:$F$2000)*(Potentials!$B$2:$B$2000=AT34)*(Potentials!$E$2:$E$2000&lt;&gt;"8 - Gagne")*(Potentials!$E$2:$E$2000&lt;&gt;"9 - Perdu")*(Potentials!$E$2:$E$2000&lt;&gt;"10 - Gele")*(Potentials!$O$2:$O$2000=$A$2))
+SUMPRODUCT((Potentials!$F$2:$F$2000=0)*(Potentials!$B$2:$B$2000=AT34)*(Potentials!$D$2:$D$2000)*(Potentials!$E$2:$E$2000&lt;&gt;"8 - Gagne")*(Potentials!$E$2:$E$2000&lt;&gt;"9 - Perdu")*(Potentials!$E$2:$E$2000&lt;&gt;"10 - Gele")*(Potentials!$O$2:$O$2000=$A$2)))</f>
      </c>
      <c r="BA34" t="str">
        <f>Potentials!A32</f>
      </c>
      <c r="BB34" s="2" t="str">
        <f t="array" ref="BB34" aca="1" ca="1">IF($A$2="Tous",SUMPRODUCT((Potentials!$F$2:$F$2000)*(Potentials!$A$2:$A$2000=BA34)*(Potentials!$E$2:$E$2000&lt;&gt;"8 - Gagne")*(Potentials!$E$2:$E$2000&lt;&gt;"9 - Perdu")*(Potentials!$E$2:$E$2000&lt;&gt;"10 - Gele"))
+SUMPRODUCT((Potentials!$F$2:$F$2000=0)*(Potentials!$A$2:$A$2000=BA34)*(Potentials!$D$2:$D$2000)*(Potentials!$E$2:$E$2000&lt;&gt;"8 - Gagne")*(Potentials!$E$2:$E$2000&lt;&gt;"9 - Perdu")*(Potentials!$E$2:$E$2000&lt;&gt;"10 - Gele")),
SUMPRODUCT((Potentials!$F$2:$F$2000)*(Potentials!$A$2:$A$2000=BA34)*(Potentials!$E$2:$E$2000&lt;&gt;"8 - Gagne")*(Potentials!$E$2:$E$2000&lt;&gt;"9 - Perdu")*(Potentials!$E$2:$E$2000&lt;&gt;"10 - Gele")*(Potentials!$O$2:$O$2000=$A$2))
+SUMPRODUCT((Potentials!$F$2:$F$2000=0)*(Potentials!$A$2:$A$2000=BA34)*(Potentials!$D$2:$D$2000)*(Potentials!$E$2:$E$2000&lt;&gt;"8 - Gagne")*(Potentials!$E$2:$E$2000&lt;&gt;"9 - Perdu")*(Potentials!$E$2:$E$2000&lt;&gt;"10 - Gele")*(Potentials!$O$2:$O$2000=$A$2)))</f>
      </c>
    </row>
    <row r="35" spans="1:113">
      <c r="R35" t="str">
        <f>Potentials!A33</f>
      </c>
      <c r="S35" s="1" t="str">
        <f>Potentials!M33</f>
      </c>
      <c r="T35" s="47" t="str">
        <f>IF(INDEX(Potentials!$A$1:$O$1000,MATCH(R35,Potentials!$A$1:$A$1000,0),MATCH("Origine setup",Potentials!$A$1:$O$1,0))&lt;&gt;"",0,
IF($A$2="Tous",
IF(AND($R$2=0,$S$2=0,DATE(YEAR(S35),MONTH(S35),DAY(S35))&gt;=$O$6,(DATE(YEAR(S35),MONTH(S35),DAY(S35))&lt;=$O$3),LEFT(R35,3)="PRA"),1,
IF(AND($R$2&lt;&gt;0,$S$2&lt;&gt;0,DATE(YEAR(S35),MONTH(S35),DAY(S35))&gt;=$R$2,(DATE(YEAR(S35),MONTH(S35),DAY(S35))&lt;=$S$2),LEFT(R35,3)="PRA"),1,0)),
IF(AND($R$2=0,$S$2=0,DATE(YEAR(S35),MONTH(S35),DAY(S35))&gt;=$O$6,(DATE(YEAR(S35),MONTH(S35),DAY(S35))&lt;=$O$3),INDEX(Potentials!$A$1:$O$1000,MATCH(R35,Potentials!$A$1:$A$1000,0),MATCH("Groupe",Potentials!$A$1:$O$1,0))=$A$2,LEFT(R35,3)="PRA"),1,
IF(AND($R$2&lt;&gt;0,$S$2&lt;&gt;0,DATE(YEAR(S35),MONTH(S35),DAY(S35))&gt;=$R$2,(DATE(YEAR(S35),MONTH(S35),DAY(S35))&lt;=$S$2),INDEX(Potentials!$A$1:$O$1000,MATCH(R35,Potentials!$A$1:$A$1000,0),MATCH("Groupe",Potentials!$A$1:$O$1,0))=$A$2,LEFT(R35,3)="PRA"),1,0))))</f>
      </c>
      <c r="U35" s="47" t="str">
        <f>IF(T35&lt;&gt;0,SUM($T$4:T35),0)</f>
      </c>
      <c r="V35" s="48">
        <v>32</v>
      </c>
      <c r="W35" s="17" t="str">
        <f>IFERROR(INDEX($R$4:$U$1000,MATCH(V35,$U$4:$U$1000,0),1),0)</f>
      </c>
      <c r="Y35" t="str">
        <f>Projects!A33</f>
      </c>
      <c r="Z35" s="1" t="str">
        <f>Projects!I33</f>
      </c>
      <c r="AA35" s="47" t="str">
        <f>IF($A$2="Tous",
IF(AND($Y$2=0,$Z$2=0,DATE(YEAR(Z35),MONTH(Z35),DAY(Z35))&gt;=$O$6,(DATE(YEAR(Z35),MONTH(Z35),DAY(Z35))&lt;=$O$3)),1,
IF(AND($Y$2&lt;&gt;0,$Z$2&lt;&gt;0,DATE(YEAR(Z35),MONTH(Z35),DAY(Z35))&gt;=$Y$2,(DATE(YEAR(Z35),MONTH(Z35),DAY(Z35))&lt;=$Z$2)),1,0)),
IF(AND($Y$2=0,$Z$2=0,DATE(YEAR(Z35),MONTH(Z35),DAY(Z35))&gt;=$O$6,(DATE(YEAR(Z35),MONTH(Z35),DAY(Z35))&lt;=$O$3),INDEX(Projects!$A$1:$O$1000,MATCH(Y35,Projects!$A$1:$A$1000,0),MATCH("Groupe",Projects!$A$1:$O$1,0))=$A$2),1,
IF(AND($Y$2&lt;&gt;0,$Z$2&lt;&gt;0,DATE(YEAR(Z35),MONTH(Z35),DAY(Z35))&gt;=$Y$2,(DATE(YEAR(Z35),MONTH(Z35),DAY(Z35))&lt;=$Z$2),INDEX(Projects!$A$1:$O$1000,MATCH(Y35,Projects!$A$1:$A$1000,0),MATCH("Groupe",Projects!$A$1:$O$1,0))=$A$2),1,0)))</f>
      </c>
      <c r="AB35" s="47" t="str">
        <f>IF(AA35&lt;&gt;0,SUM($AA$4:AA35),0)</f>
      </c>
      <c r="AC35" s="48">
        <v>32</v>
      </c>
      <c r="AD35" s="17" t="str">
        <f>IFERROR(INDEX($Y$4:$AB$1000,MATCH(AC35,$AB$4:$AB$1000,0),1),0)</f>
      </c>
      <c r="AF35" t="str">
        <f>Projects!A33</f>
      </c>
      <c r="AG35" s="1" t="str">
        <f>Projects!D33</f>
      </c>
      <c r="AH35" s="47" t="str">
        <f>IF($A$2="Tous",
IF(AND($AF$2=0,$AG$2=0,DATE(YEAR(AG35),MONTH(AG35),DAY(AG35))&gt;=$O$6,(DATE(YEAR(AG35),MONTH(AG35),DAY(AG35))&lt;=$O$3)),1,
IF(AND($AF$2&lt;&gt;0,$AG$2&lt;&gt;0,DATE(YEAR(AG35),MONTH(AG35),DAY(AG35))&gt;=$AF$2,(DATE(YEAR(AG35),MONTH(AG35),DAY(AG35))&lt;=$AG$2)),1,0)),
IF(AND($AF$2=0,$AG$2=0,DATE(YEAR(AG35),MONTH(AG35),DAY(AG35))&gt;=$O$6,(DATE(YEAR(AG35),MONTH(AG35),DAY(AG35))&lt;=$O$3),INDEX(Projects!$A$1:$O$1000,MATCH(AF35,Projects!$A$1:$A$1000,0),MATCH("Groupe",Projects!$A$1:$O$1,0))=$A$2),1,
IF(AND($AF$2&lt;&gt;0,$AG$2&lt;&gt;0,DATE(YEAR(AG35),MONTH(AG35),DAY(AG35))&gt;=$AF$2,(DATE(YEAR(AG35),MONTH(AG35),DAY(AG35))&lt;=$AG$2),INDEX(Projects!$A$1:$O$1000,MATCH(AF35,Projects!$A$1:$A$1000,0),MATCH("Groupe",Projects!$A$1:$O$1,0))=$A$2),1,0)))</f>
      </c>
      <c r="AI35" s="47" t="str">
        <f>IF(AH35&lt;&gt;0,SUM($AH$4:AH35),0)</f>
      </c>
      <c r="AJ35" s="48">
        <v>32</v>
      </c>
      <c r="AK35" s="17" t="str">
        <f>IFERROR(INDEX($AF$4:$AI$1000,MATCH(AJ35,$AI$4:$AI$1000,0),1),0)</f>
      </c>
      <c r="AM35" t="str">
        <f>Potentials!A33</f>
      </c>
      <c r="AN35" s="1" t="str">
        <f>Potentials!L33</f>
      </c>
      <c r="AO35" s="47" t="str">
        <f>IF(INDEX(Potentials!$A$1:$O$1000,MATCH(R35,Potentials!$A$1:$A$1000,0),MATCH("Origine setup",Potentials!$A$1:$O$1,0))&lt;&gt;"",0,
IF($A$2="Tous",
IF(AND($AM$2=0,$AN$2=0,DATE(YEAR(AN35),MONTH(AN35),DAY(AN35))&gt;=$O$6,(DATE(YEAR(AN35),MONTH(AN35),DAY(AN35))&lt;=$O$3),INDEX(Potentials!$A$1:$O$10000,MATCH(AM35,Potentials!$A$1:$A$1000,0),MATCH("Statut",Potentials!$A$1:$O$1,0))="9 -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IF(AND($AM$2&lt;&gt;0,$AN$2&lt;&gt;0,DATE(YEAR(AN35),MONTH(AN35),DAY(AN35))&gt;=$AM$2,(DATE(YEAR(AN35),MONTH(AN35),DAY(AN35))&lt;=$AN$2),INDEX(Potentials!$A$1:$O$10000,MATCH(AM35,Potentials!$A$1:$A$1000,0),MATCH("Statut",Potentials!$A$1:$O$1,0))="9 - Perdu"),1,0)),
IF(AND($AM$2=0,$AN$2=0,DATE(YEAR(AN35),MONTH(AN35),DAY(AN35))&gt;=$O$6,(DATE(YEAR(AN35),MONTH(AN35),DAY(AN35))&lt;=$O$3),INDEX(Potentials!$A$1:$O$1000,MATCH(AM35,Potentials!$A$1:$A$1000,0),MATCH("Groupe",Potentials!$A$1:$O$1,0))=$A$2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,MATCH(AM35,Potentials!$A$1:$A$1000,0),MATCH("Groupe",Potentials!$A$1:$O$1,0))=$A$2,INDEX(Potentials!$A$1:$O$10000,MATCH(AM35,Potentials!$A$1:$A$1000,0),MATCH("Statut",Potentials!$A$1:$O$1,0))="9 - Perdu"),1,0))))</f>
      </c>
      <c r="AP35" s="47" t="str">
        <f>IF(AO35&lt;&gt;0,SUM($AO$4:AO35),0)</f>
      </c>
      <c r="AQ35" s="48">
        <v>32</v>
      </c>
      <c r="AR35" s="17" t="str">
        <f>IFERROR(INDEX($AM$4:$AP$1000,MATCH(AQ35,$AP$4:$AP$1000,0),1),0)</f>
      </c>
      <c r="AT35" t="str">
        <f>IF(COUNTIF($AT$4:AT34,Potentials!B33)&gt;0,"",Potentials!B33)</f>
      </c>
      <c r="AU35" s="2" t="str">
        <f t="array" ref="AU35" aca="1" ca="1">IF($A$2="Tous",SUMPRODUCT((Potentials!$F$2:$F$2000)*(Potentials!$B$2:$B$2000=AT35)*(Potentials!$E$2:$E$2000&lt;&gt;"8 - Gagne")*(Potentials!$E$2:$E$2000&lt;&gt;"9 - Perdu")*(Potentials!$E$2:$E$2000&lt;&gt;"10 - Gele"))
+SUMPRODUCT((Potentials!$F$2:$F$2000=0)*(Potentials!$B$2:$B$2000=AT35)*(Potentials!$D$2:$D$2000)*(Potentials!$E$2:$E$2000&lt;&gt;"8 - Gagne")*(Potentials!$E$2:$E$2000&lt;&gt;"9 - Perdu")*(Potentials!$E$2:$E$2000&lt;&gt;"10 - Gele")),
SUMPRODUCT((Potentials!$F$2:$F$2000)*(Potentials!$B$2:$B$2000=AT35)*(Potentials!$E$2:$E$2000&lt;&gt;"8 - Gagne")*(Potentials!$E$2:$E$2000&lt;&gt;"9 - Perdu")*(Potentials!$E$2:$E$2000&lt;&gt;"10 - Gele")*(Potentials!$O$2:$O$2000=$A$2))
+SUMPRODUCT((Potentials!$F$2:$F$2000=0)*(Potentials!$B$2:$B$2000=AT35)*(Potentials!$D$2:$D$2000)*(Potentials!$E$2:$E$2000&lt;&gt;"8 - Gagne")*(Potentials!$E$2:$E$2000&lt;&gt;"9 - Perdu")*(Potentials!$E$2:$E$2000&lt;&gt;"10 - Gele")*(Potentials!$O$2:$O$2000=$A$2)))</f>
      </c>
      <c r="BA35" t="str">
        <f>Potentials!A33</f>
      </c>
      <c r="BB35" s="2" t="str">
        <f t="array" ref="BB35" aca="1" ca="1">IF($A$2="Tous",SUMPRODUCT((Potentials!$F$2:$F$2000)*(Potentials!$A$2:$A$2000=BA35)*(Potentials!$E$2:$E$2000&lt;&gt;"8 - Gagne")*(Potentials!$E$2:$E$2000&lt;&gt;"9 - Perdu")*(Potentials!$E$2:$E$2000&lt;&gt;"10 - Gele"))
+SUMPRODUCT((Potentials!$F$2:$F$2000=0)*(Potentials!$A$2:$A$2000=BA35)*(Potentials!$D$2:$D$2000)*(Potentials!$E$2:$E$2000&lt;&gt;"8 - Gagne")*(Potentials!$E$2:$E$2000&lt;&gt;"9 - Perdu")*(Potentials!$E$2:$E$2000&lt;&gt;"10 - Gele")),
SUMPRODUCT((Potentials!$F$2:$F$2000)*(Potentials!$A$2:$A$2000=BA35)*(Potentials!$E$2:$E$2000&lt;&gt;"8 - Gagne")*(Potentials!$E$2:$E$2000&lt;&gt;"9 - Perdu")*(Potentials!$E$2:$E$2000&lt;&gt;"10 - Gele")*(Potentials!$O$2:$O$2000=$A$2))
+SUMPRODUCT((Potentials!$F$2:$F$2000=0)*(Potentials!$A$2:$A$2000=BA35)*(Potentials!$D$2:$D$2000)*(Potentials!$E$2:$E$2000&lt;&gt;"8 - Gagne")*(Potentials!$E$2:$E$2000&lt;&gt;"9 - Perdu")*(Potentials!$E$2:$E$2000&lt;&gt;"10 - Gele")*(Potentials!$O$2:$O$2000=$A$2)))</f>
      </c>
    </row>
    <row r="36" spans="1:113">
      <c r="R36" t="str">
        <f>Potentials!A34</f>
      </c>
      <c r="S36" s="1" t="str">
        <f>Potentials!M34</f>
      </c>
      <c r="T36" s="47" t="str">
        <f>IF(INDEX(Potentials!$A$1:$O$1000,MATCH(R36,Potentials!$A$1:$A$1000,0),MATCH("Origine setup",Potentials!$A$1:$O$1,0))&lt;&gt;"",0,
IF($A$2="Tous",
IF(AND($R$2=0,$S$2=0,DATE(YEAR(S36),MONTH(S36),DAY(S36))&gt;=$O$6,(DATE(YEAR(S36),MONTH(S36),DAY(S36))&lt;=$O$3),LEFT(R36,3)="PRA"),1,
IF(AND($R$2&lt;&gt;0,$S$2&lt;&gt;0,DATE(YEAR(S36),MONTH(S36),DAY(S36))&gt;=$R$2,(DATE(YEAR(S36),MONTH(S36),DAY(S36))&lt;=$S$2),LEFT(R36,3)="PRA"),1,0)),
IF(AND($R$2=0,$S$2=0,DATE(YEAR(S36),MONTH(S36),DAY(S36))&gt;=$O$6,(DATE(YEAR(S36),MONTH(S36),DAY(S36))&lt;=$O$3),INDEX(Potentials!$A$1:$O$1000,MATCH(R36,Potentials!$A$1:$A$1000,0),MATCH("Groupe",Potentials!$A$1:$O$1,0))=$A$2,LEFT(R36,3)="PRA"),1,
IF(AND($R$2&lt;&gt;0,$S$2&lt;&gt;0,DATE(YEAR(S36),MONTH(S36),DAY(S36))&gt;=$R$2,(DATE(YEAR(S36),MONTH(S36),DAY(S36))&lt;=$S$2),INDEX(Potentials!$A$1:$O$1000,MATCH(R36,Potentials!$A$1:$A$1000,0),MATCH("Groupe",Potentials!$A$1:$O$1,0))=$A$2,LEFT(R36,3)="PRA"),1,0))))</f>
      </c>
      <c r="U36" s="47" t="str">
        <f>IF(T36&lt;&gt;0,SUM($T$4:T36),0)</f>
      </c>
      <c r="V36" s="48">
        <v>33</v>
      </c>
      <c r="W36" s="17" t="str">
        <f>IFERROR(INDEX($R$4:$U$1000,MATCH(V36,$U$4:$U$1000,0),1),0)</f>
      </c>
      <c r="Y36" t="str">
        <f>Projects!A34</f>
      </c>
      <c r="Z36" s="1" t="str">
        <f>Projects!I34</f>
      </c>
      <c r="AA36" s="47" t="str">
        <f>IF($A$2="Tous",
IF(AND($Y$2=0,$Z$2=0,DATE(YEAR(Z36),MONTH(Z36),DAY(Z36))&gt;=$O$6,(DATE(YEAR(Z36),MONTH(Z36),DAY(Z36))&lt;=$O$3)),1,
IF(AND($Y$2&lt;&gt;0,$Z$2&lt;&gt;0,DATE(YEAR(Z36),MONTH(Z36),DAY(Z36))&gt;=$Y$2,(DATE(YEAR(Z36),MONTH(Z36),DAY(Z36))&lt;=$Z$2)),1,0)),
IF(AND($Y$2=0,$Z$2=0,DATE(YEAR(Z36),MONTH(Z36),DAY(Z36))&gt;=$O$6,(DATE(YEAR(Z36),MONTH(Z36),DAY(Z36))&lt;=$O$3),INDEX(Projects!$A$1:$O$1000,MATCH(Y36,Projects!$A$1:$A$1000,0),MATCH("Groupe",Projects!$A$1:$O$1,0))=$A$2),1,
IF(AND($Y$2&lt;&gt;0,$Z$2&lt;&gt;0,DATE(YEAR(Z36),MONTH(Z36),DAY(Z36))&gt;=$Y$2,(DATE(YEAR(Z36),MONTH(Z36),DAY(Z36))&lt;=$Z$2),INDEX(Projects!$A$1:$O$1000,MATCH(Y36,Projects!$A$1:$A$1000,0),MATCH("Groupe",Projects!$A$1:$O$1,0))=$A$2),1,0)))</f>
      </c>
      <c r="AB36" s="47" t="str">
        <f>IF(AA36&lt;&gt;0,SUM($AA$4:AA36),0)</f>
      </c>
      <c r="AC36" s="48">
        <v>33</v>
      </c>
      <c r="AD36" s="17" t="str">
        <f>IFERROR(INDEX($Y$4:$AB$1000,MATCH(AC36,$AB$4:$AB$1000,0),1),0)</f>
      </c>
      <c r="AF36" t="str">
        <f>Projects!A34</f>
      </c>
      <c r="AG36" s="1" t="str">
        <f>Projects!D34</f>
      </c>
      <c r="AH36" s="47" t="str">
        <f>IF($A$2="Tous",
IF(AND($AF$2=0,$AG$2=0,DATE(YEAR(AG36),MONTH(AG36),DAY(AG36))&gt;=$O$6,(DATE(YEAR(AG36),MONTH(AG36),DAY(AG36))&lt;=$O$3)),1,
IF(AND($AF$2&lt;&gt;0,$AG$2&lt;&gt;0,DATE(YEAR(AG36),MONTH(AG36),DAY(AG36))&gt;=$AF$2,(DATE(YEAR(AG36),MONTH(AG36),DAY(AG36))&lt;=$AG$2)),1,0)),
IF(AND($AF$2=0,$AG$2=0,DATE(YEAR(AG36),MONTH(AG36),DAY(AG36))&gt;=$O$6,(DATE(YEAR(AG36),MONTH(AG36),DAY(AG36))&lt;=$O$3),INDEX(Projects!$A$1:$O$1000,MATCH(AF36,Projects!$A$1:$A$1000,0),MATCH("Groupe",Projects!$A$1:$O$1,0))=$A$2),1,
IF(AND($AF$2&lt;&gt;0,$AG$2&lt;&gt;0,DATE(YEAR(AG36),MONTH(AG36),DAY(AG36))&gt;=$AF$2,(DATE(YEAR(AG36),MONTH(AG36),DAY(AG36))&lt;=$AG$2),INDEX(Projects!$A$1:$O$1000,MATCH(AF36,Projects!$A$1:$A$1000,0),MATCH("Groupe",Projects!$A$1:$O$1,0))=$A$2),1,0)))</f>
      </c>
      <c r="AI36" s="47" t="str">
        <f>IF(AH36&lt;&gt;0,SUM($AH$4:AH36),0)</f>
      </c>
      <c r="AJ36" s="48">
        <v>33</v>
      </c>
      <c r="AK36" s="17" t="str">
        <f>IFERROR(INDEX($AF$4:$AI$1000,MATCH(AJ36,$AI$4:$AI$1000,0),1),0)</f>
      </c>
      <c r="AM36" t="str">
        <f>Potentials!A34</f>
      </c>
      <c r="AN36" s="1" t="str">
        <f>Potentials!L34</f>
      </c>
      <c r="AO36" s="47" t="str">
        <f>IF(INDEX(Potentials!$A$1:$O$1000,MATCH(R36,Potentials!$A$1:$A$1000,0),MATCH("Origine setup",Potentials!$A$1:$O$1,0))&lt;&gt;"",0,
IF($A$2="Tous",
IF(AND($AM$2=0,$AN$2=0,DATE(YEAR(AN36),MONTH(AN36),DAY(AN36))&gt;=$O$6,(DATE(YEAR(AN36),MONTH(AN36),DAY(AN36))&lt;=$O$3),INDEX(Potentials!$A$1:$O$10000,MATCH(AM36,Potentials!$A$1:$A$1000,0),MATCH("Statut",Potentials!$A$1:$O$1,0))="9 -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IF(AND($AM$2&lt;&gt;0,$AN$2&lt;&gt;0,DATE(YEAR(AN36),MONTH(AN36),DAY(AN36))&gt;=$AM$2,(DATE(YEAR(AN36),MONTH(AN36),DAY(AN36))&lt;=$AN$2),INDEX(Potentials!$A$1:$O$10000,MATCH(AM36,Potentials!$A$1:$A$1000,0),MATCH("Statut",Potentials!$A$1:$O$1,0))="9 - Perdu"),1,0)),
IF(AND($AM$2=0,$AN$2=0,DATE(YEAR(AN36),MONTH(AN36),DAY(AN36))&gt;=$O$6,(DATE(YEAR(AN36),MONTH(AN36),DAY(AN36))&lt;=$O$3),INDEX(Potentials!$A$1:$O$1000,MATCH(AM36,Potentials!$A$1:$A$1000,0),MATCH("Groupe",Potentials!$A$1:$O$1,0))=$A$2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,MATCH(AM36,Potentials!$A$1:$A$1000,0),MATCH("Groupe",Potentials!$A$1:$O$1,0))=$A$2,INDEX(Potentials!$A$1:$O$10000,MATCH(AM36,Potentials!$A$1:$A$1000,0),MATCH("Statut",Potentials!$A$1:$O$1,0))="9 - Perdu"),1,0))))</f>
      </c>
      <c r="AP36" s="47" t="str">
        <f>IF(AO36&lt;&gt;0,SUM($AO$4:AO36),0)</f>
      </c>
      <c r="AQ36" s="48">
        <v>33</v>
      </c>
      <c r="AR36" s="17" t="str">
        <f>IFERROR(INDEX($AM$4:$AP$1000,MATCH(AQ36,$AP$4:$AP$1000,0),1),0)</f>
      </c>
      <c r="AT36" t="str">
        <f>IF(COUNTIF($AT$4:AT35,Potentials!B34)&gt;0,"",Potentials!B34)</f>
      </c>
      <c r="AU36" s="2" t="str">
        <f t="array" ref="AU36" aca="1" ca="1">IF($A$2="Tous",SUMPRODUCT((Potentials!$F$2:$F$2000)*(Potentials!$B$2:$B$2000=AT36)*(Potentials!$E$2:$E$2000&lt;&gt;"8 - Gagne")*(Potentials!$E$2:$E$2000&lt;&gt;"9 - Perdu")*(Potentials!$E$2:$E$2000&lt;&gt;"10 - Gele"))
+SUMPRODUCT((Potentials!$F$2:$F$2000=0)*(Potentials!$B$2:$B$2000=AT36)*(Potentials!$D$2:$D$2000)*(Potentials!$E$2:$E$2000&lt;&gt;"8 - Gagne")*(Potentials!$E$2:$E$2000&lt;&gt;"9 - Perdu")*(Potentials!$E$2:$E$2000&lt;&gt;"10 - Gele")),
SUMPRODUCT((Potentials!$F$2:$F$2000)*(Potentials!$B$2:$B$2000=AT36)*(Potentials!$E$2:$E$2000&lt;&gt;"8 - Gagne")*(Potentials!$E$2:$E$2000&lt;&gt;"9 - Perdu")*(Potentials!$E$2:$E$2000&lt;&gt;"10 - Gele")*(Potentials!$O$2:$O$2000=$A$2))
+SUMPRODUCT((Potentials!$F$2:$F$2000=0)*(Potentials!$B$2:$B$2000=AT36)*(Potentials!$D$2:$D$2000)*(Potentials!$E$2:$E$2000&lt;&gt;"8 - Gagne")*(Potentials!$E$2:$E$2000&lt;&gt;"9 - Perdu")*(Potentials!$E$2:$E$2000&lt;&gt;"10 - Gele")*(Potentials!$O$2:$O$2000=$A$2)))</f>
      </c>
      <c r="BA36" t="str">
        <f>Potentials!A34</f>
      </c>
      <c r="BB36" s="2" t="str">
        <f t="array" ref="BB36" aca="1" ca="1">IF($A$2="Tous",SUMPRODUCT((Potentials!$F$2:$F$2000)*(Potentials!$A$2:$A$2000=BA36)*(Potentials!$E$2:$E$2000&lt;&gt;"8 - Gagne")*(Potentials!$E$2:$E$2000&lt;&gt;"9 - Perdu")*(Potentials!$E$2:$E$2000&lt;&gt;"10 - Gele"))
+SUMPRODUCT((Potentials!$F$2:$F$2000=0)*(Potentials!$A$2:$A$2000=BA36)*(Potentials!$D$2:$D$2000)*(Potentials!$E$2:$E$2000&lt;&gt;"8 - Gagne")*(Potentials!$E$2:$E$2000&lt;&gt;"9 - Perdu")*(Potentials!$E$2:$E$2000&lt;&gt;"10 - Gele")),
SUMPRODUCT((Potentials!$F$2:$F$2000)*(Potentials!$A$2:$A$2000=BA36)*(Potentials!$E$2:$E$2000&lt;&gt;"8 - Gagne")*(Potentials!$E$2:$E$2000&lt;&gt;"9 - Perdu")*(Potentials!$E$2:$E$2000&lt;&gt;"10 - Gele")*(Potentials!$O$2:$O$2000=$A$2))
+SUMPRODUCT((Potentials!$F$2:$F$2000=0)*(Potentials!$A$2:$A$2000=BA36)*(Potentials!$D$2:$D$2000)*(Potentials!$E$2:$E$2000&lt;&gt;"8 - Gagne")*(Potentials!$E$2:$E$2000&lt;&gt;"9 - Perdu")*(Potentials!$E$2:$E$2000&lt;&gt;"10 - Gele")*(Potentials!$O$2:$O$2000=$A$2)))</f>
      </c>
    </row>
    <row r="37" spans="1:113">
      <c r="R37" t="str">
        <f>Potentials!A35</f>
      </c>
      <c r="S37" s="1" t="str">
        <f>Potentials!M35</f>
      </c>
      <c r="T37" s="47" t="str">
        <f>IF(INDEX(Potentials!$A$1:$O$1000,MATCH(R37,Potentials!$A$1:$A$1000,0),MATCH("Origine setup",Potentials!$A$1:$O$1,0))&lt;&gt;"",0,
IF($A$2="Tous",
IF(AND($R$2=0,$S$2=0,DATE(YEAR(S37),MONTH(S37),DAY(S37))&gt;=$O$6,(DATE(YEAR(S37),MONTH(S37),DAY(S37))&lt;=$O$3),LEFT(R37,3)="PRA"),1,
IF(AND($R$2&lt;&gt;0,$S$2&lt;&gt;0,DATE(YEAR(S37),MONTH(S37),DAY(S37))&gt;=$R$2,(DATE(YEAR(S37),MONTH(S37),DAY(S37))&lt;=$S$2),LEFT(R37,3)="PRA"),1,0)),
IF(AND($R$2=0,$S$2=0,DATE(YEAR(S37),MONTH(S37),DAY(S37))&gt;=$O$6,(DATE(YEAR(S37),MONTH(S37),DAY(S37))&lt;=$O$3),INDEX(Potentials!$A$1:$O$1000,MATCH(R37,Potentials!$A$1:$A$1000,0),MATCH("Groupe",Potentials!$A$1:$O$1,0))=$A$2,LEFT(R37,3)="PRA"),1,
IF(AND($R$2&lt;&gt;0,$S$2&lt;&gt;0,DATE(YEAR(S37),MONTH(S37),DAY(S37))&gt;=$R$2,(DATE(YEAR(S37),MONTH(S37),DAY(S37))&lt;=$S$2),INDEX(Potentials!$A$1:$O$1000,MATCH(R37,Potentials!$A$1:$A$1000,0),MATCH("Groupe",Potentials!$A$1:$O$1,0))=$A$2,LEFT(R37,3)="PRA"),1,0))))</f>
      </c>
      <c r="U37" s="47" t="str">
        <f>IF(T37&lt;&gt;0,SUM($T$4:T37),0)</f>
      </c>
      <c r="V37" s="48">
        <v>34</v>
      </c>
      <c r="W37" s="17" t="str">
        <f>IFERROR(INDEX($R$4:$U$1000,MATCH(V37,$U$4:$U$1000,0),1),0)</f>
      </c>
      <c r="Y37" t="str">
        <f>Projects!A35</f>
      </c>
      <c r="Z37" s="1" t="str">
        <f>Projects!I35</f>
      </c>
      <c r="AA37" s="47" t="str">
        <f>IF($A$2="Tous",
IF(AND($Y$2=0,$Z$2=0,DATE(YEAR(Z37),MONTH(Z37),DAY(Z37))&gt;=$O$6,(DATE(YEAR(Z37),MONTH(Z37),DAY(Z37))&lt;=$O$3)),1,
IF(AND($Y$2&lt;&gt;0,$Z$2&lt;&gt;0,DATE(YEAR(Z37),MONTH(Z37),DAY(Z37))&gt;=$Y$2,(DATE(YEAR(Z37),MONTH(Z37),DAY(Z37))&lt;=$Z$2)),1,0)),
IF(AND($Y$2=0,$Z$2=0,DATE(YEAR(Z37),MONTH(Z37),DAY(Z37))&gt;=$O$6,(DATE(YEAR(Z37),MONTH(Z37),DAY(Z37))&lt;=$O$3),INDEX(Projects!$A$1:$O$1000,MATCH(Y37,Projects!$A$1:$A$1000,0),MATCH("Groupe",Projects!$A$1:$O$1,0))=$A$2),1,
IF(AND($Y$2&lt;&gt;0,$Z$2&lt;&gt;0,DATE(YEAR(Z37),MONTH(Z37),DAY(Z37))&gt;=$Y$2,(DATE(YEAR(Z37),MONTH(Z37),DAY(Z37))&lt;=$Z$2),INDEX(Projects!$A$1:$O$1000,MATCH(Y37,Projects!$A$1:$A$1000,0),MATCH("Groupe",Projects!$A$1:$O$1,0))=$A$2),1,0)))</f>
      </c>
      <c r="AB37" s="47" t="str">
        <f>IF(AA37&lt;&gt;0,SUM($AA$4:AA37),0)</f>
      </c>
      <c r="AC37" s="48">
        <v>34</v>
      </c>
      <c r="AD37" s="17" t="str">
        <f>IFERROR(INDEX($Y$4:$AB$1000,MATCH(AC37,$AB$4:$AB$1000,0),1),0)</f>
      </c>
      <c r="AF37" t="str">
        <f>Projects!A35</f>
      </c>
      <c r="AG37" s="1" t="str">
        <f>Projects!D35</f>
      </c>
      <c r="AH37" s="47" t="str">
        <f>IF($A$2="Tous",
IF(AND($AF$2=0,$AG$2=0,DATE(YEAR(AG37),MONTH(AG37),DAY(AG37))&gt;=$O$6,(DATE(YEAR(AG37),MONTH(AG37),DAY(AG37))&lt;=$O$3)),1,
IF(AND($AF$2&lt;&gt;0,$AG$2&lt;&gt;0,DATE(YEAR(AG37),MONTH(AG37),DAY(AG37))&gt;=$AF$2,(DATE(YEAR(AG37),MONTH(AG37),DAY(AG37))&lt;=$AG$2)),1,0)),
IF(AND($AF$2=0,$AG$2=0,DATE(YEAR(AG37),MONTH(AG37),DAY(AG37))&gt;=$O$6,(DATE(YEAR(AG37),MONTH(AG37),DAY(AG37))&lt;=$O$3),INDEX(Projects!$A$1:$O$1000,MATCH(AF37,Projects!$A$1:$A$1000,0),MATCH("Groupe",Projects!$A$1:$O$1,0))=$A$2),1,
IF(AND($AF$2&lt;&gt;0,$AG$2&lt;&gt;0,DATE(YEAR(AG37),MONTH(AG37),DAY(AG37))&gt;=$AF$2,(DATE(YEAR(AG37),MONTH(AG37),DAY(AG37))&lt;=$AG$2),INDEX(Projects!$A$1:$O$1000,MATCH(AF37,Projects!$A$1:$A$1000,0),MATCH("Groupe",Projects!$A$1:$O$1,0))=$A$2),1,0)))</f>
      </c>
      <c r="AI37" s="47" t="str">
        <f>IF(AH37&lt;&gt;0,SUM($AH$4:AH37),0)</f>
      </c>
      <c r="AJ37" s="48">
        <v>34</v>
      </c>
      <c r="AK37" s="17" t="str">
        <f>IFERROR(INDEX($AF$4:$AI$1000,MATCH(AJ37,$AI$4:$AI$1000,0),1),0)</f>
      </c>
      <c r="AM37" t="str">
        <f>Potentials!A35</f>
      </c>
      <c r="AN37" s="1" t="str">
        <f>Potentials!L35</f>
      </c>
      <c r="AO37" s="47" t="str">
        <f>IF(INDEX(Potentials!$A$1:$O$1000,MATCH(R37,Potentials!$A$1:$A$1000,0),MATCH("Origine setup",Potentials!$A$1:$O$1,0))&lt;&gt;"",0,
IF($A$2="Tous",
IF(AND($AM$2=0,$AN$2=0,DATE(YEAR(AN37),MONTH(AN37),DAY(AN37))&gt;=$O$6,(DATE(YEAR(AN37),MONTH(AN37),DAY(AN37))&lt;=$O$3),INDEX(Potentials!$A$1:$O$10000,MATCH(AM37,Potentials!$A$1:$A$1000,0),MATCH("Statut",Potentials!$A$1:$O$1,0))="9 -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IF(AND($AM$2&lt;&gt;0,$AN$2&lt;&gt;0,DATE(YEAR(AN37),MONTH(AN37),DAY(AN37))&gt;=$AM$2,(DATE(YEAR(AN37),MONTH(AN37),DAY(AN37))&lt;=$AN$2),INDEX(Potentials!$A$1:$O$10000,MATCH(AM37,Potentials!$A$1:$A$1000,0),MATCH("Statut",Potentials!$A$1:$O$1,0))="9 - Perdu"),1,0)),
IF(AND($AM$2=0,$AN$2=0,DATE(YEAR(AN37),MONTH(AN37),DAY(AN37))&gt;=$O$6,(DATE(YEAR(AN37),MONTH(AN37),DAY(AN37))&lt;=$O$3),INDEX(Potentials!$A$1:$O$1000,MATCH(AM37,Potentials!$A$1:$A$1000,0),MATCH("Groupe",Potentials!$A$1:$O$1,0))=$A$2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,MATCH(AM37,Potentials!$A$1:$A$1000,0),MATCH("Groupe",Potentials!$A$1:$O$1,0))=$A$2,INDEX(Potentials!$A$1:$O$10000,MATCH(AM37,Potentials!$A$1:$A$1000,0),MATCH("Statut",Potentials!$A$1:$O$1,0))="9 - Perdu"),1,0))))</f>
      </c>
      <c r="AP37" s="47" t="str">
        <f>IF(AO37&lt;&gt;0,SUM($AO$4:AO37),0)</f>
      </c>
      <c r="AQ37" s="48">
        <v>34</v>
      </c>
      <c r="AR37" s="17" t="str">
        <f>IFERROR(INDEX($AM$4:$AP$1000,MATCH(AQ37,$AP$4:$AP$1000,0),1),0)</f>
      </c>
      <c r="AT37" t="str">
        <f>IF(COUNTIF($AT$4:AT36,Potentials!B35)&gt;0,"",Potentials!B35)</f>
      </c>
      <c r="AU37" s="2" t="str">
        <f t="array" ref="AU37" aca="1" ca="1">IF($A$2="Tous",SUMPRODUCT((Potentials!$F$2:$F$2000)*(Potentials!$B$2:$B$2000=AT37)*(Potentials!$E$2:$E$2000&lt;&gt;"8 - Gagne")*(Potentials!$E$2:$E$2000&lt;&gt;"9 - Perdu")*(Potentials!$E$2:$E$2000&lt;&gt;"10 - Gele"))
+SUMPRODUCT((Potentials!$F$2:$F$2000=0)*(Potentials!$B$2:$B$2000=AT37)*(Potentials!$D$2:$D$2000)*(Potentials!$E$2:$E$2000&lt;&gt;"8 - Gagne")*(Potentials!$E$2:$E$2000&lt;&gt;"9 - Perdu")*(Potentials!$E$2:$E$2000&lt;&gt;"10 - Gele")),
SUMPRODUCT((Potentials!$F$2:$F$2000)*(Potentials!$B$2:$B$2000=AT37)*(Potentials!$E$2:$E$2000&lt;&gt;"8 - Gagne")*(Potentials!$E$2:$E$2000&lt;&gt;"9 - Perdu")*(Potentials!$E$2:$E$2000&lt;&gt;"10 - Gele")*(Potentials!$O$2:$O$2000=$A$2))
+SUMPRODUCT((Potentials!$F$2:$F$2000=0)*(Potentials!$B$2:$B$2000=AT37)*(Potentials!$D$2:$D$2000)*(Potentials!$E$2:$E$2000&lt;&gt;"8 - Gagne")*(Potentials!$E$2:$E$2000&lt;&gt;"9 - Perdu")*(Potentials!$E$2:$E$2000&lt;&gt;"10 - Gele")*(Potentials!$O$2:$O$2000=$A$2)))</f>
      </c>
      <c r="BA37" t="str">
        <f>Potentials!A35</f>
      </c>
      <c r="BB37" s="2" t="str">
        <f t="array" ref="BB37" aca="1" ca="1">IF($A$2="Tous",SUMPRODUCT((Potentials!$F$2:$F$2000)*(Potentials!$A$2:$A$2000=BA37)*(Potentials!$E$2:$E$2000&lt;&gt;"8 - Gagne")*(Potentials!$E$2:$E$2000&lt;&gt;"9 - Perdu")*(Potentials!$E$2:$E$2000&lt;&gt;"10 - Gele"))
+SUMPRODUCT((Potentials!$F$2:$F$2000=0)*(Potentials!$A$2:$A$2000=BA37)*(Potentials!$D$2:$D$2000)*(Potentials!$E$2:$E$2000&lt;&gt;"8 - Gagne")*(Potentials!$E$2:$E$2000&lt;&gt;"9 - Perdu")*(Potentials!$E$2:$E$2000&lt;&gt;"10 - Gele")),
SUMPRODUCT((Potentials!$F$2:$F$2000)*(Potentials!$A$2:$A$2000=BA37)*(Potentials!$E$2:$E$2000&lt;&gt;"8 - Gagne")*(Potentials!$E$2:$E$2000&lt;&gt;"9 - Perdu")*(Potentials!$E$2:$E$2000&lt;&gt;"10 - Gele")*(Potentials!$O$2:$O$2000=$A$2))
+SUMPRODUCT((Potentials!$F$2:$F$2000=0)*(Potentials!$A$2:$A$2000=BA37)*(Potentials!$D$2:$D$2000)*(Potentials!$E$2:$E$2000&lt;&gt;"8 - Gagne")*(Potentials!$E$2:$E$2000&lt;&gt;"9 - Perdu")*(Potentials!$E$2:$E$2000&lt;&gt;"10 - Gele")*(Potentials!$O$2:$O$2000=$A$2)))</f>
      </c>
    </row>
    <row r="38" spans="1:113">
      <c r="R38" t="str">
        <f>Potentials!A36</f>
      </c>
      <c r="S38" s="1" t="str">
        <f>Potentials!M36</f>
      </c>
      <c r="T38" s="47" t="str">
        <f>IF(INDEX(Potentials!$A$1:$O$1000,MATCH(R38,Potentials!$A$1:$A$1000,0),MATCH("Origine setup",Potentials!$A$1:$O$1,0))&lt;&gt;"",0,
IF($A$2="Tous",
IF(AND($R$2=0,$S$2=0,DATE(YEAR(S38),MONTH(S38),DAY(S38))&gt;=$O$6,(DATE(YEAR(S38),MONTH(S38),DAY(S38))&lt;=$O$3),LEFT(R38,3)="PRA"),1,
IF(AND($R$2&lt;&gt;0,$S$2&lt;&gt;0,DATE(YEAR(S38),MONTH(S38),DAY(S38))&gt;=$R$2,(DATE(YEAR(S38),MONTH(S38),DAY(S38))&lt;=$S$2),LEFT(R38,3)="PRA"),1,0)),
IF(AND($R$2=0,$S$2=0,DATE(YEAR(S38),MONTH(S38),DAY(S38))&gt;=$O$6,(DATE(YEAR(S38),MONTH(S38),DAY(S38))&lt;=$O$3),INDEX(Potentials!$A$1:$O$1000,MATCH(R38,Potentials!$A$1:$A$1000,0),MATCH("Groupe",Potentials!$A$1:$O$1,0))=$A$2,LEFT(R38,3)="PRA"),1,
IF(AND($R$2&lt;&gt;0,$S$2&lt;&gt;0,DATE(YEAR(S38),MONTH(S38),DAY(S38))&gt;=$R$2,(DATE(YEAR(S38),MONTH(S38),DAY(S38))&lt;=$S$2),INDEX(Potentials!$A$1:$O$1000,MATCH(R38,Potentials!$A$1:$A$1000,0),MATCH("Groupe",Potentials!$A$1:$O$1,0))=$A$2,LEFT(R38,3)="PRA"),1,0))))</f>
      </c>
      <c r="U38" s="47" t="str">
        <f>IF(T38&lt;&gt;0,SUM($T$4:T38),0)</f>
      </c>
      <c r="V38" s="48">
        <v>35</v>
      </c>
      <c r="W38" s="17" t="str">
        <f>IFERROR(INDEX($R$4:$U$1000,MATCH(V38,$U$4:$U$1000,0),1),0)</f>
      </c>
      <c r="Y38" t="str">
        <f>Projects!A36</f>
      </c>
      <c r="Z38" s="1" t="str">
        <f>Projects!I36</f>
      </c>
      <c r="AA38" s="47" t="str">
        <f>IF($A$2="Tous",
IF(AND($Y$2=0,$Z$2=0,DATE(YEAR(Z38),MONTH(Z38),DAY(Z38))&gt;=$O$6,(DATE(YEAR(Z38),MONTH(Z38),DAY(Z38))&lt;=$O$3)),1,
IF(AND($Y$2&lt;&gt;0,$Z$2&lt;&gt;0,DATE(YEAR(Z38),MONTH(Z38),DAY(Z38))&gt;=$Y$2,(DATE(YEAR(Z38),MONTH(Z38),DAY(Z38))&lt;=$Z$2)),1,0)),
IF(AND($Y$2=0,$Z$2=0,DATE(YEAR(Z38),MONTH(Z38),DAY(Z38))&gt;=$O$6,(DATE(YEAR(Z38),MONTH(Z38),DAY(Z38))&lt;=$O$3),INDEX(Projects!$A$1:$O$1000,MATCH(Y38,Projects!$A$1:$A$1000,0),MATCH("Groupe",Projects!$A$1:$O$1,0))=$A$2),1,
IF(AND($Y$2&lt;&gt;0,$Z$2&lt;&gt;0,DATE(YEAR(Z38),MONTH(Z38),DAY(Z38))&gt;=$Y$2,(DATE(YEAR(Z38),MONTH(Z38),DAY(Z38))&lt;=$Z$2),INDEX(Projects!$A$1:$O$1000,MATCH(Y38,Projects!$A$1:$A$1000,0),MATCH("Groupe",Projects!$A$1:$O$1,0))=$A$2),1,0)))</f>
      </c>
      <c r="AB38" s="47" t="str">
        <f>IF(AA38&lt;&gt;0,SUM($AA$4:AA38),0)</f>
      </c>
      <c r="AC38" s="48">
        <v>35</v>
      </c>
      <c r="AD38" s="17" t="str">
        <f>IFERROR(INDEX($Y$4:$AB$1000,MATCH(AC38,$AB$4:$AB$1000,0),1),0)</f>
      </c>
      <c r="AF38" t="str">
        <f>Projects!A36</f>
      </c>
      <c r="AG38" s="1" t="str">
        <f>Projects!D36</f>
      </c>
      <c r="AH38" s="47" t="str">
        <f>IF($A$2="Tous",
IF(AND($AF$2=0,$AG$2=0,DATE(YEAR(AG38),MONTH(AG38),DAY(AG38))&gt;=$O$6,(DATE(YEAR(AG38),MONTH(AG38),DAY(AG38))&lt;=$O$3)),1,
IF(AND($AF$2&lt;&gt;0,$AG$2&lt;&gt;0,DATE(YEAR(AG38),MONTH(AG38),DAY(AG38))&gt;=$AF$2,(DATE(YEAR(AG38),MONTH(AG38),DAY(AG38))&lt;=$AG$2)),1,0)),
IF(AND($AF$2=0,$AG$2=0,DATE(YEAR(AG38),MONTH(AG38),DAY(AG38))&gt;=$O$6,(DATE(YEAR(AG38),MONTH(AG38),DAY(AG38))&lt;=$O$3),INDEX(Projects!$A$1:$O$1000,MATCH(AF38,Projects!$A$1:$A$1000,0),MATCH("Groupe",Projects!$A$1:$O$1,0))=$A$2),1,
IF(AND($AF$2&lt;&gt;0,$AG$2&lt;&gt;0,DATE(YEAR(AG38),MONTH(AG38),DAY(AG38))&gt;=$AF$2,(DATE(YEAR(AG38),MONTH(AG38),DAY(AG38))&lt;=$AG$2),INDEX(Projects!$A$1:$O$1000,MATCH(AF38,Projects!$A$1:$A$1000,0),MATCH("Groupe",Projects!$A$1:$O$1,0))=$A$2),1,0)))</f>
      </c>
      <c r="AI38" s="47" t="str">
        <f>IF(AH38&lt;&gt;0,SUM($AH$4:AH38),0)</f>
      </c>
      <c r="AJ38" s="48">
        <v>35</v>
      </c>
      <c r="AK38" s="17" t="str">
        <f>IFERROR(INDEX($AF$4:$AI$1000,MATCH(AJ38,$AI$4:$AI$1000,0),1),0)</f>
      </c>
      <c r="AM38" t="str">
        <f>Potentials!A36</f>
      </c>
      <c r="AN38" s="1" t="str">
        <f>Potentials!L36</f>
      </c>
      <c r="AO38" s="47" t="str">
        <f>IF(INDEX(Potentials!$A$1:$O$1000,MATCH(R38,Potentials!$A$1:$A$1000,0),MATCH("Origine setup",Potentials!$A$1:$O$1,0))&lt;&gt;"",0,
IF($A$2="Tous",
IF(AND($AM$2=0,$AN$2=0,DATE(YEAR(AN38),MONTH(AN38),DAY(AN38))&gt;=$O$6,(DATE(YEAR(AN38),MONTH(AN38),DAY(AN38))&lt;=$O$3),INDEX(Potentials!$A$1:$O$10000,MATCH(AM38,Potentials!$A$1:$A$1000,0),MATCH("Statut",Potentials!$A$1:$O$1,0))="9 -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IF(AND($AM$2&lt;&gt;0,$AN$2&lt;&gt;0,DATE(YEAR(AN38),MONTH(AN38),DAY(AN38))&gt;=$AM$2,(DATE(YEAR(AN38),MONTH(AN38),DAY(AN38))&lt;=$AN$2),INDEX(Potentials!$A$1:$O$10000,MATCH(AM38,Potentials!$A$1:$A$1000,0),MATCH("Statut",Potentials!$A$1:$O$1,0))="9 - Perdu"),1,0)),
IF(AND($AM$2=0,$AN$2=0,DATE(YEAR(AN38),MONTH(AN38),DAY(AN38))&gt;=$O$6,(DATE(YEAR(AN38),MONTH(AN38),DAY(AN38))&lt;=$O$3),INDEX(Potentials!$A$1:$O$1000,MATCH(AM38,Potentials!$A$1:$A$1000,0),MATCH("Groupe",Potentials!$A$1:$O$1,0))=$A$2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,MATCH(AM38,Potentials!$A$1:$A$1000,0),MATCH("Groupe",Potentials!$A$1:$O$1,0))=$A$2,INDEX(Potentials!$A$1:$O$10000,MATCH(AM38,Potentials!$A$1:$A$1000,0),MATCH("Statut",Potentials!$A$1:$O$1,0))="9 - Perdu"),1,0))))</f>
      </c>
      <c r="AP38" s="47" t="str">
        <f>IF(AO38&lt;&gt;0,SUM($AO$4:AO38),0)</f>
      </c>
      <c r="AQ38" s="48">
        <v>35</v>
      </c>
      <c r="AR38" s="17" t="str">
        <f>IFERROR(INDEX($AM$4:$AP$1000,MATCH(AQ38,$AP$4:$AP$1000,0),1),0)</f>
      </c>
      <c r="AT38" t="str">
        <f>IF(COUNTIF($AT$4:AT37,Potentials!B36)&gt;0,"",Potentials!B36)</f>
      </c>
      <c r="AU38" s="2" t="str">
        <f t="array" ref="AU38" aca="1" ca="1">IF($A$2="Tous",SUMPRODUCT((Potentials!$F$2:$F$2000)*(Potentials!$B$2:$B$2000=AT38)*(Potentials!$E$2:$E$2000&lt;&gt;"8 - Gagne")*(Potentials!$E$2:$E$2000&lt;&gt;"9 - Perdu")*(Potentials!$E$2:$E$2000&lt;&gt;"10 - Gele"))
+SUMPRODUCT((Potentials!$F$2:$F$2000=0)*(Potentials!$B$2:$B$2000=AT38)*(Potentials!$D$2:$D$2000)*(Potentials!$E$2:$E$2000&lt;&gt;"8 - Gagne")*(Potentials!$E$2:$E$2000&lt;&gt;"9 - Perdu")*(Potentials!$E$2:$E$2000&lt;&gt;"10 - Gele")),
SUMPRODUCT((Potentials!$F$2:$F$2000)*(Potentials!$B$2:$B$2000=AT38)*(Potentials!$E$2:$E$2000&lt;&gt;"8 - Gagne")*(Potentials!$E$2:$E$2000&lt;&gt;"9 - Perdu")*(Potentials!$E$2:$E$2000&lt;&gt;"10 - Gele")*(Potentials!$O$2:$O$2000=$A$2))
+SUMPRODUCT((Potentials!$F$2:$F$2000=0)*(Potentials!$B$2:$B$2000=AT38)*(Potentials!$D$2:$D$2000)*(Potentials!$E$2:$E$2000&lt;&gt;"8 - Gagne")*(Potentials!$E$2:$E$2000&lt;&gt;"9 - Perdu")*(Potentials!$E$2:$E$2000&lt;&gt;"10 - Gele")*(Potentials!$O$2:$O$2000=$A$2)))</f>
      </c>
      <c r="BA38" t="str">
        <f>Potentials!A36</f>
      </c>
      <c r="BB38" s="2" t="str">
        <f t="array" ref="BB38" aca="1" ca="1">IF($A$2="Tous",SUMPRODUCT((Potentials!$F$2:$F$2000)*(Potentials!$A$2:$A$2000=BA38)*(Potentials!$E$2:$E$2000&lt;&gt;"8 - Gagne")*(Potentials!$E$2:$E$2000&lt;&gt;"9 - Perdu")*(Potentials!$E$2:$E$2000&lt;&gt;"10 - Gele"))
+SUMPRODUCT((Potentials!$F$2:$F$2000=0)*(Potentials!$A$2:$A$2000=BA38)*(Potentials!$D$2:$D$2000)*(Potentials!$E$2:$E$2000&lt;&gt;"8 - Gagne")*(Potentials!$E$2:$E$2000&lt;&gt;"9 - Perdu")*(Potentials!$E$2:$E$2000&lt;&gt;"10 - Gele")),
SUMPRODUCT((Potentials!$F$2:$F$2000)*(Potentials!$A$2:$A$2000=BA38)*(Potentials!$E$2:$E$2000&lt;&gt;"8 - Gagne")*(Potentials!$E$2:$E$2000&lt;&gt;"9 - Perdu")*(Potentials!$E$2:$E$2000&lt;&gt;"10 - Gele")*(Potentials!$O$2:$O$2000=$A$2))
+SUMPRODUCT((Potentials!$F$2:$F$2000=0)*(Potentials!$A$2:$A$2000=BA38)*(Potentials!$D$2:$D$2000)*(Potentials!$E$2:$E$2000&lt;&gt;"8 - Gagne")*(Potentials!$E$2:$E$2000&lt;&gt;"9 - Perdu")*(Potentials!$E$2:$E$2000&lt;&gt;"10 - Gele")*(Potentials!$O$2:$O$2000=$A$2)))</f>
      </c>
    </row>
    <row r="39" spans="1:113">
      <c r="R39" t="str">
        <f>Potentials!A37</f>
      </c>
      <c r="S39" s="1" t="str">
        <f>Potentials!M37</f>
      </c>
      <c r="T39" s="47" t="str">
        <f>IF(INDEX(Potentials!$A$1:$O$1000,MATCH(R39,Potentials!$A$1:$A$1000,0),MATCH("Origine setup",Potentials!$A$1:$O$1,0))&lt;&gt;"",0,
IF($A$2="Tous",
IF(AND($R$2=0,$S$2=0,DATE(YEAR(S39),MONTH(S39),DAY(S39))&gt;=$O$6,(DATE(YEAR(S39),MONTH(S39),DAY(S39))&lt;=$O$3),LEFT(R39,3)="PRA"),1,
IF(AND($R$2&lt;&gt;0,$S$2&lt;&gt;0,DATE(YEAR(S39),MONTH(S39),DAY(S39))&gt;=$R$2,(DATE(YEAR(S39),MONTH(S39),DAY(S39))&lt;=$S$2),LEFT(R39,3)="PRA"),1,0)),
IF(AND($R$2=0,$S$2=0,DATE(YEAR(S39),MONTH(S39),DAY(S39))&gt;=$O$6,(DATE(YEAR(S39),MONTH(S39),DAY(S39))&lt;=$O$3),INDEX(Potentials!$A$1:$O$1000,MATCH(R39,Potentials!$A$1:$A$1000,0),MATCH("Groupe",Potentials!$A$1:$O$1,0))=$A$2,LEFT(R39,3)="PRA"),1,
IF(AND($R$2&lt;&gt;0,$S$2&lt;&gt;0,DATE(YEAR(S39),MONTH(S39),DAY(S39))&gt;=$R$2,(DATE(YEAR(S39),MONTH(S39),DAY(S39))&lt;=$S$2),INDEX(Potentials!$A$1:$O$1000,MATCH(R39,Potentials!$A$1:$A$1000,0),MATCH("Groupe",Potentials!$A$1:$O$1,0))=$A$2,LEFT(R39,3)="PRA"),1,0))))</f>
      </c>
      <c r="U39" s="47" t="str">
        <f>IF(T39&lt;&gt;0,SUM($T$4:T39),0)</f>
      </c>
      <c r="V39" s="48">
        <v>36</v>
      </c>
      <c r="W39" s="17" t="str">
        <f>IFERROR(INDEX($R$4:$U$1000,MATCH(V39,$U$4:$U$1000,0),1),0)</f>
      </c>
      <c r="Y39" t="str">
        <f>Projects!A37</f>
      </c>
      <c r="Z39" s="1" t="str">
        <f>Projects!I37</f>
      </c>
      <c r="AA39" s="47" t="str">
        <f>IF($A$2="Tous",
IF(AND($Y$2=0,$Z$2=0,DATE(YEAR(Z39),MONTH(Z39),DAY(Z39))&gt;=$O$6,(DATE(YEAR(Z39),MONTH(Z39),DAY(Z39))&lt;=$O$3)),1,
IF(AND($Y$2&lt;&gt;0,$Z$2&lt;&gt;0,DATE(YEAR(Z39),MONTH(Z39),DAY(Z39))&gt;=$Y$2,(DATE(YEAR(Z39),MONTH(Z39),DAY(Z39))&lt;=$Z$2)),1,0)),
IF(AND($Y$2=0,$Z$2=0,DATE(YEAR(Z39),MONTH(Z39),DAY(Z39))&gt;=$O$6,(DATE(YEAR(Z39),MONTH(Z39),DAY(Z39))&lt;=$O$3),INDEX(Projects!$A$1:$O$1000,MATCH(Y39,Projects!$A$1:$A$1000,0),MATCH("Groupe",Projects!$A$1:$O$1,0))=$A$2),1,
IF(AND($Y$2&lt;&gt;0,$Z$2&lt;&gt;0,DATE(YEAR(Z39),MONTH(Z39),DAY(Z39))&gt;=$Y$2,(DATE(YEAR(Z39),MONTH(Z39),DAY(Z39))&lt;=$Z$2),INDEX(Projects!$A$1:$O$1000,MATCH(Y39,Projects!$A$1:$A$1000,0),MATCH("Groupe",Projects!$A$1:$O$1,0))=$A$2),1,0)))</f>
      </c>
      <c r="AB39" s="47" t="str">
        <f>IF(AA39&lt;&gt;0,SUM($AA$4:AA39),0)</f>
      </c>
      <c r="AC39" s="48">
        <v>36</v>
      </c>
      <c r="AD39" s="17" t="str">
        <f>IFERROR(INDEX($Y$4:$AB$1000,MATCH(AC39,$AB$4:$AB$1000,0),1),0)</f>
      </c>
      <c r="AF39" t="str">
        <f>Projects!A37</f>
      </c>
      <c r="AG39" s="1" t="str">
        <f>Projects!D37</f>
      </c>
      <c r="AH39" s="47" t="str">
        <f>IF($A$2="Tous",
IF(AND($AF$2=0,$AG$2=0,DATE(YEAR(AG39),MONTH(AG39),DAY(AG39))&gt;=$O$6,(DATE(YEAR(AG39),MONTH(AG39),DAY(AG39))&lt;=$O$3)),1,
IF(AND($AF$2&lt;&gt;0,$AG$2&lt;&gt;0,DATE(YEAR(AG39),MONTH(AG39),DAY(AG39))&gt;=$AF$2,(DATE(YEAR(AG39),MONTH(AG39),DAY(AG39))&lt;=$AG$2)),1,0)),
IF(AND($AF$2=0,$AG$2=0,DATE(YEAR(AG39),MONTH(AG39),DAY(AG39))&gt;=$O$6,(DATE(YEAR(AG39),MONTH(AG39),DAY(AG39))&lt;=$O$3),INDEX(Projects!$A$1:$O$1000,MATCH(AF39,Projects!$A$1:$A$1000,0),MATCH("Groupe",Projects!$A$1:$O$1,0))=$A$2),1,
IF(AND($AF$2&lt;&gt;0,$AG$2&lt;&gt;0,DATE(YEAR(AG39),MONTH(AG39),DAY(AG39))&gt;=$AF$2,(DATE(YEAR(AG39),MONTH(AG39),DAY(AG39))&lt;=$AG$2),INDEX(Projects!$A$1:$O$1000,MATCH(AF39,Projects!$A$1:$A$1000,0),MATCH("Groupe",Projects!$A$1:$O$1,0))=$A$2),1,0)))</f>
      </c>
      <c r="AI39" s="47" t="str">
        <f>IF(AH39&lt;&gt;0,SUM($AH$4:AH39),0)</f>
      </c>
      <c r="AJ39" s="48">
        <v>36</v>
      </c>
      <c r="AK39" s="17" t="str">
        <f>IFERROR(INDEX($AF$4:$AI$1000,MATCH(AJ39,$AI$4:$AI$1000,0),1),0)</f>
      </c>
      <c r="AM39" t="str">
        <f>Potentials!A37</f>
      </c>
      <c r="AN39" s="1" t="str">
        <f>Potentials!L37</f>
      </c>
      <c r="AO39" s="47" t="str">
        <f>IF(INDEX(Potentials!$A$1:$O$1000,MATCH(R39,Potentials!$A$1:$A$1000,0),MATCH("Origine setup",Potentials!$A$1:$O$1,0))&lt;&gt;"",0,
IF($A$2="Tous",
IF(AND($AM$2=0,$AN$2=0,DATE(YEAR(AN39),MONTH(AN39),DAY(AN39))&gt;=$O$6,(DATE(YEAR(AN39),MONTH(AN39),DAY(AN39))&lt;=$O$3),INDEX(Potentials!$A$1:$O$10000,MATCH(AM39,Potentials!$A$1:$A$1000,0),MATCH("Statut",Potentials!$A$1:$O$1,0))="9 -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IF(AND($AM$2&lt;&gt;0,$AN$2&lt;&gt;0,DATE(YEAR(AN39),MONTH(AN39),DAY(AN39))&gt;=$AM$2,(DATE(YEAR(AN39),MONTH(AN39),DAY(AN39))&lt;=$AN$2),INDEX(Potentials!$A$1:$O$10000,MATCH(AM39,Potentials!$A$1:$A$1000,0),MATCH("Statut",Potentials!$A$1:$O$1,0))="9 - Perdu"),1,0)),
IF(AND($AM$2=0,$AN$2=0,DATE(YEAR(AN39),MONTH(AN39),DAY(AN39))&gt;=$O$6,(DATE(YEAR(AN39),MONTH(AN39),DAY(AN39))&lt;=$O$3),INDEX(Potentials!$A$1:$O$1000,MATCH(AM39,Potentials!$A$1:$A$1000,0),MATCH("Groupe",Potentials!$A$1:$O$1,0))=$A$2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,MATCH(AM39,Potentials!$A$1:$A$1000,0),MATCH("Groupe",Potentials!$A$1:$O$1,0))=$A$2,INDEX(Potentials!$A$1:$O$10000,MATCH(AM39,Potentials!$A$1:$A$1000,0),MATCH("Statut",Potentials!$A$1:$O$1,0))="9 - Perdu"),1,0))))</f>
      </c>
      <c r="AP39" s="47" t="str">
        <f>IF(AO39&lt;&gt;0,SUM($AO$4:AO39),0)</f>
      </c>
      <c r="AQ39" s="48">
        <v>36</v>
      </c>
      <c r="AR39" s="17" t="str">
        <f>IFERROR(INDEX($AM$4:$AP$1000,MATCH(AQ39,$AP$4:$AP$1000,0),1),0)</f>
      </c>
      <c r="AT39" t="str">
        <f>IF(COUNTIF($AT$4:AT38,Potentials!B37)&gt;0,"",Potentials!B37)</f>
      </c>
      <c r="AU39" s="2" t="str">
        <f t="array" ref="AU39" aca="1" ca="1">IF($A$2="Tous",SUMPRODUCT((Potentials!$F$2:$F$2000)*(Potentials!$B$2:$B$2000=AT39)*(Potentials!$E$2:$E$2000&lt;&gt;"8 - Gagne")*(Potentials!$E$2:$E$2000&lt;&gt;"9 - Perdu")*(Potentials!$E$2:$E$2000&lt;&gt;"10 - Gele"))
+SUMPRODUCT((Potentials!$F$2:$F$2000=0)*(Potentials!$B$2:$B$2000=AT39)*(Potentials!$D$2:$D$2000)*(Potentials!$E$2:$E$2000&lt;&gt;"8 - Gagne")*(Potentials!$E$2:$E$2000&lt;&gt;"9 - Perdu")*(Potentials!$E$2:$E$2000&lt;&gt;"10 - Gele")),
SUMPRODUCT((Potentials!$F$2:$F$2000)*(Potentials!$B$2:$B$2000=AT39)*(Potentials!$E$2:$E$2000&lt;&gt;"8 - Gagne")*(Potentials!$E$2:$E$2000&lt;&gt;"9 - Perdu")*(Potentials!$E$2:$E$2000&lt;&gt;"10 - Gele")*(Potentials!$O$2:$O$2000=$A$2))
+SUMPRODUCT((Potentials!$F$2:$F$2000=0)*(Potentials!$B$2:$B$2000=AT39)*(Potentials!$D$2:$D$2000)*(Potentials!$E$2:$E$2000&lt;&gt;"8 - Gagne")*(Potentials!$E$2:$E$2000&lt;&gt;"9 - Perdu")*(Potentials!$E$2:$E$2000&lt;&gt;"10 - Gele")*(Potentials!$O$2:$O$2000=$A$2)))</f>
      </c>
      <c r="BA39" t="str">
        <f>Potentials!A37</f>
      </c>
      <c r="BB39" s="2" t="str">
        <f t="array" ref="BB39" aca="1" ca="1">IF($A$2="Tous",SUMPRODUCT((Potentials!$F$2:$F$2000)*(Potentials!$A$2:$A$2000=BA39)*(Potentials!$E$2:$E$2000&lt;&gt;"8 - Gagne")*(Potentials!$E$2:$E$2000&lt;&gt;"9 - Perdu")*(Potentials!$E$2:$E$2000&lt;&gt;"10 - Gele"))
+SUMPRODUCT((Potentials!$F$2:$F$2000=0)*(Potentials!$A$2:$A$2000=BA39)*(Potentials!$D$2:$D$2000)*(Potentials!$E$2:$E$2000&lt;&gt;"8 - Gagne")*(Potentials!$E$2:$E$2000&lt;&gt;"9 - Perdu")*(Potentials!$E$2:$E$2000&lt;&gt;"10 - Gele")),
SUMPRODUCT((Potentials!$F$2:$F$2000)*(Potentials!$A$2:$A$2000=BA39)*(Potentials!$E$2:$E$2000&lt;&gt;"8 - Gagne")*(Potentials!$E$2:$E$2000&lt;&gt;"9 - Perdu")*(Potentials!$E$2:$E$2000&lt;&gt;"10 - Gele")*(Potentials!$O$2:$O$2000=$A$2))
+SUMPRODUCT((Potentials!$F$2:$F$2000=0)*(Potentials!$A$2:$A$2000=BA39)*(Potentials!$D$2:$D$2000)*(Potentials!$E$2:$E$2000&lt;&gt;"8 - Gagne")*(Potentials!$E$2:$E$2000&lt;&gt;"9 - Perdu")*(Potentials!$E$2:$E$2000&lt;&gt;"10 - Gele")*(Potentials!$O$2:$O$2000=$A$2)))</f>
      </c>
    </row>
    <row r="40" spans="1:113">
      <c r="R40" t="str">
        <f>Potentials!A38</f>
      </c>
      <c r="S40" s="1" t="str">
        <f>Potentials!M38</f>
      </c>
      <c r="T40" s="47" t="str">
        <f>IF(INDEX(Potentials!$A$1:$O$1000,MATCH(R40,Potentials!$A$1:$A$1000,0),MATCH("Origine setup",Potentials!$A$1:$O$1,0))&lt;&gt;"",0,
IF($A$2="Tous",
IF(AND($R$2=0,$S$2=0,DATE(YEAR(S40),MONTH(S40),DAY(S40))&gt;=$O$6,(DATE(YEAR(S40),MONTH(S40),DAY(S40))&lt;=$O$3),LEFT(R40,3)="PRA"),1,
IF(AND($R$2&lt;&gt;0,$S$2&lt;&gt;0,DATE(YEAR(S40),MONTH(S40),DAY(S40))&gt;=$R$2,(DATE(YEAR(S40),MONTH(S40),DAY(S40))&lt;=$S$2),LEFT(R40,3)="PRA"),1,0)),
IF(AND($R$2=0,$S$2=0,DATE(YEAR(S40),MONTH(S40),DAY(S40))&gt;=$O$6,(DATE(YEAR(S40),MONTH(S40),DAY(S40))&lt;=$O$3),INDEX(Potentials!$A$1:$O$1000,MATCH(R40,Potentials!$A$1:$A$1000,0),MATCH("Groupe",Potentials!$A$1:$O$1,0))=$A$2,LEFT(R40,3)="PRA"),1,
IF(AND($R$2&lt;&gt;0,$S$2&lt;&gt;0,DATE(YEAR(S40),MONTH(S40),DAY(S40))&gt;=$R$2,(DATE(YEAR(S40),MONTH(S40),DAY(S40))&lt;=$S$2),INDEX(Potentials!$A$1:$O$1000,MATCH(R40,Potentials!$A$1:$A$1000,0),MATCH("Groupe",Potentials!$A$1:$O$1,0))=$A$2,LEFT(R40,3)="PRA"),1,0))))</f>
      </c>
      <c r="U40" s="47" t="str">
        <f>IF(T40&lt;&gt;0,SUM($T$4:T40),0)</f>
      </c>
      <c r="V40" s="48">
        <v>37</v>
      </c>
      <c r="W40" s="17" t="str">
        <f>IFERROR(INDEX($R$4:$U$1000,MATCH(V40,$U$4:$U$1000,0),1),0)</f>
      </c>
      <c r="Y40" t="str">
        <f>Projects!A38</f>
      </c>
      <c r="Z40" s="1" t="str">
        <f>Projects!I38</f>
      </c>
      <c r="AA40" s="47" t="str">
        <f>IF($A$2="Tous",
IF(AND($Y$2=0,$Z$2=0,DATE(YEAR(Z40),MONTH(Z40),DAY(Z40))&gt;=$O$6,(DATE(YEAR(Z40),MONTH(Z40),DAY(Z40))&lt;=$O$3)),1,
IF(AND($Y$2&lt;&gt;0,$Z$2&lt;&gt;0,DATE(YEAR(Z40),MONTH(Z40),DAY(Z40))&gt;=$Y$2,(DATE(YEAR(Z40),MONTH(Z40),DAY(Z40))&lt;=$Z$2)),1,0)),
IF(AND($Y$2=0,$Z$2=0,DATE(YEAR(Z40),MONTH(Z40),DAY(Z40))&gt;=$O$6,(DATE(YEAR(Z40),MONTH(Z40),DAY(Z40))&lt;=$O$3),INDEX(Projects!$A$1:$O$1000,MATCH(Y40,Projects!$A$1:$A$1000,0),MATCH("Groupe",Projects!$A$1:$O$1,0))=$A$2),1,
IF(AND($Y$2&lt;&gt;0,$Z$2&lt;&gt;0,DATE(YEAR(Z40),MONTH(Z40),DAY(Z40))&gt;=$Y$2,(DATE(YEAR(Z40),MONTH(Z40),DAY(Z40))&lt;=$Z$2),INDEX(Projects!$A$1:$O$1000,MATCH(Y40,Projects!$A$1:$A$1000,0),MATCH("Groupe",Projects!$A$1:$O$1,0))=$A$2),1,0)))</f>
      </c>
      <c r="AB40" s="47" t="str">
        <f>IF(AA40&lt;&gt;0,SUM($AA$4:AA40),0)</f>
      </c>
      <c r="AC40" s="48">
        <v>37</v>
      </c>
      <c r="AD40" s="17" t="str">
        <f>IFERROR(INDEX($Y$4:$AB$1000,MATCH(AC40,$AB$4:$AB$1000,0),1),0)</f>
      </c>
      <c r="AF40" t="str">
        <f>Projects!A38</f>
      </c>
      <c r="AG40" s="1" t="str">
        <f>Projects!D38</f>
      </c>
      <c r="AH40" s="47" t="str">
        <f>IF($A$2="Tous",
IF(AND($AF$2=0,$AG$2=0,DATE(YEAR(AG40),MONTH(AG40),DAY(AG40))&gt;=$O$6,(DATE(YEAR(AG40),MONTH(AG40),DAY(AG40))&lt;=$O$3)),1,
IF(AND($AF$2&lt;&gt;0,$AG$2&lt;&gt;0,DATE(YEAR(AG40),MONTH(AG40),DAY(AG40))&gt;=$AF$2,(DATE(YEAR(AG40),MONTH(AG40),DAY(AG40))&lt;=$AG$2)),1,0)),
IF(AND($AF$2=0,$AG$2=0,DATE(YEAR(AG40),MONTH(AG40),DAY(AG40))&gt;=$O$6,(DATE(YEAR(AG40),MONTH(AG40),DAY(AG40))&lt;=$O$3),INDEX(Projects!$A$1:$O$1000,MATCH(AF40,Projects!$A$1:$A$1000,0),MATCH("Groupe",Projects!$A$1:$O$1,0))=$A$2),1,
IF(AND($AF$2&lt;&gt;0,$AG$2&lt;&gt;0,DATE(YEAR(AG40),MONTH(AG40),DAY(AG40))&gt;=$AF$2,(DATE(YEAR(AG40),MONTH(AG40),DAY(AG40))&lt;=$AG$2),INDEX(Projects!$A$1:$O$1000,MATCH(AF40,Projects!$A$1:$A$1000,0),MATCH("Groupe",Projects!$A$1:$O$1,0))=$A$2),1,0)))</f>
      </c>
      <c r="AI40" s="47" t="str">
        <f>IF(AH40&lt;&gt;0,SUM($AH$4:AH40),0)</f>
      </c>
      <c r="AJ40" s="48">
        <v>37</v>
      </c>
      <c r="AK40" s="17" t="str">
        <f>IFERROR(INDEX($AF$4:$AI$1000,MATCH(AJ40,$AI$4:$AI$1000,0),1),0)</f>
      </c>
      <c r="AM40" t="str">
        <f>Potentials!A38</f>
      </c>
      <c r="AN40" s="1" t="str">
        <f>Potentials!L38</f>
      </c>
      <c r="AO40" s="47" t="str">
        <f>IF(INDEX(Potentials!$A$1:$O$1000,MATCH(R40,Potentials!$A$1:$A$1000,0),MATCH("Origine setup",Potentials!$A$1:$O$1,0))&lt;&gt;"",0,
IF($A$2="Tous",
IF(AND($AM$2=0,$AN$2=0,DATE(YEAR(AN40),MONTH(AN40),DAY(AN40))&gt;=$O$6,(DATE(YEAR(AN40),MONTH(AN40),DAY(AN40))&lt;=$O$3),INDEX(Potentials!$A$1:$O$10000,MATCH(AM40,Potentials!$A$1:$A$1000,0),MATCH("Statut",Potentials!$A$1:$O$1,0))="9 -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IF(AND($AM$2&lt;&gt;0,$AN$2&lt;&gt;0,DATE(YEAR(AN40),MONTH(AN40),DAY(AN40))&gt;=$AM$2,(DATE(YEAR(AN40),MONTH(AN40),DAY(AN40))&lt;=$AN$2),INDEX(Potentials!$A$1:$O$10000,MATCH(AM40,Potentials!$A$1:$A$1000,0),MATCH("Statut",Potentials!$A$1:$O$1,0))="9 - Perdu"),1,0)),
IF(AND($AM$2=0,$AN$2=0,DATE(YEAR(AN40),MONTH(AN40),DAY(AN40))&gt;=$O$6,(DATE(YEAR(AN40),MONTH(AN40),DAY(AN40))&lt;=$O$3),INDEX(Potentials!$A$1:$O$1000,MATCH(AM40,Potentials!$A$1:$A$1000,0),MATCH("Groupe",Potentials!$A$1:$O$1,0))=$A$2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,MATCH(AM40,Potentials!$A$1:$A$1000,0),MATCH("Groupe",Potentials!$A$1:$O$1,0))=$A$2,INDEX(Potentials!$A$1:$O$10000,MATCH(AM40,Potentials!$A$1:$A$1000,0),MATCH("Statut",Potentials!$A$1:$O$1,0))="9 - Perdu"),1,0))))</f>
      </c>
      <c r="AP40" s="47" t="str">
        <f>IF(AO40&lt;&gt;0,SUM($AO$4:AO40),0)</f>
      </c>
      <c r="AQ40" s="48">
        <v>37</v>
      </c>
      <c r="AR40" s="17" t="str">
        <f>IFERROR(INDEX($AM$4:$AP$1000,MATCH(AQ40,$AP$4:$AP$1000,0),1),0)</f>
      </c>
      <c r="AT40" t="str">
        <f>IF(COUNTIF($AT$4:AT39,Potentials!B38)&gt;0,"",Potentials!B38)</f>
      </c>
      <c r="AU40" s="2" t="str">
        <f t="array" ref="AU40" aca="1" ca="1">IF($A$2="Tous",SUMPRODUCT((Potentials!$F$2:$F$2000)*(Potentials!$B$2:$B$2000=AT40)*(Potentials!$E$2:$E$2000&lt;&gt;"8 - Gagne")*(Potentials!$E$2:$E$2000&lt;&gt;"9 - Perdu")*(Potentials!$E$2:$E$2000&lt;&gt;"10 - Gele"))
+SUMPRODUCT((Potentials!$F$2:$F$2000=0)*(Potentials!$B$2:$B$2000=AT40)*(Potentials!$D$2:$D$2000)*(Potentials!$E$2:$E$2000&lt;&gt;"8 - Gagne")*(Potentials!$E$2:$E$2000&lt;&gt;"9 - Perdu")*(Potentials!$E$2:$E$2000&lt;&gt;"10 - Gele")),
SUMPRODUCT((Potentials!$F$2:$F$2000)*(Potentials!$B$2:$B$2000=AT40)*(Potentials!$E$2:$E$2000&lt;&gt;"8 - Gagne")*(Potentials!$E$2:$E$2000&lt;&gt;"9 - Perdu")*(Potentials!$E$2:$E$2000&lt;&gt;"10 - Gele")*(Potentials!$O$2:$O$2000=$A$2))
+SUMPRODUCT((Potentials!$F$2:$F$2000=0)*(Potentials!$B$2:$B$2000=AT40)*(Potentials!$D$2:$D$2000)*(Potentials!$E$2:$E$2000&lt;&gt;"8 - Gagne")*(Potentials!$E$2:$E$2000&lt;&gt;"9 - Perdu")*(Potentials!$E$2:$E$2000&lt;&gt;"10 - Gele")*(Potentials!$O$2:$O$2000=$A$2)))</f>
      </c>
      <c r="BA40" t="str">
        <f>Potentials!A38</f>
      </c>
      <c r="BB40" s="2" t="str">
        <f t="array" ref="BB40" aca="1" ca="1">IF($A$2="Tous",SUMPRODUCT((Potentials!$F$2:$F$2000)*(Potentials!$A$2:$A$2000=BA40)*(Potentials!$E$2:$E$2000&lt;&gt;"8 - Gagne")*(Potentials!$E$2:$E$2000&lt;&gt;"9 - Perdu")*(Potentials!$E$2:$E$2000&lt;&gt;"10 - Gele"))
+SUMPRODUCT((Potentials!$F$2:$F$2000=0)*(Potentials!$A$2:$A$2000=BA40)*(Potentials!$D$2:$D$2000)*(Potentials!$E$2:$E$2000&lt;&gt;"8 - Gagne")*(Potentials!$E$2:$E$2000&lt;&gt;"9 - Perdu")*(Potentials!$E$2:$E$2000&lt;&gt;"10 - Gele")),
SUMPRODUCT((Potentials!$F$2:$F$2000)*(Potentials!$A$2:$A$2000=BA40)*(Potentials!$E$2:$E$2000&lt;&gt;"8 - Gagne")*(Potentials!$E$2:$E$2000&lt;&gt;"9 - Perdu")*(Potentials!$E$2:$E$2000&lt;&gt;"10 - Gele")*(Potentials!$O$2:$O$2000=$A$2))
+SUMPRODUCT((Potentials!$F$2:$F$2000=0)*(Potentials!$A$2:$A$2000=BA40)*(Potentials!$D$2:$D$2000)*(Potentials!$E$2:$E$2000&lt;&gt;"8 - Gagne")*(Potentials!$E$2:$E$2000&lt;&gt;"9 - Perdu")*(Potentials!$E$2:$E$2000&lt;&gt;"10 - Gele")*(Potentials!$O$2:$O$2000=$A$2)))</f>
      </c>
    </row>
    <row r="41" spans="1:113">
      <c r="R41" t="str">
        <f>Potentials!A39</f>
      </c>
      <c r="S41" s="1" t="str">
        <f>Potentials!M39</f>
      </c>
      <c r="T41" s="47" t="str">
        <f>IF(INDEX(Potentials!$A$1:$O$1000,MATCH(R41,Potentials!$A$1:$A$1000,0),MATCH("Origine setup",Potentials!$A$1:$O$1,0))&lt;&gt;"",0,
IF($A$2="Tous",
IF(AND($R$2=0,$S$2=0,DATE(YEAR(S41),MONTH(S41),DAY(S41))&gt;=$O$6,(DATE(YEAR(S41),MONTH(S41),DAY(S41))&lt;=$O$3),LEFT(R41,3)="PRA"),1,
IF(AND($R$2&lt;&gt;0,$S$2&lt;&gt;0,DATE(YEAR(S41),MONTH(S41),DAY(S41))&gt;=$R$2,(DATE(YEAR(S41),MONTH(S41),DAY(S41))&lt;=$S$2),LEFT(R41,3)="PRA"),1,0)),
IF(AND($R$2=0,$S$2=0,DATE(YEAR(S41),MONTH(S41),DAY(S41))&gt;=$O$6,(DATE(YEAR(S41),MONTH(S41),DAY(S41))&lt;=$O$3),INDEX(Potentials!$A$1:$O$1000,MATCH(R41,Potentials!$A$1:$A$1000,0),MATCH("Groupe",Potentials!$A$1:$O$1,0))=$A$2,LEFT(R41,3)="PRA"),1,
IF(AND($R$2&lt;&gt;0,$S$2&lt;&gt;0,DATE(YEAR(S41),MONTH(S41),DAY(S41))&gt;=$R$2,(DATE(YEAR(S41),MONTH(S41),DAY(S41))&lt;=$S$2),INDEX(Potentials!$A$1:$O$1000,MATCH(R41,Potentials!$A$1:$A$1000,0),MATCH("Groupe",Potentials!$A$1:$O$1,0))=$A$2,LEFT(R41,3)="PRA"),1,0))))</f>
      </c>
      <c r="U41" s="47" t="str">
        <f>IF(T41&lt;&gt;0,SUM($T$4:T41),0)</f>
      </c>
      <c r="V41" s="48">
        <v>38</v>
      </c>
      <c r="W41" s="17" t="str">
        <f>IFERROR(INDEX($R$4:$U$1000,MATCH(V41,$U$4:$U$1000,0),1),0)</f>
      </c>
      <c r="Y41" t="str">
        <f>Projects!A39</f>
      </c>
      <c r="Z41" s="1" t="str">
        <f>Projects!I39</f>
      </c>
      <c r="AA41" s="47" t="str">
        <f>IF($A$2="Tous",
IF(AND($Y$2=0,$Z$2=0,DATE(YEAR(Z41),MONTH(Z41),DAY(Z41))&gt;=$O$6,(DATE(YEAR(Z41),MONTH(Z41),DAY(Z41))&lt;=$O$3)),1,
IF(AND($Y$2&lt;&gt;0,$Z$2&lt;&gt;0,DATE(YEAR(Z41),MONTH(Z41),DAY(Z41))&gt;=$Y$2,(DATE(YEAR(Z41),MONTH(Z41),DAY(Z41))&lt;=$Z$2)),1,0)),
IF(AND($Y$2=0,$Z$2=0,DATE(YEAR(Z41),MONTH(Z41),DAY(Z41))&gt;=$O$6,(DATE(YEAR(Z41),MONTH(Z41),DAY(Z41))&lt;=$O$3),INDEX(Projects!$A$1:$O$1000,MATCH(Y41,Projects!$A$1:$A$1000,0),MATCH("Groupe",Projects!$A$1:$O$1,0))=$A$2),1,
IF(AND($Y$2&lt;&gt;0,$Z$2&lt;&gt;0,DATE(YEAR(Z41),MONTH(Z41),DAY(Z41))&gt;=$Y$2,(DATE(YEAR(Z41),MONTH(Z41),DAY(Z41))&lt;=$Z$2),INDEX(Projects!$A$1:$O$1000,MATCH(Y41,Projects!$A$1:$A$1000,0),MATCH("Groupe",Projects!$A$1:$O$1,0))=$A$2),1,0)))</f>
      </c>
      <c r="AB41" s="47" t="str">
        <f>IF(AA41&lt;&gt;0,SUM($AA$4:AA41),0)</f>
      </c>
      <c r="AC41" s="48">
        <v>38</v>
      </c>
      <c r="AD41" s="17" t="str">
        <f>IFERROR(INDEX($Y$4:$AB$1000,MATCH(AC41,$AB$4:$AB$1000,0),1),0)</f>
      </c>
      <c r="AF41" t="str">
        <f>Projects!A39</f>
      </c>
      <c r="AG41" s="1" t="str">
        <f>Projects!D39</f>
      </c>
      <c r="AH41" s="47" t="str">
        <f>IF($A$2="Tous",
IF(AND($AF$2=0,$AG$2=0,DATE(YEAR(AG41),MONTH(AG41),DAY(AG41))&gt;=$O$6,(DATE(YEAR(AG41),MONTH(AG41),DAY(AG41))&lt;=$O$3)),1,
IF(AND($AF$2&lt;&gt;0,$AG$2&lt;&gt;0,DATE(YEAR(AG41),MONTH(AG41),DAY(AG41))&gt;=$AF$2,(DATE(YEAR(AG41),MONTH(AG41),DAY(AG41))&lt;=$AG$2)),1,0)),
IF(AND($AF$2=0,$AG$2=0,DATE(YEAR(AG41),MONTH(AG41),DAY(AG41))&gt;=$O$6,(DATE(YEAR(AG41),MONTH(AG41),DAY(AG41))&lt;=$O$3),INDEX(Projects!$A$1:$O$1000,MATCH(AF41,Projects!$A$1:$A$1000,0),MATCH("Groupe",Projects!$A$1:$O$1,0))=$A$2),1,
IF(AND($AF$2&lt;&gt;0,$AG$2&lt;&gt;0,DATE(YEAR(AG41),MONTH(AG41),DAY(AG41))&gt;=$AF$2,(DATE(YEAR(AG41),MONTH(AG41),DAY(AG41))&lt;=$AG$2),INDEX(Projects!$A$1:$O$1000,MATCH(AF41,Projects!$A$1:$A$1000,0),MATCH("Groupe",Projects!$A$1:$O$1,0))=$A$2),1,0)))</f>
      </c>
      <c r="AI41" s="47" t="str">
        <f>IF(AH41&lt;&gt;0,SUM($AH$4:AH41),0)</f>
      </c>
      <c r="AJ41" s="48">
        <v>38</v>
      </c>
      <c r="AK41" s="17" t="str">
        <f>IFERROR(INDEX($AF$4:$AI$1000,MATCH(AJ41,$AI$4:$AI$1000,0),1),0)</f>
      </c>
      <c r="AM41" t="str">
        <f>Potentials!A39</f>
      </c>
      <c r="AN41" s="1" t="str">
        <f>Potentials!L39</f>
      </c>
      <c r="AO41" s="47" t="str">
        <f>IF(INDEX(Potentials!$A$1:$O$1000,MATCH(R41,Potentials!$A$1:$A$1000,0),MATCH("Origine setup",Potentials!$A$1:$O$1,0))&lt;&gt;"",0,
IF($A$2="Tous",
IF(AND($AM$2=0,$AN$2=0,DATE(YEAR(AN41),MONTH(AN41),DAY(AN41))&gt;=$O$6,(DATE(YEAR(AN41),MONTH(AN41),DAY(AN41))&lt;=$O$3),INDEX(Potentials!$A$1:$O$10000,MATCH(AM41,Potentials!$A$1:$A$1000,0),MATCH("Statut",Potentials!$A$1:$O$1,0))="9 -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IF(AND($AM$2&lt;&gt;0,$AN$2&lt;&gt;0,DATE(YEAR(AN41),MONTH(AN41),DAY(AN41))&gt;=$AM$2,(DATE(YEAR(AN41),MONTH(AN41),DAY(AN41))&lt;=$AN$2),INDEX(Potentials!$A$1:$O$10000,MATCH(AM41,Potentials!$A$1:$A$1000,0),MATCH("Statut",Potentials!$A$1:$O$1,0))="9 - Perdu"),1,0)),
IF(AND($AM$2=0,$AN$2=0,DATE(YEAR(AN41),MONTH(AN41),DAY(AN41))&gt;=$O$6,(DATE(YEAR(AN41),MONTH(AN41),DAY(AN41))&lt;=$O$3),INDEX(Potentials!$A$1:$O$1000,MATCH(AM41,Potentials!$A$1:$A$1000,0),MATCH("Groupe",Potentials!$A$1:$O$1,0))=$A$2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,MATCH(AM41,Potentials!$A$1:$A$1000,0),MATCH("Groupe",Potentials!$A$1:$O$1,0))=$A$2,INDEX(Potentials!$A$1:$O$10000,MATCH(AM41,Potentials!$A$1:$A$1000,0),MATCH("Statut",Potentials!$A$1:$O$1,0))="9 - Perdu"),1,0))))</f>
      </c>
      <c r="AP41" s="47" t="str">
        <f>IF(AO41&lt;&gt;0,SUM($AO$4:AO41),0)</f>
      </c>
      <c r="AQ41" s="48">
        <v>38</v>
      </c>
      <c r="AR41" s="17" t="str">
        <f>IFERROR(INDEX($AM$4:$AP$1000,MATCH(AQ41,$AP$4:$AP$1000,0),1),0)</f>
      </c>
      <c r="AT41" t="str">
        <f>IF(COUNTIF($AT$4:AT40,Potentials!B39)&gt;0,"",Potentials!B39)</f>
      </c>
      <c r="AU41" s="2" t="str">
        <f t="array" ref="AU41" aca="1" ca="1">IF($A$2="Tous",SUMPRODUCT((Potentials!$F$2:$F$2000)*(Potentials!$B$2:$B$2000=AT41)*(Potentials!$E$2:$E$2000&lt;&gt;"8 - Gagne")*(Potentials!$E$2:$E$2000&lt;&gt;"9 - Perdu")*(Potentials!$E$2:$E$2000&lt;&gt;"10 - Gele"))
+SUMPRODUCT((Potentials!$F$2:$F$2000=0)*(Potentials!$B$2:$B$2000=AT41)*(Potentials!$D$2:$D$2000)*(Potentials!$E$2:$E$2000&lt;&gt;"8 - Gagne")*(Potentials!$E$2:$E$2000&lt;&gt;"9 - Perdu")*(Potentials!$E$2:$E$2000&lt;&gt;"10 - Gele")),
SUMPRODUCT((Potentials!$F$2:$F$2000)*(Potentials!$B$2:$B$2000=AT41)*(Potentials!$E$2:$E$2000&lt;&gt;"8 - Gagne")*(Potentials!$E$2:$E$2000&lt;&gt;"9 - Perdu")*(Potentials!$E$2:$E$2000&lt;&gt;"10 - Gele")*(Potentials!$O$2:$O$2000=$A$2))
+SUMPRODUCT((Potentials!$F$2:$F$2000=0)*(Potentials!$B$2:$B$2000=AT41)*(Potentials!$D$2:$D$2000)*(Potentials!$E$2:$E$2000&lt;&gt;"8 - Gagne")*(Potentials!$E$2:$E$2000&lt;&gt;"9 - Perdu")*(Potentials!$E$2:$E$2000&lt;&gt;"10 - Gele")*(Potentials!$O$2:$O$2000=$A$2)))</f>
      </c>
      <c r="BA41" t="str">
        <f>Potentials!A39</f>
      </c>
      <c r="BB41" s="2" t="str">
        <f t="array" ref="BB41" aca="1" ca="1">IF($A$2="Tous",SUMPRODUCT((Potentials!$F$2:$F$2000)*(Potentials!$A$2:$A$2000=BA41)*(Potentials!$E$2:$E$2000&lt;&gt;"8 - Gagne")*(Potentials!$E$2:$E$2000&lt;&gt;"9 - Perdu")*(Potentials!$E$2:$E$2000&lt;&gt;"10 - Gele"))
+SUMPRODUCT((Potentials!$F$2:$F$2000=0)*(Potentials!$A$2:$A$2000=BA41)*(Potentials!$D$2:$D$2000)*(Potentials!$E$2:$E$2000&lt;&gt;"8 - Gagne")*(Potentials!$E$2:$E$2000&lt;&gt;"9 - Perdu")*(Potentials!$E$2:$E$2000&lt;&gt;"10 - Gele")),
SUMPRODUCT((Potentials!$F$2:$F$2000)*(Potentials!$A$2:$A$2000=BA41)*(Potentials!$E$2:$E$2000&lt;&gt;"8 - Gagne")*(Potentials!$E$2:$E$2000&lt;&gt;"9 - Perdu")*(Potentials!$E$2:$E$2000&lt;&gt;"10 - Gele")*(Potentials!$O$2:$O$2000=$A$2))
+SUMPRODUCT((Potentials!$F$2:$F$2000=0)*(Potentials!$A$2:$A$2000=BA41)*(Potentials!$D$2:$D$2000)*(Potentials!$E$2:$E$2000&lt;&gt;"8 - Gagne")*(Potentials!$E$2:$E$2000&lt;&gt;"9 - Perdu")*(Potentials!$E$2:$E$2000&lt;&gt;"10 - Gele")*(Potentials!$O$2:$O$2000=$A$2)))</f>
      </c>
    </row>
    <row r="42" spans="1:113">
      <c r="R42" t="str">
        <f>Potentials!A40</f>
      </c>
      <c r="S42" s="1" t="str">
        <f>Potentials!M40</f>
      </c>
      <c r="T42" s="47" t="str">
        <f>IF(INDEX(Potentials!$A$1:$O$1000,MATCH(R42,Potentials!$A$1:$A$1000,0),MATCH("Origine setup",Potentials!$A$1:$O$1,0))&lt;&gt;"",0,
IF($A$2="Tous",
IF(AND($R$2=0,$S$2=0,DATE(YEAR(S42),MONTH(S42),DAY(S42))&gt;=$O$6,(DATE(YEAR(S42),MONTH(S42),DAY(S42))&lt;=$O$3),LEFT(R42,3)="PRA"),1,
IF(AND($R$2&lt;&gt;0,$S$2&lt;&gt;0,DATE(YEAR(S42),MONTH(S42),DAY(S42))&gt;=$R$2,(DATE(YEAR(S42),MONTH(S42),DAY(S42))&lt;=$S$2),LEFT(R42,3)="PRA"),1,0)),
IF(AND($R$2=0,$S$2=0,DATE(YEAR(S42),MONTH(S42),DAY(S42))&gt;=$O$6,(DATE(YEAR(S42),MONTH(S42),DAY(S42))&lt;=$O$3),INDEX(Potentials!$A$1:$O$1000,MATCH(R42,Potentials!$A$1:$A$1000,0),MATCH("Groupe",Potentials!$A$1:$O$1,0))=$A$2,LEFT(R42,3)="PRA"),1,
IF(AND($R$2&lt;&gt;0,$S$2&lt;&gt;0,DATE(YEAR(S42),MONTH(S42),DAY(S42))&gt;=$R$2,(DATE(YEAR(S42),MONTH(S42),DAY(S42))&lt;=$S$2),INDEX(Potentials!$A$1:$O$1000,MATCH(R42,Potentials!$A$1:$A$1000,0),MATCH("Groupe",Potentials!$A$1:$O$1,0))=$A$2,LEFT(R42,3)="PRA"),1,0))))</f>
      </c>
      <c r="U42" s="47" t="str">
        <f>IF(T42&lt;&gt;0,SUM($T$4:T42),0)</f>
      </c>
      <c r="V42" s="48">
        <v>39</v>
      </c>
      <c r="W42" s="17" t="str">
        <f>IFERROR(INDEX($R$4:$U$1000,MATCH(V42,$U$4:$U$1000,0),1),0)</f>
      </c>
      <c r="Y42" t="str">
        <f>Projects!A40</f>
      </c>
      <c r="Z42" s="1" t="str">
        <f>Projects!I40</f>
      </c>
      <c r="AA42" s="47" t="str">
        <f>IF($A$2="Tous",
IF(AND($Y$2=0,$Z$2=0,DATE(YEAR(Z42),MONTH(Z42),DAY(Z42))&gt;=$O$6,(DATE(YEAR(Z42),MONTH(Z42),DAY(Z42))&lt;=$O$3)),1,
IF(AND($Y$2&lt;&gt;0,$Z$2&lt;&gt;0,DATE(YEAR(Z42),MONTH(Z42),DAY(Z42))&gt;=$Y$2,(DATE(YEAR(Z42),MONTH(Z42),DAY(Z42))&lt;=$Z$2)),1,0)),
IF(AND($Y$2=0,$Z$2=0,DATE(YEAR(Z42),MONTH(Z42),DAY(Z42))&gt;=$O$6,(DATE(YEAR(Z42),MONTH(Z42),DAY(Z42))&lt;=$O$3),INDEX(Projects!$A$1:$O$1000,MATCH(Y42,Projects!$A$1:$A$1000,0),MATCH("Groupe",Projects!$A$1:$O$1,0))=$A$2),1,
IF(AND($Y$2&lt;&gt;0,$Z$2&lt;&gt;0,DATE(YEAR(Z42),MONTH(Z42),DAY(Z42))&gt;=$Y$2,(DATE(YEAR(Z42),MONTH(Z42),DAY(Z42))&lt;=$Z$2),INDEX(Projects!$A$1:$O$1000,MATCH(Y42,Projects!$A$1:$A$1000,0),MATCH("Groupe",Projects!$A$1:$O$1,0))=$A$2),1,0)))</f>
      </c>
      <c r="AB42" s="47" t="str">
        <f>IF(AA42&lt;&gt;0,SUM($AA$4:AA42),0)</f>
      </c>
      <c r="AC42" s="48">
        <v>39</v>
      </c>
      <c r="AD42" s="17" t="str">
        <f>IFERROR(INDEX($Y$4:$AB$1000,MATCH(AC42,$AB$4:$AB$1000,0),1),0)</f>
      </c>
      <c r="AF42" t="str">
        <f>Projects!A40</f>
      </c>
      <c r="AG42" s="1" t="str">
        <f>Projects!D40</f>
      </c>
      <c r="AH42" s="47" t="str">
        <f>IF($A$2="Tous",
IF(AND($AF$2=0,$AG$2=0,DATE(YEAR(AG42),MONTH(AG42),DAY(AG42))&gt;=$O$6,(DATE(YEAR(AG42),MONTH(AG42),DAY(AG42))&lt;=$O$3)),1,
IF(AND($AF$2&lt;&gt;0,$AG$2&lt;&gt;0,DATE(YEAR(AG42),MONTH(AG42),DAY(AG42))&gt;=$AF$2,(DATE(YEAR(AG42),MONTH(AG42),DAY(AG42))&lt;=$AG$2)),1,0)),
IF(AND($AF$2=0,$AG$2=0,DATE(YEAR(AG42),MONTH(AG42),DAY(AG42))&gt;=$O$6,(DATE(YEAR(AG42),MONTH(AG42),DAY(AG42))&lt;=$O$3),INDEX(Projects!$A$1:$O$1000,MATCH(AF42,Projects!$A$1:$A$1000,0),MATCH("Groupe",Projects!$A$1:$O$1,0))=$A$2),1,
IF(AND($AF$2&lt;&gt;0,$AG$2&lt;&gt;0,DATE(YEAR(AG42),MONTH(AG42),DAY(AG42))&gt;=$AF$2,(DATE(YEAR(AG42),MONTH(AG42),DAY(AG42))&lt;=$AG$2),INDEX(Projects!$A$1:$O$1000,MATCH(AF42,Projects!$A$1:$A$1000,0),MATCH("Groupe",Projects!$A$1:$O$1,0))=$A$2),1,0)))</f>
      </c>
      <c r="AI42" s="47" t="str">
        <f>IF(AH42&lt;&gt;0,SUM($AH$4:AH42),0)</f>
      </c>
      <c r="AJ42" s="48">
        <v>39</v>
      </c>
      <c r="AK42" s="17" t="str">
        <f>IFERROR(INDEX($AF$4:$AI$1000,MATCH(AJ42,$AI$4:$AI$1000,0),1),0)</f>
      </c>
      <c r="AM42" t="str">
        <f>Potentials!A40</f>
      </c>
      <c r="AN42" s="1" t="str">
        <f>Potentials!L40</f>
      </c>
      <c r="AO42" s="47" t="str">
        <f>IF(INDEX(Potentials!$A$1:$O$1000,MATCH(R42,Potentials!$A$1:$A$1000,0),MATCH("Origine setup",Potentials!$A$1:$O$1,0))&lt;&gt;"",0,
IF($A$2="Tous",
IF(AND($AM$2=0,$AN$2=0,DATE(YEAR(AN42),MONTH(AN42),DAY(AN42))&gt;=$O$6,(DATE(YEAR(AN42),MONTH(AN42),DAY(AN42))&lt;=$O$3),INDEX(Potentials!$A$1:$O$10000,MATCH(AM42,Potentials!$A$1:$A$1000,0),MATCH("Statut",Potentials!$A$1:$O$1,0))="9 -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IF(AND($AM$2&lt;&gt;0,$AN$2&lt;&gt;0,DATE(YEAR(AN42),MONTH(AN42),DAY(AN42))&gt;=$AM$2,(DATE(YEAR(AN42),MONTH(AN42),DAY(AN42))&lt;=$AN$2),INDEX(Potentials!$A$1:$O$10000,MATCH(AM42,Potentials!$A$1:$A$1000,0),MATCH("Statut",Potentials!$A$1:$O$1,0))="9 - Perdu"),1,0)),
IF(AND($AM$2=0,$AN$2=0,DATE(YEAR(AN42),MONTH(AN42),DAY(AN42))&gt;=$O$6,(DATE(YEAR(AN42),MONTH(AN42),DAY(AN42))&lt;=$O$3),INDEX(Potentials!$A$1:$O$1000,MATCH(AM42,Potentials!$A$1:$A$1000,0),MATCH("Groupe",Potentials!$A$1:$O$1,0))=$A$2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,MATCH(AM42,Potentials!$A$1:$A$1000,0),MATCH("Groupe",Potentials!$A$1:$O$1,0))=$A$2,INDEX(Potentials!$A$1:$O$10000,MATCH(AM42,Potentials!$A$1:$A$1000,0),MATCH("Statut",Potentials!$A$1:$O$1,0))="9 - Perdu"),1,0))))</f>
      </c>
      <c r="AP42" s="47" t="str">
        <f>IF(AO42&lt;&gt;0,SUM($AO$4:AO42),0)</f>
      </c>
      <c r="AQ42" s="48">
        <v>39</v>
      </c>
      <c r="AR42" s="17" t="str">
        <f>IFERROR(INDEX($AM$4:$AP$1000,MATCH(AQ42,$AP$4:$AP$1000,0),1),0)</f>
      </c>
      <c r="AT42" t="str">
        <f>IF(COUNTIF($AT$4:AT41,Potentials!B40)&gt;0,"",Potentials!B40)</f>
      </c>
      <c r="AU42" s="2" t="str">
        <f t="array" ref="AU42" aca="1" ca="1">IF($A$2="Tous",SUMPRODUCT((Potentials!$F$2:$F$2000)*(Potentials!$B$2:$B$2000=AT42)*(Potentials!$E$2:$E$2000&lt;&gt;"8 - Gagne")*(Potentials!$E$2:$E$2000&lt;&gt;"9 - Perdu")*(Potentials!$E$2:$E$2000&lt;&gt;"10 - Gele"))
+SUMPRODUCT((Potentials!$F$2:$F$2000=0)*(Potentials!$B$2:$B$2000=AT42)*(Potentials!$D$2:$D$2000)*(Potentials!$E$2:$E$2000&lt;&gt;"8 - Gagne")*(Potentials!$E$2:$E$2000&lt;&gt;"9 - Perdu")*(Potentials!$E$2:$E$2000&lt;&gt;"10 - Gele")),
SUMPRODUCT((Potentials!$F$2:$F$2000)*(Potentials!$B$2:$B$2000=AT42)*(Potentials!$E$2:$E$2000&lt;&gt;"8 - Gagne")*(Potentials!$E$2:$E$2000&lt;&gt;"9 - Perdu")*(Potentials!$E$2:$E$2000&lt;&gt;"10 - Gele")*(Potentials!$O$2:$O$2000=$A$2))
+SUMPRODUCT((Potentials!$F$2:$F$2000=0)*(Potentials!$B$2:$B$2000=AT42)*(Potentials!$D$2:$D$2000)*(Potentials!$E$2:$E$2000&lt;&gt;"8 - Gagne")*(Potentials!$E$2:$E$2000&lt;&gt;"9 - Perdu")*(Potentials!$E$2:$E$2000&lt;&gt;"10 - Gele")*(Potentials!$O$2:$O$2000=$A$2)))</f>
      </c>
      <c r="BA42" t="str">
        <f>Potentials!A40</f>
      </c>
      <c r="BB42" s="2" t="str">
        <f t="array" ref="BB42" aca="1" ca="1">IF($A$2="Tous",SUMPRODUCT((Potentials!$F$2:$F$2000)*(Potentials!$A$2:$A$2000=BA42)*(Potentials!$E$2:$E$2000&lt;&gt;"8 - Gagne")*(Potentials!$E$2:$E$2000&lt;&gt;"9 - Perdu")*(Potentials!$E$2:$E$2000&lt;&gt;"10 - Gele"))
+SUMPRODUCT((Potentials!$F$2:$F$2000=0)*(Potentials!$A$2:$A$2000=BA42)*(Potentials!$D$2:$D$2000)*(Potentials!$E$2:$E$2000&lt;&gt;"8 - Gagne")*(Potentials!$E$2:$E$2000&lt;&gt;"9 - Perdu")*(Potentials!$E$2:$E$2000&lt;&gt;"10 - Gele")),
SUMPRODUCT((Potentials!$F$2:$F$2000)*(Potentials!$A$2:$A$2000=BA42)*(Potentials!$E$2:$E$2000&lt;&gt;"8 - Gagne")*(Potentials!$E$2:$E$2000&lt;&gt;"9 - Perdu")*(Potentials!$E$2:$E$2000&lt;&gt;"10 - Gele")*(Potentials!$O$2:$O$2000=$A$2))
+SUMPRODUCT((Potentials!$F$2:$F$2000=0)*(Potentials!$A$2:$A$2000=BA42)*(Potentials!$D$2:$D$2000)*(Potentials!$E$2:$E$2000&lt;&gt;"8 - Gagne")*(Potentials!$E$2:$E$2000&lt;&gt;"9 - Perdu")*(Potentials!$E$2:$E$2000&lt;&gt;"10 - Gele")*(Potentials!$O$2:$O$2000=$A$2)))</f>
      </c>
    </row>
    <row r="43" spans="1:113">
      <c r="R43" t="str">
        <f>Potentials!A41</f>
      </c>
      <c r="S43" s="1" t="str">
        <f>Potentials!M41</f>
      </c>
      <c r="T43" s="47" t="str">
        <f>IF(INDEX(Potentials!$A$1:$O$1000,MATCH(R43,Potentials!$A$1:$A$1000,0),MATCH("Origine setup",Potentials!$A$1:$O$1,0))&lt;&gt;"",0,
IF($A$2="Tous",
IF(AND($R$2=0,$S$2=0,DATE(YEAR(S43),MONTH(S43),DAY(S43))&gt;=$O$6,(DATE(YEAR(S43),MONTH(S43),DAY(S43))&lt;=$O$3),LEFT(R43,3)="PRA"),1,
IF(AND($R$2&lt;&gt;0,$S$2&lt;&gt;0,DATE(YEAR(S43),MONTH(S43),DAY(S43))&gt;=$R$2,(DATE(YEAR(S43),MONTH(S43),DAY(S43))&lt;=$S$2),LEFT(R43,3)="PRA"),1,0)),
IF(AND($R$2=0,$S$2=0,DATE(YEAR(S43),MONTH(S43),DAY(S43))&gt;=$O$6,(DATE(YEAR(S43),MONTH(S43),DAY(S43))&lt;=$O$3),INDEX(Potentials!$A$1:$O$1000,MATCH(R43,Potentials!$A$1:$A$1000,0),MATCH("Groupe",Potentials!$A$1:$O$1,0))=$A$2,LEFT(R43,3)="PRA"),1,
IF(AND($R$2&lt;&gt;0,$S$2&lt;&gt;0,DATE(YEAR(S43),MONTH(S43),DAY(S43))&gt;=$R$2,(DATE(YEAR(S43),MONTH(S43),DAY(S43))&lt;=$S$2),INDEX(Potentials!$A$1:$O$1000,MATCH(R43,Potentials!$A$1:$A$1000,0),MATCH("Groupe",Potentials!$A$1:$O$1,0))=$A$2,LEFT(R43,3)="PRA"),1,0))))</f>
      </c>
      <c r="U43" s="47" t="str">
        <f>IF(T43&lt;&gt;0,SUM($T$4:T43),0)</f>
      </c>
      <c r="V43" s="48">
        <v>40</v>
      </c>
      <c r="W43" s="17" t="str">
        <f>IFERROR(INDEX($R$4:$U$1000,MATCH(V43,$U$4:$U$1000,0),1),0)</f>
      </c>
      <c r="Y43" t="str">
        <f>Projects!A41</f>
      </c>
      <c r="Z43" s="1" t="str">
        <f>Projects!I41</f>
      </c>
      <c r="AA43" s="47" t="str">
        <f>IF($A$2="Tous",
IF(AND($Y$2=0,$Z$2=0,DATE(YEAR(Z43),MONTH(Z43),DAY(Z43))&gt;=$O$6,(DATE(YEAR(Z43),MONTH(Z43),DAY(Z43))&lt;=$O$3)),1,
IF(AND($Y$2&lt;&gt;0,$Z$2&lt;&gt;0,DATE(YEAR(Z43),MONTH(Z43),DAY(Z43))&gt;=$Y$2,(DATE(YEAR(Z43),MONTH(Z43),DAY(Z43))&lt;=$Z$2)),1,0)),
IF(AND($Y$2=0,$Z$2=0,DATE(YEAR(Z43),MONTH(Z43),DAY(Z43))&gt;=$O$6,(DATE(YEAR(Z43),MONTH(Z43),DAY(Z43))&lt;=$O$3),INDEX(Projects!$A$1:$O$1000,MATCH(Y43,Projects!$A$1:$A$1000,0),MATCH("Groupe",Projects!$A$1:$O$1,0))=$A$2),1,
IF(AND($Y$2&lt;&gt;0,$Z$2&lt;&gt;0,DATE(YEAR(Z43),MONTH(Z43),DAY(Z43))&gt;=$Y$2,(DATE(YEAR(Z43),MONTH(Z43),DAY(Z43))&lt;=$Z$2),INDEX(Projects!$A$1:$O$1000,MATCH(Y43,Projects!$A$1:$A$1000,0),MATCH("Groupe",Projects!$A$1:$O$1,0))=$A$2),1,0)))</f>
      </c>
      <c r="AB43" s="47" t="str">
        <f>IF(AA43&lt;&gt;0,SUM($AA$4:AA43),0)</f>
      </c>
      <c r="AC43" s="48">
        <v>40</v>
      </c>
      <c r="AD43" s="17" t="str">
        <f>IFERROR(INDEX($Y$4:$AB$1000,MATCH(AC43,$AB$4:$AB$1000,0),1),0)</f>
      </c>
      <c r="AF43" t="str">
        <f>Projects!A41</f>
      </c>
      <c r="AG43" s="1" t="str">
        <f>Projects!D41</f>
      </c>
      <c r="AH43" s="47" t="str">
        <f>IF($A$2="Tous",
IF(AND($AF$2=0,$AG$2=0,DATE(YEAR(AG43),MONTH(AG43),DAY(AG43))&gt;=$O$6,(DATE(YEAR(AG43),MONTH(AG43),DAY(AG43))&lt;=$O$3)),1,
IF(AND($AF$2&lt;&gt;0,$AG$2&lt;&gt;0,DATE(YEAR(AG43),MONTH(AG43),DAY(AG43))&gt;=$AF$2,(DATE(YEAR(AG43),MONTH(AG43),DAY(AG43))&lt;=$AG$2)),1,0)),
IF(AND($AF$2=0,$AG$2=0,DATE(YEAR(AG43),MONTH(AG43),DAY(AG43))&gt;=$O$6,(DATE(YEAR(AG43),MONTH(AG43),DAY(AG43))&lt;=$O$3),INDEX(Projects!$A$1:$O$1000,MATCH(AF43,Projects!$A$1:$A$1000,0),MATCH("Groupe",Projects!$A$1:$O$1,0))=$A$2),1,
IF(AND($AF$2&lt;&gt;0,$AG$2&lt;&gt;0,DATE(YEAR(AG43),MONTH(AG43),DAY(AG43))&gt;=$AF$2,(DATE(YEAR(AG43),MONTH(AG43),DAY(AG43))&lt;=$AG$2),INDEX(Projects!$A$1:$O$1000,MATCH(AF43,Projects!$A$1:$A$1000,0),MATCH("Groupe",Projects!$A$1:$O$1,0))=$A$2),1,0)))</f>
      </c>
      <c r="AI43" s="47" t="str">
        <f>IF(AH43&lt;&gt;0,SUM($AH$4:AH43),0)</f>
      </c>
      <c r="AJ43" s="48">
        <v>40</v>
      </c>
      <c r="AK43" s="17" t="str">
        <f>IFERROR(INDEX($AF$4:$AI$1000,MATCH(AJ43,$AI$4:$AI$1000,0),1),0)</f>
      </c>
      <c r="AM43" t="str">
        <f>Potentials!A41</f>
      </c>
      <c r="AN43" s="1" t="str">
        <f>Potentials!L41</f>
      </c>
      <c r="AO43" s="47" t="str">
        <f>IF(INDEX(Potentials!$A$1:$O$1000,MATCH(R43,Potentials!$A$1:$A$1000,0),MATCH("Origine setup",Potentials!$A$1:$O$1,0))&lt;&gt;"",0,
IF($A$2="Tous",
IF(AND($AM$2=0,$AN$2=0,DATE(YEAR(AN43),MONTH(AN43),DAY(AN43))&gt;=$O$6,(DATE(YEAR(AN43),MONTH(AN43),DAY(AN43))&lt;=$O$3),INDEX(Potentials!$A$1:$O$10000,MATCH(AM43,Potentials!$A$1:$A$1000,0),MATCH("Statut",Potentials!$A$1:$O$1,0))="9 -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IF(AND($AM$2&lt;&gt;0,$AN$2&lt;&gt;0,DATE(YEAR(AN43),MONTH(AN43),DAY(AN43))&gt;=$AM$2,(DATE(YEAR(AN43),MONTH(AN43),DAY(AN43))&lt;=$AN$2),INDEX(Potentials!$A$1:$O$10000,MATCH(AM43,Potentials!$A$1:$A$1000,0),MATCH("Statut",Potentials!$A$1:$O$1,0))="9 - Perdu"),1,0)),
IF(AND($AM$2=0,$AN$2=0,DATE(YEAR(AN43),MONTH(AN43),DAY(AN43))&gt;=$O$6,(DATE(YEAR(AN43),MONTH(AN43),DAY(AN43))&lt;=$O$3),INDEX(Potentials!$A$1:$O$1000,MATCH(AM43,Potentials!$A$1:$A$1000,0),MATCH("Groupe",Potentials!$A$1:$O$1,0))=$A$2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,MATCH(AM43,Potentials!$A$1:$A$1000,0),MATCH("Groupe",Potentials!$A$1:$O$1,0))=$A$2,INDEX(Potentials!$A$1:$O$10000,MATCH(AM43,Potentials!$A$1:$A$1000,0),MATCH("Statut",Potentials!$A$1:$O$1,0))="9 - Perdu"),1,0))))</f>
      </c>
      <c r="AP43" s="47" t="str">
        <f>IF(AO43&lt;&gt;0,SUM($AO$4:AO43),0)</f>
      </c>
      <c r="AQ43" s="48">
        <v>40</v>
      </c>
      <c r="AR43" s="17" t="str">
        <f>IFERROR(INDEX($AM$4:$AP$1000,MATCH(AQ43,$AP$4:$AP$1000,0),1),0)</f>
      </c>
      <c r="AT43" t="str">
        <f>IF(COUNTIF($AT$4:AT42,Potentials!B41)&gt;0,"",Potentials!B41)</f>
      </c>
      <c r="AU43" s="2" t="str">
        <f t="array" ref="AU43" aca="1" ca="1">IF($A$2="Tous",SUMPRODUCT((Potentials!$F$2:$F$2000)*(Potentials!$B$2:$B$2000=AT43)*(Potentials!$E$2:$E$2000&lt;&gt;"8 - Gagne")*(Potentials!$E$2:$E$2000&lt;&gt;"9 - Perdu")*(Potentials!$E$2:$E$2000&lt;&gt;"10 - Gele"))
+SUMPRODUCT((Potentials!$F$2:$F$2000=0)*(Potentials!$B$2:$B$2000=AT43)*(Potentials!$D$2:$D$2000)*(Potentials!$E$2:$E$2000&lt;&gt;"8 - Gagne")*(Potentials!$E$2:$E$2000&lt;&gt;"9 - Perdu")*(Potentials!$E$2:$E$2000&lt;&gt;"10 - Gele")),
SUMPRODUCT((Potentials!$F$2:$F$2000)*(Potentials!$B$2:$B$2000=AT43)*(Potentials!$E$2:$E$2000&lt;&gt;"8 - Gagne")*(Potentials!$E$2:$E$2000&lt;&gt;"9 - Perdu")*(Potentials!$E$2:$E$2000&lt;&gt;"10 - Gele")*(Potentials!$O$2:$O$2000=$A$2))
+SUMPRODUCT((Potentials!$F$2:$F$2000=0)*(Potentials!$B$2:$B$2000=AT43)*(Potentials!$D$2:$D$2000)*(Potentials!$E$2:$E$2000&lt;&gt;"8 - Gagne")*(Potentials!$E$2:$E$2000&lt;&gt;"9 - Perdu")*(Potentials!$E$2:$E$2000&lt;&gt;"10 - Gele")*(Potentials!$O$2:$O$2000=$A$2)))</f>
      </c>
      <c r="BA43" t="str">
        <f>Potentials!A41</f>
      </c>
      <c r="BB43" s="2" t="str">
        <f t="array" ref="BB43" aca="1" ca="1">IF($A$2="Tous",SUMPRODUCT((Potentials!$F$2:$F$2000)*(Potentials!$A$2:$A$2000=BA43)*(Potentials!$E$2:$E$2000&lt;&gt;"8 - Gagne")*(Potentials!$E$2:$E$2000&lt;&gt;"9 - Perdu")*(Potentials!$E$2:$E$2000&lt;&gt;"10 - Gele"))
+SUMPRODUCT((Potentials!$F$2:$F$2000=0)*(Potentials!$A$2:$A$2000=BA43)*(Potentials!$D$2:$D$2000)*(Potentials!$E$2:$E$2000&lt;&gt;"8 - Gagne")*(Potentials!$E$2:$E$2000&lt;&gt;"9 - Perdu")*(Potentials!$E$2:$E$2000&lt;&gt;"10 - Gele")),
SUMPRODUCT((Potentials!$F$2:$F$2000)*(Potentials!$A$2:$A$2000=BA43)*(Potentials!$E$2:$E$2000&lt;&gt;"8 - Gagne")*(Potentials!$E$2:$E$2000&lt;&gt;"9 - Perdu")*(Potentials!$E$2:$E$2000&lt;&gt;"10 - Gele")*(Potentials!$O$2:$O$2000=$A$2))
+SUMPRODUCT((Potentials!$F$2:$F$2000=0)*(Potentials!$A$2:$A$2000=BA43)*(Potentials!$D$2:$D$2000)*(Potentials!$E$2:$E$2000&lt;&gt;"8 - Gagne")*(Potentials!$E$2:$E$2000&lt;&gt;"9 - Perdu")*(Potentials!$E$2:$E$2000&lt;&gt;"10 - Gele")*(Potentials!$O$2:$O$2000=$A$2)))</f>
      </c>
    </row>
    <row r="44" spans="1:113">
      <c r="R44" t="str">
        <f>Potentials!A42</f>
      </c>
      <c r="S44" s="1" t="str">
        <f>Potentials!M42</f>
      </c>
      <c r="T44" s="47" t="str">
        <f>IF(INDEX(Potentials!$A$1:$O$1000,MATCH(R44,Potentials!$A$1:$A$1000,0),MATCH("Origine setup",Potentials!$A$1:$O$1,0))&lt;&gt;"",0,
IF($A$2="Tous",
IF(AND($R$2=0,$S$2=0,DATE(YEAR(S44),MONTH(S44),DAY(S44))&gt;=$O$6,(DATE(YEAR(S44),MONTH(S44),DAY(S44))&lt;=$O$3),LEFT(R44,3)="PRA"),1,
IF(AND($R$2&lt;&gt;0,$S$2&lt;&gt;0,DATE(YEAR(S44),MONTH(S44),DAY(S44))&gt;=$R$2,(DATE(YEAR(S44),MONTH(S44),DAY(S44))&lt;=$S$2),LEFT(R44,3)="PRA"),1,0)),
IF(AND($R$2=0,$S$2=0,DATE(YEAR(S44),MONTH(S44),DAY(S44))&gt;=$O$6,(DATE(YEAR(S44),MONTH(S44),DAY(S44))&lt;=$O$3),INDEX(Potentials!$A$1:$O$1000,MATCH(R44,Potentials!$A$1:$A$1000,0),MATCH("Groupe",Potentials!$A$1:$O$1,0))=$A$2,LEFT(R44,3)="PRA"),1,
IF(AND($R$2&lt;&gt;0,$S$2&lt;&gt;0,DATE(YEAR(S44),MONTH(S44),DAY(S44))&gt;=$R$2,(DATE(YEAR(S44),MONTH(S44),DAY(S44))&lt;=$S$2),INDEX(Potentials!$A$1:$O$1000,MATCH(R44,Potentials!$A$1:$A$1000,0),MATCH("Groupe",Potentials!$A$1:$O$1,0))=$A$2,LEFT(R44,3)="PRA"),1,0))))</f>
      </c>
      <c r="U44" s="47" t="str">
        <f>IF(T44&lt;&gt;0,SUM($T$4:T44),0)</f>
      </c>
      <c r="V44" s="48">
        <v>41</v>
      </c>
      <c r="W44" s="17" t="str">
        <f>IFERROR(INDEX($R$4:$U$1000,MATCH(V44,$U$4:$U$1000,0),1),0)</f>
      </c>
      <c r="Y44" t="str">
        <f>Projects!A42</f>
      </c>
      <c r="Z44" s="1" t="str">
        <f>Projects!I42</f>
      </c>
      <c r="AA44" s="47" t="str">
        <f>IF($A$2="Tous",
IF(AND($Y$2=0,$Z$2=0,DATE(YEAR(Z44),MONTH(Z44),DAY(Z44))&gt;=$O$6,(DATE(YEAR(Z44),MONTH(Z44),DAY(Z44))&lt;=$O$3)),1,
IF(AND($Y$2&lt;&gt;0,$Z$2&lt;&gt;0,DATE(YEAR(Z44),MONTH(Z44),DAY(Z44))&gt;=$Y$2,(DATE(YEAR(Z44),MONTH(Z44),DAY(Z44))&lt;=$Z$2)),1,0)),
IF(AND($Y$2=0,$Z$2=0,DATE(YEAR(Z44),MONTH(Z44),DAY(Z44))&gt;=$O$6,(DATE(YEAR(Z44),MONTH(Z44),DAY(Z44))&lt;=$O$3),INDEX(Projects!$A$1:$O$1000,MATCH(Y44,Projects!$A$1:$A$1000,0),MATCH("Groupe",Projects!$A$1:$O$1,0))=$A$2),1,
IF(AND($Y$2&lt;&gt;0,$Z$2&lt;&gt;0,DATE(YEAR(Z44),MONTH(Z44),DAY(Z44))&gt;=$Y$2,(DATE(YEAR(Z44),MONTH(Z44),DAY(Z44))&lt;=$Z$2),INDEX(Projects!$A$1:$O$1000,MATCH(Y44,Projects!$A$1:$A$1000,0),MATCH("Groupe",Projects!$A$1:$O$1,0))=$A$2),1,0)))</f>
      </c>
      <c r="AB44" s="47" t="str">
        <f>IF(AA44&lt;&gt;0,SUM($AA$4:AA44),0)</f>
      </c>
      <c r="AC44" s="48">
        <v>41</v>
      </c>
      <c r="AD44" s="17" t="str">
        <f>IFERROR(INDEX($Y$4:$AB$1000,MATCH(AC44,$AB$4:$AB$1000,0),1),0)</f>
      </c>
      <c r="AF44" t="str">
        <f>Projects!A42</f>
      </c>
      <c r="AG44" s="1" t="str">
        <f>Projects!D42</f>
      </c>
      <c r="AH44" s="47" t="str">
        <f>IF($A$2="Tous",
IF(AND($AF$2=0,$AG$2=0,DATE(YEAR(AG44),MONTH(AG44),DAY(AG44))&gt;=$O$6,(DATE(YEAR(AG44),MONTH(AG44),DAY(AG44))&lt;=$O$3)),1,
IF(AND($AF$2&lt;&gt;0,$AG$2&lt;&gt;0,DATE(YEAR(AG44),MONTH(AG44),DAY(AG44))&gt;=$AF$2,(DATE(YEAR(AG44),MONTH(AG44),DAY(AG44))&lt;=$AG$2)),1,0)),
IF(AND($AF$2=0,$AG$2=0,DATE(YEAR(AG44),MONTH(AG44),DAY(AG44))&gt;=$O$6,(DATE(YEAR(AG44),MONTH(AG44),DAY(AG44))&lt;=$O$3),INDEX(Projects!$A$1:$O$1000,MATCH(AF44,Projects!$A$1:$A$1000,0),MATCH("Groupe",Projects!$A$1:$O$1,0))=$A$2),1,
IF(AND($AF$2&lt;&gt;0,$AG$2&lt;&gt;0,DATE(YEAR(AG44),MONTH(AG44),DAY(AG44))&gt;=$AF$2,(DATE(YEAR(AG44),MONTH(AG44),DAY(AG44))&lt;=$AG$2),INDEX(Projects!$A$1:$O$1000,MATCH(AF44,Projects!$A$1:$A$1000,0),MATCH("Groupe",Projects!$A$1:$O$1,0))=$A$2),1,0)))</f>
      </c>
      <c r="AI44" s="47" t="str">
        <f>IF(AH44&lt;&gt;0,SUM($AH$4:AH44),0)</f>
      </c>
      <c r="AJ44" s="48">
        <v>41</v>
      </c>
      <c r="AK44" s="17" t="str">
        <f>IFERROR(INDEX($AF$4:$AI$1000,MATCH(AJ44,$AI$4:$AI$1000,0),1),0)</f>
      </c>
      <c r="AM44" t="str">
        <f>Potentials!A42</f>
      </c>
      <c r="AN44" s="1" t="str">
        <f>Potentials!L42</f>
      </c>
      <c r="AO44" s="47" t="str">
        <f>IF(INDEX(Potentials!$A$1:$O$1000,MATCH(R44,Potentials!$A$1:$A$1000,0),MATCH("Origine setup",Potentials!$A$1:$O$1,0))&lt;&gt;"",0,
IF($A$2="Tous",
IF(AND($AM$2=0,$AN$2=0,DATE(YEAR(AN44),MONTH(AN44),DAY(AN44))&gt;=$O$6,(DATE(YEAR(AN44),MONTH(AN44),DAY(AN44))&lt;=$O$3),INDEX(Potentials!$A$1:$O$10000,MATCH(AM44,Potentials!$A$1:$A$1000,0),MATCH("Statut",Potentials!$A$1:$O$1,0))="9 -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IF(AND($AM$2&lt;&gt;0,$AN$2&lt;&gt;0,DATE(YEAR(AN44),MONTH(AN44),DAY(AN44))&gt;=$AM$2,(DATE(YEAR(AN44),MONTH(AN44),DAY(AN44))&lt;=$AN$2),INDEX(Potentials!$A$1:$O$10000,MATCH(AM44,Potentials!$A$1:$A$1000,0),MATCH("Statut",Potentials!$A$1:$O$1,0))="9 - Perdu"),1,0)),
IF(AND($AM$2=0,$AN$2=0,DATE(YEAR(AN44),MONTH(AN44),DAY(AN44))&gt;=$O$6,(DATE(YEAR(AN44),MONTH(AN44),DAY(AN44))&lt;=$O$3),INDEX(Potentials!$A$1:$O$1000,MATCH(AM44,Potentials!$A$1:$A$1000,0),MATCH("Groupe",Potentials!$A$1:$O$1,0))=$A$2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,MATCH(AM44,Potentials!$A$1:$A$1000,0),MATCH("Groupe",Potentials!$A$1:$O$1,0))=$A$2,INDEX(Potentials!$A$1:$O$10000,MATCH(AM44,Potentials!$A$1:$A$1000,0),MATCH("Statut",Potentials!$A$1:$O$1,0))="9 - Perdu"),1,0))))</f>
      </c>
      <c r="AP44" s="47" t="str">
        <f>IF(AO44&lt;&gt;0,SUM($AO$4:AO44),0)</f>
      </c>
      <c r="AQ44" s="48">
        <v>41</v>
      </c>
      <c r="AR44" s="17" t="str">
        <f>IFERROR(INDEX($AM$4:$AP$1000,MATCH(AQ44,$AP$4:$AP$1000,0),1),0)</f>
      </c>
      <c r="AT44" t="str">
        <f>IF(COUNTIF($AT$4:AT43,Potentials!B42)&gt;0,"",Potentials!B42)</f>
      </c>
      <c r="AU44" s="2" t="str">
        <f t="array" ref="AU44" aca="1" ca="1">IF($A$2="Tous",SUMPRODUCT((Potentials!$F$2:$F$2000)*(Potentials!$B$2:$B$2000=AT44)*(Potentials!$E$2:$E$2000&lt;&gt;"8 - Gagne")*(Potentials!$E$2:$E$2000&lt;&gt;"9 - Perdu")*(Potentials!$E$2:$E$2000&lt;&gt;"10 - Gele"))
+SUMPRODUCT((Potentials!$F$2:$F$2000=0)*(Potentials!$B$2:$B$2000=AT44)*(Potentials!$D$2:$D$2000)*(Potentials!$E$2:$E$2000&lt;&gt;"8 - Gagne")*(Potentials!$E$2:$E$2000&lt;&gt;"9 - Perdu")*(Potentials!$E$2:$E$2000&lt;&gt;"10 - Gele")),
SUMPRODUCT((Potentials!$F$2:$F$2000)*(Potentials!$B$2:$B$2000=AT44)*(Potentials!$E$2:$E$2000&lt;&gt;"8 - Gagne")*(Potentials!$E$2:$E$2000&lt;&gt;"9 - Perdu")*(Potentials!$E$2:$E$2000&lt;&gt;"10 - Gele")*(Potentials!$O$2:$O$2000=$A$2))
+SUMPRODUCT((Potentials!$F$2:$F$2000=0)*(Potentials!$B$2:$B$2000=AT44)*(Potentials!$D$2:$D$2000)*(Potentials!$E$2:$E$2000&lt;&gt;"8 - Gagne")*(Potentials!$E$2:$E$2000&lt;&gt;"9 - Perdu")*(Potentials!$E$2:$E$2000&lt;&gt;"10 - Gele")*(Potentials!$O$2:$O$2000=$A$2)))</f>
      </c>
      <c r="BA44" t="str">
        <f>Potentials!A42</f>
      </c>
      <c r="BB44" s="2" t="str">
        <f t="array" ref="BB44" aca="1" ca="1">IF($A$2="Tous",SUMPRODUCT((Potentials!$F$2:$F$2000)*(Potentials!$A$2:$A$2000=BA44)*(Potentials!$E$2:$E$2000&lt;&gt;"8 - Gagne")*(Potentials!$E$2:$E$2000&lt;&gt;"9 - Perdu")*(Potentials!$E$2:$E$2000&lt;&gt;"10 - Gele"))
+SUMPRODUCT((Potentials!$F$2:$F$2000=0)*(Potentials!$A$2:$A$2000=BA44)*(Potentials!$D$2:$D$2000)*(Potentials!$E$2:$E$2000&lt;&gt;"8 - Gagne")*(Potentials!$E$2:$E$2000&lt;&gt;"9 - Perdu")*(Potentials!$E$2:$E$2000&lt;&gt;"10 - Gele")),
SUMPRODUCT((Potentials!$F$2:$F$2000)*(Potentials!$A$2:$A$2000=BA44)*(Potentials!$E$2:$E$2000&lt;&gt;"8 - Gagne")*(Potentials!$E$2:$E$2000&lt;&gt;"9 - Perdu")*(Potentials!$E$2:$E$2000&lt;&gt;"10 - Gele")*(Potentials!$O$2:$O$2000=$A$2))
+SUMPRODUCT((Potentials!$F$2:$F$2000=0)*(Potentials!$A$2:$A$2000=BA44)*(Potentials!$D$2:$D$2000)*(Potentials!$E$2:$E$2000&lt;&gt;"8 - Gagne")*(Potentials!$E$2:$E$2000&lt;&gt;"9 - Perdu")*(Potentials!$E$2:$E$2000&lt;&gt;"10 - Gele")*(Potentials!$O$2:$O$2000=$A$2)))</f>
      </c>
    </row>
    <row r="45" spans="1:113">
      <c r="R45" t="str">
        <f>Potentials!A43</f>
      </c>
      <c r="S45" s="1" t="str">
        <f>Potentials!M43</f>
      </c>
      <c r="T45" s="47" t="str">
        <f>IF(INDEX(Potentials!$A$1:$O$1000,MATCH(R45,Potentials!$A$1:$A$1000,0),MATCH("Origine setup",Potentials!$A$1:$O$1,0))&lt;&gt;"",0,
IF($A$2="Tous",
IF(AND($R$2=0,$S$2=0,DATE(YEAR(S45),MONTH(S45),DAY(S45))&gt;=$O$6,(DATE(YEAR(S45),MONTH(S45),DAY(S45))&lt;=$O$3),LEFT(R45,3)="PRA"),1,
IF(AND($R$2&lt;&gt;0,$S$2&lt;&gt;0,DATE(YEAR(S45),MONTH(S45),DAY(S45))&gt;=$R$2,(DATE(YEAR(S45),MONTH(S45),DAY(S45))&lt;=$S$2),LEFT(R45,3)="PRA"),1,0)),
IF(AND($R$2=0,$S$2=0,DATE(YEAR(S45),MONTH(S45),DAY(S45))&gt;=$O$6,(DATE(YEAR(S45),MONTH(S45),DAY(S45))&lt;=$O$3),INDEX(Potentials!$A$1:$O$1000,MATCH(R45,Potentials!$A$1:$A$1000,0),MATCH("Groupe",Potentials!$A$1:$O$1,0))=$A$2,LEFT(R45,3)="PRA"),1,
IF(AND($R$2&lt;&gt;0,$S$2&lt;&gt;0,DATE(YEAR(S45),MONTH(S45),DAY(S45))&gt;=$R$2,(DATE(YEAR(S45),MONTH(S45),DAY(S45))&lt;=$S$2),INDEX(Potentials!$A$1:$O$1000,MATCH(R45,Potentials!$A$1:$A$1000,0),MATCH("Groupe",Potentials!$A$1:$O$1,0))=$A$2,LEFT(R45,3)="PRA"),1,0))))</f>
      </c>
      <c r="U45" s="47" t="str">
        <f>IF(T45&lt;&gt;0,SUM($T$4:T45),0)</f>
      </c>
      <c r="V45" s="48">
        <v>42</v>
      </c>
      <c r="W45" s="17" t="str">
        <f>IFERROR(INDEX($R$4:$U$1000,MATCH(V45,$U$4:$U$1000,0),1),0)</f>
      </c>
      <c r="Y45" t="str">
        <f>Projects!A43</f>
      </c>
      <c r="Z45" s="1" t="str">
        <f>Projects!I43</f>
      </c>
      <c r="AA45" s="47" t="str">
        <f>IF($A$2="Tous",
IF(AND($Y$2=0,$Z$2=0,DATE(YEAR(Z45),MONTH(Z45),DAY(Z45))&gt;=$O$6,(DATE(YEAR(Z45),MONTH(Z45),DAY(Z45))&lt;=$O$3)),1,
IF(AND($Y$2&lt;&gt;0,$Z$2&lt;&gt;0,DATE(YEAR(Z45),MONTH(Z45),DAY(Z45))&gt;=$Y$2,(DATE(YEAR(Z45),MONTH(Z45),DAY(Z45))&lt;=$Z$2)),1,0)),
IF(AND($Y$2=0,$Z$2=0,DATE(YEAR(Z45),MONTH(Z45),DAY(Z45))&gt;=$O$6,(DATE(YEAR(Z45),MONTH(Z45),DAY(Z45))&lt;=$O$3),INDEX(Projects!$A$1:$O$1000,MATCH(Y45,Projects!$A$1:$A$1000,0),MATCH("Groupe",Projects!$A$1:$O$1,0))=$A$2),1,
IF(AND($Y$2&lt;&gt;0,$Z$2&lt;&gt;0,DATE(YEAR(Z45),MONTH(Z45),DAY(Z45))&gt;=$Y$2,(DATE(YEAR(Z45),MONTH(Z45),DAY(Z45))&lt;=$Z$2),INDEX(Projects!$A$1:$O$1000,MATCH(Y45,Projects!$A$1:$A$1000,0),MATCH("Groupe",Projects!$A$1:$O$1,0))=$A$2),1,0)))</f>
      </c>
      <c r="AB45" s="47" t="str">
        <f>IF(AA45&lt;&gt;0,SUM($AA$4:AA45),0)</f>
      </c>
      <c r="AC45" s="48">
        <v>42</v>
      </c>
      <c r="AD45" s="17" t="str">
        <f>IFERROR(INDEX($Y$4:$AB$1000,MATCH(AC45,$AB$4:$AB$1000,0),1),0)</f>
      </c>
      <c r="AF45" t="str">
        <f>Projects!A43</f>
      </c>
      <c r="AG45" s="1" t="str">
        <f>Projects!D43</f>
      </c>
      <c r="AH45" s="47" t="str">
        <f>IF($A$2="Tous",
IF(AND($AF$2=0,$AG$2=0,DATE(YEAR(AG45),MONTH(AG45),DAY(AG45))&gt;=$O$6,(DATE(YEAR(AG45),MONTH(AG45),DAY(AG45))&lt;=$O$3)),1,
IF(AND($AF$2&lt;&gt;0,$AG$2&lt;&gt;0,DATE(YEAR(AG45),MONTH(AG45),DAY(AG45))&gt;=$AF$2,(DATE(YEAR(AG45),MONTH(AG45),DAY(AG45))&lt;=$AG$2)),1,0)),
IF(AND($AF$2=0,$AG$2=0,DATE(YEAR(AG45),MONTH(AG45),DAY(AG45))&gt;=$O$6,(DATE(YEAR(AG45),MONTH(AG45),DAY(AG45))&lt;=$O$3),INDEX(Projects!$A$1:$O$1000,MATCH(AF45,Projects!$A$1:$A$1000,0),MATCH("Groupe",Projects!$A$1:$O$1,0))=$A$2),1,
IF(AND($AF$2&lt;&gt;0,$AG$2&lt;&gt;0,DATE(YEAR(AG45),MONTH(AG45),DAY(AG45))&gt;=$AF$2,(DATE(YEAR(AG45),MONTH(AG45),DAY(AG45))&lt;=$AG$2),INDEX(Projects!$A$1:$O$1000,MATCH(AF45,Projects!$A$1:$A$1000,0),MATCH("Groupe",Projects!$A$1:$O$1,0))=$A$2),1,0)))</f>
      </c>
      <c r="AI45" s="47" t="str">
        <f>IF(AH45&lt;&gt;0,SUM($AH$4:AH45),0)</f>
      </c>
      <c r="AJ45" s="48">
        <v>42</v>
      </c>
      <c r="AK45" s="17" t="str">
        <f>IFERROR(INDEX($AF$4:$AI$1000,MATCH(AJ45,$AI$4:$AI$1000,0),1),0)</f>
      </c>
      <c r="AM45" t="str">
        <f>Potentials!A43</f>
      </c>
      <c r="AN45" s="1" t="str">
        <f>Potentials!L43</f>
      </c>
      <c r="AO45" s="47" t="str">
        <f>IF(INDEX(Potentials!$A$1:$O$1000,MATCH(R45,Potentials!$A$1:$A$1000,0),MATCH("Origine setup",Potentials!$A$1:$O$1,0))&lt;&gt;"",0,
IF($A$2="Tous",
IF(AND($AM$2=0,$AN$2=0,DATE(YEAR(AN45),MONTH(AN45),DAY(AN45))&gt;=$O$6,(DATE(YEAR(AN45),MONTH(AN45),DAY(AN45))&lt;=$O$3),INDEX(Potentials!$A$1:$O$10000,MATCH(AM45,Potentials!$A$1:$A$1000,0),MATCH("Statut",Potentials!$A$1:$O$1,0))="9 -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IF(AND($AM$2&lt;&gt;0,$AN$2&lt;&gt;0,DATE(YEAR(AN45),MONTH(AN45),DAY(AN45))&gt;=$AM$2,(DATE(YEAR(AN45),MONTH(AN45),DAY(AN45))&lt;=$AN$2),INDEX(Potentials!$A$1:$O$10000,MATCH(AM45,Potentials!$A$1:$A$1000,0),MATCH("Statut",Potentials!$A$1:$O$1,0))="9 - Perdu"),1,0)),
IF(AND($AM$2=0,$AN$2=0,DATE(YEAR(AN45),MONTH(AN45),DAY(AN45))&gt;=$O$6,(DATE(YEAR(AN45),MONTH(AN45),DAY(AN45))&lt;=$O$3),INDEX(Potentials!$A$1:$O$1000,MATCH(AM45,Potentials!$A$1:$A$1000,0),MATCH("Groupe",Potentials!$A$1:$O$1,0))=$A$2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,MATCH(AM45,Potentials!$A$1:$A$1000,0),MATCH("Groupe",Potentials!$A$1:$O$1,0))=$A$2,INDEX(Potentials!$A$1:$O$10000,MATCH(AM45,Potentials!$A$1:$A$1000,0),MATCH("Statut",Potentials!$A$1:$O$1,0))="9 - Perdu"),1,0))))</f>
      </c>
      <c r="AP45" s="47" t="str">
        <f>IF(AO45&lt;&gt;0,SUM($AO$4:AO45),0)</f>
      </c>
      <c r="AQ45" s="48">
        <v>42</v>
      </c>
      <c r="AR45" s="17" t="str">
        <f>IFERROR(INDEX($AM$4:$AP$1000,MATCH(AQ45,$AP$4:$AP$1000,0),1),0)</f>
      </c>
      <c r="AT45" t="str">
        <f>IF(COUNTIF($AT$4:AT44,Potentials!B43)&gt;0,"",Potentials!B43)</f>
      </c>
      <c r="AU45" s="2" t="str">
        <f t="array" ref="AU45" aca="1" ca="1">IF($A$2="Tous",SUMPRODUCT((Potentials!$F$2:$F$2000)*(Potentials!$B$2:$B$2000=AT45)*(Potentials!$E$2:$E$2000&lt;&gt;"8 - Gagne")*(Potentials!$E$2:$E$2000&lt;&gt;"9 - Perdu")*(Potentials!$E$2:$E$2000&lt;&gt;"10 - Gele"))
+SUMPRODUCT((Potentials!$F$2:$F$2000=0)*(Potentials!$B$2:$B$2000=AT45)*(Potentials!$D$2:$D$2000)*(Potentials!$E$2:$E$2000&lt;&gt;"8 - Gagne")*(Potentials!$E$2:$E$2000&lt;&gt;"9 - Perdu")*(Potentials!$E$2:$E$2000&lt;&gt;"10 - Gele")),
SUMPRODUCT((Potentials!$F$2:$F$2000)*(Potentials!$B$2:$B$2000=AT45)*(Potentials!$E$2:$E$2000&lt;&gt;"8 - Gagne")*(Potentials!$E$2:$E$2000&lt;&gt;"9 - Perdu")*(Potentials!$E$2:$E$2000&lt;&gt;"10 - Gele")*(Potentials!$O$2:$O$2000=$A$2))
+SUMPRODUCT((Potentials!$F$2:$F$2000=0)*(Potentials!$B$2:$B$2000=AT45)*(Potentials!$D$2:$D$2000)*(Potentials!$E$2:$E$2000&lt;&gt;"8 - Gagne")*(Potentials!$E$2:$E$2000&lt;&gt;"9 - Perdu")*(Potentials!$E$2:$E$2000&lt;&gt;"10 - Gele")*(Potentials!$O$2:$O$2000=$A$2)))</f>
      </c>
      <c r="BA45" t="str">
        <f>Potentials!A43</f>
      </c>
      <c r="BB45" s="2" t="str">
        <f t="array" ref="BB45" aca="1" ca="1">IF($A$2="Tous",SUMPRODUCT((Potentials!$F$2:$F$2000)*(Potentials!$A$2:$A$2000=BA45)*(Potentials!$E$2:$E$2000&lt;&gt;"8 - Gagne")*(Potentials!$E$2:$E$2000&lt;&gt;"9 - Perdu")*(Potentials!$E$2:$E$2000&lt;&gt;"10 - Gele"))
+SUMPRODUCT((Potentials!$F$2:$F$2000=0)*(Potentials!$A$2:$A$2000=BA45)*(Potentials!$D$2:$D$2000)*(Potentials!$E$2:$E$2000&lt;&gt;"8 - Gagne")*(Potentials!$E$2:$E$2000&lt;&gt;"9 - Perdu")*(Potentials!$E$2:$E$2000&lt;&gt;"10 - Gele")),
SUMPRODUCT((Potentials!$F$2:$F$2000)*(Potentials!$A$2:$A$2000=BA45)*(Potentials!$E$2:$E$2000&lt;&gt;"8 - Gagne")*(Potentials!$E$2:$E$2000&lt;&gt;"9 - Perdu")*(Potentials!$E$2:$E$2000&lt;&gt;"10 - Gele")*(Potentials!$O$2:$O$2000=$A$2))
+SUMPRODUCT((Potentials!$F$2:$F$2000=0)*(Potentials!$A$2:$A$2000=BA45)*(Potentials!$D$2:$D$2000)*(Potentials!$E$2:$E$2000&lt;&gt;"8 - Gagne")*(Potentials!$E$2:$E$2000&lt;&gt;"9 - Perdu")*(Potentials!$E$2:$E$2000&lt;&gt;"10 - Gele")*(Potentials!$O$2:$O$2000=$A$2)))</f>
      </c>
    </row>
    <row r="46" spans="1:113">
      <c r="R46" t="str">
        <f>Potentials!A44</f>
      </c>
      <c r="S46" s="1" t="str">
        <f>Potentials!M44</f>
      </c>
      <c r="T46" s="47" t="str">
        <f>IF(INDEX(Potentials!$A$1:$O$1000,MATCH(R46,Potentials!$A$1:$A$1000,0),MATCH("Origine setup",Potentials!$A$1:$O$1,0))&lt;&gt;"",0,
IF($A$2="Tous",
IF(AND($R$2=0,$S$2=0,DATE(YEAR(S46),MONTH(S46),DAY(S46))&gt;=$O$6,(DATE(YEAR(S46),MONTH(S46),DAY(S46))&lt;=$O$3),LEFT(R46,3)="PRA"),1,
IF(AND($R$2&lt;&gt;0,$S$2&lt;&gt;0,DATE(YEAR(S46),MONTH(S46),DAY(S46))&gt;=$R$2,(DATE(YEAR(S46),MONTH(S46),DAY(S46))&lt;=$S$2),LEFT(R46,3)="PRA"),1,0)),
IF(AND($R$2=0,$S$2=0,DATE(YEAR(S46),MONTH(S46),DAY(S46))&gt;=$O$6,(DATE(YEAR(S46),MONTH(S46),DAY(S46))&lt;=$O$3),INDEX(Potentials!$A$1:$O$1000,MATCH(R46,Potentials!$A$1:$A$1000,0),MATCH("Groupe",Potentials!$A$1:$O$1,0))=$A$2,LEFT(R46,3)="PRA"),1,
IF(AND($R$2&lt;&gt;0,$S$2&lt;&gt;0,DATE(YEAR(S46),MONTH(S46),DAY(S46))&gt;=$R$2,(DATE(YEAR(S46),MONTH(S46),DAY(S46))&lt;=$S$2),INDEX(Potentials!$A$1:$O$1000,MATCH(R46,Potentials!$A$1:$A$1000,0),MATCH("Groupe",Potentials!$A$1:$O$1,0))=$A$2,LEFT(R46,3)="PRA"),1,0))))</f>
      </c>
      <c r="U46" s="47" t="str">
        <f>IF(T46&lt;&gt;0,SUM($T$4:T46),0)</f>
      </c>
      <c r="V46" s="48">
        <v>43</v>
      </c>
      <c r="W46" s="17" t="str">
        <f>IFERROR(INDEX($R$4:$U$1000,MATCH(V46,$U$4:$U$1000,0),1),0)</f>
      </c>
      <c r="Y46" t="str">
        <f>Projects!A44</f>
      </c>
      <c r="Z46" s="1" t="str">
        <f>Projects!I44</f>
      </c>
      <c r="AA46" s="47" t="str">
        <f>IF($A$2="Tous",
IF(AND($Y$2=0,$Z$2=0,DATE(YEAR(Z46),MONTH(Z46),DAY(Z46))&gt;=$O$6,(DATE(YEAR(Z46),MONTH(Z46),DAY(Z46))&lt;=$O$3)),1,
IF(AND($Y$2&lt;&gt;0,$Z$2&lt;&gt;0,DATE(YEAR(Z46),MONTH(Z46),DAY(Z46))&gt;=$Y$2,(DATE(YEAR(Z46),MONTH(Z46),DAY(Z46))&lt;=$Z$2)),1,0)),
IF(AND($Y$2=0,$Z$2=0,DATE(YEAR(Z46),MONTH(Z46),DAY(Z46))&gt;=$O$6,(DATE(YEAR(Z46),MONTH(Z46),DAY(Z46))&lt;=$O$3),INDEX(Projects!$A$1:$O$1000,MATCH(Y46,Projects!$A$1:$A$1000,0),MATCH("Groupe",Projects!$A$1:$O$1,0))=$A$2),1,
IF(AND($Y$2&lt;&gt;0,$Z$2&lt;&gt;0,DATE(YEAR(Z46),MONTH(Z46),DAY(Z46))&gt;=$Y$2,(DATE(YEAR(Z46),MONTH(Z46),DAY(Z46))&lt;=$Z$2),INDEX(Projects!$A$1:$O$1000,MATCH(Y46,Projects!$A$1:$A$1000,0),MATCH("Groupe",Projects!$A$1:$O$1,0))=$A$2),1,0)))</f>
      </c>
      <c r="AB46" s="47" t="str">
        <f>IF(AA46&lt;&gt;0,SUM($AA$4:AA46),0)</f>
      </c>
      <c r="AC46" s="48">
        <v>43</v>
      </c>
      <c r="AD46" s="17" t="str">
        <f>IFERROR(INDEX($Y$4:$AB$1000,MATCH(AC46,$AB$4:$AB$1000,0),1),0)</f>
      </c>
      <c r="AF46" t="str">
        <f>Projects!A44</f>
      </c>
      <c r="AG46" s="1" t="str">
        <f>Projects!D44</f>
      </c>
      <c r="AH46" s="47" t="str">
        <f>IF($A$2="Tous",
IF(AND($AF$2=0,$AG$2=0,DATE(YEAR(AG46),MONTH(AG46),DAY(AG46))&gt;=$O$6,(DATE(YEAR(AG46),MONTH(AG46),DAY(AG46))&lt;=$O$3)),1,
IF(AND($AF$2&lt;&gt;0,$AG$2&lt;&gt;0,DATE(YEAR(AG46),MONTH(AG46),DAY(AG46))&gt;=$AF$2,(DATE(YEAR(AG46),MONTH(AG46),DAY(AG46))&lt;=$AG$2)),1,0)),
IF(AND($AF$2=0,$AG$2=0,DATE(YEAR(AG46),MONTH(AG46),DAY(AG46))&gt;=$O$6,(DATE(YEAR(AG46),MONTH(AG46),DAY(AG46))&lt;=$O$3),INDEX(Projects!$A$1:$O$1000,MATCH(AF46,Projects!$A$1:$A$1000,0),MATCH("Groupe",Projects!$A$1:$O$1,0))=$A$2),1,
IF(AND($AF$2&lt;&gt;0,$AG$2&lt;&gt;0,DATE(YEAR(AG46),MONTH(AG46),DAY(AG46))&gt;=$AF$2,(DATE(YEAR(AG46),MONTH(AG46),DAY(AG46))&lt;=$AG$2),INDEX(Projects!$A$1:$O$1000,MATCH(AF46,Projects!$A$1:$A$1000,0),MATCH("Groupe",Projects!$A$1:$O$1,0))=$A$2),1,0)))</f>
      </c>
      <c r="AI46" s="47" t="str">
        <f>IF(AH46&lt;&gt;0,SUM($AH$4:AH46),0)</f>
      </c>
      <c r="AJ46" s="48">
        <v>43</v>
      </c>
      <c r="AK46" s="17" t="str">
        <f>IFERROR(INDEX($AF$4:$AI$1000,MATCH(AJ46,$AI$4:$AI$1000,0),1),0)</f>
      </c>
      <c r="AM46" t="str">
        <f>Potentials!A44</f>
      </c>
      <c r="AN46" s="1" t="str">
        <f>Potentials!L44</f>
      </c>
      <c r="AO46" s="47" t="str">
        <f>IF(INDEX(Potentials!$A$1:$O$1000,MATCH(R46,Potentials!$A$1:$A$1000,0),MATCH("Origine setup",Potentials!$A$1:$O$1,0))&lt;&gt;"",0,
IF($A$2="Tous",
IF(AND($AM$2=0,$AN$2=0,DATE(YEAR(AN46),MONTH(AN46),DAY(AN46))&gt;=$O$6,(DATE(YEAR(AN46),MONTH(AN46),DAY(AN46))&lt;=$O$3),INDEX(Potentials!$A$1:$O$10000,MATCH(AM46,Potentials!$A$1:$A$1000,0),MATCH("Statut",Potentials!$A$1:$O$1,0))="9 -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IF(AND($AM$2&lt;&gt;0,$AN$2&lt;&gt;0,DATE(YEAR(AN46),MONTH(AN46),DAY(AN46))&gt;=$AM$2,(DATE(YEAR(AN46),MONTH(AN46),DAY(AN46))&lt;=$AN$2),INDEX(Potentials!$A$1:$O$10000,MATCH(AM46,Potentials!$A$1:$A$1000,0),MATCH("Statut",Potentials!$A$1:$O$1,0))="9 - Perdu"),1,0)),
IF(AND($AM$2=0,$AN$2=0,DATE(YEAR(AN46),MONTH(AN46),DAY(AN46))&gt;=$O$6,(DATE(YEAR(AN46),MONTH(AN46),DAY(AN46))&lt;=$O$3),INDEX(Potentials!$A$1:$O$1000,MATCH(AM46,Potentials!$A$1:$A$1000,0),MATCH("Groupe",Potentials!$A$1:$O$1,0))=$A$2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,MATCH(AM46,Potentials!$A$1:$A$1000,0),MATCH("Groupe",Potentials!$A$1:$O$1,0))=$A$2,INDEX(Potentials!$A$1:$O$10000,MATCH(AM46,Potentials!$A$1:$A$1000,0),MATCH("Statut",Potentials!$A$1:$O$1,0))="9 - Perdu"),1,0))))</f>
      </c>
      <c r="AP46" s="47" t="str">
        <f>IF(AO46&lt;&gt;0,SUM($AO$4:AO46),0)</f>
      </c>
      <c r="AQ46" s="48">
        <v>43</v>
      </c>
      <c r="AR46" s="17" t="str">
        <f>IFERROR(INDEX($AM$4:$AP$1000,MATCH(AQ46,$AP$4:$AP$1000,0),1),0)</f>
      </c>
      <c r="AT46" t="str">
        <f>IF(COUNTIF($AT$4:AT45,Potentials!B44)&gt;0,"",Potentials!B44)</f>
      </c>
      <c r="AU46" s="2" t="str">
        <f t="array" ref="AU46" aca="1" ca="1">IF($A$2="Tous",SUMPRODUCT((Potentials!$F$2:$F$2000)*(Potentials!$B$2:$B$2000=AT46)*(Potentials!$E$2:$E$2000&lt;&gt;"8 - Gagne")*(Potentials!$E$2:$E$2000&lt;&gt;"9 - Perdu")*(Potentials!$E$2:$E$2000&lt;&gt;"10 - Gele"))
+SUMPRODUCT((Potentials!$F$2:$F$2000=0)*(Potentials!$B$2:$B$2000=AT46)*(Potentials!$D$2:$D$2000)*(Potentials!$E$2:$E$2000&lt;&gt;"8 - Gagne")*(Potentials!$E$2:$E$2000&lt;&gt;"9 - Perdu")*(Potentials!$E$2:$E$2000&lt;&gt;"10 - Gele")),
SUMPRODUCT((Potentials!$F$2:$F$2000)*(Potentials!$B$2:$B$2000=AT46)*(Potentials!$E$2:$E$2000&lt;&gt;"8 - Gagne")*(Potentials!$E$2:$E$2000&lt;&gt;"9 - Perdu")*(Potentials!$E$2:$E$2000&lt;&gt;"10 - Gele")*(Potentials!$O$2:$O$2000=$A$2))
+SUMPRODUCT((Potentials!$F$2:$F$2000=0)*(Potentials!$B$2:$B$2000=AT46)*(Potentials!$D$2:$D$2000)*(Potentials!$E$2:$E$2000&lt;&gt;"8 - Gagne")*(Potentials!$E$2:$E$2000&lt;&gt;"9 - Perdu")*(Potentials!$E$2:$E$2000&lt;&gt;"10 - Gele")*(Potentials!$O$2:$O$2000=$A$2)))</f>
      </c>
      <c r="BA46" t="str">
        <f>Potentials!A44</f>
      </c>
      <c r="BB46" s="2" t="str">
        <f t="array" ref="BB46" aca="1" ca="1">IF($A$2="Tous",SUMPRODUCT((Potentials!$F$2:$F$2000)*(Potentials!$A$2:$A$2000=BA46)*(Potentials!$E$2:$E$2000&lt;&gt;"8 - Gagne")*(Potentials!$E$2:$E$2000&lt;&gt;"9 - Perdu")*(Potentials!$E$2:$E$2000&lt;&gt;"10 - Gele"))
+SUMPRODUCT((Potentials!$F$2:$F$2000=0)*(Potentials!$A$2:$A$2000=BA46)*(Potentials!$D$2:$D$2000)*(Potentials!$E$2:$E$2000&lt;&gt;"8 - Gagne")*(Potentials!$E$2:$E$2000&lt;&gt;"9 - Perdu")*(Potentials!$E$2:$E$2000&lt;&gt;"10 - Gele")),
SUMPRODUCT((Potentials!$F$2:$F$2000)*(Potentials!$A$2:$A$2000=BA46)*(Potentials!$E$2:$E$2000&lt;&gt;"8 - Gagne")*(Potentials!$E$2:$E$2000&lt;&gt;"9 - Perdu")*(Potentials!$E$2:$E$2000&lt;&gt;"10 - Gele")*(Potentials!$O$2:$O$2000=$A$2))
+SUMPRODUCT((Potentials!$F$2:$F$2000=0)*(Potentials!$A$2:$A$2000=BA46)*(Potentials!$D$2:$D$2000)*(Potentials!$E$2:$E$2000&lt;&gt;"8 - Gagne")*(Potentials!$E$2:$E$2000&lt;&gt;"9 - Perdu")*(Potentials!$E$2:$E$2000&lt;&gt;"10 - Gele")*(Potentials!$O$2:$O$2000=$A$2)))</f>
      </c>
    </row>
    <row r="47" spans="1:113">
      <c r="R47" t="str">
        <f>Potentials!A45</f>
      </c>
      <c r="S47" s="1" t="str">
        <f>Potentials!M45</f>
      </c>
      <c r="T47" s="47" t="str">
        <f>IF(INDEX(Potentials!$A$1:$O$1000,MATCH(R47,Potentials!$A$1:$A$1000,0),MATCH("Origine setup",Potentials!$A$1:$O$1,0))&lt;&gt;"",0,
IF($A$2="Tous",
IF(AND($R$2=0,$S$2=0,DATE(YEAR(S47),MONTH(S47),DAY(S47))&gt;=$O$6,(DATE(YEAR(S47),MONTH(S47),DAY(S47))&lt;=$O$3),LEFT(R47,3)="PRA"),1,
IF(AND($R$2&lt;&gt;0,$S$2&lt;&gt;0,DATE(YEAR(S47),MONTH(S47),DAY(S47))&gt;=$R$2,(DATE(YEAR(S47),MONTH(S47),DAY(S47))&lt;=$S$2),LEFT(R47,3)="PRA"),1,0)),
IF(AND($R$2=0,$S$2=0,DATE(YEAR(S47),MONTH(S47),DAY(S47))&gt;=$O$6,(DATE(YEAR(S47),MONTH(S47),DAY(S47))&lt;=$O$3),INDEX(Potentials!$A$1:$O$1000,MATCH(R47,Potentials!$A$1:$A$1000,0),MATCH("Groupe",Potentials!$A$1:$O$1,0))=$A$2,LEFT(R47,3)="PRA"),1,
IF(AND($R$2&lt;&gt;0,$S$2&lt;&gt;0,DATE(YEAR(S47),MONTH(S47),DAY(S47))&gt;=$R$2,(DATE(YEAR(S47),MONTH(S47),DAY(S47))&lt;=$S$2),INDEX(Potentials!$A$1:$O$1000,MATCH(R47,Potentials!$A$1:$A$1000,0),MATCH("Groupe",Potentials!$A$1:$O$1,0))=$A$2,LEFT(R47,3)="PRA"),1,0))))</f>
      </c>
      <c r="U47" s="47" t="str">
        <f>IF(T47&lt;&gt;0,SUM($T$4:T47),0)</f>
      </c>
      <c r="V47" s="48">
        <v>44</v>
      </c>
      <c r="W47" s="17" t="str">
        <f>IFERROR(INDEX($R$4:$U$1000,MATCH(V47,$U$4:$U$1000,0),1),0)</f>
      </c>
      <c r="Y47" t="str">
        <f>Projects!A45</f>
      </c>
      <c r="Z47" s="1" t="str">
        <f>Projects!I45</f>
      </c>
      <c r="AA47" s="47" t="str">
        <f>IF($A$2="Tous",
IF(AND($Y$2=0,$Z$2=0,DATE(YEAR(Z47),MONTH(Z47),DAY(Z47))&gt;=$O$6,(DATE(YEAR(Z47),MONTH(Z47),DAY(Z47))&lt;=$O$3)),1,
IF(AND($Y$2&lt;&gt;0,$Z$2&lt;&gt;0,DATE(YEAR(Z47),MONTH(Z47),DAY(Z47))&gt;=$Y$2,(DATE(YEAR(Z47),MONTH(Z47),DAY(Z47))&lt;=$Z$2)),1,0)),
IF(AND($Y$2=0,$Z$2=0,DATE(YEAR(Z47),MONTH(Z47),DAY(Z47))&gt;=$O$6,(DATE(YEAR(Z47),MONTH(Z47),DAY(Z47))&lt;=$O$3),INDEX(Projects!$A$1:$O$1000,MATCH(Y47,Projects!$A$1:$A$1000,0),MATCH("Groupe",Projects!$A$1:$O$1,0))=$A$2),1,
IF(AND($Y$2&lt;&gt;0,$Z$2&lt;&gt;0,DATE(YEAR(Z47),MONTH(Z47),DAY(Z47))&gt;=$Y$2,(DATE(YEAR(Z47),MONTH(Z47),DAY(Z47))&lt;=$Z$2),INDEX(Projects!$A$1:$O$1000,MATCH(Y47,Projects!$A$1:$A$1000,0),MATCH("Groupe",Projects!$A$1:$O$1,0))=$A$2),1,0)))</f>
      </c>
      <c r="AB47" s="47" t="str">
        <f>IF(AA47&lt;&gt;0,SUM($AA$4:AA47),0)</f>
      </c>
      <c r="AC47" s="48">
        <v>44</v>
      </c>
      <c r="AD47" s="17" t="str">
        <f>IFERROR(INDEX($Y$4:$AB$1000,MATCH(AC47,$AB$4:$AB$1000,0),1),0)</f>
      </c>
      <c r="AF47" t="str">
        <f>Projects!A45</f>
      </c>
      <c r="AG47" s="1" t="str">
        <f>Projects!D45</f>
      </c>
      <c r="AH47" s="47" t="str">
        <f>IF($A$2="Tous",
IF(AND($AF$2=0,$AG$2=0,DATE(YEAR(AG47),MONTH(AG47),DAY(AG47))&gt;=$O$6,(DATE(YEAR(AG47),MONTH(AG47),DAY(AG47))&lt;=$O$3)),1,
IF(AND($AF$2&lt;&gt;0,$AG$2&lt;&gt;0,DATE(YEAR(AG47),MONTH(AG47),DAY(AG47))&gt;=$AF$2,(DATE(YEAR(AG47),MONTH(AG47),DAY(AG47))&lt;=$AG$2)),1,0)),
IF(AND($AF$2=0,$AG$2=0,DATE(YEAR(AG47),MONTH(AG47),DAY(AG47))&gt;=$O$6,(DATE(YEAR(AG47),MONTH(AG47),DAY(AG47))&lt;=$O$3),INDEX(Projects!$A$1:$O$1000,MATCH(AF47,Projects!$A$1:$A$1000,0),MATCH("Groupe",Projects!$A$1:$O$1,0))=$A$2),1,
IF(AND($AF$2&lt;&gt;0,$AG$2&lt;&gt;0,DATE(YEAR(AG47),MONTH(AG47),DAY(AG47))&gt;=$AF$2,(DATE(YEAR(AG47),MONTH(AG47),DAY(AG47))&lt;=$AG$2),INDEX(Projects!$A$1:$O$1000,MATCH(AF47,Projects!$A$1:$A$1000,0),MATCH("Groupe",Projects!$A$1:$O$1,0))=$A$2),1,0)))</f>
      </c>
      <c r="AI47" s="47" t="str">
        <f>IF(AH47&lt;&gt;0,SUM($AH$4:AH47),0)</f>
      </c>
      <c r="AJ47" s="48">
        <v>44</v>
      </c>
      <c r="AK47" s="17" t="str">
        <f>IFERROR(INDEX($AF$4:$AI$1000,MATCH(AJ47,$AI$4:$AI$1000,0),1),0)</f>
      </c>
      <c r="AM47" t="str">
        <f>Potentials!A45</f>
      </c>
      <c r="AN47" s="1" t="str">
        <f>Potentials!L45</f>
      </c>
      <c r="AO47" s="47" t="str">
        <f>IF(INDEX(Potentials!$A$1:$O$1000,MATCH(R47,Potentials!$A$1:$A$1000,0),MATCH("Origine setup",Potentials!$A$1:$O$1,0))&lt;&gt;"",0,
IF($A$2="Tous",
IF(AND($AM$2=0,$AN$2=0,DATE(YEAR(AN47),MONTH(AN47),DAY(AN47))&gt;=$O$6,(DATE(YEAR(AN47),MONTH(AN47),DAY(AN47))&lt;=$O$3),INDEX(Potentials!$A$1:$O$10000,MATCH(AM47,Potentials!$A$1:$A$1000,0),MATCH("Statut",Potentials!$A$1:$O$1,0))="9 -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IF(AND($AM$2&lt;&gt;0,$AN$2&lt;&gt;0,DATE(YEAR(AN47),MONTH(AN47),DAY(AN47))&gt;=$AM$2,(DATE(YEAR(AN47),MONTH(AN47),DAY(AN47))&lt;=$AN$2),INDEX(Potentials!$A$1:$O$10000,MATCH(AM47,Potentials!$A$1:$A$1000,0),MATCH("Statut",Potentials!$A$1:$O$1,0))="9 - Perdu"),1,0)),
IF(AND($AM$2=0,$AN$2=0,DATE(YEAR(AN47),MONTH(AN47),DAY(AN47))&gt;=$O$6,(DATE(YEAR(AN47),MONTH(AN47),DAY(AN47))&lt;=$O$3),INDEX(Potentials!$A$1:$O$1000,MATCH(AM47,Potentials!$A$1:$A$1000,0),MATCH("Groupe",Potentials!$A$1:$O$1,0))=$A$2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,MATCH(AM47,Potentials!$A$1:$A$1000,0),MATCH("Groupe",Potentials!$A$1:$O$1,0))=$A$2,INDEX(Potentials!$A$1:$O$10000,MATCH(AM47,Potentials!$A$1:$A$1000,0),MATCH("Statut",Potentials!$A$1:$O$1,0))="9 - Perdu"),1,0))))</f>
      </c>
      <c r="AP47" s="47" t="str">
        <f>IF(AO47&lt;&gt;0,SUM($AO$4:AO47),0)</f>
      </c>
      <c r="AQ47" s="48">
        <v>44</v>
      </c>
      <c r="AR47" s="17" t="str">
        <f>IFERROR(INDEX($AM$4:$AP$1000,MATCH(AQ47,$AP$4:$AP$1000,0),1),0)</f>
      </c>
      <c r="AT47" t="str">
        <f>IF(COUNTIF($AT$4:AT46,Potentials!B45)&gt;0,"",Potentials!B45)</f>
      </c>
      <c r="AU47" s="2" t="str">
        <f t="array" ref="AU47" aca="1" ca="1">IF($A$2="Tous",SUMPRODUCT((Potentials!$F$2:$F$2000)*(Potentials!$B$2:$B$2000=AT47)*(Potentials!$E$2:$E$2000&lt;&gt;"8 - Gagne")*(Potentials!$E$2:$E$2000&lt;&gt;"9 - Perdu")*(Potentials!$E$2:$E$2000&lt;&gt;"10 - Gele"))
+SUMPRODUCT((Potentials!$F$2:$F$2000=0)*(Potentials!$B$2:$B$2000=AT47)*(Potentials!$D$2:$D$2000)*(Potentials!$E$2:$E$2000&lt;&gt;"8 - Gagne")*(Potentials!$E$2:$E$2000&lt;&gt;"9 - Perdu")*(Potentials!$E$2:$E$2000&lt;&gt;"10 - Gele")),
SUMPRODUCT((Potentials!$F$2:$F$2000)*(Potentials!$B$2:$B$2000=AT47)*(Potentials!$E$2:$E$2000&lt;&gt;"8 - Gagne")*(Potentials!$E$2:$E$2000&lt;&gt;"9 - Perdu")*(Potentials!$E$2:$E$2000&lt;&gt;"10 - Gele")*(Potentials!$O$2:$O$2000=$A$2))
+SUMPRODUCT((Potentials!$F$2:$F$2000=0)*(Potentials!$B$2:$B$2000=AT47)*(Potentials!$D$2:$D$2000)*(Potentials!$E$2:$E$2000&lt;&gt;"8 - Gagne")*(Potentials!$E$2:$E$2000&lt;&gt;"9 - Perdu")*(Potentials!$E$2:$E$2000&lt;&gt;"10 - Gele")*(Potentials!$O$2:$O$2000=$A$2)))</f>
      </c>
      <c r="BA47" t="str">
        <f>Potentials!A45</f>
      </c>
      <c r="BB47" s="2" t="str">
        <f t="array" ref="BB47" aca="1" ca="1">IF($A$2="Tous",SUMPRODUCT((Potentials!$F$2:$F$2000)*(Potentials!$A$2:$A$2000=BA47)*(Potentials!$E$2:$E$2000&lt;&gt;"8 - Gagne")*(Potentials!$E$2:$E$2000&lt;&gt;"9 - Perdu")*(Potentials!$E$2:$E$2000&lt;&gt;"10 - Gele"))
+SUMPRODUCT((Potentials!$F$2:$F$2000=0)*(Potentials!$A$2:$A$2000=BA47)*(Potentials!$D$2:$D$2000)*(Potentials!$E$2:$E$2000&lt;&gt;"8 - Gagne")*(Potentials!$E$2:$E$2000&lt;&gt;"9 - Perdu")*(Potentials!$E$2:$E$2000&lt;&gt;"10 - Gele")),
SUMPRODUCT((Potentials!$F$2:$F$2000)*(Potentials!$A$2:$A$2000=BA47)*(Potentials!$E$2:$E$2000&lt;&gt;"8 - Gagne")*(Potentials!$E$2:$E$2000&lt;&gt;"9 - Perdu")*(Potentials!$E$2:$E$2000&lt;&gt;"10 - Gele")*(Potentials!$O$2:$O$2000=$A$2))
+SUMPRODUCT((Potentials!$F$2:$F$2000=0)*(Potentials!$A$2:$A$2000=BA47)*(Potentials!$D$2:$D$2000)*(Potentials!$E$2:$E$2000&lt;&gt;"8 - Gagne")*(Potentials!$E$2:$E$2000&lt;&gt;"9 - Perdu")*(Potentials!$E$2:$E$2000&lt;&gt;"10 - Gele")*(Potentials!$O$2:$O$2000=$A$2)))</f>
      </c>
    </row>
    <row r="48" spans="1:113">
      <c r="R48" t="str">
        <f>Potentials!A46</f>
      </c>
      <c r="S48" s="1" t="str">
        <f>Potentials!M46</f>
      </c>
      <c r="T48" s="47" t="str">
        <f>IF(INDEX(Potentials!$A$1:$O$1000,MATCH(R48,Potentials!$A$1:$A$1000,0),MATCH("Origine setup",Potentials!$A$1:$O$1,0))&lt;&gt;"",0,
IF($A$2="Tous",
IF(AND($R$2=0,$S$2=0,DATE(YEAR(S48),MONTH(S48),DAY(S48))&gt;=$O$6,(DATE(YEAR(S48),MONTH(S48),DAY(S48))&lt;=$O$3),LEFT(R48,3)="PRA"),1,
IF(AND($R$2&lt;&gt;0,$S$2&lt;&gt;0,DATE(YEAR(S48),MONTH(S48),DAY(S48))&gt;=$R$2,(DATE(YEAR(S48),MONTH(S48),DAY(S48))&lt;=$S$2),LEFT(R48,3)="PRA"),1,0)),
IF(AND($R$2=0,$S$2=0,DATE(YEAR(S48),MONTH(S48),DAY(S48))&gt;=$O$6,(DATE(YEAR(S48),MONTH(S48),DAY(S48))&lt;=$O$3),INDEX(Potentials!$A$1:$O$1000,MATCH(R48,Potentials!$A$1:$A$1000,0),MATCH("Groupe",Potentials!$A$1:$O$1,0))=$A$2,LEFT(R48,3)="PRA"),1,
IF(AND($R$2&lt;&gt;0,$S$2&lt;&gt;0,DATE(YEAR(S48),MONTH(S48),DAY(S48))&gt;=$R$2,(DATE(YEAR(S48),MONTH(S48),DAY(S48))&lt;=$S$2),INDEX(Potentials!$A$1:$O$1000,MATCH(R48,Potentials!$A$1:$A$1000,0),MATCH("Groupe",Potentials!$A$1:$O$1,0))=$A$2,LEFT(R48,3)="PRA"),1,0))))</f>
      </c>
      <c r="U48" s="47" t="str">
        <f>IF(T48&lt;&gt;0,SUM($T$4:T48),0)</f>
      </c>
      <c r="V48" s="48">
        <v>45</v>
      </c>
      <c r="W48" s="17" t="str">
        <f>IFERROR(INDEX($R$4:$U$1000,MATCH(V48,$U$4:$U$1000,0),1),0)</f>
      </c>
      <c r="Y48" t="str">
        <f>Projects!A46</f>
      </c>
      <c r="Z48" s="1" t="str">
        <f>Projects!I46</f>
      </c>
      <c r="AA48" s="47" t="str">
        <f>IF($A$2="Tous",
IF(AND($Y$2=0,$Z$2=0,DATE(YEAR(Z48),MONTH(Z48),DAY(Z48))&gt;=$O$6,(DATE(YEAR(Z48),MONTH(Z48),DAY(Z48))&lt;=$O$3)),1,
IF(AND($Y$2&lt;&gt;0,$Z$2&lt;&gt;0,DATE(YEAR(Z48),MONTH(Z48),DAY(Z48))&gt;=$Y$2,(DATE(YEAR(Z48),MONTH(Z48),DAY(Z48))&lt;=$Z$2)),1,0)),
IF(AND($Y$2=0,$Z$2=0,DATE(YEAR(Z48),MONTH(Z48),DAY(Z48))&gt;=$O$6,(DATE(YEAR(Z48),MONTH(Z48),DAY(Z48))&lt;=$O$3),INDEX(Projects!$A$1:$O$1000,MATCH(Y48,Projects!$A$1:$A$1000,0),MATCH("Groupe",Projects!$A$1:$O$1,0))=$A$2),1,
IF(AND($Y$2&lt;&gt;0,$Z$2&lt;&gt;0,DATE(YEAR(Z48),MONTH(Z48),DAY(Z48))&gt;=$Y$2,(DATE(YEAR(Z48),MONTH(Z48),DAY(Z48))&lt;=$Z$2),INDEX(Projects!$A$1:$O$1000,MATCH(Y48,Projects!$A$1:$A$1000,0),MATCH("Groupe",Projects!$A$1:$O$1,0))=$A$2),1,0)))</f>
      </c>
      <c r="AB48" s="47" t="str">
        <f>IF(AA48&lt;&gt;0,SUM($AA$4:AA48),0)</f>
      </c>
      <c r="AC48" s="48">
        <v>45</v>
      </c>
      <c r="AD48" s="17" t="str">
        <f>IFERROR(INDEX($Y$4:$AB$1000,MATCH(AC48,$AB$4:$AB$1000,0),1),0)</f>
      </c>
      <c r="AF48" t="str">
        <f>Projects!A46</f>
      </c>
      <c r="AG48" s="1" t="str">
        <f>Projects!D46</f>
      </c>
      <c r="AH48" s="47" t="str">
        <f>IF($A$2="Tous",
IF(AND($AF$2=0,$AG$2=0,DATE(YEAR(AG48),MONTH(AG48),DAY(AG48))&gt;=$O$6,(DATE(YEAR(AG48),MONTH(AG48),DAY(AG48))&lt;=$O$3)),1,
IF(AND($AF$2&lt;&gt;0,$AG$2&lt;&gt;0,DATE(YEAR(AG48),MONTH(AG48),DAY(AG48))&gt;=$AF$2,(DATE(YEAR(AG48),MONTH(AG48),DAY(AG48))&lt;=$AG$2)),1,0)),
IF(AND($AF$2=0,$AG$2=0,DATE(YEAR(AG48),MONTH(AG48),DAY(AG48))&gt;=$O$6,(DATE(YEAR(AG48),MONTH(AG48),DAY(AG48))&lt;=$O$3),INDEX(Projects!$A$1:$O$1000,MATCH(AF48,Projects!$A$1:$A$1000,0),MATCH("Groupe",Projects!$A$1:$O$1,0))=$A$2),1,
IF(AND($AF$2&lt;&gt;0,$AG$2&lt;&gt;0,DATE(YEAR(AG48),MONTH(AG48),DAY(AG48))&gt;=$AF$2,(DATE(YEAR(AG48),MONTH(AG48),DAY(AG48))&lt;=$AG$2),INDEX(Projects!$A$1:$O$1000,MATCH(AF48,Projects!$A$1:$A$1000,0),MATCH("Groupe",Projects!$A$1:$O$1,0))=$A$2),1,0)))</f>
      </c>
      <c r="AI48" s="47" t="str">
        <f>IF(AH48&lt;&gt;0,SUM($AH$4:AH48),0)</f>
      </c>
      <c r="AJ48" s="48">
        <v>45</v>
      </c>
      <c r="AK48" s="17" t="str">
        <f>IFERROR(INDEX($AF$4:$AI$1000,MATCH(AJ48,$AI$4:$AI$1000,0),1),0)</f>
      </c>
      <c r="AM48" t="str">
        <f>Potentials!A46</f>
      </c>
      <c r="AN48" s="1" t="str">
        <f>Potentials!L46</f>
      </c>
      <c r="AO48" s="47" t="str">
        <f>IF(INDEX(Potentials!$A$1:$O$1000,MATCH(R48,Potentials!$A$1:$A$1000,0),MATCH("Origine setup",Potentials!$A$1:$O$1,0))&lt;&gt;"",0,
IF($A$2="Tous",
IF(AND($AM$2=0,$AN$2=0,DATE(YEAR(AN48),MONTH(AN48),DAY(AN48))&gt;=$O$6,(DATE(YEAR(AN48),MONTH(AN48),DAY(AN48))&lt;=$O$3),INDEX(Potentials!$A$1:$O$10000,MATCH(AM48,Potentials!$A$1:$A$1000,0),MATCH("Statut",Potentials!$A$1:$O$1,0))="9 -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IF(AND($AM$2&lt;&gt;0,$AN$2&lt;&gt;0,DATE(YEAR(AN48),MONTH(AN48),DAY(AN48))&gt;=$AM$2,(DATE(YEAR(AN48),MONTH(AN48),DAY(AN48))&lt;=$AN$2),INDEX(Potentials!$A$1:$O$10000,MATCH(AM48,Potentials!$A$1:$A$1000,0),MATCH("Statut",Potentials!$A$1:$O$1,0))="9 - Perdu"),1,0)),
IF(AND($AM$2=0,$AN$2=0,DATE(YEAR(AN48),MONTH(AN48),DAY(AN48))&gt;=$O$6,(DATE(YEAR(AN48),MONTH(AN48),DAY(AN48))&lt;=$O$3),INDEX(Potentials!$A$1:$O$1000,MATCH(AM48,Potentials!$A$1:$A$1000,0),MATCH("Groupe",Potentials!$A$1:$O$1,0))=$A$2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,MATCH(AM48,Potentials!$A$1:$A$1000,0),MATCH("Groupe",Potentials!$A$1:$O$1,0))=$A$2,INDEX(Potentials!$A$1:$O$10000,MATCH(AM48,Potentials!$A$1:$A$1000,0),MATCH("Statut",Potentials!$A$1:$O$1,0))="9 - Perdu"),1,0))))</f>
      </c>
      <c r="AP48" s="47" t="str">
        <f>IF(AO48&lt;&gt;0,SUM($AO$4:AO48),0)</f>
      </c>
      <c r="AQ48" s="48">
        <v>45</v>
      </c>
      <c r="AR48" s="17" t="str">
        <f>IFERROR(INDEX($AM$4:$AP$1000,MATCH(AQ48,$AP$4:$AP$1000,0),1),0)</f>
      </c>
      <c r="AT48" t="str">
        <f>IF(COUNTIF($AT$4:AT47,Potentials!B46)&gt;0,"",Potentials!B46)</f>
      </c>
      <c r="AU48" s="2" t="str">
        <f t="array" ref="AU48" aca="1" ca="1">IF($A$2="Tous",SUMPRODUCT((Potentials!$F$2:$F$2000)*(Potentials!$B$2:$B$2000=AT48)*(Potentials!$E$2:$E$2000&lt;&gt;"8 - Gagne")*(Potentials!$E$2:$E$2000&lt;&gt;"9 - Perdu")*(Potentials!$E$2:$E$2000&lt;&gt;"10 - Gele"))
+SUMPRODUCT((Potentials!$F$2:$F$2000=0)*(Potentials!$B$2:$B$2000=AT48)*(Potentials!$D$2:$D$2000)*(Potentials!$E$2:$E$2000&lt;&gt;"8 - Gagne")*(Potentials!$E$2:$E$2000&lt;&gt;"9 - Perdu")*(Potentials!$E$2:$E$2000&lt;&gt;"10 - Gele")),
SUMPRODUCT((Potentials!$F$2:$F$2000)*(Potentials!$B$2:$B$2000=AT48)*(Potentials!$E$2:$E$2000&lt;&gt;"8 - Gagne")*(Potentials!$E$2:$E$2000&lt;&gt;"9 - Perdu")*(Potentials!$E$2:$E$2000&lt;&gt;"10 - Gele")*(Potentials!$O$2:$O$2000=$A$2))
+SUMPRODUCT((Potentials!$F$2:$F$2000=0)*(Potentials!$B$2:$B$2000=AT48)*(Potentials!$D$2:$D$2000)*(Potentials!$E$2:$E$2000&lt;&gt;"8 - Gagne")*(Potentials!$E$2:$E$2000&lt;&gt;"9 - Perdu")*(Potentials!$E$2:$E$2000&lt;&gt;"10 - Gele")*(Potentials!$O$2:$O$2000=$A$2)))</f>
      </c>
      <c r="BA48" t="str">
        <f>Potentials!A46</f>
      </c>
      <c r="BB48" s="2" t="str">
        <f t="array" ref="BB48" aca="1" ca="1">IF($A$2="Tous",SUMPRODUCT((Potentials!$F$2:$F$2000)*(Potentials!$A$2:$A$2000=BA48)*(Potentials!$E$2:$E$2000&lt;&gt;"8 - Gagne")*(Potentials!$E$2:$E$2000&lt;&gt;"9 - Perdu")*(Potentials!$E$2:$E$2000&lt;&gt;"10 - Gele"))
+SUMPRODUCT((Potentials!$F$2:$F$2000=0)*(Potentials!$A$2:$A$2000=BA48)*(Potentials!$D$2:$D$2000)*(Potentials!$E$2:$E$2000&lt;&gt;"8 - Gagne")*(Potentials!$E$2:$E$2000&lt;&gt;"9 - Perdu")*(Potentials!$E$2:$E$2000&lt;&gt;"10 - Gele")),
SUMPRODUCT((Potentials!$F$2:$F$2000)*(Potentials!$A$2:$A$2000=BA48)*(Potentials!$E$2:$E$2000&lt;&gt;"8 - Gagne")*(Potentials!$E$2:$E$2000&lt;&gt;"9 - Perdu")*(Potentials!$E$2:$E$2000&lt;&gt;"10 - Gele")*(Potentials!$O$2:$O$2000=$A$2))
+SUMPRODUCT((Potentials!$F$2:$F$2000=0)*(Potentials!$A$2:$A$2000=BA48)*(Potentials!$D$2:$D$2000)*(Potentials!$E$2:$E$2000&lt;&gt;"8 - Gagne")*(Potentials!$E$2:$E$2000&lt;&gt;"9 - Perdu")*(Potentials!$E$2:$E$2000&lt;&gt;"10 - Gele")*(Potentials!$O$2:$O$2000=$A$2)))</f>
      </c>
    </row>
    <row r="49" spans="1:113">
      <c r="R49" t="str">
        <f>Potentials!A47</f>
      </c>
      <c r="S49" s="1" t="str">
        <f>Potentials!M47</f>
      </c>
      <c r="T49" s="47" t="str">
        <f>IF(INDEX(Potentials!$A$1:$O$1000,MATCH(R49,Potentials!$A$1:$A$1000,0),MATCH("Origine setup",Potentials!$A$1:$O$1,0))&lt;&gt;"",0,
IF($A$2="Tous",
IF(AND($R$2=0,$S$2=0,DATE(YEAR(S49),MONTH(S49),DAY(S49))&gt;=$O$6,(DATE(YEAR(S49),MONTH(S49),DAY(S49))&lt;=$O$3),LEFT(R49,3)="PRA"),1,
IF(AND($R$2&lt;&gt;0,$S$2&lt;&gt;0,DATE(YEAR(S49),MONTH(S49),DAY(S49))&gt;=$R$2,(DATE(YEAR(S49),MONTH(S49),DAY(S49))&lt;=$S$2),LEFT(R49,3)="PRA"),1,0)),
IF(AND($R$2=0,$S$2=0,DATE(YEAR(S49),MONTH(S49),DAY(S49))&gt;=$O$6,(DATE(YEAR(S49),MONTH(S49),DAY(S49))&lt;=$O$3),INDEX(Potentials!$A$1:$O$1000,MATCH(R49,Potentials!$A$1:$A$1000,0),MATCH("Groupe",Potentials!$A$1:$O$1,0))=$A$2,LEFT(R49,3)="PRA"),1,
IF(AND($R$2&lt;&gt;0,$S$2&lt;&gt;0,DATE(YEAR(S49),MONTH(S49),DAY(S49))&gt;=$R$2,(DATE(YEAR(S49),MONTH(S49),DAY(S49))&lt;=$S$2),INDEX(Potentials!$A$1:$O$1000,MATCH(R49,Potentials!$A$1:$A$1000,0),MATCH("Groupe",Potentials!$A$1:$O$1,0))=$A$2,LEFT(R49,3)="PRA"),1,0))))</f>
      </c>
      <c r="U49" s="47" t="str">
        <f>IF(T49&lt;&gt;0,SUM($T$4:T49),0)</f>
      </c>
      <c r="V49" s="48">
        <v>46</v>
      </c>
      <c r="W49" s="17" t="str">
        <f>IFERROR(INDEX($R$4:$U$1000,MATCH(V49,$U$4:$U$1000,0),1),0)</f>
      </c>
      <c r="Y49" t="str">
        <f>Projects!A47</f>
      </c>
      <c r="Z49" s="1" t="str">
        <f>Projects!I47</f>
      </c>
      <c r="AA49" s="47" t="str">
        <f>IF($A$2="Tous",
IF(AND($Y$2=0,$Z$2=0,DATE(YEAR(Z49),MONTH(Z49),DAY(Z49))&gt;=$O$6,(DATE(YEAR(Z49),MONTH(Z49),DAY(Z49))&lt;=$O$3)),1,
IF(AND($Y$2&lt;&gt;0,$Z$2&lt;&gt;0,DATE(YEAR(Z49),MONTH(Z49),DAY(Z49))&gt;=$Y$2,(DATE(YEAR(Z49),MONTH(Z49),DAY(Z49))&lt;=$Z$2)),1,0)),
IF(AND($Y$2=0,$Z$2=0,DATE(YEAR(Z49),MONTH(Z49),DAY(Z49))&gt;=$O$6,(DATE(YEAR(Z49),MONTH(Z49),DAY(Z49))&lt;=$O$3),INDEX(Projects!$A$1:$O$1000,MATCH(Y49,Projects!$A$1:$A$1000,0),MATCH("Groupe",Projects!$A$1:$O$1,0))=$A$2),1,
IF(AND($Y$2&lt;&gt;0,$Z$2&lt;&gt;0,DATE(YEAR(Z49),MONTH(Z49),DAY(Z49))&gt;=$Y$2,(DATE(YEAR(Z49),MONTH(Z49),DAY(Z49))&lt;=$Z$2),INDEX(Projects!$A$1:$O$1000,MATCH(Y49,Projects!$A$1:$A$1000,0),MATCH("Groupe",Projects!$A$1:$O$1,0))=$A$2),1,0)))</f>
      </c>
      <c r="AB49" s="47" t="str">
        <f>IF(AA49&lt;&gt;0,SUM($AA$4:AA49),0)</f>
      </c>
      <c r="AC49" s="48">
        <v>46</v>
      </c>
      <c r="AD49" s="17" t="str">
        <f>IFERROR(INDEX($Y$4:$AB$1000,MATCH(AC49,$AB$4:$AB$1000,0),1),0)</f>
      </c>
      <c r="AF49" t="str">
        <f>Projects!A47</f>
      </c>
      <c r="AG49" s="1" t="str">
        <f>Projects!D47</f>
      </c>
      <c r="AH49" s="47" t="str">
        <f>IF($A$2="Tous",
IF(AND($AF$2=0,$AG$2=0,DATE(YEAR(AG49),MONTH(AG49),DAY(AG49))&gt;=$O$6,(DATE(YEAR(AG49),MONTH(AG49),DAY(AG49))&lt;=$O$3)),1,
IF(AND($AF$2&lt;&gt;0,$AG$2&lt;&gt;0,DATE(YEAR(AG49),MONTH(AG49),DAY(AG49))&gt;=$AF$2,(DATE(YEAR(AG49),MONTH(AG49),DAY(AG49))&lt;=$AG$2)),1,0)),
IF(AND($AF$2=0,$AG$2=0,DATE(YEAR(AG49),MONTH(AG49),DAY(AG49))&gt;=$O$6,(DATE(YEAR(AG49),MONTH(AG49),DAY(AG49))&lt;=$O$3),INDEX(Projects!$A$1:$O$1000,MATCH(AF49,Projects!$A$1:$A$1000,0),MATCH("Groupe",Projects!$A$1:$O$1,0))=$A$2),1,
IF(AND($AF$2&lt;&gt;0,$AG$2&lt;&gt;0,DATE(YEAR(AG49),MONTH(AG49),DAY(AG49))&gt;=$AF$2,(DATE(YEAR(AG49),MONTH(AG49),DAY(AG49))&lt;=$AG$2),INDEX(Projects!$A$1:$O$1000,MATCH(AF49,Projects!$A$1:$A$1000,0),MATCH("Groupe",Projects!$A$1:$O$1,0))=$A$2),1,0)))</f>
      </c>
      <c r="AI49" s="47" t="str">
        <f>IF(AH49&lt;&gt;0,SUM($AH$4:AH49),0)</f>
      </c>
      <c r="AJ49" s="48">
        <v>46</v>
      </c>
      <c r="AK49" s="17" t="str">
        <f>IFERROR(INDEX($AF$4:$AI$1000,MATCH(AJ49,$AI$4:$AI$1000,0),1),0)</f>
      </c>
      <c r="AM49" t="str">
        <f>Potentials!A47</f>
      </c>
      <c r="AN49" s="1" t="str">
        <f>Potentials!L47</f>
      </c>
      <c r="AO49" s="47" t="str">
        <f>IF(INDEX(Potentials!$A$1:$O$1000,MATCH(R49,Potentials!$A$1:$A$1000,0),MATCH("Origine setup",Potentials!$A$1:$O$1,0))&lt;&gt;"",0,
IF($A$2="Tous",
IF(AND($AM$2=0,$AN$2=0,DATE(YEAR(AN49),MONTH(AN49),DAY(AN49))&gt;=$O$6,(DATE(YEAR(AN49),MONTH(AN49),DAY(AN49))&lt;=$O$3),INDEX(Potentials!$A$1:$O$10000,MATCH(AM49,Potentials!$A$1:$A$1000,0),MATCH("Statut",Potentials!$A$1:$O$1,0))="9 -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IF(AND($AM$2&lt;&gt;0,$AN$2&lt;&gt;0,DATE(YEAR(AN49),MONTH(AN49),DAY(AN49))&gt;=$AM$2,(DATE(YEAR(AN49),MONTH(AN49),DAY(AN49))&lt;=$AN$2),INDEX(Potentials!$A$1:$O$10000,MATCH(AM49,Potentials!$A$1:$A$1000,0),MATCH("Statut",Potentials!$A$1:$O$1,0))="9 - Perdu"),1,0)),
IF(AND($AM$2=0,$AN$2=0,DATE(YEAR(AN49),MONTH(AN49),DAY(AN49))&gt;=$O$6,(DATE(YEAR(AN49),MONTH(AN49),DAY(AN49))&lt;=$O$3),INDEX(Potentials!$A$1:$O$1000,MATCH(AM49,Potentials!$A$1:$A$1000,0),MATCH("Groupe",Potentials!$A$1:$O$1,0))=$A$2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,MATCH(AM49,Potentials!$A$1:$A$1000,0),MATCH("Groupe",Potentials!$A$1:$O$1,0))=$A$2,INDEX(Potentials!$A$1:$O$10000,MATCH(AM49,Potentials!$A$1:$A$1000,0),MATCH("Statut",Potentials!$A$1:$O$1,0))="9 - Perdu"),1,0))))</f>
      </c>
      <c r="AP49" s="47" t="str">
        <f>IF(AO49&lt;&gt;0,SUM($AO$4:AO49),0)</f>
      </c>
      <c r="AQ49" s="48">
        <v>46</v>
      </c>
      <c r="AR49" s="17" t="str">
        <f>IFERROR(INDEX($AM$4:$AP$1000,MATCH(AQ49,$AP$4:$AP$1000,0),1),0)</f>
      </c>
      <c r="AT49" t="str">
        <f>IF(COUNTIF($AT$4:AT48,Potentials!B47)&gt;0,"",Potentials!B47)</f>
      </c>
      <c r="AU49" s="2" t="str">
        <f t="array" ref="AU49" aca="1" ca="1">IF($A$2="Tous",SUMPRODUCT((Potentials!$F$2:$F$2000)*(Potentials!$B$2:$B$2000=AT49)*(Potentials!$E$2:$E$2000&lt;&gt;"8 - Gagne")*(Potentials!$E$2:$E$2000&lt;&gt;"9 - Perdu")*(Potentials!$E$2:$E$2000&lt;&gt;"10 - Gele"))
+SUMPRODUCT((Potentials!$F$2:$F$2000=0)*(Potentials!$B$2:$B$2000=AT49)*(Potentials!$D$2:$D$2000)*(Potentials!$E$2:$E$2000&lt;&gt;"8 - Gagne")*(Potentials!$E$2:$E$2000&lt;&gt;"9 - Perdu")*(Potentials!$E$2:$E$2000&lt;&gt;"10 - Gele")),
SUMPRODUCT((Potentials!$F$2:$F$2000)*(Potentials!$B$2:$B$2000=AT49)*(Potentials!$E$2:$E$2000&lt;&gt;"8 - Gagne")*(Potentials!$E$2:$E$2000&lt;&gt;"9 - Perdu")*(Potentials!$E$2:$E$2000&lt;&gt;"10 - Gele")*(Potentials!$O$2:$O$2000=$A$2))
+SUMPRODUCT((Potentials!$F$2:$F$2000=0)*(Potentials!$B$2:$B$2000=AT49)*(Potentials!$D$2:$D$2000)*(Potentials!$E$2:$E$2000&lt;&gt;"8 - Gagne")*(Potentials!$E$2:$E$2000&lt;&gt;"9 - Perdu")*(Potentials!$E$2:$E$2000&lt;&gt;"10 - Gele")*(Potentials!$O$2:$O$2000=$A$2)))</f>
      </c>
      <c r="BA49" t="str">
        <f>Potentials!A47</f>
      </c>
      <c r="BB49" s="2" t="str">
        <f t="array" ref="BB49" aca="1" ca="1">IF($A$2="Tous",SUMPRODUCT((Potentials!$F$2:$F$2000)*(Potentials!$A$2:$A$2000=BA49)*(Potentials!$E$2:$E$2000&lt;&gt;"8 - Gagne")*(Potentials!$E$2:$E$2000&lt;&gt;"9 - Perdu")*(Potentials!$E$2:$E$2000&lt;&gt;"10 - Gele"))
+SUMPRODUCT((Potentials!$F$2:$F$2000=0)*(Potentials!$A$2:$A$2000=BA49)*(Potentials!$D$2:$D$2000)*(Potentials!$E$2:$E$2000&lt;&gt;"8 - Gagne")*(Potentials!$E$2:$E$2000&lt;&gt;"9 - Perdu")*(Potentials!$E$2:$E$2000&lt;&gt;"10 - Gele")),
SUMPRODUCT((Potentials!$F$2:$F$2000)*(Potentials!$A$2:$A$2000=BA49)*(Potentials!$E$2:$E$2000&lt;&gt;"8 - Gagne")*(Potentials!$E$2:$E$2000&lt;&gt;"9 - Perdu")*(Potentials!$E$2:$E$2000&lt;&gt;"10 - Gele")*(Potentials!$O$2:$O$2000=$A$2))
+SUMPRODUCT((Potentials!$F$2:$F$2000=0)*(Potentials!$A$2:$A$2000=BA49)*(Potentials!$D$2:$D$2000)*(Potentials!$E$2:$E$2000&lt;&gt;"8 - Gagne")*(Potentials!$E$2:$E$2000&lt;&gt;"9 - Perdu")*(Potentials!$E$2:$E$2000&lt;&gt;"10 - Gele")*(Potentials!$O$2:$O$2000=$A$2)))</f>
      </c>
    </row>
    <row r="50" spans="1:113">
      <c r="R50" t="str">
        <f>Potentials!A48</f>
      </c>
      <c r="S50" s="1" t="str">
        <f>Potentials!M48</f>
      </c>
      <c r="T50" s="47" t="str">
        <f>IF(INDEX(Potentials!$A$1:$O$1000,MATCH(R50,Potentials!$A$1:$A$1000,0),MATCH("Origine setup",Potentials!$A$1:$O$1,0))&lt;&gt;"",0,
IF($A$2="Tous",
IF(AND($R$2=0,$S$2=0,DATE(YEAR(S50),MONTH(S50),DAY(S50))&gt;=$O$6,(DATE(YEAR(S50),MONTH(S50),DAY(S50))&lt;=$O$3),LEFT(R50,3)="PRA"),1,
IF(AND($R$2&lt;&gt;0,$S$2&lt;&gt;0,DATE(YEAR(S50),MONTH(S50),DAY(S50))&gt;=$R$2,(DATE(YEAR(S50),MONTH(S50),DAY(S50))&lt;=$S$2),LEFT(R50,3)="PRA"),1,0)),
IF(AND($R$2=0,$S$2=0,DATE(YEAR(S50),MONTH(S50),DAY(S50))&gt;=$O$6,(DATE(YEAR(S50),MONTH(S50),DAY(S50))&lt;=$O$3),INDEX(Potentials!$A$1:$O$1000,MATCH(R50,Potentials!$A$1:$A$1000,0),MATCH("Groupe",Potentials!$A$1:$O$1,0))=$A$2,LEFT(R50,3)="PRA"),1,
IF(AND($R$2&lt;&gt;0,$S$2&lt;&gt;0,DATE(YEAR(S50),MONTH(S50),DAY(S50))&gt;=$R$2,(DATE(YEAR(S50),MONTH(S50),DAY(S50))&lt;=$S$2),INDEX(Potentials!$A$1:$O$1000,MATCH(R50,Potentials!$A$1:$A$1000,0),MATCH("Groupe",Potentials!$A$1:$O$1,0))=$A$2,LEFT(R50,3)="PRA"),1,0))))</f>
      </c>
      <c r="U50" s="47" t="str">
        <f>IF(T50&lt;&gt;0,SUM($T$4:T50),0)</f>
      </c>
      <c r="V50" s="48">
        <v>47</v>
      </c>
      <c r="W50" s="17" t="str">
        <f>IFERROR(INDEX($R$4:$U$1000,MATCH(V50,$U$4:$U$1000,0),1),0)</f>
      </c>
      <c r="Y50" t="str">
        <f>Projects!A48</f>
      </c>
      <c r="Z50" s="1" t="str">
        <f>Projects!I48</f>
      </c>
      <c r="AA50" s="47" t="str">
        <f>IF($A$2="Tous",
IF(AND($Y$2=0,$Z$2=0,DATE(YEAR(Z50),MONTH(Z50),DAY(Z50))&gt;=$O$6,(DATE(YEAR(Z50),MONTH(Z50),DAY(Z50))&lt;=$O$3)),1,
IF(AND($Y$2&lt;&gt;0,$Z$2&lt;&gt;0,DATE(YEAR(Z50),MONTH(Z50),DAY(Z50))&gt;=$Y$2,(DATE(YEAR(Z50),MONTH(Z50),DAY(Z50))&lt;=$Z$2)),1,0)),
IF(AND($Y$2=0,$Z$2=0,DATE(YEAR(Z50),MONTH(Z50),DAY(Z50))&gt;=$O$6,(DATE(YEAR(Z50),MONTH(Z50),DAY(Z50))&lt;=$O$3),INDEX(Projects!$A$1:$O$1000,MATCH(Y50,Projects!$A$1:$A$1000,0),MATCH("Groupe",Projects!$A$1:$O$1,0))=$A$2),1,
IF(AND($Y$2&lt;&gt;0,$Z$2&lt;&gt;0,DATE(YEAR(Z50),MONTH(Z50),DAY(Z50))&gt;=$Y$2,(DATE(YEAR(Z50),MONTH(Z50),DAY(Z50))&lt;=$Z$2),INDEX(Projects!$A$1:$O$1000,MATCH(Y50,Projects!$A$1:$A$1000,0),MATCH("Groupe",Projects!$A$1:$O$1,0))=$A$2),1,0)))</f>
      </c>
      <c r="AB50" s="47" t="str">
        <f>IF(AA50&lt;&gt;0,SUM($AA$4:AA50),0)</f>
      </c>
      <c r="AC50" s="48">
        <v>47</v>
      </c>
      <c r="AD50" s="17" t="str">
        <f>IFERROR(INDEX($Y$4:$AB$1000,MATCH(AC50,$AB$4:$AB$1000,0),1),0)</f>
      </c>
      <c r="AF50" t="str">
        <f>Projects!A48</f>
      </c>
      <c r="AG50" s="1" t="str">
        <f>Projects!D48</f>
      </c>
      <c r="AH50" s="47" t="str">
        <f>IF($A$2="Tous",
IF(AND($AF$2=0,$AG$2=0,DATE(YEAR(AG50),MONTH(AG50),DAY(AG50))&gt;=$O$6,(DATE(YEAR(AG50),MONTH(AG50),DAY(AG50))&lt;=$O$3)),1,
IF(AND($AF$2&lt;&gt;0,$AG$2&lt;&gt;0,DATE(YEAR(AG50),MONTH(AG50),DAY(AG50))&gt;=$AF$2,(DATE(YEAR(AG50),MONTH(AG50),DAY(AG50))&lt;=$AG$2)),1,0)),
IF(AND($AF$2=0,$AG$2=0,DATE(YEAR(AG50),MONTH(AG50),DAY(AG50))&gt;=$O$6,(DATE(YEAR(AG50),MONTH(AG50),DAY(AG50))&lt;=$O$3),INDEX(Projects!$A$1:$O$1000,MATCH(AF50,Projects!$A$1:$A$1000,0),MATCH("Groupe",Projects!$A$1:$O$1,0))=$A$2),1,
IF(AND($AF$2&lt;&gt;0,$AG$2&lt;&gt;0,DATE(YEAR(AG50),MONTH(AG50),DAY(AG50))&gt;=$AF$2,(DATE(YEAR(AG50),MONTH(AG50),DAY(AG50))&lt;=$AG$2),INDEX(Projects!$A$1:$O$1000,MATCH(AF50,Projects!$A$1:$A$1000,0),MATCH("Groupe",Projects!$A$1:$O$1,0))=$A$2),1,0)))</f>
      </c>
      <c r="AI50" s="47" t="str">
        <f>IF(AH50&lt;&gt;0,SUM($AH$4:AH50),0)</f>
      </c>
      <c r="AJ50" s="48">
        <v>47</v>
      </c>
      <c r="AK50" s="17" t="str">
        <f>IFERROR(INDEX($AF$4:$AI$1000,MATCH(AJ50,$AI$4:$AI$1000,0),1),0)</f>
      </c>
      <c r="AM50" t="str">
        <f>Potentials!A48</f>
      </c>
      <c r="AN50" s="1" t="str">
        <f>Potentials!L48</f>
      </c>
      <c r="AO50" s="47" t="str">
        <f>IF(INDEX(Potentials!$A$1:$O$1000,MATCH(R50,Potentials!$A$1:$A$1000,0),MATCH("Origine setup",Potentials!$A$1:$O$1,0))&lt;&gt;"",0,
IF($A$2="Tous",
IF(AND($AM$2=0,$AN$2=0,DATE(YEAR(AN50),MONTH(AN50),DAY(AN50))&gt;=$O$6,(DATE(YEAR(AN50),MONTH(AN50),DAY(AN50))&lt;=$O$3),INDEX(Potentials!$A$1:$O$10000,MATCH(AM50,Potentials!$A$1:$A$1000,0),MATCH("Statut",Potentials!$A$1:$O$1,0))="9 -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IF(AND($AM$2&lt;&gt;0,$AN$2&lt;&gt;0,DATE(YEAR(AN50),MONTH(AN50),DAY(AN50))&gt;=$AM$2,(DATE(YEAR(AN50),MONTH(AN50),DAY(AN50))&lt;=$AN$2),INDEX(Potentials!$A$1:$O$10000,MATCH(AM50,Potentials!$A$1:$A$1000,0),MATCH("Statut",Potentials!$A$1:$O$1,0))="9 - Perdu"),1,0)),
IF(AND($AM$2=0,$AN$2=0,DATE(YEAR(AN50),MONTH(AN50),DAY(AN50))&gt;=$O$6,(DATE(YEAR(AN50),MONTH(AN50),DAY(AN50))&lt;=$O$3),INDEX(Potentials!$A$1:$O$1000,MATCH(AM50,Potentials!$A$1:$A$1000,0),MATCH("Groupe",Potentials!$A$1:$O$1,0))=$A$2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,MATCH(AM50,Potentials!$A$1:$A$1000,0),MATCH("Groupe",Potentials!$A$1:$O$1,0))=$A$2,INDEX(Potentials!$A$1:$O$10000,MATCH(AM50,Potentials!$A$1:$A$1000,0),MATCH("Statut",Potentials!$A$1:$O$1,0))="9 - Perdu"),1,0))))</f>
      </c>
      <c r="AP50" s="47" t="str">
        <f>IF(AO50&lt;&gt;0,SUM($AO$4:AO50),0)</f>
      </c>
      <c r="AQ50" s="48">
        <v>47</v>
      </c>
      <c r="AR50" s="17" t="str">
        <f>IFERROR(INDEX($AM$4:$AP$1000,MATCH(AQ50,$AP$4:$AP$1000,0),1),0)</f>
      </c>
      <c r="AT50" t="str">
        <f>IF(COUNTIF($AT$4:AT49,Potentials!B48)&gt;0,"",Potentials!B48)</f>
      </c>
      <c r="AU50" s="2" t="str">
        <f t="array" ref="AU50" aca="1" ca="1">IF($A$2="Tous",SUMPRODUCT((Potentials!$F$2:$F$2000)*(Potentials!$B$2:$B$2000=AT50)*(Potentials!$E$2:$E$2000&lt;&gt;"8 - Gagne")*(Potentials!$E$2:$E$2000&lt;&gt;"9 - Perdu")*(Potentials!$E$2:$E$2000&lt;&gt;"10 - Gele"))
+SUMPRODUCT((Potentials!$F$2:$F$2000=0)*(Potentials!$B$2:$B$2000=AT50)*(Potentials!$D$2:$D$2000)*(Potentials!$E$2:$E$2000&lt;&gt;"8 - Gagne")*(Potentials!$E$2:$E$2000&lt;&gt;"9 - Perdu")*(Potentials!$E$2:$E$2000&lt;&gt;"10 - Gele")),
SUMPRODUCT((Potentials!$F$2:$F$2000)*(Potentials!$B$2:$B$2000=AT50)*(Potentials!$E$2:$E$2000&lt;&gt;"8 - Gagne")*(Potentials!$E$2:$E$2000&lt;&gt;"9 - Perdu")*(Potentials!$E$2:$E$2000&lt;&gt;"10 - Gele")*(Potentials!$O$2:$O$2000=$A$2))
+SUMPRODUCT((Potentials!$F$2:$F$2000=0)*(Potentials!$B$2:$B$2000=AT50)*(Potentials!$D$2:$D$2000)*(Potentials!$E$2:$E$2000&lt;&gt;"8 - Gagne")*(Potentials!$E$2:$E$2000&lt;&gt;"9 - Perdu")*(Potentials!$E$2:$E$2000&lt;&gt;"10 - Gele")*(Potentials!$O$2:$O$2000=$A$2)))</f>
      </c>
      <c r="BA50" t="str">
        <f>Potentials!A48</f>
      </c>
      <c r="BB50" s="2" t="str">
        <f t="array" ref="BB50" aca="1" ca="1">IF($A$2="Tous",SUMPRODUCT((Potentials!$F$2:$F$2000)*(Potentials!$A$2:$A$2000=BA50)*(Potentials!$E$2:$E$2000&lt;&gt;"8 - Gagne")*(Potentials!$E$2:$E$2000&lt;&gt;"9 - Perdu")*(Potentials!$E$2:$E$2000&lt;&gt;"10 - Gele"))
+SUMPRODUCT((Potentials!$F$2:$F$2000=0)*(Potentials!$A$2:$A$2000=BA50)*(Potentials!$D$2:$D$2000)*(Potentials!$E$2:$E$2000&lt;&gt;"8 - Gagne")*(Potentials!$E$2:$E$2000&lt;&gt;"9 - Perdu")*(Potentials!$E$2:$E$2000&lt;&gt;"10 - Gele")),
SUMPRODUCT((Potentials!$F$2:$F$2000)*(Potentials!$A$2:$A$2000=BA50)*(Potentials!$E$2:$E$2000&lt;&gt;"8 - Gagne")*(Potentials!$E$2:$E$2000&lt;&gt;"9 - Perdu")*(Potentials!$E$2:$E$2000&lt;&gt;"10 - Gele")*(Potentials!$O$2:$O$2000=$A$2))
+SUMPRODUCT((Potentials!$F$2:$F$2000=0)*(Potentials!$A$2:$A$2000=BA50)*(Potentials!$D$2:$D$2000)*(Potentials!$E$2:$E$2000&lt;&gt;"8 - Gagne")*(Potentials!$E$2:$E$2000&lt;&gt;"9 - Perdu")*(Potentials!$E$2:$E$2000&lt;&gt;"10 - Gele")*(Potentials!$O$2:$O$2000=$A$2)))</f>
      </c>
    </row>
    <row r="51" spans="1:113">
      <c r="R51" t="str">
        <f>Potentials!A49</f>
      </c>
      <c r="S51" s="1" t="str">
        <f>Potentials!M49</f>
      </c>
      <c r="T51" s="47" t="str">
        <f>IF(INDEX(Potentials!$A$1:$O$1000,MATCH(R51,Potentials!$A$1:$A$1000,0),MATCH("Origine setup",Potentials!$A$1:$O$1,0))&lt;&gt;"",0,
IF($A$2="Tous",
IF(AND($R$2=0,$S$2=0,DATE(YEAR(S51),MONTH(S51),DAY(S51))&gt;=$O$6,(DATE(YEAR(S51),MONTH(S51),DAY(S51))&lt;=$O$3),LEFT(R51,3)="PRA"),1,
IF(AND($R$2&lt;&gt;0,$S$2&lt;&gt;0,DATE(YEAR(S51),MONTH(S51),DAY(S51))&gt;=$R$2,(DATE(YEAR(S51),MONTH(S51),DAY(S51))&lt;=$S$2),LEFT(R51,3)="PRA"),1,0)),
IF(AND($R$2=0,$S$2=0,DATE(YEAR(S51),MONTH(S51),DAY(S51))&gt;=$O$6,(DATE(YEAR(S51),MONTH(S51),DAY(S51))&lt;=$O$3),INDEX(Potentials!$A$1:$O$1000,MATCH(R51,Potentials!$A$1:$A$1000,0),MATCH("Groupe",Potentials!$A$1:$O$1,0))=$A$2,LEFT(R51,3)="PRA"),1,
IF(AND($R$2&lt;&gt;0,$S$2&lt;&gt;0,DATE(YEAR(S51),MONTH(S51),DAY(S51))&gt;=$R$2,(DATE(YEAR(S51),MONTH(S51),DAY(S51))&lt;=$S$2),INDEX(Potentials!$A$1:$O$1000,MATCH(R51,Potentials!$A$1:$A$1000,0),MATCH("Groupe",Potentials!$A$1:$O$1,0))=$A$2,LEFT(R51,3)="PRA"),1,0))))</f>
      </c>
      <c r="U51" s="47" t="str">
        <f>IF(T51&lt;&gt;0,SUM($T$4:T51),0)</f>
      </c>
      <c r="V51" s="48">
        <v>48</v>
      </c>
      <c r="W51" s="17" t="str">
        <f>IFERROR(INDEX($R$4:$U$1000,MATCH(V51,$U$4:$U$1000,0),1),0)</f>
      </c>
      <c r="Y51" t="str">
        <f>Projects!A49</f>
      </c>
      <c r="Z51" s="1" t="str">
        <f>Projects!I49</f>
      </c>
      <c r="AA51" s="47" t="str">
        <f>IF($A$2="Tous",
IF(AND($Y$2=0,$Z$2=0,DATE(YEAR(Z51),MONTH(Z51),DAY(Z51))&gt;=$O$6,(DATE(YEAR(Z51),MONTH(Z51),DAY(Z51))&lt;=$O$3)),1,
IF(AND($Y$2&lt;&gt;0,$Z$2&lt;&gt;0,DATE(YEAR(Z51),MONTH(Z51),DAY(Z51))&gt;=$Y$2,(DATE(YEAR(Z51),MONTH(Z51),DAY(Z51))&lt;=$Z$2)),1,0)),
IF(AND($Y$2=0,$Z$2=0,DATE(YEAR(Z51),MONTH(Z51),DAY(Z51))&gt;=$O$6,(DATE(YEAR(Z51),MONTH(Z51),DAY(Z51))&lt;=$O$3),INDEX(Projects!$A$1:$O$1000,MATCH(Y51,Projects!$A$1:$A$1000,0),MATCH("Groupe",Projects!$A$1:$O$1,0))=$A$2),1,
IF(AND($Y$2&lt;&gt;0,$Z$2&lt;&gt;0,DATE(YEAR(Z51),MONTH(Z51),DAY(Z51))&gt;=$Y$2,(DATE(YEAR(Z51),MONTH(Z51),DAY(Z51))&lt;=$Z$2),INDEX(Projects!$A$1:$O$1000,MATCH(Y51,Projects!$A$1:$A$1000,0),MATCH("Groupe",Projects!$A$1:$O$1,0))=$A$2),1,0)))</f>
      </c>
      <c r="AB51" s="47" t="str">
        <f>IF(AA51&lt;&gt;0,SUM($AA$4:AA51),0)</f>
      </c>
      <c r="AC51" s="48">
        <v>48</v>
      </c>
      <c r="AD51" s="17" t="str">
        <f>IFERROR(INDEX($Y$4:$AB$1000,MATCH(AC51,$AB$4:$AB$1000,0),1),0)</f>
      </c>
      <c r="AF51" t="str">
        <f>Projects!A49</f>
      </c>
      <c r="AG51" s="1" t="str">
        <f>Projects!D49</f>
      </c>
      <c r="AH51" s="47" t="str">
        <f>IF($A$2="Tous",
IF(AND($AF$2=0,$AG$2=0,DATE(YEAR(AG51),MONTH(AG51),DAY(AG51))&gt;=$O$6,(DATE(YEAR(AG51),MONTH(AG51),DAY(AG51))&lt;=$O$3)),1,
IF(AND($AF$2&lt;&gt;0,$AG$2&lt;&gt;0,DATE(YEAR(AG51),MONTH(AG51),DAY(AG51))&gt;=$AF$2,(DATE(YEAR(AG51),MONTH(AG51),DAY(AG51))&lt;=$AG$2)),1,0)),
IF(AND($AF$2=0,$AG$2=0,DATE(YEAR(AG51),MONTH(AG51),DAY(AG51))&gt;=$O$6,(DATE(YEAR(AG51),MONTH(AG51),DAY(AG51))&lt;=$O$3),INDEX(Projects!$A$1:$O$1000,MATCH(AF51,Projects!$A$1:$A$1000,0),MATCH("Groupe",Projects!$A$1:$O$1,0))=$A$2),1,
IF(AND($AF$2&lt;&gt;0,$AG$2&lt;&gt;0,DATE(YEAR(AG51),MONTH(AG51),DAY(AG51))&gt;=$AF$2,(DATE(YEAR(AG51),MONTH(AG51),DAY(AG51))&lt;=$AG$2),INDEX(Projects!$A$1:$O$1000,MATCH(AF51,Projects!$A$1:$A$1000,0),MATCH("Groupe",Projects!$A$1:$O$1,0))=$A$2),1,0)))</f>
      </c>
      <c r="AI51" s="47" t="str">
        <f>IF(AH51&lt;&gt;0,SUM($AH$4:AH51),0)</f>
      </c>
      <c r="AJ51" s="48">
        <v>48</v>
      </c>
      <c r="AK51" s="17" t="str">
        <f>IFERROR(INDEX($AF$4:$AI$1000,MATCH(AJ51,$AI$4:$AI$1000,0),1),0)</f>
      </c>
      <c r="AM51" t="str">
        <f>Potentials!A49</f>
      </c>
      <c r="AN51" s="1" t="str">
        <f>Potentials!L49</f>
      </c>
      <c r="AO51" s="47" t="str">
        <f>IF(INDEX(Potentials!$A$1:$O$1000,MATCH(R51,Potentials!$A$1:$A$1000,0),MATCH("Origine setup",Potentials!$A$1:$O$1,0))&lt;&gt;"",0,
IF($A$2="Tous",
IF(AND($AM$2=0,$AN$2=0,DATE(YEAR(AN51),MONTH(AN51),DAY(AN51))&gt;=$O$6,(DATE(YEAR(AN51),MONTH(AN51),DAY(AN51))&lt;=$O$3),INDEX(Potentials!$A$1:$O$10000,MATCH(AM51,Potentials!$A$1:$A$1000,0),MATCH("Statut",Potentials!$A$1:$O$1,0))="9 -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IF(AND($AM$2&lt;&gt;0,$AN$2&lt;&gt;0,DATE(YEAR(AN51),MONTH(AN51),DAY(AN51))&gt;=$AM$2,(DATE(YEAR(AN51),MONTH(AN51),DAY(AN51))&lt;=$AN$2),INDEX(Potentials!$A$1:$O$10000,MATCH(AM51,Potentials!$A$1:$A$1000,0),MATCH("Statut",Potentials!$A$1:$O$1,0))="9 - Perdu"),1,0)),
IF(AND($AM$2=0,$AN$2=0,DATE(YEAR(AN51),MONTH(AN51),DAY(AN51))&gt;=$O$6,(DATE(YEAR(AN51),MONTH(AN51),DAY(AN51))&lt;=$O$3),INDEX(Potentials!$A$1:$O$1000,MATCH(AM51,Potentials!$A$1:$A$1000,0),MATCH("Groupe",Potentials!$A$1:$O$1,0))=$A$2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,MATCH(AM51,Potentials!$A$1:$A$1000,0),MATCH("Groupe",Potentials!$A$1:$O$1,0))=$A$2,INDEX(Potentials!$A$1:$O$10000,MATCH(AM51,Potentials!$A$1:$A$1000,0),MATCH("Statut",Potentials!$A$1:$O$1,0))="9 - Perdu"),1,0))))</f>
      </c>
      <c r="AP51" s="47" t="str">
        <f>IF(AO51&lt;&gt;0,SUM($AO$4:AO51),0)</f>
      </c>
      <c r="AQ51" s="48">
        <v>48</v>
      </c>
      <c r="AR51" s="17" t="str">
        <f>IFERROR(INDEX($AM$4:$AP$1000,MATCH(AQ51,$AP$4:$AP$1000,0),1),0)</f>
      </c>
      <c r="AT51" t="str">
        <f>IF(COUNTIF($AT$4:AT50,Potentials!B49)&gt;0,"",Potentials!B49)</f>
      </c>
      <c r="AU51" s="2" t="str">
        <f t="array" ref="AU51" aca="1" ca="1">IF($A$2="Tous",SUMPRODUCT((Potentials!$F$2:$F$2000)*(Potentials!$B$2:$B$2000=AT51)*(Potentials!$E$2:$E$2000&lt;&gt;"8 - Gagne")*(Potentials!$E$2:$E$2000&lt;&gt;"9 - Perdu")*(Potentials!$E$2:$E$2000&lt;&gt;"10 - Gele"))
+SUMPRODUCT((Potentials!$F$2:$F$2000=0)*(Potentials!$B$2:$B$2000=AT51)*(Potentials!$D$2:$D$2000)*(Potentials!$E$2:$E$2000&lt;&gt;"8 - Gagne")*(Potentials!$E$2:$E$2000&lt;&gt;"9 - Perdu")*(Potentials!$E$2:$E$2000&lt;&gt;"10 - Gele")),
SUMPRODUCT((Potentials!$F$2:$F$2000)*(Potentials!$B$2:$B$2000=AT51)*(Potentials!$E$2:$E$2000&lt;&gt;"8 - Gagne")*(Potentials!$E$2:$E$2000&lt;&gt;"9 - Perdu")*(Potentials!$E$2:$E$2000&lt;&gt;"10 - Gele")*(Potentials!$O$2:$O$2000=$A$2))
+SUMPRODUCT((Potentials!$F$2:$F$2000=0)*(Potentials!$B$2:$B$2000=AT51)*(Potentials!$D$2:$D$2000)*(Potentials!$E$2:$E$2000&lt;&gt;"8 - Gagne")*(Potentials!$E$2:$E$2000&lt;&gt;"9 - Perdu")*(Potentials!$E$2:$E$2000&lt;&gt;"10 - Gele")*(Potentials!$O$2:$O$2000=$A$2)))</f>
      </c>
      <c r="BA51" t="str">
        <f>Potentials!A49</f>
      </c>
      <c r="BB51" s="2" t="str">
        <f t="array" ref="BB51" aca="1" ca="1">IF($A$2="Tous",SUMPRODUCT((Potentials!$F$2:$F$2000)*(Potentials!$A$2:$A$2000=BA51)*(Potentials!$E$2:$E$2000&lt;&gt;"8 - Gagne")*(Potentials!$E$2:$E$2000&lt;&gt;"9 - Perdu")*(Potentials!$E$2:$E$2000&lt;&gt;"10 - Gele"))
+SUMPRODUCT((Potentials!$F$2:$F$2000=0)*(Potentials!$A$2:$A$2000=BA51)*(Potentials!$D$2:$D$2000)*(Potentials!$E$2:$E$2000&lt;&gt;"8 - Gagne")*(Potentials!$E$2:$E$2000&lt;&gt;"9 - Perdu")*(Potentials!$E$2:$E$2000&lt;&gt;"10 - Gele")),
SUMPRODUCT((Potentials!$F$2:$F$2000)*(Potentials!$A$2:$A$2000=BA51)*(Potentials!$E$2:$E$2000&lt;&gt;"8 - Gagne")*(Potentials!$E$2:$E$2000&lt;&gt;"9 - Perdu")*(Potentials!$E$2:$E$2000&lt;&gt;"10 - Gele")*(Potentials!$O$2:$O$2000=$A$2))
+SUMPRODUCT((Potentials!$F$2:$F$2000=0)*(Potentials!$A$2:$A$2000=BA51)*(Potentials!$D$2:$D$2000)*(Potentials!$E$2:$E$2000&lt;&gt;"8 - Gagne")*(Potentials!$E$2:$E$2000&lt;&gt;"9 - Perdu")*(Potentials!$E$2:$E$2000&lt;&gt;"10 - Gele")*(Potentials!$O$2:$O$2000=$A$2)))</f>
      </c>
    </row>
    <row r="52" spans="1:113">
      <c r="R52" t="str">
        <f>Potentials!A50</f>
      </c>
      <c r="S52" s="1" t="str">
        <f>Potentials!M50</f>
      </c>
      <c r="T52" s="47" t="str">
        <f>IF(INDEX(Potentials!$A$1:$O$1000,MATCH(R52,Potentials!$A$1:$A$1000,0),MATCH("Origine setup",Potentials!$A$1:$O$1,0))&lt;&gt;"",0,
IF($A$2="Tous",
IF(AND($R$2=0,$S$2=0,DATE(YEAR(S52),MONTH(S52),DAY(S52))&gt;=$O$6,(DATE(YEAR(S52),MONTH(S52),DAY(S52))&lt;=$O$3),LEFT(R52,3)="PRA"),1,
IF(AND($R$2&lt;&gt;0,$S$2&lt;&gt;0,DATE(YEAR(S52),MONTH(S52),DAY(S52))&gt;=$R$2,(DATE(YEAR(S52),MONTH(S52),DAY(S52))&lt;=$S$2),LEFT(R52,3)="PRA"),1,0)),
IF(AND($R$2=0,$S$2=0,DATE(YEAR(S52),MONTH(S52),DAY(S52))&gt;=$O$6,(DATE(YEAR(S52),MONTH(S52),DAY(S52))&lt;=$O$3),INDEX(Potentials!$A$1:$O$1000,MATCH(R52,Potentials!$A$1:$A$1000,0),MATCH("Groupe",Potentials!$A$1:$O$1,0))=$A$2,LEFT(R52,3)="PRA"),1,
IF(AND($R$2&lt;&gt;0,$S$2&lt;&gt;0,DATE(YEAR(S52),MONTH(S52),DAY(S52))&gt;=$R$2,(DATE(YEAR(S52),MONTH(S52),DAY(S52))&lt;=$S$2),INDEX(Potentials!$A$1:$O$1000,MATCH(R52,Potentials!$A$1:$A$1000,0),MATCH("Groupe",Potentials!$A$1:$O$1,0))=$A$2,LEFT(R52,3)="PRA"),1,0))))</f>
      </c>
      <c r="U52" s="47" t="str">
        <f>IF(T52&lt;&gt;0,SUM($T$4:T52),0)</f>
      </c>
      <c r="V52" s="48">
        <v>49</v>
      </c>
      <c r="W52" s="17" t="str">
        <f>IFERROR(INDEX($R$4:$U$1000,MATCH(V52,$U$4:$U$1000,0),1),0)</f>
      </c>
      <c r="Y52" t="str">
        <f>Projects!A50</f>
      </c>
      <c r="Z52" s="1" t="str">
        <f>Projects!I50</f>
      </c>
      <c r="AA52" s="47" t="str">
        <f>IF($A$2="Tous",
IF(AND($Y$2=0,$Z$2=0,DATE(YEAR(Z52),MONTH(Z52),DAY(Z52))&gt;=$O$6,(DATE(YEAR(Z52),MONTH(Z52),DAY(Z52))&lt;=$O$3)),1,
IF(AND($Y$2&lt;&gt;0,$Z$2&lt;&gt;0,DATE(YEAR(Z52),MONTH(Z52),DAY(Z52))&gt;=$Y$2,(DATE(YEAR(Z52),MONTH(Z52),DAY(Z52))&lt;=$Z$2)),1,0)),
IF(AND($Y$2=0,$Z$2=0,DATE(YEAR(Z52),MONTH(Z52),DAY(Z52))&gt;=$O$6,(DATE(YEAR(Z52),MONTH(Z52),DAY(Z52))&lt;=$O$3),INDEX(Projects!$A$1:$O$1000,MATCH(Y52,Projects!$A$1:$A$1000,0),MATCH("Groupe",Projects!$A$1:$O$1,0))=$A$2),1,
IF(AND($Y$2&lt;&gt;0,$Z$2&lt;&gt;0,DATE(YEAR(Z52),MONTH(Z52),DAY(Z52))&gt;=$Y$2,(DATE(YEAR(Z52),MONTH(Z52),DAY(Z52))&lt;=$Z$2),INDEX(Projects!$A$1:$O$1000,MATCH(Y52,Projects!$A$1:$A$1000,0),MATCH("Groupe",Projects!$A$1:$O$1,0))=$A$2),1,0)))</f>
      </c>
      <c r="AB52" s="47" t="str">
        <f>IF(AA52&lt;&gt;0,SUM($AA$4:AA52),0)</f>
      </c>
      <c r="AC52" s="48">
        <v>49</v>
      </c>
      <c r="AD52" s="17" t="str">
        <f>IFERROR(INDEX($Y$4:$AB$1000,MATCH(AC52,$AB$4:$AB$1000,0),1),0)</f>
      </c>
      <c r="AF52" t="str">
        <f>Projects!A50</f>
      </c>
      <c r="AG52" s="1" t="str">
        <f>Projects!D50</f>
      </c>
      <c r="AH52" s="47" t="str">
        <f>IF($A$2="Tous",
IF(AND($AF$2=0,$AG$2=0,DATE(YEAR(AG52),MONTH(AG52),DAY(AG52))&gt;=$O$6,(DATE(YEAR(AG52),MONTH(AG52),DAY(AG52))&lt;=$O$3)),1,
IF(AND($AF$2&lt;&gt;0,$AG$2&lt;&gt;0,DATE(YEAR(AG52),MONTH(AG52),DAY(AG52))&gt;=$AF$2,(DATE(YEAR(AG52),MONTH(AG52),DAY(AG52))&lt;=$AG$2)),1,0)),
IF(AND($AF$2=0,$AG$2=0,DATE(YEAR(AG52),MONTH(AG52),DAY(AG52))&gt;=$O$6,(DATE(YEAR(AG52),MONTH(AG52),DAY(AG52))&lt;=$O$3),INDEX(Projects!$A$1:$O$1000,MATCH(AF52,Projects!$A$1:$A$1000,0),MATCH("Groupe",Projects!$A$1:$O$1,0))=$A$2),1,
IF(AND($AF$2&lt;&gt;0,$AG$2&lt;&gt;0,DATE(YEAR(AG52),MONTH(AG52),DAY(AG52))&gt;=$AF$2,(DATE(YEAR(AG52),MONTH(AG52),DAY(AG52))&lt;=$AG$2),INDEX(Projects!$A$1:$O$1000,MATCH(AF52,Projects!$A$1:$A$1000,0),MATCH("Groupe",Projects!$A$1:$O$1,0))=$A$2),1,0)))</f>
      </c>
      <c r="AI52" s="47" t="str">
        <f>IF(AH52&lt;&gt;0,SUM($AH$4:AH52),0)</f>
      </c>
      <c r="AJ52" s="48">
        <v>49</v>
      </c>
      <c r="AK52" s="17" t="str">
        <f>IFERROR(INDEX($AF$4:$AI$1000,MATCH(AJ52,$AI$4:$AI$1000,0),1),0)</f>
      </c>
      <c r="AM52" t="str">
        <f>Potentials!A50</f>
      </c>
      <c r="AN52" s="1" t="str">
        <f>Potentials!L50</f>
      </c>
      <c r="AO52" s="47" t="str">
        <f>IF(INDEX(Potentials!$A$1:$O$1000,MATCH(R52,Potentials!$A$1:$A$1000,0),MATCH("Origine setup",Potentials!$A$1:$O$1,0))&lt;&gt;"",0,
IF($A$2="Tous",
IF(AND($AM$2=0,$AN$2=0,DATE(YEAR(AN52),MONTH(AN52),DAY(AN52))&gt;=$O$6,(DATE(YEAR(AN52),MONTH(AN52),DAY(AN52))&lt;=$O$3),INDEX(Potentials!$A$1:$O$10000,MATCH(AM52,Potentials!$A$1:$A$1000,0),MATCH("Statut",Potentials!$A$1:$O$1,0))="9 -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IF(AND($AM$2&lt;&gt;0,$AN$2&lt;&gt;0,DATE(YEAR(AN52),MONTH(AN52),DAY(AN52))&gt;=$AM$2,(DATE(YEAR(AN52),MONTH(AN52),DAY(AN52))&lt;=$AN$2),INDEX(Potentials!$A$1:$O$10000,MATCH(AM52,Potentials!$A$1:$A$1000,0),MATCH("Statut",Potentials!$A$1:$O$1,0))="9 - Perdu"),1,0)),
IF(AND($AM$2=0,$AN$2=0,DATE(YEAR(AN52),MONTH(AN52),DAY(AN52))&gt;=$O$6,(DATE(YEAR(AN52),MONTH(AN52),DAY(AN52))&lt;=$O$3),INDEX(Potentials!$A$1:$O$1000,MATCH(AM52,Potentials!$A$1:$A$1000,0),MATCH("Groupe",Potentials!$A$1:$O$1,0))=$A$2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,MATCH(AM52,Potentials!$A$1:$A$1000,0),MATCH("Groupe",Potentials!$A$1:$O$1,0))=$A$2,INDEX(Potentials!$A$1:$O$10000,MATCH(AM52,Potentials!$A$1:$A$1000,0),MATCH("Statut",Potentials!$A$1:$O$1,0))="9 - Perdu"),1,0))))</f>
      </c>
      <c r="AP52" s="47" t="str">
        <f>IF(AO52&lt;&gt;0,SUM($AO$4:AO52),0)</f>
      </c>
      <c r="AQ52" s="48">
        <v>49</v>
      </c>
      <c r="AR52" s="17" t="str">
        <f>IFERROR(INDEX($AM$4:$AP$1000,MATCH(AQ52,$AP$4:$AP$1000,0),1),0)</f>
      </c>
      <c r="AT52" t="str">
        <f>IF(COUNTIF($AT$4:AT51,Potentials!B50)&gt;0,"",Potentials!B50)</f>
      </c>
      <c r="AU52" s="2" t="str">
        <f t="array" ref="AU52" aca="1" ca="1">IF($A$2="Tous",SUMPRODUCT((Potentials!$F$2:$F$2000)*(Potentials!$B$2:$B$2000=AT52)*(Potentials!$E$2:$E$2000&lt;&gt;"8 - Gagne")*(Potentials!$E$2:$E$2000&lt;&gt;"9 - Perdu")*(Potentials!$E$2:$E$2000&lt;&gt;"10 - Gele"))
+SUMPRODUCT((Potentials!$F$2:$F$2000=0)*(Potentials!$B$2:$B$2000=AT52)*(Potentials!$D$2:$D$2000)*(Potentials!$E$2:$E$2000&lt;&gt;"8 - Gagne")*(Potentials!$E$2:$E$2000&lt;&gt;"9 - Perdu")*(Potentials!$E$2:$E$2000&lt;&gt;"10 - Gele")),
SUMPRODUCT((Potentials!$F$2:$F$2000)*(Potentials!$B$2:$B$2000=AT52)*(Potentials!$E$2:$E$2000&lt;&gt;"8 - Gagne")*(Potentials!$E$2:$E$2000&lt;&gt;"9 - Perdu")*(Potentials!$E$2:$E$2000&lt;&gt;"10 - Gele")*(Potentials!$O$2:$O$2000=$A$2))
+SUMPRODUCT((Potentials!$F$2:$F$2000=0)*(Potentials!$B$2:$B$2000=AT52)*(Potentials!$D$2:$D$2000)*(Potentials!$E$2:$E$2000&lt;&gt;"8 - Gagne")*(Potentials!$E$2:$E$2000&lt;&gt;"9 - Perdu")*(Potentials!$E$2:$E$2000&lt;&gt;"10 - Gele")*(Potentials!$O$2:$O$2000=$A$2)))</f>
      </c>
      <c r="BA52" t="str">
        <f>Potentials!A50</f>
      </c>
      <c r="BB52" s="2" t="str">
        <f t="array" ref="BB52" aca="1" ca="1">IF($A$2="Tous",SUMPRODUCT((Potentials!$F$2:$F$2000)*(Potentials!$A$2:$A$2000=BA52)*(Potentials!$E$2:$E$2000&lt;&gt;"8 - Gagne")*(Potentials!$E$2:$E$2000&lt;&gt;"9 - Perdu")*(Potentials!$E$2:$E$2000&lt;&gt;"10 - Gele"))
+SUMPRODUCT((Potentials!$F$2:$F$2000=0)*(Potentials!$A$2:$A$2000=BA52)*(Potentials!$D$2:$D$2000)*(Potentials!$E$2:$E$2000&lt;&gt;"8 - Gagne")*(Potentials!$E$2:$E$2000&lt;&gt;"9 - Perdu")*(Potentials!$E$2:$E$2000&lt;&gt;"10 - Gele")),
SUMPRODUCT((Potentials!$F$2:$F$2000)*(Potentials!$A$2:$A$2000=BA52)*(Potentials!$E$2:$E$2000&lt;&gt;"8 - Gagne")*(Potentials!$E$2:$E$2000&lt;&gt;"9 - Perdu")*(Potentials!$E$2:$E$2000&lt;&gt;"10 - Gele")*(Potentials!$O$2:$O$2000=$A$2))
+SUMPRODUCT((Potentials!$F$2:$F$2000=0)*(Potentials!$A$2:$A$2000=BA52)*(Potentials!$D$2:$D$2000)*(Potentials!$E$2:$E$2000&lt;&gt;"8 - Gagne")*(Potentials!$E$2:$E$2000&lt;&gt;"9 - Perdu")*(Potentials!$E$2:$E$2000&lt;&gt;"10 - Gele")*(Potentials!$O$2:$O$2000=$A$2)))</f>
      </c>
    </row>
    <row r="53" spans="1:113">
      <c r="R53" t="str">
        <f>Potentials!A51</f>
      </c>
      <c r="S53" s="1" t="str">
        <f>Potentials!M51</f>
      </c>
      <c r="T53" s="47" t="str">
        <f>IF(INDEX(Potentials!$A$1:$O$1000,MATCH(R53,Potentials!$A$1:$A$1000,0),MATCH("Origine setup",Potentials!$A$1:$O$1,0))&lt;&gt;"",0,
IF($A$2="Tous",
IF(AND($R$2=0,$S$2=0,DATE(YEAR(S53),MONTH(S53),DAY(S53))&gt;=$O$6,(DATE(YEAR(S53),MONTH(S53),DAY(S53))&lt;=$O$3),LEFT(R53,3)="PRA"),1,
IF(AND($R$2&lt;&gt;0,$S$2&lt;&gt;0,DATE(YEAR(S53),MONTH(S53),DAY(S53))&gt;=$R$2,(DATE(YEAR(S53),MONTH(S53),DAY(S53))&lt;=$S$2),LEFT(R53,3)="PRA"),1,0)),
IF(AND($R$2=0,$S$2=0,DATE(YEAR(S53),MONTH(S53),DAY(S53))&gt;=$O$6,(DATE(YEAR(S53),MONTH(S53),DAY(S53))&lt;=$O$3),INDEX(Potentials!$A$1:$O$1000,MATCH(R53,Potentials!$A$1:$A$1000,0),MATCH("Groupe",Potentials!$A$1:$O$1,0))=$A$2,LEFT(R53,3)="PRA"),1,
IF(AND($R$2&lt;&gt;0,$S$2&lt;&gt;0,DATE(YEAR(S53),MONTH(S53),DAY(S53))&gt;=$R$2,(DATE(YEAR(S53),MONTH(S53),DAY(S53))&lt;=$S$2),INDEX(Potentials!$A$1:$O$1000,MATCH(R53,Potentials!$A$1:$A$1000,0),MATCH("Groupe",Potentials!$A$1:$O$1,0))=$A$2,LEFT(R53,3)="PRA"),1,0))))</f>
      </c>
      <c r="U53" s="47" t="str">
        <f>IF(T53&lt;&gt;0,SUM($T$4:T53),0)</f>
      </c>
      <c r="V53" s="48">
        <v>50</v>
      </c>
      <c r="W53" s="17" t="str">
        <f>IFERROR(INDEX($R$4:$U$1000,MATCH(V53,$U$4:$U$1000,0),1),0)</f>
      </c>
      <c r="Y53" t="str">
        <f>Projects!A51</f>
      </c>
      <c r="Z53" s="1" t="str">
        <f>Projects!I51</f>
      </c>
      <c r="AA53" s="47" t="str">
        <f>IF($A$2="Tous",
IF(AND($Y$2=0,$Z$2=0,DATE(YEAR(Z53),MONTH(Z53),DAY(Z53))&gt;=$O$6,(DATE(YEAR(Z53),MONTH(Z53),DAY(Z53))&lt;=$O$3)),1,
IF(AND($Y$2&lt;&gt;0,$Z$2&lt;&gt;0,DATE(YEAR(Z53),MONTH(Z53),DAY(Z53))&gt;=$Y$2,(DATE(YEAR(Z53),MONTH(Z53),DAY(Z53))&lt;=$Z$2)),1,0)),
IF(AND($Y$2=0,$Z$2=0,DATE(YEAR(Z53),MONTH(Z53),DAY(Z53))&gt;=$O$6,(DATE(YEAR(Z53),MONTH(Z53),DAY(Z53))&lt;=$O$3),INDEX(Projects!$A$1:$O$1000,MATCH(Y53,Projects!$A$1:$A$1000,0),MATCH("Groupe",Projects!$A$1:$O$1,0))=$A$2),1,
IF(AND($Y$2&lt;&gt;0,$Z$2&lt;&gt;0,DATE(YEAR(Z53),MONTH(Z53),DAY(Z53))&gt;=$Y$2,(DATE(YEAR(Z53),MONTH(Z53),DAY(Z53))&lt;=$Z$2),INDEX(Projects!$A$1:$O$1000,MATCH(Y53,Projects!$A$1:$A$1000,0),MATCH("Groupe",Projects!$A$1:$O$1,0))=$A$2),1,0)))</f>
      </c>
      <c r="AB53" s="47" t="str">
        <f>IF(AA53&lt;&gt;0,SUM($AA$4:AA53),0)</f>
      </c>
      <c r="AC53" s="48">
        <v>50</v>
      </c>
      <c r="AD53" s="17" t="str">
        <f>IFERROR(INDEX($Y$4:$AB$1000,MATCH(AC53,$AB$4:$AB$1000,0),1),0)</f>
      </c>
      <c r="AF53" t="str">
        <f>Projects!A51</f>
      </c>
      <c r="AG53" s="1" t="str">
        <f>Projects!D51</f>
      </c>
      <c r="AH53" s="47" t="str">
        <f>IF($A$2="Tous",
IF(AND($AF$2=0,$AG$2=0,DATE(YEAR(AG53),MONTH(AG53),DAY(AG53))&gt;=$O$6,(DATE(YEAR(AG53),MONTH(AG53),DAY(AG53))&lt;=$O$3)),1,
IF(AND($AF$2&lt;&gt;0,$AG$2&lt;&gt;0,DATE(YEAR(AG53),MONTH(AG53),DAY(AG53))&gt;=$AF$2,(DATE(YEAR(AG53),MONTH(AG53),DAY(AG53))&lt;=$AG$2)),1,0)),
IF(AND($AF$2=0,$AG$2=0,DATE(YEAR(AG53),MONTH(AG53),DAY(AG53))&gt;=$O$6,(DATE(YEAR(AG53),MONTH(AG53),DAY(AG53))&lt;=$O$3),INDEX(Projects!$A$1:$O$1000,MATCH(AF53,Projects!$A$1:$A$1000,0),MATCH("Groupe",Projects!$A$1:$O$1,0))=$A$2),1,
IF(AND($AF$2&lt;&gt;0,$AG$2&lt;&gt;0,DATE(YEAR(AG53),MONTH(AG53),DAY(AG53))&gt;=$AF$2,(DATE(YEAR(AG53),MONTH(AG53),DAY(AG53))&lt;=$AG$2),INDEX(Projects!$A$1:$O$1000,MATCH(AF53,Projects!$A$1:$A$1000,0),MATCH("Groupe",Projects!$A$1:$O$1,0))=$A$2),1,0)))</f>
      </c>
      <c r="AI53" s="47" t="str">
        <f>IF(AH53&lt;&gt;0,SUM($AH$4:AH53),0)</f>
      </c>
      <c r="AJ53" s="48">
        <v>50</v>
      </c>
      <c r="AK53" s="17" t="str">
        <f>IFERROR(INDEX($AF$4:$AI$1000,MATCH(AJ53,$AI$4:$AI$1000,0),1),0)</f>
      </c>
      <c r="AM53" t="str">
        <f>Potentials!A51</f>
      </c>
      <c r="AN53" s="1" t="str">
        <f>Potentials!L51</f>
      </c>
      <c r="AO53" s="47" t="str">
        <f>IF(INDEX(Potentials!$A$1:$O$1000,MATCH(R53,Potentials!$A$1:$A$1000,0),MATCH("Origine setup",Potentials!$A$1:$O$1,0))&lt;&gt;"",0,
IF($A$2="Tous",
IF(AND($AM$2=0,$AN$2=0,DATE(YEAR(AN53),MONTH(AN53),DAY(AN53))&gt;=$O$6,(DATE(YEAR(AN53),MONTH(AN53),DAY(AN53))&lt;=$O$3),INDEX(Potentials!$A$1:$O$10000,MATCH(AM53,Potentials!$A$1:$A$1000,0),MATCH("Statut",Potentials!$A$1:$O$1,0))="9 -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IF(AND($AM$2&lt;&gt;0,$AN$2&lt;&gt;0,DATE(YEAR(AN53),MONTH(AN53),DAY(AN53))&gt;=$AM$2,(DATE(YEAR(AN53),MONTH(AN53),DAY(AN53))&lt;=$AN$2),INDEX(Potentials!$A$1:$O$10000,MATCH(AM53,Potentials!$A$1:$A$1000,0),MATCH("Statut",Potentials!$A$1:$O$1,0))="9 - Perdu"),1,0)),
IF(AND($AM$2=0,$AN$2=0,DATE(YEAR(AN53),MONTH(AN53),DAY(AN53))&gt;=$O$6,(DATE(YEAR(AN53),MONTH(AN53),DAY(AN53))&lt;=$O$3),INDEX(Potentials!$A$1:$O$1000,MATCH(AM53,Potentials!$A$1:$A$1000,0),MATCH("Groupe",Potentials!$A$1:$O$1,0))=$A$2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,MATCH(AM53,Potentials!$A$1:$A$1000,0),MATCH("Groupe",Potentials!$A$1:$O$1,0))=$A$2,INDEX(Potentials!$A$1:$O$10000,MATCH(AM53,Potentials!$A$1:$A$1000,0),MATCH("Statut",Potentials!$A$1:$O$1,0))="9 - Perdu"),1,0))))</f>
      </c>
      <c r="AP53" s="47" t="str">
        <f>IF(AO53&lt;&gt;0,SUM($AO$4:AO53),0)</f>
      </c>
      <c r="AQ53" s="48">
        <v>50</v>
      </c>
      <c r="AR53" s="17" t="str">
        <f>IFERROR(INDEX($AM$4:$AP$1000,MATCH(AQ53,$AP$4:$AP$1000,0),1),0)</f>
      </c>
      <c r="AT53" t="str">
        <f>IF(COUNTIF($AT$4:AT52,Potentials!B51)&gt;0,"",Potentials!B51)</f>
      </c>
      <c r="AU53" s="2" t="str">
        <f t="array" ref="AU53" aca="1" ca="1">IF($A$2="Tous",SUMPRODUCT((Potentials!$F$2:$F$2000)*(Potentials!$B$2:$B$2000=AT53)*(Potentials!$E$2:$E$2000&lt;&gt;"8 - Gagne")*(Potentials!$E$2:$E$2000&lt;&gt;"9 - Perdu")*(Potentials!$E$2:$E$2000&lt;&gt;"10 - Gele"))
+SUMPRODUCT((Potentials!$F$2:$F$2000=0)*(Potentials!$B$2:$B$2000=AT53)*(Potentials!$D$2:$D$2000)*(Potentials!$E$2:$E$2000&lt;&gt;"8 - Gagne")*(Potentials!$E$2:$E$2000&lt;&gt;"9 - Perdu")*(Potentials!$E$2:$E$2000&lt;&gt;"10 - Gele")),
SUMPRODUCT((Potentials!$F$2:$F$2000)*(Potentials!$B$2:$B$2000=AT53)*(Potentials!$E$2:$E$2000&lt;&gt;"8 - Gagne")*(Potentials!$E$2:$E$2000&lt;&gt;"9 - Perdu")*(Potentials!$E$2:$E$2000&lt;&gt;"10 - Gele")*(Potentials!$O$2:$O$2000=$A$2))
+SUMPRODUCT((Potentials!$F$2:$F$2000=0)*(Potentials!$B$2:$B$2000=AT53)*(Potentials!$D$2:$D$2000)*(Potentials!$E$2:$E$2000&lt;&gt;"8 - Gagne")*(Potentials!$E$2:$E$2000&lt;&gt;"9 - Perdu")*(Potentials!$E$2:$E$2000&lt;&gt;"10 - Gele")*(Potentials!$O$2:$O$2000=$A$2)))</f>
      </c>
      <c r="BA53" t="str">
        <f>Potentials!A51</f>
      </c>
      <c r="BB53" s="2" t="str">
        <f t="array" ref="BB53" aca="1" ca="1">IF($A$2="Tous",SUMPRODUCT((Potentials!$F$2:$F$2000)*(Potentials!$A$2:$A$2000=BA53)*(Potentials!$E$2:$E$2000&lt;&gt;"8 - Gagne")*(Potentials!$E$2:$E$2000&lt;&gt;"9 - Perdu")*(Potentials!$E$2:$E$2000&lt;&gt;"10 - Gele"))
+SUMPRODUCT((Potentials!$F$2:$F$2000=0)*(Potentials!$A$2:$A$2000=BA53)*(Potentials!$D$2:$D$2000)*(Potentials!$E$2:$E$2000&lt;&gt;"8 - Gagne")*(Potentials!$E$2:$E$2000&lt;&gt;"9 - Perdu")*(Potentials!$E$2:$E$2000&lt;&gt;"10 - Gele")),
SUMPRODUCT((Potentials!$F$2:$F$2000)*(Potentials!$A$2:$A$2000=BA53)*(Potentials!$E$2:$E$2000&lt;&gt;"8 - Gagne")*(Potentials!$E$2:$E$2000&lt;&gt;"9 - Perdu")*(Potentials!$E$2:$E$2000&lt;&gt;"10 - Gele")*(Potentials!$O$2:$O$2000=$A$2))
+SUMPRODUCT((Potentials!$F$2:$F$2000=0)*(Potentials!$A$2:$A$2000=BA53)*(Potentials!$D$2:$D$2000)*(Potentials!$E$2:$E$2000&lt;&gt;"8 - Gagne")*(Potentials!$E$2:$E$2000&lt;&gt;"9 - Perdu")*(Potentials!$E$2:$E$2000&lt;&gt;"10 - Gele")*(Potentials!$O$2:$O$2000=$A$2)))</f>
      </c>
    </row>
    <row r="54" spans="1:113">
      <c r="R54" t="str">
        <f>Potentials!A52</f>
      </c>
      <c r="S54" s="1" t="str">
        <f>Potentials!M52</f>
      </c>
      <c r="T54" s="47" t="str">
        <f>IF(INDEX(Potentials!$A$1:$O$1000,MATCH(R54,Potentials!$A$1:$A$1000,0),MATCH("Origine setup",Potentials!$A$1:$O$1,0))&lt;&gt;"",0,
IF($A$2="Tous",
IF(AND($R$2=0,$S$2=0,DATE(YEAR(S54),MONTH(S54),DAY(S54))&gt;=$O$6,(DATE(YEAR(S54),MONTH(S54),DAY(S54))&lt;=$O$3),LEFT(R54,3)="PRA"),1,
IF(AND($R$2&lt;&gt;0,$S$2&lt;&gt;0,DATE(YEAR(S54),MONTH(S54),DAY(S54))&gt;=$R$2,(DATE(YEAR(S54),MONTH(S54),DAY(S54))&lt;=$S$2),LEFT(R54,3)="PRA"),1,0)),
IF(AND($R$2=0,$S$2=0,DATE(YEAR(S54),MONTH(S54),DAY(S54))&gt;=$O$6,(DATE(YEAR(S54),MONTH(S54),DAY(S54))&lt;=$O$3),INDEX(Potentials!$A$1:$O$1000,MATCH(R54,Potentials!$A$1:$A$1000,0),MATCH("Groupe",Potentials!$A$1:$O$1,0))=$A$2,LEFT(R54,3)="PRA"),1,
IF(AND($R$2&lt;&gt;0,$S$2&lt;&gt;0,DATE(YEAR(S54),MONTH(S54),DAY(S54))&gt;=$R$2,(DATE(YEAR(S54),MONTH(S54),DAY(S54))&lt;=$S$2),INDEX(Potentials!$A$1:$O$1000,MATCH(R54,Potentials!$A$1:$A$1000,0),MATCH("Groupe",Potentials!$A$1:$O$1,0))=$A$2,LEFT(R54,3)="PRA"),1,0))))</f>
      </c>
      <c r="U54" s="47" t="str">
        <f>IF(T54&lt;&gt;0,SUM($T$4:T54),0)</f>
      </c>
      <c r="V54" s="48">
        <v>51</v>
      </c>
      <c r="W54" s="17" t="str">
        <f>IFERROR(INDEX($R$4:$U$1000,MATCH(V54,$U$4:$U$1000,0),1),0)</f>
      </c>
      <c r="Y54" t="str">
        <f>Projects!A52</f>
      </c>
      <c r="Z54" s="1" t="str">
        <f>Projects!I52</f>
      </c>
      <c r="AA54" s="47" t="str">
        <f>IF($A$2="Tous",
IF(AND($Y$2=0,$Z$2=0,DATE(YEAR(Z54),MONTH(Z54),DAY(Z54))&gt;=$O$6,(DATE(YEAR(Z54),MONTH(Z54),DAY(Z54))&lt;=$O$3)),1,
IF(AND($Y$2&lt;&gt;0,$Z$2&lt;&gt;0,DATE(YEAR(Z54),MONTH(Z54),DAY(Z54))&gt;=$Y$2,(DATE(YEAR(Z54),MONTH(Z54),DAY(Z54))&lt;=$Z$2)),1,0)),
IF(AND($Y$2=0,$Z$2=0,DATE(YEAR(Z54),MONTH(Z54),DAY(Z54))&gt;=$O$6,(DATE(YEAR(Z54),MONTH(Z54),DAY(Z54))&lt;=$O$3),INDEX(Projects!$A$1:$O$1000,MATCH(Y54,Projects!$A$1:$A$1000,0),MATCH("Groupe",Projects!$A$1:$O$1,0))=$A$2),1,
IF(AND($Y$2&lt;&gt;0,$Z$2&lt;&gt;0,DATE(YEAR(Z54),MONTH(Z54),DAY(Z54))&gt;=$Y$2,(DATE(YEAR(Z54),MONTH(Z54),DAY(Z54))&lt;=$Z$2),INDEX(Projects!$A$1:$O$1000,MATCH(Y54,Projects!$A$1:$A$1000,0),MATCH("Groupe",Projects!$A$1:$O$1,0))=$A$2),1,0)))</f>
      </c>
      <c r="AB54" s="47" t="str">
        <f>IF(AA54&lt;&gt;0,SUM($AA$4:AA54),0)</f>
      </c>
      <c r="AC54" s="48">
        <v>51</v>
      </c>
      <c r="AD54" s="17" t="str">
        <f>IFERROR(INDEX($Y$4:$AB$1000,MATCH(AC54,$AB$4:$AB$1000,0),1),0)</f>
      </c>
      <c r="AF54" t="str">
        <f>Projects!A52</f>
      </c>
      <c r="AG54" s="1" t="str">
        <f>Projects!D52</f>
      </c>
      <c r="AH54" s="47" t="str">
        <f>IF($A$2="Tous",
IF(AND($AF$2=0,$AG$2=0,DATE(YEAR(AG54),MONTH(AG54),DAY(AG54))&gt;=$O$6,(DATE(YEAR(AG54),MONTH(AG54),DAY(AG54))&lt;=$O$3)),1,
IF(AND($AF$2&lt;&gt;0,$AG$2&lt;&gt;0,DATE(YEAR(AG54),MONTH(AG54),DAY(AG54))&gt;=$AF$2,(DATE(YEAR(AG54),MONTH(AG54),DAY(AG54))&lt;=$AG$2)),1,0)),
IF(AND($AF$2=0,$AG$2=0,DATE(YEAR(AG54),MONTH(AG54),DAY(AG54))&gt;=$O$6,(DATE(YEAR(AG54),MONTH(AG54),DAY(AG54))&lt;=$O$3),INDEX(Projects!$A$1:$O$1000,MATCH(AF54,Projects!$A$1:$A$1000,0),MATCH("Groupe",Projects!$A$1:$O$1,0))=$A$2),1,
IF(AND($AF$2&lt;&gt;0,$AG$2&lt;&gt;0,DATE(YEAR(AG54),MONTH(AG54),DAY(AG54))&gt;=$AF$2,(DATE(YEAR(AG54),MONTH(AG54),DAY(AG54))&lt;=$AG$2),INDEX(Projects!$A$1:$O$1000,MATCH(AF54,Projects!$A$1:$A$1000,0),MATCH("Groupe",Projects!$A$1:$O$1,0))=$A$2),1,0)))</f>
      </c>
      <c r="AI54" s="47" t="str">
        <f>IF(AH54&lt;&gt;0,SUM($AH$4:AH54),0)</f>
      </c>
      <c r="AJ54" s="48">
        <v>51</v>
      </c>
      <c r="AK54" s="17" t="str">
        <f>IFERROR(INDEX($AF$4:$AI$1000,MATCH(AJ54,$AI$4:$AI$1000,0),1),0)</f>
      </c>
      <c r="AM54" t="str">
        <f>Potentials!A52</f>
      </c>
      <c r="AN54" s="1" t="str">
        <f>Potentials!L52</f>
      </c>
      <c r="AO54" s="47" t="str">
        <f>IF(INDEX(Potentials!$A$1:$O$1000,MATCH(R54,Potentials!$A$1:$A$1000,0),MATCH("Origine setup",Potentials!$A$1:$O$1,0))&lt;&gt;"",0,
IF($A$2="Tous",
IF(AND($AM$2=0,$AN$2=0,DATE(YEAR(AN54),MONTH(AN54),DAY(AN54))&gt;=$O$6,(DATE(YEAR(AN54),MONTH(AN54),DAY(AN54))&lt;=$O$3),INDEX(Potentials!$A$1:$O$10000,MATCH(AM54,Potentials!$A$1:$A$1000,0),MATCH("Statut",Potentials!$A$1:$O$1,0))="9 -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IF(AND($AM$2&lt;&gt;0,$AN$2&lt;&gt;0,DATE(YEAR(AN54),MONTH(AN54),DAY(AN54))&gt;=$AM$2,(DATE(YEAR(AN54),MONTH(AN54),DAY(AN54))&lt;=$AN$2),INDEX(Potentials!$A$1:$O$10000,MATCH(AM54,Potentials!$A$1:$A$1000,0),MATCH("Statut",Potentials!$A$1:$O$1,0))="9 - Perdu"),1,0)),
IF(AND($AM$2=0,$AN$2=0,DATE(YEAR(AN54),MONTH(AN54),DAY(AN54))&gt;=$O$6,(DATE(YEAR(AN54),MONTH(AN54),DAY(AN54))&lt;=$O$3),INDEX(Potentials!$A$1:$O$1000,MATCH(AM54,Potentials!$A$1:$A$1000,0),MATCH("Groupe",Potentials!$A$1:$O$1,0))=$A$2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,MATCH(AM54,Potentials!$A$1:$A$1000,0),MATCH("Groupe",Potentials!$A$1:$O$1,0))=$A$2,INDEX(Potentials!$A$1:$O$10000,MATCH(AM54,Potentials!$A$1:$A$1000,0),MATCH("Statut",Potentials!$A$1:$O$1,0))="9 - Perdu"),1,0))))</f>
      </c>
      <c r="AP54" s="47" t="str">
        <f>IF(AO54&lt;&gt;0,SUM($AO$4:AO54),0)</f>
      </c>
      <c r="AQ54" s="48">
        <v>51</v>
      </c>
      <c r="AR54" s="17" t="str">
        <f>IFERROR(INDEX($AM$4:$AP$1000,MATCH(AQ54,$AP$4:$AP$1000,0),1),0)</f>
      </c>
      <c r="AT54" t="str">
        <f>IF(COUNTIF($AT$4:AT53,Potentials!B52)&gt;0,"",Potentials!B52)</f>
      </c>
      <c r="AU54" s="2" t="str">
        <f t="array" ref="AU54" aca="1" ca="1">IF($A$2="Tous",SUMPRODUCT((Potentials!$F$2:$F$2000)*(Potentials!$B$2:$B$2000=AT54)*(Potentials!$E$2:$E$2000&lt;&gt;"8 - Gagne")*(Potentials!$E$2:$E$2000&lt;&gt;"9 - Perdu")*(Potentials!$E$2:$E$2000&lt;&gt;"10 - Gele"))
+SUMPRODUCT((Potentials!$F$2:$F$2000=0)*(Potentials!$B$2:$B$2000=AT54)*(Potentials!$D$2:$D$2000)*(Potentials!$E$2:$E$2000&lt;&gt;"8 - Gagne")*(Potentials!$E$2:$E$2000&lt;&gt;"9 - Perdu")*(Potentials!$E$2:$E$2000&lt;&gt;"10 - Gele")),
SUMPRODUCT((Potentials!$F$2:$F$2000)*(Potentials!$B$2:$B$2000=AT54)*(Potentials!$E$2:$E$2000&lt;&gt;"8 - Gagne")*(Potentials!$E$2:$E$2000&lt;&gt;"9 - Perdu")*(Potentials!$E$2:$E$2000&lt;&gt;"10 - Gele")*(Potentials!$O$2:$O$2000=$A$2))
+SUMPRODUCT((Potentials!$F$2:$F$2000=0)*(Potentials!$B$2:$B$2000=AT54)*(Potentials!$D$2:$D$2000)*(Potentials!$E$2:$E$2000&lt;&gt;"8 - Gagne")*(Potentials!$E$2:$E$2000&lt;&gt;"9 - Perdu")*(Potentials!$E$2:$E$2000&lt;&gt;"10 - Gele")*(Potentials!$O$2:$O$2000=$A$2)))</f>
      </c>
      <c r="BA54" t="str">
        <f>Potentials!A52</f>
      </c>
      <c r="BB54" s="2" t="str">
        <f t="array" ref="BB54" aca="1" ca="1">IF($A$2="Tous",SUMPRODUCT((Potentials!$F$2:$F$2000)*(Potentials!$A$2:$A$2000=BA54)*(Potentials!$E$2:$E$2000&lt;&gt;"8 - Gagne")*(Potentials!$E$2:$E$2000&lt;&gt;"9 - Perdu")*(Potentials!$E$2:$E$2000&lt;&gt;"10 - Gele"))
+SUMPRODUCT((Potentials!$F$2:$F$2000=0)*(Potentials!$A$2:$A$2000=BA54)*(Potentials!$D$2:$D$2000)*(Potentials!$E$2:$E$2000&lt;&gt;"8 - Gagne")*(Potentials!$E$2:$E$2000&lt;&gt;"9 - Perdu")*(Potentials!$E$2:$E$2000&lt;&gt;"10 - Gele")),
SUMPRODUCT((Potentials!$F$2:$F$2000)*(Potentials!$A$2:$A$2000=BA54)*(Potentials!$E$2:$E$2000&lt;&gt;"8 - Gagne")*(Potentials!$E$2:$E$2000&lt;&gt;"9 - Perdu")*(Potentials!$E$2:$E$2000&lt;&gt;"10 - Gele")*(Potentials!$O$2:$O$2000=$A$2))
+SUMPRODUCT((Potentials!$F$2:$F$2000=0)*(Potentials!$A$2:$A$2000=BA54)*(Potentials!$D$2:$D$2000)*(Potentials!$E$2:$E$2000&lt;&gt;"8 - Gagne")*(Potentials!$E$2:$E$2000&lt;&gt;"9 - Perdu")*(Potentials!$E$2:$E$2000&lt;&gt;"10 - Gele")*(Potentials!$O$2:$O$2000=$A$2)))</f>
      </c>
    </row>
    <row r="55" spans="1:113">
      <c r="R55" t="str">
        <f>Potentials!A53</f>
      </c>
      <c r="S55" s="1" t="str">
        <f>Potentials!M53</f>
      </c>
      <c r="T55" s="47" t="str">
        <f>IF(INDEX(Potentials!$A$1:$O$1000,MATCH(R55,Potentials!$A$1:$A$1000,0),MATCH("Origine setup",Potentials!$A$1:$O$1,0))&lt;&gt;"",0,
IF($A$2="Tous",
IF(AND($R$2=0,$S$2=0,DATE(YEAR(S55),MONTH(S55),DAY(S55))&gt;=$O$6,(DATE(YEAR(S55),MONTH(S55),DAY(S55))&lt;=$O$3),LEFT(R55,3)="PRA"),1,
IF(AND($R$2&lt;&gt;0,$S$2&lt;&gt;0,DATE(YEAR(S55),MONTH(S55),DAY(S55))&gt;=$R$2,(DATE(YEAR(S55),MONTH(S55),DAY(S55))&lt;=$S$2),LEFT(R55,3)="PRA"),1,0)),
IF(AND($R$2=0,$S$2=0,DATE(YEAR(S55),MONTH(S55),DAY(S55))&gt;=$O$6,(DATE(YEAR(S55),MONTH(S55),DAY(S55))&lt;=$O$3),INDEX(Potentials!$A$1:$O$1000,MATCH(R55,Potentials!$A$1:$A$1000,0),MATCH("Groupe",Potentials!$A$1:$O$1,0))=$A$2,LEFT(R55,3)="PRA"),1,
IF(AND($R$2&lt;&gt;0,$S$2&lt;&gt;0,DATE(YEAR(S55),MONTH(S55),DAY(S55))&gt;=$R$2,(DATE(YEAR(S55),MONTH(S55),DAY(S55))&lt;=$S$2),INDEX(Potentials!$A$1:$O$1000,MATCH(R55,Potentials!$A$1:$A$1000,0),MATCH("Groupe",Potentials!$A$1:$O$1,0))=$A$2,LEFT(R55,3)="PRA"),1,0))))</f>
      </c>
      <c r="U55" s="47" t="str">
        <f>IF(T55&lt;&gt;0,SUM($T$4:T55),0)</f>
      </c>
      <c r="V55" s="48">
        <v>52</v>
      </c>
      <c r="W55" s="17" t="str">
        <f>IFERROR(INDEX($R$4:$U$1000,MATCH(V55,$U$4:$U$1000,0),1),0)</f>
      </c>
      <c r="Y55" t="str">
        <f>Projects!A53</f>
      </c>
      <c r="Z55" s="1" t="str">
        <f>Projects!I53</f>
      </c>
      <c r="AA55" s="47" t="str">
        <f>IF($A$2="Tous",
IF(AND($Y$2=0,$Z$2=0,DATE(YEAR(Z55),MONTH(Z55),DAY(Z55))&gt;=$O$6,(DATE(YEAR(Z55),MONTH(Z55),DAY(Z55))&lt;=$O$3)),1,
IF(AND($Y$2&lt;&gt;0,$Z$2&lt;&gt;0,DATE(YEAR(Z55),MONTH(Z55),DAY(Z55))&gt;=$Y$2,(DATE(YEAR(Z55),MONTH(Z55),DAY(Z55))&lt;=$Z$2)),1,0)),
IF(AND($Y$2=0,$Z$2=0,DATE(YEAR(Z55),MONTH(Z55),DAY(Z55))&gt;=$O$6,(DATE(YEAR(Z55),MONTH(Z55),DAY(Z55))&lt;=$O$3),INDEX(Projects!$A$1:$O$1000,MATCH(Y55,Projects!$A$1:$A$1000,0),MATCH("Groupe",Projects!$A$1:$O$1,0))=$A$2),1,
IF(AND($Y$2&lt;&gt;0,$Z$2&lt;&gt;0,DATE(YEAR(Z55),MONTH(Z55),DAY(Z55))&gt;=$Y$2,(DATE(YEAR(Z55),MONTH(Z55),DAY(Z55))&lt;=$Z$2),INDEX(Projects!$A$1:$O$1000,MATCH(Y55,Projects!$A$1:$A$1000,0),MATCH("Groupe",Projects!$A$1:$O$1,0))=$A$2),1,0)))</f>
      </c>
      <c r="AB55" s="47" t="str">
        <f>IF(AA55&lt;&gt;0,SUM($AA$4:AA55),0)</f>
      </c>
      <c r="AC55" s="48">
        <v>52</v>
      </c>
      <c r="AD55" s="17" t="str">
        <f>IFERROR(INDEX($Y$4:$AB$1000,MATCH(AC55,$AB$4:$AB$1000,0),1),0)</f>
      </c>
      <c r="AF55" t="str">
        <f>Projects!A53</f>
      </c>
      <c r="AG55" s="1" t="str">
        <f>Projects!D53</f>
      </c>
      <c r="AH55" s="47" t="str">
        <f>IF($A$2="Tous",
IF(AND($AF$2=0,$AG$2=0,DATE(YEAR(AG55),MONTH(AG55),DAY(AG55))&gt;=$O$6,(DATE(YEAR(AG55),MONTH(AG55),DAY(AG55))&lt;=$O$3)),1,
IF(AND($AF$2&lt;&gt;0,$AG$2&lt;&gt;0,DATE(YEAR(AG55),MONTH(AG55),DAY(AG55))&gt;=$AF$2,(DATE(YEAR(AG55),MONTH(AG55),DAY(AG55))&lt;=$AG$2)),1,0)),
IF(AND($AF$2=0,$AG$2=0,DATE(YEAR(AG55),MONTH(AG55),DAY(AG55))&gt;=$O$6,(DATE(YEAR(AG55),MONTH(AG55),DAY(AG55))&lt;=$O$3),INDEX(Projects!$A$1:$O$1000,MATCH(AF55,Projects!$A$1:$A$1000,0),MATCH("Groupe",Projects!$A$1:$O$1,0))=$A$2),1,
IF(AND($AF$2&lt;&gt;0,$AG$2&lt;&gt;0,DATE(YEAR(AG55),MONTH(AG55),DAY(AG55))&gt;=$AF$2,(DATE(YEAR(AG55),MONTH(AG55),DAY(AG55))&lt;=$AG$2),INDEX(Projects!$A$1:$O$1000,MATCH(AF55,Projects!$A$1:$A$1000,0),MATCH("Groupe",Projects!$A$1:$O$1,0))=$A$2),1,0)))</f>
      </c>
      <c r="AI55" s="47" t="str">
        <f>IF(AH55&lt;&gt;0,SUM($AH$4:AH55),0)</f>
      </c>
      <c r="AJ55" s="48">
        <v>52</v>
      </c>
      <c r="AK55" s="17" t="str">
        <f>IFERROR(INDEX($AF$4:$AI$1000,MATCH(AJ55,$AI$4:$AI$1000,0),1),0)</f>
      </c>
      <c r="AM55" t="str">
        <f>Potentials!A53</f>
      </c>
      <c r="AN55" s="1" t="str">
        <f>Potentials!L53</f>
      </c>
      <c r="AO55" s="47" t="str">
        <f>IF(INDEX(Potentials!$A$1:$O$1000,MATCH(R55,Potentials!$A$1:$A$1000,0),MATCH("Origine setup",Potentials!$A$1:$O$1,0))&lt;&gt;"",0,
IF($A$2="Tous",
IF(AND($AM$2=0,$AN$2=0,DATE(YEAR(AN55),MONTH(AN55),DAY(AN55))&gt;=$O$6,(DATE(YEAR(AN55),MONTH(AN55),DAY(AN55))&lt;=$O$3),INDEX(Potentials!$A$1:$O$10000,MATCH(AM55,Potentials!$A$1:$A$1000,0),MATCH("Statut",Potentials!$A$1:$O$1,0))="9 -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IF(AND($AM$2&lt;&gt;0,$AN$2&lt;&gt;0,DATE(YEAR(AN55),MONTH(AN55),DAY(AN55))&gt;=$AM$2,(DATE(YEAR(AN55),MONTH(AN55),DAY(AN55))&lt;=$AN$2),INDEX(Potentials!$A$1:$O$10000,MATCH(AM55,Potentials!$A$1:$A$1000,0),MATCH("Statut",Potentials!$A$1:$O$1,0))="9 - Perdu"),1,0)),
IF(AND($AM$2=0,$AN$2=0,DATE(YEAR(AN55),MONTH(AN55),DAY(AN55))&gt;=$O$6,(DATE(YEAR(AN55),MONTH(AN55),DAY(AN55))&lt;=$O$3),INDEX(Potentials!$A$1:$O$1000,MATCH(AM55,Potentials!$A$1:$A$1000,0),MATCH("Groupe",Potentials!$A$1:$O$1,0))=$A$2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,MATCH(AM55,Potentials!$A$1:$A$1000,0),MATCH("Groupe",Potentials!$A$1:$O$1,0))=$A$2,INDEX(Potentials!$A$1:$O$10000,MATCH(AM55,Potentials!$A$1:$A$1000,0),MATCH("Statut",Potentials!$A$1:$O$1,0))="9 - Perdu"),1,0))))</f>
      </c>
      <c r="AP55" s="47" t="str">
        <f>IF(AO55&lt;&gt;0,SUM($AO$4:AO55),0)</f>
      </c>
      <c r="AQ55" s="48">
        <v>52</v>
      </c>
      <c r="AR55" s="17" t="str">
        <f>IFERROR(INDEX($AM$4:$AP$1000,MATCH(AQ55,$AP$4:$AP$1000,0),1),0)</f>
      </c>
      <c r="AT55" t="str">
        <f>IF(COUNTIF($AT$4:AT54,Potentials!B53)&gt;0,"",Potentials!B53)</f>
      </c>
      <c r="AU55" s="2" t="str">
        <f t="array" ref="AU55" aca="1" ca="1">IF($A$2="Tous",SUMPRODUCT((Potentials!$F$2:$F$2000)*(Potentials!$B$2:$B$2000=AT55)*(Potentials!$E$2:$E$2000&lt;&gt;"8 - Gagne")*(Potentials!$E$2:$E$2000&lt;&gt;"9 - Perdu")*(Potentials!$E$2:$E$2000&lt;&gt;"10 - Gele"))
+SUMPRODUCT((Potentials!$F$2:$F$2000=0)*(Potentials!$B$2:$B$2000=AT55)*(Potentials!$D$2:$D$2000)*(Potentials!$E$2:$E$2000&lt;&gt;"8 - Gagne")*(Potentials!$E$2:$E$2000&lt;&gt;"9 - Perdu")*(Potentials!$E$2:$E$2000&lt;&gt;"10 - Gele")),
SUMPRODUCT((Potentials!$F$2:$F$2000)*(Potentials!$B$2:$B$2000=AT55)*(Potentials!$E$2:$E$2000&lt;&gt;"8 - Gagne")*(Potentials!$E$2:$E$2000&lt;&gt;"9 - Perdu")*(Potentials!$E$2:$E$2000&lt;&gt;"10 - Gele")*(Potentials!$O$2:$O$2000=$A$2))
+SUMPRODUCT((Potentials!$F$2:$F$2000=0)*(Potentials!$B$2:$B$2000=AT55)*(Potentials!$D$2:$D$2000)*(Potentials!$E$2:$E$2000&lt;&gt;"8 - Gagne")*(Potentials!$E$2:$E$2000&lt;&gt;"9 - Perdu")*(Potentials!$E$2:$E$2000&lt;&gt;"10 - Gele")*(Potentials!$O$2:$O$2000=$A$2)))</f>
      </c>
      <c r="BA55" t="str">
        <f>Potentials!A53</f>
      </c>
      <c r="BB55" s="2" t="str">
        <f t="array" ref="BB55" aca="1" ca="1">IF($A$2="Tous",SUMPRODUCT((Potentials!$F$2:$F$2000)*(Potentials!$A$2:$A$2000=BA55)*(Potentials!$E$2:$E$2000&lt;&gt;"8 - Gagne")*(Potentials!$E$2:$E$2000&lt;&gt;"9 - Perdu")*(Potentials!$E$2:$E$2000&lt;&gt;"10 - Gele"))
+SUMPRODUCT((Potentials!$F$2:$F$2000=0)*(Potentials!$A$2:$A$2000=BA55)*(Potentials!$D$2:$D$2000)*(Potentials!$E$2:$E$2000&lt;&gt;"8 - Gagne")*(Potentials!$E$2:$E$2000&lt;&gt;"9 - Perdu")*(Potentials!$E$2:$E$2000&lt;&gt;"10 - Gele")),
SUMPRODUCT((Potentials!$F$2:$F$2000)*(Potentials!$A$2:$A$2000=BA55)*(Potentials!$E$2:$E$2000&lt;&gt;"8 - Gagne")*(Potentials!$E$2:$E$2000&lt;&gt;"9 - Perdu")*(Potentials!$E$2:$E$2000&lt;&gt;"10 - Gele")*(Potentials!$O$2:$O$2000=$A$2))
+SUMPRODUCT((Potentials!$F$2:$F$2000=0)*(Potentials!$A$2:$A$2000=BA55)*(Potentials!$D$2:$D$2000)*(Potentials!$E$2:$E$2000&lt;&gt;"8 - Gagne")*(Potentials!$E$2:$E$2000&lt;&gt;"9 - Perdu")*(Potentials!$E$2:$E$2000&lt;&gt;"10 - Gele")*(Potentials!$O$2:$O$2000=$A$2)))</f>
      </c>
    </row>
    <row r="56" spans="1:113">
      <c r="R56" t="str">
        <f>Potentials!A54</f>
      </c>
      <c r="S56" s="1" t="str">
        <f>Potentials!M54</f>
      </c>
      <c r="T56" s="47" t="str">
        <f>IF(INDEX(Potentials!$A$1:$O$1000,MATCH(R56,Potentials!$A$1:$A$1000,0),MATCH("Origine setup",Potentials!$A$1:$O$1,0))&lt;&gt;"",0,
IF($A$2="Tous",
IF(AND($R$2=0,$S$2=0,DATE(YEAR(S56),MONTH(S56),DAY(S56))&gt;=$O$6,(DATE(YEAR(S56),MONTH(S56),DAY(S56))&lt;=$O$3),LEFT(R56,3)="PRA"),1,
IF(AND($R$2&lt;&gt;0,$S$2&lt;&gt;0,DATE(YEAR(S56),MONTH(S56),DAY(S56))&gt;=$R$2,(DATE(YEAR(S56),MONTH(S56),DAY(S56))&lt;=$S$2),LEFT(R56,3)="PRA"),1,0)),
IF(AND($R$2=0,$S$2=0,DATE(YEAR(S56),MONTH(S56),DAY(S56))&gt;=$O$6,(DATE(YEAR(S56),MONTH(S56),DAY(S56))&lt;=$O$3),INDEX(Potentials!$A$1:$O$1000,MATCH(R56,Potentials!$A$1:$A$1000,0),MATCH("Groupe",Potentials!$A$1:$O$1,0))=$A$2,LEFT(R56,3)="PRA"),1,
IF(AND($R$2&lt;&gt;0,$S$2&lt;&gt;0,DATE(YEAR(S56),MONTH(S56),DAY(S56))&gt;=$R$2,(DATE(YEAR(S56),MONTH(S56),DAY(S56))&lt;=$S$2),INDEX(Potentials!$A$1:$O$1000,MATCH(R56,Potentials!$A$1:$A$1000,0),MATCH("Groupe",Potentials!$A$1:$O$1,0))=$A$2,LEFT(R56,3)="PRA"),1,0))))</f>
      </c>
      <c r="U56" s="47" t="str">
        <f>IF(T56&lt;&gt;0,SUM($T$4:T56),0)</f>
      </c>
      <c r="V56" s="48">
        <v>53</v>
      </c>
      <c r="W56" s="17" t="str">
        <f>IFERROR(INDEX($R$4:$U$1000,MATCH(V56,$U$4:$U$1000,0),1),0)</f>
      </c>
      <c r="Y56" t="str">
        <f>Projects!A54</f>
      </c>
      <c r="Z56" s="1" t="str">
        <f>Projects!I54</f>
      </c>
      <c r="AA56" s="47" t="str">
        <f>IF($A$2="Tous",
IF(AND($Y$2=0,$Z$2=0,DATE(YEAR(Z56),MONTH(Z56),DAY(Z56))&gt;=$O$6,(DATE(YEAR(Z56),MONTH(Z56),DAY(Z56))&lt;=$O$3)),1,
IF(AND($Y$2&lt;&gt;0,$Z$2&lt;&gt;0,DATE(YEAR(Z56),MONTH(Z56),DAY(Z56))&gt;=$Y$2,(DATE(YEAR(Z56),MONTH(Z56),DAY(Z56))&lt;=$Z$2)),1,0)),
IF(AND($Y$2=0,$Z$2=0,DATE(YEAR(Z56),MONTH(Z56),DAY(Z56))&gt;=$O$6,(DATE(YEAR(Z56),MONTH(Z56),DAY(Z56))&lt;=$O$3),INDEX(Projects!$A$1:$O$1000,MATCH(Y56,Projects!$A$1:$A$1000,0),MATCH("Groupe",Projects!$A$1:$O$1,0))=$A$2),1,
IF(AND($Y$2&lt;&gt;0,$Z$2&lt;&gt;0,DATE(YEAR(Z56),MONTH(Z56),DAY(Z56))&gt;=$Y$2,(DATE(YEAR(Z56),MONTH(Z56),DAY(Z56))&lt;=$Z$2),INDEX(Projects!$A$1:$O$1000,MATCH(Y56,Projects!$A$1:$A$1000,0),MATCH("Groupe",Projects!$A$1:$O$1,0))=$A$2),1,0)))</f>
      </c>
      <c r="AB56" s="47" t="str">
        <f>IF(AA56&lt;&gt;0,SUM($AA$4:AA56),0)</f>
      </c>
      <c r="AC56" s="48">
        <v>53</v>
      </c>
      <c r="AD56" s="17" t="str">
        <f>IFERROR(INDEX($Y$4:$AB$1000,MATCH(AC56,$AB$4:$AB$1000,0),1),0)</f>
      </c>
      <c r="AF56" t="str">
        <f>Projects!A54</f>
      </c>
      <c r="AG56" s="1" t="str">
        <f>Projects!D54</f>
      </c>
      <c r="AH56" s="47" t="str">
        <f>IF($A$2="Tous",
IF(AND($AF$2=0,$AG$2=0,DATE(YEAR(AG56),MONTH(AG56),DAY(AG56))&gt;=$O$6,(DATE(YEAR(AG56),MONTH(AG56),DAY(AG56))&lt;=$O$3)),1,
IF(AND($AF$2&lt;&gt;0,$AG$2&lt;&gt;0,DATE(YEAR(AG56),MONTH(AG56),DAY(AG56))&gt;=$AF$2,(DATE(YEAR(AG56),MONTH(AG56),DAY(AG56))&lt;=$AG$2)),1,0)),
IF(AND($AF$2=0,$AG$2=0,DATE(YEAR(AG56),MONTH(AG56),DAY(AG56))&gt;=$O$6,(DATE(YEAR(AG56),MONTH(AG56),DAY(AG56))&lt;=$O$3),INDEX(Projects!$A$1:$O$1000,MATCH(AF56,Projects!$A$1:$A$1000,0),MATCH("Groupe",Projects!$A$1:$O$1,0))=$A$2),1,
IF(AND($AF$2&lt;&gt;0,$AG$2&lt;&gt;0,DATE(YEAR(AG56),MONTH(AG56),DAY(AG56))&gt;=$AF$2,(DATE(YEAR(AG56),MONTH(AG56),DAY(AG56))&lt;=$AG$2),INDEX(Projects!$A$1:$O$1000,MATCH(AF56,Projects!$A$1:$A$1000,0),MATCH("Groupe",Projects!$A$1:$O$1,0))=$A$2),1,0)))</f>
      </c>
      <c r="AI56" s="47" t="str">
        <f>IF(AH56&lt;&gt;0,SUM($AH$4:AH56),0)</f>
      </c>
      <c r="AJ56" s="48">
        <v>53</v>
      </c>
      <c r="AK56" s="17" t="str">
        <f>IFERROR(INDEX($AF$4:$AI$1000,MATCH(AJ56,$AI$4:$AI$1000,0),1),0)</f>
      </c>
      <c r="AM56" t="str">
        <f>Potentials!A54</f>
      </c>
      <c r="AN56" s="1" t="str">
        <f>Potentials!L54</f>
      </c>
      <c r="AO56" s="47" t="str">
        <f>IF(INDEX(Potentials!$A$1:$O$1000,MATCH(R56,Potentials!$A$1:$A$1000,0),MATCH("Origine setup",Potentials!$A$1:$O$1,0))&lt;&gt;"",0,
IF($A$2="Tous",
IF(AND($AM$2=0,$AN$2=0,DATE(YEAR(AN56),MONTH(AN56),DAY(AN56))&gt;=$O$6,(DATE(YEAR(AN56),MONTH(AN56),DAY(AN56))&lt;=$O$3),INDEX(Potentials!$A$1:$O$10000,MATCH(AM56,Potentials!$A$1:$A$1000,0),MATCH("Statut",Potentials!$A$1:$O$1,0))="9 -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IF(AND($AM$2&lt;&gt;0,$AN$2&lt;&gt;0,DATE(YEAR(AN56),MONTH(AN56),DAY(AN56))&gt;=$AM$2,(DATE(YEAR(AN56),MONTH(AN56),DAY(AN56))&lt;=$AN$2),INDEX(Potentials!$A$1:$O$10000,MATCH(AM56,Potentials!$A$1:$A$1000,0),MATCH("Statut",Potentials!$A$1:$O$1,0))="9 - Perdu"),1,0)),
IF(AND($AM$2=0,$AN$2=0,DATE(YEAR(AN56),MONTH(AN56),DAY(AN56))&gt;=$O$6,(DATE(YEAR(AN56),MONTH(AN56),DAY(AN56))&lt;=$O$3),INDEX(Potentials!$A$1:$O$1000,MATCH(AM56,Potentials!$A$1:$A$1000,0),MATCH("Groupe",Potentials!$A$1:$O$1,0))=$A$2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,MATCH(AM56,Potentials!$A$1:$A$1000,0),MATCH("Groupe",Potentials!$A$1:$O$1,0))=$A$2,INDEX(Potentials!$A$1:$O$10000,MATCH(AM56,Potentials!$A$1:$A$1000,0),MATCH("Statut",Potentials!$A$1:$O$1,0))="9 - Perdu"),1,0))))</f>
      </c>
      <c r="AP56" s="47" t="str">
        <f>IF(AO56&lt;&gt;0,SUM($AO$4:AO56),0)</f>
      </c>
      <c r="AQ56" s="48">
        <v>53</v>
      </c>
      <c r="AR56" s="17" t="str">
        <f>IFERROR(INDEX($AM$4:$AP$1000,MATCH(AQ56,$AP$4:$AP$1000,0),1),0)</f>
      </c>
      <c r="AT56" t="str">
        <f>IF(COUNTIF($AT$4:AT55,Potentials!B54)&gt;0,"",Potentials!B54)</f>
      </c>
      <c r="AU56" s="2" t="str">
        <f t="array" ref="AU56" aca="1" ca="1">IF($A$2="Tous",SUMPRODUCT((Potentials!$F$2:$F$2000)*(Potentials!$B$2:$B$2000=AT56)*(Potentials!$E$2:$E$2000&lt;&gt;"8 - Gagne")*(Potentials!$E$2:$E$2000&lt;&gt;"9 - Perdu")*(Potentials!$E$2:$E$2000&lt;&gt;"10 - Gele"))
+SUMPRODUCT((Potentials!$F$2:$F$2000=0)*(Potentials!$B$2:$B$2000=AT56)*(Potentials!$D$2:$D$2000)*(Potentials!$E$2:$E$2000&lt;&gt;"8 - Gagne")*(Potentials!$E$2:$E$2000&lt;&gt;"9 - Perdu")*(Potentials!$E$2:$E$2000&lt;&gt;"10 - Gele")),
SUMPRODUCT((Potentials!$F$2:$F$2000)*(Potentials!$B$2:$B$2000=AT56)*(Potentials!$E$2:$E$2000&lt;&gt;"8 - Gagne")*(Potentials!$E$2:$E$2000&lt;&gt;"9 - Perdu")*(Potentials!$E$2:$E$2000&lt;&gt;"10 - Gele")*(Potentials!$O$2:$O$2000=$A$2))
+SUMPRODUCT((Potentials!$F$2:$F$2000=0)*(Potentials!$B$2:$B$2000=AT56)*(Potentials!$D$2:$D$2000)*(Potentials!$E$2:$E$2000&lt;&gt;"8 - Gagne")*(Potentials!$E$2:$E$2000&lt;&gt;"9 - Perdu")*(Potentials!$E$2:$E$2000&lt;&gt;"10 - Gele")*(Potentials!$O$2:$O$2000=$A$2)))</f>
      </c>
      <c r="BA56" t="str">
        <f>Potentials!A54</f>
      </c>
      <c r="BB56" s="2" t="str">
        <f t="array" ref="BB56" aca="1" ca="1">IF($A$2="Tous",SUMPRODUCT((Potentials!$F$2:$F$2000)*(Potentials!$A$2:$A$2000=BA56)*(Potentials!$E$2:$E$2000&lt;&gt;"8 - Gagne")*(Potentials!$E$2:$E$2000&lt;&gt;"9 - Perdu")*(Potentials!$E$2:$E$2000&lt;&gt;"10 - Gele"))
+SUMPRODUCT((Potentials!$F$2:$F$2000=0)*(Potentials!$A$2:$A$2000=BA56)*(Potentials!$D$2:$D$2000)*(Potentials!$E$2:$E$2000&lt;&gt;"8 - Gagne")*(Potentials!$E$2:$E$2000&lt;&gt;"9 - Perdu")*(Potentials!$E$2:$E$2000&lt;&gt;"10 - Gele")),
SUMPRODUCT((Potentials!$F$2:$F$2000)*(Potentials!$A$2:$A$2000=BA56)*(Potentials!$E$2:$E$2000&lt;&gt;"8 - Gagne")*(Potentials!$E$2:$E$2000&lt;&gt;"9 - Perdu")*(Potentials!$E$2:$E$2000&lt;&gt;"10 - Gele")*(Potentials!$O$2:$O$2000=$A$2))
+SUMPRODUCT((Potentials!$F$2:$F$2000=0)*(Potentials!$A$2:$A$2000=BA56)*(Potentials!$D$2:$D$2000)*(Potentials!$E$2:$E$2000&lt;&gt;"8 - Gagne")*(Potentials!$E$2:$E$2000&lt;&gt;"9 - Perdu")*(Potentials!$E$2:$E$2000&lt;&gt;"10 - Gele")*(Potentials!$O$2:$O$2000=$A$2)))</f>
      </c>
    </row>
    <row r="57" spans="1:113">
      <c r="R57" t="str">
        <f>Potentials!A55</f>
      </c>
      <c r="S57" s="1" t="str">
        <f>Potentials!M55</f>
      </c>
      <c r="T57" s="47" t="str">
        <f>IF(INDEX(Potentials!$A$1:$O$1000,MATCH(R57,Potentials!$A$1:$A$1000,0),MATCH("Origine setup",Potentials!$A$1:$O$1,0))&lt;&gt;"",0,
IF($A$2="Tous",
IF(AND($R$2=0,$S$2=0,DATE(YEAR(S57),MONTH(S57),DAY(S57))&gt;=$O$6,(DATE(YEAR(S57),MONTH(S57),DAY(S57))&lt;=$O$3),LEFT(R57,3)="PRA"),1,
IF(AND($R$2&lt;&gt;0,$S$2&lt;&gt;0,DATE(YEAR(S57),MONTH(S57),DAY(S57))&gt;=$R$2,(DATE(YEAR(S57),MONTH(S57),DAY(S57))&lt;=$S$2),LEFT(R57,3)="PRA"),1,0)),
IF(AND($R$2=0,$S$2=0,DATE(YEAR(S57),MONTH(S57),DAY(S57))&gt;=$O$6,(DATE(YEAR(S57),MONTH(S57),DAY(S57))&lt;=$O$3),INDEX(Potentials!$A$1:$O$1000,MATCH(R57,Potentials!$A$1:$A$1000,0),MATCH("Groupe",Potentials!$A$1:$O$1,0))=$A$2,LEFT(R57,3)="PRA"),1,
IF(AND($R$2&lt;&gt;0,$S$2&lt;&gt;0,DATE(YEAR(S57),MONTH(S57),DAY(S57))&gt;=$R$2,(DATE(YEAR(S57),MONTH(S57),DAY(S57))&lt;=$S$2),INDEX(Potentials!$A$1:$O$1000,MATCH(R57,Potentials!$A$1:$A$1000,0),MATCH("Groupe",Potentials!$A$1:$O$1,0))=$A$2,LEFT(R57,3)="PRA"),1,0))))</f>
      </c>
      <c r="U57" s="47" t="str">
        <f>IF(T57&lt;&gt;0,SUM($T$4:T57),0)</f>
      </c>
      <c r="V57" s="48">
        <v>54</v>
      </c>
      <c r="W57" s="17" t="str">
        <f>IFERROR(INDEX($R$4:$U$1000,MATCH(V57,$U$4:$U$1000,0),1),0)</f>
      </c>
      <c r="Y57" t="str">
        <f>Projects!A55</f>
      </c>
      <c r="Z57" s="1" t="str">
        <f>Projects!I55</f>
      </c>
      <c r="AA57" s="47" t="str">
        <f>IF($A$2="Tous",
IF(AND($Y$2=0,$Z$2=0,DATE(YEAR(Z57),MONTH(Z57),DAY(Z57))&gt;=$O$6,(DATE(YEAR(Z57),MONTH(Z57),DAY(Z57))&lt;=$O$3)),1,
IF(AND($Y$2&lt;&gt;0,$Z$2&lt;&gt;0,DATE(YEAR(Z57),MONTH(Z57),DAY(Z57))&gt;=$Y$2,(DATE(YEAR(Z57),MONTH(Z57),DAY(Z57))&lt;=$Z$2)),1,0)),
IF(AND($Y$2=0,$Z$2=0,DATE(YEAR(Z57),MONTH(Z57),DAY(Z57))&gt;=$O$6,(DATE(YEAR(Z57),MONTH(Z57),DAY(Z57))&lt;=$O$3),INDEX(Projects!$A$1:$O$1000,MATCH(Y57,Projects!$A$1:$A$1000,0),MATCH("Groupe",Projects!$A$1:$O$1,0))=$A$2),1,
IF(AND($Y$2&lt;&gt;0,$Z$2&lt;&gt;0,DATE(YEAR(Z57),MONTH(Z57),DAY(Z57))&gt;=$Y$2,(DATE(YEAR(Z57),MONTH(Z57),DAY(Z57))&lt;=$Z$2),INDEX(Projects!$A$1:$O$1000,MATCH(Y57,Projects!$A$1:$A$1000,0),MATCH("Groupe",Projects!$A$1:$O$1,0))=$A$2),1,0)))</f>
      </c>
      <c r="AB57" s="47" t="str">
        <f>IF(AA57&lt;&gt;0,SUM($AA$4:AA57),0)</f>
      </c>
      <c r="AC57" s="48">
        <v>54</v>
      </c>
      <c r="AD57" s="17" t="str">
        <f>IFERROR(INDEX($Y$4:$AB$1000,MATCH(AC57,$AB$4:$AB$1000,0),1),0)</f>
      </c>
      <c r="AF57" t="str">
        <f>Projects!A55</f>
      </c>
      <c r="AG57" s="1" t="str">
        <f>Projects!D55</f>
      </c>
      <c r="AH57" s="47" t="str">
        <f>IF($A$2="Tous",
IF(AND($AF$2=0,$AG$2=0,DATE(YEAR(AG57),MONTH(AG57),DAY(AG57))&gt;=$O$6,(DATE(YEAR(AG57),MONTH(AG57),DAY(AG57))&lt;=$O$3)),1,
IF(AND($AF$2&lt;&gt;0,$AG$2&lt;&gt;0,DATE(YEAR(AG57),MONTH(AG57),DAY(AG57))&gt;=$AF$2,(DATE(YEAR(AG57),MONTH(AG57),DAY(AG57))&lt;=$AG$2)),1,0)),
IF(AND($AF$2=0,$AG$2=0,DATE(YEAR(AG57),MONTH(AG57),DAY(AG57))&gt;=$O$6,(DATE(YEAR(AG57),MONTH(AG57),DAY(AG57))&lt;=$O$3),INDEX(Projects!$A$1:$O$1000,MATCH(AF57,Projects!$A$1:$A$1000,0),MATCH("Groupe",Projects!$A$1:$O$1,0))=$A$2),1,
IF(AND($AF$2&lt;&gt;0,$AG$2&lt;&gt;0,DATE(YEAR(AG57),MONTH(AG57),DAY(AG57))&gt;=$AF$2,(DATE(YEAR(AG57),MONTH(AG57),DAY(AG57))&lt;=$AG$2),INDEX(Projects!$A$1:$O$1000,MATCH(AF57,Projects!$A$1:$A$1000,0),MATCH("Groupe",Projects!$A$1:$O$1,0))=$A$2),1,0)))</f>
      </c>
      <c r="AI57" s="47" t="str">
        <f>IF(AH57&lt;&gt;0,SUM($AH$4:AH57),0)</f>
      </c>
      <c r="AJ57" s="48">
        <v>54</v>
      </c>
      <c r="AK57" s="17" t="str">
        <f>IFERROR(INDEX($AF$4:$AI$1000,MATCH(AJ57,$AI$4:$AI$1000,0),1),0)</f>
      </c>
      <c r="AM57" t="str">
        <f>Potentials!A55</f>
      </c>
      <c r="AN57" s="1" t="str">
        <f>Potentials!L55</f>
      </c>
      <c r="AO57" s="47" t="str">
        <f>IF(INDEX(Potentials!$A$1:$O$1000,MATCH(R57,Potentials!$A$1:$A$1000,0),MATCH("Origine setup",Potentials!$A$1:$O$1,0))&lt;&gt;"",0,
IF($A$2="Tous",
IF(AND($AM$2=0,$AN$2=0,DATE(YEAR(AN57),MONTH(AN57),DAY(AN57))&gt;=$O$6,(DATE(YEAR(AN57),MONTH(AN57),DAY(AN57))&lt;=$O$3),INDEX(Potentials!$A$1:$O$10000,MATCH(AM57,Potentials!$A$1:$A$1000,0),MATCH("Statut",Potentials!$A$1:$O$1,0))="9 -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IF(AND($AM$2&lt;&gt;0,$AN$2&lt;&gt;0,DATE(YEAR(AN57),MONTH(AN57),DAY(AN57))&gt;=$AM$2,(DATE(YEAR(AN57),MONTH(AN57),DAY(AN57))&lt;=$AN$2),INDEX(Potentials!$A$1:$O$10000,MATCH(AM57,Potentials!$A$1:$A$1000,0),MATCH("Statut",Potentials!$A$1:$O$1,0))="9 - Perdu"),1,0)),
IF(AND($AM$2=0,$AN$2=0,DATE(YEAR(AN57),MONTH(AN57),DAY(AN57))&gt;=$O$6,(DATE(YEAR(AN57),MONTH(AN57),DAY(AN57))&lt;=$O$3),INDEX(Potentials!$A$1:$O$1000,MATCH(AM57,Potentials!$A$1:$A$1000,0),MATCH("Groupe",Potentials!$A$1:$O$1,0))=$A$2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,MATCH(AM57,Potentials!$A$1:$A$1000,0),MATCH("Groupe",Potentials!$A$1:$O$1,0))=$A$2,INDEX(Potentials!$A$1:$O$10000,MATCH(AM57,Potentials!$A$1:$A$1000,0),MATCH("Statut",Potentials!$A$1:$O$1,0))="9 - Perdu"),1,0))))</f>
      </c>
      <c r="AP57" s="47" t="str">
        <f>IF(AO57&lt;&gt;0,SUM($AO$4:AO57),0)</f>
      </c>
      <c r="AQ57" s="48">
        <v>54</v>
      </c>
      <c r="AR57" s="17" t="str">
        <f>IFERROR(INDEX($AM$4:$AP$1000,MATCH(AQ57,$AP$4:$AP$1000,0),1),0)</f>
      </c>
      <c r="AT57" t="str">
        <f>IF(COUNTIF($AT$4:AT56,Potentials!B55)&gt;0,"",Potentials!B55)</f>
      </c>
      <c r="AU57" s="2" t="str">
        <f t="array" ref="AU57" aca="1" ca="1">IF($A$2="Tous",SUMPRODUCT((Potentials!$F$2:$F$2000)*(Potentials!$B$2:$B$2000=AT57)*(Potentials!$E$2:$E$2000&lt;&gt;"8 - Gagne")*(Potentials!$E$2:$E$2000&lt;&gt;"9 - Perdu")*(Potentials!$E$2:$E$2000&lt;&gt;"10 - Gele"))
+SUMPRODUCT((Potentials!$F$2:$F$2000=0)*(Potentials!$B$2:$B$2000=AT57)*(Potentials!$D$2:$D$2000)*(Potentials!$E$2:$E$2000&lt;&gt;"8 - Gagne")*(Potentials!$E$2:$E$2000&lt;&gt;"9 - Perdu")*(Potentials!$E$2:$E$2000&lt;&gt;"10 - Gele")),
SUMPRODUCT((Potentials!$F$2:$F$2000)*(Potentials!$B$2:$B$2000=AT57)*(Potentials!$E$2:$E$2000&lt;&gt;"8 - Gagne")*(Potentials!$E$2:$E$2000&lt;&gt;"9 - Perdu")*(Potentials!$E$2:$E$2000&lt;&gt;"10 - Gele")*(Potentials!$O$2:$O$2000=$A$2))
+SUMPRODUCT((Potentials!$F$2:$F$2000=0)*(Potentials!$B$2:$B$2000=AT57)*(Potentials!$D$2:$D$2000)*(Potentials!$E$2:$E$2000&lt;&gt;"8 - Gagne")*(Potentials!$E$2:$E$2000&lt;&gt;"9 - Perdu")*(Potentials!$E$2:$E$2000&lt;&gt;"10 - Gele")*(Potentials!$O$2:$O$2000=$A$2)))</f>
      </c>
      <c r="BA57" t="str">
        <f>Potentials!A55</f>
      </c>
      <c r="BB57" s="2" t="str">
        <f t="array" ref="BB57" aca="1" ca="1">IF($A$2="Tous",SUMPRODUCT((Potentials!$F$2:$F$2000)*(Potentials!$A$2:$A$2000=BA57)*(Potentials!$E$2:$E$2000&lt;&gt;"8 - Gagne")*(Potentials!$E$2:$E$2000&lt;&gt;"9 - Perdu")*(Potentials!$E$2:$E$2000&lt;&gt;"10 - Gele"))
+SUMPRODUCT((Potentials!$F$2:$F$2000=0)*(Potentials!$A$2:$A$2000=BA57)*(Potentials!$D$2:$D$2000)*(Potentials!$E$2:$E$2000&lt;&gt;"8 - Gagne")*(Potentials!$E$2:$E$2000&lt;&gt;"9 - Perdu")*(Potentials!$E$2:$E$2000&lt;&gt;"10 - Gele")),
SUMPRODUCT((Potentials!$F$2:$F$2000)*(Potentials!$A$2:$A$2000=BA57)*(Potentials!$E$2:$E$2000&lt;&gt;"8 - Gagne")*(Potentials!$E$2:$E$2000&lt;&gt;"9 - Perdu")*(Potentials!$E$2:$E$2000&lt;&gt;"10 - Gele")*(Potentials!$O$2:$O$2000=$A$2))
+SUMPRODUCT((Potentials!$F$2:$F$2000=0)*(Potentials!$A$2:$A$2000=BA57)*(Potentials!$D$2:$D$2000)*(Potentials!$E$2:$E$2000&lt;&gt;"8 - Gagne")*(Potentials!$E$2:$E$2000&lt;&gt;"9 - Perdu")*(Potentials!$E$2:$E$2000&lt;&gt;"10 - Gele")*(Potentials!$O$2:$O$2000=$A$2)))</f>
      </c>
    </row>
    <row r="58" spans="1:113">
      <c r="R58" t="str">
        <f>Potentials!A56</f>
      </c>
      <c r="S58" s="1" t="str">
        <f>Potentials!M56</f>
      </c>
      <c r="T58" s="47" t="str">
        <f>IF(INDEX(Potentials!$A$1:$O$1000,MATCH(R58,Potentials!$A$1:$A$1000,0),MATCH("Origine setup",Potentials!$A$1:$O$1,0))&lt;&gt;"",0,
IF($A$2="Tous",
IF(AND($R$2=0,$S$2=0,DATE(YEAR(S58),MONTH(S58),DAY(S58))&gt;=$O$6,(DATE(YEAR(S58),MONTH(S58),DAY(S58))&lt;=$O$3),LEFT(R58,3)="PRA"),1,
IF(AND($R$2&lt;&gt;0,$S$2&lt;&gt;0,DATE(YEAR(S58),MONTH(S58),DAY(S58))&gt;=$R$2,(DATE(YEAR(S58),MONTH(S58),DAY(S58))&lt;=$S$2),LEFT(R58,3)="PRA"),1,0)),
IF(AND($R$2=0,$S$2=0,DATE(YEAR(S58),MONTH(S58),DAY(S58))&gt;=$O$6,(DATE(YEAR(S58),MONTH(S58),DAY(S58))&lt;=$O$3),INDEX(Potentials!$A$1:$O$1000,MATCH(R58,Potentials!$A$1:$A$1000,0),MATCH("Groupe",Potentials!$A$1:$O$1,0))=$A$2,LEFT(R58,3)="PRA"),1,
IF(AND($R$2&lt;&gt;0,$S$2&lt;&gt;0,DATE(YEAR(S58),MONTH(S58),DAY(S58))&gt;=$R$2,(DATE(YEAR(S58),MONTH(S58),DAY(S58))&lt;=$S$2),INDEX(Potentials!$A$1:$O$1000,MATCH(R58,Potentials!$A$1:$A$1000,0),MATCH("Groupe",Potentials!$A$1:$O$1,0))=$A$2,LEFT(R58,3)="PRA"),1,0))))</f>
      </c>
      <c r="U58" s="47" t="str">
        <f>IF(T58&lt;&gt;0,SUM($T$4:T58),0)</f>
      </c>
      <c r="V58" s="48">
        <v>55</v>
      </c>
      <c r="W58" s="17" t="str">
        <f>IFERROR(INDEX($R$4:$U$1000,MATCH(V58,$U$4:$U$1000,0),1),0)</f>
      </c>
      <c r="Y58" t="str">
        <f>Projects!A56</f>
      </c>
      <c r="Z58" s="1" t="str">
        <f>Projects!I56</f>
      </c>
      <c r="AA58" s="47" t="str">
        <f>IF($A$2="Tous",
IF(AND($Y$2=0,$Z$2=0,DATE(YEAR(Z58),MONTH(Z58),DAY(Z58))&gt;=$O$6,(DATE(YEAR(Z58),MONTH(Z58),DAY(Z58))&lt;=$O$3)),1,
IF(AND($Y$2&lt;&gt;0,$Z$2&lt;&gt;0,DATE(YEAR(Z58),MONTH(Z58),DAY(Z58))&gt;=$Y$2,(DATE(YEAR(Z58),MONTH(Z58),DAY(Z58))&lt;=$Z$2)),1,0)),
IF(AND($Y$2=0,$Z$2=0,DATE(YEAR(Z58),MONTH(Z58),DAY(Z58))&gt;=$O$6,(DATE(YEAR(Z58),MONTH(Z58),DAY(Z58))&lt;=$O$3),INDEX(Projects!$A$1:$O$1000,MATCH(Y58,Projects!$A$1:$A$1000,0),MATCH("Groupe",Projects!$A$1:$O$1,0))=$A$2),1,
IF(AND($Y$2&lt;&gt;0,$Z$2&lt;&gt;0,DATE(YEAR(Z58),MONTH(Z58),DAY(Z58))&gt;=$Y$2,(DATE(YEAR(Z58),MONTH(Z58),DAY(Z58))&lt;=$Z$2),INDEX(Projects!$A$1:$O$1000,MATCH(Y58,Projects!$A$1:$A$1000,0),MATCH("Groupe",Projects!$A$1:$O$1,0))=$A$2),1,0)))</f>
      </c>
      <c r="AB58" s="47" t="str">
        <f>IF(AA58&lt;&gt;0,SUM($AA$4:AA58),0)</f>
      </c>
      <c r="AC58" s="48">
        <v>55</v>
      </c>
      <c r="AD58" s="17" t="str">
        <f>IFERROR(INDEX($Y$4:$AB$1000,MATCH(AC58,$AB$4:$AB$1000,0),1),0)</f>
      </c>
      <c r="AF58" t="str">
        <f>Projects!A56</f>
      </c>
      <c r="AG58" s="1" t="str">
        <f>Projects!D56</f>
      </c>
      <c r="AH58" s="47" t="str">
        <f>IF($A$2="Tous",
IF(AND($AF$2=0,$AG$2=0,DATE(YEAR(AG58),MONTH(AG58),DAY(AG58))&gt;=$O$6,(DATE(YEAR(AG58),MONTH(AG58),DAY(AG58))&lt;=$O$3)),1,
IF(AND($AF$2&lt;&gt;0,$AG$2&lt;&gt;0,DATE(YEAR(AG58),MONTH(AG58),DAY(AG58))&gt;=$AF$2,(DATE(YEAR(AG58),MONTH(AG58),DAY(AG58))&lt;=$AG$2)),1,0)),
IF(AND($AF$2=0,$AG$2=0,DATE(YEAR(AG58),MONTH(AG58),DAY(AG58))&gt;=$O$6,(DATE(YEAR(AG58),MONTH(AG58),DAY(AG58))&lt;=$O$3),INDEX(Projects!$A$1:$O$1000,MATCH(AF58,Projects!$A$1:$A$1000,0),MATCH("Groupe",Projects!$A$1:$O$1,0))=$A$2),1,
IF(AND($AF$2&lt;&gt;0,$AG$2&lt;&gt;0,DATE(YEAR(AG58),MONTH(AG58),DAY(AG58))&gt;=$AF$2,(DATE(YEAR(AG58),MONTH(AG58),DAY(AG58))&lt;=$AG$2),INDEX(Projects!$A$1:$O$1000,MATCH(AF58,Projects!$A$1:$A$1000,0),MATCH("Groupe",Projects!$A$1:$O$1,0))=$A$2),1,0)))</f>
      </c>
      <c r="AI58" s="47" t="str">
        <f>IF(AH58&lt;&gt;0,SUM($AH$4:AH58),0)</f>
      </c>
      <c r="AJ58" s="48">
        <v>55</v>
      </c>
      <c r="AK58" s="17" t="str">
        <f>IFERROR(INDEX($AF$4:$AI$1000,MATCH(AJ58,$AI$4:$AI$1000,0),1),0)</f>
      </c>
      <c r="AM58" t="str">
        <f>Potentials!A56</f>
      </c>
      <c r="AN58" s="1" t="str">
        <f>Potentials!L56</f>
      </c>
      <c r="AO58" s="47" t="str">
        <f>IF(INDEX(Potentials!$A$1:$O$1000,MATCH(R58,Potentials!$A$1:$A$1000,0),MATCH("Origine setup",Potentials!$A$1:$O$1,0))&lt;&gt;"",0,
IF($A$2="Tous",
IF(AND($AM$2=0,$AN$2=0,DATE(YEAR(AN58),MONTH(AN58),DAY(AN58))&gt;=$O$6,(DATE(YEAR(AN58),MONTH(AN58),DAY(AN58))&lt;=$O$3),INDEX(Potentials!$A$1:$O$10000,MATCH(AM58,Potentials!$A$1:$A$1000,0),MATCH("Statut",Potentials!$A$1:$O$1,0))="9 -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IF(AND($AM$2&lt;&gt;0,$AN$2&lt;&gt;0,DATE(YEAR(AN58),MONTH(AN58),DAY(AN58))&gt;=$AM$2,(DATE(YEAR(AN58),MONTH(AN58),DAY(AN58))&lt;=$AN$2),INDEX(Potentials!$A$1:$O$10000,MATCH(AM58,Potentials!$A$1:$A$1000,0),MATCH("Statut",Potentials!$A$1:$O$1,0))="9 - Perdu"),1,0)),
IF(AND($AM$2=0,$AN$2=0,DATE(YEAR(AN58),MONTH(AN58),DAY(AN58))&gt;=$O$6,(DATE(YEAR(AN58),MONTH(AN58),DAY(AN58))&lt;=$O$3),INDEX(Potentials!$A$1:$O$1000,MATCH(AM58,Potentials!$A$1:$A$1000,0),MATCH("Groupe",Potentials!$A$1:$O$1,0))=$A$2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,MATCH(AM58,Potentials!$A$1:$A$1000,0),MATCH("Groupe",Potentials!$A$1:$O$1,0))=$A$2,INDEX(Potentials!$A$1:$O$10000,MATCH(AM58,Potentials!$A$1:$A$1000,0),MATCH("Statut",Potentials!$A$1:$O$1,0))="9 - Perdu"),1,0))))</f>
      </c>
      <c r="AP58" s="47" t="str">
        <f>IF(AO58&lt;&gt;0,SUM($AO$4:AO58),0)</f>
      </c>
      <c r="AQ58" s="48">
        <v>55</v>
      </c>
      <c r="AR58" s="17" t="str">
        <f>IFERROR(INDEX($AM$4:$AP$1000,MATCH(AQ58,$AP$4:$AP$1000,0),1),0)</f>
      </c>
      <c r="AT58" t="str">
        <f>IF(COUNTIF($AT$4:AT57,Potentials!B56)&gt;0,"",Potentials!B56)</f>
      </c>
      <c r="AU58" s="2" t="str">
        <f t="array" ref="AU58" aca="1" ca="1">IF($A$2="Tous",SUMPRODUCT((Potentials!$F$2:$F$2000)*(Potentials!$B$2:$B$2000=AT58)*(Potentials!$E$2:$E$2000&lt;&gt;"8 - Gagne")*(Potentials!$E$2:$E$2000&lt;&gt;"9 - Perdu")*(Potentials!$E$2:$E$2000&lt;&gt;"10 - Gele"))
+SUMPRODUCT((Potentials!$F$2:$F$2000=0)*(Potentials!$B$2:$B$2000=AT58)*(Potentials!$D$2:$D$2000)*(Potentials!$E$2:$E$2000&lt;&gt;"8 - Gagne")*(Potentials!$E$2:$E$2000&lt;&gt;"9 - Perdu")*(Potentials!$E$2:$E$2000&lt;&gt;"10 - Gele")),
SUMPRODUCT((Potentials!$F$2:$F$2000)*(Potentials!$B$2:$B$2000=AT58)*(Potentials!$E$2:$E$2000&lt;&gt;"8 - Gagne")*(Potentials!$E$2:$E$2000&lt;&gt;"9 - Perdu")*(Potentials!$E$2:$E$2000&lt;&gt;"10 - Gele")*(Potentials!$O$2:$O$2000=$A$2))
+SUMPRODUCT((Potentials!$F$2:$F$2000=0)*(Potentials!$B$2:$B$2000=AT58)*(Potentials!$D$2:$D$2000)*(Potentials!$E$2:$E$2000&lt;&gt;"8 - Gagne")*(Potentials!$E$2:$E$2000&lt;&gt;"9 - Perdu")*(Potentials!$E$2:$E$2000&lt;&gt;"10 - Gele")*(Potentials!$O$2:$O$2000=$A$2)))</f>
      </c>
      <c r="BA58" t="str">
        <f>Potentials!A56</f>
      </c>
      <c r="BB58" s="2" t="str">
        <f t="array" ref="BB58" aca="1" ca="1">IF($A$2="Tous",SUMPRODUCT((Potentials!$F$2:$F$2000)*(Potentials!$A$2:$A$2000=BA58)*(Potentials!$E$2:$E$2000&lt;&gt;"8 - Gagne")*(Potentials!$E$2:$E$2000&lt;&gt;"9 - Perdu")*(Potentials!$E$2:$E$2000&lt;&gt;"10 - Gele"))
+SUMPRODUCT((Potentials!$F$2:$F$2000=0)*(Potentials!$A$2:$A$2000=BA58)*(Potentials!$D$2:$D$2000)*(Potentials!$E$2:$E$2000&lt;&gt;"8 - Gagne")*(Potentials!$E$2:$E$2000&lt;&gt;"9 - Perdu")*(Potentials!$E$2:$E$2000&lt;&gt;"10 - Gele")),
SUMPRODUCT((Potentials!$F$2:$F$2000)*(Potentials!$A$2:$A$2000=BA58)*(Potentials!$E$2:$E$2000&lt;&gt;"8 - Gagne")*(Potentials!$E$2:$E$2000&lt;&gt;"9 - Perdu")*(Potentials!$E$2:$E$2000&lt;&gt;"10 - Gele")*(Potentials!$O$2:$O$2000=$A$2))
+SUMPRODUCT((Potentials!$F$2:$F$2000=0)*(Potentials!$A$2:$A$2000=BA58)*(Potentials!$D$2:$D$2000)*(Potentials!$E$2:$E$2000&lt;&gt;"8 - Gagne")*(Potentials!$E$2:$E$2000&lt;&gt;"9 - Perdu")*(Potentials!$E$2:$E$2000&lt;&gt;"10 - Gele")*(Potentials!$O$2:$O$2000=$A$2)))</f>
      </c>
    </row>
    <row r="59" spans="1:113">
      <c r="R59" t="str">
        <f>Potentials!A57</f>
      </c>
      <c r="S59" s="1" t="str">
        <f>Potentials!M57</f>
      </c>
      <c r="T59" s="47" t="str">
        <f>IF(INDEX(Potentials!$A$1:$O$1000,MATCH(R59,Potentials!$A$1:$A$1000,0),MATCH("Origine setup",Potentials!$A$1:$O$1,0))&lt;&gt;"",0,
IF($A$2="Tous",
IF(AND($R$2=0,$S$2=0,DATE(YEAR(S59),MONTH(S59),DAY(S59))&gt;=$O$6,(DATE(YEAR(S59),MONTH(S59),DAY(S59))&lt;=$O$3),LEFT(R59,3)="PRA"),1,
IF(AND($R$2&lt;&gt;0,$S$2&lt;&gt;0,DATE(YEAR(S59),MONTH(S59),DAY(S59))&gt;=$R$2,(DATE(YEAR(S59),MONTH(S59),DAY(S59))&lt;=$S$2),LEFT(R59,3)="PRA"),1,0)),
IF(AND($R$2=0,$S$2=0,DATE(YEAR(S59),MONTH(S59),DAY(S59))&gt;=$O$6,(DATE(YEAR(S59),MONTH(S59),DAY(S59))&lt;=$O$3),INDEX(Potentials!$A$1:$O$1000,MATCH(R59,Potentials!$A$1:$A$1000,0),MATCH("Groupe",Potentials!$A$1:$O$1,0))=$A$2,LEFT(R59,3)="PRA"),1,
IF(AND($R$2&lt;&gt;0,$S$2&lt;&gt;0,DATE(YEAR(S59),MONTH(S59),DAY(S59))&gt;=$R$2,(DATE(YEAR(S59),MONTH(S59),DAY(S59))&lt;=$S$2),INDEX(Potentials!$A$1:$O$1000,MATCH(R59,Potentials!$A$1:$A$1000,0),MATCH("Groupe",Potentials!$A$1:$O$1,0))=$A$2,LEFT(R59,3)="PRA"),1,0))))</f>
      </c>
      <c r="U59" s="47" t="str">
        <f>IF(T59&lt;&gt;0,SUM($T$4:T59),0)</f>
      </c>
      <c r="V59" s="48">
        <v>56</v>
      </c>
      <c r="W59" s="17" t="str">
        <f>IFERROR(INDEX($R$4:$U$1000,MATCH(V59,$U$4:$U$1000,0),1),0)</f>
      </c>
      <c r="Y59" t="str">
        <f>Projects!A57</f>
      </c>
      <c r="Z59" s="1" t="str">
        <f>Projects!I57</f>
      </c>
      <c r="AA59" s="47" t="str">
        <f>IF($A$2="Tous",
IF(AND($Y$2=0,$Z$2=0,DATE(YEAR(Z59),MONTH(Z59),DAY(Z59))&gt;=$O$6,(DATE(YEAR(Z59),MONTH(Z59),DAY(Z59))&lt;=$O$3)),1,
IF(AND($Y$2&lt;&gt;0,$Z$2&lt;&gt;0,DATE(YEAR(Z59),MONTH(Z59),DAY(Z59))&gt;=$Y$2,(DATE(YEAR(Z59),MONTH(Z59),DAY(Z59))&lt;=$Z$2)),1,0)),
IF(AND($Y$2=0,$Z$2=0,DATE(YEAR(Z59),MONTH(Z59),DAY(Z59))&gt;=$O$6,(DATE(YEAR(Z59),MONTH(Z59),DAY(Z59))&lt;=$O$3),INDEX(Projects!$A$1:$O$1000,MATCH(Y59,Projects!$A$1:$A$1000,0),MATCH("Groupe",Projects!$A$1:$O$1,0))=$A$2),1,
IF(AND($Y$2&lt;&gt;0,$Z$2&lt;&gt;0,DATE(YEAR(Z59),MONTH(Z59),DAY(Z59))&gt;=$Y$2,(DATE(YEAR(Z59),MONTH(Z59),DAY(Z59))&lt;=$Z$2),INDEX(Projects!$A$1:$O$1000,MATCH(Y59,Projects!$A$1:$A$1000,0),MATCH("Groupe",Projects!$A$1:$O$1,0))=$A$2),1,0)))</f>
      </c>
      <c r="AB59" s="47" t="str">
        <f>IF(AA59&lt;&gt;0,SUM($AA$4:AA59),0)</f>
      </c>
      <c r="AC59" s="48">
        <v>56</v>
      </c>
      <c r="AD59" s="17" t="str">
        <f>IFERROR(INDEX($Y$4:$AB$1000,MATCH(AC59,$AB$4:$AB$1000,0),1),0)</f>
      </c>
      <c r="AF59" t="str">
        <f>Projects!A57</f>
      </c>
      <c r="AG59" s="1" t="str">
        <f>Projects!D57</f>
      </c>
      <c r="AH59" s="47" t="str">
        <f>IF($A$2="Tous",
IF(AND($AF$2=0,$AG$2=0,DATE(YEAR(AG59),MONTH(AG59),DAY(AG59))&gt;=$O$6,(DATE(YEAR(AG59),MONTH(AG59),DAY(AG59))&lt;=$O$3)),1,
IF(AND($AF$2&lt;&gt;0,$AG$2&lt;&gt;0,DATE(YEAR(AG59),MONTH(AG59),DAY(AG59))&gt;=$AF$2,(DATE(YEAR(AG59),MONTH(AG59),DAY(AG59))&lt;=$AG$2)),1,0)),
IF(AND($AF$2=0,$AG$2=0,DATE(YEAR(AG59),MONTH(AG59),DAY(AG59))&gt;=$O$6,(DATE(YEAR(AG59),MONTH(AG59),DAY(AG59))&lt;=$O$3),INDEX(Projects!$A$1:$O$1000,MATCH(AF59,Projects!$A$1:$A$1000,0),MATCH("Groupe",Projects!$A$1:$O$1,0))=$A$2),1,
IF(AND($AF$2&lt;&gt;0,$AG$2&lt;&gt;0,DATE(YEAR(AG59),MONTH(AG59),DAY(AG59))&gt;=$AF$2,(DATE(YEAR(AG59),MONTH(AG59),DAY(AG59))&lt;=$AG$2),INDEX(Projects!$A$1:$O$1000,MATCH(AF59,Projects!$A$1:$A$1000,0),MATCH("Groupe",Projects!$A$1:$O$1,0))=$A$2),1,0)))</f>
      </c>
      <c r="AI59" s="47" t="str">
        <f>IF(AH59&lt;&gt;0,SUM($AH$4:AH59),0)</f>
      </c>
      <c r="AJ59" s="48">
        <v>56</v>
      </c>
      <c r="AK59" s="17" t="str">
        <f>IFERROR(INDEX($AF$4:$AI$1000,MATCH(AJ59,$AI$4:$AI$1000,0),1),0)</f>
      </c>
      <c r="AM59" t="str">
        <f>Potentials!A57</f>
      </c>
      <c r="AN59" s="1" t="str">
        <f>Potentials!L57</f>
      </c>
      <c r="AO59" s="47" t="str">
        <f>IF(INDEX(Potentials!$A$1:$O$1000,MATCH(R59,Potentials!$A$1:$A$1000,0),MATCH("Origine setup",Potentials!$A$1:$O$1,0))&lt;&gt;"",0,
IF($A$2="Tous",
IF(AND($AM$2=0,$AN$2=0,DATE(YEAR(AN59),MONTH(AN59),DAY(AN59))&gt;=$O$6,(DATE(YEAR(AN59),MONTH(AN59),DAY(AN59))&lt;=$O$3),INDEX(Potentials!$A$1:$O$10000,MATCH(AM59,Potentials!$A$1:$A$1000,0),MATCH("Statut",Potentials!$A$1:$O$1,0))="9 -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IF(AND($AM$2&lt;&gt;0,$AN$2&lt;&gt;0,DATE(YEAR(AN59),MONTH(AN59),DAY(AN59))&gt;=$AM$2,(DATE(YEAR(AN59),MONTH(AN59),DAY(AN59))&lt;=$AN$2),INDEX(Potentials!$A$1:$O$10000,MATCH(AM59,Potentials!$A$1:$A$1000,0),MATCH("Statut",Potentials!$A$1:$O$1,0))="9 - Perdu"),1,0)),
IF(AND($AM$2=0,$AN$2=0,DATE(YEAR(AN59),MONTH(AN59),DAY(AN59))&gt;=$O$6,(DATE(YEAR(AN59),MONTH(AN59),DAY(AN59))&lt;=$O$3),INDEX(Potentials!$A$1:$O$1000,MATCH(AM59,Potentials!$A$1:$A$1000,0),MATCH("Groupe",Potentials!$A$1:$O$1,0))=$A$2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,MATCH(AM59,Potentials!$A$1:$A$1000,0),MATCH("Groupe",Potentials!$A$1:$O$1,0))=$A$2,INDEX(Potentials!$A$1:$O$10000,MATCH(AM59,Potentials!$A$1:$A$1000,0),MATCH("Statut",Potentials!$A$1:$O$1,0))="9 - Perdu"),1,0))))</f>
      </c>
      <c r="AP59" s="47" t="str">
        <f>IF(AO59&lt;&gt;0,SUM($AO$4:AO59),0)</f>
      </c>
      <c r="AQ59" s="48">
        <v>56</v>
      </c>
      <c r="AR59" s="17" t="str">
        <f>IFERROR(INDEX($AM$4:$AP$1000,MATCH(AQ59,$AP$4:$AP$1000,0),1),0)</f>
      </c>
      <c r="AT59" t="str">
        <f>IF(COUNTIF($AT$4:AT58,Potentials!B57)&gt;0,"",Potentials!B57)</f>
      </c>
      <c r="AU59" s="2" t="str">
        <f t="array" ref="AU59" aca="1" ca="1">IF($A$2="Tous",SUMPRODUCT((Potentials!$F$2:$F$2000)*(Potentials!$B$2:$B$2000=AT59)*(Potentials!$E$2:$E$2000&lt;&gt;"8 - Gagne")*(Potentials!$E$2:$E$2000&lt;&gt;"9 - Perdu")*(Potentials!$E$2:$E$2000&lt;&gt;"10 - Gele"))
+SUMPRODUCT((Potentials!$F$2:$F$2000=0)*(Potentials!$B$2:$B$2000=AT59)*(Potentials!$D$2:$D$2000)*(Potentials!$E$2:$E$2000&lt;&gt;"8 - Gagne")*(Potentials!$E$2:$E$2000&lt;&gt;"9 - Perdu")*(Potentials!$E$2:$E$2000&lt;&gt;"10 - Gele")),
SUMPRODUCT((Potentials!$F$2:$F$2000)*(Potentials!$B$2:$B$2000=AT59)*(Potentials!$E$2:$E$2000&lt;&gt;"8 - Gagne")*(Potentials!$E$2:$E$2000&lt;&gt;"9 - Perdu")*(Potentials!$E$2:$E$2000&lt;&gt;"10 - Gele")*(Potentials!$O$2:$O$2000=$A$2))
+SUMPRODUCT((Potentials!$F$2:$F$2000=0)*(Potentials!$B$2:$B$2000=AT59)*(Potentials!$D$2:$D$2000)*(Potentials!$E$2:$E$2000&lt;&gt;"8 - Gagne")*(Potentials!$E$2:$E$2000&lt;&gt;"9 - Perdu")*(Potentials!$E$2:$E$2000&lt;&gt;"10 - Gele")*(Potentials!$O$2:$O$2000=$A$2)))</f>
      </c>
      <c r="BA59" t="str">
        <f>Potentials!A57</f>
      </c>
      <c r="BB59" s="2" t="str">
        <f t="array" ref="BB59" aca="1" ca="1">IF($A$2="Tous",SUMPRODUCT((Potentials!$F$2:$F$2000)*(Potentials!$A$2:$A$2000=BA59)*(Potentials!$E$2:$E$2000&lt;&gt;"8 - Gagne")*(Potentials!$E$2:$E$2000&lt;&gt;"9 - Perdu")*(Potentials!$E$2:$E$2000&lt;&gt;"10 - Gele"))
+SUMPRODUCT((Potentials!$F$2:$F$2000=0)*(Potentials!$A$2:$A$2000=BA59)*(Potentials!$D$2:$D$2000)*(Potentials!$E$2:$E$2000&lt;&gt;"8 - Gagne")*(Potentials!$E$2:$E$2000&lt;&gt;"9 - Perdu")*(Potentials!$E$2:$E$2000&lt;&gt;"10 - Gele")),
SUMPRODUCT((Potentials!$F$2:$F$2000)*(Potentials!$A$2:$A$2000=BA59)*(Potentials!$E$2:$E$2000&lt;&gt;"8 - Gagne")*(Potentials!$E$2:$E$2000&lt;&gt;"9 - Perdu")*(Potentials!$E$2:$E$2000&lt;&gt;"10 - Gele")*(Potentials!$O$2:$O$2000=$A$2))
+SUMPRODUCT((Potentials!$F$2:$F$2000=0)*(Potentials!$A$2:$A$2000=BA59)*(Potentials!$D$2:$D$2000)*(Potentials!$E$2:$E$2000&lt;&gt;"8 - Gagne")*(Potentials!$E$2:$E$2000&lt;&gt;"9 - Perdu")*(Potentials!$E$2:$E$2000&lt;&gt;"10 - Gele")*(Potentials!$O$2:$O$2000=$A$2)))</f>
      </c>
    </row>
    <row r="60" spans="1:113">
      <c r="R60" t="str">
        <f>Potentials!A58</f>
      </c>
      <c r="S60" s="1" t="str">
        <f>Potentials!M58</f>
      </c>
      <c r="T60" s="47" t="str">
        <f>IF(INDEX(Potentials!$A$1:$O$1000,MATCH(R60,Potentials!$A$1:$A$1000,0),MATCH("Origine setup",Potentials!$A$1:$O$1,0))&lt;&gt;"",0,
IF($A$2="Tous",
IF(AND($R$2=0,$S$2=0,DATE(YEAR(S60),MONTH(S60),DAY(S60))&gt;=$O$6,(DATE(YEAR(S60),MONTH(S60),DAY(S60))&lt;=$O$3),LEFT(R60,3)="PRA"),1,
IF(AND($R$2&lt;&gt;0,$S$2&lt;&gt;0,DATE(YEAR(S60),MONTH(S60),DAY(S60))&gt;=$R$2,(DATE(YEAR(S60),MONTH(S60),DAY(S60))&lt;=$S$2),LEFT(R60,3)="PRA"),1,0)),
IF(AND($R$2=0,$S$2=0,DATE(YEAR(S60),MONTH(S60),DAY(S60))&gt;=$O$6,(DATE(YEAR(S60),MONTH(S60),DAY(S60))&lt;=$O$3),INDEX(Potentials!$A$1:$O$1000,MATCH(R60,Potentials!$A$1:$A$1000,0),MATCH("Groupe",Potentials!$A$1:$O$1,0))=$A$2,LEFT(R60,3)="PRA"),1,
IF(AND($R$2&lt;&gt;0,$S$2&lt;&gt;0,DATE(YEAR(S60),MONTH(S60),DAY(S60))&gt;=$R$2,(DATE(YEAR(S60),MONTH(S60),DAY(S60))&lt;=$S$2),INDEX(Potentials!$A$1:$O$1000,MATCH(R60,Potentials!$A$1:$A$1000,0),MATCH("Groupe",Potentials!$A$1:$O$1,0))=$A$2,LEFT(R60,3)="PRA"),1,0))))</f>
      </c>
      <c r="U60" s="47" t="str">
        <f>IF(T60&lt;&gt;0,SUM($T$4:T60),0)</f>
      </c>
      <c r="V60" s="48">
        <v>57</v>
      </c>
      <c r="W60" s="17" t="str">
        <f>IFERROR(INDEX($R$4:$U$1000,MATCH(V60,$U$4:$U$1000,0),1),0)</f>
      </c>
      <c r="Y60" t="str">
        <f>Projects!A58</f>
      </c>
      <c r="Z60" s="1" t="str">
        <f>Projects!I58</f>
      </c>
      <c r="AA60" s="47" t="str">
        <f>IF($A$2="Tous",
IF(AND($Y$2=0,$Z$2=0,DATE(YEAR(Z60),MONTH(Z60),DAY(Z60))&gt;=$O$6,(DATE(YEAR(Z60),MONTH(Z60),DAY(Z60))&lt;=$O$3)),1,
IF(AND($Y$2&lt;&gt;0,$Z$2&lt;&gt;0,DATE(YEAR(Z60),MONTH(Z60),DAY(Z60))&gt;=$Y$2,(DATE(YEAR(Z60),MONTH(Z60),DAY(Z60))&lt;=$Z$2)),1,0)),
IF(AND($Y$2=0,$Z$2=0,DATE(YEAR(Z60),MONTH(Z60),DAY(Z60))&gt;=$O$6,(DATE(YEAR(Z60),MONTH(Z60),DAY(Z60))&lt;=$O$3),INDEX(Projects!$A$1:$O$1000,MATCH(Y60,Projects!$A$1:$A$1000,0),MATCH("Groupe",Projects!$A$1:$O$1,0))=$A$2),1,
IF(AND($Y$2&lt;&gt;0,$Z$2&lt;&gt;0,DATE(YEAR(Z60),MONTH(Z60),DAY(Z60))&gt;=$Y$2,(DATE(YEAR(Z60),MONTH(Z60),DAY(Z60))&lt;=$Z$2),INDEX(Projects!$A$1:$O$1000,MATCH(Y60,Projects!$A$1:$A$1000,0),MATCH("Groupe",Projects!$A$1:$O$1,0))=$A$2),1,0)))</f>
      </c>
      <c r="AB60" s="47" t="str">
        <f>IF(AA60&lt;&gt;0,SUM($AA$4:AA60),0)</f>
      </c>
      <c r="AC60" s="48">
        <v>57</v>
      </c>
      <c r="AD60" s="17" t="str">
        <f>IFERROR(INDEX($Y$4:$AB$1000,MATCH(AC60,$AB$4:$AB$1000,0),1),0)</f>
      </c>
      <c r="AF60" t="str">
        <f>Projects!A58</f>
      </c>
      <c r="AG60" s="1" t="str">
        <f>Projects!D58</f>
      </c>
      <c r="AH60" s="47" t="str">
        <f>IF($A$2="Tous",
IF(AND($AF$2=0,$AG$2=0,DATE(YEAR(AG60),MONTH(AG60),DAY(AG60))&gt;=$O$6,(DATE(YEAR(AG60),MONTH(AG60),DAY(AG60))&lt;=$O$3)),1,
IF(AND($AF$2&lt;&gt;0,$AG$2&lt;&gt;0,DATE(YEAR(AG60),MONTH(AG60),DAY(AG60))&gt;=$AF$2,(DATE(YEAR(AG60),MONTH(AG60),DAY(AG60))&lt;=$AG$2)),1,0)),
IF(AND($AF$2=0,$AG$2=0,DATE(YEAR(AG60),MONTH(AG60),DAY(AG60))&gt;=$O$6,(DATE(YEAR(AG60),MONTH(AG60),DAY(AG60))&lt;=$O$3),INDEX(Projects!$A$1:$O$1000,MATCH(AF60,Projects!$A$1:$A$1000,0),MATCH("Groupe",Projects!$A$1:$O$1,0))=$A$2),1,
IF(AND($AF$2&lt;&gt;0,$AG$2&lt;&gt;0,DATE(YEAR(AG60),MONTH(AG60),DAY(AG60))&gt;=$AF$2,(DATE(YEAR(AG60),MONTH(AG60),DAY(AG60))&lt;=$AG$2),INDEX(Projects!$A$1:$O$1000,MATCH(AF60,Projects!$A$1:$A$1000,0),MATCH("Groupe",Projects!$A$1:$O$1,0))=$A$2),1,0)))</f>
      </c>
      <c r="AI60" s="47" t="str">
        <f>IF(AH60&lt;&gt;0,SUM($AH$4:AH60),0)</f>
      </c>
      <c r="AJ60" s="48">
        <v>57</v>
      </c>
      <c r="AK60" s="17" t="str">
        <f>IFERROR(INDEX($AF$4:$AI$1000,MATCH(AJ60,$AI$4:$AI$1000,0),1),0)</f>
      </c>
      <c r="AM60" t="str">
        <f>Potentials!A58</f>
      </c>
      <c r="AN60" s="1" t="str">
        <f>Potentials!L58</f>
      </c>
      <c r="AO60" s="47" t="str">
        <f>IF(INDEX(Potentials!$A$1:$O$1000,MATCH(R60,Potentials!$A$1:$A$1000,0),MATCH("Origine setup",Potentials!$A$1:$O$1,0))&lt;&gt;"",0,
IF($A$2="Tous",
IF(AND($AM$2=0,$AN$2=0,DATE(YEAR(AN60),MONTH(AN60),DAY(AN60))&gt;=$O$6,(DATE(YEAR(AN60),MONTH(AN60),DAY(AN60))&lt;=$O$3),INDEX(Potentials!$A$1:$O$10000,MATCH(AM60,Potentials!$A$1:$A$1000,0),MATCH("Statut",Potentials!$A$1:$O$1,0))="9 -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IF(AND($AM$2&lt;&gt;0,$AN$2&lt;&gt;0,DATE(YEAR(AN60),MONTH(AN60),DAY(AN60))&gt;=$AM$2,(DATE(YEAR(AN60),MONTH(AN60),DAY(AN60))&lt;=$AN$2),INDEX(Potentials!$A$1:$O$10000,MATCH(AM60,Potentials!$A$1:$A$1000,0),MATCH("Statut",Potentials!$A$1:$O$1,0))="9 - Perdu"),1,0)),
IF(AND($AM$2=0,$AN$2=0,DATE(YEAR(AN60),MONTH(AN60),DAY(AN60))&gt;=$O$6,(DATE(YEAR(AN60),MONTH(AN60),DAY(AN60))&lt;=$O$3),INDEX(Potentials!$A$1:$O$1000,MATCH(AM60,Potentials!$A$1:$A$1000,0),MATCH("Groupe",Potentials!$A$1:$O$1,0))=$A$2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,MATCH(AM60,Potentials!$A$1:$A$1000,0),MATCH("Groupe",Potentials!$A$1:$O$1,0))=$A$2,INDEX(Potentials!$A$1:$O$10000,MATCH(AM60,Potentials!$A$1:$A$1000,0),MATCH("Statut",Potentials!$A$1:$O$1,0))="9 - Perdu"),1,0))))</f>
      </c>
      <c r="AP60" s="47" t="str">
        <f>IF(AO60&lt;&gt;0,SUM($AO$4:AO60),0)</f>
      </c>
      <c r="AQ60" s="48">
        <v>57</v>
      </c>
      <c r="AR60" s="17" t="str">
        <f>IFERROR(INDEX($AM$4:$AP$1000,MATCH(AQ60,$AP$4:$AP$1000,0),1),0)</f>
      </c>
      <c r="AT60" t="str">
        <f>IF(COUNTIF($AT$4:AT59,Potentials!B58)&gt;0,"",Potentials!B58)</f>
      </c>
      <c r="AU60" s="2" t="str">
        <f t="array" ref="AU60" aca="1" ca="1">IF($A$2="Tous",SUMPRODUCT((Potentials!$F$2:$F$2000)*(Potentials!$B$2:$B$2000=AT60)*(Potentials!$E$2:$E$2000&lt;&gt;"8 - Gagne")*(Potentials!$E$2:$E$2000&lt;&gt;"9 - Perdu")*(Potentials!$E$2:$E$2000&lt;&gt;"10 - Gele"))
+SUMPRODUCT((Potentials!$F$2:$F$2000=0)*(Potentials!$B$2:$B$2000=AT60)*(Potentials!$D$2:$D$2000)*(Potentials!$E$2:$E$2000&lt;&gt;"8 - Gagne")*(Potentials!$E$2:$E$2000&lt;&gt;"9 - Perdu")*(Potentials!$E$2:$E$2000&lt;&gt;"10 - Gele")),
SUMPRODUCT((Potentials!$F$2:$F$2000)*(Potentials!$B$2:$B$2000=AT60)*(Potentials!$E$2:$E$2000&lt;&gt;"8 - Gagne")*(Potentials!$E$2:$E$2000&lt;&gt;"9 - Perdu")*(Potentials!$E$2:$E$2000&lt;&gt;"10 - Gele")*(Potentials!$O$2:$O$2000=$A$2))
+SUMPRODUCT((Potentials!$F$2:$F$2000=0)*(Potentials!$B$2:$B$2000=AT60)*(Potentials!$D$2:$D$2000)*(Potentials!$E$2:$E$2000&lt;&gt;"8 - Gagne")*(Potentials!$E$2:$E$2000&lt;&gt;"9 - Perdu")*(Potentials!$E$2:$E$2000&lt;&gt;"10 - Gele")*(Potentials!$O$2:$O$2000=$A$2)))</f>
      </c>
      <c r="BA60" t="str">
        <f>Potentials!A58</f>
      </c>
      <c r="BB60" s="2" t="str">
        <f t="array" ref="BB60" aca="1" ca="1">IF($A$2="Tous",SUMPRODUCT((Potentials!$F$2:$F$2000)*(Potentials!$A$2:$A$2000=BA60)*(Potentials!$E$2:$E$2000&lt;&gt;"8 - Gagne")*(Potentials!$E$2:$E$2000&lt;&gt;"9 - Perdu")*(Potentials!$E$2:$E$2000&lt;&gt;"10 - Gele"))
+SUMPRODUCT((Potentials!$F$2:$F$2000=0)*(Potentials!$A$2:$A$2000=BA60)*(Potentials!$D$2:$D$2000)*(Potentials!$E$2:$E$2000&lt;&gt;"8 - Gagne")*(Potentials!$E$2:$E$2000&lt;&gt;"9 - Perdu")*(Potentials!$E$2:$E$2000&lt;&gt;"10 - Gele")),
SUMPRODUCT((Potentials!$F$2:$F$2000)*(Potentials!$A$2:$A$2000=BA60)*(Potentials!$E$2:$E$2000&lt;&gt;"8 - Gagne")*(Potentials!$E$2:$E$2000&lt;&gt;"9 - Perdu")*(Potentials!$E$2:$E$2000&lt;&gt;"10 - Gele")*(Potentials!$O$2:$O$2000=$A$2))
+SUMPRODUCT((Potentials!$F$2:$F$2000=0)*(Potentials!$A$2:$A$2000=BA60)*(Potentials!$D$2:$D$2000)*(Potentials!$E$2:$E$2000&lt;&gt;"8 - Gagne")*(Potentials!$E$2:$E$2000&lt;&gt;"9 - Perdu")*(Potentials!$E$2:$E$2000&lt;&gt;"10 - Gele")*(Potentials!$O$2:$O$2000=$A$2)))</f>
      </c>
    </row>
    <row r="61" spans="1:113">
      <c r="R61" t="str">
        <f>Potentials!A59</f>
      </c>
      <c r="S61" s="1" t="str">
        <f>Potentials!M59</f>
      </c>
      <c r="T61" s="47" t="str">
        <f>IF(INDEX(Potentials!$A$1:$O$1000,MATCH(R61,Potentials!$A$1:$A$1000,0),MATCH("Origine setup",Potentials!$A$1:$O$1,0))&lt;&gt;"",0,
IF($A$2="Tous",
IF(AND($R$2=0,$S$2=0,DATE(YEAR(S61),MONTH(S61),DAY(S61))&gt;=$O$6,(DATE(YEAR(S61),MONTH(S61),DAY(S61))&lt;=$O$3),LEFT(R61,3)="PRA"),1,
IF(AND($R$2&lt;&gt;0,$S$2&lt;&gt;0,DATE(YEAR(S61),MONTH(S61),DAY(S61))&gt;=$R$2,(DATE(YEAR(S61),MONTH(S61),DAY(S61))&lt;=$S$2),LEFT(R61,3)="PRA"),1,0)),
IF(AND($R$2=0,$S$2=0,DATE(YEAR(S61),MONTH(S61),DAY(S61))&gt;=$O$6,(DATE(YEAR(S61),MONTH(S61),DAY(S61))&lt;=$O$3),INDEX(Potentials!$A$1:$O$1000,MATCH(R61,Potentials!$A$1:$A$1000,0),MATCH("Groupe",Potentials!$A$1:$O$1,0))=$A$2,LEFT(R61,3)="PRA"),1,
IF(AND($R$2&lt;&gt;0,$S$2&lt;&gt;0,DATE(YEAR(S61),MONTH(S61),DAY(S61))&gt;=$R$2,(DATE(YEAR(S61),MONTH(S61),DAY(S61))&lt;=$S$2),INDEX(Potentials!$A$1:$O$1000,MATCH(R61,Potentials!$A$1:$A$1000,0),MATCH("Groupe",Potentials!$A$1:$O$1,0))=$A$2,LEFT(R61,3)="PRA"),1,0))))</f>
      </c>
      <c r="U61" s="47" t="str">
        <f>IF(T61&lt;&gt;0,SUM($T$4:T61),0)</f>
      </c>
      <c r="V61" s="48">
        <v>58</v>
      </c>
      <c r="W61" s="17" t="str">
        <f>IFERROR(INDEX($R$4:$U$1000,MATCH(V61,$U$4:$U$1000,0),1),0)</f>
      </c>
      <c r="Y61" t="str">
        <f>Projects!A59</f>
      </c>
      <c r="Z61" s="1" t="str">
        <f>Projects!I59</f>
      </c>
      <c r="AA61" s="47" t="str">
        <f>IF($A$2="Tous",
IF(AND($Y$2=0,$Z$2=0,DATE(YEAR(Z61),MONTH(Z61),DAY(Z61))&gt;=$O$6,(DATE(YEAR(Z61),MONTH(Z61),DAY(Z61))&lt;=$O$3)),1,
IF(AND($Y$2&lt;&gt;0,$Z$2&lt;&gt;0,DATE(YEAR(Z61),MONTH(Z61),DAY(Z61))&gt;=$Y$2,(DATE(YEAR(Z61),MONTH(Z61),DAY(Z61))&lt;=$Z$2)),1,0)),
IF(AND($Y$2=0,$Z$2=0,DATE(YEAR(Z61),MONTH(Z61),DAY(Z61))&gt;=$O$6,(DATE(YEAR(Z61),MONTH(Z61),DAY(Z61))&lt;=$O$3),INDEX(Projects!$A$1:$O$1000,MATCH(Y61,Projects!$A$1:$A$1000,0),MATCH("Groupe",Projects!$A$1:$O$1,0))=$A$2),1,
IF(AND($Y$2&lt;&gt;0,$Z$2&lt;&gt;0,DATE(YEAR(Z61),MONTH(Z61),DAY(Z61))&gt;=$Y$2,(DATE(YEAR(Z61),MONTH(Z61),DAY(Z61))&lt;=$Z$2),INDEX(Projects!$A$1:$O$1000,MATCH(Y61,Projects!$A$1:$A$1000,0),MATCH("Groupe",Projects!$A$1:$O$1,0))=$A$2),1,0)))</f>
      </c>
      <c r="AB61" s="47" t="str">
        <f>IF(AA61&lt;&gt;0,SUM($AA$4:AA61),0)</f>
      </c>
      <c r="AC61" s="48">
        <v>58</v>
      </c>
      <c r="AD61" s="17" t="str">
        <f>IFERROR(INDEX($Y$4:$AB$1000,MATCH(AC61,$AB$4:$AB$1000,0),1),0)</f>
      </c>
      <c r="AF61" t="str">
        <f>Projects!A59</f>
      </c>
      <c r="AG61" s="1" t="str">
        <f>Projects!D59</f>
      </c>
      <c r="AH61" s="47" t="str">
        <f>IF($A$2="Tous",
IF(AND($AF$2=0,$AG$2=0,DATE(YEAR(AG61),MONTH(AG61),DAY(AG61))&gt;=$O$6,(DATE(YEAR(AG61),MONTH(AG61),DAY(AG61))&lt;=$O$3)),1,
IF(AND($AF$2&lt;&gt;0,$AG$2&lt;&gt;0,DATE(YEAR(AG61),MONTH(AG61),DAY(AG61))&gt;=$AF$2,(DATE(YEAR(AG61),MONTH(AG61),DAY(AG61))&lt;=$AG$2)),1,0)),
IF(AND($AF$2=0,$AG$2=0,DATE(YEAR(AG61),MONTH(AG61),DAY(AG61))&gt;=$O$6,(DATE(YEAR(AG61),MONTH(AG61),DAY(AG61))&lt;=$O$3),INDEX(Projects!$A$1:$O$1000,MATCH(AF61,Projects!$A$1:$A$1000,0),MATCH("Groupe",Projects!$A$1:$O$1,0))=$A$2),1,
IF(AND($AF$2&lt;&gt;0,$AG$2&lt;&gt;0,DATE(YEAR(AG61),MONTH(AG61),DAY(AG61))&gt;=$AF$2,(DATE(YEAR(AG61),MONTH(AG61),DAY(AG61))&lt;=$AG$2),INDEX(Projects!$A$1:$O$1000,MATCH(AF61,Projects!$A$1:$A$1000,0),MATCH("Groupe",Projects!$A$1:$O$1,0))=$A$2),1,0)))</f>
      </c>
      <c r="AI61" s="47" t="str">
        <f>IF(AH61&lt;&gt;0,SUM($AH$4:AH61),0)</f>
      </c>
      <c r="AJ61" s="48">
        <v>58</v>
      </c>
      <c r="AK61" s="17" t="str">
        <f>IFERROR(INDEX($AF$4:$AI$1000,MATCH(AJ61,$AI$4:$AI$1000,0),1),0)</f>
      </c>
      <c r="AM61" t="str">
        <f>Potentials!A59</f>
      </c>
      <c r="AN61" s="1" t="str">
        <f>Potentials!L59</f>
      </c>
      <c r="AO61" s="47" t="str">
        <f>IF(INDEX(Potentials!$A$1:$O$1000,MATCH(R61,Potentials!$A$1:$A$1000,0),MATCH("Origine setup",Potentials!$A$1:$O$1,0))&lt;&gt;"",0,
IF($A$2="Tous",
IF(AND($AM$2=0,$AN$2=0,DATE(YEAR(AN61),MONTH(AN61),DAY(AN61))&gt;=$O$6,(DATE(YEAR(AN61),MONTH(AN61),DAY(AN61))&lt;=$O$3),INDEX(Potentials!$A$1:$O$10000,MATCH(AM61,Potentials!$A$1:$A$1000,0),MATCH("Statut",Potentials!$A$1:$O$1,0))="9 -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IF(AND($AM$2&lt;&gt;0,$AN$2&lt;&gt;0,DATE(YEAR(AN61),MONTH(AN61),DAY(AN61))&gt;=$AM$2,(DATE(YEAR(AN61),MONTH(AN61),DAY(AN61))&lt;=$AN$2),INDEX(Potentials!$A$1:$O$10000,MATCH(AM61,Potentials!$A$1:$A$1000,0),MATCH("Statut",Potentials!$A$1:$O$1,0))="9 - Perdu"),1,0)),
IF(AND($AM$2=0,$AN$2=0,DATE(YEAR(AN61),MONTH(AN61),DAY(AN61))&gt;=$O$6,(DATE(YEAR(AN61),MONTH(AN61),DAY(AN61))&lt;=$O$3),INDEX(Potentials!$A$1:$O$1000,MATCH(AM61,Potentials!$A$1:$A$1000,0),MATCH("Groupe",Potentials!$A$1:$O$1,0))=$A$2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,MATCH(AM61,Potentials!$A$1:$A$1000,0),MATCH("Groupe",Potentials!$A$1:$O$1,0))=$A$2,INDEX(Potentials!$A$1:$O$10000,MATCH(AM61,Potentials!$A$1:$A$1000,0),MATCH("Statut",Potentials!$A$1:$O$1,0))="9 - Perdu"),1,0))))</f>
      </c>
      <c r="AP61" s="47" t="str">
        <f>IF(AO61&lt;&gt;0,SUM($AO$4:AO61),0)</f>
      </c>
      <c r="AQ61" s="48">
        <v>58</v>
      </c>
      <c r="AR61" s="17" t="str">
        <f>IFERROR(INDEX($AM$4:$AP$1000,MATCH(AQ61,$AP$4:$AP$1000,0),1),0)</f>
      </c>
      <c r="AT61" t="str">
        <f>IF(COUNTIF($AT$4:AT60,Potentials!B59)&gt;0,"",Potentials!B59)</f>
      </c>
      <c r="AU61" s="2" t="str">
        <f t="array" ref="AU61" aca="1" ca="1">IF($A$2="Tous",SUMPRODUCT((Potentials!$F$2:$F$2000)*(Potentials!$B$2:$B$2000=AT61)*(Potentials!$E$2:$E$2000&lt;&gt;"8 - Gagne")*(Potentials!$E$2:$E$2000&lt;&gt;"9 - Perdu")*(Potentials!$E$2:$E$2000&lt;&gt;"10 - Gele"))
+SUMPRODUCT((Potentials!$F$2:$F$2000=0)*(Potentials!$B$2:$B$2000=AT61)*(Potentials!$D$2:$D$2000)*(Potentials!$E$2:$E$2000&lt;&gt;"8 - Gagne")*(Potentials!$E$2:$E$2000&lt;&gt;"9 - Perdu")*(Potentials!$E$2:$E$2000&lt;&gt;"10 - Gele")),
SUMPRODUCT((Potentials!$F$2:$F$2000)*(Potentials!$B$2:$B$2000=AT61)*(Potentials!$E$2:$E$2000&lt;&gt;"8 - Gagne")*(Potentials!$E$2:$E$2000&lt;&gt;"9 - Perdu")*(Potentials!$E$2:$E$2000&lt;&gt;"10 - Gele")*(Potentials!$O$2:$O$2000=$A$2))
+SUMPRODUCT((Potentials!$F$2:$F$2000=0)*(Potentials!$B$2:$B$2000=AT61)*(Potentials!$D$2:$D$2000)*(Potentials!$E$2:$E$2000&lt;&gt;"8 - Gagne")*(Potentials!$E$2:$E$2000&lt;&gt;"9 - Perdu")*(Potentials!$E$2:$E$2000&lt;&gt;"10 - Gele")*(Potentials!$O$2:$O$2000=$A$2)))</f>
      </c>
      <c r="BA61" t="str">
        <f>Potentials!A59</f>
      </c>
      <c r="BB61" s="2" t="str">
        <f t="array" ref="BB61" aca="1" ca="1">IF($A$2="Tous",SUMPRODUCT((Potentials!$F$2:$F$2000)*(Potentials!$A$2:$A$2000=BA61)*(Potentials!$E$2:$E$2000&lt;&gt;"8 - Gagne")*(Potentials!$E$2:$E$2000&lt;&gt;"9 - Perdu")*(Potentials!$E$2:$E$2000&lt;&gt;"10 - Gele"))
+SUMPRODUCT((Potentials!$F$2:$F$2000=0)*(Potentials!$A$2:$A$2000=BA61)*(Potentials!$D$2:$D$2000)*(Potentials!$E$2:$E$2000&lt;&gt;"8 - Gagne")*(Potentials!$E$2:$E$2000&lt;&gt;"9 - Perdu")*(Potentials!$E$2:$E$2000&lt;&gt;"10 - Gele")),
SUMPRODUCT((Potentials!$F$2:$F$2000)*(Potentials!$A$2:$A$2000=BA61)*(Potentials!$E$2:$E$2000&lt;&gt;"8 - Gagne")*(Potentials!$E$2:$E$2000&lt;&gt;"9 - Perdu")*(Potentials!$E$2:$E$2000&lt;&gt;"10 - Gele")*(Potentials!$O$2:$O$2000=$A$2))
+SUMPRODUCT((Potentials!$F$2:$F$2000=0)*(Potentials!$A$2:$A$2000=BA61)*(Potentials!$D$2:$D$2000)*(Potentials!$E$2:$E$2000&lt;&gt;"8 - Gagne")*(Potentials!$E$2:$E$2000&lt;&gt;"9 - Perdu")*(Potentials!$E$2:$E$2000&lt;&gt;"10 - Gele")*(Potentials!$O$2:$O$2000=$A$2)))</f>
      </c>
    </row>
    <row r="62" spans="1:113">
      <c r="R62" t="str">
        <f>Potentials!A60</f>
      </c>
      <c r="S62" s="1" t="str">
        <f>Potentials!M60</f>
      </c>
      <c r="T62" s="47" t="str">
        <f>IF(INDEX(Potentials!$A$1:$O$1000,MATCH(R62,Potentials!$A$1:$A$1000,0),MATCH("Origine setup",Potentials!$A$1:$O$1,0))&lt;&gt;"",0,
IF($A$2="Tous",
IF(AND($R$2=0,$S$2=0,DATE(YEAR(S62),MONTH(S62),DAY(S62))&gt;=$O$6,(DATE(YEAR(S62),MONTH(S62),DAY(S62))&lt;=$O$3),LEFT(R62,3)="PRA"),1,
IF(AND($R$2&lt;&gt;0,$S$2&lt;&gt;0,DATE(YEAR(S62),MONTH(S62),DAY(S62))&gt;=$R$2,(DATE(YEAR(S62),MONTH(S62),DAY(S62))&lt;=$S$2),LEFT(R62,3)="PRA"),1,0)),
IF(AND($R$2=0,$S$2=0,DATE(YEAR(S62),MONTH(S62),DAY(S62))&gt;=$O$6,(DATE(YEAR(S62),MONTH(S62),DAY(S62))&lt;=$O$3),INDEX(Potentials!$A$1:$O$1000,MATCH(R62,Potentials!$A$1:$A$1000,0),MATCH("Groupe",Potentials!$A$1:$O$1,0))=$A$2,LEFT(R62,3)="PRA"),1,
IF(AND($R$2&lt;&gt;0,$S$2&lt;&gt;0,DATE(YEAR(S62),MONTH(S62),DAY(S62))&gt;=$R$2,(DATE(YEAR(S62),MONTH(S62),DAY(S62))&lt;=$S$2),INDEX(Potentials!$A$1:$O$1000,MATCH(R62,Potentials!$A$1:$A$1000,0),MATCH("Groupe",Potentials!$A$1:$O$1,0))=$A$2,LEFT(R62,3)="PRA"),1,0))))</f>
      </c>
      <c r="U62" s="47" t="str">
        <f>IF(T62&lt;&gt;0,SUM($T$4:T62),0)</f>
      </c>
      <c r="V62" s="48">
        <v>59</v>
      </c>
      <c r="W62" s="17" t="str">
        <f>IFERROR(INDEX($R$4:$U$1000,MATCH(V62,$U$4:$U$1000,0),1),0)</f>
      </c>
      <c r="Y62" t="str">
        <f>Projects!A60</f>
      </c>
      <c r="Z62" s="1" t="str">
        <f>Projects!I60</f>
      </c>
      <c r="AA62" s="47" t="str">
        <f>IF($A$2="Tous",
IF(AND($Y$2=0,$Z$2=0,DATE(YEAR(Z62),MONTH(Z62),DAY(Z62))&gt;=$O$6,(DATE(YEAR(Z62),MONTH(Z62),DAY(Z62))&lt;=$O$3)),1,
IF(AND($Y$2&lt;&gt;0,$Z$2&lt;&gt;0,DATE(YEAR(Z62),MONTH(Z62),DAY(Z62))&gt;=$Y$2,(DATE(YEAR(Z62),MONTH(Z62),DAY(Z62))&lt;=$Z$2)),1,0)),
IF(AND($Y$2=0,$Z$2=0,DATE(YEAR(Z62),MONTH(Z62),DAY(Z62))&gt;=$O$6,(DATE(YEAR(Z62),MONTH(Z62),DAY(Z62))&lt;=$O$3),INDEX(Projects!$A$1:$O$1000,MATCH(Y62,Projects!$A$1:$A$1000,0),MATCH("Groupe",Projects!$A$1:$O$1,0))=$A$2),1,
IF(AND($Y$2&lt;&gt;0,$Z$2&lt;&gt;0,DATE(YEAR(Z62),MONTH(Z62),DAY(Z62))&gt;=$Y$2,(DATE(YEAR(Z62),MONTH(Z62),DAY(Z62))&lt;=$Z$2),INDEX(Projects!$A$1:$O$1000,MATCH(Y62,Projects!$A$1:$A$1000,0),MATCH("Groupe",Projects!$A$1:$O$1,0))=$A$2),1,0)))</f>
      </c>
      <c r="AB62" s="47" t="str">
        <f>IF(AA62&lt;&gt;0,SUM($AA$4:AA62),0)</f>
      </c>
      <c r="AC62" s="48">
        <v>59</v>
      </c>
      <c r="AD62" s="17" t="str">
        <f>IFERROR(INDEX($Y$4:$AB$1000,MATCH(AC62,$AB$4:$AB$1000,0),1),0)</f>
      </c>
      <c r="AF62" t="str">
        <f>Projects!A60</f>
      </c>
      <c r="AG62" s="1" t="str">
        <f>Projects!D60</f>
      </c>
      <c r="AH62" s="47" t="str">
        <f>IF($A$2="Tous",
IF(AND($AF$2=0,$AG$2=0,DATE(YEAR(AG62),MONTH(AG62),DAY(AG62))&gt;=$O$6,(DATE(YEAR(AG62),MONTH(AG62),DAY(AG62))&lt;=$O$3)),1,
IF(AND($AF$2&lt;&gt;0,$AG$2&lt;&gt;0,DATE(YEAR(AG62),MONTH(AG62),DAY(AG62))&gt;=$AF$2,(DATE(YEAR(AG62),MONTH(AG62),DAY(AG62))&lt;=$AG$2)),1,0)),
IF(AND($AF$2=0,$AG$2=0,DATE(YEAR(AG62),MONTH(AG62),DAY(AG62))&gt;=$O$6,(DATE(YEAR(AG62),MONTH(AG62),DAY(AG62))&lt;=$O$3),INDEX(Projects!$A$1:$O$1000,MATCH(AF62,Projects!$A$1:$A$1000,0),MATCH("Groupe",Projects!$A$1:$O$1,0))=$A$2),1,
IF(AND($AF$2&lt;&gt;0,$AG$2&lt;&gt;0,DATE(YEAR(AG62),MONTH(AG62),DAY(AG62))&gt;=$AF$2,(DATE(YEAR(AG62),MONTH(AG62),DAY(AG62))&lt;=$AG$2),INDEX(Projects!$A$1:$O$1000,MATCH(AF62,Projects!$A$1:$A$1000,0),MATCH("Groupe",Projects!$A$1:$O$1,0))=$A$2),1,0)))</f>
      </c>
      <c r="AI62" s="47" t="str">
        <f>IF(AH62&lt;&gt;0,SUM($AH$4:AH62),0)</f>
      </c>
      <c r="AJ62" s="48">
        <v>59</v>
      </c>
      <c r="AK62" s="17" t="str">
        <f>IFERROR(INDEX($AF$4:$AI$1000,MATCH(AJ62,$AI$4:$AI$1000,0),1),0)</f>
      </c>
      <c r="AM62" t="str">
        <f>Potentials!A60</f>
      </c>
      <c r="AN62" s="1" t="str">
        <f>Potentials!L60</f>
      </c>
      <c r="AO62" s="47" t="str">
        <f>IF(INDEX(Potentials!$A$1:$O$1000,MATCH(R62,Potentials!$A$1:$A$1000,0),MATCH("Origine setup",Potentials!$A$1:$O$1,0))&lt;&gt;"",0,
IF($A$2="Tous",
IF(AND($AM$2=0,$AN$2=0,DATE(YEAR(AN62),MONTH(AN62),DAY(AN62))&gt;=$O$6,(DATE(YEAR(AN62),MONTH(AN62),DAY(AN62))&lt;=$O$3),INDEX(Potentials!$A$1:$O$10000,MATCH(AM62,Potentials!$A$1:$A$1000,0),MATCH("Statut",Potentials!$A$1:$O$1,0))="9 -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IF(AND($AM$2&lt;&gt;0,$AN$2&lt;&gt;0,DATE(YEAR(AN62),MONTH(AN62),DAY(AN62))&gt;=$AM$2,(DATE(YEAR(AN62),MONTH(AN62),DAY(AN62))&lt;=$AN$2),INDEX(Potentials!$A$1:$O$10000,MATCH(AM62,Potentials!$A$1:$A$1000,0),MATCH("Statut",Potentials!$A$1:$O$1,0))="9 - Perdu"),1,0)),
IF(AND($AM$2=0,$AN$2=0,DATE(YEAR(AN62),MONTH(AN62),DAY(AN62))&gt;=$O$6,(DATE(YEAR(AN62),MONTH(AN62),DAY(AN62))&lt;=$O$3),INDEX(Potentials!$A$1:$O$1000,MATCH(AM62,Potentials!$A$1:$A$1000,0),MATCH("Groupe",Potentials!$A$1:$O$1,0))=$A$2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,MATCH(AM62,Potentials!$A$1:$A$1000,0),MATCH("Groupe",Potentials!$A$1:$O$1,0))=$A$2,INDEX(Potentials!$A$1:$O$10000,MATCH(AM62,Potentials!$A$1:$A$1000,0),MATCH("Statut",Potentials!$A$1:$O$1,0))="9 - Perdu"),1,0))))</f>
      </c>
      <c r="AP62" s="47" t="str">
        <f>IF(AO62&lt;&gt;0,SUM($AO$4:AO62),0)</f>
      </c>
      <c r="AQ62" s="48">
        <v>59</v>
      </c>
      <c r="AR62" s="17" t="str">
        <f>IFERROR(INDEX($AM$4:$AP$1000,MATCH(AQ62,$AP$4:$AP$1000,0),1),0)</f>
      </c>
      <c r="AT62" t="str">
        <f>IF(COUNTIF($AT$4:AT61,Potentials!B60)&gt;0,"",Potentials!B60)</f>
      </c>
      <c r="AU62" s="2" t="str">
        <f t="array" ref="AU62" aca="1" ca="1">IF($A$2="Tous",SUMPRODUCT((Potentials!$F$2:$F$2000)*(Potentials!$B$2:$B$2000=AT62)*(Potentials!$E$2:$E$2000&lt;&gt;"8 - Gagne")*(Potentials!$E$2:$E$2000&lt;&gt;"9 - Perdu")*(Potentials!$E$2:$E$2000&lt;&gt;"10 - Gele"))
+SUMPRODUCT((Potentials!$F$2:$F$2000=0)*(Potentials!$B$2:$B$2000=AT62)*(Potentials!$D$2:$D$2000)*(Potentials!$E$2:$E$2000&lt;&gt;"8 - Gagne")*(Potentials!$E$2:$E$2000&lt;&gt;"9 - Perdu")*(Potentials!$E$2:$E$2000&lt;&gt;"10 - Gele")),
SUMPRODUCT((Potentials!$F$2:$F$2000)*(Potentials!$B$2:$B$2000=AT62)*(Potentials!$E$2:$E$2000&lt;&gt;"8 - Gagne")*(Potentials!$E$2:$E$2000&lt;&gt;"9 - Perdu")*(Potentials!$E$2:$E$2000&lt;&gt;"10 - Gele")*(Potentials!$O$2:$O$2000=$A$2))
+SUMPRODUCT((Potentials!$F$2:$F$2000=0)*(Potentials!$B$2:$B$2000=AT62)*(Potentials!$D$2:$D$2000)*(Potentials!$E$2:$E$2000&lt;&gt;"8 - Gagne")*(Potentials!$E$2:$E$2000&lt;&gt;"9 - Perdu")*(Potentials!$E$2:$E$2000&lt;&gt;"10 - Gele")*(Potentials!$O$2:$O$2000=$A$2)))</f>
      </c>
      <c r="BA62" t="str">
        <f>Potentials!A60</f>
      </c>
      <c r="BB62" s="2" t="str">
        <f t="array" ref="BB62" aca="1" ca="1">IF($A$2="Tous",SUMPRODUCT((Potentials!$F$2:$F$2000)*(Potentials!$A$2:$A$2000=BA62)*(Potentials!$E$2:$E$2000&lt;&gt;"8 - Gagne")*(Potentials!$E$2:$E$2000&lt;&gt;"9 - Perdu")*(Potentials!$E$2:$E$2000&lt;&gt;"10 - Gele"))
+SUMPRODUCT((Potentials!$F$2:$F$2000=0)*(Potentials!$A$2:$A$2000=BA62)*(Potentials!$D$2:$D$2000)*(Potentials!$E$2:$E$2000&lt;&gt;"8 - Gagne")*(Potentials!$E$2:$E$2000&lt;&gt;"9 - Perdu")*(Potentials!$E$2:$E$2000&lt;&gt;"10 - Gele")),
SUMPRODUCT((Potentials!$F$2:$F$2000)*(Potentials!$A$2:$A$2000=BA62)*(Potentials!$E$2:$E$2000&lt;&gt;"8 - Gagne")*(Potentials!$E$2:$E$2000&lt;&gt;"9 - Perdu")*(Potentials!$E$2:$E$2000&lt;&gt;"10 - Gele")*(Potentials!$O$2:$O$2000=$A$2))
+SUMPRODUCT((Potentials!$F$2:$F$2000=0)*(Potentials!$A$2:$A$2000=BA62)*(Potentials!$D$2:$D$2000)*(Potentials!$E$2:$E$2000&lt;&gt;"8 - Gagne")*(Potentials!$E$2:$E$2000&lt;&gt;"9 - Perdu")*(Potentials!$E$2:$E$2000&lt;&gt;"10 - Gele")*(Potentials!$O$2:$O$2000=$A$2)))</f>
      </c>
    </row>
    <row r="63" spans="1:113">
      <c r="R63" t="str">
        <f>Potentials!A61</f>
      </c>
      <c r="S63" s="1" t="str">
        <f>Potentials!M61</f>
      </c>
      <c r="T63" s="47" t="str">
        <f>IF(INDEX(Potentials!$A$1:$O$1000,MATCH(R63,Potentials!$A$1:$A$1000,0),MATCH("Origine setup",Potentials!$A$1:$O$1,0))&lt;&gt;"",0,
IF($A$2="Tous",
IF(AND($R$2=0,$S$2=0,DATE(YEAR(S63),MONTH(S63),DAY(S63))&gt;=$O$6,(DATE(YEAR(S63),MONTH(S63),DAY(S63))&lt;=$O$3),LEFT(R63,3)="PRA"),1,
IF(AND($R$2&lt;&gt;0,$S$2&lt;&gt;0,DATE(YEAR(S63),MONTH(S63),DAY(S63))&gt;=$R$2,(DATE(YEAR(S63),MONTH(S63),DAY(S63))&lt;=$S$2),LEFT(R63,3)="PRA"),1,0)),
IF(AND($R$2=0,$S$2=0,DATE(YEAR(S63),MONTH(S63),DAY(S63))&gt;=$O$6,(DATE(YEAR(S63),MONTH(S63),DAY(S63))&lt;=$O$3),INDEX(Potentials!$A$1:$O$1000,MATCH(R63,Potentials!$A$1:$A$1000,0),MATCH("Groupe",Potentials!$A$1:$O$1,0))=$A$2,LEFT(R63,3)="PRA"),1,
IF(AND($R$2&lt;&gt;0,$S$2&lt;&gt;0,DATE(YEAR(S63),MONTH(S63),DAY(S63))&gt;=$R$2,(DATE(YEAR(S63),MONTH(S63),DAY(S63))&lt;=$S$2),INDEX(Potentials!$A$1:$O$1000,MATCH(R63,Potentials!$A$1:$A$1000,0),MATCH("Groupe",Potentials!$A$1:$O$1,0))=$A$2,LEFT(R63,3)="PRA"),1,0))))</f>
      </c>
      <c r="U63" s="47" t="str">
        <f>IF(T63&lt;&gt;0,SUM($T$4:T63),0)</f>
      </c>
      <c r="V63" s="48">
        <v>60</v>
      </c>
      <c r="W63" s="17" t="str">
        <f>IFERROR(INDEX($R$4:$U$1000,MATCH(V63,$U$4:$U$1000,0),1),0)</f>
      </c>
      <c r="Y63" t="str">
        <f>Projects!A61</f>
      </c>
      <c r="Z63" s="1" t="str">
        <f>Projects!I61</f>
      </c>
      <c r="AA63" s="47" t="str">
        <f>IF($A$2="Tous",
IF(AND($Y$2=0,$Z$2=0,DATE(YEAR(Z63),MONTH(Z63),DAY(Z63))&gt;=$O$6,(DATE(YEAR(Z63),MONTH(Z63),DAY(Z63))&lt;=$O$3)),1,
IF(AND($Y$2&lt;&gt;0,$Z$2&lt;&gt;0,DATE(YEAR(Z63),MONTH(Z63),DAY(Z63))&gt;=$Y$2,(DATE(YEAR(Z63),MONTH(Z63),DAY(Z63))&lt;=$Z$2)),1,0)),
IF(AND($Y$2=0,$Z$2=0,DATE(YEAR(Z63),MONTH(Z63),DAY(Z63))&gt;=$O$6,(DATE(YEAR(Z63),MONTH(Z63),DAY(Z63))&lt;=$O$3),INDEX(Projects!$A$1:$O$1000,MATCH(Y63,Projects!$A$1:$A$1000,0),MATCH("Groupe",Projects!$A$1:$O$1,0))=$A$2),1,
IF(AND($Y$2&lt;&gt;0,$Z$2&lt;&gt;0,DATE(YEAR(Z63),MONTH(Z63),DAY(Z63))&gt;=$Y$2,(DATE(YEAR(Z63),MONTH(Z63),DAY(Z63))&lt;=$Z$2),INDEX(Projects!$A$1:$O$1000,MATCH(Y63,Projects!$A$1:$A$1000,0),MATCH("Groupe",Projects!$A$1:$O$1,0))=$A$2),1,0)))</f>
      </c>
      <c r="AB63" s="47" t="str">
        <f>IF(AA63&lt;&gt;0,SUM($AA$4:AA63),0)</f>
      </c>
      <c r="AC63" s="48">
        <v>60</v>
      </c>
      <c r="AD63" s="17" t="str">
        <f>IFERROR(INDEX($Y$4:$AB$1000,MATCH(AC63,$AB$4:$AB$1000,0),1),0)</f>
      </c>
      <c r="AF63" t="str">
        <f>Projects!A61</f>
      </c>
      <c r="AG63" s="1" t="str">
        <f>Projects!D61</f>
      </c>
      <c r="AH63" s="47" t="str">
        <f>IF($A$2="Tous",
IF(AND($AF$2=0,$AG$2=0,DATE(YEAR(AG63),MONTH(AG63),DAY(AG63))&gt;=$O$6,(DATE(YEAR(AG63),MONTH(AG63),DAY(AG63))&lt;=$O$3)),1,
IF(AND($AF$2&lt;&gt;0,$AG$2&lt;&gt;0,DATE(YEAR(AG63),MONTH(AG63),DAY(AG63))&gt;=$AF$2,(DATE(YEAR(AG63),MONTH(AG63),DAY(AG63))&lt;=$AG$2)),1,0)),
IF(AND($AF$2=0,$AG$2=0,DATE(YEAR(AG63),MONTH(AG63),DAY(AG63))&gt;=$O$6,(DATE(YEAR(AG63),MONTH(AG63),DAY(AG63))&lt;=$O$3),INDEX(Projects!$A$1:$O$1000,MATCH(AF63,Projects!$A$1:$A$1000,0),MATCH("Groupe",Projects!$A$1:$O$1,0))=$A$2),1,
IF(AND($AF$2&lt;&gt;0,$AG$2&lt;&gt;0,DATE(YEAR(AG63),MONTH(AG63),DAY(AG63))&gt;=$AF$2,(DATE(YEAR(AG63),MONTH(AG63),DAY(AG63))&lt;=$AG$2),INDEX(Projects!$A$1:$O$1000,MATCH(AF63,Projects!$A$1:$A$1000,0),MATCH("Groupe",Projects!$A$1:$O$1,0))=$A$2),1,0)))</f>
      </c>
      <c r="AI63" s="47" t="str">
        <f>IF(AH63&lt;&gt;0,SUM($AH$4:AH63),0)</f>
      </c>
      <c r="AJ63" s="48">
        <v>60</v>
      </c>
      <c r="AK63" s="17" t="str">
        <f>IFERROR(INDEX($AF$4:$AI$1000,MATCH(AJ63,$AI$4:$AI$1000,0),1),0)</f>
      </c>
      <c r="AM63" t="str">
        <f>Potentials!A61</f>
      </c>
      <c r="AN63" s="1" t="str">
        <f>Potentials!L61</f>
      </c>
      <c r="AO63" s="47" t="str">
        <f>IF(INDEX(Potentials!$A$1:$O$1000,MATCH(R63,Potentials!$A$1:$A$1000,0),MATCH("Origine setup",Potentials!$A$1:$O$1,0))&lt;&gt;"",0,
IF($A$2="Tous",
IF(AND($AM$2=0,$AN$2=0,DATE(YEAR(AN63),MONTH(AN63),DAY(AN63))&gt;=$O$6,(DATE(YEAR(AN63),MONTH(AN63),DAY(AN63))&lt;=$O$3),INDEX(Potentials!$A$1:$O$10000,MATCH(AM63,Potentials!$A$1:$A$1000,0),MATCH("Statut",Potentials!$A$1:$O$1,0))="9 -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IF(AND($AM$2&lt;&gt;0,$AN$2&lt;&gt;0,DATE(YEAR(AN63),MONTH(AN63),DAY(AN63))&gt;=$AM$2,(DATE(YEAR(AN63),MONTH(AN63),DAY(AN63))&lt;=$AN$2),INDEX(Potentials!$A$1:$O$10000,MATCH(AM63,Potentials!$A$1:$A$1000,0),MATCH("Statut",Potentials!$A$1:$O$1,0))="9 - Perdu"),1,0)),
IF(AND($AM$2=0,$AN$2=0,DATE(YEAR(AN63),MONTH(AN63),DAY(AN63))&gt;=$O$6,(DATE(YEAR(AN63),MONTH(AN63),DAY(AN63))&lt;=$O$3),INDEX(Potentials!$A$1:$O$1000,MATCH(AM63,Potentials!$A$1:$A$1000,0),MATCH("Groupe",Potentials!$A$1:$O$1,0))=$A$2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,MATCH(AM63,Potentials!$A$1:$A$1000,0),MATCH("Groupe",Potentials!$A$1:$O$1,0))=$A$2,INDEX(Potentials!$A$1:$O$10000,MATCH(AM63,Potentials!$A$1:$A$1000,0),MATCH("Statut",Potentials!$A$1:$O$1,0))="9 - Perdu"),1,0))))</f>
      </c>
      <c r="AP63" s="47" t="str">
        <f>IF(AO63&lt;&gt;0,SUM($AO$4:AO63),0)</f>
      </c>
      <c r="AQ63" s="48">
        <v>60</v>
      </c>
      <c r="AR63" s="17" t="str">
        <f>IFERROR(INDEX($AM$4:$AP$1000,MATCH(AQ63,$AP$4:$AP$1000,0),1),0)</f>
      </c>
      <c r="AT63" t="str">
        <f>IF(COUNTIF($AT$4:AT62,Potentials!B61)&gt;0,"",Potentials!B61)</f>
      </c>
      <c r="AU63" s="2" t="str">
        <f t="array" ref="AU63" aca="1" ca="1">IF($A$2="Tous",SUMPRODUCT((Potentials!$F$2:$F$2000)*(Potentials!$B$2:$B$2000=AT63)*(Potentials!$E$2:$E$2000&lt;&gt;"8 - Gagne")*(Potentials!$E$2:$E$2000&lt;&gt;"9 - Perdu")*(Potentials!$E$2:$E$2000&lt;&gt;"10 - Gele"))
+SUMPRODUCT((Potentials!$F$2:$F$2000=0)*(Potentials!$B$2:$B$2000=AT63)*(Potentials!$D$2:$D$2000)*(Potentials!$E$2:$E$2000&lt;&gt;"8 - Gagne")*(Potentials!$E$2:$E$2000&lt;&gt;"9 - Perdu")*(Potentials!$E$2:$E$2000&lt;&gt;"10 - Gele")),
SUMPRODUCT((Potentials!$F$2:$F$2000)*(Potentials!$B$2:$B$2000=AT63)*(Potentials!$E$2:$E$2000&lt;&gt;"8 - Gagne")*(Potentials!$E$2:$E$2000&lt;&gt;"9 - Perdu")*(Potentials!$E$2:$E$2000&lt;&gt;"10 - Gele")*(Potentials!$O$2:$O$2000=$A$2))
+SUMPRODUCT((Potentials!$F$2:$F$2000=0)*(Potentials!$B$2:$B$2000=AT63)*(Potentials!$D$2:$D$2000)*(Potentials!$E$2:$E$2000&lt;&gt;"8 - Gagne")*(Potentials!$E$2:$E$2000&lt;&gt;"9 - Perdu")*(Potentials!$E$2:$E$2000&lt;&gt;"10 - Gele")*(Potentials!$O$2:$O$2000=$A$2)))</f>
      </c>
      <c r="BA63" t="str">
        <f>Potentials!A61</f>
      </c>
      <c r="BB63" s="2" t="str">
        <f t="array" ref="BB63" aca="1" ca="1">IF($A$2="Tous",SUMPRODUCT((Potentials!$F$2:$F$2000)*(Potentials!$A$2:$A$2000=BA63)*(Potentials!$E$2:$E$2000&lt;&gt;"8 - Gagne")*(Potentials!$E$2:$E$2000&lt;&gt;"9 - Perdu")*(Potentials!$E$2:$E$2000&lt;&gt;"10 - Gele"))
+SUMPRODUCT((Potentials!$F$2:$F$2000=0)*(Potentials!$A$2:$A$2000=BA63)*(Potentials!$D$2:$D$2000)*(Potentials!$E$2:$E$2000&lt;&gt;"8 - Gagne")*(Potentials!$E$2:$E$2000&lt;&gt;"9 - Perdu")*(Potentials!$E$2:$E$2000&lt;&gt;"10 - Gele")),
SUMPRODUCT((Potentials!$F$2:$F$2000)*(Potentials!$A$2:$A$2000=BA63)*(Potentials!$E$2:$E$2000&lt;&gt;"8 - Gagne")*(Potentials!$E$2:$E$2000&lt;&gt;"9 - Perdu")*(Potentials!$E$2:$E$2000&lt;&gt;"10 - Gele")*(Potentials!$O$2:$O$2000=$A$2))
+SUMPRODUCT((Potentials!$F$2:$F$2000=0)*(Potentials!$A$2:$A$2000=BA63)*(Potentials!$D$2:$D$2000)*(Potentials!$E$2:$E$2000&lt;&gt;"8 - Gagne")*(Potentials!$E$2:$E$2000&lt;&gt;"9 - Perdu")*(Potentials!$E$2:$E$2000&lt;&gt;"10 - Gele")*(Potentials!$O$2:$O$2000=$A$2)))</f>
      </c>
    </row>
    <row r="64" spans="1:113">
      <c r="R64" t="str">
        <f>Potentials!A62</f>
      </c>
      <c r="S64" s="1" t="str">
        <f>Potentials!M62</f>
      </c>
      <c r="T64" s="47" t="str">
        <f>IF(INDEX(Potentials!$A$1:$O$1000,MATCH(R64,Potentials!$A$1:$A$1000,0),MATCH("Origine setup",Potentials!$A$1:$O$1,0))&lt;&gt;"",0,
IF($A$2="Tous",
IF(AND($R$2=0,$S$2=0,DATE(YEAR(S64),MONTH(S64),DAY(S64))&gt;=$O$6,(DATE(YEAR(S64),MONTH(S64),DAY(S64))&lt;=$O$3),LEFT(R64,3)="PRA"),1,
IF(AND($R$2&lt;&gt;0,$S$2&lt;&gt;0,DATE(YEAR(S64),MONTH(S64),DAY(S64))&gt;=$R$2,(DATE(YEAR(S64),MONTH(S64),DAY(S64))&lt;=$S$2),LEFT(R64,3)="PRA"),1,0)),
IF(AND($R$2=0,$S$2=0,DATE(YEAR(S64),MONTH(S64),DAY(S64))&gt;=$O$6,(DATE(YEAR(S64),MONTH(S64),DAY(S64))&lt;=$O$3),INDEX(Potentials!$A$1:$O$1000,MATCH(R64,Potentials!$A$1:$A$1000,0),MATCH("Groupe",Potentials!$A$1:$O$1,0))=$A$2,LEFT(R64,3)="PRA"),1,
IF(AND($R$2&lt;&gt;0,$S$2&lt;&gt;0,DATE(YEAR(S64),MONTH(S64),DAY(S64))&gt;=$R$2,(DATE(YEAR(S64),MONTH(S64),DAY(S64))&lt;=$S$2),INDEX(Potentials!$A$1:$O$1000,MATCH(R64,Potentials!$A$1:$A$1000,0),MATCH("Groupe",Potentials!$A$1:$O$1,0))=$A$2,LEFT(R64,3)="PRA"),1,0))))</f>
      </c>
      <c r="U64" s="47" t="str">
        <f>IF(T64&lt;&gt;0,SUM($T$4:T64),0)</f>
      </c>
      <c r="V64" s="48">
        <v>61</v>
      </c>
      <c r="W64" s="17" t="str">
        <f>IFERROR(INDEX($R$4:$U$1000,MATCH(V64,$U$4:$U$1000,0),1),0)</f>
      </c>
      <c r="Y64" t="str">
        <f>Projects!A62</f>
      </c>
      <c r="Z64" s="1" t="str">
        <f>Projects!I62</f>
      </c>
      <c r="AA64" s="47" t="str">
        <f>IF($A$2="Tous",
IF(AND($Y$2=0,$Z$2=0,DATE(YEAR(Z64),MONTH(Z64),DAY(Z64))&gt;=$O$6,(DATE(YEAR(Z64),MONTH(Z64),DAY(Z64))&lt;=$O$3)),1,
IF(AND($Y$2&lt;&gt;0,$Z$2&lt;&gt;0,DATE(YEAR(Z64),MONTH(Z64),DAY(Z64))&gt;=$Y$2,(DATE(YEAR(Z64),MONTH(Z64),DAY(Z64))&lt;=$Z$2)),1,0)),
IF(AND($Y$2=0,$Z$2=0,DATE(YEAR(Z64),MONTH(Z64),DAY(Z64))&gt;=$O$6,(DATE(YEAR(Z64),MONTH(Z64),DAY(Z64))&lt;=$O$3),INDEX(Projects!$A$1:$O$1000,MATCH(Y64,Projects!$A$1:$A$1000,0),MATCH("Groupe",Projects!$A$1:$O$1,0))=$A$2),1,
IF(AND($Y$2&lt;&gt;0,$Z$2&lt;&gt;0,DATE(YEAR(Z64),MONTH(Z64),DAY(Z64))&gt;=$Y$2,(DATE(YEAR(Z64),MONTH(Z64),DAY(Z64))&lt;=$Z$2),INDEX(Projects!$A$1:$O$1000,MATCH(Y64,Projects!$A$1:$A$1000,0),MATCH("Groupe",Projects!$A$1:$O$1,0))=$A$2),1,0)))</f>
      </c>
      <c r="AB64" s="47" t="str">
        <f>IF(AA64&lt;&gt;0,SUM($AA$4:AA64),0)</f>
      </c>
      <c r="AC64" s="48">
        <v>61</v>
      </c>
      <c r="AD64" s="17" t="str">
        <f>IFERROR(INDEX($Y$4:$AB$1000,MATCH(AC64,$AB$4:$AB$1000,0),1),0)</f>
      </c>
      <c r="AF64" t="str">
        <f>Projects!A62</f>
      </c>
      <c r="AG64" s="1" t="str">
        <f>Projects!D62</f>
      </c>
      <c r="AH64" s="47" t="str">
        <f>IF($A$2="Tous",
IF(AND($AF$2=0,$AG$2=0,DATE(YEAR(AG64),MONTH(AG64),DAY(AG64))&gt;=$O$6,(DATE(YEAR(AG64),MONTH(AG64),DAY(AG64))&lt;=$O$3)),1,
IF(AND($AF$2&lt;&gt;0,$AG$2&lt;&gt;0,DATE(YEAR(AG64),MONTH(AG64),DAY(AG64))&gt;=$AF$2,(DATE(YEAR(AG64),MONTH(AG64),DAY(AG64))&lt;=$AG$2)),1,0)),
IF(AND($AF$2=0,$AG$2=0,DATE(YEAR(AG64),MONTH(AG64),DAY(AG64))&gt;=$O$6,(DATE(YEAR(AG64),MONTH(AG64),DAY(AG64))&lt;=$O$3),INDEX(Projects!$A$1:$O$1000,MATCH(AF64,Projects!$A$1:$A$1000,0),MATCH("Groupe",Projects!$A$1:$O$1,0))=$A$2),1,
IF(AND($AF$2&lt;&gt;0,$AG$2&lt;&gt;0,DATE(YEAR(AG64),MONTH(AG64),DAY(AG64))&gt;=$AF$2,(DATE(YEAR(AG64),MONTH(AG64),DAY(AG64))&lt;=$AG$2),INDEX(Projects!$A$1:$O$1000,MATCH(AF64,Projects!$A$1:$A$1000,0),MATCH("Groupe",Projects!$A$1:$O$1,0))=$A$2),1,0)))</f>
      </c>
      <c r="AI64" s="47" t="str">
        <f>IF(AH64&lt;&gt;0,SUM($AH$4:AH64),0)</f>
      </c>
      <c r="AJ64" s="48">
        <v>61</v>
      </c>
      <c r="AK64" s="17" t="str">
        <f>IFERROR(INDEX($AF$4:$AI$1000,MATCH(AJ64,$AI$4:$AI$1000,0),1),0)</f>
      </c>
      <c r="AM64" t="str">
        <f>Potentials!A62</f>
      </c>
      <c r="AN64" s="1" t="str">
        <f>Potentials!L62</f>
      </c>
      <c r="AO64" s="47" t="str">
        <f>IF(INDEX(Potentials!$A$1:$O$1000,MATCH(R64,Potentials!$A$1:$A$1000,0),MATCH("Origine setup",Potentials!$A$1:$O$1,0))&lt;&gt;"",0,
IF($A$2="Tous",
IF(AND($AM$2=0,$AN$2=0,DATE(YEAR(AN64),MONTH(AN64),DAY(AN64))&gt;=$O$6,(DATE(YEAR(AN64),MONTH(AN64),DAY(AN64))&lt;=$O$3),INDEX(Potentials!$A$1:$O$10000,MATCH(AM64,Potentials!$A$1:$A$1000,0),MATCH("Statut",Potentials!$A$1:$O$1,0))="9 -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IF(AND($AM$2&lt;&gt;0,$AN$2&lt;&gt;0,DATE(YEAR(AN64),MONTH(AN64),DAY(AN64))&gt;=$AM$2,(DATE(YEAR(AN64),MONTH(AN64),DAY(AN64))&lt;=$AN$2),INDEX(Potentials!$A$1:$O$10000,MATCH(AM64,Potentials!$A$1:$A$1000,0),MATCH("Statut",Potentials!$A$1:$O$1,0))="9 - Perdu"),1,0)),
IF(AND($AM$2=0,$AN$2=0,DATE(YEAR(AN64),MONTH(AN64),DAY(AN64))&gt;=$O$6,(DATE(YEAR(AN64),MONTH(AN64),DAY(AN64))&lt;=$O$3),INDEX(Potentials!$A$1:$O$1000,MATCH(AM64,Potentials!$A$1:$A$1000,0),MATCH("Groupe",Potentials!$A$1:$O$1,0))=$A$2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,MATCH(AM64,Potentials!$A$1:$A$1000,0),MATCH("Groupe",Potentials!$A$1:$O$1,0))=$A$2,INDEX(Potentials!$A$1:$O$10000,MATCH(AM64,Potentials!$A$1:$A$1000,0),MATCH("Statut",Potentials!$A$1:$O$1,0))="9 - Perdu"),1,0))))</f>
      </c>
      <c r="AP64" s="47" t="str">
        <f>IF(AO64&lt;&gt;0,SUM($AO$4:AO64),0)</f>
      </c>
      <c r="AQ64" s="48">
        <v>61</v>
      </c>
      <c r="AR64" s="17" t="str">
        <f>IFERROR(INDEX($AM$4:$AP$1000,MATCH(AQ64,$AP$4:$AP$1000,0),1),0)</f>
      </c>
      <c r="AT64" t="str">
        <f>IF(COUNTIF($AT$4:AT63,Potentials!B62)&gt;0,"",Potentials!B62)</f>
      </c>
      <c r="AU64" s="2" t="str">
        <f t="array" ref="AU64" aca="1" ca="1">IF($A$2="Tous",SUMPRODUCT((Potentials!$F$2:$F$2000)*(Potentials!$B$2:$B$2000=AT64)*(Potentials!$E$2:$E$2000&lt;&gt;"8 - Gagne")*(Potentials!$E$2:$E$2000&lt;&gt;"9 - Perdu")*(Potentials!$E$2:$E$2000&lt;&gt;"10 - Gele"))
+SUMPRODUCT((Potentials!$F$2:$F$2000=0)*(Potentials!$B$2:$B$2000=AT64)*(Potentials!$D$2:$D$2000)*(Potentials!$E$2:$E$2000&lt;&gt;"8 - Gagne")*(Potentials!$E$2:$E$2000&lt;&gt;"9 - Perdu")*(Potentials!$E$2:$E$2000&lt;&gt;"10 - Gele")),
SUMPRODUCT((Potentials!$F$2:$F$2000)*(Potentials!$B$2:$B$2000=AT64)*(Potentials!$E$2:$E$2000&lt;&gt;"8 - Gagne")*(Potentials!$E$2:$E$2000&lt;&gt;"9 - Perdu")*(Potentials!$E$2:$E$2000&lt;&gt;"10 - Gele")*(Potentials!$O$2:$O$2000=$A$2))
+SUMPRODUCT((Potentials!$F$2:$F$2000=0)*(Potentials!$B$2:$B$2000=AT64)*(Potentials!$D$2:$D$2000)*(Potentials!$E$2:$E$2000&lt;&gt;"8 - Gagne")*(Potentials!$E$2:$E$2000&lt;&gt;"9 - Perdu")*(Potentials!$E$2:$E$2000&lt;&gt;"10 - Gele")*(Potentials!$O$2:$O$2000=$A$2)))</f>
      </c>
      <c r="BA64" t="str">
        <f>Potentials!A62</f>
      </c>
      <c r="BB64" s="2" t="str">
        <f t="array" ref="BB64" aca="1" ca="1">IF($A$2="Tous",SUMPRODUCT((Potentials!$F$2:$F$2000)*(Potentials!$A$2:$A$2000=BA64)*(Potentials!$E$2:$E$2000&lt;&gt;"8 - Gagne")*(Potentials!$E$2:$E$2000&lt;&gt;"9 - Perdu")*(Potentials!$E$2:$E$2000&lt;&gt;"10 - Gele"))
+SUMPRODUCT((Potentials!$F$2:$F$2000=0)*(Potentials!$A$2:$A$2000=BA64)*(Potentials!$D$2:$D$2000)*(Potentials!$E$2:$E$2000&lt;&gt;"8 - Gagne")*(Potentials!$E$2:$E$2000&lt;&gt;"9 - Perdu")*(Potentials!$E$2:$E$2000&lt;&gt;"10 - Gele")),
SUMPRODUCT((Potentials!$F$2:$F$2000)*(Potentials!$A$2:$A$2000=BA64)*(Potentials!$E$2:$E$2000&lt;&gt;"8 - Gagne")*(Potentials!$E$2:$E$2000&lt;&gt;"9 - Perdu")*(Potentials!$E$2:$E$2000&lt;&gt;"10 - Gele")*(Potentials!$O$2:$O$2000=$A$2))
+SUMPRODUCT((Potentials!$F$2:$F$2000=0)*(Potentials!$A$2:$A$2000=BA64)*(Potentials!$D$2:$D$2000)*(Potentials!$E$2:$E$2000&lt;&gt;"8 - Gagne")*(Potentials!$E$2:$E$2000&lt;&gt;"9 - Perdu")*(Potentials!$E$2:$E$2000&lt;&gt;"10 - Gele")*(Potentials!$O$2:$O$2000=$A$2)))</f>
      </c>
    </row>
    <row r="65" spans="1:113">
      <c r="R65" t="str">
        <f>Potentials!A63</f>
      </c>
      <c r="S65" s="1" t="str">
        <f>Potentials!M63</f>
      </c>
      <c r="T65" s="47" t="str">
        <f>IF(INDEX(Potentials!$A$1:$O$1000,MATCH(R65,Potentials!$A$1:$A$1000,0),MATCH("Origine setup",Potentials!$A$1:$O$1,0))&lt;&gt;"",0,
IF($A$2="Tous",
IF(AND($R$2=0,$S$2=0,DATE(YEAR(S65),MONTH(S65),DAY(S65))&gt;=$O$6,(DATE(YEAR(S65),MONTH(S65),DAY(S65))&lt;=$O$3),LEFT(R65,3)="PRA"),1,
IF(AND($R$2&lt;&gt;0,$S$2&lt;&gt;0,DATE(YEAR(S65),MONTH(S65),DAY(S65))&gt;=$R$2,(DATE(YEAR(S65),MONTH(S65),DAY(S65))&lt;=$S$2),LEFT(R65,3)="PRA"),1,0)),
IF(AND($R$2=0,$S$2=0,DATE(YEAR(S65),MONTH(S65),DAY(S65))&gt;=$O$6,(DATE(YEAR(S65),MONTH(S65),DAY(S65))&lt;=$O$3),INDEX(Potentials!$A$1:$O$1000,MATCH(R65,Potentials!$A$1:$A$1000,0),MATCH("Groupe",Potentials!$A$1:$O$1,0))=$A$2,LEFT(R65,3)="PRA"),1,
IF(AND($R$2&lt;&gt;0,$S$2&lt;&gt;0,DATE(YEAR(S65),MONTH(S65),DAY(S65))&gt;=$R$2,(DATE(YEAR(S65),MONTH(S65),DAY(S65))&lt;=$S$2),INDEX(Potentials!$A$1:$O$1000,MATCH(R65,Potentials!$A$1:$A$1000,0),MATCH("Groupe",Potentials!$A$1:$O$1,0))=$A$2,LEFT(R65,3)="PRA"),1,0))))</f>
      </c>
      <c r="U65" s="47" t="str">
        <f>IF(T65&lt;&gt;0,SUM($T$4:T65),0)</f>
      </c>
      <c r="V65" s="48">
        <v>62</v>
      </c>
      <c r="W65" s="17" t="str">
        <f>IFERROR(INDEX($R$4:$U$1000,MATCH(V65,$U$4:$U$1000,0),1),0)</f>
      </c>
      <c r="Y65" t="str">
        <f>Projects!A63</f>
      </c>
      <c r="Z65" s="1" t="str">
        <f>Projects!I63</f>
      </c>
      <c r="AA65" s="47" t="str">
        <f>IF($A$2="Tous",
IF(AND($Y$2=0,$Z$2=0,DATE(YEAR(Z65),MONTH(Z65),DAY(Z65))&gt;=$O$6,(DATE(YEAR(Z65),MONTH(Z65),DAY(Z65))&lt;=$O$3)),1,
IF(AND($Y$2&lt;&gt;0,$Z$2&lt;&gt;0,DATE(YEAR(Z65),MONTH(Z65),DAY(Z65))&gt;=$Y$2,(DATE(YEAR(Z65),MONTH(Z65),DAY(Z65))&lt;=$Z$2)),1,0)),
IF(AND($Y$2=0,$Z$2=0,DATE(YEAR(Z65),MONTH(Z65),DAY(Z65))&gt;=$O$6,(DATE(YEAR(Z65),MONTH(Z65),DAY(Z65))&lt;=$O$3),INDEX(Projects!$A$1:$O$1000,MATCH(Y65,Projects!$A$1:$A$1000,0),MATCH("Groupe",Projects!$A$1:$O$1,0))=$A$2),1,
IF(AND($Y$2&lt;&gt;0,$Z$2&lt;&gt;0,DATE(YEAR(Z65),MONTH(Z65),DAY(Z65))&gt;=$Y$2,(DATE(YEAR(Z65),MONTH(Z65),DAY(Z65))&lt;=$Z$2),INDEX(Projects!$A$1:$O$1000,MATCH(Y65,Projects!$A$1:$A$1000,0),MATCH("Groupe",Projects!$A$1:$O$1,0))=$A$2),1,0)))</f>
      </c>
      <c r="AB65" s="47" t="str">
        <f>IF(AA65&lt;&gt;0,SUM($AA$4:AA65),0)</f>
      </c>
      <c r="AC65" s="48">
        <v>62</v>
      </c>
      <c r="AD65" s="17" t="str">
        <f>IFERROR(INDEX($Y$4:$AB$1000,MATCH(AC65,$AB$4:$AB$1000,0),1),0)</f>
      </c>
      <c r="AF65" t="str">
        <f>Projects!A63</f>
      </c>
      <c r="AG65" s="1" t="str">
        <f>Projects!D63</f>
      </c>
      <c r="AH65" s="47" t="str">
        <f>IF($A$2="Tous",
IF(AND($AF$2=0,$AG$2=0,DATE(YEAR(AG65),MONTH(AG65),DAY(AG65))&gt;=$O$6,(DATE(YEAR(AG65),MONTH(AG65),DAY(AG65))&lt;=$O$3)),1,
IF(AND($AF$2&lt;&gt;0,$AG$2&lt;&gt;0,DATE(YEAR(AG65),MONTH(AG65),DAY(AG65))&gt;=$AF$2,(DATE(YEAR(AG65),MONTH(AG65),DAY(AG65))&lt;=$AG$2)),1,0)),
IF(AND($AF$2=0,$AG$2=0,DATE(YEAR(AG65),MONTH(AG65),DAY(AG65))&gt;=$O$6,(DATE(YEAR(AG65),MONTH(AG65),DAY(AG65))&lt;=$O$3),INDEX(Projects!$A$1:$O$1000,MATCH(AF65,Projects!$A$1:$A$1000,0),MATCH("Groupe",Projects!$A$1:$O$1,0))=$A$2),1,
IF(AND($AF$2&lt;&gt;0,$AG$2&lt;&gt;0,DATE(YEAR(AG65),MONTH(AG65),DAY(AG65))&gt;=$AF$2,(DATE(YEAR(AG65),MONTH(AG65),DAY(AG65))&lt;=$AG$2),INDEX(Projects!$A$1:$O$1000,MATCH(AF65,Projects!$A$1:$A$1000,0),MATCH("Groupe",Projects!$A$1:$O$1,0))=$A$2),1,0)))</f>
      </c>
      <c r="AI65" s="47" t="str">
        <f>IF(AH65&lt;&gt;0,SUM($AH$4:AH65),0)</f>
      </c>
      <c r="AJ65" s="48">
        <v>62</v>
      </c>
      <c r="AK65" s="17" t="str">
        <f>IFERROR(INDEX($AF$4:$AI$1000,MATCH(AJ65,$AI$4:$AI$1000,0),1),0)</f>
      </c>
      <c r="AM65" t="str">
        <f>Potentials!A63</f>
      </c>
      <c r="AN65" s="1" t="str">
        <f>Potentials!L63</f>
      </c>
      <c r="AO65" s="47" t="str">
        <f>IF(INDEX(Potentials!$A$1:$O$1000,MATCH(R65,Potentials!$A$1:$A$1000,0),MATCH("Origine setup",Potentials!$A$1:$O$1,0))&lt;&gt;"",0,
IF($A$2="Tous",
IF(AND($AM$2=0,$AN$2=0,DATE(YEAR(AN65),MONTH(AN65),DAY(AN65))&gt;=$O$6,(DATE(YEAR(AN65),MONTH(AN65),DAY(AN65))&lt;=$O$3),INDEX(Potentials!$A$1:$O$10000,MATCH(AM65,Potentials!$A$1:$A$1000,0),MATCH("Statut",Potentials!$A$1:$O$1,0))="9 -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IF(AND($AM$2&lt;&gt;0,$AN$2&lt;&gt;0,DATE(YEAR(AN65),MONTH(AN65),DAY(AN65))&gt;=$AM$2,(DATE(YEAR(AN65),MONTH(AN65),DAY(AN65))&lt;=$AN$2),INDEX(Potentials!$A$1:$O$10000,MATCH(AM65,Potentials!$A$1:$A$1000,0),MATCH("Statut",Potentials!$A$1:$O$1,0))="9 - Perdu"),1,0)),
IF(AND($AM$2=0,$AN$2=0,DATE(YEAR(AN65),MONTH(AN65),DAY(AN65))&gt;=$O$6,(DATE(YEAR(AN65),MONTH(AN65),DAY(AN65))&lt;=$O$3),INDEX(Potentials!$A$1:$O$1000,MATCH(AM65,Potentials!$A$1:$A$1000,0),MATCH("Groupe",Potentials!$A$1:$O$1,0))=$A$2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,MATCH(AM65,Potentials!$A$1:$A$1000,0),MATCH("Groupe",Potentials!$A$1:$O$1,0))=$A$2,INDEX(Potentials!$A$1:$O$10000,MATCH(AM65,Potentials!$A$1:$A$1000,0),MATCH("Statut",Potentials!$A$1:$O$1,0))="9 - Perdu"),1,0))))</f>
      </c>
      <c r="AP65" s="47" t="str">
        <f>IF(AO65&lt;&gt;0,SUM($AO$4:AO65),0)</f>
      </c>
      <c r="AQ65" s="48">
        <v>62</v>
      </c>
      <c r="AR65" s="17" t="str">
        <f>IFERROR(INDEX($AM$4:$AP$1000,MATCH(AQ65,$AP$4:$AP$1000,0),1),0)</f>
      </c>
      <c r="AT65" t="str">
        <f>IF(COUNTIF($AT$4:AT64,Potentials!B63)&gt;0,"",Potentials!B63)</f>
      </c>
      <c r="AU65" s="2" t="str">
        <f t="array" ref="AU65" aca="1" ca="1">IF($A$2="Tous",SUMPRODUCT((Potentials!$F$2:$F$2000)*(Potentials!$B$2:$B$2000=AT65)*(Potentials!$E$2:$E$2000&lt;&gt;"8 - Gagne")*(Potentials!$E$2:$E$2000&lt;&gt;"9 - Perdu")*(Potentials!$E$2:$E$2000&lt;&gt;"10 - Gele"))
+SUMPRODUCT((Potentials!$F$2:$F$2000=0)*(Potentials!$B$2:$B$2000=AT65)*(Potentials!$D$2:$D$2000)*(Potentials!$E$2:$E$2000&lt;&gt;"8 - Gagne")*(Potentials!$E$2:$E$2000&lt;&gt;"9 - Perdu")*(Potentials!$E$2:$E$2000&lt;&gt;"10 - Gele")),
SUMPRODUCT((Potentials!$F$2:$F$2000)*(Potentials!$B$2:$B$2000=AT65)*(Potentials!$E$2:$E$2000&lt;&gt;"8 - Gagne")*(Potentials!$E$2:$E$2000&lt;&gt;"9 - Perdu")*(Potentials!$E$2:$E$2000&lt;&gt;"10 - Gele")*(Potentials!$O$2:$O$2000=$A$2))
+SUMPRODUCT((Potentials!$F$2:$F$2000=0)*(Potentials!$B$2:$B$2000=AT65)*(Potentials!$D$2:$D$2000)*(Potentials!$E$2:$E$2000&lt;&gt;"8 - Gagne")*(Potentials!$E$2:$E$2000&lt;&gt;"9 - Perdu")*(Potentials!$E$2:$E$2000&lt;&gt;"10 - Gele")*(Potentials!$O$2:$O$2000=$A$2)))</f>
      </c>
      <c r="BA65" t="str">
        <f>Potentials!A63</f>
      </c>
      <c r="BB65" s="2" t="str">
        <f t="array" ref="BB65" aca="1" ca="1">IF($A$2="Tous",SUMPRODUCT((Potentials!$F$2:$F$2000)*(Potentials!$A$2:$A$2000=BA65)*(Potentials!$E$2:$E$2000&lt;&gt;"8 - Gagne")*(Potentials!$E$2:$E$2000&lt;&gt;"9 - Perdu")*(Potentials!$E$2:$E$2000&lt;&gt;"10 - Gele"))
+SUMPRODUCT((Potentials!$F$2:$F$2000=0)*(Potentials!$A$2:$A$2000=BA65)*(Potentials!$D$2:$D$2000)*(Potentials!$E$2:$E$2000&lt;&gt;"8 - Gagne")*(Potentials!$E$2:$E$2000&lt;&gt;"9 - Perdu")*(Potentials!$E$2:$E$2000&lt;&gt;"10 - Gele")),
SUMPRODUCT((Potentials!$F$2:$F$2000)*(Potentials!$A$2:$A$2000=BA65)*(Potentials!$E$2:$E$2000&lt;&gt;"8 - Gagne")*(Potentials!$E$2:$E$2000&lt;&gt;"9 - Perdu")*(Potentials!$E$2:$E$2000&lt;&gt;"10 - Gele")*(Potentials!$O$2:$O$2000=$A$2))
+SUMPRODUCT((Potentials!$F$2:$F$2000=0)*(Potentials!$A$2:$A$2000=BA65)*(Potentials!$D$2:$D$2000)*(Potentials!$E$2:$E$2000&lt;&gt;"8 - Gagne")*(Potentials!$E$2:$E$2000&lt;&gt;"9 - Perdu")*(Potentials!$E$2:$E$2000&lt;&gt;"10 - Gele")*(Potentials!$O$2:$O$2000=$A$2)))</f>
      </c>
    </row>
    <row r="66" spans="1:113">
      <c r="R66" t="str">
        <f>Potentials!A64</f>
      </c>
      <c r="S66" s="1" t="str">
        <f>Potentials!M64</f>
      </c>
      <c r="T66" s="47" t="str">
        <f>IF(INDEX(Potentials!$A$1:$O$1000,MATCH(R66,Potentials!$A$1:$A$1000,0),MATCH("Origine setup",Potentials!$A$1:$O$1,0))&lt;&gt;"",0,
IF($A$2="Tous",
IF(AND($R$2=0,$S$2=0,DATE(YEAR(S66),MONTH(S66),DAY(S66))&gt;=$O$6,(DATE(YEAR(S66),MONTH(S66),DAY(S66))&lt;=$O$3),LEFT(R66,3)="PRA"),1,
IF(AND($R$2&lt;&gt;0,$S$2&lt;&gt;0,DATE(YEAR(S66),MONTH(S66),DAY(S66))&gt;=$R$2,(DATE(YEAR(S66),MONTH(S66),DAY(S66))&lt;=$S$2),LEFT(R66,3)="PRA"),1,0)),
IF(AND($R$2=0,$S$2=0,DATE(YEAR(S66),MONTH(S66),DAY(S66))&gt;=$O$6,(DATE(YEAR(S66),MONTH(S66),DAY(S66))&lt;=$O$3),INDEX(Potentials!$A$1:$O$1000,MATCH(R66,Potentials!$A$1:$A$1000,0),MATCH("Groupe",Potentials!$A$1:$O$1,0))=$A$2,LEFT(R66,3)="PRA"),1,
IF(AND($R$2&lt;&gt;0,$S$2&lt;&gt;0,DATE(YEAR(S66),MONTH(S66),DAY(S66))&gt;=$R$2,(DATE(YEAR(S66),MONTH(S66),DAY(S66))&lt;=$S$2),INDEX(Potentials!$A$1:$O$1000,MATCH(R66,Potentials!$A$1:$A$1000,0),MATCH("Groupe",Potentials!$A$1:$O$1,0))=$A$2,LEFT(R66,3)="PRA"),1,0))))</f>
      </c>
      <c r="U66" s="47" t="str">
        <f>IF(T66&lt;&gt;0,SUM($T$4:T66),0)</f>
      </c>
      <c r="V66" s="48">
        <v>63</v>
      </c>
      <c r="W66" s="17" t="str">
        <f>IFERROR(INDEX($R$4:$U$1000,MATCH(V66,$U$4:$U$1000,0),1),0)</f>
      </c>
      <c r="Y66" t="str">
        <f>Projects!A64</f>
      </c>
      <c r="Z66" s="1" t="str">
        <f>Projects!I64</f>
      </c>
      <c r="AA66" s="47" t="str">
        <f>IF($A$2="Tous",
IF(AND($Y$2=0,$Z$2=0,DATE(YEAR(Z66),MONTH(Z66),DAY(Z66))&gt;=$O$6,(DATE(YEAR(Z66),MONTH(Z66),DAY(Z66))&lt;=$O$3)),1,
IF(AND($Y$2&lt;&gt;0,$Z$2&lt;&gt;0,DATE(YEAR(Z66),MONTH(Z66),DAY(Z66))&gt;=$Y$2,(DATE(YEAR(Z66),MONTH(Z66),DAY(Z66))&lt;=$Z$2)),1,0)),
IF(AND($Y$2=0,$Z$2=0,DATE(YEAR(Z66),MONTH(Z66),DAY(Z66))&gt;=$O$6,(DATE(YEAR(Z66),MONTH(Z66),DAY(Z66))&lt;=$O$3),INDEX(Projects!$A$1:$O$1000,MATCH(Y66,Projects!$A$1:$A$1000,0),MATCH("Groupe",Projects!$A$1:$O$1,0))=$A$2),1,
IF(AND($Y$2&lt;&gt;0,$Z$2&lt;&gt;0,DATE(YEAR(Z66),MONTH(Z66),DAY(Z66))&gt;=$Y$2,(DATE(YEAR(Z66),MONTH(Z66),DAY(Z66))&lt;=$Z$2),INDEX(Projects!$A$1:$O$1000,MATCH(Y66,Projects!$A$1:$A$1000,0),MATCH("Groupe",Projects!$A$1:$O$1,0))=$A$2),1,0)))</f>
      </c>
      <c r="AB66" s="47" t="str">
        <f>IF(AA66&lt;&gt;0,SUM($AA$4:AA66),0)</f>
      </c>
      <c r="AC66" s="48">
        <v>63</v>
      </c>
      <c r="AD66" s="17" t="str">
        <f>IFERROR(INDEX($Y$4:$AB$1000,MATCH(AC66,$AB$4:$AB$1000,0),1),0)</f>
      </c>
      <c r="AF66" t="str">
        <f>Projects!A64</f>
      </c>
      <c r="AG66" s="1" t="str">
        <f>Projects!D64</f>
      </c>
      <c r="AH66" s="47" t="str">
        <f>IF($A$2="Tous",
IF(AND($AF$2=0,$AG$2=0,DATE(YEAR(AG66),MONTH(AG66),DAY(AG66))&gt;=$O$6,(DATE(YEAR(AG66),MONTH(AG66),DAY(AG66))&lt;=$O$3)),1,
IF(AND($AF$2&lt;&gt;0,$AG$2&lt;&gt;0,DATE(YEAR(AG66),MONTH(AG66),DAY(AG66))&gt;=$AF$2,(DATE(YEAR(AG66),MONTH(AG66),DAY(AG66))&lt;=$AG$2)),1,0)),
IF(AND($AF$2=0,$AG$2=0,DATE(YEAR(AG66),MONTH(AG66),DAY(AG66))&gt;=$O$6,(DATE(YEAR(AG66),MONTH(AG66),DAY(AG66))&lt;=$O$3),INDEX(Projects!$A$1:$O$1000,MATCH(AF66,Projects!$A$1:$A$1000,0),MATCH("Groupe",Projects!$A$1:$O$1,0))=$A$2),1,
IF(AND($AF$2&lt;&gt;0,$AG$2&lt;&gt;0,DATE(YEAR(AG66),MONTH(AG66),DAY(AG66))&gt;=$AF$2,(DATE(YEAR(AG66),MONTH(AG66),DAY(AG66))&lt;=$AG$2),INDEX(Projects!$A$1:$O$1000,MATCH(AF66,Projects!$A$1:$A$1000,0),MATCH("Groupe",Projects!$A$1:$O$1,0))=$A$2),1,0)))</f>
      </c>
      <c r="AI66" s="47" t="str">
        <f>IF(AH66&lt;&gt;0,SUM($AH$4:AH66),0)</f>
      </c>
      <c r="AJ66" s="48">
        <v>63</v>
      </c>
      <c r="AK66" s="17" t="str">
        <f>IFERROR(INDEX($AF$4:$AI$1000,MATCH(AJ66,$AI$4:$AI$1000,0),1),0)</f>
      </c>
      <c r="AM66" t="str">
        <f>Potentials!A64</f>
      </c>
      <c r="AN66" s="1" t="str">
        <f>Potentials!L64</f>
      </c>
      <c r="AO66" s="47" t="str">
        <f>IF(INDEX(Potentials!$A$1:$O$1000,MATCH(R66,Potentials!$A$1:$A$1000,0),MATCH("Origine setup",Potentials!$A$1:$O$1,0))&lt;&gt;"",0,
IF($A$2="Tous",
IF(AND($AM$2=0,$AN$2=0,DATE(YEAR(AN66),MONTH(AN66),DAY(AN66))&gt;=$O$6,(DATE(YEAR(AN66),MONTH(AN66),DAY(AN66))&lt;=$O$3),INDEX(Potentials!$A$1:$O$10000,MATCH(AM66,Potentials!$A$1:$A$1000,0),MATCH("Statut",Potentials!$A$1:$O$1,0))="9 -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IF(AND($AM$2&lt;&gt;0,$AN$2&lt;&gt;0,DATE(YEAR(AN66),MONTH(AN66),DAY(AN66))&gt;=$AM$2,(DATE(YEAR(AN66),MONTH(AN66),DAY(AN66))&lt;=$AN$2),INDEX(Potentials!$A$1:$O$10000,MATCH(AM66,Potentials!$A$1:$A$1000,0),MATCH("Statut",Potentials!$A$1:$O$1,0))="9 - Perdu"),1,0)),
IF(AND($AM$2=0,$AN$2=0,DATE(YEAR(AN66),MONTH(AN66),DAY(AN66))&gt;=$O$6,(DATE(YEAR(AN66),MONTH(AN66),DAY(AN66))&lt;=$O$3),INDEX(Potentials!$A$1:$O$1000,MATCH(AM66,Potentials!$A$1:$A$1000,0),MATCH("Groupe",Potentials!$A$1:$O$1,0))=$A$2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,MATCH(AM66,Potentials!$A$1:$A$1000,0),MATCH("Groupe",Potentials!$A$1:$O$1,0))=$A$2,INDEX(Potentials!$A$1:$O$10000,MATCH(AM66,Potentials!$A$1:$A$1000,0),MATCH("Statut",Potentials!$A$1:$O$1,0))="9 - Perdu"),1,0))))</f>
      </c>
      <c r="AP66" s="47" t="str">
        <f>IF(AO66&lt;&gt;0,SUM($AO$4:AO66),0)</f>
      </c>
      <c r="AQ66" s="48">
        <v>63</v>
      </c>
      <c r="AR66" s="17" t="str">
        <f>IFERROR(INDEX($AM$4:$AP$1000,MATCH(AQ66,$AP$4:$AP$1000,0),1),0)</f>
      </c>
      <c r="AT66" t="str">
        <f>IF(COUNTIF($AT$4:AT65,Potentials!B64)&gt;0,"",Potentials!B64)</f>
      </c>
      <c r="AU66" s="2" t="str">
        <f t="array" ref="AU66" aca="1" ca="1">IF($A$2="Tous",SUMPRODUCT((Potentials!$F$2:$F$2000)*(Potentials!$B$2:$B$2000=AT66)*(Potentials!$E$2:$E$2000&lt;&gt;"8 - Gagne")*(Potentials!$E$2:$E$2000&lt;&gt;"9 - Perdu")*(Potentials!$E$2:$E$2000&lt;&gt;"10 - Gele"))
+SUMPRODUCT((Potentials!$F$2:$F$2000=0)*(Potentials!$B$2:$B$2000=AT66)*(Potentials!$D$2:$D$2000)*(Potentials!$E$2:$E$2000&lt;&gt;"8 - Gagne")*(Potentials!$E$2:$E$2000&lt;&gt;"9 - Perdu")*(Potentials!$E$2:$E$2000&lt;&gt;"10 - Gele")),
SUMPRODUCT((Potentials!$F$2:$F$2000)*(Potentials!$B$2:$B$2000=AT66)*(Potentials!$E$2:$E$2000&lt;&gt;"8 - Gagne")*(Potentials!$E$2:$E$2000&lt;&gt;"9 - Perdu")*(Potentials!$E$2:$E$2000&lt;&gt;"10 - Gele")*(Potentials!$O$2:$O$2000=$A$2))
+SUMPRODUCT((Potentials!$F$2:$F$2000=0)*(Potentials!$B$2:$B$2000=AT66)*(Potentials!$D$2:$D$2000)*(Potentials!$E$2:$E$2000&lt;&gt;"8 - Gagne")*(Potentials!$E$2:$E$2000&lt;&gt;"9 - Perdu")*(Potentials!$E$2:$E$2000&lt;&gt;"10 - Gele")*(Potentials!$O$2:$O$2000=$A$2)))</f>
      </c>
      <c r="BA66" t="str">
        <f>Potentials!A64</f>
      </c>
      <c r="BB66" s="2" t="str">
        <f t="array" ref="BB66" aca="1" ca="1">IF($A$2="Tous",SUMPRODUCT((Potentials!$F$2:$F$2000)*(Potentials!$A$2:$A$2000=BA66)*(Potentials!$E$2:$E$2000&lt;&gt;"8 - Gagne")*(Potentials!$E$2:$E$2000&lt;&gt;"9 - Perdu")*(Potentials!$E$2:$E$2000&lt;&gt;"10 - Gele"))
+SUMPRODUCT((Potentials!$F$2:$F$2000=0)*(Potentials!$A$2:$A$2000=BA66)*(Potentials!$D$2:$D$2000)*(Potentials!$E$2:$E$2000&lt;&gt;"8 - Gagne")*(Potentials!$E$2:$E$2000&lt;&gt;"9 - Perdu")*(Potentials!$E$2:$E$2000&lt;&gt;"10 - Gele")),
SUMPRODUCT((Potentials!$F$2:$F$2000)*(Potentials!$A$2:$A$2000=BA66)*(Potentials!$E$2:$E$2000&lt;&gt;"8 - Gagne")*(Potentials!$E$2:$E$2000&lt;&gt;"9 - Perdu")*(Potentials!$E$2:$E$2000&lt;&gt;"10 - Gele")*(Potentials!$O$2:$O$2000=$A$2))
+SUMPRODUCT((Potentials!$F$2:$F$2000=0)*(Potentials!$A$2:$A$2000=BA66)*(Potentials!$D$2:$D$2000)*(Potentials!$E$2:$E$2000&lt;&gt;"8 - Gagne")*(Potentials!$E$2:$E$2000&lt;&gt;"9 - Perdu")*(Potentials!$E$2:$E$2000&lt;&gt;"10 - Gele")*(Potentials!$O$2:$O$2000=$A$2)))</f>
      </c>
    </row>
    <row r="67" spans="1:113">
      <c r="R67" t="str">
        <f>Potentials!A65</f>
      </c>
      <c r="S67" s="1" t="str">
        <f>Potentials!M65</f>
      </c>
      <c r="T67" s="47" t="str">
        <f>IF(INDEX(Potentials!$A$1:$O$1000,MATCH(R67,Potentials!$A$1:$A$1000,0),MATCH("Origine setup",Potentials!$A$1:$O$1,0))&lt;&gt;"",0,
IF($A$2="Tous",
IF(AND($R$2=0,$S$2=0,DATE(YEAR(S67),MONTH(S67),DAY(S67))&gt;=$O$6,(DATE(YEAR(S67),MONTH(S67),DAY(S67))&lt;=$O$3),LEFT(R67,3)="PRA"),1,
IF(AND($R$2&lt;&gt;0,$S$2&lt;&gt;0,DATE(YEAR(S67),MONTH(S67),DAY(S67))&gt;=$R$2,(DATE(YEAR(S67),MONTH(S67),DAY(S67))&lt;=$S$2),LEFT(R67,3)="PRA"),1,0)),
IF(AND($R$2=0,$S$2=0,DATE(YEAR(S67),MONTH(S67),DAY(S67))&gt;=$O$6,(DATE(YEAR(S67),MONTH(S67),DAY(S67))&lt;=$O$3),INDEX(Potentials!$A$1:$O$1000,MATCH(R67,Potentials!$A$1:$A$1000,0),MATCH("Groupe",Potentials!$A$1:$O$1,0))=$A$2,LEFT(R67,3)="PRA"),1,
IF(AND($R$2&lt;&gt;0,$S$2&lt;&gt;0,DATE(YEAR(S67),MONTH(S67),DAY(S67))&gt;=$R$2,(DATE(YEAR(S67),MONTH(S67),DAY(S67))&lt;=$S$2),INDEX(Potentials!$A$1:$O$1000,MATCH(R67,Potentials!$A$1:$A$1000,0),MATCH("Groupe",Potentials!$A$1:$O$1,0))=$A$2,LEFT(R67,3)="PRA"),1,0))))</f>
      </c>
      <c r="U67" s="47" t="str">
        <f>IF(T67&lt;&gt;0,SUM($T$4:T67),0)</f>
      </c>
      <c r="V67" s="48">
        <v>64</v>
      </c>
      <c r="W67" s="17" t="str">
        <f>IFERROR(INDEX($R$4:$U$1000,MATCH(V67,$U$4:$U$1000,0),1),0)</f>
      </c>
      <c r="Y67" t="str">
        <f>Projects!A65</f>
      </c>
      <c r="Z67" s="1" t="str">
        <f>Projects!I65</f>
      </c>
      <c r="AA67" s="47" t="str">
        <f>IF($A$2="Tous",
IF(AND($Y$2=0,$Z$2=0,DATE(YEAR(Z67),MONTH(Z67),DAY(Z67))&gt;=$O$6,(DATE(YEAR(Z67),MONTH(Z67),DAY(Z67))&lt;=$O$3)),1,
IF(AND($Y$2&lt;&gt;0,$Z$2&lt;&gt;0,DATE(YEAR(Z67),MONTH(Z67),DAY(Z67))&gt;=$Y$2,(DATE(YEAR(Z67),MONTH(Z67),DAY(Z67))&lt;=$Z$2)),1,0)),
IF(AND($Y$2=0,$Z$2=0,DATE(YEAR(Z67),MONTH(Z67),DAY(Z67))&gt;=$O$6,(DATE(YEAR(Z67),MONTH(Z67),DAY(Z67))&lt;=$O$3),INDEX(Projects!$A$1:$O$1000,MATCH(Y67,Projects!$A$1:$A$1000,0),MATCH("Groupe",Projects!$A$1:$O$1,0))=$A$2),1,
IF(AND($Y$2&lt;&gt;0,$Z$2&lt;&gt;0,DATE(YEAR(Z67),MONTH(Z67),DAY(Z67))&gt;=$Y$2,(DATE(YEAR(Z67),MONTH(Z67),DAY(Z67))&lt;=$Z$2),INDEX(Projects!$A$1:$O$1000,MATCH(Y67,Projects!$A$1:$A$1000,0),MATCH("Groupe",Projects!$A$1:$O$1,0))=$A$2),1,0)))</f>
      </c>
      <c r="AB67" s="47" t="str">
        <f>IF(AA67&lt;&gt;0,SUM($AA$4:AA67),0)</f>
      </c>
      <c r="AC67" s="48">
        <v>64</v>
      </c>
      <c r="AD67" s="17" t="str">
        <f>IFERROR(INDEX($Y$4:$AB$1000,MATCH(AC67,$AB$4:$AB$1000,0),1),0)</f>
      </c>
      <c r="AF67" t="str">
        <f>Projects!A65</f>
      </c>
      <c r="AG67" s="1" t="str">
        <f>Projects!D65</f>
      </c>
      <c r="AH67" s="47" t="str">
        <f>IF($A$2="Tous",
IF(AND($AF$2=0,$AG$2=0,DATE(YEAR(AG67),MONTH(AG67),DAY(AG67))&gt;=$O$6,(DATE(YEAR(AG67),MONTH(AG67),DAY(AG67))&lt;=$O$3)),1,
IF(AND($AF$2&lt;&gt;0,$AG$2&lt;&gt;0,DATE(YEAR(AG67),MONTH(AG67),DAY(AG67))&gt;=$AF$2,(DATE(YEAR(AG67),MONTH(AG67),DAY(AG67))&lt;=$AG$2)),1,0)),
IF(AND($AF$2=0,$AG$2=0,DATE(YEAR(AG67),MONTH(AG67),DAY(AG67))&gt;=$O$6,(DATE(YEAR(AG67),MONTH(AG67),DAY(AG67))&lt;=$O$3),INDEX(Projects!$A$1:$O$1000,MATCH(AF67,Projects!$A$1:$A$1000,0),MATCH("Groupe",Projects!$A$1:$O$1,0))=$A$2),1,
IF(AND($AF$2&lt;&gt;0,$AG$2&lt;&gt;0,DATE(YEAR(AG67),MONTH(AG67),DAY(AG67))&gt;=$AF$2,(DATE(YEAR(AG67),MONTH(AG67),DAY(AG67))&lt;=$AG$2),INDEX(Projects!$A$1:$O$1000,MATCH(AF67,Projects!$A$1:$A$1000,0),MATCH("Groupe",Projects!$A$1:$O$1,0))=$A$2),1,0)))</f>
      </c>
      <c r="AI67" s="47" t="str">
        <f>IF(AH67&lt;&gt;0,SUM($AH$4:AH67),0)</f>
      </c>
      <c r="AJ67" s="48">
        <v>64</v>
      </c>
      <c r="AK67" s="17" t="str">
        <f>IFERROR(INDEX($AF$4:$AI$1000,MATCH(AJ67,$AI$4:$AI$1000,0),1),0)</f>
      </c>
      <c r="AM67" t="str">
        <f>Potentials!A65</f>
      </c>
      <c r="AN67" s="1" t="str">
        <f>Potentials!L65</f>
      </c>
      <c r="AO67" s="47" t="str">
        <f>IF(INDEX(Potentials!$A$1:$O$1000,MATCH(R67,Potentials!$A$1:$A$1000,0),MATCH("Origine setup",Potentials!$A$1:$O$1,0))&lt;&gt;"",0,
IF($A$2="Tous",
IF(AND($AM$2=0,$AN$2=0,DATE(YEAR(AN67),MONTH(AN67),DAY(AN67))&gt;=$O$6,(DATE(YEAR(AN67),MONTH(AN67),DAY(AN67))&lt;=$O$3),INDEX(Potentials!$A$1:$O$10000,MATCH(AM67,Potentials!$A$1:$A$1000,0),MATCH("Statut",Potentials!$A$1:$O$1,0))="9 -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IF(AND($AM$2&lt;&gt;0,$AN$2&lt;&gt;0,DATE(YEAR(AN67),MONTH(AN67),DAY(AN67))&gt;=$AM$2,(DATE(YEAR(AN67),MONTH(AN67),DAY(AN67))&lt;=$AN$2),INDEX(Potentials!$A$1:$O$10000,MATCH(AM67,Potentials!$A$1:$A$1000,0),MATCH("Statut",Potentials!$A$1:$O$1,0))="9 - Perdu"),1,0)),
IF(AND($AM$2=0,$AN$2=0,DATE(YEAR(AN67),MONTH(AN67),DAY(AN67))&gt;=$O$6,(DATE(YEAR(AN67),MONTH(AN67),DAY(AN67))&lt;=$O$3),INDEX(Potentials!$A$1:$O$1000,MATCH(AM67,Potentials!$A$1:$A$1000,0),MATCH("Groupe",Potentials!$A$1:$O$1,0))=$A$2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,MATCH(AM67,Potentials!$A$1:$A$1000,0),MATCH("Groupe",Potentials!$A$1:$O$1,0))=$A$2,INDEX(Potentials!$A$1:$O$10000,MATCH(AM67,Potentials!$A$1:$A$1000,0),MATCH("Statut",Potentials!$A$1:$O$1,0))="9 - Perdu"),1,0))))</f>
      </c>
      <c r="AP67" s="47" t="str">
        <f>IF(AO67&lt;&gt;0,SUM($AO$4:AO67),0)</f>
      </c>
      <c r="AQ67" s="48">
        <v>64</v>
      </c>
      <c r="AR67" s="17" t="str">
        <f>IFERROR(INDEX($AM$4:$AP$1000,MATCH(AQ67,$AP$4:$AP$1000,0),1),0)</f>
      </c>
      <c r="AT67" t="str">
        <f>IF(COUNTIF($AT$4:AT66,Potentials!B65)&gt;0,"",Potentials!B65)</f>
      </c>
      <c r="AU67" s="2" t="str">
        <f t="array" ref="AU67" aca="1" ca="1">IF($A$2="Tous",SUMPRODUCT((Potentials!$F$2:$F$2000)*(Potentials!$B$2:$B$2000=AT67)*(Potentials!$E$2:$E$2000&lt;&gt;"8 - Gagne")*(Potentials!$E$2:$E$2000&lt;&gt;"9 - Perdu")*(Potentials!$E$2:$E$2000&lt;&gt;"10 - Gele"))
+SUMPRODUCT((Potentials!$F$2:$F$2000=0)*(Potentials!$B$2:$B$2000=AT67)*(Potentials!$D$2:$D$2000)*(Potentials!$E$2:$E$2000&lt;&gt;"8 - Gagne")*(Potentials!$E$2:$E$2000&lt;&gt;"9 - Perdu")*(Potentials!$E$2:$E$2000&lt;&gt;"10 - Gele")),
SUMPRODUCT((Potentials!$F$2:$F$2000)*(Potentials!$B$2:$B$2000=AT67)*(Potentials!$E$2:$E$2000&lt;&gt;"8 - Gagne")*(Potentials!$E$2:$E$2000&lt;&gt;"9 - Perdu")*(Potentials!$E$2:$E$2000&lt;&gt;"10 - Gele")*(Potentials!$O$2:$O$2000=$A$2))
+SUMPRODUCT((Potentials!$F$2:$F$2000=0)*(Potentials!$B$2:$B$2000=AT67)*(Potentials!$D$2:$D$2000)*(Potentials!$E$2:$E$2000&lt;&gt;"8 - Gagne")*(Potentials!$E$2:$E$2000&lt;&gt;"9 - Perdu")*(Potentials!$E$2:$E$2000&lt;&gt;"10 - Gele")*(Potentials!$O$2:$O$2000=$A$2)))</f>
      </c>
      <c r="BA67" t="str">
        <f>Potentials!A65</f>
      </c>
      <c r="BB67" s="2" t="str">
        <f t="array" ref="BB67" aca="1" ca="1">IF($A$2="Tous",SUMPRODUCT((Potentials!$F$2:$F$2000)*(Potentials!$A$2:$A$2000=BA67)*(Potentials!$E$2:$E$2000&lt;&gt;"8 - Gagne")*(Potentials!$E$2:$E$2000&lt;&gt;"9 - Perdu")*(Potentials!$E$2:$E$2000&lt;&gt;"10 - Gele"))
+SUMPRODUCT((Potentials!$F$2:$F$2000=0)*(Potentials!$A$2:$A$2000=BA67)*(Potentials!$D$2:$D$2000)*(Potentials!$E$2:$E$2000&lt;&gt;"8 - Gagne")*(Potentials!$E$2:$E$2000&lt;&gt;"9 - Perdu")*(Potentials!$E$2:$E$2000&lt;&gt;"10 - Gele")),
SUMPRODUCT((Potentials!$F$2:$F$2000)*(Potentials!$A$2:$A$2000=BA67)*(Potentials!$E$2:$E$2000&lt;&gt;"8 - Gagne")*(Potentials!$E$2:$E$2000&lt;&gt;"9 - Perdu")*(Potentials!$E$2:$E$2000&lt;&gt;"10 - Gele")*(Potentials!$O$2:$O$2000=$A$2))
+SUMPRODUCT((Potentials!$F$2:$F$2000=0)*(Potentials!$A$2:$A$2000=BA67)*(Potentials!$D$2:$D$2000)*(Potentials!$E$2:$E$2000&lt;&gt;"8 - Gagne")*(Potentials!$E$2:$E$2000&lt;&gt;"9 - Perdu")*(Potentials!$E$2:$E$2000&lt;&gt;"10 - Gele")*(Potentials!$O$2:$O$2000=$A$2)))</f>
      </c>
    </row>
    <row r="68" spans="1:113">
      <c r="R68" t="str">
        <f>Potentials!A66</f>
      </c>
      <c r="S68" s="1" t="str">
        <f>Potentials!M66</f>
      </c>
      <c r="T68" s="47" t="str">
        <f>IF(INDEX(Potentials!$A$1:$O$1000,MATCH(R68,Potentials!$A$1:$A$1000,0),MATCH("Origine setup",Potentials!$A$1:$O$1,0))&lt;&gt;"",0,
IF($A$2="Tous",
IF(AND($R$2=0,$S$2=0,DATE(YEAR(S68),MONTH(S68),DAY(S68))&gt;=$O$6,(DATE(YEAR(S68),MONTH(S68),DAY(S68))&lt;=$O$3),LEFT(R68,3)="PRA"),1,
IF(AND($R$2&lt;&gt;0,$S$2&lt;&gt;0,DATE(YEAR(S68),MONTH(S68),DAY(S68))&gt;=$R$2,(DATE(YEAR(S68),MONTH(S68),DAY(S68))&lt;=$S$2),LEFT(R68,3)="PRA"),1,0)),
IF(AND($R$2=0,$S$2=0,DATE(YEAR(S68),MONTH(S68),DAY(S68))&gt;=$O$6,(DATE(YEAR(S68),MONTH(S68),DAY(S68))&lt;=$O$3),INDEX(Potentials!$A$1:$O$1000,MATCH(R68,Potentials!$A$1:$A$1000,0),MATCH("Groupe",Potentials!$A$1:$O$1,0))=$A$2,LEFT(R68,3)="PRA"),1,
IF(AND($R$2&lt;&gt;0,$S$2&lt;&gt;0,DATE(YEAR(S68),MONTH(S68),DAY(S68))&gt;=$R$2,(DATE(YEAR(S68),MONTH(S68),DAY(S68))&lt;=$S$2),INDEX(Potentials!$A$1:$O$1000,MATCH(R68,Potentials!$A$1:$A$1000,0),MATCH("Groupe",Potentials!$A$1:$O$1,0))=$A$2,LEFT(R68,3)="PRA"),1,0))))</f>
      </c>
      <c r="U68" s="47" t="str">
        <f>IF(T68&lt;&gt;0,SUM($T$4:T68),0)</f>
      </c>
      <c r="V68" s="48">
        <v>65</v>
      </c>
      <c r="W68" s="17" t="str">
        <f>IFERROR(INDEX($R$4:$U$1000,MATCH(V68,$U$4:$U$1000,0),1),0)</f>
      </c>
      <c r="Y68" t="str">
        <f>Projects!A66</f>
      </c>
      <c r="Z68" s="1" t="str">
        <f>Projects!I66</f>
      </c>
      <c r="AA68" s="47" t="str">
        <f>IF($A$2="Tous",
IF(AND($Y$2=0,$Z$2=0,DATE(YEAR(Z68),MONTH(Z68),DAY(Z68))&gt;=$O$6,(DATE(YEAR(Z68),MONTH(Z68),DAY(Z68))&lt;=$O$3)),1,
IF(AND($Y$2&lt;&gt;0,$Z$2&lt;&gt;0,DATE(YEAR(Z68),MONTH(Z68),DAY(Z68))&gt;=$Y$2,(DATE(YEAR(Z68),MONTH(Z68),DAY(Z68))&lt;=$Z$2)),1,0)),
IF(AND($Y$2=0,$Z$2=0,DATE(YEAR(Z68),MONTH(Z68),DAY(Z68))&gt;=$O$6,(DATE(YEAR(Z68),MONTH(Z68),DAY(Z68))&lt;=$O$3),INDEX(Projects!$A$1:$O$1000,MATCH(Y68,Projects!$A$1:$A$1000,0),MATCH("Groupe",Projects!$A$1:$O$1,0))=$A$2),1,
IF(AND($Y$2&lt;&gt;0,$Z$2&lt;&gt;0,DATE(YEAR(Z68),MONTH(Z68),DAY(Z68))&gt;=$Y$2,(DATE(YEAR(Z68),MONTH(Z68),DAY(Z68))&lt;=$Z$2),INDEX(Projects!$A$1:$O$1000,MATCH(Y68,Projects!$A$1:$A$1000,0),MATCH("Groupe",Projects!$A$1:$O$1,0))=$A$2),1,0)))</f>
      </c>
      <c r="AB68" s="47" t="str">
        <f>IF(AA68&lt;&gt;0,SUM($AA$4:AA68),0)</f>
      </c>
      <c r="AC68" s="48">
        <v>65</v>
      </c>
      <c r="AD68" s="17" t="str">
        <f>IFERROR(INDEX($Y$4:$AB$1000,MATCH(AC68,$AB$4:$AB$1000,0),1),0)</f>
      </c>
      <c r="AF68" t="str">
        <f>Projects!A66</f>
      </c>
      <c r="AG68" s="1" t="str">
        <f>Projects!D66</f>
      </c>
      <c r="AH68" s="47" t="str">
        <f>IF($A$2="Tous",
IF(AND($AF$2=0,$AG$2=0,DATE(YEAR(AG68),MONTH(AG68),DAY(AG68))&gt;=$O$6,(DATE(YEAR(AG68),MONTH(AG68),DAY(AG68))&lt;=$O$3)),1,
IF(AND($AF$2&lt;&gt;0,$AG$2&lt;&gt;0,DATE(YEAR(AG68),MONTH(AG68),DAY(AG68))&gt;=$AF$2,(DATE(YEAR(AG68),MONTH(AG68),DAY(AG68))&lt;=$AG$2)),1,0)),
IF(AND($AF$2=0,$AG$2=0,DATE(YEAR(AG68),MONTH(AG68),DAY(AG68))&gt;=$O$6,(DATE(YEAR(AG68),MONTH(AG68),DAY(AG68))&lt;=$O$3),INDEX(Projects!$A$1:$O$1000,MATCH(AF68,Projects!$A$1:$A$1000,0),MATCH("Groupe",Projects!$A$1:$O$1,0))=$A$2),1,
IF(AND($AF$2&lt;&gt;0,$AG$2&lt;&gt;0,DATE(YEAR(AG68),MONTH(AG68),DAY(AG68))&gt;=$AF$2,(DATE(YEAR(AG68),MONTH(AG68),DAY(AG68))&lt;=$AG$2),INDEX(Projects!$A$1:$O$1000,MATCH(AF68,Projects!$A$1:$A$1000,0),MATCH("Groupe",Projects!$A$1:$O$1,0))=$A$2),1,0)))</f>
      </c>
      <c r="AI68" s="47" t="str">
        <f>IF(AH68&lt;&gt;0,SUM($AH$4:AH68),0)</f>
      </c>
      <c r="AJ68" s="48">
        <v>65</v>
      </c>
      <c r="AK68" s="17" t="str">
        <f>IFERROR(INDEX($AF$4:$AI$1000,MATCH(AJ68,$AI$4:$AI$1000,0),1),0)</f>
      </c>
      <c r="AM68" t="str">
        <f>Potentials!A66</f>
      </c>
      <c r="AN68" s="1" t="str">
        <f>Potentials!L66</f>
      </c>
      <c r="AO68" s="47" t="str">
        <f>IF(INDEX(Potentials!$A$1:$O$1000,MATCH(R68,Potentials!$A$1:$A$1000,0),MATCH("Origine setup",Potentials!$A$1:$O$1,0))&lt;&gt;"",0,
IF($A$2="Tous",
IF(AND($AM$2=0,$AN$2=0,DATE(YEAR(AN68),MONTH(AN68),DAY(AN68))&gt;=$O$6,(DATE(YEAR(AN68),MONTH(AN68),DAY(AN68))&lt;=$O$3),INDEX(Potentials!$A$1:$O$10000,MATCH(AM68,Potentials!$A$1:$A$1000,0),MATCH("Statut",Potentials!$A$1:$O$1,0))="9 -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IF(AND($AM$2&lt;&gt;0,$AN$2&lt;&gt;0,DATE(YEAR(AN68),MONTH(AN68),DAY(AN68))&gt;=$AM$2,(DATE(YEAR(AN68),MONTH(AN68),DAY(AN68))&lt;=$AN$2),INDEX(Potentials!$A$1:$O$10000,MATCH(AM68,Potentials!$A$1:$A$1000,0),MATCH("Statut",Potentials!$A$1:$O$1,0))="9 - Perdu"),1,0)),
IF(AND($AM$2=0,$AN$2=0,DATE(YEAR(AN68),MONTH(AN68),DAY(AN68))&gt;=$O$6,(DATE(YEAR(AN68),MONTH(AN68),DAY(AN68))&lt;=$O$3),INDEX(Potentials!$A$1:$O$1000,MATCH(AM68,Potentials!$A$1:$A$1000,0),MATCH("Groupe",Potentials!$A$1:$O$1,0))=$A$2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,MATCH(AM68,Potentials!$A$1:$A$1000,0),MATCH("Groupe",Potentials!$A$1:$O$1,0))=$A$2,INDEX(Potentials!$A$1:$O$10000,MATCH(AM68,Potentials!$A$1:$A$1000,0),MATCH("Statut",Potentials!$A$1:$O$1,0))="9 - Perdu"),1,0))))</f>
      </c>
      <c r="AP68" s="47" t="str">
        <f>IF(AO68&lt;&gt;0,SUM($AO$4:AO68),0)</f>
      </c>
      <c r="AQ68" s="48">
        <v>65</v>
      </c>
      <c r="AR68" s="17" t="str">
        <f>IFERROR(INDEX($AM$4:$AP$1000,MATCH(AQ68,$AP$4:$AP$1000,0),1),0)</f>
      </c>
      <c r="AT68" t="str">
        <f>IF(COUNTIF($AT$4:AT67,Potentials!B66)&gt;0,"",Potentials!B66)</f>
      </c>
      <c r="AU68" s="2" t="str">
        <f t="array" ref="AU68" aca="1" ca="1">IF($A$2="Tous",SUMPRODUCT((Potentials!$F$2:$F$2000)*(Potentials!$B$2:$B$2000=AT68)*(Potentials!$E$2:$E$2000&lt;&gt;"8 - Gagne")*(Potentials!$E$2:$E$2000&lt;&gt;"9 - Perdu")*(Potentials!$E$2:$E$2000&lt;&gt;"10 - Gele"))
+SUMPRODUCT((Potentials!$F$2:$F$2000=0)*(Potentials!$B$2:$B$2000=AT68)*(Potentials!$D$2:$D$2000)*(Potentials!$E$2:$E$2000&lt;&gt;"8 - Gagne")*(Potentials!$E$2:$E$2000&lt;&gt;"9 - Perdu")*(Potentials!$E$2:$E$2000&lt;&gt;"10 - Gele")),
SUMPRODUCT((Potentials!$F$2:$F$2000)*(Potentials!$B$2:$B$2000=AT68)*(Potentials!$E$2:$E$2000&lt;&gt;"8 - Gagne")*(Potentials!$E$2:$E$2000&lt;&gt;"9 - Perdu")*(Potentials!$E$2:$E$2000&lt;&gt;"10 - Gele")*(Potentials!$O$2:$O$2000=$A$2))
+SUMPRODUCT((Potentials!$F$2:$F$2000=0)*(Potentials!$B$2:$B$2000=AT68)*(Potentials!$D$2:$D$2000)*(Potentials!$E$2:$E$2000&lt;&gt;"8 - Gagne")*(Potentials!$E$2:$E$2000&lt;&gt;"9 - Perdu")*(Potentials!$E$2:$E$2000&lt;&gt;"10 - Gele")*(Potentials!$O$2:$O$2000=$A$2)))</f>
      </c>
      <c r="BA68" t="str">
        <f>Potentials!A66</f>
      </c>
      <c r="BB68" s="2" t="str">
        <f t="array" ref="BB68" aca="1" ca="1">IF($A$2="Tous",SUMPRODUCT((Potentials!$F$2:$F$2000)*(Potentials!$A$2:$A$2000=BA68)*(Potentials!$E$2:$E$2000&lt;&gt;"8 - Gagne")*(Potentials!$E$2:$E$2000&lt;&gt;"9 - Perdu")*(Potentials!$E$2:$E$2000&lt;&gt;"10 - Gele"))
+SUMPRODUCT((Potentials!$F$2:$F$2000=0)*(Potentials!$A$2:$A$2000=BA68)*(Potentials!$D$2:$D$2000)*(Potentials!$E$2:$E$2000&lt;&gt;"8 - Gagne")*(Potentials!$E$2:$E$2000&lt;&gt;"9 - Perdu")*(Potentials!$E$2:$E$2000&lt;&gt;"10 - Gele")),
SUMPRODUCT((Potentials!$F$2:$F$2000)*(Potentials!$A$2:$A$2000=BA68)*(Potentials!$E$2:$E$2000&lt;&gt;"8 - Gagne")*(Potentials!$E$2:$E$2000&lt;&gt;"9 - Perdu")*(Potentials!$E$2:$E$2000&lt;&gt;"10 - Gele")*(Potentials!$O$2:$O$2000=$A$2))
+SUMPRODUCT((Potentials!$F$2:$F$2000=0)*(Potentials!$A$2:$A$2000=BA68)*(Potentials!$D$2:$D$2000)*(Potentials!$E$2:$E$2000&lt;&gt;"8 - Gagne")*(Potentials!$E$2:$E$2000&lt;&gt;"9 - Perdu")*(Potentials!$E$2:$E$2000&lt;&gt;"10 - Gele")*(Potentials!$O$2:$O$2000=$A$2)))</f>
      </c>
    </row>
    <row r="69" spans="1:113">
      <c r="R69" t="str">
        <f>Potentials!A67</f>
      </c>
      <c r="S69" s="1" t="str">
        <f>Potentials!M67</f>
      </c>
      <c r="T69" s="47" t="str">
        <f>IF(INDEX(Potentials!$A$1:$O$1000,MATCH(R69,Potentials!$A$1:$A$1000,0),MATCH("Origine setup",Potentials!$A$1:$O$1,0))&lt;&gt;"",0,
IF($A$2="Tous",
IF(AND($R$2=0,$S$2=0,DATE(YEAR(S69),MONTH(S69),DAY(S69))&gt;=$O$6,(DATE(YEAR(S69),MONTH(S69),DAY(S69))&lt;=$O$3),LEFT(R69,3)="PRA"),1,
IF(AND($R$2&lt;&gt;0,$S$2&lt;&gt;0,DATE(YEAR(S69),MONTH(S69),DAY(S69))&gt;=$R$2,(DATE(YEAR(S69),MONTH(S69),DAY(S69))&lt;=$S$2),LEFT(R69,3)="PRA"),1,0)),
IF(AND($R$2=0,$S$2=0,DATE(YEAR(S69),MONTH(S69),DAY(S69))&gt;=$O$6,(DATE(YEAR(S69),MONTH(S69),DAY(S69))&lt;=$O$3),INDEX(Potentials!$A$1:$O$1000,MATCH(R69,Potentials!$A$1:$A$1000,0),MATCH("Groupe",Potentials!$A$1:$O$1,0))=$A$2,LEFT(R69,3)="PRA"),1,
IF(AND($R$2&lt;&gt;0,$S$2&lt;&gt;0,DATE(YEAR(S69),MONTH(S69),DAY(S69))&gt;=$R$2,(DATE(YEAR(S69),MONTH(S69),DAY(S69))&lt;=$S$2),INDEX(Potentials!$A$1:$O$1000,MATCH(R69,Potentials!$A$1:$A$1000,0),MATCH("Groupe",Potentials!$A$1:$O$1,0))=$A$2,LEFT(R69,3)="PRA"),1,0))))</f>
      </c>
      <c r="U69" s="47" t="str">
        <f>IF(T69&lt;&gt;0,SUM($T$4:T69),0)</f>
      </c>
      <c r="V69" s="48">
        <v>66</v>
      </c>
      <c r="W69" s="17" t="str">
        <f>IFERROR(INDEX($R$4:$U$1000,MATCH(V69,$U$4:$U$1000,0),1),0)</f>
      </c>
      <c r="Y69" t="str">
        <f>Projects!A67</f>
      </c>
      <c r="Z69" s="1" t="str">
        <f>Projects!I67</f>
      </c>
      <c r="AA69" s="47" t="str">
        <f>IF($A$2="Tous",
IF(AND($Y$2=0,$Z$2=0,DATE(YEAR(Z69),MONTH(Z69),DAY(Z69))&gt;=$O$6,(DATE(YEAR(Z69),MONTH(Z69),DAY(Z69))&lt;=$O$3)),1,
IF(AND($Y$2&lt;&gt;0,$Z$2&lt;&gt;0,DATE(YEAR(Z69),MONTH(Z69),DAY(Z69))&gt;=$Y$2,(DATE(YEAR(Z69),MONTH(Z69),DAY(Z69))&lt;=$Z$2)),1,0)),
IF(AND($Y$2=0,$Z$2=0,DATE(YEAR(Z69),MONTH(Z69),DAY(Z69))&gt;=$O$6,(DATE(YEAR(Z69),MONTH(Z69),DAY(Z69))&lt;=$O$3),INDEX(Projects!$A$1:$O$1000,MATCH(Y69,Projects!$A$1:$A$1000,0),MATCH("Groupe",Projects!$A$1:$O$1,0))=$A$2),1,
IF(AND($Y$2&lt;&gt;0,$Z$2&lt;&gt;0,DATE(YEAR(Z69),MONTH(Z69),DAY(Z69))&gt;=$Y$2,(DATE(YEAR(Z69),MONTH(Z69),DAY(Z69))&lt;=$Z$2),INDEX(Projects!$A$1:$O$1000,MATCH(Y69,Projects!$A$1:$A$1000,0),MATCH("Groupe",Projects!$A$1:$O$1,0))=$A$2),1,0)))</f>
      </c>
      <c r="AB69" s="47" t="str">
        <f>IF(AA69&lt;&gt;0,SUM($AA$4:AA69),0)</f>
      </c>
      <c r="AC69" s="48">
        <v>66</v>
      </c>
      <c r="AD69" s="17" t="str">
        <f>IFERROR(INDEX($Y$4:$AB$1000,MATCH(AC69,$AB$4:$AB$1000,0),1),0)</f>
      </c>
      <c r="AF69" t="str">
        <f>Projects!A67</f>
      </c>
      <c r="AG69" s="1" t="str">
        <f>Projects!D67</f>
      </c>
      <c r="AH69" s="47" t="str">
        <f>IF($A$2="Tous",
IF(AND($AF$2=0,$AG$2=0,DATE(YEAR(AG69),MONTH(AG69),DAY(AG69))&gt;=$O$6,(DATE(YEAR(AG69),MONTH(AG69),DAY(AG69))&lt;=$O$3)),1,
IF(AND($AF$2&lt;&gt;0,$AG$2&lt;&gt;0,DATE(YEAR(AG69),MONTH(AG69),DAY(AG69))&gt;=$AF$2,(DATE(YEAR(AG69),MONTH(AG69),DAY(AG69))&lt;=$AG$2)),1,0)),
IF(AND($AF$2=0,$AG$2=0,DATE(YEAR(AG69),MONTH(AG69),DAY(AG69))&gt;=$O$6,(DATE(YEAR(AG69),MONTH(AG69),DAY(AG69))&lt;=$O$3),INDEX(Projects!$A$1:$O$1000,MATCH(AF69,Projects!$A$1:$A$1000,0),MATCH("Groupe",Projects!$A$1:$O$1,0))=$A$2),1,
IF(AND($AF$2&lt;&gt;0,$AG$2&lt;&gt;0,DATE(YEAR(AG69),MONTH(AG69),DAY(AG69))&gt;=$AF$2,(DATE(YEAR(AG69),MONTH(AG69),DAY(AG69))&lt;=$AG$2),INDEX(Projects!$A$1:$O$1000,MATCH(AF69,Projects!$A$1:$A$1000,0),MATCH("Groupe",Projects!$A$1:$O$1,0))=$A$2),1,0)))</f>
      </c>
      <c r="AI69" s="47" t="str">
        <f>IF(AH69&lt;&gt;0,SUM($AH$4:AH69),0)</f>
      </c>
      <c r="AJ69" s="48">
        <v>66</v>
      </c>
      <c r="AK69" s="17" t="str">
        <f>IFERROR(INDEX($AF$4:$AI$1000,MATCH(AJ69,$AI$4:$AI$1000,0),1),0)</f>
      </c>
      <c r="AM69" t="str">
        <f>Potentials!A67</f>
      </c>
      <c r="AN69" s="1" t="str">
        <f>Potentials!L67</f>
      </c>
      <c r="AO69" s="47" t="str">
        <f>IF(INDEX(Potentials!$A$1:$O$1000,MATCH(R69,Potentials!$A$1:$A$1000,0),MATCH("Origine setup",Potentials!$A$1:$O$1,0))&lt;&gt;"",0,
IF($A$2="Tous",
IF(AND($AM$2=0,$AN$2=0,DATE(YEAR(AN69),MONTH(AN69),DAY(AN69))&gt;=$O$6,(DATE(YEAR(AN69),MONTH(AN69),DAY(AN69))&lt;=$O$3),INDEX(Potentials!$A$1:$O$10000,MATCH(AM69,Potentials!$A$1:$A$1000,0),MATCH("Statut",Potentials!$A$1:$O$1,0))="9 -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IF(AND($AM$2&lt;&gt;0,$AN$2&lt;&gt;0,DATE(YEAR(AN69),MONTH(AN69),DAY(AN69))&gt;=$AM$2,(DATE(YEAR(AN69),MONTH(AN69),DAY(AN69))&lt;=$AN$2),INDEX(Potentials!$A$1:$O$10000,MATCH(AM69,Potentials!$A$1:$A$1000,0),MATCH("Statut",Potentials!$A$1:$O$1,0))="9 - Perdu"),1,0)),
IF(AND($AM$2=0,$AN$2=0,DATE(YEAR(AN69),MONTH(AN69),DAY(AN69))&gt;=$O$6,(DATE(YEAR(AN69),MONTH(AN69),DAY(AN69))&lt;=$O$3),INDEX(Potentials!$A$1:$O$1000,MATCH(AM69,Potentials!$A$1:$A$1000,0),MATCH("Groupe",Potentials!$A$1:$O$1,0))=$A$2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,MATCH(AM69,Potentials!$A$1:$A$1000,0),MATCH("Groupe",Potentials!$A$1:$O$1,0))=$A$2,INDEX(Potentials!$A$1:$O$10000,MATCH(AM69,Potentials!$A$1:$A$1000,0),MATCH("Statut",Potentials!$A$1:$O$1,0))="9 - Perdu"),1,0))))</f>
      </c>
      <c r="AP69" s="47" t="str">
        <f>IF(AO69&lt;&gt;0,SUM($AO$4:AO69),0)</f>
      </c>
      <c r="AQ69" s="48">
        <v>66</v>
      </c>
      <c r="AR69" s="17" t="str">
        <f>IFERROR(INDEX($AM$4:$AP$1000,MATCH(AQ69,$AP$4:$AP$1000,0),1),0)</f>
      </c>
      <c r="AT69" t="str">
        <f>IF(COUNTIF($AT$4:AT68,Potentials!B67)&gt;0,"",Potentials!B67)</f>
      </c>
      <c r="AU69" s="2" t="str">
        <f t="array" ref="AU69" aca="1" ca="1">IF($A$2="Tous",SUMPRODUCT((Potentials!$F$2:$F$2000)*(Potentials!$B$2:$B$2000=AT69)*(Potentials!$E$2:$E$2000&lt;&gt;"8 - Gagne")*(Potentials!$E$2:$E$2000&lt;&gt;"9 - Perdu")*(Potentials!$E$2:$E$2000&lt;&gt;"10 - Gele"))
+SUMPRODUCT((Potentials!$F$2:$F$2000=0)*(Potentials!$B$2:$B$2000=AT69)*(Potentials!$D$2:$D$2000)*(Potentials!$E$2:$E$2000&lt;&gt;"8 - Gagne")*(Potentials!$E$2:$E$2000&lt;&gt;"9 - Perdu")*(Potentials!$E$2:$E$2000&lt;&gt;"10 - Gele")),
SUMPRODUCT((Potentials!$F$2:$F$2000)*(Potentials!$B$2:$B$2000=AT69)*(Potentials!$E$2:$E$2000&lt;&gt;"8 - Gagne")*(Potentials!$E$2:$E$2000&lt;&gt;"9 - Perdu")*(Potentials!$E$2:$E$2000&lt;&gt;"10 - Gele")*(Potentials!$O$2:$O$2000=$A$2))
+SUMPRODUCT((Potentials!$F$2:$F$2000=0)*(Potentials!$B$2:$B$2000=AT69)*(Potentials!$D$2:$D$2000)*(Potentials!$E$2:$E$2000&lt;&gt;"8 - Gagne")*(Potentials!$E$2:$E$2000&lt;&gt;"9 - Perdu")*(Potentials!$E$2:$E$2000&lt;&gt;"10 - Gele")*(Potentials!$O$2:$O$2000=$A$2)))</f>
      </c>
      <c r="BA69" t="str">
        <f>Potentials!A67</f>
      </c>
      <c r="BB69" s="2" t="str">
        <f t="array" ref="BB69" aca="1" ca="1">IF($A$2="Tous",SUMPRODUCT((Potentials!$F$2:$F$2000)*(Potentials!$A$2:$A$2000=BA69)*(Potentials!$E$2:$E$2000&lt;&gt;"8 - Gagne")*(Potentials!$E$2:$E$2000&lt;&gt;"9 - Perdu")*(Potentials!$E$2:$E$2000&lt;&gt;"10 - Gele"))
+SUMPRODUCT((Potentials!$F$2:$F$2000=0)*(Potentials!$A$2:$A$2000=BA69)*(Potentials!$D$2:$D$2000)*(Potentials!$E$2:$E$2000&lt;&gt;"8 - Gagne")*(Potentials!$E$2:$E$2000&lt;&gt;"9 - Perdu")*(Potentials!$E$2:$E$2000&lt;&gt;"10 - Gele")),
SUMPRODUCT((Potentials!$F$2:$F$2000)*(Potentials!$A$2:$A$2000=BA69)*(Potentials!$E$2:$E$2000&lt;&gt;"8 - Gagne")*(Potentials!$E$2:$E$2000&lt;&gt;"9 - Perdu")*(Potentials!$E$2:$E$2000&lt;&gt;"10 - Gele")*(Potentials!$O$2:$O$2000=$A$2))
+SUMPRODUCT((Potentials!$F$2:$F$2000=0)*(Potentials!$A$2:$A$2000=BA69)*(Potentials!$D$2:$D$2000)*(Potentials!$E$2:$E$2000&lt;&gt;"8 - Gagne")*(Potentials!$E$2:$E$2000&lt;&gt;"9 - Perdu")*(Potentials!$E$2:$E$2000&lt;&gt;"10 - Gele")*(Potentials!$O$2:$O$2000=$A$2)))</f>
      </c>
    </row>
    <row r="70" spans="1:113">
      <c r="R70" t="str">
        <f>Potentials!A68</f>
      </c>
      <c r="S70" s="1" t="str">
        <f>Potentials!M68</f>
      </c>
      <c r="T70" s="47" t="str">
        <f>IF(INDEX(Potentials!$A$1:$O$1000,MATCH(R70,Potentials!$A$1:$A$1000,0),MATCH("Origine setup",Potentials!$A$1:$O$1,0))&lt;&gt;"",0,
IF($A$2="Tous",
IF(AND($R$2=0,$S$2=0,DATE(YEAR(S70),MONTH(S70),DAY(S70))&gt;=$O$6,(DATE(YEAR(S70),MONTH(S70),DAY(S70))&lt;=$O$3),LEFT(R70,3)="PRA"),1,
IF(AND($R$2&lt;&gt;0,$S$2&lt;&gt;0,DATE(YEAR(S70),MONTH(S70),DAY(S70))&gt;=$R$2,(DATE(YEAR(S70),MONTH(S70),DAY(S70))&lt;=$S$2),LEFT(R70,3)="PRA"),1,0)),
IF(AND($R$2=0,$S$2=0,DATE(YEAR(S70),MONTH(S70),DAY(S70))&gt;=$O$6,(DATE(YEAR(S70),MONTH(S70),DAY(S70))&lt;=$O$3),INDEX(Potentials!$A$1:$O$1000,MATCH(R70,Potentials!$A$1:$A$1000,0),MATCH("Groupe",Potentials!$A$1:$O$1,0))=$A$2,LEFT(R70,3)="PRA"),1,
IF(AND($R$2&lt;&gt;0,$S$2&lt;&gt;0,DATE(YEAR(S70),MONTH(S70),DAY(S70))&gt;=$R$2,(DATE(YEAR(S70),MONTH(S70),DAY(S70))&lt;=$S$2),INDEX(Potentials!$A$1:$O$1000,MATCH(R70,Potentials!$A$1:$A$1000,0),MATCH("Groupe",Potentials!$A$1:$O$1,0))=$A$2,LEFT(R70,3)="PRA"),1,0))))</f>
      </c>
      <c r="U70" s="47" t="str">
        <f>IF(T70&lt;&gt;0,SUM($T$4:T70),0)</f>
      </c>
      <c r="V70" s="48">
        <v>67</v>
      </c>
      <c r="W70" s="17" t="str">
        <f>IFERROR(INDEX($R$4:$U$1000,MATCH(V70,$U$4:$U$1000,0),1),0)</f>
      </c>
      <c r="Y70" t="str">
        <f>Projects!A68</f>
      </c>
      <c r="Z70" s="1" t="str">
        <f>Projects!I68</f>
      </c>
      <c r="AA70" s="47" t="str">
        <f>IF($A$2="Tous",
IF(AND($Y$2=0,$Z$2=0,DATE(YEAR(Z70),MONTH(Z70),DAY(Z70))&gt;=$O$6,(DATE(YEAR(Z70),MONTH(Z70),DAY(Z70))&lt;=$O$3)),1,
IF(AND($Y$2&lt;&gt;0,$Z$2&lt;&gt;0,DATE(YEAR(Z70),MONTH(Z70),DAY(Z70))&gt;=$Y$2,(DATE(YEAR(Z70),MONTH(Z70),DAY(Z70))&lt;=$Z$2)),1,0)),
IF(AND($Y$2=0,$Z$2=0,DATE(YEAR(Z70),MONTH(Z70),DAY(Z70))&gt;=$O$6,(DATE(YEAR(Z70),MONTH(Z70),DAY(Z70))&lt;=$O$3),INDEX(Projects!$A$1:$O$1000,MATCH(Y70,Projects!$A$1:$A$1000,0),MATCH("Groupe",Projects!$A$1:$O$1,0))=$A$2),1,
IF(AND($Y$2&lt;&gt;0,$Z$2&lt;&gt;0,DATE(YEAR(Z70),MONTH(Z70),DAY(Z70))&gt;=$Y$2,(DATE(YEAR(Z70),MONTH(Z70),DAY(Z70))&lt;=$Z$2),INDEX(Projects!$A$1:$O$1000,MATCH(Y70,Projects!$A$1:$A$1000,0),MATCH("Groupe",Projects!$A$1:$O$1,0))=$A$2),1,0)))</f>
      </c>
      <c r="AB70" s="47" t="str">
        <f>IF(AA70&lt;&gt;0,SUM($AA$4:AA70),0)</f>
      </c>
      <c r="AC70" s="48">
        <v>67</v>
      </c>
      <c r="AD70" s="17" t="str">
        <f>IFERROR(INDEX($Y$4:$AB$1000,MATCH(AC70,$AB$4:$AB$1000,0),1),0)</f>
      </c>
      <c r="AF70" t="str">
        <f>Projects!A68</f>
      </c>
      <c r="AG70" s="1" t="str">
        <f>Projects!D68</f>
      </c>
      <c r="AH70" s="47" t="str">
        <f>IF($A$2="Tous",
IF(AND($AF$2=0,$AG$2=0,DATE(YEAR(AG70),MONTH(AG70),DAY(AG70))&gt;=$O$6,(DATE(YEAR(AG70),MONTH(AG70),DAY(AG70))&lt;=$O$3)),1,
IF(AND($AF$2&lt;&gt;0,$AG$2&lt;&gt;0,DATE(YEAR(AG70),MONTH(AG70),DAY(AG70))&gt;=$AF$2,(DATE(YEAR(AG70),MONTH(AG70),DAY(AG70))&lt;=$AG$2)),1,0)),
IF(AND($AF$2=0,$AG$2=0,DATE(YEAR(AG70),MONTH(AG70),DAY(AG70))&gt;=$O$6,(DATE(YEAR(AG70),MONTH(AG70),DAY(AG70))&lt;=$O$3),INDEX(Projects!$A$1:$O$1000,MATCH(AF70,Projects!$A$1:$A$1000,0),MATCH("Groupe",Projects!$A$1:$O$1,0))=$A$2),1,
IF(AND($AF$2&lt;&gt;0,$AG$2&lt;&gt;0,DATE(YEAR(AG70),MONTH(AG70),DAY(AG70))&gt;=$AF$2,(DATE(YEAR(AG70),MONTH(AG70),DAY(AG70))&lt;=$AG$2),INDEX(Projects!$A$1:$O$1000,MATCH(AF70,Projects!$A$1:$A$1000,0),MATCH("Groupe",Projects!$A$1:$O$1,0))=$A$2),1,0)))</f>
      </c>
      <c r="AI70" s="47" t="str">
        <f>IF(AH70&lt;&gt;0,SUM($AH$4:AH70),0)</f>
      </c>
      <c r="AJ70" s="48">
        <v>67</v>
      </c>
      <c r="AK70" s="17" t="str">
        <f>IFERROR(INDEX($AF$4:$AI$1000,MATCH(AJ70,$AI$4:$AI$1000,0),1),0)</f>
      </c>
      <c r="AM70" t="str">
        <f>Potentials!A68</f>
      </c>
      <c r="AN70" s="1" t="str">
        <f>Potentials!L68</f>
      </c>
      <c r="AO70" s="47" t="str">
        <f>IF(INDEX(Potentials!$A$1:$O$1000,MATCH(R70,Potentials!$A$1:$A$1000,0),MATCH("Origine setup",Potentials!$A$1:$O$1,0))&lt;&gt;"",0,
IF($A$2="Tous",
IF(AND($AM$2=0,$AN$2=0,DATE(YEAR(AN70),MONTH(AN70),DAY(AN70))&gt;=$O$6,(DATE(YEAR(AN70),MONTH(AN70),DAY(AN70))&lt;=$O$3),INDEX(Potentials!$A$1:$O$10000,MATCH(AM70,Potentials!$A$1:$A$1000,0),MATCH("Statut",Potentials!$A$1:$O$1,0))="9 -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IF(AND($AM$2&lt;&gt;0,$AN$2&lt;&gt;0,DATE(YEAR(AN70),MONTH(AN70),DAY(AN70))&gt;=$AM$2,(DATE(YEAR(AN70),MONTH(AN70),DAY(AN70))&lt;=$AN$2),INDEX(Potentials!$A$1:$O$10000,MATCH(AM70,Potentials!$A$1:$A$1000,0),MATCH("Statut",Potentials!$A$1:$O$1,0))="9 - Perdu"),1,0)),
IF(AND($AM$2=0,$AN$2=0,DATE(YEAR(AN70),MONTH(AN70),DAY(AN70))&gt;=$O$6,(DATE(YEAR(AN70),MONTH(AN70),DAY(AN70))&lt;=$O$3),INDEX(Potentials!$A$1:$O$1000,MATCH(AM70,Potentials!$A$1:$A$1000,0),MATCH("Groupe",Potentials!$A$1:$O$1,0))=$A$2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,MATCH(AM70,Potentials!$A$1:$A$1000,0),MATCH("Groupe",Potentials!$A$1:$O$1,0))=$A$2,INDEX(Potentials!$A$1:$O$10000,MATCH(AM70,Potentials!$A$1:$A$1000,0),MATCH("Statut",Potentials!$A$1:$O$1,0))="9 - Perdu"),1,0))))</f>
      </c>
      <c r="AP70" s="47" t="str">
        <f>IF(AO70&lt;&gt;0,SUM($AO$4:AO70),0)</f>
      </c>
      <c r="AQ70" s="48">
        <v>67</v>
      </c>
      <c r="AR70" s="17" t="str">
        <f>IFERROR(INDEX($AM$4:$AP$1000,MATCH(AQ70,$AP$4:$AP$1000,0),1),0)</f>
      </c>
      <c r="AT70" t="str">
        <f>IF(COUNTIF($AT$4:AT69,Potentials!B68)&gt;0,"",Potentials!B68)</f>
      </c>
      <c r="AU70" s="2" t="str">
        <f t="array" ref="AU70" aca="1" ca="1">IF($A$2="Tous",SUMPRODUCT((Potentials!$F$2:$F$2000)*(Potentials!$B$2:$B$2000=AT70)*(Potentials!$E$2:$E$2000&lt;&gt;"8 - Gagne")*(Potentials!$E$2:$E$2000&lt;&gt;"9 - Perdu")*(Potentials!$E$2:$E$2000&lt;&gt;"10 - Gele"))
+SUMPRODUCT((Potentials!$F$2:$F$2000=0)*(Potentials!$B$2:$B$2000=AT70)*(Potentials!$D$2:$D$2000)*(Potentials!$E$2:$E$2000&lt;&gt;"8 - Gagne")*(Potentials!$E$2:$E$2000&lt;&gt;"9 - Perdu")*(Potentials!$E$2:$E$2000&lt;&gt;"10 - Gele")),
SUMPRODUCT((Potentials!$F$2:$F$2000)*(Potentials!$B$2:$B$2000=AT70)*(Potentials!$E$2:$E$2000&lt;&gt;"8 - Gagne")*(Potentials!$E$2:$E$2000&lt;&gt;"9 - Perdu")*(Potentials!$E$2:$E$2000&lt;&gt;"10 - Gele")*(Potentials!$O$2:$O$2000=$A$2))
+SUMPRODUCT((Potentials!$F$2:$F$2000=0)*(Potentials!$B$2:$B$2000=AT70)*(Potentials!$D$2:$D$2000)*(Potentials!$E$2:$E$2000&lt;&gt;"8 - Gagne")*(Potentials!$E$2:$E$2000&lt;&gt;"9 - Perdu")*(Potentials!$E$2:$E$2000&lt;&gt;"10 - Gele")*(Potentials!$O$2:$O$2000=$A$2)))</f>
      </c>
      <c r="BA70" t="str">
        <f>Potentials!A68</f>
      </c>
      <c r="BB70" s="2" t="str">
        <f t="array" ref="BB70" aca="1" ca="1">IF($A$2="Tous",SUMPRODUCT((Potentials!$F$2:$F$2000)*(Potentials!$A$2:$A$2000=BA70)*(Potentials!$E$2:$E$2000&lt;&gt;"8 - Gagne")*(Potentials!$E$2:$E$2000&lt;&gt;"9 - Perdu")*(Potentials!$E$2:$E$2000&lt;&gt;"10 - Gele"))
+SUMPRODUCT((Potentials!$F$2:$F$2000=0)*(Potentials!$A$2:$A$2000=BA70)*(Potentials!$D$2:$D$2000)*(Potentials!$E$2:$E$2000&lt;&gt;"8 - Gagne")*(Potentials!$E$2:$E$2000&lt;&gt;"9 - Perdu")*(Potentials!$E$2:$E$2000&lt;&gt;"10 - Gele")),
SUMPRODUCT((Potentials!$F$2:$F$2000)*(Potentials!$A$2:$A$2000=BA70)*(Potentials!$E$2:$E$2000&lt;&gt;"8 - Gagne")*(Potentials!$E$2:$E$2000&lt;&gt;"9 - Perdu")*(Potentials!$E$2:$E$2000&lt;&gt;"10 - Gele")*(Potentials!$O$2:$O$2000=$A$2))
+SUMPRODUCT((Potentials!$F$2:$F$2000=0)*(Potentials!$A$2:$A$2000=BA70)*(Potentials!$D$2:$D$2000)*(Potentials!$E$2:$E$2000&lt;&gt;"8 - Gagne")*(Potentials!$E$2:$E$2000&lt;&gt;"9 - Perdu")*(Potentials!$E$2:$E$2000&lt;&gt;"10 - Gele")*(Potentials!$O$2:$O$2000=$A$2)))</f>
      </c>
    </row>
    <row r="71" spans="1:113">
      <c r="R71" t="str">
        <f>Potentials!A69</f>
      </c>
      <c r="S71" s="1" t="str">
        <f>Potentials!M69</f>
      </c>
      <c r="T71" s="47" t="str">
        <f>IF(INDEX(Potentials!$A$1:$O$1000,MATCH(R71,Potentials!$A$1:$A$1000,0),MATCH("Origine setup",Potentials!$A$1:$O$1,0))&lt;&gt;"",0,
IF($A$2="Tous",
IF(AND($R$2=0,$S$2=0,DATE(YEAR(S71),MONTH(S71),DAY(S71))&gt;=$O$6,(DATE(YEAR(S71),MONTH(S71),DAY(S71))&lt;=$O$3),LEFT(R71,3)="PRA"),1,
IF(AND($R$2&lt;&gt;0,$S$2&lt;&gt;0,DATE(YEAR(S71),MONTH(S71),DAY(S71))&gt;=$R$2,(DATE(YEAR(S71),MONTH(S71),DAY(S71))&lt;=$S$2),LEFT(R71,3)="PRA"),1,0)),
IF(AND($R$2=0,$S$2=0,DATE(YEAR(S71),MONTH(S71),DAY(S71))&gt;=$O$6,(DATE(YEAR(S71),MONTH(S71),DAY(S71))&lt;=$O$3),INDEX(Potentials!$A$1:$O$1000,MATCH(R71,Potentials!$A$1:$A$1000,0),MATCH("Groupe",Potentials!$A$1:$O$1,0))=$A$2,LEFT(R71,3)="PRA"),1,
IF(AND($R$2&lt;&gt;0,$S$2&lt;&gt;0,DATE(YEAR(S71),MONTH(S71),DAY(S71))&gt;=$R$2,(DATE(YEAR(S71),MONTH(S71),DAY(S71))&lt;=$S$2),INDEX(Potentials!$A$1:$O$1000,MATCH(R71,Potentials!$A$1:$A$1000,0),MATCH("Groupe",Potentials!$A$1:$O$1,0))=$A$2,LEFT(R71,3)="PRA"),1,0))))</f>
      </c>
      <c r="U71" s="47" t="str">
        <f>IF(T71&lt;&gt;0,SUM($T$4:T71),0)</f>
      </c>
      <c r="V71" s="48">
        <v>68</v>
      </c>
      <c r="W71" s="17" t="str">
        <f>IFERROR(INDEX($R$4:$U$1000,MATCH(V71,$U$4:$U$1000,0),1),0)</f>
      </c>
      <c r="Y71" t="str">
        <f>Projects!A69</f>
      </c>
      <c r="Z71" s="1" t="str">
        <f>Projects!I69</f>
      </c>
      <c r="AA71" s="47" t="str">
        <f>IF($A$2="Tous",
IF(AND($Y$2=0,$Z$2=0,DATE(YEAR(Z71),MONTH(Z71),DAY(Z71))&gt;=$O$6,(DATE(YEAR(Z71),MONTH(Z71),DAY(Z71))&lt;=$O$3)),1,
IF(AND($Y$2&lt;&gt;0,$Z$2&lt;&gt;0,DATE(YEAR(Z71),MONTH(Z71),DAY(Z71))&gt;=$Y$2,(DATE(YEAR(Z71),MONTH(Z71),DAY(Z71))&lt;=$Z$2)),1,0)),
IF(AND($Y$2=0,$Z$2=0,DATE(YEAR(Z71),MONTH(Z71),DAY(Z71))&gt;=$O$6,(DATE(YEAR(Z71),MONTH(Z71),DAY(Z71))&lt;=$O$3),INDEX(Projects!$A$1:$O$1000,MATCH(Y71,Projects!$A$1:$A$1000,0),MATCH("Groupe",Projects!$A$1:$O$1,0))=$A$2),1,
IF(AND($Y$2&lt;&gt;0,$Z$2&lt;&gt;0,DATE(YEAR(Z71),MONTH(Z71),DAY(Z71))&gt;=$Y$2,(DATE(YEAR(Z71),MONTH(Z71),DAY(Z71))&lt;=$Z$2),INDEX(Projects!$A$1:$O$1000,MATCH(Y71,Projects!$A$1:$A$1000,0),MATCH("Groupe",Projects!$A$1:$O$1,0))=$A$2),1,0)))</f>
      </c>
      <c r="AB71" s="47" t="str">
        <f>IF(AA71&lt;&gt;0,SUM($AA$4:AA71),0)</f>
      </c>
      <c r="AC71" s="48">
        <v>68</v>
      </c>
      <c r="AD71" s="17" t="str">
        <f>IFERROR(INDEX($Y$4:$AB$1000,MATCH(AC71,$AB$4:$AB$1000,0),1),0)</f>
      </c>
      <c r="AF71" t="str">
        <f>Projects!A69</f>
      </c>
      <c r="AG71" s="1" t="str">
        <f>Projects!D69</f>
      </c>
      <c r="AH71" s="47" t="str">
        <f>IF($A$2="Tous",
IF(AND($AF$2=0,$AG$2=0,DATE(YEAR(AG71),MONTH(AG71),DAY(AG71))&gt;=$O$6,(DATE(YEAR(AG71),MONTH(AG71),DAY(AG71))&lt;=$O$3)),1,
IF(AND($AF$2&lt;&gt;0,$AG$2&lt;&gt;0,DATE(YEAR(AG71),MONTH(AG71),DAY(AG71))&gt;=$AF$2,(DATE(YEAR(AG71),MONTH(AG71),DAY(AG71))&lt;=$AG$2)),1,0)),
IF(AND($AF$2=0,$AG$2=0,DATE(YEAR(AG71),MONTH(AG71),DAY(AG71))&gt;=$O$6,(DATE(YEAR(AG71),MONTH(AG71),DAY(AG71))&lt;=$O$3),INDEX(Projects!$A$1:$O$1000,MATCH(AF71,Projects!$A$1:$A$1000,0),MATCH("Groupe",Projects!$A$1:$O$1,0))=$A$2),1,
IF(AND($AF$2&lt;&gt;0,$AG$2&lt;&gt;0,DATE(YEAR(AG71),MONTH(AG71),DAY(AG71))&gt;=$AF$2,(DATE(YEAR(AG71),MONTH(AG71),DAY(AG71))&lt;=$AG$2),INDEX(Projects!$A$1:$O$1000,MATCH(AF71,Projects!$A$1:$A$1000,0),MATCH("Groupe",Projects!$A$1:$O$1,0))=$A$2),1,0)))</f>
      </c>
      <c r="AI71" s="47" t="str">
        <f>IF(AH71&lt;&gt;0,SUM($AH$4:AH71),0)</f>
      </c>
      <c r="AJ71" s="48">
        <v>68</v>
      </c>
      <c r="AK71" s="17" t="str">
        <f>IFERROR(INDEX($AF$4:$AI$1000,MATCH(AJ71,$AI$4:$AI$1000,0),1),0)</f>
      </c>
      <c r="AM71" t="str">
        <f>Potentials!A69</f>
      </c>
      <c r="AN71" s="1" t="str">
        <f>Potentials!L69</f>
      </c>
      <c r="AO71" s="47" t="str">
        <f>IF(INDEX(Potentials!$A$1:$O$1000,MATCH(R71,Potentials!$A$1:$A$1000,0),MATCH("Origine setup",Potentials!$A$1:$O$1,0))&lt;&gt;"",0,
IF($A$2="Tous",
IF(AND($AM$2=0,$AN$2=0,DATE(YEAR(AN71),MONTH(AN71),DAY(AN71))&gt;=$O$6,(DATE(YEAR(AN71),MONTH(AN71),DAY(AN71))&lt;=$O$3),INDEX(Potentials!$A$1:$O$10000,MATCH(AM71,Potentials!$A$1:$A$1000,0),MATCH("Statut",Potentials!$A$1:$O$1,0))="9 -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IF(AND($AM$2&lt;&gt;0,$AN$2&lt;&gt;0,DATE(YEAR(AN71),MONTH(AN71),DAY(AN71))&gt;=$AM$2,(DATE(YEAR(AN71),MONTH(AN71),DAY(AN71))&lt;=$AN$2),INDEX(Potentials!$A$1:$O$10000,MATCH(AM71,Potentials!$A$1:$A$1000,0),MATCH("Statut",Potentials!$A$1:$O$1,0))="9 - Perdu"),1,0)),
IF(AND($AM$2=0,$AN$2=0,DATE(YEAR(AN71),MONTH(AN71),DAY(AN71))&gt;=$O$6,(DATE(YEAR(AN71),MONTH(AN71),DAY(AN71))&lt;=$O$3),INDEX(Potentials!$A$1:$O$1000,MATCH(AM71,Potentials!$A$1:$A$1000,0),MATCH("Groupe",Potentials!$A$1:$O$1,0))=$A$2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,MATCH(AM71,Potentials!$A$1:$A$1000,0),MATCH("Groupe",Potentials!$A$1:$O$1,0))=$A$2,INDEX(Potentials!$A$1:$O$10000,MATCH(AM71,Potentials!$A$1:$A$1000,0),MATCH("Statut",Potentials!$A$1:$O$1,0))="9 - Perdu"),1,0))))</f>
      </c>
      <c r="AP71" s="47" t="str">
        <f>IF(AO71&lt;&gt;0,SUM($AO$4:AO71),0)</f>
      </c>
      <c r="AQ71" s="48">
        <v>68</v>
      </c>
      <c r="AR71" s="17" t="str">
        <f>IFERROR(INDEX($AM$4:$AP$1000,MATCH(AQ71,$AP$4:$AP$1000,0),1),0)</f>
      </c>
      <c r="AT71" t="str">
        <f>IF(COUNTIF($AT$4:AT70,Potentials!B69)&gt;0,"",Potentials!B69)</f>
      </c>
      <c r="AU71" s="2" t="str">
        <f t="array" ref="AU71" aca="1" ca="1">IF($A$2="Tous",SUMPRODUCT((Potentials!$F$2:$F$2000)*(Potentials!$B$2:$B$2000=AT71)*(Potentials!$E$2:$E$2000&lt;&gt;"8 - Gagne")*(Potentials!$E$2:$E$2000&lt;&gt;"9 - Perdu")*(Potentials!$E$2:$E$2000&lt;&gt;"10 - Gele"))
+SUMPRODUCT((Potentials!$F$2:$F$2000=0)*(Potentials!$B$2:$B$2000=AT71)*(Potentials!$D$2:$D$2000)*(Potentials!$E$2:$E$2000&lt;&gt;"8 - Gagne")*(Potentials!$E$2:$E$2000&lt;&gt;"9 - Perdu")*(Potentials!$E$2:$E$2000&lt;&gt;"10 - Gele")),
SUMPRODUCT((Potentials!$F$2:$F$2000)*(Potentials!$B$2:$B$2000=AT71)*(Potentials!$E$2:$E$2000&lt;&gt;"8 - Gagne")*(Potentials!$E$2:$E$2000&lt;&gt;"9 - Perdu")*(Potentials!$E$2:$E$2000&lt;&gt;"10 - Gele")*(Potentials!$O$2:$O$2000=$A$2))
+SUMPRODUCT((Potentials!$F$2:$F$2000=0)*(Potentials!$B$2:$B$2000=AT71)*(Potentials!$D$2:$D$2000)*(Potentials!$E$2:$E$2000&lt;&gt;"8 - Gagne")*(Potentials!$E$2:$E$2000&lt;&gt;"9 - Perdu")*(Potentials!$E$2:$E$2000&lt;&gt;"10 - Gele")*(Potentials!$O$2:$O$2000=$A$2)))</f>
      </c>
      <c r="BA71" t="str">
        <f>Potentials!A69</f>
      </c>
      <c r="BB71" s="2" t="str">
        <f t="array" ref="BB71" aca="1" ca="1">IF($A$2="Tous",SUMPRODUCT((Potentials!$F$2:$F$2000)*(Potentials!$A$2:$A$2000=BA71)*(Potentials!$E$2:$E$2000&lt;&gt;"8 - Gagne")*(Potentials!$E$2:$E$2000&lt;&gt;"9 - Perdu")*(Potentials!$E$2:$E$2000&lt;&gt;"10 - Gele"))
+SUMPRODUCT((Potentials!$F$2:$F$2000=0)*(Potentials!$A$2:$A$2000=BA71)*(Potentials!$D$2:$D$2000)*(Potentials!$E$2:$E$2000&lt;&gt;"8 - Gagne")*(Potentials!$E$2:$E$2000&lt;&gt;"9 - Perdu")*(Potentials!$E$2:$E$2000&lt;&gt;"10 - Gele")),
SUMPRODUCT((Potentials!$F$2:$F$2000)*(Potentials!$A$2:$A$2000=BA71)*(Potentials!$E$2:$E$2000&lt;&gt;"8 - Gagne")*(Potentials!$E$2:$E$2000&lt;&gt;"9 - Perdu")*(Potentials!$E$2:$E$2000&lt;&gt;"10 - Gele")*(Potentials!$O$2:$O$2000=$A$2))
+SUMPRODUCT((Potentials!$F$2:$F$2000=0)*(Potentials!$A$2:$A$2000=BA71)*(Potentials!$D$2:$D$2000)*(Potentials!$E$2:$E$2000&lt;&gt;"8 - Gagne")*(Potentials!$E$2:$E$2000&lt;&gt;"9 - Perdu")*(Potentials!$E$2:$E$2000&lt;&gt;"10 - Gele")*(Potentials!$O$2:$O$2000=$A$2)))</f>
      </c>
    </row>
    <row r="72" spans="1:113">
      <c r="R72" t="str">
        <f>Potentials!A70</f>
      </c>
      <c r="S72" s="1" t="str">
        <f>Potentials!M70</f>
      </c>
      <c r="T72" s="47" t="str">
        <f>IF(INDEX(Potentials!$A$1:$O$1000,MATCH(R72,Potentials!$A$1:$A$1000,0),MATCH("Origine setup",Potentials!$A$1:$O$1,0))&lt;&gt;"",0,
IF($A$2="Tous",
IF(AND($R$2=0,$S$2=0,DATE(YEAR(S72),MONTH(S72),DAY(S72))&gt;=$O$6,(DATE(YEAR(S72),MONTH(S72),DAY(S72))&lt;=$O$3),LEFT(R72,3)="PRA"),1,
IF(AND($R$2&lt;&gt;0,$S$2&lt;&gt;0,DATE(YEAR(S72),MONTH(S72),DAY(S72))&gt;=$R$2,(DATE(YEAR(S72),MONTH(S72),DAY(S72))&lt;=$S$2),LEFT(R72,3)="PRA"),1,0)),
IF(AND($R$2=0,$S$2=0,DATE(YEAR(S72),MONTH(S72),DAY(S72))&gt;=$O$6,(DATE(YEAR(S72),MONTH(S72),DAY(S72))&lt;=$O$3),INDEX(Potentials!$A$1:$O$1000,MATCH(R72,Potentials!$A$1:$A$1000,0),MATCH("Groupe",Potentials!$A$1:$O$1,0))=$A$2,LEFT(R72,3)="PRA"),1,
IF(AND($R$2&lt;&gt;0,$S$2&lt;&gt;0,DATE(YEAR(S72),MONTH(S72),DAY(S72))&gt;=$R$2,(DATE(YEAR(S72),MONTH(S72),DAY(S72))&lt;=$S$2),INDEX(Potentials!$A$1:$O$1000,MATCH(R72,Potentials!$A$1:$A$1000,0),MATCH("Groupe",Potentials!$A$1:$O$1,0))=$A$2,LEFT(R72,3)="PRA"),1,0))))</f>
      </c>
      <c r="U72" s="47" t="str">
        <f>IF(T72&lt;&gt;0,SUM($T$4:T72),0)</f>
      </c>
      <c r="V72" s="48">
        <v>69</v>
      </c>
      <c r="W72" s="17" t="str">
        <f>IFERROR(INDEX($R$4:$U$1000,MATCH(V72,$U$4:$U$1000,0),1),0)</f>
      </c>
      <c r="Y72" t="str">
        <f>Projects!A70</f>
      </c>
      <c r="Z72" s="1" t="str">
        <f>Projects!I70</f>
      </c>
      <c r="AA72" s="47" t="str">
        <f>IF($A$2="Tous",
IF(AND($Y$2=0,$Z$2=0,DATE(YEAR(Z72),MONTH(Z72),DAY(Z72))&gt;=$O$6,(DATE(YEAR(Z72),MONTH(Z72),DAY(Z72))&lt;=$O$3)),1,
IF(AND($Y$2&lt;&gt;0,$Z$2&lt;&gt;0,DATE(YEAR(Z72),MONTH(Z72),DAY(Z72))&gt;=$Y$2,(DATE(YEAR(Z72),MONTH(Z72),DAY(Z72))&lt;=$Z$2)),1,0)),
IF(AND($Y$2=0,$Z$2=0,DATE(YEAR(Z72),MONTH(Z72),DAY(Z72))&gt;=$O$6,(DATE(YEAR(Z72),MONTH(Z72),DAY(Z72))&lt;=$O$3),INDEX(Projects!$A$1:$O$1000,MATCH(Y72,Projects!$A$1:$A$1000,0),MATCH("Groupe",Projects!$A$1:$O$1,0))=$A$2),1,
IF(AND($Y$2&lt;&gt;0,$Z$2&lt;&gt;0,DATE(YEAR(Z72),MONTH(Z72),DAY(Z72))&gt;=$Y$2,(DATE(YEAR(Z72),MONTH(Z72),DAY(Z72))&lt;=$Z$2),INDEX(Projects!$A$1:$O$1000,MATCH(Y72,Projects!$A$1:$A$1000,0),MATCH("Groupe",Projects!$A$1:$O$1,0))=$A$2),1,0)))</f>
      </c>
      <c r="AB72" s="47" t="str">
        <f>IF(AA72&lt;&gt;0,SUM($AA$4:AA72),0)</f>
      </c>
      <c r="AC72" s="48">
        <v>69</v>
      </c>
      <c r="AD72" s="17" t="str">
        <f>IFERROR(INDEX($Y$4:$AB$1000,MATCH(AC72,$AB$4:$AB$1000,0),1),0)</f>
      </c>
      <c r="AF72" t="str">
        <f>Projects!A70</f>
      </c>
      <c r="AG72" s="1" t="str">
        <f>Projects!D70</f>
      </c>
      <c r="AH72" s="47" t="str">
        <f>IF($A$2="Tous",
IF(AND($AF$2=0,$AG$2=0,DATE(YEAR(AG72),MONTH(AG72),DAY(AG72))&gt;=$O$6,(DATE(YEAR(AG72),MONTH(AG72),DAY(AG72))&lt;=$O$3)),1,
IF(AND($AF$2&lt;&gt;0,$AG$2&lt;&gt;0,DATE(YEAR(AG72),MONTH(AG72),DAY(AG72))&gt;=$AF$2,(DATE(YEAR(AG72),MONTH(AG72),DAY(AG72))&lt;=$AG$2)),1,0)),
IF(AND($AF$2=0,$AG$2=0,DATE(YEAR(AG72),MONTH(AG72),DAY(AG72))&gt;=$O$6,(DATE(YEAR(AG72),MONTH(AG72),DAY(AG72))&lt;=$O$3),INDEX(Projects!$A$1:$O$1000,MATCH(AF72,Projects!$A$1:$A$1000,0),MATCH("Groupe",Projects!$A$1:$O$1,0))=$A$2),1,
IF(AND($AF$2&lt;&gt;0,$AG$2&lt;&gt;0,DATE(YEAR(AG72),MONTH(AG72),DAY(AG72))&gt;=$AF$2,(DATE(YEAR(AG72),MONTH(AG72),DAY(AG72))&lt;=$AG$2),INDEX(Projects!$A$1:$O$1000,MATCH(AF72,Projects!$A$1:$A$1000,0),MATCH("Groupe",Projects!$A$1:$O$1,0))=$A$2),1,0)))</f>
      </c>
      <c r="AI72" s="47" t="str">
        <f>IF(AH72&lt;&gt;0,SUM($AH$4:AH72),0)</f>
      </c>
      <c r="AJ72" s="48">
        <v>69</v>
      </c>
      <c r="AK72" s="17" t="str">
        <f>IFERROR(INDEX($AF$4:$AI$1000,MATCH(AJ72,$AI$4:$AI$1000,0),1),0)</f>
      </c>
      <c r="AM72" t="str">
        <f>Potentials!A70</f>
      </c>
      <c r="AN72" s="1" t="str">
        <f>Potentials!L70</f>
      </c>
      <c r="AO72" s="47" t="str">
        <f>IF(INDEX(Potentials!$A$1:$O$1000,MATCH(R72,Potentials!$A$1:$A$1000,0),MATCH("Origine setup",Potentials!$A$1:$O$1,0))&lt;&gt;"",0,
IF($A$2="Tous",
IF(AND($AM$2=0,$AN$2=0,DATE(YEAR(AN72),MONTH(AN72),DAY(AN72))&gt;=$O$6,(DATE(YEAR(AN72),MONTH(AN72),DAY(AN72))&lt;=$O$3),INDEX(Potentials!$A$1:$O$10000,MATCH(AM72,Potentials!$A$1:$A$1000,0),MATCH("Statut",Potentials!$A$1:$O$1,0))="9 -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IF(AND($AM$2&lt;&gt;0,$AN$2&lt;&gt;0,DATE(YEAR(AN72),MONTH(AN72),DAY(AN72))&gt;=$AM$2,(DATE(YEAR(AN72),MONTH(AN72),DAY(AN72))&lt;=$AN$2),INDEX(Potentials!$A$1:$O$10000,MATCH(AM72,Potentials!$A$1:$A$1000,0),MATCH("Statut",Potentials!$A$1:$O$1,0))="9 - Perdu"),1,0)),
IF(AND($AM$2=0,$AN$2=0,DATE(YEAR(AN72),MONTH(AN72),DAY(AN72))&gt;=$O$6,(DATE(YEAR(AN72),MONTH(AN72),DAY(AN72))&lt;=$O$3),INDEX(Potentials!$A$1:$O$1000,MATCH(AM72,Potentials!$A$1:$A$1000,0),MATCH("Groupe",Potentials!$A$1:$O$1,0))=$A$2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,MATCH(AM72,Potentials!$A$1:$A$1000,0),MATCH("Groupe",Potentials!$A$1:$O$1,0))=$A$2,INDEX(Potentials!$A$1:$O$10000,MATCH(AM72,Potentials!$A$1:$A$1000,0),MATCH("Statut",Potentials!$A$1:$O$1,0))="9 - Perdu"),1,0))))</f>
      </c>
      <c r="AP72" s="47" t="str">
        <f>IF(AO72&lt;&gt;0,SUM($AO$4:AO72),0)</f>
      </c>
      <c r="AQ72" s="48">
        <v>69</v>
      </c>
      <c r="AR72" s="17" t="str">
        <f>IFERROR(INDEX($AM$4:$AP$1000,MATCH(AQ72,$AP$4:$AP$1000,0),1),0)</f>
      </c>
      <c r="AT72" t="str">
        <f>IF(COUNTIF($AT$4:AT71,Potentials!B70)&gt;0,"",Potentials!B70)</f>
      </c>
      <c r="AU72" s="2" t="str">
        <f t="array" ref="AU72" aca="1" ca="1">IF($A$2="Tous",SUMPRODUCT((Potentials!$F$2:$F$2000)*(Potentials!$B$2:$B$2000=AT72)*(Potentials!$E$2:$E$2000&lt;&gt;"8 - Gagne")*(Potentials!$E$2:$E$2000&lt;&gt;"9 - Perdu")*(Potentials!$E$2:$E$2000&lt;&gt;"10 - Gele"))
+SUMPRODUCT((Potentials!$F$2:$F$2000=0)*(Potentials!$B$2:$B$2000=AT72)*(Potentials!$D$2:$D$2000)*(Potentials!$E$2:$E$2000&lt;&gt;"8 - Gagne")*(Potentials!$E$2:$E$2000&lt;&gt;"9 - Perdu")*(Potentials!$E$2:$E$2000&lt;&gt;"10 - Gele")),
SUMPRODUCT((Potentials!$F$2:$F$2000)*(Potentials!$B$2:$B$2000=AT72)*(Potentials!$E$2:$E$2000&lt;&gt;"8 - Gagne")*(Potentials!$E$2:$E$2000&lt;&gt;"9 - Perdu")*(Potentials!$E$2:$E$2000&lt;&gt;"10 - Gele")*(Potentials!$O$2:$O$2000=$A$2))
+SUMPRODUCT((Potentials!$F$2:$F$2000=0)*(Potentials!$B$2:$B$2000=AT72)*(Potentials!$D$2:$D$2000)*(Potentials!$E$2:$E$2000&lt;&gt;"8 - Gagne")*(Potentials!$E$2:$E$2000&lt;&gt;"9 - Perdu")*(Potentials!$E$2:$E$2000&lt;&gt;"10 - Gele")*(Potentials!$O$2:$O$2000=$A$2)))</f>
      </c>
      <c r="BA72" t="str">
        <f>Potentials!A70</f>
      </c>
      <c r="BB72" s="2" t="str">
        <f t="array" ref="BB72" aca="1" ca="1">IF($A$2="Tous",SUMPRODUCT((Potentials!$F$2:$F$2000)*(Potentials!$A$2:$A$2000=BA72)*(Potentials!$E$2:$E$2000&lt;&gt;"8 - Gagne")*(Potentials!$E$2:$E$2000&lt;&gt;"9 - Perdu")*(Potentials!$E$2:$E$2000&lt;&gt;"10 - Gele"))
+SUMPRODUCT((Potentials!$F$2:$F$2000=0)*(Potentials!$A$2:$A$2000=BA72)*(Potentials!$D$2:$D$2000)*(Potentials!$E$2:$E$2000&lt;&gt;"8 - Gagne")*(Potentials!$E$2:$E$2000&lt;&gt;"9 - Perdu")*(Potentials!$E$2:$E$2000&lt;&gt;"10 - Gele")),
SUMPRODUCT((Potentials!$F$2:$F$2000)*(Potentials!$A$2:$A$2000=BA72)*(Potentials!$E$2:$E$2000&lt;&gt;"8 - Gagne")*(Potentials!$E$2:$E$2000&lt;&gt;"9 - Perdu")*(Potentials!$E$2:$E$2000&lt;&gt;"10 - Gele")*(Potentials!$O$2:$O$2000=$A$2))
+SUMPRODUCT((Potentials!$F$2:$F$2000=0)*(Potentials!$A$2:$A$2000=BA72)*(Potentials!$D$2:$D$2000)*(Potentials!$E$2:$E$2000&lt;&gt;"8 - Gagne")*(Potentials!$E$2:$E$2000&lt;&gt;"9 - Perdu")*(Potentials!$E$2:$E$2000&lt;&gt;"10 - Gele")*(Potentials!$O$2:$O$2000=$A$2)))</f>
      </c>
    </row>
    <row r="73" spans="1:113">
      <c r="R73" t="str">
        <f>Potentials!A71</f>
      </c>
      <c r="S73" s="1" t="str">
        <f>Potentials!M71</f>
      </c>
      <c r="T73" s="47" t="str">
        <f>IF(INDEX(Potentials!$A$1:$O$1000,MATCH(R73,Potentials!$A$1:$A$1000,0),MATCH("Origine setup",Potentials!$A$1:$O$1,0))&lt;&gt;"",0,
IF($A$2="Tous",
IF(AND($R$2=0,$S$2=0,DATE(YEAR(S73),MONTH(S73),DAY(S73))&gt;=$O$6,(DATE(YEAR(S73),MONTH(S73),DAY(S73))&lt;=$O$3),LEFT(R73,3)="PRA"),1,
IF(AND($R$2&lt;&gt;0,$S$2&lt;&gt;0,DATE(YEAR(S73),MONTH(S73),DAY(S73))&gt;=$R$2,(DATE(YEAR(S73),MONTH(S73),DAY(S73))&lt;=$S$2),LEFT(R73,3)="PRA"),1,0)),
IF(AND($R$2=0,$S$2=0,DATE(YEAR(S73),MONTH(S73),DAY(S73))&gt;=$O$6,(DATE(YEAR(S73),MONTH(S73),DAY(S73))&lt;=$O$3),INDEX(Potentials!$A$1:$O$1000,MATCH(R73,Potentials!$A$1:$A$1000,0),MATCH("Groupe",Potentials!$A$1:$O$1,0))=$A$2,LEFT(R73,3)="PRA"),1,
IF(AND($R$2&lt;&gt;0,$S$2&lt;&gt;0,DATE(YEAR(S73),MONTH(S73),DAY(S73))&gt;=$R$2,(DATE(YEAR(S73),MONTH(S73),DAY(S73))&lt;=$S$2),INDEX(Potentials!$A$1:$O$1000,MATCH(R73,Potentials!$A$1:$A$1000,0),MATCH("Groupe",Potentials!$A$1:$O$1,0))=$A$2,LEFT(R73,3)="PRA"),1,0))))</f>
      </c>
      <c r="U73" s="47" t="str">
        <f>IF(T73&lt;&gt;0,SUM($T$4:T73),0)</f>
      </c>
      <c r="V73" s="48">
        <v>70</v>
      </c>
      <c r="W73" s="17" t="str">
        <f>IFERROR(INDEX($R$4:$U$1000,MATCH(V73,$U$4:$U$1000,0),1),0)</f>
      </c>
      <c r="Y73" t="str">
        <f>Projects!A71</f>
      </c>
      <c r="Z73" s="1" t="str">
        <f>Projects!I71</f>
      </c>
      <c r="AA73" s="47" t="str">
        <f>IF($A$2="Tous",
IF(AND($Y$2=0,$Z$2=0,DATE(YEAR(Z73),MONTH(Z73),DAY(Z73))&gt;=$O$6,(DATE(YEAR(Z73),MONTH(Z73),DAY(Z73))&lt;=$O$3)),1,
IF(AND($Y$2&lt;&gt;0,$Z$2&lt;&gt;0,DATE(YEAR(Z73),MONTH(Z73),DAY(Z73))&gt;=$Y$2,(DATE(YEAR(Z73),MONTH(Z73),DAY(Z73))&lt;=$Z$2)),1,0)),
IF(AND($Y$2=0,$Z$2=0,DATE(YEAR(Z73),MONTH(Z73),DAY(Z73))&gt;=$O$6,(DATE(YEAR(Z73),MONTH(Z73),DAY(Z73))&lt;=$O$3),INDEX(Projects!$A$1:$O$1000,MATCH(Y73,Projects!$A$1:$A$1000,0),MATCH("Groupe",Projects!$A$1:$O$1,0))=$A$2),1,
IF(AND($Y$2&lt;&gt;0,$Z$2&lt;&gt;0,DATE(YEAR(Z73),MONTH(Z73),DAY(Z73))&gt;=$Y$2,(DATE(YEAR(Z73),MONTH(Z73),DAY(Z73))&lt;=$Z$2),INDEX(Projects!$A$1:$O$1000,MATCH(Y73,Projects!$A$1:$A$1000,0),MATCH("Groupe",Projects!$A$1:$O$1,0))=$A$2),1,0)))</f>
      </c>
      <c r="AB73" s="47" t="str">
        <f>IF(AA73&lt;&gt;0,SUM($AA$4:AA73),0)</f>
      </c>
      <c r="AC73" s="48">
        <v>70</v>
      </c>
      <c r="AD73" s="17" t="str">
        <f>IFERROR(INDEX($Y$4:$AB$1000,MATCH(AC73,$AB$4:$AB$1000,0),1),0)</f>
      </c>
      <c r="AF73" t="str">
        <f>Projects!A71</f>
      </c>
      <c r="AG73" s="1" t="str">
        <f>Projects!D71</f>
      </c>
      <c r="AH73" s="47" t="str">
        <f>IF($A$2="Tous",
IF(AND($AF$2=0,$AG$2=0,DATE(YEAR(AG73),MONTH(AG73),DAY(AG73))&gt;=$O$6,(DATE(YEAR(AG73),MONTH(AG73),DAY(AG73))&lt;=$O$3)),1,
IF(AND($AF$2&lt;&gt;0,$AG$2&lt;&gt;0,DATE(YEAR(AG73),MONTH(AG73),DAY(AG73))&gt;=$AF$2,(DATE(YEAR(AG73),MONTH(AG73),DAY(AG73))&lt;=$AG$2)),1,0)),
IF(AND($AF$2=0,$AG$2=0,DATE(YEAR(AG73),MONTH(AG73),DAY(AG73))&gt;=$O$6,(DATE(YEAR(AG73),MONTH(AG73),DAY(AG73))&lt;=$O$3),INDEX(Projects!$A$1:$O$1000,MATCH(AF73,Projects!$A$1:$A$1000,0),MATCH("Groupe",Projects!$A$1:$O$1,0))=$A$2),1,
IF(AND($AF$2&lt;&gt;0,$AG$2&lt;&gt;0,DATE(YEAR(AG73),MONTH(AG73),DAY(AG73))&gt;=$AF$2,(DATE(YEAR(AG73),MONTH(AG73),DAY(AG73))&lt;=$AG$2),INDEX(Projects!$A$1:$O$1000,MATCH(AF73,Projects!$A$1:$A$1000,0),MATCH("Groupe",Projects!$A$1:$O$1,0))=$A$2),1,0)))</f>
      </c>
      <c r="AI73" s="47" t="str">
        <f>IF(AH73&lt;&gt;0,SUM($AH$4:AH73),0)</f>
      </c>
      <c r="AJ73" s="48">
        <v>70</v>
      </c>
      <c r="AK73" s="17" t="str">
        <f>IFERROR(INDEX($AF$4:$AI$1000,MATCH(AJ73,$AI$4:$AI$1000,0),1),0)</f>
      </c>
      <c r="AM73" t="str">
        <f>Potentials!A71</f>
      </c>
      <c r="AN73" s="1" t="str">
        <f>Potentials!L71</f>
      </c>
      <c r="AO73" s="47" t="str">
        <f>IF(INDEX(Potentials!$A$1:$O$1000,MATCH(R73,Potentials!$A$1:$A$1000,0),MATCH("Origine setup",Potentials!$A$1:$O$1,0))&lt;&gt;"",0,
IF($A$2="Tous",
IF(AND($AM$2=0,$AN$2=0,DATE(YEAR(AN73),MONTH(AN73),DAY(AN73))&gt;=$O$6,(DATE(YEAR(AN73),MONTH(AN73),DAY(AN73))&lt;=$O$3),INDEX(Potentials!$A$1:$O$10000,MATCH(AM73,Potentials!$A$1:$A$1000,0),MATCH("Statut",Potentials!$A$1:$O$1,0))="9 -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IF(AND($AM$2&lt;&gt;0,$AN$2&lt;&gt;0,DATE(YEAR(AN73),MONTH(AN73),DAY(AN73))&gt;=$AM$2,(DATE(YEAR(AN73),MONTH(AN73),DAY(AN73))&lt;=$AN$2),INDEX(Potentials!$A$1:$O$10000,MATCH(AM73,Potentials!$A$1:$A$1000,0),MATCH("Statut",Potentials!$A$1:$O$1,0))="9 - Perdu"),1,0)),
IF(AND($AM$2=0,$AN$2=0,DATE(YEAR(AN73),MONTH(AN73),DAY(AN73))&gt;=$O$6,(DATE(YEAR(AN73),MONTH(AN73),DAY(AN73))&lt;=$O$3),INDEX(Potentials!$A$1:$O$1000,MATCH(AM73,Potentials!$A$1:$A$1000,0),MATCH("Groupe",Potentials!$A$1:$O$1,0))=$A$2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,MATCH(AM73,Potentials!$A$1:$A$1000,0),MATCH("Groupe",Potentials!$A$1:$O$1,0))=$A$2,INDEX(Potentials!$A$1:$O$10000,MATCH(AM73,Potentials!$A$1:$A$1000,0),MATCH("Statut",Potentials!$A$1:$O$1,0))="9 - Perdu"),1,0))))</f>
      </c>
      <c r="AP73" s="47" t="str">
        <f>IF(AO73&lt;&gt;0,SUM($AO$4:AO73),0)</f>
      </c>
      <c r="AQ73" s="48">
        <v>70</v>
      </c>
      <c r="AR73" s="17" t="str">
        <f>IFERROR(INDEX($AM$4:$AP$1000,MATCH(AQ73,$AP$4:$AP$1000,0),1),0)</f>
      </c>
      <c r="AT73" t="str">
        <f>IF(COUNTIF($AT$4:AT72,Potentials!B71)&gt;0,"",Potentials!B71)</f>
      </c>
      <c r="AU73" s="2" t="str">
        <f t="array" ref="AU73" aca="1" ca="1">IF($A$2="Tous",SUMPRODUCT((Potentials!$F$2:$F$2000)*(Potentials!$B$2:$B$2000=AT73)*(Potentials!$E$2:$E$2000&lt;&gt;"8 - Gagne")*(Potentials!$E$2:$E$2000&lt;&gt;"9 - Perdu")*(Potentials!$E$2:$E$2000&lt;&gt;"10 - Gele"))
+SUMPRODUCT((Potentials!$F$2:$F$2000=0)*(Potentials!$B$2:$B$2000=AT73)*(Potentials!$D$2:$D$2000)*(Potentials!$E$2:$E$2000&lt;&gt;"8 - Gagne")*(Potentials!$E$2:$E$2000&lt;&gt;"9 - Perdu")*(Potentials!$E$2:$E$2000&lt;&gt;"10 - Gele")),
SUMPRODUCT((Potentials!$F$2:$F$2000)*(Potentials!$B$2:$B$2000=AT73)*(Potentials!$E$2:$E$2000&lt;&gt;"8 - Gagne")*(Potentials!$E$2:$E$2000&lt;&gt;"9 - Perdu")*(Potentials!$E$2:$E$2000&lt;&gt;"10 - Gele")*(Potentials!$O$2:$O$2000=$A$2))
+SUMPRODUCT((Potentials!$F$2:$F$2000=0)*(Potentials!$B$2:$B$2000=AT73)*(Potentials!$D$2:$D$2000)*(Potentials!$E$2:$E$2000&lt;&gt;"8 - Gagne")*(Potentials!$E$2:$E$2000&lt;&gt;"9 - Perdu")*(Potentials!$E$2:$E$2000&lt;&gt;"10 - Gele")*(Potentials!$O$2:$O$2000=$A$2)))</f>
      </c>
      <c r="BA73" t="str">
        <f>Potentials!A71</f>
      </c>
      <c r="BB73" s="2" t="str">
        <f t="array" ref="BB73" aca="1" ca="1">IF($A$2="Tous",SUMPRODUCT((Potentials!$F$2:$F$2000)*(Potentials!$A$2:$A$2000=BA73)*(Potentials!$E$2:$E$2000&lt;&gt;"8 - Gagne")*(Potentials!$E$2:$E$2000&lt;&gt;"9 - Perdu")*(Potentials!$E$2:$E$2000&lt;&gt;"10 - Gele"))
+SUMPRODUCT((Potentials!$F$2:$F$2000=0)*(Potentials!$A$2:$A$2000=BA73)*(Potentials!$D$2:$D$2000)*(Potentials!$E$2:$E$2000&lt;&gt;"8 - Gagne")*(Potentials!$E$2:$E$2000&lt;&gt;"9 - Perdu")*(Potentials!$E$2:$E$2000&lt;&gt;"10 - Gele")),
SUMPRODUCT((Potentials!$F$2:$F$2000)*(Potentials!$A$2:$A$2000=BA73)*(Potentials!$E$2:$E$2000&lt;&gt;"8 - Gagne")*(Potentials!$E$2:$E$2000&lt;&gt;"9 - Perdu")*(Potentials!$E$2:$E$2000&lt;&gt;"10 - Gele")*(Potentials!$O$2:$O$2000=$A$2))
+SUMPRODUCT((Potentials!$F$2:$F$2000=0)*(Potentials!$A$2:$A$2000=BA73)*(Potentials!$D$2:$D$2000)*(Potentials!$E$2:$E$2000&lt;&gt;"8 - Gagne")*(Potentials!$E$2:$E$2000&lt;&gt;"9 - Perdu")*(Potentials!$E$2:$E$2000&lt;&gt;"10 - Gele")*(Potentials!$O$2:$O$2000=$A$2)))</f>
      </c>
    </row>
    <row r="74" spans="1:113">
      <c r="R74" t="str">
        <f>Potentials!A72</f>
      </c>
      <c r="S74" s="1" t="str">
        <f>Potentials!M72</f>
      </c>
      <c r="T74" s="47" t="str">
        <f>IF(INDEX(Potentials!$A$1:$O$1000,MATCH(R74,Potentials!$A$1:$A$1000,0),MATCH("Origine setup",Potentials!$A$1:$O$1,0))&lt;&gt;"",0,
IF($A$2="Tous",
IF(AND($R$2=0,$S$2=0,DATE(YEAR(S74),MONTH(S74),DAY(S74))&gt;=$O$6,(DATE(YEAR(S74),MONTH(S74),DAY(S74))&lt;=$O$3),LEFT(R74,3)="PRA"),1,
IF(AND($R$2&lt;&gt;0,$S$2&lt;&gt;0,DATE(YEAR(S74),MONTH(S74),DAY(S74))&gt;=$R$2,(DATE(YEAR(S74),MONTH(S74),DAY(S74))&lt;=$S$2),LEFT(R74,3)="PRA"),1,0)),
IF(AND($R$2=0,$S$2=0,DATE(YEAR(S74),MONTH(S74),DAY(S74))&gt;=$O$6,(DATE(YEAR(S74),MONTH(S74),DAY(S74))&lt;=$O$3),INDEX(Potentials!$A$1:$O$1000,MATCH(R74,Potentials!$A$1:$A$1000,0),MATCH("Groupe",Potentials!$A$1:$O$1,0))=$A$2,LEFT(R74,3)="PRA"),1,
IF(AND($R$2&lt;&gt;0,$S$2&lt;&gt;0,DATE(YEAR(S74),MONTH(S74),DAY(S74))&gt;=$R$2,(DATE(YEAR(S74),MONTH(S74),DAY(S74))&lt;=$S$2),INDEX(Potentials!$A$1:$O$1000,MATCH(R74,Potentials!$A$1:$A$1000,0),MATCH("Groupe",Potentials!$A$1:$O$1,0))=$A$2,LEFT(R74,3)="PRA"),1,0))))</f>
      </c>
      <c r="U74" s="47" t="str">
        <f>IF(T74&lt;&gt;0,SUM($T$4:T74),0)</f>
      </c>
      <c r="V74" s="48">
        <v>71</v>
      </c>
      <c r="W74" s="17" t="str">
        <f>IFERROR(INDEX($R$4:$U$1000,MATCH(V74,$U$4:$U$1000,0),1),0)</f>
      </c>
      <c r="Y74" t="str">
        <f>Projects!A72</f>
      </c>
      <c r="Z74" s="1" t="str">
        <f>Projects!I72</f>
      </c>
      <c r="AA74" s="47" t="str">
        <f>IF($A$2="Tous",
IF(AND($Y$2=0,$Z$2=0,DATE(YEAR(Z74),MONTH(Z74),DAY(Z74))&gt;=$O$6,(DATE(YEAR(Z74),MONTH(Z74),DAY(Z74))&lt;=$O$3)),1,
IF(AND($Y$2&lt;&gt;0,$Z$2&lt;&gt;0,DATE(YEAR(Z74),MONTH(Z74),DAY(Z74))&gt;=$Y$2,(DATE(YEAR(Z74),MONTH(Z74),DAY(Z74))&lt;=$Z$2)),1,0)),
IF(AND($Y$2=0,$Z$2=0,DATE(YEAR(Z74),MONTH(Z74),DAY(Z74))&gt;=$O$6,(DATE(YEAR(Z74),MONTH(Z74),DAY(Z74))&lt;=$O$3),INDEX(Projects!$A$1:$O$1000,MATCH(Y74,Projects!$A$1:$A$1000,0),MATCH("Groupe",Projects!$A$1:$O$1,0))=$A$2),1,
IF(AND($Y$2&lt;&gt;0,$Z$2&lt;&gt;0,DATE(YEAR(Z74),MONTH(Z74),DAY(Z74))&gt;=$Y$2,(DATE(YEAR(Z74),MONTH(Z74),DAY(Z74))&lt;=$Z$2),INDEX(Projects!$A$1:$O$1000,MATCH(Y74,Projects!$A$1:$A$1000,0),MATCH("Groupe",Projects!$A$1:$O$1,0))=$A$2),1,0)))</f>
      </c>
      <c r="AB74" s="47" t="str">
        <f>IF(AA74&lt;&gt;0,SUM($AA$4:AA74),0)</f>
      </c>
      <c r="AC74" s="48">
        <v>71</v>
      </c>
      <c r="AD74" s="17" t="str">
        <f>IFERROR(INDEX($Y$4:$AB$1000,MATCH(AC74,$AB$4:$AB$1000,0),1),0)</f>
      </c>
      <c r="AF74" t="str">
        <f>Projects!A72</f>
      </c>
      <c r="AG74" s="1" t="str">
        <f>Projects!D72</f>
      </c>
      <c r="AH74" s="47" t="str">
        <f>IF($A$2="Tous",
IF(AND($AF$2=0,$AG$2=0,DATE(YEAR(AG74),MONTH(AG74),DAY(AG74))&gt;=$O$6,(DATE(YEAR(AG74),MONTH(AG74),DAY(AG74))&lt;=$O$3)),1,
IF(AND($AF$2&lt;&gt;0,$AG$2&lt;&gt;0,DATE(YEAR(AG74),MONTH(AG74),DAY(AG74))&gt;=$AF$2,(DATE(YEAR(AG74),MONTH(AG74),DAY(AG74))&lt;=$AG$2)),1,0)),
IF(AND($AF$2=0,$AG$2=0,DATE(YEAR(AG74),MONTH(AG74),DAY(AG74))&gt;=$O$6,(DATE(YEAR(AG74),MONTH(AG74),DAY(AG74))&lt;=$O$3),INDEX(Projects!$A$1:$O$1000,MATCH(AF74,Projects!$A$1:$A$1000,0),MATCH("Groupe",Projects!$A$1:$O$1,0))=$A$2),1,
IF(AND($AF$2&lt;&gt;0,$AG$2&lt;&gt;0,DATE(YEAR(AG74),MONTH(AG74),DAY(AG74))&gt;=$AF$2,(DATE(YEAR(AG74),MONTH(AG74),DAY(AG74))&lt;=$AG$2),INDEX(Projects!$A$1:$O$1000,MATCH(AF74,Projects!$A$1:$A$1000,0),MATCH("Groupe",Projects!$A$1:$O$1,0))=$A$2),1,0)))</f>
      </c>
      <c r="AI74" s="47" t="str">
        <f>IF(AH74&lt;&gt;0,SUM($AH$4:AH74),0)</f>
      </c>
      <c r="AJ74" s="48">
        <v>71</v>
      </c>
      <c r="AK74" s="17" t="str">
        <f>IFERROR(INDEX($AF$4:$AI$1000,MATCH(AJ74,$AI$4:$AI$1000,0),1),0)</f>
      </c>
      <c r="AM74" t="str">
        <f>Potentials!A72</f>
      </c>
      <c r="AN74" s="1" t="str">
        <f>Potentials!L72</f>
      </c>
      <c r="AO74" s="47" t="str">
        <f>IF(INDEX(Potentials!$A$1:$O$1000,MATCH(R74,Potentials!$A$1:$A$1000,0),MATCH("Origine setup",Potentials!$A$1:$O$1,0))&lt;&gt;"",0,
IF($A$2="Tous",
IF(AND($AM$2=0,$AN$2=0,DATE(YEAR(AN74),MONTH(AN74),DAY(AN74))&gt;=$O$6,(DATE(YEAR(AN74),MONTH(AN74),DAY(AN74))&lt;=$O$3),INDEX(Potentials!$A$1:$O$10000,MATCH(AM74,Potentials!$A$1:$A$1000,0),MATCH("Statut",Potentials!$A$1:$O$1,0))="9 -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IF(AND($AM$2&lt;&gt;0,$AN$2&lt;&gt;0,DATE(YEAR(AN74),MONTH(AN74),DAY(AN74))&gt;=$AM$2,(DATE(YEAR(AN74),MONTH(AN74),DAY(AN74))&lt;=$AN$2),INDEX(Potentials!$A$1:$O$10000,MATCH(AM74,Potentials!$A$1:$A$1000,0),MATCH("Statut",Potentials!$A$1:$O$1,0))="9 - Perdu"),1,0)),
IF(AND($AM$2=0,$AN$2=0,DATE(YEAR(AN74),MONTH(AN74),DAY(AN74))&gt;=$O$6,(DATE(YEAR(AN74),MONTH(AN74),DAY(AN74))&lt;=$O$3),INDEX(Potentials!$A$1:$O$1000,MATCH(AM74,Potentials!$A$1:$A$1000,0),MATCH("Groupe",Potentials!$A$1:$O$1,0))=$A$2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,MATCH(AM74,Potentials!$A$1:$A$1000,0),MATCH("Groupe",Potentials!$A$1:$O$1,0))=$A$2,INDEX(Potentials!$A$1:$O$10000,MATCH(AM74,Potentials!$A$1:$A$1000,0),MATCH("Statut",Potentials!$A$1:$O$1,0))="9 - Perdu"),1,0))))</f>
      </c>
      <c r="AP74" s="47" t="str">
        <f>IF(AO74&lt;&gt;0,SUM($AO$4:AO74),0)</f>
      </c>
      <c r="AQ74" s="48">
        <v>71</v>
      </c>
      <c r="AR74" s="17" t="str">
        <f>IFERROR(INDEX($AM$4:$AP$1000,MATCH(AQ74,$AP$4:$AP$1000,0),1),0)</f>
      </c>
      <c r="AT74" t="str">
        <f>IF(COUNTIF($AT$4:AT73,Potentials!B72)&gt;0,"",Potentials!B72)</f>
      </c>
      <c r="AU74" s="2" t="str">
        <f t="array" ref="AU74" aca="1" ca="1">IF($A$2="Tous",SUMPRODUCT((Potentials!$F$2:$F$2000)*(Potentials!$B$2:$B$2000=AT74)*(Potentials!$E$2:$E$2000&lt;&gt;"8 - Gagne")*(Potentials!$E$2:$E$2000&lt;&gt;"9 - Perdu")*(Potentials!$E$2:$E$2000&lt;&gt;"10 - Gele"))
+SUMPRODUCT((Potentials!$F$2:$F$2000=0)*(Potentials!$B$2:$B$2000=AT74)*(Potentials!$D$2:$D$2000)*(Potentials!$E$2:$E$2000&lt;&gt;"8 - Gagne")*(Potentials!$E$2:$E$2000&lt;&gt;"9 - Perdu")*(Potentials!$E$2:$E$2000&lt;&gt;"10 - Gele")),
SUMPRODUCT((Potentials!$F$2:$F$2000)*(Potentials!$B$2:$B$2000=AT74)*(Potentials!$E$2:$E$2000&lt;&gt;"8 - Gagne")*(Potentials!$E$2:$E$2000&lt;&gt;"9 - Perdu")*(Potentials!$E$2:$E$2000&lt;&gt;"10 - Gele")*(Potentials!$O$2:$O$2000=$A$2))
+SUMPRODUCT((Potentials!$F$2:$F$2000=0)*(Potentials!$B$2:$B$2000=AT74)*(Potentials!$D$2:$D$2000)*(Potentials!$E$2:$E$2000&lt;&gt;"8 - Gagne")*(Potentials!$E$2:$E$2000&lt;&gt;"9 - Perdu")*(Potentials!$E$2:$E$2000&lt;&gt;"10 - Gele")*(Potentials!$O$2:$O$2000=$A$2)))</f>
      </c>
      <c r="BA74" t="str">
        <f>Potentials!A72</f>
      </c>
      <c r="BB74" s="2" t="str">
        <f t="array" ref="BB74" aca="1" ca="1">IF($A$2="Tous",SUMPRODUCT((Potentials!$F$2:$F$2000)*(Potentials!$A$2:$A$2000=BA74)*(Potentials!$E$2:$E$2000&lt;&gt;"8 - Gagne")*(Potentials!$E$2:$E$2000&lt;&gt;"9 - Perdu")*(Potentials!$E$2:$E$2000&lt;&gt;"10 - Gele"))
+SUMPRODUCT((Potentials!$F$2:$F$2000=0)*(Potentials!$A$2:$A$2000=BA74)*(Potentials!$D$2:$D$2000)*(Potentials!$E$2:$E$2000&lt;&gt;"8 - Gagne")*(Potentials!$E$2:$E$2000&lt;&gt;"9 - Perdu")*(Potentials!$E$2:$E$2000&lt;&gt;"10 - Gele")),
SUMPRODUCT((Potentials!$F$2:$F$2000)*(Potentials!$A$2:$A$2000=BA74)*(Potentials!$E$2:$E$2000&lt;&gt;"8 - Gagne")*(Potentials!$E$2:$E$2000&lt;&gt;"9 - Perdu")*(Potentials!$E$2:$E$2000&lt;&gt;"10 - Gele")*(Potentials!$O$2:$O$2000=$A$2))
+SUMPRODUCT((Potentials!$F$2:$F$2000=0)*(Potentials!$A$2:$A$2000=BA74)*(Potentials!$D$2:$D$2000)*(Potentials!$E$2:$E$2000&lt;&gt;"8 - Gagne")*(Potentials!$E$2:$E$2000&lt;&gt;"9 - Perdu")*(Potentials!$E$2:$E$2000&lt;&gt;"10 - Gele")*(Potentials!$O$2:$O$2000=$A$2)))</f>
      </c>
    </row>
    <row r="75" spans="1:113">
      <c r="R75" t="str">
        <f>Potentials!A73</f>
      </c>
      <c r="S75" s="1" t="str">
        <f>Potentials!M73</f>
      </c>
      <c r="T75" s="47" t="str">
        <f>IF(INDEX(Potentials!$A$1:$O$1000,MATCH(R75,Potentials!$A$1:$A$1000,0),MATCH("Origine setup",Potentials!$A$1:$O$1,0))&lt;&gt;"",0,
IF($A$2="Tous",
IF(AND($R$2=0,$S$2=0,DATE(YEAR(S75),MONTH(S75),DAY(S75))&gt;=$O$6,(DATE(YEAR(S75),MONTH(S75),DAY(S75))&lt;=$O$3),LEFT(R75,3)="PRA"),1,
IF(AND($R$2&lt;&gt;0,$S$2&lt;&gt;0,DATE(YEAR(S75),MONTH(S75),DAY(S75))&gt;=$R$2,(DATE(YEAR(S75),MONTH(S75),DAY(S75))&lt;=$S$2),LEFT(R75,3)="PRA"),1,0)),
IF(AND($R$2=0,$S$2=0,DATE(YEAR(S75),MONTH(S75),DAY(S75))&gt;=$O$6,(DATE(YEAR(S75),MONTH(S75),DAY(S75))&lt;=$O$3),INDEX(Potentials!$A$1:$O$1000,MATCH(R75,Potentials!$A$1:$A$1000,0),MATCH("Groupe",Potentials!$A$1:$O$1,0))=$A$2,LEFT(R75,3)="PRA"),1,
IF(AND($R$2&lt;&gt;0,$S$2&lt;&gt;0,DATE(YEAR(S75),MONTH(S75),DAY(S75))&gt;=$R$2,(DATE(YEAR(S75),MONTH(S75),DAY(S75))&lt;=$S$2),INDEX(Potentials!$A$1:$O$1000,MATCH(R75,Potentials!$A$1:$A$1000,0),MATCH("Groupe",Potentials!$A$1:$O$1,0))=$A$2,LEFT(R75,3)="PRA"),1,0))))</f>
      </c>
      <c r="U75" s="47" t="str">
        <f>IF(T75&lt;&gt;0,SUM($T$4:T75),0)</f>
      </c>
      <c r="V75" s="48">
        <v>72</v>
      </c>
      <c r="W75" s="17" t="str">
        <f>IFERROR(INDEX($R$4:$U$1000,MATCH(V75,$U$4:$U$1000,0),1),0)</f>
      </c>
      <c r="Y75" t="str">
        <f>Projects!A73</f>
      </c>
      <c r="Z75" s="1" t="str">
        <f>Projects!I73</f>
      </c>
      <c r="AA75" s="47" t="str">
        <f>IF($A$2="Tous",
IF(AND($Y$2=0,$Z$2=0,DATE(YEAR(Z75),MONTH(Z75),DAY(Z75))&gt;=$O$6,(DATE(YEAR(Z75),MONTH(Z75),DAY(Z75))&lt;=$O$3)),1,
IF(AND($Y$2&lt;&gt;0,$Z$2&lt;&gt;0,DATE(YEAR(Z75),MONTH(Z75),DAY(Z75))&gt;=$Y$2,(DATE(YEAR(Z75),MONTH(Z75),DAY(Z75))&lt;=$Z$2)),1,0)),
IF(AND($Y$2=0,$Z$2=0,DATE(YEAR(Z75),MONTH(Z75),DAY(Z75))&gt;=$O$6,(DATE(YEAR(Z75),MONTH(Z75),DAY(Z75))&lt;=$O$3),INDEX(Projects!$A$1:$O$1000,MATCH(Y75,Projects!$A$1:$A$1000,0),MATCH("Groupe",Projects!$A$1:$O$1,0))=$A$2),1,
IF(AND($Y$2&lt;&gt;0,$Z$2&lt;&gt;0,DATE(YEAR(Z75),MONTH(Z75),DAY(Z75))&gt;=$Y$2,(DATE(YEAR(Z75),MONTH(Z75),DAY(Z75))&lt;=$Z$2),INDEX(Projects!$A$1:$O$1000,MATCH(Y75,Projects!$A$1:$A$1000,0),MATCH("Groupe",Projects!$A$1:$O$1,0))=$A$2),1,0)))</f>
      </c>
      <c r="AB75" s="47" t="str">
        <f>IF(AA75&lt;&gt;0,SUM($AA$4:AA75),0)</f>
      </c>
      <c r="AC75" s="48">
        <v>72</v>
      </c>
      <c r="AD75" s="17" t="str">
        <f>IFERROR(INDEX($Y$4:$AB$1000,MATCH(AC75,$AB$4:$AB$1000,0),1),0)</f>
      </c>
      <c r="AF75" t="str">
        <f>Projects!A73</f>
      </c>
      <c r="AG75" s="1" t="str">
        <f>Projects!D73</f>
      </c>
      <c r="AH75" s="47" t="str">
        <f>IF($A$2="Tous",
IF(AND($AF$2=0,$AG$2=0,DATE(YEAR(AG75),MONTH(AG75),DAY(AG75))&gt;=$O$6,(DATE(YEAR(AG75),MONTH(AG75),DAY(AG75))&lt;=$O$3)),1,
IF(AND($AF$2&lt;&gt;0,$AG$2&lt;&gt;0,DATE(YEAR(AG75),MONTH(AG75),DAY(AG75))&gt;=$AF$2,(DATE(YEAR(AG75),MONTH(AG75),DAY(AG75))&lt;=$AG$2)),1,0)),
IF(AND($AF$2=0,$AG$2=0,DATE(YEAR(AG75),MONTH(AG75),DAY(AG75))&gt;=$O$6,(DATE(YEAR(AG75),MONTH(AG75),DAY(AG75))&lt;=$O$3),INDEX(Projects!$A$1:$O$1000,MATCH(AF75,Projects!$A$1:$A$1000,0),MATCH("Groupe",Projects!$A$1:$O$1,0))=$A$2),1,
IF(AND($AF$2&lt;&gt;0,$AG$2&lt;&gt;0,DATE(YEAR(AG75),MONTH(AG75),DAY(AG75))&gt;=$AF$2,(DATE(YEAR(AG75),MONTH(AG75),DAY(AG75))&lt;=$AG$2),INDEX(Projects!$A$1:$O$1000,MATCH(AF75,Projects!$A$1:$A$1000,0),MATCH("Groupe",Projects!$A$1:$O$1,0))=$A$2),1,0)))</f>
      </c>
      <c r="AI75" s="47" t="str">
        <f>IF(AH75&lt;&gt;0,SUM($AH$4:AH75),0)</f>
      </c>
      <c r="AJ75" s="48">
        <v>72</v>
      </c>
      <c r="AK75" s="17" t="str">
        <f>IFERROR(INDEX($AF$4:$AI$1000,MATCH(AJ75,$AI$4:$AI$1000,0),1),0)</f>
      </c>
      <c r="AM75" t="str">
        <f>Potentials!A73</f>
      </c>
      <c r="AN75" s="1" t="str">
        <f>Potentials!L73</f>
      </c>
      <c r="AO75" s="47" t="str">
        <f>IF(INDEX(Potentials!$A$1:$O$1000,MATCH(R75,Potentials!$A$1:$A$1000,0),MATCH("Origine setup",Potentials!$A$1:$O$1,0))&lt;&gt;"",0,
IF($A$2="Tous",
IF(AND($AM$2=0,$AN$2=0,DATE(YEAR(AN75),MONTH(AN75),DAY(AN75))&gt;=$O$6,(DATE(YEAR(AN75),MONTH(AN75),DAY(AN75))&lt;=$O$3),INDEX(Potentials!$A$1:$O$10000,MATCH(AM75,Potentials!$A$1:$A$1000,0),MATCH("Statut",Potentials!$A$1:$O$1,0))="9 -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IF(AND($AM$2&lt;&gt;0,$AN$2&lt;&gt;0,DATE(YEAR(AN75),MONTH(AN75),DAY(AN75))&gt;=$AM$2,(DATE(YEAR(AN75),MONTH(AN75),DAY(AN75))&lt;=$AN$2),INDEX(Potentials!$A$1:$O$10000,MATCH(AM75,Potentials!$A$1:$A$1000,0),MATCH("Statut",Potentials!$A$1:$O$1,0))="9 - Perdu"),1,0)),
IF(AND($AM$2=0,$AN$2=0,DATE(YEAR(AN75),MONTH(AN75),DAY(AN75))&gt;=$O$6,(DATE(YEAR(AN75),MONTH(AN75),DAY(AN75))&lt;=$O$3),INDEX(Potentials!$A$1:$O$1000,MATCH(AM75,Potentials!$A$1:$A$1000,0),MATCH("Groupe",Potentials!$A$1:$O$1,0))=$A$2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,MATCH(AM75,Potentials!$A$1:$A$1000,0),MATCH("Groupe",Potentials!$A$1:$O$1,0))=$A$2,INDEX(Potentials!$A$1:$O$10000,MATCH(AM75,Potentials!$A$1:$A$1000,0),MATCH("Statut",Potentials!$A$1:$O$1,0))="9 - Perdu"),1,0))))</f>
      </c>
      <c r="AP75" s="47" t="str">
        <f>IF(AO75&lt;&gt;0,SUM($AO$4:AO75),0)</f>
      </c>
      <c r="AQ75" s="48">
        <v>72</v>
      </c>
      <c r="AR75" s="17" t="str">
        <f>IFERROR(INDEX($AM$4:$AP$1000,MATCH(AQ75,$AP$4:$AP$1000,0),1),0)</f>
      </c>
      <c r="AT75" t="str">
        <f>IF(COUNTIF($AT$4:AT74,Potentials!B73)&gt;0,"",Potentials!B73)</f>
      </c>
      <c r="AU75" s="2" t="str">
        <f t="array" ref="AU75" aca="1" ca="1">IF($A$2="Tous",SUMPRODUCT((Potentials!$F$2:$F$2000)*(Potentials!$B$2:$B$2000=AT75)*(Potentials!$E$2:$E$2000&lt;&gt;"8 - Gagne")*(Potentials!$E$2:$E$2000&lt;&gt;"9 - Perdu")*(Potentials!$E$2:$E$2000&lt;&gt;"10 - Gele"))
+SUMPRODUCT((Potentials!$F$2:$F$2000=0)*(Potentials!$B$2:$B$2000=AT75)*(Potentials!$D$2:$D$2000)*(Potentials!$E$2:$E$2000&lt;&gt;"8 - Gagne")*(Potentials!$E$2:$E$2000&lt;&gt;"9 - Perdu")*(Potentials!$E$2:$E$2000&lt;&gt;"10 - Gele")),
SUMPRODUCT((Potentials!$F$2:$F$2000)*(Potentials!$B$2:$B$2000=AT75)*(Potentials!$E$2:$E$2000&lt;&gt;"8 - Gagne")*(Potentials!$E$2:$E$2000&lt;&gt;"9 - Perdu")*(Potentials!$E$2:$E$2000&lt;&gt;"10 - Gele")*(Potentials!$O$2:$O$2000=$A$2))
+SUMPRODUCT((Potentials!$F$2:$F$2000=0)*(Potentials!$B$2:$B$2000=AT75)*(Potentials!$D$2:$D$2000)*(Potentials!$E$2:$E$2000&lt;&gt;"8 - Gagne")*(Potentials!$E$2:$E$2000&lt;&gt;"9 - Perdu")*(Potentials!$E$2:$E$2000&lt;&gt;"10 - Gele")*(Potentials!$O$2:$O$2000=$A$2)))</f>
      </c>
      <c r="BA75" t="str">
        <f>Potentials!A73</f>
      </c>
      <c r="BB75" s="2" t="str">
        <f t="array" ref="BB75" aca="1" ca="1">IF($A$2="Tous",SUMPRODUCT((Potentials!$F$2:$F$2000)*(Potentials!$A$2:$A$2000=BA75)*(Potentials!$E$2:$E$2000&lt;&gt;"8 - Gagne")*(Potentials!$E$2:$E$2000&lt;&gt;"9 - Perdu")*(Potentials!$E$2:$E$2000&lt;&gt;"10 - Gele"))
+SUMPRODUCT((Potentials!$F$2:$F$2000=0)*(Potentials!$A$2:$A$2000=BA75)*(Potentials!$D$2:$D$2000)*(Potentials!$E$2:$E$2000&lt;&gt;"8 - Gagne")*(Potentials!$E$2:$E$2000&lt;&gt;"9 - Perdu")*(Potentials!$E$2:$E$2000&lt;&gt;"10 - Gele")),
SUMPRODUCT((Potentials!$F$2:$F$2000)*(Potentials!$A$2:$A$2000=BA75)*(Potentials!$E$2:$E$2000&lt;&gt;"8 - Gagne")*(Potentials!$E$2:$E$2000&lt;&gt;"9 - Perdu")*(Potentials!$E$2:$E$2000&lt;&gt;"10 - Gele")*(Potentials!$O$2:$O$2000=$A$2))
+SUMPRODUCT((Potentials!$F$2:$F$2000=0)*(Potentials!$A$2:$A$2000=BA75)*(Potentials!$D$2:$D$2000)*(Potentials!$E$2:$E$2000&lt;&gt;"8 - Gagne")*(Potentials!$E$2:$E$2000&lt;&gt;"9 - Perdu")*(Potentials!$E$2:$E$2000&lt;&gt;"10 - Gele")*(Potentials!$O$2:$O$2000=$A$2)))</f>
      </c>
    </row>
    <row r="76" spans="1:113">
      <c r="R76" t="str">
        <f>Potentials!A74</f>
      </c>
      <c r="S76" s="1" t="str">
        <f>Potentials!M74</f>
      </c>
      <c r="T76" s="47" t="str">
        <f>IF(INDEX(Potentials!$A$1:$O$1000,MATCH(R76,Potentials!$A$1:$A$1000,0),MATCH("Origine setup",Potentials!$A$1:$O$1,0))&lt;&gt;"",0,
IF($A$2="Tous",
IF(AND($R$2=0,$S$2=0,DATE(YEAR(S76),MONTH(S76),DAY(S76))&gt;=$O$6,(DATE(YEAR(S76),MONTH(S76),DAY(S76))&lt;=$O$3),LEFT(R76,3)="PRA"),1,
IF(AND($R$2&lt;&gt;0,$S$2&lt;&gt;0,DATE(YEAR(S76),MONTH(S76),DAY(S76))&gt;=$R$2,(DATE(YEAR(S76),MONTH(S76),DAY(S76))&lt;=$S$2),LEFT(R76,3)="PRA"),1,0)),
IF(AND($R$2=0,$S$2=0,DATE(YEAR(S76),MONTH(S76),DAY(S76))&gt;=$O$6,(DATE(YEAR(S76),MONTH(S76),DAY(S76))&lt;=$O$3),INDEX(Potentials!$A$1:$O$1000,MATCH(R76,Potentials!$A$1:$A$1000,0),MATCH("Groupe",Potentials!$A$1:$O$1,0))=$A$2,LEFT(R76,3)="PRA"),1,
IF(AND($R$2&lt;&gt;0,$S$2&lt;&gt;0,DATE(YEAR(S76),MONTH(S76),DAY(S76))&gt;=$R$2,(DATE(YEAR(S76),MONTH(S76),DAY(S76))&lt;=$S$2),INDEX(Potentials!$A$1:$O$1000,MATCH(R76,Potentials!$A$1:$A$1000,0),MATCH("Groupe",Potentials!$A$1:$O$1,0))=$A$2,LEFT(R76,3)="PRA"),1,0))))</f>
      </c>
      <c r="U76" s="47" t="str">
        <f>IF(T76&lt;&gt;0,SUM($T$4:T76),0)</f>
      </c>
      <c r="V76" s="48">
        <v>73</v>
      </c>
      <c r="W76" s="17" t="str">
        <f>IFERROR(INDEX($R$4:$U$1000,MATCH(V76,$U$4:$U$1000,0),1),0)</f>
      </c>
      <c r="Y76" t="str">
        <f>Projects!A74</f>
      </c>
      <c r="Z76" s="1" t="str">
        <f>Projects!I74</f>
      </c>
      <c r="AA76" s="47" t="str">
        <f>IF($A$2="Tous",
IF(AND($Y$2=0,$Z$2=0,DATE(YEAR(Z76),MONTH(Z76),DAY(Z76))&gt;=$O$6,(DATE(YEAR(Z76),MONTH(Z76),DAY(Z76))&lt;=$O$3)),1,
IF(AND($Y$2&lt;&gt;0,$Z$2&lt;&gt;0,DATE(YEAR(Z76),MONTH(Z76),DAY(Z76))&gt;=$Y$2,(DATE(YEAR(Z76),MONTH(Z76),DAY(Z76))&lt;=$Z$2)),1,0)),
IF(AND($Y$2=0,$Z$2=0,DATE(YEAR(Z76),MONTH(Z76),DAY(Z76))&gt;=$O$6,(DATE(YEAR(Z76),MONTH(Z76),DAY(Z76))&lt;=$O$3),INDEX(Projects!$A$1:$O$1000,MATCH(Y76,Projects!$A$1:$A$1000,0),MATCH("Groupe",Projects!$A$1:$O$1,0))=$A$2),1,
IF(AND($Y$2&lt;&gt;0,$Z$2&lt;&gt;0,DATE(YEAR(Z76),MONTH(Z76),DAY(Z76))&gt;=$Y$2,(DATE(YEAR(Z76),MONTH(Z76),DAY(Z76))&lt;=$Z$2),INDEX(Projects!$A$1:$O$1000,MATCH(Y76,Projects!$A$1:$A$1000,0),MATCH("Groupe",Projects!$A$1:$O$1,0))=$A$2),1,0)))</f>
      </c>
      <c r="AB76" s="47" t="str">
        <f>IF(AA76&lt;&gt;0,SUM($AA$4:AA76),0)</f>
      </c>
      <c r="AC76" s="48">
        <v>73</v>
      </c>
      <c r="AD76" s="17" t="str">
        <f>IFERROR(INDEX($Y$4:$AB$1000,MATCH(AC76,$AB$4:$AB$1000,0),1),0)</f>
      </c>
      <c r="AF76" t="str">
        <f>Projects!A74</f>
      </c>
      <c r="AG76" s="1" t="str">
        <f>Projects!D74</f>
      </c>
      <c r="AH76" s="47" t="str">
        <f>IF($A$2="Tous",
IF(AND($AF$2=0,$AG$2=0,DATE(YEAR(AG76),MONTH(AG76),DAY(AG76))&gt;=$O$6,(DATE(YEAR(AG76),MONTH(AG76),DAY(AG76))&lt;=$O$3)),1,
IF(AND($AF$2&lt;&gt;0,$AG$2&lt;&gt;0,DATE(YEAR(AG76),MONTH(AG76),DAY(AG76))&gt;=$AF$2,(DATE(YEAR(AG76),MONTH(AG76),DAY(AG76))&lt;=$AG$2)),1,0)),
IF(AND($AF$2=0,$AG$2=0,DATE(YEAR(AG76),MONTH(AG76),DAY(AG76))&gt;=$O$6,(DATE(YEAR(AG76),MONTH(AG76),DAY(AG76))&lt;=$O$3),INDEX(Projects!$A$1:$O$1000,MATCH(AF76,Projects!$A$1:$A$1000,0),MATCH("Groupe",Projects!$A$1:$O$1,0))=$A$2),1,
IF(AND($AF$2&lt;&gt;0,$AG$2&lt;&gt;0,DATE(YEAR(AG76),MONTH(AG76),DAY(AG76))&gt;=$AF$2,(DATE(YEAR(AG76),MONTH(AG76),DAY(AG76))&lt;=$AG$2),INDEX(Projects!$A$1:$O$1000,MATCH(AF76,Projects!$A$1:$A$1000,0),MATCH("Groupe",Projects!$A$1:$O$1,0))=$A$2),1,0)))</f>
      </c>
      <c r="AI76" s="47" t="str">
        <f>IF(AH76&lt;&gt;0,SUM($AH$4:AH76),0)</f>
      </c>
      <c r="AJ76" s="48">
        <v>73</v>
      </c>
      <c r="AK76" s="17" t="str">
        <f>IFERROR(INDEX($AF$4:$AI$1000,MATCH(AJ76,$AI$4:$AI$1000,0),1),0)</f>
      </c>
      <c r="AM76" t="str">
        <f>Potentials!A74</f>
      </c>
      <c r="AN76" s="1" t="str">
        <f>Potentials!L74</f>
      </c>
      <c r="AO76" s="47" t="str">
        <f>IF(INDEX(Potentials!$A$1:$O$1000,MATCH(R76,Potentials!$A$1:$A$1000,0),MATCH("Origine setup",Potentials!$A$1:$O$1,0))&lt;&gt;"",0,
IF($A$2="Tous",
IF(AND($AM$2=0,$AN$2=0,DATE(YEAR(AN76),MONTH(AN76),DAY(AN76))&gt;=$O$6,(DATE(YEAR(AN76),MONTH(AN76),DAY(AN76))&lt;=$O$3),INDEX(Potentials!$A$1:$O$10000,MATCH(AM76,Potentials!$A$1:$A$1000,0),MATCH("Statut",Potentials!$A$1:$O$1,0))="9 -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IF(AND($AM$2&lt;&gt;0,$AN$2&lt;&gt;0,DATE(YEAR(AN76),MONTH(AN76),DAY(AN76))&gt;=$AM$2,(DATE(YEAR(AN76),MONTH(AN76),DAY(AN76))&lt;=$AN$2),INDEX(Potentials!$A$1:$O$10000,MATCH(AM76,Potentials!$A$1:$A$1000,0),MATCH("Statut",Potentials!$A$1:$O$1,0))="9 - Perdu"),1,0)),
IF(AND($AM$2=0,$AN$2=0,DATE(YEAR(AN76),MONTH(AN76),DAY(AN76))&gt;=$O$6,(DATE(YEAR(AN76),MONTH(AN76),DAY(AN76))&lt;=$O$3),INDEX(Potentials!$A$1:$O$1000,MATCH(AM76,Potentials!$A$1:$A$1000,0),MATCH("Groupe",Potentials!$A$1:$O$1,0))=$A$2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,MATCH(AM76,Potentials!$A$1:$A$1000,0),MATCH("Groupe",Potentials!$A$1:$O$1,0))=$A$2,INDEX(Potentials!$A$1:$O$10000,MATCH(AM76,Potentials!$A$1:$A$1000,0),MATCH("Statut",Potentials!$A$1:$O$1,0))="9 - Perdu"),1,0))))</f>
      </c>
      <c r="AP76" s="47" t="str">
        <f>IF(AO76&lt;&gt;0,SUM($AO$4:AO76),0)</f>
      </c>
      <c r="AQ76" s="48">
        <v>73</v>
      </c>
      <c r="AR76" s="17" t="str">
        <f>IFERROR(INDEX($AM$4:$AP$1000,MATCH(AQ76,$AP$4:$AP$1000,0),1),0)</f>
      </c>
      <c r="AT76" t="str">
        <f>IF(COUNTIF($AT$4:AT75,Potentials!B74)&gt;0,"",Potentials!B74)</f>
      </c>
      <c r="AU76" s="2" t="str">
        <f t="array" ref="AU76" aca="1" ca="1">IF($A$2="Tous",SUMPRODUCT((Potentials!$F$2:$F$2000)*(Potentials!$B$2:$B$2000=AT76)*(Potentials!$E$2:$E$2000&lt;&gt;"8 - Gagne")*(Potentials!$E$2:$E$2000&lt;&gt;"9 - Perdu")*(Potentials!$E$2:$E$2000&lt;&gt;"10 - Gele"))
+SUMPRODUCT((Potentials!$F$2:$F$2000=0)*(Potentials!$B$2:$B$2000=AT76)*(Potentials!$D$2:$D$2000)*(Potentials!$E$2:$E$2000&lt;&gt;"8 - Gagne")*(Potentials!$E$2:$E$2000&lt;&gt;"9 - Perdu")*(Potentials!$E$2:$E$2000&lt;&gt;"10 - Gele")),
SUMPRODUCT((Potentials!$F$2:$F$2000)*(Potentials!$B$2:$B$2000=AT76)*(Potentials!$E$2:$E$2000&lt;&gt;"8 - Gagne")*(Potentials!$E$2:$E$2000&lt;&gt;"9 - Perdu")*(Potentials!$E$2:$E$2000&lt;&gt;"10 - Gele")*(Potentials!$O$2:$O$2000=$A$2))
+SUMPRODUCT((Potentials!$F$2:$F$2000=0)*(Potentials!$B$2:$B$2000=AT76)*(Potentials!$D$2:$D$2000)*(Potentials!$E$2:$E$2000&lt;&gt;"8 - Gagne")*(Potentials!$E$2:$E$2000&lt;&gt;"9 - Perdu")*(Potentials!$E$2:$E$2000&lt;&gt;"10 - Gele")*(Potentials!$O$2:$O$2000=$A$2)))</f>
      </c>
      <c r="BA76" t="str">
        <f>Potentials!A74</f>
      </c>
      <c r="BB76" s="2" t="str">
        <f t="array" ref="BB76" aca="1" ca="1">IF($A$2="Tous",SUMPRODUCT((Potentials!$F$2:$F$2000)*(Potentials!$A$2:$A$2000=BA76)*(Potentials!$E$2:$E$2000&lt;&gt;"8 - Gagne")*(Potentials!$E$2:$E$2000&lt;&gt;"9 - Perdu")*(Potentials!$E$2:$E$2000&lt;&gt;"10 - Gele"))
+SUMPRODUCT((Potentials!$F$2:$F$2000=0)*(Potentials!$A$2:$A$2000=BA76)*(Potentials!$D$2:$D$2000)*(Potentials!$E$2:$E$2000&lt;&gt;"8 - Gagne")*(Potentials!$E$2:$E$2000&lt;&gt;"9 - Perdu")*(Potentials!$E$2:$E$2000&lt;&gt;"10 - Gele")),
SUMPRODUCT((Potentials!$F$2:$F$2000)*(Potentials!$A$2:$A$2000=BA76)*(Potentials!$E$2:$E$2000&lt;&gt;"8 - Gagne")*(Potentials!$E$2:$E$2000&lt;&gt;"9 - Perdu")*(Potentials!$E$2:$E$2000&lt;&gt;"10 - Gele")*(Potentials!$O$2:$O$2000=$A$2))
+SUMPRODUCT((Potentials!$F$2:$F$2000=0)*(Potentials!$A$2:$A$2000=BA76)*(Potentials!$D$2:$D$2000)*(Potentials!$E$2:$E$2000&lt;&gt;"8 - Gagne")*(Potentials!$E$2:$E$2000&lt;&gt;"9 - Perdu")*(Potentials!$E$2:$E$2000&lt;&gt;"10 - Gele")*(Potentials!$O$2:$O$2000=$A$2)))</f>
      </c>
    </row>
    <row r="77" spans="1:113">
      <c r="R77" t="str">
        <f>Potentials!A75</f>
      </c>
      <c r="S77" s="1" t="str">
        <f>Potentials!M75</f>
      </c>
      <c r="T77" s="47" t="str">
        <f>IF(INDEX(Potentials!$A$1:$O$1000,MATCH(R77,Potentials!$A$1:$A$1000,0),MATCH("Origine setup",Potentials!$A$1:$O$1,0))&lt;&gt;"",0,
IF($A$2="Tous",
IF(AND($R$2=0,$S$2=0,DATE(YEAR(S77),MONTH(S77),DAY(S77))&gt;=$O$6,(DATE(YEAR(S77),MONTH(S77),DAY(S77))&lt;=$O$3),LEFT(R77,3)="PRA"),1,
IF(AND($R$2&lt;&gt;0,$S$2&lt;&gt;0,DATE(YEAR(S77),MONTH(S77),DAY(S77))&gt;=$R$2,(DATE(YEAR(S77),MONTH(S77),DAY(S77))&lt;=$S$2),LEFT(R77,3)="PRA"),1,0)),
IF(AND($R$2=0,$S$2=0,DATE(YEAR(S77),MONTH(S77),DAY(S77))&gt;=$O$6,(DATE(YEAR(S77),MONTH(S77),DAY(S77))&lt;=$O$3),INDEX(Potentials!$A$1:$O$1000,MATCH(R77,Potentials!$A$1:$A$1000,0),MATCH("Groupe",Potentials!$A$1:$O$1,0))=$A$2,LEFT(R77,3)="PRA"),1,
IF(AND($R$2&lt;&gt;0,$S$2&lt;&gt;0,DATE(YEAR(S77),MONTH(S77),DAY(S77))&gt;=$R$2,(DATE(YEAR(S77),MONTH(S77),DAY(S77))&lt;=$S$2),INDEX(Potentials!$A$1:$O$1000,MATCH(R77,Potentials!$A$1:$A$1000,0),MATCH("Groupe",Potentials!$A$1:$O$1,0))=$A$2,LEFT(R77,3)="PRA"),1,0))))</f>
      </c>
      <c r="U77" s="47" t="str">
        <f>IF(T77&lt;&gt;0,SUM($T$4:T77),0)</f>
      </c>
      <c r="V77" s="48">
        <v>74</v>
      </c>
      <c r="W77" s="17" t="str">
        <f>IFERROR(INDEX($R$4:$U$1000,MATCH(V77,$U$4:$U$1000,0),1),0)</f>
      </c>
      <c r="Y77" t="str">
        <f>Projects!A75</f>
      </c>
      <c r="Z77" s="1" t="str">
        <f>Projects!I75</f>
      </c>
      <c r="AA77" s="47" t="str">
        <f>IF($A$2="Tous",
IF(AND($Y$2=0,$Z$2=0,DATE(YEAR(Z77),MONTH(Z77),DAY(Z77))&gt;=$O$6,(DATE(YEAR(Z77),MONTH(Z77),DAY(Z77))&lt;=$O$3)),1,
IF(AND($Y$2&lt;&gt;0,$Z$2&lt;&gt;0,DATE(YEAR(Z77),MONTH(Z77),DAY(Z77))&gt;=$Y$2,(DATE(YEAR(Z77),MONTH(Z77),DAY(Z77))&lt;=$Z$2)),1,0)),
IF(AND($Y$2=0,$Z$2=0,DATE(YEAR(Z77),MONTH(Z77),DAY(Z77))&gt;=$O$6,(DATE(YEAR(Z77),MONTH(Z77),DAY(Z77))&lt;=$O$3),INDEX(Projects!$A$1:$O$1000,MATCH(Y77,Projects!$A$1:$A$1000,0),MATCH("Groupe",Projects!$A$1:$O$1,0))=$A$2),1,
IF(AND($Y$2&lt;&gt;0,$Z$2&lt;&gt;0,DATE(YEAR(Z77),MONTH(Z77),DAY(Z77))&gt;=$Y$2,(DATE(YEAR(Z77),MONTH(Z77),DAY(Z77))&lt;=$Z$2),INDEX(Projects!$A$1:$O$1000,MATCH(Y77,Projects!$A$1:$A$1000,0),MATCH("Groupe",Projects!$A$1:$O$1,0))=$A$2),1,0)))</f>
      </c>
      <c r="AB77" s="47" t="str">
        <f>IF(AA77&lt;&gt;0,SUM($AA$4:AA77),0)</f>
      </c>
      <c r="AC77" s="48">
        <v>74</v>
      </c>
      <c r="AD77" s="17" t="str">
        <f>IFERROR(INDEX($Y$4:$AB$1000,MATCH(AC77,$AB$4:$AB$1000,0),1),0)</f>
      </c>
      <c r="AF77" t="str">
        <f>Projects!A75</f>
      </c>
      <c r="AG77" s="1" t="str">
        <f>Projects!D75</f>
      </c>
      <c r="AH77" s="47" t="str">
        <f>IF($A$2="Tous",
IF(AND($AF$2=0,$AG$2=0,DATE(YEAR(AG77),MONTH(AG77),DAY(AG77))&gt;=$O$6,(DATE(YEAR(AG77),MONTH(AG77),DAY(AG77))&lt;=$O$3)),1,
IF(AND($AF$2&lt;&gt;0,$AG$2&lt;&gt;0,DATE(YEAR(AG77),MONTH(AG77),DAY(AG77))&gt;=$AF$2,(DATE(YEAR(AG77),MONTH(AG77),DAY(AG77))&lt;=$AG$2)),1,0)),
IF(AND($AF$2=0,$AG$2=0,DATE(YEAR(AG77),MONTH(AG77),DAY(AG77))&gt;=$O$6,(DATE(YEAR(AG77),MONTH(AG77),DAY(AG77))&lt;=$O$3),INDEX(Projects!$A$1:$O$1000,MATCH(AF77,Projects!$A$1:$A$1000,0),MATCH("Groupe",Projects!$A$1:$O$1,0))=$A$2),1,
IF(AND($AF$2&lt;&gt;0,$AG$2&lt;&gt;0,DATE(YEAR(AG77),MONTH(AG77),DAY(AG77))&gt;=$AF$2,(DATE(YEAR(AG77),MONTH(AG77),DAY(AG77))&lt;=$AG$2),INDEX(Projects!$A$1:$O$1000,MATCH(AF77,Projects!$A$1:$A$1000,0),MATCH("Groupe",Projects!$A$1:$O$1,0))=$A$2),1,0)))</f>
      </c>
      <c r="AI77" s="47" t="str">
        <f>IF(AH77&lt;&gt;0,SUM($AH$4:AH77),0)</f>
      </c>
      <c r="AJ77" s="48">
        <v>74</v>
      </c>
      <c r="AK77" s="17" t="str">
        <f>IFERROR(INDEX($AF$4:$AI$1000,MATCH(AJ77,$AI$4:$AI$1000,0),1),0)</f>
      </c>
      <c r="AM77" t="str">
        <f>Potentials!A75</f>
      </c>
      <c r="AN77" s="1" t="str">
        <f>Potentials!L75</f>
      </c>
      <c r="AO77" s="47" t="str">
        <f>IF(INDEX(Potentials!$A$1:$O$1000,MATCH(R77,Potentials!$A$1:$A$1000,0),MATCH("Origine setup",Potentials!$A$1:$O$1,0))&lt;&gt;"",0,
IF($A$2="Tous",
IF(AND($AM$2=0,$AN$2=0,DATE(YEAR(AN77),MONTH(AN77),DAY(AN77))&gt;=$O$6,(DATE(YEAR(AN77),MONTH(AN77),DAY(AN77))&lt;=$O$3),INDEX(Potentials!$A$1:$O$10000,MATCH(AM77,Potentials!$A$1:$A$1000,0),MATCH("Statut",Potentials!$A$1:$O$1,0))="9 -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IF(AND($AM$2&lt;&gt;0,$AN$2&lt;&gt;0,DATE(YEAR(AN77),MONTH(AN77),DAY(AN77))&gt;=$AM$2,(DATE(YEAR(AN77),MONTH(AN77),DAY(AN77))&lt;=$AN$2),INDEX(Potentials!$A$1:$O$10000,MATCH(AM77,Potentials!$A$1:$A$1000,0),MATCH("Statut",Potentials!$A$1:$O$1,0))="9 - Perdu"),1,0)),
IF(AND($AM$2=0,$AN$2=0,DATE(YEAR(AN77),MONTH(AN77),DAY(AN77))&gt;=$O$6,(DATE(YEAR(AN77),MONTH(AN77),DAY(AN77))&lt;=$O$3),INDEX(Potentials!$A$1:$O$1000,MATCH(AM77,Potentials!$A$1:$A$1000,0),MATCH("Groupe",Potentials!$A$1:$O$1,0))=$A$2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,MATCH(AM77,Potentials!$A$1:$A$1000,0),MATCH("Groupe",Potentials!$A$1:$O$1,0))=$A$2,INDEX(Potentials!$A$1:$O$10000,MATCH(AM77,Potentials!$A$1:$A$1000,0),MATCH("Statut",Potentials!$A$1:$O$1,0))="9 - Perdu"),1,0))))</f>
      </c>
      <c r="AP77" s="47" t="str">
        <f>IF(AO77&lt;&gt;0,SUM($AO$4:AO77),0)</f>
      </c>
      <c r="AQ77" s="48">
        <v>74</v>
      </c>
      <c r="AR77" s="17" t="str">
        <f>IFERROR(INDEX($AM$4:$AP$1000,MATCH(AQ77,$AP$4:$AP$1000,0),1),0)</f>
      </c>
      <c r="AT77" t="str">
        <f>IF(COUNTIF($AT$4:AT76,Potentials!B75)&gt;0,"",Potentials!B75)</f>
      </c>
      <c r="AU77" s="2" t="str">
        <f t="array" ref="AU77" aca="1" ca="1">IF($A$2="Tous",SUMPRODUCT((Potentials!$F$2:$F$2000)*(Potentials!$B$2:$B$2000=AT77)*(Potentials!$E$2:$E$2000&lt;&gt;"8 - Gagne")*(Potentials!$E$2:$E$2000&lt;&gt;"9 - Perdu")*(Potentials!$E$2:$E$2000&lt;&gt;"10 - Gele"))
+SUMPRODUCT((Potentials!$F$2:$F$2000=0)*(Potentials!$B$2:$B$2000=AT77)*(Potentials!$D$2:$D$2000)*(Potentials!$E$2:$E$2000&lt;&gt;"8 - Gagne")*(Potentials!$E$2:$E$2000&lt;&gt;"9 - Perdu")*(Potentials!$E$2:$E$2000&lt;&gt;"10 - Gele")),
SUMPRODUCT((Potentials!$F$2:$F$2000)*(Potentials!$B$2:$B$2000=AT77)*(Potentials!$E$2:$E$2000&lt;&gt;"8 - Gagne")*(Potentials!$E$2:$E$2000&lt;&gt;"9 - Perdu")*(Potentials!$E$2:$E$2000&lt;&gt;"10 - Gele")*(Potentials!$O$2:$O$2000=$A$2))
+SUMPRODUCT((Potentials!$F$2:$F$2000=0)*(Potentials!$B$2:$B$2000=AT77)*(Potentials!$D$2:$D$2000)*(Potentials!$E$2:$E$2000&lt;&gt;"8 - Gagne")*(Potentials!$E$2:$E$2000&lt;&gt;"9 - Perdu")*(Potentials!$E$2:$E$2000&lt;&gt;"10 - Gele")*(Potentials!$O$2:$O$2000=$A$2)))</f>
      </c>
      <c r="BA77" t="str">
        <f>Potentials!A75</f>
      </c>
      <c r="BB77" s="2" t="str">
        <f t="array" ref="BB77" aca="1" ca="1">IF($A$2="Tous",SUMPRODUCT((Potentials!$F$2:$F$2000)*(Potentials!$A$2:$A$2000=BA77)*(Potentials!$E$2:$E$2000&lt;&gt;"8 - Gagne")*(Potentials!$E$2:$E$2000&lt;&gt;"9 - Perdu")*(Potentials!$E$2:$E$2000&lt;&gt;"10 - Gele"))
+SUMPRODUCT((Potentials!$F$2:$F$2000=0)*(Potentials!$A$2:$A$2000=BA77)*(Potentials!$D$2:$D$2000)*(Potentials!$E$2:$E$2000&lt;&gt;"8 - Gagne")*(Potentials!$E$2:$E$2000&lt;&gt;"9 - Perdu")*(Potentials!$E$2:$E$2000&lt;&gt;"10 - Gele")),
SUMPRODUCT((Potentials!$F$2:$F$2000)*(Potentials!$A$2:$A$2000=BA77)*(Potentials!$E$2:$E$2000&lt;&gt;"8 - Gagne")*(Potentials!$E$2:$E$2000&lt;&gt;"9 - Perdu")*(Potentials!$E$2:$E$2000&lt;&gt;"10 - Gele")*(Potentials!$O$2:$O$2000=$A$2))
+SUMPRODUCT((Potentials!$F$2:$F$2000=0)*(Potentials!$A$2:$A$2000=BA77)*(Potentials!$D$2:$D$2000)*(Potentials!$E$2:$E$2000&lt;&gt;"8 - Gagne")*(Potentials!$E$2:$E$2000&lt;&gt;"9 - Perdu")*(Potentials!$E$2:$E$2000&lt;&gt;"10 - Gele")*(Potentials!$O$2:$O$2000=$A$2)))</f>
      </c>
    </row>
    <row r="78" spans="1:113">
      <c r="R78" t="str">
        <f>Potentials!A76</f>
      </c>
      <c r="S78" s="1" t="str">
        <f>Potentials!M76</f>
      </c>
      <c r="T78" s="47" t="str">
        <f>IF(INDEX(Potentials!$A$1:$O$1000,MATCH(R78,Potentials!$A$1:$A$1000,0),MATCH("Origine setup",Potentials!$A$1:$O$1,0))&lt;&gt;"",0,
IF($A$2="Tous",
IF(AND($R$2=0,$S$2=0,DATE(YEAR(S78),MONTH(S78),DAY(S78))&gt;=$O$6,(DATE(YEAR(S78),MONTH(S78),DAY(S78))&lt;=$O$3),LEFT(R78,3)="PRA"),1,
IF(AND($R$2&lt;&gt;0,$S$2&lt;&gt;0,DATE(YEAR(S78),MONTH(S78),DAY(S78))&gt;=$R$2,(DATE(YEAR(S78),MONTH(S78),DAY(S78))&lt;=$S$2),LEFT(R78,3)="PRA"),1,0)),
IF(AND($R$2=0,$S$2=0,DATE(YEAR(S78),MONTH(S78),DAY(S78))&gt;=$O$6,(DATE(YEAR(S78),MONTH(S78),DAY(S78))&lt;=$O$3),INDEX(Potentials!$A$1:$O$1000,MATCH(R78,Potentials!$A$1:$A$1000,0),MATCH("Groupe",Potentials!$A$1:$O$1,0))=$A$2,LEFT(R78,3)="PRA"),1,
IF(AND($R$2&lt;&gt;0,$S$2&lt;&gt;0,DATE(YEAR(S78),MONTH(S78),DAY(S78))&gt;=$R$2,(DATE(YEAR(S78),MONTH(S78),DAY(S78))&lt;=$S$2),INDEX(Potentials!$A$1:$O$1000,MATCH(R78,Potentials!$A$1:$A$1000,0),MATCH("Groupe",Potentials!$A$1:$O$1,0))=$A$2,LEFT(R78,3)="PRA"),1,0))))</f>
      </c>
      <c r="U78" s="47" t="str">
        <f>IF(T78&lt;&gt;0,SUM($T$4:T78),0)</f>
      </c>
      <c r="V78" s="48">
        <v>75</v>
      </c>
      <c r="W78" s="17" t="str">
        <f>IFERROR(INDEX($R$4:$U$1000,MATCH(V78,$U$4:$U$1000,0),1),0)</f>
      </c>
      <c r="Y78" t="str">
        <f>Projects!A76</f>
      </c>
      <c r="Z78" s="1" t="str">
        <f>Projects!I76</f>
      </c>
      <c r="AA78" s="47" t="str">
        <f>IF($A$2="Tous",
IF(AND($Y$2=0,$Z$2=0,DATE(YEAR(Z78),MONTH(Z78),DAY(Z78))&gt;=$O$6,(DATE(YEAR(Z78),MONTH(Z78),DAY(Z78))&lt;=$O$3)),1,
IF(AND($Y$2&lt;&gt;0,$Z$2&lt;&gt;0,DATE(YEAR(Z78),MONTH(Z78),DAY(Z78))&gt;=$Y$2,(DATE(YEAR(Z78),MONTH(Z78),DAY(Z78))&lt;=$Z$2)),1,0)),
IF(AND($Y$2=0,$Z$2=0,DATE(YEAR(Z78),MONTH(Z78),DAY(Z78))&gt;=$O$6,(DATE(YEAR(Z78),MONTH(Z78),DAY(Z78))&lt;=$O$3),INDEX(Projects!$A$1:$O$1000,MATCH(Y78,Projects!$A$1:$A$1000,0),MATCH("Groupe",Projects!$A$1:$O$1,0))=$A$2),1,
IF(AND($Y$2&lt;&gt;0,$Z$2&lt;&gt;0,DATE(YEAR(Z78),MONTH(Z78),DAY(Z78))&gt;=$Y$2,(DATE(YEAR(Z78),MONTH(Z78),DAY(Z78))&lt;=$Z$2),INDEX(Projects!$A$1:$O$1000,MATCH(Y78,Projects!$A$1:$A$1000,0),MATCH("Groupe",Projects!$A$1:$O$1,0))=$A$2),1,0)))</f>
      </c>
      <c r="AB78" s="47" t="str">
        <f>IF(AA78&lt;&gt;0,SUM($AA$4:AA78),0)</f>
      </c>
      <c r="AC78" s="48">
        <v>75</v>
      </c>
      <c r="AD78" s="17" t="str">
        <f>IFERROR(INDEX($Y$4:$AB$1000,MATCH(AC78,$AB$4:$AB$1000,0),1),0)</f>
      </c>
      <c r="AF78" t="str">
        <f>Projects!A76</f>
      </c>
      <c r="AG78" s="1" t="str">
        <f>Projects!D76</f>
      </c>
      <c r="AH78" s="47" t="str">
        <f>IF($A$2="Tous",
IF(AND($AF$2=0,$AG$2=0,DATE(YEAR(AG78),MONTH(AG78),DAY(AG78))&gt;=$O$6,(DATE(YEAR(AG78),MONTH(AG78),DAY(AG78))&lt;=$O$3)),1,
IF(AND($AF$2&lt;&gt;0,$AG$2&lt;&gt;0,DATE(YEAR(AG78),MONTH(AG78),DAY(AG78))&gt;=$AF$2,(DATE(YEAR(AG78),MONTH(AG78),DAY(AG78))&lt;=$AG$2)),1,0)),
IF(AND($AF$2=0,$AG$2=0,DATE(YEAR(AG78),MONTH(AG78),DAY(AG78))&gt;=$O$6,(DATE(YEAR(AG78),MONTH(AG78),DAY(AG78))&lt;=$O$3),INDEX(Projects!$A$1:$O$1000,MATCH(AF78,Projects!$A$1:$A$1000,0),MATCH("Groupe",Projects!$A$1:$O$1,0))=$A$2),1,
IF(AND($AF$2&lt;&gt;0,$AG$2&lt;&gt;0,DATE(YEAR(AG78),MONTH(AG78),DAY(AG78))&gt;=$AF$2,(DATE(YEAR(AG78),MONTH(AG78),DAY(AG78))&lt;=$AG$2),INDEX(Projects!$A$1:$O$1000,MATCH(AF78,Projects!$A$1:$A$1000,0),MATCH("Groupe",Projects!$A$1:$O$1,0))=$A$2),1,0)))</f>
      </c>
      <c r="AI78" s="47" t="str">
        <f>IF(AH78&lt;&gt;0,SUM($AH$4:AH78),0)</f>
      </c>
      <c r="AJ78" s="48">
        <v>75</v>
      </c>
      <c r="AK78" s="17" t="str">
        <f>IFERROR(INDEX($AF$4:$AI$1000,MATCH(AJ78,$AI$4:$AI$1000,0),1),0)</f>
      </c>
      <c r="AM78" t="str">
        <f>Potentials!A76</f>
      </c>
      <c r="AN78" s="1" t="str">
        <f>Potentials!L76</f>
      </c>
      <c r="AO78" s="47" t="str">
        <f>IF(INDEX(Potentials!$A$1:$O$1000,MATCH(R78,Potentials!$A$1:$A$1000,0),MATCH("Origine setup",Potentials!$A$1:$O$1,0))&lt;&gt;"",0,
IF($A$2="Tous",
IF(AND($AM$2=0,$AN$2=0,DATE(YEAR(AN78),MONTH(AN78),DAY(AN78))&gt;=$O$6,(DATE(YEAR(AN78),MONTH(AN78),DAY(AN78))&lt;=$O$3),INDEX(Potentials!$A$1:$O$10000,MATCH(AM78,Potentials!$A$1:$A$1000,0),MATCH("Statut",Potentials!$A$1:$O$1,0))="9 -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IF(AND($AM$2&lt;&gt;0,$AN$2&lt;&gt;0,DATE(YEAR(AN78),MONTH(AN78),DAY(AN78))&gt;=$AM$2,(DATE(YEAR(AN78),MONTH(AN78),DAY(AN78))&lt;=$AN$2),INDEX(Potentials!$A$1:$O$10000,MATCH(AM78,Potentials!$A$1:$A$1000,0),MATCH("Statut",Potentials!$A$1:$O$1,0))="9 - Perdu"),1,0)),
IF(AND($AM$2=0,$AN$2=0,DATE(YEAR(AN78),MONTH(AN78),DAY(AN78))&gt;=$O$6,(DATE(YEAR(AN78),MONTH(AN78),DAY(AN78))&lt;=$O$3),INDEX(Potentials!$A$1:$O$1000,MATCH(AM78,Potentials!$A$1:$A$1000,0),MATCH("Groupe",Potentials!$A$1:$O$1,0))=$A$2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,MATCH(AM78,Potentials!$A$1:$A$1000,0),MATCH("Groupe",Potentials!$A$1:$O$1,0))=$A$2,INDEX(Potentials!$A$1:$O$10000,MATCH(AM78,Potentials!$A$1:$A$1000,0),MATCH("Statut",Potentials!$A$1:$O$1,0))="9 - Perdu"),1,0))))</f>
      </c>
      <c r="AP78" s="47" t="str">
        <f>IF(AO78&lt;&gt;0,SUM($AO$4:AO78),0)</f>
      </c>
      <c r="AQ78" s="48">
        <v>75</v>
      </c>
      <c r="AR78" s="17" t="str">
        <f>IFERROR(INDEX($AM$4:$AP$1000,MATCH(AQ78,$AP$4:$AP$1000,0),1),0)</f>
      </c>
      <c r="AT78" t="str">
        <f>IF(COUNTIF($AT$4:AT77,Potentials!B76)&gt;0,"",Potentials!B76)</f>
      </c>
      <c r="AU78" s="2" t="str">
        <f t="array" ref="AU78" aca="1" ca="1">IF($A$2="Tous",SUMPRODUCT((Potentials!$F$2:$F$2000)*(Potentials!$B$2:$B$2000=AT78)*(Potentials!$E$2:$E$2000&lt;&gt;"8 - Gagne")*(Potentials!$E$2:$E$2000&lt;&gt;"9 - Perdu")*(Potentials!$E$2:$E$2000&lt;&gt;"10 - Gele"))
+SUMPRODUCT((Potentials!$F$2:$F$2000=0)*(Potentials!$B$2:$B$2000=AT78)*(Potentials!$D$2:$D$2000)*(Potentials!$E$2:$E$2000&lt;&gt;"8 - Gagne")*(Potentials!$E$2:$E$2000&lt;&gt;"9 - Perdu")*(Potentials!$E$2:$E$2000&lt;&gt;"10 - Gele")),
SUMPRODUCT((Potentials!$F$2:$F$2000)*(Potentials!$B$2:$B$2000=AT78)*(Potentials!$E$2:$E$2000&lt;&gt;"8 - Gagne")*(Potentials!$E$2:$E$2000&lt;&gt;"9 - Perdu")*(Potentials!$E$2:$E$2000&lt;&gt;"10 - Gele")*(Potentials!$O$2:$O$2000=$A$2))
+SUMPRODUCT((Potentials!$F$2:$F$2000=0)*(Potentials!$B$2:$B$2000=AT78)*(Potentials!$D$2:$D$2000)*(Potentials!$E$2:$E$2000&lt;&gt;"8 - Gagne")*(Potentials!$E$2:$E$2000&lt;&gt;"9 - Perdu")*(Potentials!$E$2:$E$2000&lt;&gt;"10 - Gele")*(Potentials!$O$2:$O$2000=$A$2)))</f>
      </c>
      <c r="BA78" t="str">
        <f>Potentials!A76</f>
      </c>
      <c r="BB78" s="2" t="str">
        <f t="array" ref="BB78" aca="1" ca="1">IF($A$2="Tous",SUMPRODUCT((Potentials!$F$2:$F$2000)*(Potentials!$A$2:$A$2000=BA78)*(Potentials!$E$2:$E$2000&lt;&gt;"8 - Gagne")*(Potentials!$E$2:$E$2000&lt;&gt;"9 - Perdu")*(Potentials!$E$2:$E$2000&lt;&gt;"10 - Gele"))
+SUMPRODUCT((Potentials!$F$2:$F$2000=0)*(Potentials!$A$2:$A$2000=BA78)*(Potentials!$D$2:$D$2000)*(Potentials!$E$2:$E$2000&lt;&gt;"8 - Gagne")*(Potentials!$E$2:$E$2000&lt;&gt;"9 - Perdu")*(Potentials!$E$2:$E$2000&lt;&gt;"10 - Gele")),
SUMPRODUCT((Potentials!$F$2:$F$2000)*(Potentials!$A$2:$A$2000=BA78)*(Potentials!$E$2:$E$2000&lt;&gt;"8 - Gagne")*(Potentials!$E$2:$E$2000&lt;&gt;"9 - Perdu")*(Potentials!$E$2:$E$2000&lt;&gt;"10 - Gele")*(Potentials!$O$2:$O$2000=$A$2))
+SUMPRODUCT((Potentials!$F$2:$F$2000=0)*(Potentials!$A$2:$A$2000=BA78)*(Potentials!$D$2:$D$2000)*(Potentials!$E$2:$E$2000&lt;&gt;"8 - Gagne")*(Potentials!$E$2:$E$2000&lt;&gt;"9 - Perdu")*(Potentials!$E$2:$E$2000&lt;&gt;"10 - Gele")*(Potentials!$O$2:$O$2000=$A$2)))</f>
      </c>
    </row>
    <row r="79" spans="1:113">
      <c r="R79" t="str">
        <f>Potentials!A77</f>
      </c>
      <c r="S79" s="1" t="str">
        <f>Potentials!M77</f>
      </c>
      <c r="T79" s="47" t="str">
        <f>IF(INDEX(Potentials!$A$1:$O$1000,MATCH(R79,Potentials!$A$1:$A$1000,0),MATCH("Origine setup",Potentials!$A$1:$O$1,0))&lt;&gt;"",0,
IF($A$2="Tous",
IF(AND($R$2=0,$S$2=0,DATE(YEAR(S79),MONTH(S79),DAY(S79))&gt;=$O$6,(DATE(YEAR(S79),MONTH(S79),DAY(S79))&lt;=$O$3),LEFT(R79,3)="PRA"),1,
IF(AND($R$2&lt;&gt;0,$S$2&lt;&gt;0,DATE(YEAR(S79),MONTH(S79),DAY(S79))&gt;=$R$2,(DATE(YEAR(S79),MONTH(S79),DAY(S79))&lt;=$S$2),LEFT(R79,3)="PRA"),1,0)),
IF(AND($R$2=0,$S$2=0,DATE(YEAR(S79),MONTH(S79),DAY(S79))&gt;=$O$6,(DATE(YEAR(S79),MONTH(S79),DAY(S79))&lt;=$O$3),INDEX(Potentials!$A$1:$O$1000,MATCH(R79,Potentials!$A$1:$A$1000,0),MATCH("Groupe",Potentials!$A$1:$O$1,0))=$A$2,LEFT(R79,3)="PRA"),1,
IF(AND($R$2&lt;&gt;0,$S$2&lt;&gt;0,DATE(YEAR(S79),MONTH(S79),DAY(S79))&gt;=$R$2,(DATE(YEAR(S79),MONTH(S79),DAY(S79))&lt;=$S$2),INDEX(Potentials!$A$1:$O$1000,MATCH(R79,Potentials!$A$1:$A$1000,0),MATCH("Groupe",Potentials!$A$1:$O$1,0))=$A$2,LEFT(R79,3)="PRA"),1,0))))</f>
      </c>
      <c r="U79" s="47" t="str">
        <f>IF(T79&lt;&gt;0,SUM($T$4:T79),0)</f>
      </c>
      <c r="V79" s="48">
        <v>76</v>
      </c>
      <c r="W79" s="17" t="str">
        <f>IFERROR(INDEX($R$4:$U$1000,MATCH(V79,$U$4:$U$1000,0),1),0)</f>
      </c>
      <c r="Y79" t="str">
        <f>Projects!A77</f>
      </c>
      <c r="Z79" s="1" t="str">
        <f>Projects!I77</f>
      </c>
      <c r="AA79" s="47" t="str">
        <f>IF($A$2="Tous",
IF(AND($Y$2=0,$Z$2=0,DATE(YEAR(Z79),MONTH(Z79),DAY(Z79))&gt;=$O$6,(DATE(YEAR(Z79),MONTH(Z79),DAY(Z79))&lt;=$O$3)),1,
IF(AND($Y$2&lt;&gt;0,$Z$2&lt;&gt;0,DATE(YEAR(Z79),MONTH(Z79),DAY(Z79))&gt;=$Y$2,(DATE(YEAR(Z79),MONTH(Z79),DAY(Z79))&lt;=$Z$2)),1,0)),
IF(AND($Y$2=0,$Z$2=0,DATE(YEAR(Z79),MONTH(Z79),DAY(Z79))&gt;=$O$6,(DATE(YEAR(Z79),MONTH(Z79),DAY(Z79))&lt;=$O$3),INDEX(Projects!$A$1:$O$1000,MATCH(Y79,Projects!$A$1:$A$1000,0),MATCH("Groupe",Projects!$A$1:$O$1,0))=$A$2),1,
IF(AND($Y$2&lt;&gt;0,$Z$2&lt;&gt;0,DATE(YEAR(Z79),MONTH(Z79),DAY(Z79))&gt;=$Y$2,(DATE(YEAR(Z79),MONTH(Z79),DAY(Z79))&lt;=$Z$2),INDEX(Projects!$A$1:$O$1000,MATCH(Y79,Projects!$A$1:$A$1000,0),MATCH("Groupe",Projects!$A$1:$O$1,0))=$A$2),1,0)))</f>
      </c>
      <c r="AB79" s="47" t="str">
        <f>IF(AA79&lt;&gt;0,SUM($AA$4:AA79),0)</f>
      </c>
      <c r="AC79" s="48">
        <v>76</v>
      </c>
      <c r="AD79" s="17" t="str">
        <f>IFERROR(INDEX($Y$4:$AB$1000,MATCH(AC79,$AB$4:$AB$1000,0),1),0)</f>
      </c>
      <c r="AF79" t="str">
        <f>Projects!A77</f>
      </c>
      <c r="AG79" s="1" t="str">
        <f>Projects!D77</f>
      </c>
      <c r="AH79" s="47" t="str">
        <f>IF($A$2="Tous",
IF(AND($AF$2=0,$AG$2=0,DATE(YEAR(AG79),MONTH(AG79),DAY(AG79))&gt;=$O$6,(DATE(YEAR(AG79),MONTH(AG79),DAY(AG79))&lt;=$O$3)),1,
IF(AND($AF$2&lt;&gt;0,$AG$2&lt;&gt;0,DATE(YEAR(AG79),MONTH(AG79),DAY(AG79))&gt;=$AF$2,(DATE(YEAR(AG79),MONTH(AG79),DAY(AG79))&lt;=$AG$2)),1,0)),
IF(AND($AF$2=0,$AG$2=0,DATE(YEAR(AG79),MONTH(AG79),DAY(AG79))&gt;=$O$6,(DATE(YEAR(AG79),MONTH(AG79),DAY(AG79))&lt;=$O$3),INDEX(Projects!$A$1:$O$1000,MATCH(AF79,Projects!$A$1:$A$1000,0),MATCH("Groupe",Projects!$A$1:$O$1,0))=$A$2),1,
IF(AND($AF$2&lt;&gt;0,$AG$2&lt;&gt;0,DATE(YEAR(AG79),MONTH(AG79),DAY(AG79))&gt;=$AF$2,(DATE(YEAR(AG79),MONTH(AG79),DAY(AG79))&lt;=$AG$2),INDEX(Projects!$A$1:$O$1000,MATCH(AF79,Projects!$A$1:$A$1000,0),MATCH("Groupe",Projects!$A$1:$O$1,0))=$A$2),1,0)))</f>
      </c>
      <c r="AI79" s="47" t="str">
        <f>IF(AH79&lt;&gt;0,SUM($AH$4:AH79),0)</f>
      </c>
      <c r="AJ79" s="48">
        <v>76</v>
      </c>
      <c r="AK79" s="17" t="str">
        <f>IFERROR(INDEX($AF$4:$AI$1000,MATCH(AJ79,$AI$4:$AI$1000,0),1),0)</f>
      </c>
      <c r="AM79" t="str">
        <f>Potentials!A77</f>
      </c>
      <c r="AN79" s="1" t="str">
        <f>Potentials!L77</f>
      </c>
      <c r="AO79" s="47" t="str">
        <f>IF(INDEX(Potentials!$A$1:$O$1000,MATCH(R79,Potentials!$A$1:$A$1000,0),MATCH("Origine setup",Potentials!$A$1:$O$1,0))&lt;&gt;"",0,
IF($A$2="Tous",
IF(AND($AM$2=0,$AN$2=0,DATE(YEAR(AN79),MONTH(AN79),DAY(AN79))&gt;=$O$6,(DATE(YEAR(AN79),MONTH(AN79),DAY(AN79))&lt;=$O$3),INDEX(Potentials!$A$1:$O$10000,MATCH(AM79,Potentials!$A$1:$A$1000,0),MATCH("Statut",Potentials!$A$1:$O$1,0))="9 -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IF(AND($AM$2&lt;&gt;0,$AN$2&lt;&gt;0,DATE(YEAR(AN79),MONTH(AN79),DAY(AN79))&gt;=$AM$2,(DATE(YEAR(AN79),MONTH(AN79),DAY(AN79))&lt;=$AN$2),INDEX(Potentials!$A$1:$O$10000,MATCH(AM79,Potentials!$A$1:$A$1000,0),MATCH("Statut",Potentials!$A$1:$O$1,0))="9 - Perdu"),1,0)),
IF(AND($AM$2=0,$AN$2=0,DATE(YEAR(AN79),MONTH(AN79),DAY(AN79))&gt;=$O$6,(DATE(YEAR(AN79),MONTH(AN79),DAY(AN79))&lt;=$O$3),INDEX(Potentials!$A$1:$O$1000,MATCH(AM79,Potentials!$A$1:$A$1000,0),MATCH("Groupe",Potentials!$A$1:$O$1,0))=$A$2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,MATCH(AM79,Potentials!$A$1:$A$1000,0),MATCH("Groupe",Potentials!$A$1:$O$1,0))=$A$2,INDEX(Potentials!$A$1:$O$10000,MATCH(AM79,Potentials!$A$1:$A$1000,0),MATCH("Statut",Potentials!$A$1:$O$1,0))="9 - Perdu"),1,0))))</f>
      </c>
      <c r="AP79" s="47" t="str">
        <f>IF(AO79&lt;&gt;0,SUM($AO$4:AO79),0)</f>
      </c>
      <c r="AQ79" s="48">
        <v>76</v>
      </c>
      <c r="AR79" s="17" t="str">
        <f>IFERROR(INDEX($AM$4:$AP$1000,MATCH(AQ79,$AP$4:$AP$1000,0),1),0)</f>
      </c>
      <c r="AT79" t="str">
        <f>IF(COUNTIF($AT$4:AT78,Potentials!B77)&gt;0,"",Potentials!B77)</f>
      </c>
      <c r="AU79" s="2" t="str">
        <f t="array" ref="AU79" aca="1" ca="1">IF($A$2="Tous",SUMPRODUCT((Potentials!$F$2:$F$2000)*(Potentials!$B$2:$B$2000=AT79)*(Potentials!$E$2:$E$2000&lt;&gt;"8 - Gagne")*(Potentials!$E$2:$E$2000&lt;&gt;"9 - Perdu")*(Potentials!$E$2:$E$2000&lt;&gt;"10 - Gele"))
+SUMPRODUCT((Potentials!$F$2:$F$2000=0)*(Potentials!$B$2:$B$2000=AT79)*(Potentials!$D$2:$D$2000)*(Potentials!$E$2:$E$2000&lt;&gt;"8 - Gagne")*(Potentials!$E$2:$E$2000&lt;&gt;"9 - Perdu")*(Potentials!$E$2:$E$2000&lt;&gt;"10 - Gele")),
SUMPRODUCT((Potentials!$F$2:$F$2000)*(Potentials!$B$2:$B$2000=AT79)*(Potentials!$E$2:$E$2000&lt;&gt;"8 - Gagne")*(Potentials!$E$2:$E$2000&lt;&gt;"9 - Perdu")*(Potentials!$E$2:$E$2000&lt;&gt;"10 - Gele")*(Potentials!$O$2:$O$2000=$A$2))
+SUMPRODUCT((Potentials!$F$2:$F$2000=0)*(Potentials!$B$2:$B$2000=AT79)*(Potentials!$D$2:$D$2000)*(Potentials!$E$2:$E$2000&lt;&gt;"8 - Gagne")*(Potentials!$E$2:$E$2000&lt;&gt;"9 - Perdu")*(Potentials!$E$2:$E$2000&lt;&gt;"10 - Gele")*(Potentials!$O$2:$O$2000=$A$2)))</f>
      </c>
      <c r="BA79" t="str">
        <f>Potentials!A77</f>
      </c>
      <c r="BB79" s="2" t="str">
        <f t="array" ref="BB79" aca="1" ca="1">IF($A$2="Tous",SUMPRODUCT((Potentials!$F$2:$F$2000)*(Potentials!$A$2:$A$2000=BA79)*(Potentials!$E$2:$E$2000&lt;&gt;"8 - Gagne")*(Potentials!$E$2:$E$2000&lt;&gt;"9 - Perdu")*(Potentials!$E$2:$E$2000&lt;&gt;"10 - Gele"))
+SUMPRODUCT((Potentials!$F$2:$F$2000=0)*(Potentials!$A$2:$A$2000=BA79)*(Potentials!$D$2:$D$2000)*(Potentials!$E$2:$E$2000&lt;&gt;"8 - Gagne")*(Potentials!$E$2:$E$2000&lt;&gt;"9 - Perdu")*(Potentials!$E$2:$E$2000&lt;&gt;"10 - Gele")),
SUMPRODUCT((Potentials!$F$2:$F$2000)*(Potentials!$A$2:$A$2000=BA79)*(Potentials!$E$2:$E$2000&lt;&gt;"8 - Gagne")*(Potentials!$E$2:$E$2000&lt;&gt;"9 - Perdu")*(Potentials!$E$2:$E$2000&lt;&gt;"10 - Gele")*(Potentials!$O$2:$O$2000=$A$2))
+SUMPRODUCT((Potentials!$F$2:$F$2000=0)*(Potentials!$A$2:$A$2000=BA79)*(Potentials!$D$2:$D$2000)*(Potentials!$E$2:$E$2000&lt;&gt;"8 - Gagne")*(Potentials!$E$2:$E$2000&lt;&gt;"9 - Perdu")*(Potentials!$E$2:$E$2000&lt;&gt;"10 - Gele")*(Potentials!$O$2:$O$2000=$A$2)))</f>
      </c>
    </row>
    <row r="80" spans="1:113">
      <c r="R80" t="str">
        <f>Potentials!A78</f>
      </c>
      <c r="S80" s="1" t="str">
        <f>Potentials!M78</f>
      </c>
      <c r="T80" s="47" t="str">
        <f>IF(INDEX(Potentials!$A$1:$O$1000,MATCH(R80,Potentials!$A$1:$A$1000,0),MATCH("Origine setup",Potentials!$A$1:$O$1,0))&lt;&gt;"",0,
IF($A$2="Tous",
IF(AND($R$2=0,$S$2=0,DATE(YEAR(S80),MONTH(S80),DAY(S80))&gt;=$O$6,(DATE(YEAR(S80),MONTH(S80),DAY(S80))&lt;=$O$3),LEFT(R80,3)="PRA"),1,
IF(AND($R$2&lt;&gt;0,$S$2&lt;&gt;0,DATE(YEAR(S80),MONTH(S80),DAY(S80))&gt;=$R$2,(DATE(YEAR(S80),MONTH(S80),DAY(S80))&lt;=$S$2),LEFT(R80,3)="PRA"),1,0)),
IF(AND($R$2=0,$S$2=0,DATE(YEAR(S80),MONTH(S80),DAY(S80))&gt;=$O$6,(DATE(YEAR(S80),MONTH(S80),DAY(S80))&lt;=$O$3),INDEX(Potentials!$A$1:$O$1000,MATCH(R80,Potentials!$A$1:$A$1000,0),MATCH("Groupe",Potentials!$A$1:$O$1,0))=$A$2,LEFT(R80,3)="PRA"),1,
IF(AND($R$2&lt;&gt;0,$S$2&lt;&gt;0,DATE(YEAR(S80),MONTH(S80),DAY(S80))&gt;=$R$2,(DATE(YEAR(S80),MONTH(S80),DAY(S80))&lt;=$S$2),INDEX(Potentials!$A$1:$O$1000,MATCH(R80,Potentials!$A$1:$A$1000,0),MATCH("Groupe",Potentials!$A$1:$O$1,0))=$A$2,LEFT(R80,3)="PRA"),1,0))))</f>
      </c>
      <c r="U80" s="47" t="str">
        <f>IF(T80&lt;&gt;0,SUM($T$4:T80),0)</f>
      </c>
      <c r="V80" s="48">
        <v>77</v>
      </c>
      <c r="W80" s="17" t="str">
        <f>IFERROR(INDEX($R$4:$U$1000,MATCH(V80,$U$4:$U$1000,0),1),0)</f>
      </c>
      <c r="Y80" t="str">
        <f>Projects!A78</f>
      </c>
      <c r="Z80" s="1" t="str">
        <f>Projects!I78</f>
      </c>
      <c r="AA80" s="47" t="str">
        <f>IF($A$2="Tous",
IF(AND($Y$2=0,$Z$2=0,DATE(YEAR(Z80),MONTH(Z80),DAY(Z80))&gt;=$O$6,(DATE(YEAR(Z80),MONTH(Z80),DAY(Z80))&lt;=$O$3)),1,
IF(AND($Y$2&lt;&gt;0,$Z$2&lt;&gt;0,DATE(YEAR(Z80),MONTH(Z80),DAY(Z80))&gt;=$Y$2,(DATE(YEAR(Z80),MONTH(Z80),DAY(Z80))&lt;=$Z$2)),1,0)),
IF(AND($Y$2=0,$Z$2=0,DATE(YEAR(Z80),MONTH(Z80),DAY(Z80))&gt;=$O$6,(DATE(YEAR(Z80),MONTH(Z80),DAY(Z80))&lt;=$O$3),INDEX(Projects!$A$1:$O$1000,MATCH(Y80,Projects!$A$1:$A$1000,0),MATCH("Groupe",Projects!$A$1:$O$1,0))=$A$2),1,
IF(AND($Y$2&lt;&gt;0,$Z$2&lt;&gt;0,DATE(YEAR(Z80),MONTH(Z80),DAY(Z80))&gt;=$Y$2,(DATE(YEAR(Z80),MONTH(Z80),DAY(Z80))&lt;=$Z$2),INDEX(Projects!$A$1:$O$1000,MATCH(Y80,Projects!$A$1:$A$1000,0),MATCH("Groupe",Projects!$A$1:$O$1,0))=$A$2),1,0)))</f>
      </c>
      <c r="AB80" s="47" t="str">
        <f>IF(AA80&lt;&gt;0,SUM($AA$4:AA80),0)</f>
      </c>
      <c r="AC80" s="48">
        <v>77</v>
      </c>
      <c r="AD80" s="17" t="str">
        <f>IFERROR(INDEX($Y$4:$AB$1000,MATCH(AC80,$AB$4:$AB$1000,0),1),0)</f>
      </c>
      <c r="AF80" t="str">
        <f>Projects!A78</f>
      </c>
      <c r="AG80" s="1" t="str">
        <f>Projects!D78</f>
      </c>
      <c r="AH80" s="47" t="str">
        <f>IF($A$2="Tous",
IF(AND($AF$2=0,$AG$2=0,DATE(YEAR(AG80),MONTH(AG80),DAY(AG80))&gt;=$O$6,(DATE(YEAR(AG80),MONTH(AG80),DAY(AG80))&lt;=$O$3)),1,
IF(AND($AF$2&lt;&gt;0,$AG$2&lt;&gt;0,DATE(YEAR(AG80),MONTH(AG80),DAY(AG80))&gt;=$AF$2,(DATE(YEAR(AG80),MONTH(AG80),DAY(AG80))&lt;=$AG$2)),1,0)),
IF(AND($AF$2=0,$AG$2=0,DATE(YEAR(AG80),MONTH(AG80),DAY(AG80))&gt;=$O$6,(DATE(YEAR(AG80),MONTH(AG80),DAY(AG80))&lt;=$O$3),INDEX(Projects!$A$1:$O$1000,MATCH(AF80,Projects!$A$1:$A$1000,0),MATCH("Groupe",Projects!$A$1:$O$1,0))=$A$2),1,
IF(AND($AF$2&lt;&gt;0,$AG$2&lt;&gt;0,DATE(YEAR(AG80),MONTH(AG80),DAY(AG80))&gt;=$AF$2,(DATE(YEAR(AG80),MONTH(AG80),DAY(AG80))&lt;=$AG$2),INDEX(Projects!$A$1:$O$1000,MATCH(AF80,Projects!$A$1:$A$1000,0),MATCH("Groupe",Projects!$A$1:$O$1,0))=$A$2),1,0)))</f>
      </c>
      <c r="AI80" s="47" t="str">
        <f>IF(AH80&lt;&gt;0,SUM($AH$4:AH80),0)</f>
      </c>
      <c r="AJ80" s="48">
        <v>77</v>
      </c>
      <c r="AK80" s="17" t="str">
        <f>IFERROR(INDEX($AF$4:$AI$1000,MATCH(AJ80,$AI$4:$AI$1000,0),1),0)</f>
      </c>
      <c r="AM80" t="str">
        <f>Potentials!A78</f>
      </c>
      <c r="AN80" s="1" t="str">
        <f>Potentials!L78</f>
      </c>
      <c r="AO80" s="47" t="str">
        <f>IF(INDEX(Potentials!$A$1:$O$1000,MATCH(R80,Potentials!$A$1:$A$1000,0),MATCH("Origine setup",Potentials!$A$1:$O$1,0))&lt;&gt;"",0,
IF($A$2="Tous",
IF(AND($AM$2=0,$AN$2=0,DATE(YEAR(AN80),MONTH(AN80),DAY(AN80))&gt;=$O$6,(DATE(YEAR(AN80),MONTH(AN80),DAY(AN80))&lt;=$O$3),INDEX(Potentials!$A$1:$O$10000,MATCH(AM80,Potentials!$A$1:$A$1000,0),MATCH("Statut",Potentials!$A$1:$O$1,0))="9 -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IF(AND($AM$2&lt;&gt;0,$AN$2&lt;&gt;0,DATE(YEAR(AN80),MONTH(AN80),DAY(AN80))&gt;=$AM$2,(DATE(YEAR(AN80),MONTH(AN80),DAY(AN80))&lt;=$AN$2),INDEX(Potentials!$A$1:$O$10000,MATCH(AM80,Potentials!$A$1:$A$1000,0),MATCH("Statut",Potentials!$A$1:$O$1,0))="9 - Perdu"),1,0)),
IF(AND($AM$2=0,$AN$2=0,DATE(YEAR(AN80),MONTH(AN80),DAY(AN80))&gt;=$O$6,(DATE(YEAR(AN80),MONTH(AN80),DAY(AN80))&lt;=$O$3),INDEX(Potentials!$A$1:$O$1000,MATCH(AM80,Potentials!$A$1:$A$1000,0),MATCH("Groupe",Potentials!$A$1:$O$1,0))=$A$2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,MATCH(AM80,Potentials!$A$1:$A$1000,0),MATCH("Groupe",Potentials!$A$1:$O$1,0))=$A$2,INDEX(Potentials!$A$1:$O$10000,MATCH(AM80,Potentials!$A$1:$A$1000,0),MATCH("Statut",Potentials!$A$1:$O$1,0))="9 - Perdu"),1,0))))</f>
      </c>
      <c r="AP80" s="47" t="str">
        <f>IF(AO80&lt;&gt;0,SUM($AO$4:AO80),0)</f>
      </c>
      <c r="AQ80" s="48">
        <v>77</v>
      </c>
      <c r="AR80" s="17" t="str">
        <f>IFERROR(INDEX($AM$4:$AP$1000,MATCH(AQ80,$AP$4:$AP$1000,0),1),0)</f>
      </c>
      <c r="AT80" t="str">
        <f>IF(COUNTIF($AT$4:AT79,Potentials!B78)&gt;0,"",Potentials!B78)</f>
      </c>
      <c r="AU80" s="2" t="str">
        <f t="array" ref="AU80" aca="1" ca="1">IF($A$2="Tous",SUMPRODUCT((Potentials!$F$2:$F$2000)*(Potentials!$B$2:$B$2000=AT80)*(Potentials!$E$2:$E$2000&lt;&gt;"8 - Gagne")*(Potentials!$E$2:$E$2000&lt;&gt;"9 - Perdu")*(Potentials!$E$2:$E$2000&lt;&gt;"10 - Gele"))
+SUMPRODUCT((Potentials!$F$2:$F$2000=0)*(Potentials!$B$2:$B$2000=AT80)*(Potentials!$D$2:$D$2000)*(Potentials!$E$2:$E$2000&lt;&gt;"8 - Gagne")*(Potentials!$E$2:$E$2000&lt;&gt;"9 - Perdu")*(Potentials!$E$2:$E$2000&lt;&gt;"10 - Gele")),
SUMPRODUCT((Potentials!$F$2:$F$2000)*(Potentials!$B$2:$B$2000=AT80)*(Potentials!$E$2:$E$2000&lt;&gt;"8 - Gagne")*(Potentials!$E$2:$E$2000&lt;&gt;"9 - Perdu")*(Potentials!$E$2:$E$2000&lt;&gt;"10 - Gele")*(Potentials!$O$2:$O$2000=$A$2))
+SUMPRODUCT((Potentials!$F$2:$F$2000=0)*(Potentials!$B$2:$B$2000=AT80)*(Potentials!$D$2:$D$2000)*(Potentials!$E$2:$E$2000&lt;&gt;"8 - Gagne")*(Potentials!$E$2:$E$2000&lt;&gt;"9 - Perdu")*(Potentials!$E$2:$E$2000&lt;&gt;"10 - Gele")*(Potentials!$O$2:$O$2000=$A$2)))</f>
      </c>
      <c r="BA80" t="str">
        <f>Potentials!A78</f>
      </c>
      <c r="BB80" s="2" t="str">
        <f t="array" ref="BB80" aca="1" ca="1">IF($A$2="Tous",SUMPRODUCT((Potentials!$F$2:$F$2000)*(Potentials!$A$2:$A$2000=BA80)*(Potentials!$E$2:$E$2000&lt;&gt;"8 - Gagne")*(Potentials!$E$2:$E$2000&lt;&gt;"9 - Perdu")*(Potentials!$E$2:$E$2000&lt;&gt;"10 - Gele"))
+SUMPRODUCT((Potentials!$F$2:$F$2000=0)*(Potentials!$A$2:$A$2000=BA80)*(Potentials!$D$2:$D$2000)*(Potentials!$E$2:$E$2000&lt;&gt;"8 - Gagne")*(Potentials!$E$2:$E$2000&lt;&gt;"9 - Perdu")*(Potentials!$E$2:$E$2000&lt;&gt;"10 - Gele")),
SUMPRODUCT((Potentials!$F$2:$F$2000)*(Potentials!$A$2:$A$2000=BA80)*(Potentials!$E$2:$E$2000&lt;&gt;"8 - Gagne")*(Potentials!$E$2:$E$2000&lt;&gt;"9 - Perdu")*(Potentials!$E$2:$E$2000&lt;&gt;"10 - Gele")*(Potentials!$O$2:$O$2000=$A$2))
+SUMPRODUCT((Potentials!$F$2:$F$2000=0)*(Potentials!$A$2:$A$2000=BA80)*(Potentials!$D$2:$D$2000)*(Potentials!$E$2:$E$2000&lt;&gt;"8 - Gagne")*(Potentials!$E$2:$E$2000&lt;&gt;"9 - Perdu")*(Potentials!$E$2:$E$2000&lt;&gt;"10 - Gele")*(Potentials!$O$2:$O$2000=$A$2)))</f>
      </c>
    </row>
    <row r="81" spans="1:113">
      <c r="R81" t="str">
        <f>Potentials!A79</f>
      </c>
      <c r="S81" s="1" t="str">
        <f>Potentials!M79</f>
      </c>
      <c r="T81" s="47" t="str">
        <f>IF(INDEX(Potentials!$A$1:$O$1000,MATCH(R81,Potentials!$A$1:$A$1000,0),MATCH("Origine setup",Potentials!$A$1:$O$1,0))&lt;&gt;"",0,
IF($A$2="Tous",
IF(AND($R$2=0,$S$2=0,DATE(YEAR(S81),MONTH(S81),DAY(S81))&gt;=$O$6,(DATE(YEAR(S81),MONTH(S81),DAY(S81))&lt;=$O$3),LEFT(R81,3)="PRA"),1,
IF(AND($R$2&lt;&gt;0,$S$2&lt;&gt;0,DATE(YEAR(S81),MONTH(S81),DAY(S81))&gt;=$R$2,(DATE(YEAR(S81),MONTH(S81),DAY(S81))&lt;=$S$2),LEFT(R81,3)="PRA"),1,0)),
IF(AND($R$2=0,$S$2=0,DATE(YEAR(S81),MONTH(S81),DAY(S81))&gt;=$O$6,(DATE(YEAR(S81),MONTH(S81),DAY(S81))&lt;=$O$3),INDEX(Potentials!$A$1:$O$1000,MATCH(R81,Potentials!$A$1:$A$1000,0),MATCH("Groupe",Potentials!$A$1:$O$1,0))=$A$2,LEFT(R81,3)="PRA"),1,
IF(AND($R$2&lt;&gt;0,$S$2&lt;&gt;0,DATE(YEAR(S81),MONTH(S81),DAY(S81))&gt;=$R$2,(DATE(YEAR(S81),MONTH(S81),DAY(S81))&lt;=$S$2),INDEX(Potentials!$A$1:$O$1000,MATCH(R81,Potentials!$A$1:$A$1000,0),MATCH("Groupe",Potentials!$A$1:$O$1,0))=$A$2,LEFT(R81,3)="PRA"),1,0))))</f>
      </c>
      <c r="U81" s="47" t="str">
        <f>IF(T81&lt;&gt;0,SUM($T$4:T81),0)</f>
      </c>
      <c r="V81" s="48">
        <v>78</v>
      </c>
      <c r="W81" s="17" t="str">
        <f>IFERROR(INDEX($R$4:$U$1000,MATCH(V81,$U$4:$U$1000,0),1),0)</f>
      </c>
      <c r="Y81" t="str">
        <f>Projects!A79</f>
      </c>
      <c r="Z81" s="1" t="str">
        <f>Projects!I79</f>
      </c>
      <c r="AA81" s="47" t="str">
        <f>IF($A$2="Tous",
IF(AND($Y$2=0,$Z$2=0,DATE(YEAR(Z81),MONTH(Z81),DAY(Z81))&gt;=$O$6,(DATE(YEAR(Z81),MONTH(Z81),DAY(Z81))&lt;=$O$3)),1,
IF(AND($Y$2&lt;&gt;0,$Z$2&lt;&gt;0,DATE(YEAR(Z81),MONTH(Z81),DAY(Z81))&gt;=$Y$2,(DATE(YEAR(Z81),MONTH(Z81),DAY(Z81))&lt;=$Z$2)),1,0)),
IF(AND($Y$2=0,$Z$2=0,DATE(YEAR(Z81),MONTH(Z81),DAY(Z81))&gt;=$O$6,(DATE(YEAR(Z81),MONTH(Z81),DAY(Z81))&lt;=$O$3),INDEX(Projects!$A$1:$O$1000,MATCH(Y81,Projects!$A$1:$A$1000,0),MATCH("Groupe",Projects!$A$1:$O$1,0))=$A$2),1,
IF(AND($Y$2&lt;&gt;0,$Z$2&lt;&gt;0,DATE(YEAR(Z81),MONTH(Z81),DAY(Z81))&gt;=$Y$2,(DATE(YEAR(Z81),MONTH(Z81),DAY(Z81))&lt;=$Z$2),INDEX(Projects!$A$1:$O$1000,MATCH(Y81,Projects!$A$1:$A$1000,0),MATCH("Groupe",Projects!$A$1:$O$1,0))=$A$2),1,0)))</f>
      </c>
      <c r="AB81" s="47" t="str">
        <f>IF(AA81&lt;&gt;0,SUM($AA$4:AA81),0)</f>
      </c>
      <c r="AC81" s="48">
        <v>78</v>
      </c>
      <c r="AD81" s="17" t="str">
        <f>IFERROR(INDEX($Y$4:$AB$1000,MATCH(AC81,$AB$4:$AB$1000,0),1),0)</f>
      </c>
      <c r="AF81" t="str">
        <f>Projects!A79</f>
      </c>
      <c r="AG81" s="1" t="str">
        <f>Projects!D79</f>
      </c>
      <c r="AH81" s="47" t="str">
        <f>IF($A$2="Tous",
IF(AND($AF$2=0,$AG$2=0,DATE(YEAR(AG81),MONTH(AG81),DAY(AG81))&gt;=$O$6,(DATE(YEAR(AG81),MONTH(AG81),DAY(AG81))&lt;=$O$3)),1,
IF(AND($AF$2&lt;&gt;0,$AG$2&lt;&gt;0,DATE(YEAR(AG81),MONTH(AG81),DAY(AG81))&gt;=$AF$2,(DATE(YEAR(AG81),MONTH(AG81),DAY(AG81))&lt;=$AG$2)),1,0)),
IF(AND($AF$2=0,$AG$2=0,DATE(YEAR(AG81),MONTH(AG81),DAY(AG81))&gt;=$O$6,(DATE(YEAR(AG81),MONTH(AG81),DAY(AG81))&lt;=$O$3),INDEX(Projects!$A$1:$O$1000,MATCH(AF81,Projects!$A$1:$A$1000,0),MATCH("Groupe",Projects!$A$1:$O$1,0))=$A$2),1,
IF(AND($AF$2&lt;&gt;0,$AG$2&lt;&gt;0,DATE(YEAR(AG81),MONTH(AG81),DAY(AG81))&gt;=$AF$2,(DATE(YEAR(AG81),MONTH(AG81),DAY(AG81))&lt;=$AG$2),INDEX(Projects!$A$1:$O$1000,MATCH(AF81,Projects!$A$1:$A$1000,0),MATCH("Groupe",Projects!$A$1:$O$1,0))=$A$2),1,0)))</f>
      </c>
      <c r="AI81" s="47" t="str">
        <f>IF(AH81&lt;&gt;0,SUM($AH$4:AH81),0)</f>
      </c>
      <c r="AJ81" s="48">
        <v>78</v>
      </c>
      <c r="AK81" s="17" t="str">
        <f>IFERROR(INDEX($AF$4:$AI$1000,MATCH(AJ81,$AI$4:$AI$1000,0),1),0)</f>
      </c>
      <c r="AM81" t="str">
        <f>Potentials!A79</f>
      </c>
      <c r="AN81" s="1" t="str">
        <f>Potentials!L79</f>
      </c>
      <c r="AO81" s="47" t="str">
        <f>IF(INDEX(Potentials!$A$1:$O$1000,MATCH(R81,Potentials!$A$1:$A$1000,0),MATCH("Origine setup",Potentials!$A$1:$O$1,0))&lt;&gt;"",0,
IF($A$2="Tous",
IF(AND($AM$2=0,$AN$2=0,DATE(YEAR(AN81),MONTH(AN81),DAY(AN81))&gt;=$O$6,(DATE(YEAR(AN81),MONTH(AN81),DAY(AN81))&lt;=$O$3),INDEX(Potentials!$A$1:$O$10000,MATCH(AM81,Potentials!$A$1:$A$1000,0),MATCH("Statut",Potentials!$A$1:$O$1,0))="9 -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IF(AND($AM$2&lt;&gt;0,$AN$2&lt;&gt;0,DATE(YEAR(AN81),MONTH(AN81),DAY(AN81))&gt;=$AM$2,(DATE(YEAR(AN81),MONTH(AN81),DAY(AN81))&lt;=$AN$2),INDEX(Potentials!$A$1:$O$10000,MATCH(AM81,Potentials!$A$1:$A$1000,0),MATCH("Statut",Potentials!$A$1:$O$1,0))="9 - Perdu"),1,0)),
IF(AND($AM$2=0,$AN$2=0,DATE(YEAR(AN81),MONTH(AN81),DAY(AN81))&gt;=$O$6,(DATE(YEAR(AN81),MONTH(AN81),DAY(AN81))&lt;=$O$3),INDEX(Potentials!$A$1:$O$1000,MATCH(AM81,Potentials!$A$1:$A$1000,0),MATCH("Groupe",Potentials!$A$1:$O$1,0))=$A$2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,MATCH(AM81,Potentials!$A$1:$A$1000,0),MATCH("Groupe",Potentials!$A$1:$O$1,0))=$A$2,INDEX(Potentials!$A$1:$O$10000,MATCH(AM81,Potentials!$A$1:$A$1000,0),MATCH("Statut",Potentials!$A$1:$O$1,0))="9 - Perdu"),1,0))))</f>
      </c>
      <c r="AP81" s="47" t="str">
        <f>IF(AO81&lt;&gt;0,SUM($AO$4:AO81),0)</f>
      </c>
      <c r="AQ81" s="48">
        <v>78</v>
      </c>
      <c r="AR81" s="17" t="str">
        <f>IFERROR(INDEX($AM$4:$AP$1000,MATCH(AQ81,$AP$4:$AP$1000,0),1),0)</f>
      </c>
      <c r="AT81" t="str">
        <f>IF(COUNTIF($AT$4:AT80,Potentials!B79)&gt;0,"",Potentials!B79)</f>
      </c>
      <c r="AU81" s="2" t="str">
        <f t="array" ref="AU81" aca="1" ca="1">IF($A$2="Tous",SUMPRODUCT((Potentials!$F$2:$F$2000)*(Potentials!$B$2:$B$2000=AT81)*(Potentials!$E$2:$E$2000&lt;&gt;"8 - Gagne")*(Potentials!$E$2:$E$2000&lt;&gt;"9 - Perdu")*(Potentials!$E$2:$E$2000&lt;&gt;"10 - Gele"))
+SUMPRODUCT((Potentials!$F$2:$F$2000=0)*(Potentials!$B$2:$B$2000=AT81)*(Potentials!$D$2:$D$2000)*(Potentials!$E$2:$E$2000&lt;&gt;"8 - Gagne")*(Potentials!$E$2:$E$2000&lt;&gt;"9 - Perdu")*(Potentials!$E$2:$E$2000&lt;&gt;"10 - Gele")),
SUMPRODUCT((Potentials!$F$2:$F$2000)*(Potentials!$B$2:$B$2000=AT81)*(Potentials!$E$2:$E$2000&lt;&gt;"8 - Gagne")*(Potentials!$E$2:$E$2000&lt;&gt;"9 - Perdu")*(Potentials!$E$2:$E$2000&lt;&gt;"10 - Gele")*(Potentials!$O$2:$O$2000=$A$2))
+SUMPRODUCT((Potentials!$F$2:$F$2000=0)*(Potentials!$B$2:$B$2000=AT81)*(Potentials!$D$2:$D$2000)*(Potentials!$E$2:$E$2000&lt;&gt;"8 - Gagne")*(Potentials!$E$2:$E$2000&lt;&gt;"9 - Perdu")*(Potentials!$E$2:$E$2000&lt;&gt;"10 - Gele")*(Potentials!$O$2:$O$2000=$A$2)))</f>
      </c>
      <c r="BA81" t="str">
        <f>Potentials!A79</f>
      </c>
      <c r="BB81" s="2" t="str">
        <f t="array" ref="BB81" aca="1" ca="1">IF($A$2="Tous",SUMPRODUCT((Potentials!$F$2:$F$2000)*(Potentials!$A$2:$A$2000=BA81)*(Potentials!$E$2:$E$2000&lt;&gt;"8 - Gagne")*(Potentials!$E$2:$E$2000&lt;&gt;"9 - Perdu")*(Potentials!$E$2:$E$2000&lt;&gt;"10 - Gele"))
+SUMPRODUCT((Potentials!$F$2:$F$2000=0)*(Potentials!$A$2:$A$2000=BA81)*(Potentials!$D$2:$D$2000)*(Potentials!$E$2:$E$2000&lt;&gt;"8 - Gagne")*(Potentials!$E$2:$E$2000&lt;&gt;"9 - Perdu")*(Potentials!$E$2:$E$2000&lt;&gt;"10 - Gele")),
SUMPRODUCT((Potentials!$F$2:$F$2000)*(Potentials!$A$2:$A$2000=BA81)*(Potentials!$E$2:$E$2000&lt;&gt;"8 - Gagne")*(Potentials!$E$2:$E$2000&lt;&gt;"9 - Perdu")*(Potentials!$E$2:$E$2000&lt;&gt;"10 - Gele")*(Potentials!$O$2:$O$2000=$A$2))
+SUMPRODUCT((Potentials!$F$2:$F$2000=0)*(Potentials!$A$2:$A$2000=BA81)*(Potentials!$D$2:$D$2000)*(Potentials!$E$2:$E$2000&lt;&gt;"8 - Gagne")*(Potentials!$E$2:$E$2000&lt;&gt;"9 - Perdu")*(Potentials!$E$2:$E$2000&lt;&gt;"10 - Gele")*(Potentials!$O$2:$O$2000=$A$2)))</f>
      </c>
    </row>
    <row r="82" spans="1:113">
      <c r="R82" t="str">
        <f>Potentials!A80</f>
      </c>
      <c r="S82" s="1" t="str">
        <f>Potentials!M80</f>
      </c>
      <c r="T82" s="47" t="str">
        <f>IF(INDEX(Potentials!$A$1:$O$1000,MATCH(R82,Potentials!$A$1:$A$1000,0),MATCH("Origine setup",Potentials!$A$1:$O$1,0))&lt;&gt;"",0,
IF($A$2="Tous",
IF(AND($R$2=0,$S$2=0,DATE(YEAR(S82),MONTH(S82),DAY(S82))&gt;=$O$6,(DATE(YEAR(S82),MONTH(S82),DAY(S82))&lt;=$O$3),LEFT(R82,3)="PRA"),1,
IF(AND($R$2&lt;&gt;0,$S$2&lt;&gt;0,DATE(YEAR(S82),MONTH(S82),DAY(S82))&gt;=$R$2,(DATE(YEAR(S82),MONTH(S82),DAY(S82))&lt;=$S$2),LEFT(R82,3)="PRA"),1,0)),
IF(AND($R$2=0,$S$2=0,DATE(YEAR(S82),MONTH(S82),DAY(S82))&gt;=$O$6,(DATE(YEAR(S82),MONTH(S82),DAY(S82))&lt;=$O$3),INDEX(Potentials!$A$1:$O$1000,MATCH(R82,Potentials!$A$1:$A$1000,0),MATCH("Groupe",Potentials!$A$1:$O$1,0))=$A$2,LEFT(R82,3)="PRA"),1,
IF(AND($R$2&lt;&gt;0,$S$2&lt;&gt;0,DATE(YEAR(S82),MONTH(S82),DAY(S82))&gt;=$R$2,(DATE(YEAR(S82),MONTH(S82),DAY(S82))&lt;=$S$2),INDEX(Potentials!$A$1:$O$1000,MATCH(R82,Potentials!$A$1:$A$1000,0),MATCH("Groupe",Potentials!$A$1:$O$1,0))=$A$2,LEFT(R82,3)="PRA"),1,0))))</f>
      </c>
      <c r="U82" s="47" t="str">
        <f>IF(T82&lt;&gt;0,SUM($T$4:T82),0)</f>
      </c>
      <c r="V82" s="48">
        <v>79</v>
      </c>
      <c r="W82" s="17" t="str">
        <f>IFERROR(INDEX($R$4:$U$1000,MATCH(V82,$U$4:$U$1000,0),1),0)</f>
      </c>
      <c r="Y82" t="str">
        <f>Projects!A80</f>
      </c>
      <c r="Z82" s="1" t="str">
        <f>Projects!I80</f>
      </c>
      <c r="AA82" s="47" t="str">
        <f>IF($A$2="Tous",
IF(AND($Y$2=0,$Z$2=0,DATE(YEAR(Z82),MONTH(Z82),DAY(Z82))&gt;=$O$6,(DATE(YEAR(Z82),MONTH(Z82),DAY(Z82))&lt;=$O$3)),1,
IF(AND($Y$2&lt;&gt;0,$Z$2&lt;&gt;0,DATE(YEAR(Z82),MONTH(Z82),DAY(Z82))&gt;=$Y$2,(DATE(YEAR(Z82),MONTH(Z82),DAY(Z82))&lt;=$Z$2)),1,0)),
IF(AND($Y$2=0,$Z$2=0,DATE(YEAR(Z82),MONTH(Z82),DAY(Z82))&gt;=$O$6,(DATE(YEAR(Z82),MONTH(Z82),DAY(Z82))&lt;=$O$3),INDEX(Projects!$A$1:$O$1000,MATCH(Y82,Projects!$A$1:$A$1000,0),MATCH("Groupe",Projects!$A$1:$O$1,0))=$A$2),1,
IF(AND($Y$2&lt;&gt;0,$Z$2&lt;&gt;0,DATE(YEAR(Z82),MONTH(Z82),DAY(Z82))&gt;=$Y$2,(DATE(YEAR(Z82),MONTH(Z82),DAY(Z82))&lt;=$Z$2),INDEX(Projects!$A$1:$O$1000,MATCH(Y82,Projects!$A$1:$A$1000,0),MATCH("Groupe",Projects!$A$1:$O$1,0))=$A$2),1,0)))</f>
      </c>
      <c r="AB82" s="47" t="str">
        <f>IF(AA82&lt;&gt;0,SUM($AA$4:AA82),0)</f>
      </c>
      <c r="AC82" s="48">
        <v>79</v>
      </c>
      <c r="AD82" s="17" t="str">
        <f>IFERROR(INDEX($Y$4:$AB$1000,MATCH(AC82,$AB$4:$AB$1000,0),1),0)</f>
      </c>
      <c r="AF82" t="str">
        <f>Projects!A80</f>
      </c>
      <c r="AG82" s="1" t="str">
        <f>Projects!D80</f>
      </c>
      <c r="AH82" s="47" t="str">
        <f>IF($A$2="Tous",
IF(AND($AF$2=0,$AG$2=0,DATE(YEAR(AG82),MONTH(AG82),DAY(AG82))&gt;=$O$6,(DATE(YEAR(AG82),MONTH(AG82),DAY(AG82))&lt;=$O$3)),1,
IF(AND($AF$2&lt;&gt;0,$AG$2&lt;&gt;0,DATE(YEAR(AG82),MONTH(AG82),DAY(AG82))&gt;=$AF$2,(DATE(YEAR(AG82),MONTH(AG82),DAY(AG82))&lt;=$AG$2)),1,0)),
IF(AND($AF$2=0,$AG$2=0,DATE(YEAR(AG82),MONTH(AG82),DAY(AG82))&gt;=$O$6,(DATE(YEAR(AG82),MONTH(AG82),DAY(AG82))&lt;=$O$3),INDEX(Projects!$A$1:$O$1000,MATCH(AF82,Projects!$A$1:$A$1000,0),MATCH("Groupe",Projects!$A$1:$O$1,0))=$A$2),1,
IF(AND($AF$2&lt;&gt;0,$AG$2&lt;&gt;0,DATE(YEAR(AG82),MONTH(AG82),DAY(AG82))&gt;=$AF$2,(DATE(YEAR(AG82),MONTH(AG82),DAY(AG82))&lt;=$AG$2),INDEX(Projects!$A$1:$O$1000,MATCH(AF82,Projects!$A$1:$A$1000,0),MATCH("Groupe",Projects!$A$1:$O$1,0))=$A$2),1,0)))</f>
      </c>
      <c r="AI82" s="47" t="str">
        <f>IF(AH82&lt;&gt;0,SUM($AH$4:AH82),0)</f>
      </c>
      <c r="AJ82" s="48">
        <v>79</v>
      </c>
      <c r="AK82" s="17" t="str">
        <f>IFERROR(INDEX($AF$4:$AI$1000,MATCH(AJ82,$AI$4:$AI$1000,0),1),0)</f>
      </c>
      <c r="AM82" t="str">
        <f>Potentials!A80</f>
      </c>
      <c r="AN82" s="1" t="str">
        <f>Potentials!L80</f>
      </c>
      <c r="AO82" s="47" t="str">
        <f>IF(INDEX(Potentials!$A$1:$O$1000,MATCH(R82,Potentials!$A$1:$A$1000,0),MATCH("Origine setup",Potentials!$A$1:$O$1,0))&lt;&gt;"",0,
IF($A$2="Tous",
IF(AND($AM$2=0,$AN$2=0,DATE(YEAR(AN82),MONTH(AN82),DAY(AN82))&gt;=$O$6,(DATE(YEAR(AN82),MONTH(AN82),DAY(AN82))&lt;=$O$3),INDEX(Potentials!$A$1:$O$10000,MATCH(AM82,Potentials!$A$1:$A$1000,0),MATCH("Statut",Potentials!$A$1:$O$1,0))="9 -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IF(AND($AM$2&lt;&gt;0,$AN$2&lt;&gt;0,DATE(YEAR(AN82),MONTH(AN82),DAY(AN82))&gt;=$AM$2,(DATE(YEAR(AN82),MONTH(AN82),DAY(AN82))&lt;=$AN$2),INDEX(Potentials!$A$1:$O$10000,MATCH(AM82,Potentials!$A$1:$A$1000,0),MATCH("Statut",Potentials!$A$1:$O$1,0))="9 - Perdu"),1,0)),
IF(AND($AM$2=0,$AN$2=0,DATE(YEAR(AN82),MONTH(AN82),DAY(AN82))&gt;=$O$6,(DATE(YEAR(AN82),MONTH(AN82),DAY(AN82))&lt;=$O$3),INDEX(Potentials!$A$1:$O$1000,MATCH(AM82,Potentials!$A$1:$A$1000,0),MATCH("Groupe",Potentials!$A$1:$O$1,0))=$A$2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,MATCH(AM82,Potentials!$A$1:$A$1000,0),MATCH("Groupe",Potentials!$A$1:$O$1,0))=$A$2,INDEX(Potentials!$A$1:$O$10000,MATCH(AM82,Potentials!$A$1:$A$1000,0),MATCH("Statut",Potentials!$A$1:$O$1,0))="9 - Perdu"),1,0))))</f>
      </c>
      <c r="AP82" s="47" t="str">
        <f>IF(AO82&lt;&gt;0,SUM($AO$4:AO82),0)</f>
      </c>
      <c r="AQ82" s="48">
        <v>79</v>
      </c>
      <c r="AR82" s="17" t="str">
        <f>IFERROR(INDEX($AM$4:$AP$1000,MATCH(AQ82,$AP$4:$AP$1000,0),1),0)</f>
      </c>
      <c r="AT82" t="str">
        <f>IF(COUNTIF($AT$4:AT81,Potentials!B80)&gt;0,"",Potentials!B80)</f>
      </c>
      <c r="AU82" s="2" t="str">
        <f t="array" ref="AU82" aca="1" ca="1">IF($A$2="Tous",SUMPRODUCT((Potentials!$F$2:$F$2000)*(Potentials!$B$2:$B$2000=AT82)*(Potentials!$E$2:$E$2000&lt;&gt;"8 - Gagne")*(Potentials!$E$2:$E$2000&lt;&gt;"9 - Perdu")*(Potentials!$E$2:$E$2000&lt;&gt;"10 - Gele"))
+SUMPRODUCT((Potentials!$F$2:$F$2000=0)*(Potentials!$B$2:$B$2000=AT82)*(Potentials!$D$2:$D$2000)*(Potentials!$E$2:$E$2000&lt;&gt;"8 - Gagne")*(Potentials!$E$2:$E$2000&lt;&gt;"9 - Perdu")*(Potentials!$E$2:$E$2000&lt;&gt;"10 - Gele")),
SUMPRODUCT((Potentials!$F$2:$F$2000)*(Potentials!$B$2:$B$2000=AT82)*(Potentials!$E$2:$E$2000&lt;&gt;"8 - Gagne")*(Potentials!$E$2:$E$2000&lt;&gt;"9 - Perdu")*(Potentials!$E$2:$E$2000&lt;&gt;"10 - Gele")*(Potentials!$O$2:$O$2000=$A$2))
+SUMPRODUCT((Potentials!$F$2:$F$2000=0)*(Potentials!$B$2:$B$2000=AT82)*(Potentials!$D$2:$D$2000)*(Potentials!$E$2:$E$2000&lt;&gt;"8 - Gagne")*(Potentials!$E$2:$E$2000&lt;&gt;"9 - Perdu")*(Potentials!$E$2:$E$2000&lt;&gt;"10 - Gele")*(Potentials!$O$2:$O$2000=$A$2)))</f>
      </c>
      <c r="BA82" t="str">
        <f>Potentials!A80</f>
      </c>
      <c r="BB82" s="2" t="str">
        <f t="array" ref="BB82" aca="1" ca="1">IF($A$2="Tous",SUMPRODUCT((Potentials!$F$2:$F$2000)*(Potentials!$A$2:$A$2000=BA82)*(Potentials!$E$2:$E$2000&lt;&gt;"8 - Gagne")*(Potentials!$E$2:$E$2000&lt;&gt;"9 - Perdu")*(Potentials!$E$2:$E$2000&lt;&gt;"10 - Gele"))
+SUMPRODUCT((Potentials!$F$2:$F$2000=0)*(Potentials!$A$2:$A$2000=BA82)*(Potentials!$D$2:$D$2000)*(Potentials!$E$2:$E$2000&lt;&gt;"8 - Gagne")*(Potentials!$E$2:$E$2000&lt;&gt;"9 - Perdu")*(Potentials!$E$2:$E$2000&lt;&gt;"10 - Gele")),
SUMPRODUCT((Potentials!$F$2:$F$2000)*(Potentials!$A$2:$A$2000=BA82)*(Potentials!$E$2:$E$2000&lt;&gt;"8 - Gagne")*(Potentials!$E$2:$E$2000&lt;&gt;"9 - Perdu")*(Potentials!$E$2:$E$2000&lt;&gt;"10 - Gele")*(Potentials!$O$2:$O$2000=$A$2))
+SUMPRODUCT((Potentials!$F$2:$F$2000=0)*(Potentials!$A$2:$A$2000=BA82)*(Potentials!$D$2:$D$2000)*(Potentials!$E$2:$E$2000&lt;&gt;"8 - Gagne")*(Potentials!$E$2:$E$2000&lt;&gt;"9 - Perdu")*(Potentials!$E$2:$E$2000&lt;&gt;"10 - Gele")*(Potentials!$O$2:$O$2000=$A$2)))</f>
      </c>
    </row>
    <row r="83" spans="1:113">
      <c r="R83" t="str">
        <f>Potentials!A81</f>
      </c>
      <c r="S83" s="1" t="str">
        <f>Potentials!M81</f>
      </c>
      <c r="T83" s="47" t="str">
        <f>IF(INDEX(Potentials!$A$1:$O$1000,MATCH(R83,Potentials!$A$1:$A$1000,0),MATCH("Origine setup",Potentials!$A$1:$O$1,0))&lt;&gt;"",0,
IF($A$2="Tous",
IF(AND($R$2=0,$S$2=0,DATE(YEAR(S83),MONTH(S83),DAY(S83))&gt;=$O$6,(DATE(YEAR(S83),MONTH(S83),DAY(S83))&lt;=$O$3),LEFT(R83,3)="PRA"),1,
IF(AND($R$2&lt;&gt;0,$S$2&lt;&gt;0,DATE(YEAR(S83),MONTH(S83),DAY(S83))&gt;=$R$2,(DATE(YEAR(S83),MONTH(S83),DAY(S83))&lt;=$S$2),LEFT(R83,3)="PRA"),1,0)),
IF(AND($R$2=0,$S$2=0,DATE(YEAR(S83),MONTH(S83),DAY(S83))&gt;=$O$6,(DATE(YEAR(S83),MONTH(S83),DAY(S83))&lt;=$O$3),INDEX(Potentials!$A$1:$O$1000,MATCH(R83,Potentials!$A$1:$A$1000,0),MATCH("Groupe",Potentials!$A$1:$O$1,0))=$A$2,LEFT(R83,3)="PRA"),1,
IF(AND($R$2&lt;&gt;0,$S$2&lt;&gt;0,DATE(YEAR(S83),MONTH(S83),DAY(S83))&gt;=$R$2,(DATE(YEAR(S83),MONTH(S83),DAY(S83))&lt;=$S$2),INDEX(Potentials!$A$1:$O$1000,MATCH(R83,Potentials!$A$1:$A$1000,0),MATCH("Groupe",Potentials!$A$1:$O$1,0))=$A$2,LEFT(R83,3)="PRA"),1,0))))</f>
      </c>
      <c r="U83" s="47" t="str">
        <f>IF(T83&lt;&gt;0,SUM($T$4:T83),0)</f>
      </c>
      <c r="V83" s="48">
        <v>80</v>
      </c>
      <c r="W83" s="17" t="str">
        <f>IFERROR(INDEX($R$4:$U$1000,MATCH(V83,$U$4:$U$1000,0),1),0)</f>
      </c>
      <c r="Y83" t="str">
        <f>Projects!A81</f>
      </c>
      <c r="Z83" s="1" t="str">
        <f>Projects!I81</f>
      </c>
      <c r="AA83" s="47" t="str">
        <f>IF($A$2="Tous",
IF(AND($Y$2=0,$Z$2=0,DATE(YEAR(Z83),MONTH(Z83),DAY(Z83))&gt;=$O$6,(DATE(YEAR(Z83),MONTH(Z83),DAY(Z83))&lt;=$O$3)),1,
IF(AND($Y$2&lt;&gt;0,$Z$2&lt;&gt;0,DATE(YEAR(Z83),MONTH(Z83),DAY(Z83))&gt;=$Y$2,(DATE(YEAR(Z83),MONTH(Z83),DAY(Z83))&lt;=$Z$2)),1,0)),
IF(AND($Y$2=0,$Z$2=0,DATE(YEAR(Z83),MONTH(Z83),DAY(Z83))&gt;=$O$6,(DATE(YEAR(Z83),MONTH(Z83),DAY(Z83))&lt;=$O$3),INDEX(Projects!$A$1:$O$1000,MATCH(Y83,Projects!$A$1:$A$1000,0),MATCH("Groupe",Projects!$A$1:$O$1,0))=$A$2),1,
IF(AND($Y$2&lt;&gt;0,$Z$2&lt;&gt;0,DATE(YEAR(Z83),MONTH(Z83),DAY(Z83))&gt;=$Y$2,(DATE(YEAR(Z83),MONTH(Z83),DAY(Z83))&lt;=$Z$2),INDEX(Projects!$A$1:$O$1000,MATCH(Y83,Projects!$A$1:$A$1000,0),MATCH("Groupe",Projects!$A$1:$O$1,0))=$A$2),1,0)))</f>
      </c>
      <c r="AB83" s="47" t="str">
        <f>IF(AA83&lt;&gt;0,SUM($AA$4:AA83),0)</f>
      </c>
      <c r="AC83" s="48">
        <v>80</v>
      </c>
      <c r="AD83" s="17" t="str">
        <f>IFERROR(INDEX($Y$4:$AB$1000,MATCH(AC83,$AB$4:$AB$1000,0),1),0)</f>
      </c>
      <c r="AF83" t="str">
        <f>Projects!A81</f>
      </c>
      <c r="AG83" s="1" t="str">
        <f>Projects!D81</f>
      </c>
      <c r="AH83" s="47" t="str">
        <f>IF($A$2="Tous",
IF(AND($AF$2=0,$AG$2=0,DATE(YEAR(AG83),MONTH(AG83),DAY(AG83))&gt;=$O$6,(DATE(YEAR(AG83),MONTH(AG83),DAY(AG83))&lt;=$O$3)),1,
IF(AND($AF$2&lt;&gt;0,$AG$2&lt;&gt;0,DATE(YEAR(AG83),MONTH(AG83),DAY(AG83))&gt;=$AF$2,(DATE(YEAR(AG83),MONTH(AG83),DAY(AG83))&lt;=$AG$2)),1,0)),
IF(AND($AF$2=0,$AG$2=0,DATE(YEAR(AG83),MONTH(AG83),DAY(AG83))&gt;=$O$6,(DATE(YEAR(AG83),MONTH(AG83),DAY(AG83))&lt;=$O$3),INDEX(Projects!$A$1:$O$1000,MATCH(AF83,Projects!$A$1:$A$1000,0),MATCH("Groupe",Projects!$A$1:$O$1,0))=$A$2),1,
IF(AND($AF$2&lt;&gt;0,$AG$2&lt;&gt;0,DATE(YEAR(AG83),MONTH(AG83),DAY(AG83))&gt;=$AF$2,(DATE(YEAR(AG83),MONTH(AG83),DAY(AG83))&lt;=$AG$2),INDEX(Projects!$A$1:$O$1000,MATCH(AF83,Projects!$A$1:$A$1000,0),MATCH("Groupe",Projects!$A$1:$O$1,0))=$A$2),1,0)))</f>
      </c>
      <c r="AI83" s="47" t="str">
        <f>IF(AH83&lt;&gt;0,SUM($AH$4:AH83),0)</f>
      </c>
      <c r="AJ83" s="48">
        <v>80</v>
      </c>
      <c r="AK83" s="17" t="str">
        <f>IFERROR(INDEX($AF$4:$AI$1000,MATCH(AJ83,$AI$4:$AI$1000,0),1),0)</f>
      </c>
      <c r="AM83" t="str">
        <f>Potentials!A81</f>
      </c>
      <c r="AN83" s="1" t="str">
        <f>Potentials!L81</f>
      </c>
      <c r="AO83" s="47" t="str">
        <f>IF(INDEX(Potentials!$A$1:$O$1000,MATCH(R83,Potentials!$A$1:$A$1000,0),MATCH("Origine setup",Potentials!$A$1:$O$1,0))&lt;&gt;"",0,
IF($A$2="Tous",
IF(AND($AM$2=0,$AN$2=0,DATE(YEAR(AN83),MONTH(AN83),DAY(AN83))&gt;=$O$6,(DATE(YEAR(AN83),MONTH(AN83),DAY(AN83))&lt;=$O$3),INDEX(Potentials!$A$1:$O$10000,MATCH(AM83,Potentials!$A$1:$A$1000,0),MATCH("Statut",Potentials!$A$1:$O$1,0))="9 -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IF(AND($AM$2&lt;&gt;0,$AN$2&lt;&gt;0,DATE(YEAR(AN83),MONTH(AN83),DAY(AN83))&gt;=$AM$2,(DATE(YEAR(AN83),MONTH(AN83),DAY(AN83))&lt;=$AN$2),INDEX(Potentials!$A$1:$O$10000,MATCH(AM83,Potentials!$A$1:$A$1000,0),MATCH("Statut",Potentials!$A$1:$O$1,0))="9 - Perdu"),1,0)),
IF(AND($AM$2=0,$AN$2=0,DATE(YEAR(AN83),MONTH(AN83),DAY(AN83))&gt;=$O$6,(DATE(YEAR(AN83),MONTH(AN83),DAY(AN83))&lt;=$O$3),INDEX(Potentials!$A$1:$O$1000,MATCH(AM83,Potentials!$A$1:$A$1000,0),MATCH("Groupe",Potentials!$A$1:$O$1,0))=$A$2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,MATCH(AM83,Potentials!$A$1:$A$1000,0),MATCH("Groupe",Potentials!$A$1:$O$1,0))=$A$2,INDEX(Potentials!$A$1:$O$10000,MATCH(AM83,Potentials!$A$1:$A$1000,0),MATCH("Statut",Potentials!$A$1:$O$1,0))="9 - Perdu"),1,0))))</f>
      </c>
      <c r="AP83" s="47" t="str">
        <f>IF(AO83&lt;&gt;0,SUM($AO$4:AO83),0)</f>
      </c>
      <c r="AQ83" s="48">
        <v>80</v>
      </c>
      <c r="AR83" s="17" t="str">
        <f>IFERROR(INDEX($AM$4:$AP$1000,MATCH(AQ83,$AP$4:$AP$1000,0),1),0)</f>
      </c>
      <c r="AT83" t="str">
        <f>IF(COUNTIF($AT$4:AT82,Potentials!B81)&gt;0,"",Potentials!B81)</f>
      </c>
      <c r="AU83" s="2" t="str">
        <f t="array" ref="AU83" aca="1" ca="1">IF($A$2="Tous",SUMPRODUCT((Potentials!$F$2:$F$2000)*(Potentials!$B$2:$B$2000=AT83)*(Potentials!$E$2:$E$2000&lt;&gt;"8 - Gagne")*(Potentials!$E$2:$E$2000&lt;&gt;"9 - Perdu")*(Potentials!$E$2:$E$2000&lt;&gt;"10 - Gele"))
+SUMPRODUCT((Potentials!$F$2:$F$2000=0)*(Potentials!$B$2:$B$2000=AT83)*(Potentials!$D$2:$D$2000)*(Potentials!$E$2:$E$2000&lt;&gt;"8 - Gagne")*(Potentials!$E$2:$E$2000&lt;&gt;"9 - Perdu")*(Potentials!$E$2:$E$2000&lt;&gt;"10 - Gele")),
SUMPRODUCT((Potentials!$F$2:$F$2000)*(Potentials!$B$2:$B$2000=AT83)*(Potentials!$E$2:$E$2000&lt;&gt;"8 - Gagne")*(Potentials!$E$2:$E$2000&lt;&gt;"9 - Perdu")*(Potentials!$E$2:$E$2000&lt;&gt;"10 - Gele")*(Potentials!$O$2:$O$2000=$A$2))
+SUMPRODUCT((Potentials!$F$2:$F$2000=0)*(Potentials!$B$2:$B$2000=AT83)*(Potentials!$D$2:$D$2000)*(Potentials!$E$2:$E$2000&lt;&gt;"8 - Gagne")*(Potentials!$E$2:$E$2000&lt;&gt;"9 - Perdu")*(Potentials!$E$2:$E$2000&lt;&gt;"10 - Gele")*(Potentials!$O$2:$O$2000=$A$2)))</f>
      </c>
      <c r="BA83" t="str">
        <f>Potentials!A81</f>
      </c>
      <c r="BB83" s="2" t="str">
        <f t="array" ref="BB83" aca="1" ca="1">IF($A$2="Tous",SUMPRODUCT((Potentials!$F$2:$F$2000)*(Potentials!$A$2:$A$2000=BA83)*(Potentials!$E$2:$E$2000&lt;&gt;"8 - Gagne")*(Potentials!$E$2:$E$2000&lt;&gt;"9 - Perdu")*(Potentials!$E$2:$E$2000&lt;&gt;"10 - Gele"))
+SUMPRODUCT((Potentials!$F$2:$F$2000=0)*(Potentials!$A$2:$A$2000=BA83)*(Potentials!$D$2:$D$2000)*(Potentials!$E$2:$E$2000&lt;&gt;"8 - Gagne")*(Potentials!$E$2:$E$2000&lt;&gt;"9 - Perdu")*(Potentials!$E$2:$E$2000&lt;&gt;"10 - Gele")),
SUMPRODUCT((Potentials!$F$2:$F$2000)*(Potentials!$A$2:$A$2000=BA83)*(Potentials!$E$2:$E$2000&lt;&gt;"8 - Gagne")*(Potentials!$E$2:$E$2000&lt;&gt;"9 - Perdu")*(Potentials!$E$2:$E$2000&lt;&gt;"10 - Gele")*(Potentials!$O$2:$O$2000=$A$2))
+SUMPRODUCT((Potentials!$F$2:$F$2000=0)*(Potentials!$A$2:$A$2000=BA83)*(Potentials!$D$2:$D$2000)*(Potentials!$E$2:$E$2000&lt;&gt;"8 - Gagne")*(Potentials!$E$2:$E$2000&lt;&gt;"9 - Perdu")*(Potentials!$E$2:$E$2000&lt;&gt;"10 - Gele")*(Potentials!$O$2:$O$2000=$A$2)))</f>
      </c>
    </row>
    <row r="84" spans="1:113">
      <c r="R84" t="str">
        <f>Potentials!A82</f>
      </c>
      <c r="S84" s="1" t="str">
        <f>Potentials!M82</f>
      </c>
      <c r="T84" s="47" t="str">
        <f>IF(INDEX(Potentials!$A$1:$O$1000,MATCH(R84,Potentials!$A$1:$A$1000,0),MATCH("Origine setup",Potentials!$A$1:$O$1,0))&lt;&gt;"",0,
IF($A$2="Tous",
IF(AND($R$2=0,$S$2=0,DATE(YEAR(S84),MONTH(S84),DAY(S84))&gt;=$O$6,(DATE(YEAR(S84),MONTH(S84),DAY(S84))&lt;=$O$3),LEFT(R84,3)="PRA"),1,
IF(AND($R$2&lt;&gt;0,$S$2&lt;&gt;0,DATE(YEAR(S84),MONTH(S84),DAY(S84))&gt;=$R$2,(DATE(YEAR(S84),MONTH(S84),DAY(S84))&lt;=$S$2),LEFT(R84,3)="PRA"),1,0)),
IF(AND($R$2=0,$S$2=0,DATE(YEAR(S84),MONTH(S84),DAY(S84))&gt;=$O$6,(DATE(YEAR(S84),MONTH(S84),DAY(S84))&lt;=$O$3),INDEX(Potentials!$A$1:$O$1000,MATCH(R84,Potentials!$A$1:$A$1000,0),MATCH("Groupe",Potentials!$A$1:$O$1,0))=$A$2,LEFT(R84,3)="PRA"),1,
IF(AND($R$2&lt;&gt;0,$S$2&lt;&gt;0,DATE(YEAR(S84),MONTH(S84),DAY(S84))&gt;=$R$2,(DATE(YEAR(S84),MONTH(S84),DAY(S84))&lt;=$S$2),INDEX(Potentials!$A$1:$O$1000,MATCH(R84,Potentials!$A$1:$A$1000,0),MATCH("Groupe",Potentials!$A$1:$O$1,0))=$A$2,LEFT(R84,3)="PRA"),1,0))))</f>
      </c>
      <c r="U84" s="47" t="str">
        <f>IF(T84&lt;&gt;0,SUM($T$4:T84),0)</f>
      </c>
      <c r="V84" s="48">
        <v>81</v>
      </c>
      <c r="W84" s="17" t="str">
        <f>IFERROR(INDEX($R$4:$U$1000,MATCH(V84,$U$4:$U$1000,0),1),0)</f>
      </c>
      <c r="Y84" t="str">
        <f>Projects!A82</f>
      </c>
      <c r="Z84" s="1" t="str">
        <f>Projects!I82</f>
      </c>
      <c r="AA84" s="47" t="str">
        <f>IF($A$2="Tous",
IF(AND($Y$2=0,$Z$2=0,DATE(YEAR(Z84),MONTH(Z84),DAY(Z84))&gt;=$O$6,(DATE(YEAR(Z84),MONTH(Z84),DAY(Z84))&lt;=$O$3)),1,
IF(AND($Y$2&lt;&gt;0,$Z$2&lt;&gt;0,DATE(YEAR(Z84),MONTH(Z84),DAY(Z84))&gt;=$Y$2,(DATE(YEAR(Z84),MONTH(Z84),DAY(Z84))&lt;=$Z$2)),1,0)),
IF(AND($Y$2=0,$Z$2=0,DATE(YEAR(Z84),MONTH(Z84),DAY(Z84))&gt;=$O$6,(DATE(YEAR(Z84),MONTH(Z84),DAY(Z84))&lt;=$O$3),INDEX(Projects!$A$1:$O$1000,MATCH(Y84,Projects!$A$1:$A$1000,0),MATCH("Groupe",Projects!$A$1:$O$1,0))=$A$2),1,
IF(AND($Y$2&lt;&gt;0,$Z$2&lt;&gt;0,DATE(YEAR(Z84),MONTH(Z84),DAY(Z84))&gt;=$Y$2,(DATE(YEAR(Z84),MONTH(Z84),DAY(Z84))&lt;=$Z$2),INDEX(Projects!$A$1:$O$1000,MATCH(Y84,Projects!$A$1:$A$1000,0),MATCH("Groupe",Projects!$A$1:$O$1,0))=$A$2),1,0)))</f>
      </c>
      <c r="AB84" s="47" t="str">
        <f>IF(AA84&lt;&gt;0,SUM($AA$4:AA84),0)</f>
      </c>
      <c r="AC84" s="48">
        <v>81</v>
      </c>
      <c r="AD84" s="17" t="str">
        <f>IFERROR(INDEX($Y$4:$AB$1000,MATCH(AC84,$AB$4:$AB$1000,0),1),0)</f>
      </c>
      <c r="AF84" t="str">
        <f>Projects!A82</f>
      </c>
      <c r="AG84" s="1" t="str">
        <f>Projects!D82</f>
      </c>
      <c r="AH84" s="47" t="str">
        <f>IF($A$2="Tous",
IF(AND($AF$2=0,$AG$2=0,DATE(YEAR(AG84),MONTH(AG84),DAY(AG84))&gt;=$O$6,(DATE(YEAR(AG84),MONTH(AG84),DAY(AG84))&lt;=$O$3)),1,
IF(AND($AF$2&lt;&gt;0,$AG$2&lt;&gt;0,DATE(YEAR(AG84),MONTH(AG84),DAY(AG84))&gt;=$AF$2,(DATE(YEAR(AG84),MONTH(AG84),DAY(AG84))&lt;=$AG$2)),1,0)),
IF(AND($AF$2=0,$AG$2=0,DATE(YEAR(AG84),MONTH(AG84),DAY(AG84))&gt;=$O$6,(DATE(YEAR(AG84),MONTH(AG84),DAY(AG84))&lt;=$O$3),INDEX(Projects!$A$1:$O$1000,MATCH(AF84,Projects!$A$1:$A$1000,0),MATCH("Groupe",Projects!$A$1:$O$1,0))=$A$2),1,
IF(AND($AF$2&lt;&gt;0,$AG$2&lt;&gt;0,DATE(YEAR(AG84),MONTH(AG84),DAY(AG84))&gt;=$AF$2,(DATE(YEAR(AG84),MONTH(AG84),DAY(AG84))&lt;=$AG$2),INDEX(Projects!$A$1:$O$1000,MATCH(AF84,Projects!$A$1:$A$1000,0),MATCH("Groupe",Projects!$A$1:$O$1,0))=$A$2),1,0)))</f>
      </c>
      <c r="AI84" s="47" t="str">
        <f>IF(AH84&lt;&gt;0,SUM($AH$4:AH84),0)</f>
      </c>
      <c r="AJ84" s="48">
        <v>81</v>
      </c>
      <c r="AK84" s="17" t="str">
        <f>IFERROR(INDEX($AF$4:$AI$1000,MATCH(AJ84,$AI$4:$AI$1000,0),1),0)</f>
      </c>
      <c r="AM84" t="str">
        <f>Potentials!A82</f>
      </c>
      <c r="AN84" s="1" t="str">
        <f>Potentials!L82</f>
      </c>
      <c r="AO84" s="47" t="str">
        <f>IF(INDEX(Potentials!$A$1:$O$1000,MATCH(R84,Potentials!$A$1:$A$1000,0),MATCH("Origine setup",Potentials!$A$1:$O$1,0))&lt;&gt;"",0,
IF($A$2="Tous",
IF(AND($AM$2=0,$AN$2=0,DATE(YEAR(AN84),MONTH(AN84),DAY(AN84))&gt;=$O$6,(DATE(YEAR(AN84),MONTH(AN84),DAY(AN84))&lt;=$O$3),INDEX(Potentials!$A$1:$O$10000,MATCH(AM84,Potentials!$A$1:$A$1000,0),MATCH("Statut",Potentials!$A$1:$O$1,0))="9 -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IF(AND($AM$2&lt;&gt;0,$AN$2&lt;&gt;0,DATE(YEAR(AN84),MONTH(AN84),DAY(AN84))&gt;=$AM$2,(DATE(YEAR(AN84),MONTH(AN84),DAY(AN84))&lt;=$AN$2),INDEX(Potentials!$A$1:$O$10000,MATCH(AM84,Potentials!$A$1:$A$1000,0),MATCH("Statut",Potentials!$A$1:$O$1,0))="9 - Perdu"),1,0)),
IF(AND($AM$2=0,$AN$2=0,DATE(YEAR(AN84),MONTH(AN84),DAY(AN84))&gt;=$O$6,(DATE(YEAR(AN84),MONTH(AN84),DAY(AN84))&lt;=$O$3),INDEX(Potentials!$A$1:$O$1000,MATCH(AM84,Potentials!$A$1:$A$1000,0),MATCH("Groupe",Potentials!$A$1:$O$1,0))=$A$2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,MATCH(AM84,Potentials!$A$1:$A$1000,0),MATCH("Groupe",Potentials!$A$1:$O$1,0))=$A$2,INDEX(Potentials!$A$1:$O$10000,MATCH(AM84,Potentials!$A$1:$A$1000,0),MATCH("Statut",Potentials!$A$1:$O$1,0))="9 - Perdu"),1,0))))</f>
      </c>
      <c r="AP84" s="47" t="str">
        <f>IF(AO84&lt;&gt;0,SUM($AO$4:AO84),0)</f>
      </c>
      <c r="AQ84" s="48">
        <v>81</v>
      </c>
      <c r="AR84" s="17" t="str">
        <f>IFERROR(INDEX($AM$4:$AP$1000,MATCH(AQ84,$AP$4:$AP$1000,0),1),0)</f>
      </c>
      <c r="AT84" t="str">
        <f>IF(COUNTIF($AT$4:AT83,Potentials!B82)&gt;0,"",Potentials!B82)</f>
      </c>
      <c r="AU84" s="2" t="str">
        <f t="array" ref="AU84" aca="1" ca="1">IF($A$2="Tous",SUMPRODUCT((Potentials!$F$2:$F$2000)*(Potentials!$B$2:$B$2000=AT84)*(Potentials!$E$2:$E$2000&lt;&gt;"8 - Gagne")*(Potentials!$E$2:$E$2000&lt;&gt;"9 - Perdu")*(Potentials!$E$2:$E$2000&lt;&gt;"10 - Gele"))
+SUMPRODUCT((Potentials!$F$2:$F$2000=0)*(Potentials!$B$2:$B$2000=AT84)*(Potentials!$D$2:$D$2000)*(Potentials!$E$2:$E$2000&lt;&gt;"8 - Gagne")*(Potentials!$E$2:$E$2000&lt;&gt;"9 - Perdu")*(Potentials!$E$2:$E$2000&lt;&gt;"10 - Gele")),
SUMPRODUCT((Potentials!$F$2:$F$2000)*(Potentials!$B$2:$B$2000=AT84)*(Potentials!$E$2:$E$2000&lt;&gt;"8 - Gagne")*(Potentials!$E$2:$E$2000&lt;&gt;"9 - Perdu")*(Potentials!$E$2:$E$2000&lt;&gt;"10 - Gele")*(Potentials!$O$2:$O$2000=$A$2))
+SUMPRODUCT((Potentials!$F$2:$F$2000=0)*(Potentials!$B$2:$B$2000=AT84)*(Potentials!$D$2:$D$2000)*(Potentials!$E$2:$E$2000&lt;&gt;"8 - Gagne")*(Potentials!$E$2:$E$2000&lt;&gt;"9 - Perdu")*(Potentials!$E$2:$E$2000&lt;&gt;"10 - Gele")*(Potentials!$O$2:$O$2000=$A$2)))</f>
      </c>
      <c r="BA84" t="str">
        <f>Potentials!A82</f>
      </c>
      <c r="BB84" s="2" t="str">
        <f t="array" ref="BB84" aca="1" ca="1">IF($A$2="Tous",SUMPRODUCT((Potentials!$F$2:$F$2000)*(Potentials!$A$2:$A$2000=BA84)*(Potentials!$E$2:$E$2000&lt;&gt;"8 - Gagne")*(Potentials!$E$2:$E$2000&lt;&gt;"9 - Perdu")*(Potentials!$E$2:$E$2000&lt;&gt;"10 - Gele"))
+SUMPRODUCT((Potentials!$F$2:$F$2000=0)*(Potentials!$A$2:$A$2000=BA84)*(Potentials!$D$2:$D$2000)*(Potentials!$E$2:$E$2000&lt;&gt;"8 - Gagne")*(Potentials!$E$2:$E$2000&lt;&gt;"9 - Perdu")*(Potentials!$E$2:$E$2000&lt;&gt;"10 - Gele")),
SUMPRODUCT((Potentials!$F$2:$F$2000)*(Potentials!$A$2:$A$2000=BA84)*(Potentials!$E$2:$E$2000&lt;&gt;"8 - Gagne")*(Potentials!$E$2:$E$2000&lt;&gt;"9 - Perdu")*(Potentials!$E$2:$E$2000&lt;&gt;"10 - Gele")*(Potentials!$O$2:$O$2000=$A$2))
+SUMPRODUCT((Potentials!$F$2:$F$2000=0)*(Potentials!$A$2:$A$2000=BA84)*(Potentials!$D$2:$D$2000)*(Potentials!$E$2:$E$2000&lt;&gt;"8 - Gagne")*(Potentials!$E$2:$E$2000&lt;&gt;"9 - Perdu")*(Potentials!$E$2:$E$2000&lt;&gt;"10 - Gele")*(Potentials!$O$2:$O$2000=$A$2)))</f>
      </c>
    </row>
    <row r="85" spans="1:113">
      <c r="R85" t="str">
        <f>Potentials!A83</f>
      </c>
      <c r="S85" s="1" t="str">
        <f>Potentials!M83</f>
      </c>
      <c r="T85" s="47" t="str">
        <f>IF(INDEX(Potentials!$A$1:$O$1000,MATCH(R85,Potentials!$A$1:$A$1000,0),MATCH("Origine setup",Potentials!$A$1:$O$1,0))&lt;&gt;"",0,
IF($A$2="Tous",
IF(AND($R$2=0,$S$2=0,DATE(YEAR(S85),MONTH(S85),DAY(S85))&gt;=$O$6,(DATE(YEAR(S85),MONTH(S85),DAY(S85))&lt;=$O$3),LEFT(R85,3)="PRA"),1,
IF(AND($R$2&lt;&gt;0,$S$2&lt;&gt;0,DATE(YEAR(S85),MONTH(S85),DAY(S85))&gt;=$R$2,(DATE(YEAR(S85),MONTH(S85),DAY(S85))&lt;=$S$2),LEFT(R85,3)="PRA"),1,0)),
IF(AND($R$2=0,$S$2=0,DATE(YEAR(S85),MONTH(S85),DAY(S85))&gt;=$O$6,(DATE(YEAR(S85),MONTH(S85),DAY(S85))&lt;=$O$3),INDEX(Potentials!$A$1:$O$1000,MATCH(R85,Potentials!$A$1:$A$1000,0),MATCH("Groupe",Potentials!$A$1:$O$1,0))=$A$2,LEFT(R85,3)="PRA"),1,
IF(AND($R$2&lt;&gt;0,$S$2&lt;&gt;0,DATE(YEAR(S85),MONTH(S85),DAY(S85))&gt;=$R$2,(DATE(YEAR(S85),MONTH(S85),DAY(S85))&lt;=$S$2),INDEX(Potentials!$A$1:$O$1000,MATCH(R85,Potentials!$A$1:$A$1000,0),MATCH("Groupe",Potentials!$A$1:$O$1,0))=$A$2,LEFT(R85,3)="PRA"),1,0))))</f>
      </c>
      <c r="U85" s="47" t="str">
        <f>IF(T85&lt;&gt;0,SUM($T$4:T85),0)</f>
      </c>
      <c r="V85" s="48">
        <v>82</v>
      </c>
      <c r="W85" s="17" t="str">
        <f>IFERROR(INDEX($R$4:$U$1000,MATCH(V85,$U$4:$U$1000,0),1),0)</f>
      </c>
      <c r="Y85" t="str">
        <f>Projects!A83</f>
      </c>
      <c r="Z85" s="1" t="str">
        <f>Projects!I83</f>
      </c>
      <c r="AA85" s="47" t="str">
        <f>IF($A$2="Tous",
IF(AND($Y$2=0,$Z$2=0,DATE(YEAR(Z85),MONTH(Z85),DAY(Z85))&gt;=$O$6,(DATE(YEAR(Z85),MONTH(Z85),DAY(Z85))&lt;=$O$3)),1,
IF(AND($Y$2&lt;&gt;0,$Z$2&lt;&gt;0,DATE(YEAR(Z85),MONTH(Z85),DAY(Z85))&gt;=$Y$2,(DATE(YEAR(Z85),MONTH(Z85),DAY(Z85))&lt;=$Z$2)),1,0)),
IF(AND($Y$2=0,$Z$2=0,DATE(YEAR(Z85),MONTH(Z85),DAY(Z85))&gt;=$O$6,(DATE(YEAR(Z85),MONTH(Z85),DAY(Z85))&lt;=$O$3),INDEX(Projects!$A$1:$O$1000,MATCH(Y85,Projects!$A$1:$A$1000,0),MATCH("Groupe",Projects!$A$1:$O$1,0))=$A$2),1,
IF(AND($Y$2&lt;&gt;0,$Z$2&lt;&gt;0,DATE(YEAR(Z85),MONTH(Z85),DAY(Z85))&gt;=$Y$2,(DATE(YEAR(Z85),MONTH(Z85),DAY(Z85))&lt;=$Z$2),INDEX(Projects!$A$1:$O$1000,MATCH(Y85,Projects!$A$1:$A$1000,0),MATCH("Groupe",Projects!$A$1:$O$1,0))=$A$2),1,0)))</f>
      </c>
      <c r="AB85" s="47" t="str">
        <f>IF(AA85&lt;&gt;0,SUM($AA$4:AA85),0)</f>
      </c>
      <c r="AC85" s="48">
        <v>82</v>
      </c>
      <c r="AD85" s="17" t="str">
        <f>IFERROR(INDEX($Y$4:$AB$1000,MATCH(AC85,$AB$4:$AB$1000,0),1),0)</f>
      </c>
      <c r="AF85" t="str">
        <f>Projects!A83</f>
      </c>
      <c r="AG85" s="1" t="str">
        <f>Projects!D83</f>
      </c>
      <c r="AH85" s="47" t="str">
        <f>IF($A$2="Tous",
IF(AND($AF$2=0,$AG$2=0,DATE(YEAR(AG85),MONTH(AG85),DAY(AG85))&gt;=$O$6,(DATE(YEAR(AG85),MONTH(AG85),DAY(AG85))&lt;=$O$3)),1,
IF(AND($AF$2&lt;&gt;0,$AG$2&lt;&gt;0,DATE(YEAR(AG85),MONTH(AG85),DAY(AG85))&gt;=$AF$2,(DATE(YEAR(AG85),MONTH(AG85),DAY(AG85))&lt;=$AG$2)),1,0)),
IF(AND($AF$2=0,$AG$2=0,DATE(YEAR(AG85),MONTH(AG85),DAY(AG85))&gt;=$O$6,(DATE(YEAR(AG85),MONTH(AG85),DAY(AG85))&lt;=$O$3),INDEX(Projects!$A$1:$O$1000,MATCH(AF85,Projects!$A$1:$A$1000,0),MATCH("Groupe",Projects!$A$1:$O$1,0))=$A$2),1,
IF(AND($AF$2&lt;&gt;0,$AG$2&lt;&gt;0,DATE(YEAR(AG85),MONTH(AG85),DAY(AG85))&gt;=$AF$2,(DATE(YEAR(AG85),MONTH(AG85),DAY(AG85))&lt;=$AG$2),INDEX(Projects!$A$1:$O$1000,MATCH(AF85,Projects!$A$1:$A$1000,0),MATCH("Groupe",Projects!$A$1:$O$1,0))=$A$2),1,0)))</f>
      </c>
      <c r="AI85" s="47" t="str">
        <f>IF(AH85&lt;&gt;0,SUM($AH$4:AH85),0)</f>
      </c>
      <c r="AJ85" s="48">
        <v>82</v>
      </c>
      <c r="AK85" s="17" t="str">
        <f>IFERROR(INDEX($AF$4:$AI$1000,MATCH(AJ85,$AI$4:$AI$1000,0),1),0)</f>
      </c>
      <c r="AM85" t="str">
        <f>Potentials!A83</f>
      </c>
      <c r="AN85" s="1" t="str">
        <f>Potentials!L83</f>
      </c>
      <c r="AO85" s="47" t="str">
        <f>IF(INDEX(Potentials!$A$1:$O$1000,MATCH(R85,Potentials!$A$1:$A$1000,0),MATCH("Origine setup",Potentials!$A$1:$O$1,0))&lt;&gt;"",0,
IF($A$2="Tous",
IF(AND($AM$2=0,$AN$2=0,DATE(YEAR(AN85),MONTH(AN85),DAY(AN85))&gt;=$O$6,(DATE(YEAR(AN85),MONTH(AN85),DAY(AN85))&lt;=$O$3),INDEX(Potentials!$A$1:$O$10000,MATCH(AM85,Potentials!$A$1:$A$1000,0),MATCH("Statut",Potentials!$A$1:$O$1,0))="9 -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IF(AND($AM$2&lt;&gt;0,$AN$2&lt;&gt;0,DATE(YEAR(AN85),MONTH(AN85),DAY(AN85))&gt;=$AM$2,(DATE(YEAR(AN85),MONTH(AN85),DAY(AN85))&lt;=$AN$2),INDEX(Potentials!$A$1:$O$10000,MATCH(AM85,Potentials!$A$1:$A$1000,0),MATCH("Statut",Potentials!$A$1:$O$1,0))="9 - Perdu"),1,0)),
IF(AND($AM$2=0,$AN$2=0,DATE(YEAR(AN85),MONTH(AN85),DAY(AN85))&gt;=$O$6,(DATE(YEAR(AN85),MONTH(AN85),DAY(AN85))&lt;=$O$3),INDEX(Potentials!$A$1:$O$1000,MATCH(AM85,Potentials!$A$1:$A$1000,0),MATCH("Groupe",Potentials!$A$1:$O$1,0))=$A$2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,MATCH(AM85,Potentials!$A$1:$A$1000,0),MATCH("Groupe",Potentials!$A$1:$O$1,0))=$A$2,INDEX(Potentials!$A$1:$O$10000,MATCH(AM85,Potentials!$A$1:$A$1000,0),MATCH("Statut",Potentials!$A$1:$O$1,0))="9 - Perdu"),1,0))))</f>
      </c>
      <c r="AP85" s="47" t="str">
        <f>IF(AO85&lt;&gt;0,SUM($AO$4:AO85),0)</f>
      </c>
      <c r="AQ85" s="48">
        <v>82</v>
      </c>
      <c r="AR85" s="17" t="str">
        <f>IFERROR(INDEX($AM$4:$AP$1000,MATCH(AQ85,$AP$4:$AP$1000,0),1),0)</f>
      </c>
      <c r="AT85" t="str">
        <f>IF(COUNTIF($AT$4:AT84,Potentials!B83)&gt;0,"",Potentials!B83)</f>
      </c>
      <c r="AU85" s="2" t="str">
        <f t="array" ref="AU85" aca="1" ca="1">IF($A$2="Tous",SUMPRODUCT((Potentials!$F$2:$F$2000)*(Potentials!$B$2:$B$2000=AT85)*(Potentials!$E$2:$E$2000&lt;&gt;"8 - Gagne")*(Potentials!$E$2:$E$2000&lt;&gt;"9 - Perdu")*(Potentials!$E$2:$E$2000&lt;&gt;"10 - Gele"))
+SUMPRODUCT((Potentials!$F$2:$F$2000=0)*(Potentials!$B$2:$B$2000=AT85)*(Potentials!$D$2:$D$2000)*(Potentials!$E$2:$E$2000&lt;&gt;"8 - Gagne")*(Potentials!$E$2:$E$2000&lt;&gt;"9 - Perdu")*(Potentials!$E$2:$E$2000&lt;&gt;"10 - Gele")),
SUMPRODUCT((Potentials!$F$2:$F$2000)*(Potentials!$B$2:$B$2000=AT85)*(Potentials!$E$2:$E$2000&lt;&gt;"8 - Gagne")*(Potentials!$E$2:$E$2000&lt;&gt;"9 - Perdu")*(Potentials!$E$2:$E$2000&lt;&gt;"10 - Gele")*(Potentials!$O$2:$O$2000=$A$2))
+SUMPRODUCT((Potentials!$F$2:$F$2000=0)*(Potentials!$B$2:$B$2000=AT85)*(Potentials!$D$2:$D$2000)*(Potentials!$E$2:$E$2000&lt;&gt;"8 - Gagne")*(Potentials!$E$2:$E$2000&lt;&gt;"9 - Perdu")*(Potentials!$E$2:$E$2000&lt;&gt;"10 - Gele")*(Potentials!$O$2:$O$2000=$A$2)))</f>
      </c>
      <c r="BA85" t="str">
        <f>Potentials!A83</f>
      </c>
      <c r="BB85" s="2" t="str">
        <f t="array" ref="BB85" aca="1" ca="1">IF($A$2="Tous",SUMPRODUCT((Potentials!$F$2:$F$2000)*(Potentials!$A$2:$A$2000=BA85)*(Potentials!$E$2:$E$2000&lt;&gt;"8 - Gagne")*(Potentials!$E$2:$E$2000&lt;&gt;"9 - Perdu")*(Potentials!$E$2:$E$2000&lt;&gt;"10 - Gele"))
+SUMPRODUCT((Potentials!$F$2:$F$2000=0)*(Potentials!$A$2:$A$2000=BA85)*(Potentials!$D$2:$D$2000)*(Potentials!$E$2:$E$2000&lt;&gt;"8 - Gagne")*(Potentials!$E$2:$E$2000&lt;&gt;"9 - Perdu")*(Potentials!$E$2:$E$2000&lt;&gt;"10 - Gele")),
SUMPRODUCT((Potentials!$F$2:$F$2000)*(Potentials!$A$2:$A$2000=BA85)*(Potentials!$E$2:$E$2000&lt;&gt;"8 - Gagne")*(Potentials!$E$2:$E$2000&lt;&gt;"9 - Perdu")*(Potentials!$E$2:$E$2000&lt;&gt;"10 - Gele")*(Potentials!$O$2:$O$2000=$A$2))
+SUMPRODUCT((Potentials!$F$2:$F$2000=0)*(Potentials!$A$2:$A$2000=BA85)*(Potentials!$D$2:$D$2000)*(Potentials!$E$2:$E$2000&lt;&gt;"8 - Gagne")*(Potentials!$E$2:$E$2000&lt;&gt;"9 - Perdu")*(Potentials!$E$2:$E$2000&lt;&gt;"10 - Gele")*(Potentials!$O$2:$O$2000=$A$2)))</f>
      </c>
    </row>
    <row r="86" spans="1:113">
      <c r="R86" t="str">
        <f>Potentials!A84</f>
      </c>
      <c r="S86" s="1" t="str">
        <f>Potentials!M84</f>
      </c>
      <c r="T86" s="47" t="str">
        <f>IF(INDEX(Potentials!$A$1:$O$1000,MATCH(R86,Potentials!$A$1:$A$1000,0),MATCH("Origine setup",Potentials!$A$1:$O$1,0))&lt;&gt;"",0,
IF($A$2="Tous",
IF(AND($R$2=0,$S$2=0,DATE(YEAR(S86),MONTH(S86),DAY(S86))&gt;=$O$6,(DATE(YEAR(S86),MONTH(S86),DAY(S86))&lt;=$O$3),LEFT(R86,3)="PRA"),1,
IF(AND($R$2&lt;&gt;0,$S$2&lt;&gt;0,DATE(YEAR(S86),MONTH(S86),DAY(S86))&gt;=$R$2,(DATE(YEAR(S86),MONTH(S86),DAY(S86))&lt;=$S$2),LEFT(R86,3)="PRA"),1,0)),
IF(AND($R$2=0,$S$2=0,DATE(YEAR(S86),MONTH(S86),DAY(S86))&gt;=$O$6,(DATE(YEAR(S86),MONTH(S86),DAY(S86))&lt;=$O$3),INDEX(Potentials!$A$1:$O$1000,MATCH(R86,Potentials!$A$1:$A$1000,0),MATCH("Groupe",Potentials!$A$1:$O$1,0))=$A$2,LEFT(R86,3)="PRA"),1,
IF(AND($R$2&lt;&gt;0,$S$2&lt;&gt;0,DATE(YEAR(S86),MONTH(S86),DAY(S86))&gt;=$R$2,(DATE(YEAR(S86),MONTH(S86),DAY(S86))&lt;=$S$2),INDEX(Potentials!$A$1:$O$1000,MATCH(R86,Potentials!$A$1:$A$1000,0),MATCH("Groupe",Potentials!$A$1:$O$1,0))=$A$2,LEFT(R86,3)="PRA"),1,0))))</f>
      </c>
      <c r="U86" s="47" t="str">
        <f>IF(T86&lt;&gt;0,SUM($T$4:T86),0)</f>
      </c>
      <c r="V86" s="48">
        <v>83</v>
      </c>
      <c r="W86" s="17" t="str">
        <f>IFERROR(INDEX($R$4:$U$1000,MATCH(V86,$U$4:$U$1000,0),1),0)</f>
      </c>
      <c r="Y86" t="str">
        <f>Projects!A84</f>
      </c>
      <c r="Z86" s="1" t="str">
        <f>Projects!I84</f>
      </c>
      <c r="AA86" s="47" t="str">
        <f>IF($A$2="Tous",
IF(AND($Y$2=0,$Z$2=0,DATE(YEAR(Z86),MONTH(Z86),DAY(Z86))&gt;=$O$6,(DATE(YEAR(Z86),MONTH(Z86),DAY(Z86))&lt;=$O$3)),1,
IF(AND($Y$2&lt;&gt;0,$Z$2&lt;&gt;0,DATE(YEAR(Z86),MONTH(Z86),DAY(Z86))&gt;=$Y$2,(DATE(YEAR(Z86),MONTH(Z86),DAY(Z86))&lt;=$Z$2)),1,0)),
IF(AND($Y$2=0,$Z$2=0,DATE(YEAR(Z86),MONTH(Z86),DAY(Z86))&gt;=$O$6,(DATE(YEAR(Z86),MONTH(Z86),DAY(Z86))&lt;=$O$3),INDEX(Projects!$A$1:$O$1000,MATCH(Y86,Projects!$A$1:$A$1000,0),MATCH("Groupe",Projects!$A$1:$O$1,0))=$A$2),1,
IF(AND($Y$2&lt;&gt;0,$Z$2&lt;&gt;0,DATE(YEAR(Z86),MONTH(Z86),DAY(Z86))&gt;=$Y$2,(DATE(YEAR(Z86),MONTH(Z86),DAY(Z86))&lt;=$Z$2),INDEX(Projects!$A$1:$O$1000,MATCH(Y86,Projects!$A$1:$A$1000,0),MATCH("Groupe",Projects!$A$1:$O$1,0))=$A$2),1,0)))</f>
      </c>
      <c r="AB86" s="47" t="str">
        <f>IF(AA86&lt;&gt;0,SUM($AA$4:AA86),0)</f>
      </c>
      <c r="AC86" s="48">
        <v>83</v>
      </c>
      <c r="AD86" s="17" t="str">
        <f>IFERROR(INDEX($Y$4:$AB$1000,MATCH(AC86,$AB$4:$AB$1000,0),1),0)</f>
      </c>
      <c r="AF86" t="str">
        <f>Projects!A84</f>
      </c>
      <c r="AG86" s="1" t="str">
        <f>Projects!D84</f>
      </c>
      <c r="AH86" s="47" t="str">
        <f>IF($A$2="Tous",
IF(AND($AF$2=0,$AG$2=0,DATE(YEAR(AG86),MONTH(AG86),DAY(AG86))&gt;=$O$6,(DATE(YEAR(AG86),MONTH(AG86),DAY(AG86))&lt;=$O$3)),1,
IF(AND($AF$2&lt;&gt;0,$AG$2&lt;&gt;0,DATE(YEAR(AG86),MONTH(AG86),DAY(AG86))&gt;=$AF$2,(DATE(YEAR(AG86),MONTH(AG86),DAY(AG86))&lt;=$AG$2)),1,0)),
IF(AND($AF$2=0,$AG$2=0,DATE(YEAR(AG86),MONTH(AG86),DAY(AG86))&gt;=$O$6,(DATE(YEAR(AG86),MONTH(AG86),DAY(AG86))&lt;=$O$3),INDEX(Projects!$A$1:$O$1000,MATCH(AF86,Projects!$A$1:$A$1000,0),MATCH("Groupe",Projects!$A$1:$O$1,0))=$A$2),1,
IF(AND($AF$2&lt;&gt;0,$AG$2&lt;&gt;0,DATE(YEAR(AG86),MONTH(AG86),DAY(AG86))&gt;=$AF$2,(DATE(YEAR(AG86),MONTH(AG86),DAY(AG86))&lt;=$AG$2),INDEX(Projects!$A$1:$O$1000,MATCH(AF86,Projects!$A$1:$A$1000,0),MATCH("Groupe",Projects!$A$1:$O$1,0))=$A$2),1,0)))</f>
      </c>
      <c r="AI86" s="47" t="str">
        <f>IF(AH86&lt;&gt;0,SUM($AH$4:AH86),0)</f>
      </c>
      <c r="AJ86" s="48">
        <v>83</v>
      </c>
      <c r="AK86" s="17" t="str">
        <f>IFERROR(INDEX($AF$4:$AI$1000,MATCH(AJ86,$AI$4:$AI$1000,0),1),0)</f>
      </c>
      <c r="AM86" t="str">
        <f>Potentials!A84</f>
      </c>
      <c r="AN86" s="1" t="str">
        <f>Potentials!L84</f>
      </c>
      <c r="AO86" s="47" t="str">
        <f>IF(INDEX(Potentials!$A$1:$O$1000,MATCH(R86,Potentials!$A$1:$A$1000,0),MATCH("Origine setup",Potentials!$A$1:$O$1,0))&lt;&gt;"",0,
IF($A$2="Tous",
IF(AND($AM$2=0,$AN$2=0,DATE(YEAR(AN86),MONTH(AN86),DAY(AN86))&gt;=$O$6,(DATE(YEAR(AN86),MONTH(AN86),DAY(AN86))&lt;=$O$3),INDEX(Potentials!$A$1:$O$10000,MATCH(AM86,Potentials!$A$1:$A$1000,0),MATCH("Statut",Potentials!$A$1:$O$1,0))="9 -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IF(AND($AM$2&lt;&gt;0,$AN$2&lt;&gt;0,DATE(YEAR(AN86),MONTH(AN86),DAY(AN86))&gt;=$AM$2,(DATE(YEAR(AN86),MONTH(AN86),DAY(AN86))&lt;=$AN$2),INDEX(Potentials!$A$1:$O$10000,MATCH(AM86,Potentials!$A$1:$A$1000,0),MATCH("Statut",Potentials!$A$1:$O$1,0))="9 - Perdu"),1,0)),
IF(AND($AM$2=0,$AN$2=0,DATE(YEAR(AN86),MONTH(AN86),DAY(AN86))&gt;=$O$6,(DATE(YEAR(AN86),MONTH(AN86),DAY(AN86))&lt;=$O$3),INDEX(Potentials!$A$1:$O$1000,MATCH(AM86,Potentials!$A$1:$A$1000,0),MATCH("Groupe",Potentials!$A$1:$O$1,0))=$A$2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,MATCH(AM86,Potentials!$A$1:$A$1000,0),MATCH("Groupe",Potentials!$A$1:$O$1,0))=$A$2,INDEX(Potentials!$A$1:$O$10000,MATCH(AM86,Potentials!$A$1:$A$1000,0),MATCH("Statut",Potentials!$A$1:$O$1,0))="9 - Perdu"),1,0))))</f>
      </c>
      <c r="AP86" s="47" t="str">
        <f>IF(AO86&lt;&gt;0,SUM($AO$4:AO86),0)</f>
      </c>
      <c r="AQ86" s="48">
        <v>83</v>
      </c>
      <c r="AR86" s="17" t="str">
        <f>IFERROR(INDEX($AM$4:$AP$1000,MATCH(AQ86,$AP$4:$AP$1000,0),1),0)</f>
      </c>
      <c r="AT86" t="str">
        <f>IF(COUNTIF($AT$4:AT85,Potentials!B84)&gt;0,"",Potentials!B84)</f>
      </c>
      <c r="AU86" s="2" t="str">
        <f t="array" ref="AU86" aca="1" ca="1">IF($A$2="Tous",SUMPRODUCT((Potentials!$F$2:$F$2000)*(Potentials!$B$2:$B$2000=AT86)*(Potentials!$E$2:$E$2000&lt;&gt;"8 - Gagne")*(Potentials!$E$2:$E$2000&lt;&gt;"9 - Perdu")*(Potentials!$E$2:$E$2000&lt;&gt;"10 - Gele"))
+SUMPRODUCT((Potentials!$F$2:$F$2000=0)*(Potentials!$B$2:$B$2000=AT86)*(Potentials!$D$2:$D$2000)*(Potentials!$E$2:$E$2000&lt;&gt;"8 - Gagne")*(Potentials!$E$2:$E$2000&lt;&gt;"9 - Perdu")*(Potentials!$E$2:$E$2000&lt;&gt;"10 - Gele")),
SUMPRODUCT((Potentials!$F$2:$F$2000)*(Potentials!$B$2:$B$2000=AT86)*(Potentials!$E$2:$E$2000&lt;&gt;"8 - Gagne")*(Potentials!$E$2:$E$2000&lt;&gt;"9 - Perdu")*(Potentials!$E$2:$E$2000&lt;&gt;"10 - Gele")*(Potentials!$O$2:$O$2000=$A$2))
+SUMPRODUCT((Potentials!$F$2:$F$2000=0)*(Potentials!$B$2:$B$2000=AT86)*(Potentials!$D$2:$D$2000)*(Potentials!$E$2:$E$2000&lt;&gt;"8 - Gagne")*(Potentials!$E$2:$E$2000&lt;&gt;"9 - Perdu")*(Potentials!$E$2:$E$2000&lt;&gt;"10 - Gele")*(Potentials!$O$2:$O$2000=$A$2)))</f>
      </c>
      <c r="BA86" t="str">
        <f>Potentials!A84</f>
      </c>
      <c r="BB86" s="2" t="str">
        <f t="array" ref="BB86" aca="1" ca="1">IF($A$2="Tous",SUMPRODUCT((Potentials!$F$2:$F$2000)*(Potentials!$A$2:$A$2000=BA86)*(Potentials!$E$2:$E$2000&lt;&gt;"8 - Gagne")*(Potentials!$E$2:$E$2000&lt;&gt;"9 - Perdu")*(Potentials!$E$2:$E$2000&lt;&gt;"10 - Gele"))
+SUMPRODUCT((Potentials!$F$2:$F$2000=0)*(Potentials!$A$2:$A$2000=BA86)*(Potentials!$D$2:$D$2000)*(Potentials!$E$2:$E$2000&lt;&gt;"8 - Gagne")*(Potentials!$E$2:$E$2000&lt;&gt;"9 - Perdu")*(Potentials!$E$2:$E$2000&lt;&gt;"10 - Gele")),
SUMPRODUCT((Potentials!$F$2:$F$2000)*(Potentials!$A$2:$A$2000=BA86)*(Potentials!$E$2:$E$2000&lt;&gt;"8 - Gagne")*(Potentials!$E$2:$E$2000&lt;&gt;"9 - Perdu")*(Potentials!$E$2:$E$2000&lt;&gt;"10 - Gele")*(Potentials!$O$2:$O$2000=$A$2))
+SUMPRODUCT((Potentials!$F$2:$F$2000=0)*(Potentials!$A$2:$A$2000=BA86)*(Potentials!$D$2:$D$2000)*(Potentials!$E$2:$E$2000&lt;&gt;"8 - Gagne")*(Potentials!$E$2:$E$2000&lt;&gt;"9 - Perdu")*(Potentials!$E$2:$E$2000&lt;&gt;"10 - Gele")*(Potentials!$O$2:$O$2000=$A$2)))</f>
      </c>
    </row>
    <row r="87" spans="1:113">
      <c r="R87" t="str">
        <f>Potentials!A85</f>
      </c>
      <c r="S87" s="1" t="str">
        <f>Potentials!M85</f>
      </c>
      <c r="T87" s="47" t="str">
        <f>IF(INDEX(Potentials!$A$1:$O$1000,MATCH(R87,Potentials!$A$1:$A$1000,0),MATCH("Origine setup",Potentials!$A$1:$O$1,0))&lt;&gt;"",0,
IF($A$2="Tous",
IF(AND($R$2=0,$S$2=0,DATE(YEAR(S87),MONTH(S87),DAY(S87))&gt;=$O$6,(DATE(YEAR(S87),MONTH(S87),DAY(S87))&lt;=$O$3),LEFT(R87,3)="PRA"),1,
IF(AND($R$2&lt;&gt;0,$S$2&lt;&gt;0,DATE(YEAR(S87),MONTH(S87),DAY(S87))&gt;=$R$2,(DATE(YEAR(S87),MONTH(S87),DAY(S87))&lt;=$S$2),LEFT(R87,3)="PRA"),1,0)),
IF(AND($R$2=0,$S$2=0,DATE(YEAR(S87),MONTH(S87),DAY(S87))&gt;=$O$6,(DATE(YEAR(S87),MONTH(S87),DAY(S87))&lt;=$O$3),INDEX(Potentials!$A$1:$O$1000,MATCH(R87,Potentials!$A$1:$A$1000,0),MATCH("Groupe",Potentials!$A$1:$O$1,0))=$A$2,LEFT(R87,3)="PRA"),1,
IF(AND($R$2&lt;&gt;0,$S$2&lt;&gt;0,DATE(YEAR(S87),MONTH(S87),DAY(S87))&gt;=$R$2,(DATE(YEAR(S87),MONTH(S87),DAY(S87))&lt;=$S$2),INDEX(Potentials!$A$1:$O$1000,MATCH(R87,Potentials!$A$1:$A$1000,0),MATCH("Groupe",Potentials!$A$1:$O$1,0))=$A$2,LEFT(R87,3)="PRA"),1,0))))</f>
      </c>
      <c r="U87" s="47" t="str">
        <f>IF(T87&lt;&gt;0,SUM($T$4:T87),0)</f>
      </c>
      <c r="V87" s="48">
        <v>84</v>
      </c>
      <c r="W87" s="17" t="str">
        <f>IFERROR(INDEX($R$4:$U$1000,MATCH(V87,$U$4:$U$1000,0),1),0)</f>
      </c>
      <c r="Y87" t="str">
        <f>Projects!A85</f>
      </c>
      <c r="Z87" s="1" t="str">
        <f>Projects!I85</f>
      </c>
      <c r="AA87" s="47" t="str">
        <f>IF($A$2="Tous",
IF(AND($Y$2=0,$Z$2=0,DATE(YEAR(Z87),MONTH(Z87),DAY(Z87))&gt;=$O$6,(DATE(YEAR(Z87),MONTH(Z87),DAY(Z87))&lt;=$O$3)),1,
IF(AND($Y$2&lt;&gt;0,$Z$2&lt;&gt;0,DATE(YEAR(Z87),MONTH(Z87),DAY(Z87))&gt;=$Y$2,(DATE(YEAR(Z87),MONTH(Z87),DAY(Z87))&lt;=$Z$2)),1,0)),
IF(AND($Y$2=0,$Z$2=0,DATE(YEAR(Z87),MONTH(Z87),DAY(Z87))&gt;=$O$6,(DATE(YEAR(Z87),MONTH(Z87),DAY(Z87))&lt;=$O$3),INDEX(Projects!$A$1:$O$1000,MATCH(Y87,Projects!$A$1:$A$1000,0),MATCH("Groupe",Projects!$A$1:$O$1,0))=$A$2),1,
IF(AND($Y$2&lt;&gt;0,$Z$2&lt;&gt;0,DATE(YEAR(Z87),MONTH(Z87),DAY(Z87))&gt;=$Y$2,(DATE(YEAR(Z87),MONTH(Z87),DAY(Z87))&lt;=$Z$2),INDEX(Projects!$A$1:$O$1000,MATCH(Y87,Projects!$A$1:$A$1000,0),MATCH("Groupe",Projects!$A$1:$O$1,0))=$A$2),1,0)))</f>
      </c>
      <c r="AB87" s="47" t="str">
        <f>IF(AA87&lt;&gt;0,SUM($AA$4:AA87),0)</f>
      </c>
      <c r="AC87" s="48">
        <v>84</v>
      </c>
      <c r="AD87" s="17" t="str">
        <f>IFERROR(INDEX($Y$4:$AB$1000,MATCH(AC87,$AB$4:$AB$1000,0),1),0)</f>
      </c>
      <c r="AF87" t="str">
        <f>Projects!A85</f>
      </c>
      <c r="AG87" s="1" t="str">
        <f>Projects!D85</f>
      </c>
      <c r="AH87" s="47" t="str">
        <f>IF($A$2="Tous",
IF(AND($AF$2=0,$AG$2=0,DATE(YEAR(AG87),MONTH(AG87),DAY(AG87))&gt;=$O$6,(DATE(YEAR(AG87),MONTH(AG87),DAY(AG87))&lt;=$O$3)),1,
IF(AND($AF$2&lt;&gt;0,$AG$2&lt;&gt;0,DATE(YEAR(AG87),MONTH(AG87),DAY(AG87))&gt;=$AF$2,(DATE(YEAR(AG87),MONTH(AG87),DAY(AG87))&lt;=$AG$2)),1,0)),
IF(AND($AF$2=0,$AG$2=0,DATE(YEAR(AG87),MONTH(AG87),DAY(AG87))&gt;=$O$6,(DATE(YEAR(AG87),MONTH(AG87),DAY(AG87))&lt;=$O$3),INDEX(Projects!$A$1:$O$1000,MATCH(AF87,Projects!$A$1:$A$1000,0),MATCH("Groupe",Projects!$A$1:$O$1,0))=$A$2),1,
IF(AND($AF$2&lt;&gt;0,$AG$2&lt;&gt;0,DATE(YEAR(AG87),MONTH(AG87),DAY(AG87))&gt;=$AF$2,(DATE(YEAR(AG87),MONTH(AG87),DAY(AG87))&lt;=$AG$2),INDEX(Projects!$A$1:$O$1000,MATCH(AF87,Projects!$A$1:$A$1000,0),MATCH("Groupe",Projects!$A$1:$O$1,0))=$A$2),1,0)))</f>
      </c>
      <c r="AI87" s="47" t="str">
        <f>IF(AH87&lt;&gt;0,SUM($AH$4:AH87),0)</f>
      </c>
      <c r="AJ87" s="48">
        <v>84</v>
      </c>
      <c r="AK87" s="17" t="str">
        <f>IFERROR(INDEX($AF$4:$AI$1000,MATCH(AJ87,$AI$4:$AI$1000,0),1),0)</f>
      </c>
      <c r="AM87" t="str">
        <f>Potentials!A85</f>
      </c>
      <c r="AN87" s="1" t="str">
        <f>Potentials!L85</f>
      </c>
      <c r="AO87" s="47" t="str">
        <f>IF(INDEX(Potentials!$A$1:$O$1000,MATCH(R87,Potentials!$A$1:$A$1000,0),MATCH("Origine setup",Potentials!$A$1:$O$1,0))&lt;&gt;"",0,
IF($A$2="Tous",
IF(AND($AM$2=0,$AN$2=0,DATE(YEAR(AN87),MONTH(AN87),DAY(AN87))&gt;=$O$6,(DATE(YEAR(AN87),MONTH(AN87),DAY(AN87))&lt;=$O$3),INDEX(Potentials!$A$1:$O$10000,MATCH(AM87,Potentials!$A$1:$A$1000,0),MATCH("Statut",Potentials!$A$1:$O$1,0))="9 -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IF(AND($AM$2&lt;&gt;0,$AN$2&lt;&gt;0,DATE(YEAR(AN87),MONTH(AN87),DAY(AN87))&gt;=$AM$2,(DATE(YEAR(AN87),MONTH(AN87),DAY(AN87))&lt;=$AN$2),INDEX(Potentials!$A$1:$O$10000,MATCH(AM87,Potentials!$A$1:$A$1000,0),MATCH("Statut",Potentials!$A$1:$O$1,0))="9 - Perdu"),1,0)),
IF(AND($AM$2=0,$AN$2=0,DATE(YEAR(AN87),MONTH(AN87),DAY(AN87))&gt;=$O$6,(DATE(YEAR(AN87),MONTH(AN87),DAY(AN87))&lt;=$O$3),INDEX(Potentials!$A$1:$O$1000,MATCH(AM87,Potentials!$A$1:$A$1000,0),MATCH("Groupe",Potentials!$A$1:$O$1,0))=$A$2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,MATCH(AM87,Potentials!$A$1:$A$1000,0),MATCH("Groupe",Potentials!$A$1:$O$1,0))=$A$2,INDEX(Potentials!$A$1:$O$10000,MATCH(AM87,Potentials!$A$1:$A$1000,0),MATCH("Statut",Potentials!$A$1:$O$1,0))="9 - Perdu"),1,0))))</f>
      </c>
      <c r="AP87" s="47" t="str">
        <f>IF(AO87&lt;&gt;0,SUM($AO$4:AO87),0)</f>
      </c>
      <c r="AQ87" s="48">
        <v>84</v>
      </c>
      <c r="AR87" s="17" t="str">
        <f>IFERROR(INDEX($AM$4:$AP$1000,MATCH(AQ87,$AP$4:$AP$1000,0),1),0)</f>
      </c>
      <c r="AT87" t="str">
        <f>IF(COUNTIF($AT$4:AT86,Potentials!B85)&gt;0,"",Potentials!B85)</f>
      </c>
      <c r="AU87" s="2" t="str">
        <f t="array" ref="AU87" aca="1" ca="1">IF($A$2="Tous",SUMPRODUCT((Potentials!$F$2:$F$2000)*(Potentials!$B$2:$B$2000=AT87)*(Potentials!$E$2:$E$2000&lt;&gt;"8 - Gagne")*(Potentials!$E$2:$E$2000&lt;&gt;"9 - Perdu")*(Potentials!$E$2:$E$2000&lt;&gt;"10 - Gele"))
+SUMPRODUCT((Potentials!$F$2:$F$2000=0)*(Potentials!$B$2:$B$2000=AT87)*(Potentials!$D$2:$D$2000)*(Potentials!$E$2:$E$2000&lt;&gt;"8 - Gagne")*(Potentials!$E$2:$E$2000&lt;&gt;"9 - Perdu")*(Potentials!$E$2:$E$2000&lt;&gt;"10 - Gele")),
SUMPRODUCT((Potentials!$F$2:$F$2000)*(Potentials!$B$2:$B$2000=AT87)*(Potentials!$E$2:$E$2000&lt;&gt;"8 - Gagne")*(Potentials!$E$2:$E$2000&lt;&gt;"9 - Perdu")*(Potentials!$E$2:$E$2000&lt;&gt;"10 - Gele")*(Potentials!$O$2:$O$2000=$A$2))
+SUMPRODUCT((Potentials!$F$2:$F$2000=0)*(Potentials!$B$2:$B$2000=AT87)*(Potentials!$D$2:$D$2000)*(Potentials!$E$2:$E$2000&lt;&gt;"8 - Gagne")*(Potentials!$E$2:$E$2000&lt;&gt;"9 - Perdu")*(Potentials!$E$2:$E$2000&lt;&gt;"10 - Gele")*(Potentials!$O$2:$O$2000=$A$2)))</f>
      </c>
      <c r="BA87" t="str">
        <f>Potentials!A85</f>
      </c>
      <c r="BB87" s="2" t="str">
        <f t="array" ref="BB87" aca="1" ca="1">IF($A$2="Tous",SUMPRODUCT((Potentials!$F$2:$F$2000)*(Potentials!$A$2:$A$2000=BA87)*(Potentials!$E$2:$E$2000&lt;&gt;"8 - Gagne")*(Potentials!$E$2:$E$2000&lt;&gt;"9 - Perdu")*(Potentials!$E$2:$E$2000&lt;&gt;"10 - Gele"))
+SUMPRODUCT((Potentials!$F$2:$F$2000=0)*(Potentials!$A$2:$A$2000=BA87)*(Potentials!$D$2:$D$2000)*(Potentials!$E$2:$E$2000&lt;&gt;"8 - Gagne")*(Potentials!$E$2:$E$2000&lt;&gt;"9 - Perdu")*(Potentials!$E$2:$E$2000&lt;&gt;"10 - Gele")),
SUMPRODUCT((Potentials!$F$2:$F$2000)*(Potentials!$A$2:$A$2000=BA87)*(Potentials!$E$2:$E$2000&lt;&gt;"8 - Gagne")*(Potentials!$E$2:$E$2000&lt;&gt;"9 - Perdu")*(Potentials!$E$2:$E$2000&lt;&gt;"10 - Gele")*(Potentials!$O$2:$O$2000=$A$2))
+SUMPRODUCT((Potentials!$F$2:$F$2000=0)*(Potentials!$A$2:$A$2000=BA87)*(Potentials!$D$2:$D$2000)*(Potentials!$E$2:$E$2000&lt;&gt;"8 - Gagne")*(Potentials!$E$2:$E$2000&lt;&gt;"9 - Perdu")*(Potentials!$E$2:$E$2000&lt;&gt;"10 - Gele")*(Potentials!$O$2:$O$2000=$A$2)))</f>
      </c>
    </row>
    <row r="88" spans="1:113">
      <c r="R88" t="str">
        <f>Potentials!A86</f>
      </c>
      <c r="S88" s="1" t="str">
        <f>Potentials!M86</f>
      </c>
      <c r="T88" s="47" t="str">
        <f>IF(INDEX(Potentials!$A$1:$O$1000,MATCH(R88,Potentials!$A$1:$A$1000,0),MATCH("Origine setup",Potentials!$A$1:$O$1,0))&lt;&gt;"",0,
IF($A$2="Tous",
IF(AND($R$2=0,$S$2=0,DATE(YEAR(S88),MONTH(S88),DAY(S88))&gt;=$O$6,(DATE(YEAR(S88),MONTH(S88),DAY(S88))&lt;=$O$3),LEFT(R88,3)="PRA"),1,
IF(AND($R$2&lt;&gt;0,$S$2&lt;&gt;0,DATE(YEAR(S88),MONTH(S88),DAY(S88))&gt;=$R$2,(DATE(YEAR(S88),MONTH(S88),DAY(S88))&lt;=$S$2),LEFT(R88,3)="PRA"),1,0)),
IF(AND($R$2=0,$S$2=0,DATE(YEAR(S88),MONTH(S88),DAY(S88))&gt;=$O$6,(DATE(YEAR(S88),MONTH(S88),DAY(S88))&lt;=$O$3),INDEX(Potentials!$A$1:$O$1000,MATCH(R88,Potentials!$A$1:$A$1000,0),MATCH("Groupe",Potentials!$A$1:$O$1,0))=$A$2,LEFT(R88,3)="PRA"),1,
IF(AND($R$2&lt;&gt;0,$S$2&lt;&gt;0,DATE(YEAR(S88),MONTH(S88),DAY(S88))&gt;=$R$2,(DATE(YEAR(S88),MONTH(S88),DAY(S88))&lt;=$S$2),INDEX(Potentials!$A$1:$O$1000,MATCH(R88,Potentials!$A$1:$A$1000,0),MATCH("Groupe",Potentials!$A$1:$O$1,0))=$A$2,LEFT(R88,3)="PRA"),1,0))))</f>
      </c>
      <c r="U88" s="47" t="str">
        <f>IF(T88&lt;&gt;0,SUM($T$4:T88),0)</f>
      </c>
      <c r="V88" s="48">
        <v>85</v>
      </c>
      <c r="W88" s="17" t="str">
        <f>IFERROR(INDEX($R$4:$U$1000,MATCH(V88,$U$4:$U$1000,0),1),0)</f>
      </c>
      <c r="Y88" t="str">
        <f>Projects!A86</f>
      </c>
      <c r="Z88" s="1" t="str">
        <f>Projects!I86</f>
      </c>
      <c r="AA88" s="47" t="str">
        <f>IF($A$2="Tous",
IF(AND($Y$2=0,$Z$2=0,DATE(YEAR(Z88),MONTH(Z88),DAY(Z88))&gt;=$O$6,(DATE(YEAR(Z88),MONTH(Z88),DAY(Z88))&lt;=$O$3)),1,
IF(AND($Y$2&lt;&gt;0,$Z$2&lt;&gt;0,DATE(YEAR(Z88),MONTH(Z88),DAY(Z88))&gt;=$Y$2,(DATE(YEAR(Z88),MONTH(Z88),DAY(Z88))&lt;=$Z$2)),1,0)),
IF(AND($Y$2=0,$Z$2=0,DATE(YEAR(Z88),MONTH(Z88),DAY(Z88))&gt;=$O$6,(DATE(YEAR(Z88),MONTH(Z88),DAY(Z88))&lt;=$O$3),INDEX(Projects!$A$1:$O$1000,MATCH(Y88,Projects!$A$1:$A$1000,0),MATCH("Groupe",Projects!$A$1:$O$1,0))=$A$2),1,
IF(AND($Y$2&lt;&gt;0,$Z$2&lt;&gt;0,DATE(YEAR(Z88),MONTH(Z88),DAY(Z88))&gt;=$Y$2,(DATE(YEAR(Z88),MONTH(Z88),DAY(Z88))&lt;=$Z$2),INDEX(Projects!$A$1:$O$1000,MATCH(Y88,Projects!$A$1:$A$1000,0),MATCH("Groupe",Projects!$A$1:$O$1,0))=$A$2),1,0)))</f>
      </c>
      <c r="AB88" s="47" t="str">
        <f>IF(AA88&lt;&gt;0,SUM($AA$4:AA88),0)</f>
      </c>
      <c r="AC88" s="48">
        <v>85</v>
      </c>
      <c r="AD88" s="17" t="str">
        <f>IFERROR(INDEX($Y$4:$AB$1000,MATCH(AC88,$AB$4:$AB$1000,0),1),0)</f>
      </c>
      <c r="AF88" t="str">
        <f>Projects!A86</f>
      </c>
      <c r="AG88" s="1" t="str">
        <f>Projects!D86</f>
      </c>
      <c r="AH88" s="47" t="str">
        <f>IF($A$2="Tous",
IF(AND($AF$2=0,$AG$2=0,DATE(YEAR(AG88),MONTH(AG88),DAY(AG88))&gt;=$O$6,(DATE(YEAR(AG88),MONTH(AG88),DAY(AG88))&lt;=$O$3)),1,
IF(AND($AF$2&lt;&gt;0,$AG$2&lt;&gt;0,DATE(YEAR(AG88),MONTH(AG88),DAY(AG88))&gt;=$AF$2,(DATE(YEAR(AG88),MONTH(AG88),DAY(AG88))&lt;=$AG$2)),1,0)),
IF(AND($AF$2=0,$AG$2=0,DATE(YEAR(AG88),MONTH(AG88),DAY(AG88))&gt;=$O$6,(DATE(YEAR(AG88),MONTH(AG88),DAY(AG88))&lt;=$O$3),INDEX(Projects!$A$1:$O$1000,MATCH(AF88,Projects!$A$1:$A$1000,0),MATCH("Groupe",Projects!$A$1:$O$1,0))=$A$2),1,
IF(AND($AF$2&lt;&gt;0,$AG$2&lt;&gt;0,DATE(YEAR(AG88),MONTH(AG88),DAY(AG88))&gt;=$AF$2,(DATE(YEAR(AG88),MONTH(AG88),DAY(AG88))&lt;=$AG$2),INDEX(Projects!$A$1:$O$1000,MATCH(AF88,Projects!$A$1:$A$1000,0),MATCH("Groupe",Projects!$A$1:$O$1,0))=$A$2),1,0)))</f>
      </c>
      <c r="AI88" s="47" t="str">
        <f>IF(AH88&lt;&gt;0,SUM($AH$4:AH88),0)</f>
      </c>
      <c r="AJ88" s="48">
        <v>85</v>
      </c>
      <c r="AK88" s="17" t="str">
        <f>IFERROR(INDEX($AF$4:$AI$1000,MATCH(AJ88,$AI$4:$AI$1000,0),1),0)</f>
      </c>
      <c r="AM88" t="str">
        <f>Potentials!A86</f>
      </c>
      <c r="AN88" s="1" t="str">
        <f>Potentials!L86</f>
      </c>
      <c r="AO88" s="47" t="str">
        <f>IF(INDEX(Potentials!$A$1:$O$1000,MATCH(R88,Potentials!$A$1:$A$1000,0),MATCH("Origine setup",Potentials!$A$1:$O$1,0))&lt;&gt;"",0,
IF($A$2="Tous",
IF(AND($AM$2=0,$AN$2=0,DATE(YEAR(AN88),MONTH(AN88),DAY(AN88))&gt;=$O$6,(DATE(YEAR(AN88),MONTH(AN88),DAY(AN88))&lt;=$O$3),INDEX(Potentials!$A$1:$O$10000,MATCH(AM88,Potentials!$A$1:$A$1000,0),MATCH("Statut",Potentials!$A$1:$O$1,0))="9 -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IF(AND($AM$2&lt;&gt;0,$AN$2&lt;&gt;0,DATE(YEAR(AN88),MONTH(AN88),DAY(AN88))&gt;=$AM$2,(DATE(YEAR(AN88),MONTH(AN88),DAY(AN88))&lt;=$AN$2),INDEX(Potentials!$A$1:$O$10000,MATCH(AM88,Potentials!$A$1:$A$1000,0),MATCH("Statut",Potentials!$A$1:$O$1,0))="9 - Perdu"),1,0)),
IF(AND($AM$2=0,$AN$2=0,DATE(YEAR(AN88),MONTH(AN88),DAY(AN88))&gt;=$O$6,(DATE(YEAR(AN88),MONTH(AN88),DAY(AN88))&lt;=$O$3),INDEX(Potentials!$A$1:$O$1000,MATCH(AM88,Potentials!$A$1:$A$1000,0),MATCH("Groupe",Potentials!$A$1:$O$1,0))=$A$2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,MATCH(AM88,Potentials!$A$1:$A$1000,0),MATCH("Groupe",Potentials!$A$1:$O$1,0))=$A$2,INDEX(Potentials!$A$1:$O$10000,MATCH(AM88,Potentials!$A$1:$A$1000,0),MATCH("Statut",Potentials!$A$1:$O$1,0))="9 - Perdu"),1,0))))</f>
      </c>
      <c r="AP88" s="47" t="str">
        <f>IF(AO88&lt;&gt;0,SUM($AO$4:AO88),0)</f>
      </c>
      <c r="AQ88" s="48">
        <v>85</v>
      </c>
      <c r="AR88" s="17" t="str">
        <f>IFERROR(INDEX($AM$4:$AP$1000,MATCH(AQ88,$AP$4:$AP$1000,0),1),0)</f>
      </c>
      <c r="AT88" t="str">
        <f>IF(COUNTIF($AT$4:AT87,Potentials!B86)&gt;0,"",Potentials!B86)</f>
      </c>
      <c r="AU88" s="2" t="str">
        <f t="array" ref="AU88" aca="1" ca="1">IF($A$2="Tous",SUMPRODUCT((Potentials!$F$2:$F$2000)*(Potentials!$B$2:$B$2000=AT88)*(Potentials!$E$2:$E$2000&lt;&gt;"8 - Gagne")*(Potentials!$E$2:$E$2000&lt;&gt;"9 - Perdu")*(Potentials!$E$2:$E$2000&lt;&gt;"10 - Gele"))
+SUMPRODUCT((Potentials!$F$2:$F$2000=0)*(Potentials!$B$2:$B$2000=AT88)*(Potentials!$D$2:$D$2000)*(Potentials!$E$2:$E$2000&lt;&gt;"8 - Gagne")*(Potentials!$E$2:$E$2000&lt;&gt;"9 - Perdu")*(Potentials!$E$2:$E$2000&lt;&gt;"10 - Gele")),
SUMPRODUCT((Potentials!$F$2:$F$2000)*(Potentials!$B$2:$B$2000=AT88)*(Potentials!$E$2:$E$2000&lt;&gt;"8 - Gagne")*(Potentials!$E$2:$E$2000&lt;&gt;"9 - Perdu")*(Potentials!$E$2:$E$2000&lt;&gt;"10 - Gele")*(Potentials!$O$2:$O$2000=$A$2))
+SUMPRODUCT((Potentials!$F$2:$F$2000=0)*(Potentials!$B$2:$B$2000=AT88)*(Potentials!$D$2:$D$2000)*(Potentials!$E$2:$E$2000&lt;&gt;"8 - Gagne")*(Potentials!$E$2:$E$2000&lt;&gt;"9 - Perdu")*(Potentials!$E$2:$E$2000&lt;&gt;"10 - Gele")*(Potentials!$O$2:$O$2000=$A$2)))</f>
      </c>
      <c r="BA88" t="str">
        <f>Potentials!A86</f>
      </c>
      <c r="BB88" s="2" t="str">
        <f t="array" ref="BB88" aca="1" ca="1">IF($A$2="Tous",SUMPRODUCT((Potentials!$F$2:$F$2000)*(Potentials!$A$2:$A$2000=BA88)*(Potentials!$E$2:$E$2000&lt;&gt;"8 - Gagne")*(Potentials!$E$2:$E$2000&lt;&gt;"9 - Perdu")*(Potentials!$E$2:$E$2000&lt;&gt;"10 - Gele"))
+SUMPRODUCT((Potentials!$F$2:$F$2000=0)*(Potentials!$A$2:$A$2000=BA88)*(Potentials!$D$2:$D$2000)*(Potentials!$E$2:$E$2000&lt;&gt;"8 - Gagne")*(Potentials!$E$2:$E$2000&lt;&gt;"9 - Perdu")*(Potentials!$E$2:$E$2000&lt;&gt;"10 - Gele")),
SUMPRODUCT((Potentials!$F$2:$F$2000)*(Potentials!$A$2:$A$2000=BA88)*(Potentials!$E$2:$E$2000&lt;&gt;"8 - Gagne")*(Potentials!$E$2:$E$2000&lt;&gt;"9 - Perdu")*(Potentials!$E$2:$E$2000&lt;&gt;"10 - Gele")*(Potentials!$O$2:$O$2000=$A$2))
+SUMPRODUCT((Potentials!$F$2:$F$2000=0)*(Potentials!$A$2:$A$2000=BA88)*(Potentials!$D$2:$D$2000)*(Potentials!$E$2:$E$2000&lt;&gt;"8 - Gagne")*(Potentials!$E$2:$E$2000&lt;&gt;"9 - Perdu")*(Potentials!$E$2:$E$2000&lt;&gt;"10 - Gele")*(Potentials!$O$2:$O$2000=$A$2)))</f>
      </c>
    </row>
    <row r="89" spans="1:113">
      <c r="R89" t="str">
        <f>Potentials!A87</f>
      </c>
      <c r="S89" s="1" t="str">
        <f>Potentials!M87</f>
      </c>
      <c r="T89" s="47" t="str">
        <f>IF(INDEX(Potentials!$A$1:$O$1000,MATCH(R89,Potentials!$A$1:$A$1000,0),MATCH("Origine setup",Potentials!$A$1:$O$1,0))&lt;&gt;"",0,
IF($A$2="Tous",
IF(AND($R$2=0,$S$2=0,DATE(YEAR(S89),MONTH(S89),DAY(S89))&gt;=$O$6,(DATE(YEAR(S89),MONTH(S89),DAY(S89))&lt;=$O$3),LEFT(R89,3)="PRA"),1,
IF(AND($R$2&lt;&gt;0,$S$2&lt;&gt;0,DATE(YEAR(S89),MONTH(S89),DAY(S89))&gt;=$R$2,(DATE(YEAR(S89),MONTH(S89),DAY(S89))&lt;=$S$2),LEFT(R89,3)="PRA"),1,0)),
IF(AND($R$2=0,$S$2=0,DATE(YEAR(S89),MONTH(S89),DAY(S89))&gt;=$O$6,(DATE(YEAR(S89),MONTH(S89),DAY(S89))&lt;=$O$3),INDEX(Potentials!$A$1:$O$1000,MATCH(R89,Potentials!$A$1:$A$1000,0),MATCH("Groupe",Potentials!$A$1:$O$1,0))=$A$2,LEFT(R89,3)="PRA"),1,
IF(AND($R$2&lt;&gt;0,$S$2&lt;&gt;0,DATE(YEAR(S89),MONTH(S89),DAY(S89))&gt;=$R$2,(DATE(YEAR(S89),MONTH(S89),DAY(S89))&lt;=$S$2),INDEX(Potentials!$A$1:$O$1000,MATCH(R89,Potentials!$A$1:$A$1000,0),MATCH("Groupe",Potentials!$A$1:$O$1,0))=$A$2,LEFT(R89,3)="PRA"),1,0))))</f>
      </c>
      <c r="U89" s="47" t="str">
        <f>IF(T89&lt;&gt;0,SUM($T$4:T89),0)</f>
      </c>
      <c r="V89" s="48">
        <v>86</v>
      </c>
      <c r="W89" s="17" t="str">
        <f>IFERROR(INDEX($R$4:$U$1000,MATCH(V89,$U$4:$U$1000,0),1),0)</f>
      </c>
      <c r="Y89" t="str">
        <f>Projects!A87</f>
      </c>
      <c r="Z89" s="1" t="str">
        <f>Projects!I87</f>
      </c>
      <c r="AA89" s="47" t="str">
        <f>IF($A$2="Tous",
IF(AND($Y$2=0,$Z$2=0,DATE(YEAR(Z89),MONTH(Z89),DAY(Z89))&gt;=$O$6,(DATE(YEAR(Z89),MONTH(Z89),DAY(Z89))&lt;=$O$3)),1,
IF(AND($Y$2&lt;&gt;0,$Z$2&lt;&gt;0,DATE(YEAR(Z89),MONTH(Z89),DAY(Z89))&gt;=$Y$2,(DATE(YEAR(Z89),MONTH(Z89),DAY(Z89))&lt;=$Z$2)),1,0)),
IF(AND($Y$2=0,$Z$2=0,DATE(YEAR(Z89),MONTH(Z89),DAY(Z89))&gt;=$O$6,(DATE(YEAR(Z89),MONTH(Z89),DAY(Z89))&lt;=$O$3),INDEX(Projects!$A$1:$O$1000,MATCH(Y89,Projects!$A$1:$A$1000,0),MATCH("Groupe",Projects!$A$1:$O$1,0))=$A$2),1,
IF(AND($Y$2&lt;&gt;0,$Z$2&lt;&gt;0,DATE(YEAR(Z89),MONTH(Z89),DAY(Z89))&gt;=$Y$2,(DATE(YEAR(Z89),MONTH(Z89),DAY(Z89))&lt;=$Z$2),INDEX(Projects!$A$1:$O$1000,MATCH(Y89,Projects!$A$1:$A$1000,0),MATCH("Groupe",Projects!$A$1:$O$1,0))=$A$2),1,0)))</f>
      </c>
      <c r="AB89" s="47" t="str">
        <f>IF(AA89&lt;&gt;0,SUM($AA$4:AA89),0)</f>
      </c>
      <c r="AC89" s="48">
        <v>86</v>
      </c>
      <c r="AD89" s="17" t="str">
        <f>IFERROR(INDEX($Y$4:$AB$1000,MATCH(AC89,$AB$4:$AB$1000,0),1),0)</f>
      </c>
      <c r="AF89" t="str">
        <f>Projects!A87</f>
      </c>
      <c r="AG89" s="1" t="str">
        <f>Projects!D87</f>
      </c>
      <c r="AH89" s="47" t="str">
        <f>IF($A$2="Tous",
IF(AND($AF$2=0,$AG$2=0,DATE(YEAR(AG89),MONTH(AG89),DAY(AG89))&gt;=$O$6,(DATE(YEAR(AG89),MONTH(AG89),DAY(AG89))&lt;=$O$3)),1,
IF(AND($AF$2&lt;&gt;0,$AG$2&lt;&gt;0,DATE(YEAR(AG89),MONTH(AG89),DAY(AG89))&gt;=$AF$2,(DATE(YEAR(AG89),MONTH(AG89),DAY(AG89))&lt;=$AG$2)),1,0)),
IF(AND($AF$2=0,$AG$2=0,DATE(YEAR(AG89),MONTH(AG89),DAY(AG89))&gt;=$O$6,(DATE(YEAR(AG89),MONTH(AG89),DAY(AG89))&lt;=$O$3),INDEX(Projects!$A$1:$O$1000,MATCH(AF89,Projects!$A$1:$A$1000,0),MATCH("Groupe",Projects!$A$1:$O$1,0))=$A$2),1,
IF(AND($AF$2&lt;&gt;0,$AG$2&lt;&gt;0,DATE(YEAR(AG89),MONTH(AG89),DAY(AG89))&gt;=$AF$2,(DATE(YEAR(AG89),MONTH(AG89),DAY(AG89))&lt;=$AG$2),INDEX(Projects!$A$1:$O$1000,MATCH(AF89,Projects!$A$1:$A$1000,0),MATCH("Groupe",Projects!$A$1:$O$1,0))=$A$2),1,0)))</f>
      </c>
      <c r="AI89" s="47" t="str">
        <f>IF(AH89&lt;&gt;0,SUM($AH$4:AH89),0)</f>
      </c>
      <c r="AJ89" s="48">
        <v>86</v>
      </c>
      <c r="AK89" s="17" t="str">
        <f>IFERROR(INDEX($AF$4:$AI$1000,MATCH(AJ89,$AI$4:$AI$1000,0),1),0)</f>
      </c>
      <c r="AM89" t="str">
        <f>Potentials!A87</f>
      </c>
      <c r="AN89" s="1" t="str">
        <f>Potentials!L87</f>
      </c>
      <c r="AO89" s="47" t="str">
        <f>IF(INDEX(Potentials!$A$1:$O$1000,MATCH(R89,Potentials!$A$1:$A$1000,0),MATCH("Origine setup",Potentials!$A$1:$O$1,0))&lt;&gt;"",0,
IF($A$2="Tous",
IF(AND($AM$2=0,$AN$2=0,DATE(YEAR(AN89),MONTH(AN89),DAY(AN89))&gt;=$O$6,(DATE(YEAR(AN89),MONTH(AN89),DAY(AN89))&lt;=$O$3),INDEX(Potentials!$A$1:$O$10000,MATCH(AM89,Potentials!$A$1:$A$1000,0),MATCH("Statut",Potentials!$A$1:$O$1,0))="9 -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IF(AND($AM$2&lt;&gt;0,$AN$2&lt;&gt;0,DATE(YEAR(AN89),MONTH(AN89),DAY(AN89))&gt;=$AM$2,(DATE(YEAR(AN89),MONTH(AN89),DAY(AN89))&lt;=$AN$2),INDEX(Potentials!$A$1:$O$10000,MATCH(AM89,Potentials!$A$1:$A$1000,0),MATCH("Statut",Potentials!$A$1:$O$1,0))="9 - Perdu"),1,0)),
IF(AND($AM$2=0,$AN$2=0,DATE(YEAR(AN89),MONTH(AN89),DAY(AN89))&gt;=$O$6,(DATE(YEAR(AN89),MONTH(AN89),DAY(AN89))&lt;=$O$3),INDEX(Potentials!$A$1:$O$1000,MATCH(AM89,Potentials!$A$1:$A$1000,0),MATCH("Groupe",Potentials!$A$1:$O$1,0))=$A$2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,MATCH(AM89,Potentials!$A$1:$A$1000,0),MATCH("Groupe",Potentials!$A$1:$O$1,0))=$A$2,INDEX(Potentials!$A$1:$O$10000,MATCH(AM89,Potentials!$A$1:$A$1000,0),MATCH("Statut",Potentials!$A$1:$O$1,0))="9 - Perdu"),1,0))))</f>
      </c>
      <c r="AP89" s="47" t="str">
        <f>IF(AO89&lt;&gt;0,SUM($AO$4:AO89),0)</f>
      </c>
      <c r="AQ89" s="48">
        <v>86</v>
      </c>
      <c r="AR89" s="17" t="str">
        <f>IFERROR(INDEX($AM$4:$AP$1000,MATCH(AQ89,$AP$4:$AP$1000,0),1),0)</f>
      </c>
      <c r="AT89" t="str">
        <f>IF(COUNTIF($AT$4:AT88,Potentials!B87)&gt;0,"",Potentials!B87)</f>
      </c>
      <c r="AU89" s="2" t="str">
        <f t="array" ref="AU89" aca="1" ca="1">IF($A$2="Tous",SUMPRODUCT((Potentials!$F$2:$F$2000)*(Potentials!$B$2:$B$2000=AT89)*(Potentials!$E$2:$E$2000&lt;&gt;"8 - Gagne")*(Potentials!$E$2:$E$2000&lt;&gt;"9 - Perdu")*(Potentials!$E$2:$E$2000&lt;&gt;"10 - Gele"))
+SUMPRODUCT((Potentials!$F$2:$F$2000=0)*(Potentials!$B$2:$B$2000=AT89)*(Potentials!$D$2:$D$2000)*(Potentials!$E$2:$E$2000&lt;&gt;"8 - Gagne")*(Potentials!$E$2:$E$2000&lt;&gt;"9 - Perdu")*(Potentials!$E$2:$E$2000&lt;&gt;"10 - Gele")),
SUMPRODUCT((Potentials!$F$2:$F$2000)*(Potentials!$B$2:$B$2000=AT89)*(Potentials!$E$2:$E$2000&lt;&gt;"8 - Gagne")*(Potentials!$E$2:$E$2000&lt;&gt;"9 - Perdu")*(Potentials!$E$2:$E$2000&lt;&gt;"10 - Gele")*(Potentials!$O$2:$O$2000=$A$2))
+SUMPRODUCT((Potentials!$F$2:$F$2000=0)*(Potentials!$B$2:$B$2000=AT89)*(Potentials!$D$2:$D$2000)*(Potentials!$E$2:$E$2000&lt;&gt;"8 - Gagne")*(Potentials!$E$2:$E$2000&lt;&gt;"9 - Perdu")*(Potentials!$E$2:$E$2000&lt;&gt;"10 - Gele")*(Potentials!$O$2:$O$2000=$A$2)))</f>
      </c>
      <c r="BA89" t="str">
        <f>Potentials!A87</f>
      </c>
      <c r="BB89" s="2" t="str">
        <f t="array" ref="BB89" aca="1" ca="1">IF($A$2="Tous",SUMPRODUCT((Potentials!$F$2:$F$2000)*(Potentials!$A$2:$A$2000=BA89)*(Potentials!$E$2:$E$2000&lt;&gt;"8 - Gagne")*(Potentials!$E$2:$E$2000&lt;&gt;"9 - Perdu")*(Potentials!$E$2:$E$2000&lt;&gt;"10 - Gele"))
+SUMPRODUCT((Potentials!$F$2:$F$2000=0)*(Potentials!$A$2:$A$2000=BA89)*(Potentials!$D$2:$D$2000)*(Potentials!$E$2:$E$2000&lt;&gt;"8 - Gagne")*(Potentials!$E$2:$E$2000&lt;&gt;"9 - Perdu")*(Potentials!$E$2:$E$2000&lt;&gt;"10 - Gele")),
SUMPRODUCT((Potentials!$F$2:$F$2000)*(Potentials!$A$2:$A$2000=BA89)*(Potentials!$E$2:$E$2000&lt;&gt;"8 - Gagne")*(Potentials!$E$2:$E$2000&lt;&gt;"9 - Perdu")*(Potentials!$E$2:$E$2000&lt;&gt;"10 - Gele")*(Potentials!$O$2:$O$2000=$A$2))
+SUMPRODUCT((Potentials!$F$2:$F$2000=0)*(Potentials!$A$2:$A$2000=BA89)*(Potentials!$D$2:$D$2000)*(Potentials!$E$2:$E$2000&lt;&gt;"8 - Gagne")*(Potentials!$E$2:$E$2000&lt;&gt;"9 - Perdu")*(Potentials!$E$2:$E$2000&lt;&gt;"10 - Gele")*(Potentials!$O$2:$O$2000=$A$2)))</f>
      </c>
    </row>
    <row r="90" spans="1:113">
      <c r="R90" t="str">
        <f>Potentials!A88</f>
      </c>
      <c r="S90" s="1" t="str">
        <f>Potentials!M88</f>
      </c>
      <c r="T90" s="47" t="str">
        <f>IF(INDEX(Potentials!$A$1:$O$1000,MATCH(R90,Potentials!$A$1:$A$1000,0),MATCH("Origine setup",Potentials!$A$1:$O$1,0))&lt;&gt;"",0,
IF($A$2="Tous",
IF(AND($R$2=0,$S$2=0,DATE(YEAR(S90),MONTH(S90),DAY(S90))&gt;=$O$6,(DATE(YEAR(S90),MONTH(S90),DAY(S90))&lt;=$O$3),LEFT(R90,3)="PRA"),1,
IF(AND($R$2&lt;&gt;0,$S$2&lt;&gt;0,DATE(YEAR(S90),MONTH(S90),DAY(S90))&gt;=$R$2,(DATE(YEAR(S90),MONTH(S90),DAY(S90))&lt;=$S$2),LEFT(R90,3)="PRA"),1,0)),
IF(AND($R$2=0,$S$2=0,DATE(YEAR(S90),MONTH(S90),DAY(S90))&gt;=$O$6,(DATE(YEAR(S90),MONTH(S90),DAY(S90))&lt;=$O$3),INDEX(Potentials!$A$1:$O$1000,MATCH(R90,Potentials!$A$1:$A$1000,0),MATCH("Groupe",Potentials!$A$1:$O$1,0))=$A$2,LEFT(R90,3)="PRA"),1,
IF(AND($R$2&lt;&gt;0,$S$2&lt;&gt;0,DATE(YEAR(S90),MONTH(S90),DAY(S90))&gt;=$R$2,(DATE(YEAR(S90),MONTH(S90),DAY(S90))&lt;=$S$2),INDEX(Potentials!$A$1:$O$1000,MATCH(R90,Potentials!$A$1:$A$1000,0),MATCH("Groupe",Potentials!$A$1:$O$1,0))=$A$2,LEFT(R90,3)="PRA"),1,0))))</f>
      </c>
      <c r="U90" s="47" t="str">
        <f>IF(T90&lt;&gt;0,SUM($T$4:T90),0)</f>
      </c>
      <c r="V90" s="48">
        <v>87</v>
      </c>
      <c r="W90" s="17" t="str">
        <f>IFERROR(INDEX($R$4:$U$1000,MATCH(V90,$U$4:$U$1000,0),1),0)</f>
      </c>
      <c r="Y90" t="str">
        <f>Projects!A88</f>
      </c>
      <c r="Z90" s="1" t="str">
        <f>Projects!I88</f>
      </c>
      <c r="AA90" s="47" t="str">
        <f>IF($A$2="Tous",
IF(AND($Y$2=0,$Z$2=0,DATE(YEAR(Z90),MONTH(Z90),DAY(Z90))&gt;=$O$6,(DATE(YEAR(Z90),MONTH(Z90),DAY(Z90))&lt;=$O$3)),1,
IF(AND($Y$2&lt;&gt;0,$Z$2&lt;&gt;0,DATE(YEAR(Z90),MONTH(Z90),DAY(Z90))&gt;=$Y$2,(DATE(YEAR(Z90),MONTH(Z90),DAY(Z90))&lt;=$Z$2)),1,0)),
IF(AND($Y$2=0,$Z$2=0,DATE(YEAR(Z90),MONTH(Z90),DAY(Z90))&gt;=$O$6,(DATE(YEAR(Z90),MONTH(Z90),DAY(Z90))&lt;=$O$3),INDEX(Projects!$A$1:$O$1000,MATCH(Y90,Projects!$A$1:$A$1000,0),MATCH("Groupe",Projects!$A$1:$O$1,0))=$A$2),1,
IF(AND($Y$2&lt;&gt;0,$Z$2&lt;&gt;0,DATE(YEAR(Z90),MONTH(Z90),DAY(Z90))&gt;=$Y$2,(DATE(YEAR(Z90),MONTH(Z90),DAY(Z90))&lt;=$Z$2),INDEX(Projects!$A$1:$O$1000,MATCH(Y90,Projects!$A$1:$A$1000,0),MATCH("Groupe",Projects!$A$1:$O$1,0))=$A$2),1,0)))</f>
      </c>
      <c r="AB90" s="47" t="str">
        <f>IF(AA90&lt;&gt;0,SUM($AA$4:AA90),0)</f>
      </c>
      <c r="AC90" s="48">
        <v>87</v>
      </c>
      <c r="AD90" s="17" t="str">
        <f>IFERROR(INDEX($Y$4:$AB$1000,MATCH(AC90,$AB$4:$AB$1000,0),1),0)</f>
      </c>
      <c r="AF90" t="str">
        <f>Projects!A88</f>
      </c>
      <c r="AG90" s="1" t="str">
        <f>Projects!D88</f>
      </c>
      <c r="AH90" s="47" t="str">
        <f>IF($A$2="Tous",
IF(AND($AF$2=0,$AG$2=0,DATE(YEAR(AG90),MONTH(AG90),DAY(AG90))&gt;=$O$6,(DATE(YEAR(AG90),MONTH(AG90),DAY(AG90))&lt;=$O$3)),1,
IF(AND($AF$2&lt;&gt;0,$AG$2&lt;&gt;0,DATE(YEAR(AG90),MONTH(AG90),DAY(AG90))&gt;=$AF$2,(DATE(YEAR(AG90),MONTH(AG90),DAY(AG90))&lt;=$AG$2)),1,0)),
IF(AND($AF$2=0,$AG$2=0,DATE(YEAR(AG90),MONTH(AG90),DAY(AG90))&gt;=$O$6,(DATE(YEAR(AG90),MONTH(AG90),DAY(AG90))&lt;=$O$3),INDEX(Projects!$A$1:$O$1000,MATCH(AF90,Projects!$A$1:$A$1000,0),MATCH("Groupe",Projects!$A$1:$O$1,0))=$A$2),1,
IF(AND($AF$2&lt;&gt;0,$AG$2&lt;&gt;0,DATE(YEAR(AG90),MONTH(AG90),DAY(AG90))&gt;=$AF$2,(DATE(YEAR(AG90),MONTH(AG90),DAY(AG90))&lt;=$AG$2),INDEX(Projects!$A$1:$O$1000,MATCH(AF90,Projects!$A$1:$A$1000,0),MATCH("Groupe",Projects!$A$1:$O$1,0))=$A$2),1,0)))</f>
      </c>
      <c r="AI90" s="47" t="str">
        <f>IF(AH90&lt;&gt;0,SUM($AH$4:AH90),0)</f>
      </c>
      <c r="AJ90" s="48">
        <v>87</v>
      </c>
      <c r="AK90" s="17" t="str">
        <f>IFERROR(INDEX($AF$4:$AI$1000,MATCH(AJ90,$AI$4:$AI$1000,0),1),0)</f>
      </c>
      <c r="AM90" t="str">
        <f>Potentials!A88</f>
      </c>
      <c r="AN90" s="1" t="str">
        <f>Potentials!L88</f>
      </c>
      <c r="AO90" s="47" t="str">
        <f>IF(INDEX(Potentials!$A$1:$O$1000,MATCH(R90,Potentials!$A$1:$A$1000,0),MATCH("Origine setup",Potentials!$A$1:$O$1,0))&lt;&gt;"",0,
IF($A$2="Tous",
IF(AND($AM$2=0,$AN$2=0,DATE(YEAR(AN90),MONTH(AN90),DAY(AN90))&gt;=$O$6,(DATE(YEAR(AN90),MONTH(AN90),DAY(AN90))&lt;=$O$3),INDEX(Potentials!$A$1:$O$10000,MATCH(AM90,Potentials!$A$1:$A$1000,0),MATCH("Statut",Potentials!$A$1:$O$1,0))="9 -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IF(AND($AM$2&lt;&gt;0,$AN$2&lt;&gt;0,DATE(YEAR(AN90),MONTH(AN90),DAY(AN90))&gt;=$AM$2,(DATE(YEAR(AN90),MONTH(AN90),DAY(AN90))&lt;=$AN$2),INDEX(Potentials!$A$1:$O$10000,MATCH(AM90,Potentials!$A$1:$A$1000,0),MATCH("Statut",Potentials!$A$1:$O$1,0))="9 - Perdu"),1,0)),
IF(AND($AM$2=0,$AN$2=0,DATE(YEAR(AN90),MONTH(AN90),DAY(AN90))&gt;=$O$6,(DATE(YEAR(AN90),MONTH(AN90),DAY(AN90))&lt;=$O$3),INDEX(Potentials!$A$1:$O$1000,MATCH(AM90,Potentials!$A$1:$A$1000,0),MATCH("Groupe",Potentials!$A$1:$O$1,0))=$A$2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,MATCH(AM90,Potentials!$A$1:$A$1000,0),MATCH("Groupe",Potentials!$A$1:$O$1,0))=$A$2,INDEX(Potentials!$A$1:$O$10000,MATCH(AM90,Potentials!$A$1:$A$1000,0),MATCH("Statut",Potentials!$A$1:$O$1,0))="9 - Perdu"),1,0))))</f>
      </c>
      <c r="AP90" s="47" t="str">
        <f>IF(AO90&lt;&gt;0,SUM($AO$4:AO90),0)</f>
      </c>
      <c r="AQ90" s="48">
        <v>87</v>
      </c>
      <c r="AR90" s="17" t="str">
        <f>IFERROR(INDEX($AM$4:$AP$1000,MATCH(AQ90,$AP$4:$AP$1000,0),1),0)</f>
      </c>
      <c r="AT90" t="str">
        <f>IF(COUNTIF($AT$4:AT89,Potentials!B88)&gt;0,"",Potentials!B88)</f>
      </c>
      <c r="AU90" s="2" t="str">
        <f t="array" ref="AU90" aca="1" ca="1">IF($A$2="Tous",SUMPRODUCT((Potentials!$F$2:$F$2000)*(Potentials!$B$2:$B$2000=AT90)*(Potentials!$E$2:$E$2000&lt;&gt;"8 - Gagne")*(Potentials!$E$2:$E$2000&lt;&gt;"9 - Perdu")*(Potentials!$E$2:$E$2000&lt;&gt;"10 - Gele"))
+SUMPRODUCT((Potentials!$F$2:$F$2000=0)*(Potentials!$B$2:$B$2000=AT90)*(Potentials!$D$2:$D$2000)*(Potentials!$E$2:$E$2000&lt;&gt;"8 - Gagne")*(Potentials!$E$2:$E$2000&lt;&gt;"9 - Perdu")*(Potentials!$E$2:$E$2000&lt;&gt;"10 - Gele")),
SUMPRODUCT((Potentials!$F$2:$F$2000)*(Potentials!$B$2:$B$2000=AT90)*(Potentials!$E$2:$E$2000&lt;&gt;"8 - Gagne")*(Potentials!$E$2:$E$2000&lt;&gt;"9 - Perdu")*(Potentials!$E$2:$E$2000&lt;&gt;"10 - Gele")*(Potentials!$O$2:$O$2000=$A$2))
+SUMPRODUCT((Potentials!$F$2:$F$2000=0)*(Potentials!$B$2:$B$2000=AT90)*(Potentials!$D$2:$D$2000)*(Potentials!$E$2:$E$2000&lt;&gt;"8 - Gagne")*(Potentials!$E$2:$E$2000&lt;&gt;"9 - Perdu")*(Potentials!$E$2:$E$2000&lt;&gt;"10 - Gele")*(Potentials!$O$2:$O$2000=$A$2)))</f>
      </c>
      <c r="BA90" t="str">
        <f>Potentials!A88</f>
      </c>
      <c r="BB90" s="2" t="str">
        <f t="array" ref="BB90" aca="1" ca="1">IF($A$2="Tous",SUMPRODUCT((Potentials!$F$2:$F$2000)*(Potentials!$A$2:$A$2000=BA90)*(Potentials!$E$2:$E$2000&lt;&gt;"8 - Gagne")*(Potentials!$E$2:$E$2000&lt;&gt;"9 - Perdu")*(Potentials!$E$2:$E$2000&lt;&gt;"10 - Gele"))
+SUMPRODUCT((Potentials!$F$2:$F$2000=0)*(Potentials!$A$2:$A$2000=BA90)*(Potentials!$D$2:$D$2000)*(Potentials!$E$2:$E$2000&lt;&gt;"8 - Gagne")*(Potentials!$E$2:$E$2000&lt;&gt;"9 - Perdu")*(Potentials!$E$2:$E$2000&lt;&gt;"10 - Gele")),
SUMPRODUCT((Potentials!$F$2:$F$2000)*(Potentials!$A$2:$A$2000=BA90)*(Potentials!$E$2:$E$2000&lt;&gt;"8 - Gagne")*(Potentials!$E$2:$E$2000&lt;&gt;"9 - Perdu")*(Potentials!$E$2:$E$2000&lt;&gt;"10 - Gele")*(Potentials!$O$2:$O$2000=$A$2))
+SUMPRODUCT((Potentials!$F$2:$F$2000=0)*(Potentials!$A$2:$A$2000=BA90)*(Potentials!$D$2:$D$2000)*(Potentials!$E$2:$E$2000&lt;&gt;"8 - Gagne")*(Potentials!$E$2:$E$2000&lt;&gt;"9 - Perdu")*(Potentials!$E$2:$E$2000&lt;&gt;"10 - Gele")*(Potentials!$O$2:$O$2000=$A$2)))</f>
      </c>
    </row>
    <row r="91" spans="1:113">
      <c r="R91" t="str">
        <f>Potentials!A89</f>
      </c>
      <c r="S91" s="1" t="str">
        <f>Potentials!M89</f>
      </c>
      <c r="T91" s="47" t="str">
        <f>IF(INDEX(Potentials!$A$1:$O$1000,MATCH(R91,Potentials!$A$1:$A$1000,0),MATCH("Origine setup",Potentials!$A$1:$O$1,0))&lt;&gt;"",0,
IF($A$2="Tous",
IF(AND($R$2=0,$S$2=0,DATE(YEAR(S91),MONTH(S91),DAY(S91))&gt;=$O$6,(DATE(YEAR(S91),MONTH(S91),DAY(S91))&lt;=$O$3),LEFT(R91,3)="PRA"),1,
IF(AND($R$2&lt;&gt;0,$S$2&lt;&gt;0,DATE(YEAR(S91),MONTH(S91),DAY(S91))&gt;=$R$2,(DATE(YEAR(S91),MONTH(S91),DAY(S91))&lt;=$S$2),LEFT(R91,3)="PRA"),1,0)),
IF(AND($R$2=0,$S$2=0,DATE(YEAR(S91),MONTH(S91),DAY(S91))&gt;=$O$6,(DATE(YEAR(S91),MONTH(S91),DAY(S91))&lt;=$O$3),INDEX(Potentials!$A$1:$O$1000,MATCH(R91,Potentials!$A$1:$A$1000,0),MATCH("Groupe",Potentials!$A$1:$O$1,0))=$A$2,LEFT(R91,3)="PRA"),1,
IF(AND($R$2&lt;&gt;0,$S$2&lt;&gt;0,DATE(YEAR(S91),MONTH(S91),DAY(S91))&gt;=$R$2,(DATE(YEAR(S91),MONTH(S91),DAY(S91))&lt;=$S$2),INDEX(Potentials!$A$1:$O$1000,MATCH(R91,Potentials!$A$1:$A$1000,0),MATCH("Groupe",Potentials!$A$1:$O$1,0))=$A$2,LEFT(R91,3)="PRA"),1,0))))</f>
      </c>
      <c r="U91" s="47" t="str">
        <f>IF(T91&lt;&gt;0,SUM($T$4:T91),0)</f>
      </c>
      <c r="V91" s="48">
        <v>88</v>
      </c>
      <c r="W91" s="17" t="str">
        <f>IFERROR(INDEX($R$4:$U$1000,MATCH(V91,$U$4:$U$1000,0),1),0)</f>
      </c>
      <c r="Y91" t="str">
        <f>Projects!A89</f>
      </c>
      <c r="Z91" s="1" t="str">
        <f>Projects!I89</f>
      </c>
      <c r="AA91" s="47" t="str">
        <f>IF($A$2="Tous",
IF(AND($Y$2=0,$Z$2=0,DATE(YEAR(Z91),MONTH(Z91),DAY(Z91))&gt;=$O$6,(DATE(YEAR(Z91),MONTH(Z91),DAY(Z91))&lt;=$O$3)),1,
IF(AND($Y$2&lt;&gt;0,$Z$2&lt;&gt;0,DATE(YEAR(Z91),MONTH(Z91),DAY(Z91))&gt;=$Y$2,(DATE(YEAR(Z91),MONTH(Z91),DAY(Z91))&lt;=$Z$2)),1,0)),
IF(AND($Y$2=0,$Z$2=0,DATE(YEAR(Z91),MONTH(Z91),DAY(Z91))&gt;=$O$6,(DATE(YEAR(Z91),MONTH(Z91),DAY(Z91))&lt;=$O$3),INDEX(Projects!$A$1:$O$1000,MATCH(Y91,Projects!$A$1:$A$1000,0),MATCH("Groupe",Projects!$A$1:$O$1,0))=$A$2),1,
IF(AND($Y$2&lt;&gt;0,$Z$2&lt;&gt;0,DATE(YEAR(Z91),MONTH(Z91),DAY(Z91))&gt;=$Y$2,(DATE(YEAR(Z91),MONTH(Z91),DAY(Z91))&lt;=$Z$2),INDEX(Projects!$A$1:$O$1000,MATCH(Y91,Projects!$A$1:$A$1000,0),MATCH("Groupe",Projects!$A$1:$O$1,0))=$A$2),1,0)))</f>
      </c>
      <c r="AB91" s="47" t="str">
        <f>IF(AA91&lt;&gt;0,SUM($AA$4:AA91),0)</f>
      </c>
      <c r="AC91" s="48">
        <v>88</v>
      </c>
      <c r="AD91" s="17" t="str">
        <f>IFERROR(INDEX($Y$4:$AB$1000,MATCH(AC91,$AB$4:$AB$1000,0),1),0)</f>
      </c>
      <c r="AF91" t="str">
        <f>Projects!A89</f>
      </c>
      <c r="AG91" s="1" t="str">
        <f>Projects!D89</f>
      </c>
      <c r="AH91" s="47" t="str">
        <f>IF($A$2="Tous",
IF(AND($AF$2=0,$AG$2=0,DATE(YEAR(AG91),MONTH(AG91),DAY(AG91))&gt;=$O$6,(DATE(YEAR(AG91),MONTH(AG91),DAY(AG91))&lt;=$O$3)),1,
IF(AND($AF$2&lt;&gt;0,$AG$2&lt;&gt;0,DATE(YEAR(AG91),MONTH(AG91),DAY(AG91))&gt;=$AF$2,(DATE(YEAR(AG91),MONTH(AG91),DAY(AG91))&lt;=$AG$2)),1,0)),
IF(AND($AF$2=0,$AG$2=0,DATE(YEAR(AG91),MONTH(AG91),DAY(AG91))&gt;=$O$6,(DATE(YEAR(AG91),MONTH(AG91),DAY(AG91))&lt;=$O$3),INDEX(Projects!$A$1:$O$1000,MATCH(AF91,Projects!$A$1:$A$1000,0),MATCH("Groupe",Projects!$A$1:$O$1,0))=$A$2),1,
IF(AND($AF$2&lt;&gt;0,$AG$2&lt;&gt;0,DATE(YEAR(AG91),MONTH(AG91),DAY(AG91))&gt;=$AF$2,(DATE(YEAR(AG91),MONTH(AG91),DAY(AG91))&lt;=$AG$2),INDEX(Projects!$A$1:$O$1000,MATCH(AF91,Projects!$A$1:$A$1000,0),MATCH("Groupe",Projects!$A$1:$O$1,0))=$A$2),1,0)))</f>
      </c>
      <c r="AI91" s="47" t="str">
        <f>IF(AH91&lt;&gt;0,SUM($AH$4:AH91),0)</f>
      </c>
      <c r="AJ91" s="48">
        <v>88</v>
      </c>
      <c r="AK91" s="17" t="str">
        <f>IFERROR(INDEX($AF$4:$AI$1000,MATCH(AJ91,$AI$4:$AI$1000,0),1),0)</f>
      </c>
      <c r="AM91" t="str">
        <f>Potentials!A89</f>
      </c>
      <c r="AN91" s="1" t="str">
        <f>Potentials!L89</f>
      </c>
      <c r="AO91" s="47" t="str">
        <f>IF(INDEX(Potentials!$A$1:$O$1000,MATCH(R91,Potentials!$A$1:$A$1000,0),MATCH("Origine setup",Potentials!$A$1:$O$1,0))&lt;&gt;"",0,
IF($A$2="Tous",
IF(AND($AM$2=0,$AN$2=0,DATE(YEAR(AN91),MONTH(AN91),DAY(AN91))&gt;=$O$6,(DATE(YEAR(AN91),MONTH(AN91),DAY(AN91))&lt;=$O$3),INDEX(Potentials!$A$1:$O$10000,MATCH(AM91,Potentials!$A$1:$A$1000,0),MATCH("Statut",Potentials!$A$1:$O$1,0))="9 -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IF(AND($AM$2&lt;&gt;0,$AN$2&lt;&gt;0,DATE(YEAR(AN91),MONTH(AN91),DAY(AN91))&gt;=$AM$2,(DATE(YEAR(AN91),MONTH(AN91),DAY(AN91))&lt;=$AN$2),INDEX(Potentials!$A$1:$O$10000,MATCH(AM91,Potentials!$A$1:$A$1000,0),MATCH("Statut",Potentials!$A$1:$O$1,0))="9 - Perdu"),1,0)),
IF(AND($AM$2=0,$AN$2=0,DATE(YEAR(AN91),MONTH(AN91),DAY(AN91))&gt;=$O$6,(DATE(YEAR(AN91),MONTH(AN91),DAY(AN91))&lt;=$O$3),INDEX(Potentials!$A$1:$O$1000,MATCH(AM91,Potentials!$A$1:$A$1000,0),MATCH("Groupe",Potentials!$A$1:$O$1,0))=$A$2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,MATCH(AM91,Potentials!$A$1:$A$1000,0),MATCH("Groupe",Potentials!$A$1:$O$1,0))=$A$2,INDEX(Potentials!$A$1:$O$10000,MATCH(AM91,Potentials!$A$1:$A$1000,0),MATCH("Statut",Potentials!$A$1:$O$1,0))="9 - Perdu"),1,0))))</f>
      </c>
      <c r="AP91" s="47" t="str">
        <f>IF(AO91&lt;&gt;0,SUM($AO$4:AO91),0)</f>
      </c>
      <c r="AQ91" s="48">
        <v>88</v>
      </c>
      <c r="AR91" s="17" t="str">
        <f>IFERROR(INDEX($AM$4:$AP$1000,MATCH(AQ91,$AP$4:$AP$1000,0),1),0)</f>
      </c>
      <c r="AT91" t="str">
        <f>IF(COUNTIF($AT$4:AT90,Potentials!B89)&gt;0,"",Potentials!B89)</f>
      </c>
      <c r="AU91" s="2" t="str">
        <f t="array" ref="AU91" aca="1" ca="1">IF($A$2="Tous",SUMPRODUCT((Potentials!$F$2:$F$2000)*(Potentials!$B$2:$B$2000=AT91)*(Potentials!$E$2:$E$2000&lt;&gt;"8 - Gagne")*(Potentials!$E$2:$E$2000&lt;&gt;"9 - Perdu")*(Potentials!$E$2:$E$2000&lt;&gt;"10 - Gele"))
+SUMPRODUCT((Potentials!$F$2:$F$2000=0)*(Potentials!$B$2:$B$2000=AT91)*(Potentials!$D$2:$D$2000)*(Potentials!$E$2:$E$2000&lt;&gt;"8 - Gagne")*(Potentials!$E$2:$E$2000&lt;&gt;"9 - Perdu")*(Potentials!$E$2:$E$2000&lt;&gt;"10 - Gele")),
SUMPRODUCT((Potentials!$F$2:$F$2000)*(Potentials!$B$2:$B$2000=AT91)*(Potentials!$E$2:$E$2000&lt;&gt;"8 - Gagne")*(Potentials!$E$2:$E$2000&lt;&gt;"9 - Perdu")*(Potentials!$E$2:$E$2000&lt;&gt;"10 - Gele")*(Potentials!$O$2:$O$2000=$A$2))
+SUMPRODUCT((Potentials!$F$2:$F$2000=0)*(Potentials!$B$2:$B$2000=AT91)*(Potentials!$D$2:$D$2000)*(Potentials!$E$2:$E$2000&lt;&gt;"8 - Gagne")*(Potentials!$E$2:$E$2000&lt;&gt;"9 - Perdu")*(Potentials!$E$2:$E$2000&lt;&gt;"10 - Gele")*(Potentials!$O$2:$O$2000=$A$2)))</f>
      </c>
      <c r="BA91" t="str">
        <f>Potentials!A89</f>
      </c>
      <c r="BB91" s="2" t="str">
        <f t="array" ref="BB91" aca="1" ca="1">IF($A$2="Tous",SUMPRODUCT((Potentials!$F$2:$F$2000)*(Potentials!$A$2:$A$2000=BA91)*(Potentials!$E$2:$E$2000&lt;&gt;"8 - Gagne")*(Potentials!$E$2:$E$2000&lt;&gt;"9 - Perdu")*(Potentials!$E$2:$E$2000&lt;&gt;"10 - Gele"))
+SUMPRODUCT((Potentials!$F$2:$F$2000=0)*(Potentials!$A$2:$A$2000=BA91)*(Potentials!$D$2:$D$2000)*(Potentials!$E$2:$E$2000&lt;&gt;"8 - Gagne")*(Potentials!$E$2:$E$2000&lt;&gt;"9 - Perdu")*(Potentials!$E$2:$E$2000&lt;&gt;"10 - Gele")),
SUMPRODUCT((Potentials!$F$2:$F$2000)*(Potentials!$A$2:$A$2000=BA91)*(Potentials!$E$2:$E$2000&lt;&gt;"8 - Gagne")*(Potentials!$E$2:$E$2000&lt;&gt;"9 - Perdu")*(Potentials!$E$2:$E$2000&lt;&gt;"10 - Gele")*(Potentials!$O$2:$O$2000=$A$2))
+SUMPRODUCT((Potentials!$F$2:$F$2000=0)*(Potentials!$A$2:$A$2000=BA91)*(Potentials!$D$2:$D$2000)*(Potentials!$E$2:$E$2000&lt;&gt;"8 - Gagne")*(Potentials!$E$2:$E$2000&lt;&gt;"9 - Perdu")*(Potentials!$E$2:$E$2000&lt;&gt;"10 - Gele")*(Potentials!$O$2:$O$2000=$A$2)))</f>
      </c>
    </row>
    <row r="92" spans="1:113">
      <c r="R92" t="str">
        <f>Potentials!A90</f>
      </c>
      <c r="S92" s="1" t="str">
        <f>Potentials!M90</f>
      </c>
      <c r="T92" s="47" t="str">
        <f>IF(INDEX(Potentials!$A$1:$O$1000,MATCH(R92,Potentials!$A$1:$A$1000,0),MATCH("Origine setup",Potentials!$A$1:$O$1,0))&lt;&gt;"",0,
IF($A$2="Tous",
IF(AND($R$2=0,$S$2=0,DATE(YEAR(S92),MONTH(S92),DAY(S92))&gt;=$O$6,(DATE(YEAR(S92),MONTH(S92),DAY(S92))&lt;=$O$3),LEFT(R92,3)="PRA"),1,
IF(AND($R$2&lt;&gt;0,$S$2&lt;&gt;0,DATE(YEAR(S92),MONTH(S92),DAY(S92))&gt;=$R$2,(DATE(YEAR(S92),MONTH(S92),DAY(S92))&lt;=$S$2),LEFT(R92,3)="PRA"),1,0)),
IF(AND($R$2=0,$S$2=0,DATE(YEAR(S92),MONTH(S92),DAY(S92))&gt;=$O$6,(DATE(YEAR(S92),MONTH(S92),DAY(S92))&lt;=$O$3),INDEX(Potentials!$A$1:$O$1000,MATCH(R92,Potentials!$A$1:$A$1000,0),MATCH("Groupe",Potentials!$A$1:$O$1,0))=$A$2,LEFT(R92,3)="PRA"),1,
IF(AND($R$2&lt;&gt;0,$S$2&lt;&gt;0,DATE(YEAR(S92),MONTH(S92),DAY(S92))&gt;=$R$2,(DATE(YEAR(S92),MONTH(S92),DAY(S92))&lt;=$S$2),INDEX(Potentials!$A$1:$O$1000,MATCH(R92,Potentials!$A$1:$A$1000,0),MATCH("Groupe",Potentials!$A$1:$O$1,0))=$A$2,LEFT(R92,3)="PRA"),1,0))))</f>
      </c>
      <c r="U92" s="47" t="str">
        <f>IF(T92&lt;&gt;0,SUM($T$4:T92),0)</f>
      </c>
      <c r="V92" s="48">
        <v>89</v>
      </c>
      <c r="W92" s="17" t="str">
        <f>IFERROR(INDEX($R$4:$U$1000,MATCH(V92,$U$4:$U$1000,0),1),0)</f>
      </c>
      <c r="Y92" t="str">
        <f>Projects!A90</f>
      </c>
      <c r="Z92" s="1" t="str">
        <f>Projects!I90</f>
      </c>
      <c r="AA92" s="47" t="str">
        <f>IF($A$2="Tous",
IF(AND($Y$2=0,$Z$2=0,DATE(YEAR(Z92),MONTH(Z92),DAY(Z92))&gt;=$O$6,(DATE(YEAR(Z92),MONTH(Z92),DAY(Z92))&lt;=$O$3)),1,
IF(AND($Y$2&lt;&gt;0,$Z$2&lt;&gt;0,DATE(YEAR(Z92),MONTH(Z92),DAY(Z92))&gt;=$Y$2,(DATE(YEAR(Z92),MONTH(Z92),DAY(Z92))&lt;=$Z$2)),1,0)),
IF(AND($Y$2=0,$Z$2=0,DATE(YEAR(Z92),MONTH(Z92),DAY(Z92))&gt;=$O$6,(DATE(YEAR(Z92),MONTH(Z92),DAY(Z92))&lt;=$O$3),INDEX(Projects!$A$1:$O$1000,MATCH(Y92,Projects!$A$1:$A$1000,0),MATCH("Groupe",Projects!$A$1:$O$1,0))=$A$2),1,
IF(AND($Y$2&lt;&gt;0,$Z$2&lt;&gt;0,DATE(YEAR(Z92),MONTH(Z92),DAY(Z92))&gt;=$Y$2,(DATE(YEAR(Z92),MONTH(Z92),DAY(Z92))&lt;=$Z$2),INDEX(Projects!$A$1:$O$1000,MATCH(Y92,Projects!$A$1:$A$1000,0),MATCH("Groupe",Projects!$A$1:$O$1,0))=$A$2),1,0)))</f>
      </c>
      <c r="AB92" s="47" t="str">
        <f>IF(AA92&lt;&gt;0,SUM($AA$4:AA92),0)</f>
      </c>
      <c r="AC92" s="48">
        <v>89</v>
      </c>
      <c r="AD92" s="17" t="str">
        <f>IFERROR(INDEX($Y$4:$AB$1000,MATCH(AC92,$AB$4:$AB$1000,0),1),0)</f>
      </c>
      <c r="AF92" t="str">
        <f>Projects!A90</f>
      </c>
      <c r="AG92" s="1" t="str">
        <f>Projects!D90</f>
      </c>
      <c r="AH92" s="47" t="str">
        <f>IF($A$2="Tous",
IF(AND($AF$2=0,$AG$2=0,DATE(YEAR(AG92),MONTH(AG92),DAY(AG92))&gt;=$O$6,(DATE(YEAR(AG92),MONTH(AG92),DAY(AG92))&lt;=$O$3)),1,
IF(AND($AF$2&lt;&gt;0,$AG$2&lt;&gt;0,DATE(YEAR(AG92),MONTH(AG92),DAY(AG92))&gt;=$AF$2,(DATE(YEAR(AG92),MONTH(AG92),DAY(AG92))&lt;=$AG$2)),1,0)),
IF(AND($AF$2=0,$AG$2=0,DATE(YEAR(AG92),MONTH(AG92),DAY(AG92))&gt;=$O$6,(DATE(YEAR(AG92),MONTH(AG92),DAY(AG92))&lt;=$O$3),INDEX(Projects!$A$1:$O$1000,MATCH(AF92,Projects!$A$1:$A$1000,0),MATCH("Groupe",Projects!$A$1:$O$1,0))=$A$2),1,
IF(AND($AF$2&lt;&gt;0,$AG$2&lt;&gt;0,DATE(YEAR(AG92),MONTH(AG92),DAY(AG92))&gt;=$AF$2,(DATE(YEAR(AG92),MONTH(AG92),DAY(AG92))&lt;=$AG$2),INDEX(Projects!$A$1:$O$1000,MATCH(AF92,Projects!$A$1:$A$1000,0),MATCH("Groupe",Projects!$A$1:$O$1,0))=$A$2),1,0)))</f>
      </c>
      <c r="AI92" s="47" t="str">
        <f>IF(AH92&lt;&gt;0,SUM($AH$4:AH92),0)</f>
      </c>
      <c r="AJ92" s="48">
        <v>89</v>
      </c>
      <c r="AK92" s="17" t="str">
        <f>IFERROR(INDEX($AF$4:$AI$1000,MATCH(AJ92,$AI$4:$AI$1000,0),1),0)</f>
      </c>
      <c r="AM92" t="str">
        <f>Potentials!A90</f>
      </c>
      <c r="AN92" s="1" t="str">
        <f>Potentials!L90</f>
      </c>
      <c r="AO92" s="47" t="str">
        <f>IF(INDEX(Potentials!$A$1:$O$1000,MATCH(R92,Potentials!$A$1:$A$1000,0),MATCH("Origine setup",Potentials!$A$1:$O$1,0))&lt;&gt;"",0,
IF($A$2="Tous",
IF(AND($AM$2=0,$AN$2=0,DATE(YEAR(AN92),MONTH(AN92),DAY(AN92))&gt;=$O$6,(DATE(YEAR(AN92),MONTH(AN92),DAY(AN92))&lt;=$O$3),INDEX(Potentials!$A$1:$O$10000,MATCH(AM92,Potentials!$A$1:$A$1000,0),MATCH("Statut",Potentials!$A$1:$O$1,0))="9 -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IF(AND($AM$2&lt;&gt;0,$AN$2&lt;&gt;0,DATE(YEAR(AN92),MONTH(AN92),DAY(AN92))&gt;=$AM$2,(DATE(YEAR(AN92),MONTH(AN92),DAY(AN92))&lt;=$AN$2),INDEX(Potentials!$A$1:$O$10000,MATCH(AM92,Potentials!$A$1:$A$1000,0),MATCH("Statut",Potentials!$A$1:$O$1,0))="9 - Perdu"),1,0)),
IF(AND($AM$2=0,$AN$2=0,DATE(YEAR(AN92),MONTH(AN92),DAY(AN92))&gt;=$O$6,(DATE(YEAR(AN92),MONTH(AN92),DAY(AN92))&lt;=$O$3),INDEX(Potentials!$A$1:$O$1000,MATCH(AM92,Potentials!$A$1:$A$1000,0),MATCH("Groupe",Potentials!$A$1:$O$1,0))=$A$2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,MATCH(AM92,Potentials!$A$1:$A$1000,0),MATCH("Groupe",Potentials!$A$1:$O$1,0))=$A$2,INDEX(Potentials!$A$1:$O$10000,MATCH(AM92,Potentials!$A$1:$A$1000,0),MATCH("Statut",Potentials!$A$1:$O$1,0))="9 - Perdu"),1,0))))</f>
      </c>
      <c r="AP92" s="47" t="str">
        <f>IF(AO92&lt;&gt;0,SUM($AO$4:AO92),0)</f>
      </c>
      <c r="AQ92" s="48">
        <v>89</v>
      </c>
      <c r="AR92" s="17" t="str">
        <f>IFERROR(INDEX($AM$4:$AP$1000,MATCH(AQ92,$AP$4:$AP$1000,0),1),0)</f>
      </c>
      <c r="AT92" t="str">
        <f>IF(COUNTIF($AT$4:AT91,Potentials!B90)&gt;0,"",Potentials!B90)</f>
      </c>
      <c r="AU92" s="2" t="str">
        <f t="array" ref="AU92" aca="1" ca="1">IF($A$2="Tous",SUMPRODUCT((Potentials!$F$2:$F$2000)*(Potentials!$B$2:$B$2000=AT92)*(Potentials!$E$2:$E$2000&lt;&gt;"8 - Gagne")*(Potentials!$E$2:$E$2000&lt;&gt;"9 - Perdu")*(Potentials!$E$2:$E$2000&lt;&gt;"10 - Gele"))
+SUMPRODUCT((Potentials!$F$2:$F$2000=0)*(Potentials!$B$2:$B$2000=AT92)*(Potentials!$D$2:$D$2000)*(Potentials!$E$2:$E$2000&lt;&gt;"8 - Gagne")*(Potentials!$E$2:$E$2000&lt;&gt;"9 - Perdu")*(Potentials!$E$2:$E$2000&lt;&gt;"10 - Gele")),
SUMPRODUCT((Potentials!$F$2:$F$2000)*(Potentials!$B$2:$B$2000=AT92)*(Potentials!$E$2:$E$2000&lt;&gt;"8 - Gagne")*(Potentials!$E$2:$E$2000&lt;&gt;"9 - Perdu")*(Potentials!$E$2:$E$2000&lt;&gt;"10 - Gele")*(Potentials!$O$2:$O$2000=$A$2))
+SUMPRODUCT((Potentials!$F$2:$F$2000=0)*(Potentials!$B$2:$B$2000=AT92)*(Potentials!$D$2:$D$2000)*(Potentials!$E$2:$E$2000&lt;&gt;"8 - Gagne")*(Potentials!$E$2:$E$2000&lt;&gt;"9 - Perdu")*(Potentials!$E$2:$E$2000&lt;&gt;"10 - Gele")*(Potentials!$O$2:$O$2000=$A$2)))</f>
      </c>
      <c r="BA92" t="str">
        <f>Potentials!A90</f>
      </c>
      <c r="BB92" s="2" t="str">
        <f t="array" ref="BB92" aca="1" ca="1">IF($A$2="Tous",SUMPRODUCT((Potentials!$F$2:$F$2000)*(Potentials!$A$2:$A$2000=BA92)*(Potentials!$E$2:$E$2000&lt;&gt;"8 - Gagne")*(Potentials!$E$2:$E$2000&lt;&gt;"9 - Perdu")*(Potentials!$E$2:$E$2000&lt;&gt;"10 - Gele"))
+SUMPRODUCT((Potentials!$F$2:$F$2000=0)*(Potentials!$A$2:$A$2000=BA92)*(Potentials!$D$2:$D$2000)*(Potentials!$E$2:$E$2000&lt;&gt;"8 - Gagne")*(Potentials!$E$2:$E$2000&lt;&gt;"9 - Perdu")*(Potentials!$E$2:$E$2000&lt;&gt;"10 - Gele")),
SUMPRODUCT((Potentials!$F$2:$F$2000)*(Potentials!$A$2:$A$2000=BA92)*(Potentials!$E$2:$E$2000&lt;&gt;"8 - Gagne")*(Potentials!$E$2:$E$2000&lt;&gt;"9 - Perdu")*(Potentials!$E$2:$E$2000&lt;&gt;"10 - Gele")*(Potentials!$O$2:$O$2000=$A$2))
+SUMPRODUCT((Potentials!$F$2:$F$2000=0)*(Potentials!$A$2:$A$2000=BA92)*(Potentials!$D$2:$D$2000)*(Potentials!$E$2:$E$2000&lt;&gt;"8 - Gagne")*(Potentials!$E$2:$E$2000&lt;&gt;"9 - Perdu")*(Potentials!$E$2:$E$2000&lt;&gt;"10 - Gele")*(Potentials!$O$2:$O$2000=$A$2)))</f>
      </c>
    </row>
    <row r="93" spans="1:113">
      <c r="R93" t="str">
        <f>Potentials!A91</f>
      </c>
      <c r="S93" s="1" t="str">
        <f>Potentials!M91</f>
      </c>
      <c r="T93" s="47" t="str">
        <f>IF(INDEX(Potentials!$A$1:$O$1000,MATCH(R93,Potentials!$A$1:$A$1000,0),MATCH("Origine setup",Potentials!$A$1:$O$1,0))&lt;&gt;"",0,
IF($A$2="Tous",
IF(AND($R$2=0,$S$2=0,DATE(YEAR(S93),MONTH(S93),DAY(S93))&gt;=$O$6,(DATE(YEAR(S93),MONTH(S93),DAY(S93))&lt;=$O$3),LEFT(R93,3)="PRA"),1,
IF(AND($R$2&lt;&gt;0,$S$2&lt;&gt;0,DATE(YEAR(S93),MONTH(S93),DAY(S93))&gt;=$R$2,(DATE(YEAR(S93),MONTH(S93),DAY(S93))&lt;=$S$2),LEFT(R93,3)="PRA"),1,0)),
IF(AND($R$2=0,$S$2=0,DATE(YEAR(S93),MONTH(S93),DAY(S93))&gt;=$O$6,(DATE(YEAR(S93),MONTH(S93),DAY(S93))&lt;=$O$3),INDEX(Potentials!$A$1:$O$1000,MATCH(R93,Potentials!$A$1:$A$1000,0),MATCH("Groupe",Potentials!$A$1:$O$1,0))=$A$2,LEFT(R93,3)="PRA"),1,
IF(AND($R$2&lt;&gt;0,$S$2&lt;&gt;0,DATE(YEAR(S93),MONTH(S93),DAY(S93))&gt;=$R$2,(DATE(YEAR(S93),MONTH(S93),DAY(S93))&lt;=$S$2),INDEX(Potentials!$A$1:$O$1000,MATCH(R93,Potentials!$A$1:$A$1000,0),MATCH("Groupe",Potentials!$A$1:$O$1,0))=$A$2,LEFT(R93,3)="PRA"),1,0))))</f>
      </c>
      <c r="U93" s="47" t="str">
        <f>IF(T93&lt;&gt;0,SUM($T$4:T93),0)</f>
      </c>
      <c r="V93" s="48">
        <v>90</v>
      </c>
      <c r="W93" s="17" t="str">
        <f>IFERROR(INDEX($R$4:$U$1000,MATCH(V93,$U$4:$U$1000,0),1),0)</f>
      </c>
      <c r="Y93" t="str">
        <f>Projects!A91</f>
      </c>
      <c r="Z93" s="1" t="str">
        <f>Projects!I91</f>
      </c>
      <c r="AA93" s="47" t="str">
        <f>IF($A$2="Tous",
IF(AND($Y$2=0,$Z$2=0,DATE(YEAR(Z93),MONTH(Z93),DAY(Z93))&gt;=$O$6,(DATE(YEAR(Z93),MONTH(Z93),DAY(Z93))&lt;=$O$3)),1,
IF(AND($Y$2&lt;&gt;0,$Z$2&lt;&gt;0,DATE(YEAR(Z93),MONTH(Z93),DAY(Z93))&gt;=$Y$2,(DATE(YEAR(Z93),MONTH(Z93),DAY(Z93))&lt;=$Z$2)),1,0)),
IF(AND($Y$2=0,$Z$2=0,DATE(YEAR(Z93),MONTH(Z93),DAY(Z93))&gt;=$O$6,(DATE(YEAR(Z93),MONTH(Z93),DAY(Z93))&lt;=$O$3),INDEX(Projects!$A$1:$O$1000,MATCH(Y93,Projects!$A$1:$A$1000,0),MATCH("Groupe",Projects!$A$1:$O$1,0))=$A$2),1,
IF(AND($Y$2&lt;&gt;0,$Z$2&lt;&gt;0,DATE(YEAR(Z93),MONTH(Z93),DAY(Z93))&gt;=$Y$2,(DATE(YEAR(Z93),MONTH(Z93),DAY(Z93))&lt;=$Z$2),INDEX(Projects!$A$1:$O$1000,MATCH(Y93,Projects!$A$1:$A$1000,0),MATCH("Groupe",Projects!$A$1:$O$1,0))=$A$2),1,0)))</f>
      </c>
      <c r="AB93" s="47" t="str">
        <f>IF(AA93&lt;&gt;0,SUM($AA$4:AA93),0)</f>
      </c>
      <c r="AC93" s="48">
        <v>90</v>
      </c>
      <c r="AD93" s="17" t="str">
        <f>IFERROR(INDEX($Y$4:$AB$1000,MATCH(AC93,$AB$4:$AB$1000,0),1),0)</f>
      </c>
      <c r="AF93" t="str">
        <f>Projects!A91</f>
      </c>
      <c r="AG93" s="1" t="str">
        <f>Projects!D91</f>
      </c>
      <c r="AH93" s="47" t="str">
        <f>IF($A$2="Tous",
IF(AND($AF$2=0,$AG$2=0,DATE(YEAR(AG93),MONTH(AG93),DAY(AG93))&gt;=$O$6,(DATE(YEAR(AG93),MONTH(AG93),DAY(AG93))&lt;=$O$3)),1,
IF(AND($AF$2&lt;&gt;0,$AG$2&lt;&gt;0,DATE(YEAR(AG93),MONTH(AG93),DAY(AG93))&gt;=$AF$2,(DATE(YEAR(AG93),MONTH(AG93),DAY(AG93))&lt;=$AG$2)),1,0)),
IF(AND($AF$2=0,$AG$2=0,DATE(YEAR(AG93),MONTH(AG93),DAY(AG93))&gt;=$O$6,(DATE(YEAR(AG93),MONTH(AG93),DAY(AG93))&lt;=$O$3),INDEX(Projects!$A$1:$O$1000,MATCH(AF93,Projects!$A$1:$A$1000,0),MATCH("Groupe",Projects!$A$1:$O$1,0))=$A$2),1,
IF(AND($AF$2&lt;&gt;0,$AG$2&lt;&gt;0,DATE(YEAR(AG93),MONTH(AG93),DAY(AG93))&gt;=$AF$2,(DATE(YEAR(AG93),MONTH(AG93),DAY(AG93))&lt;=$AG$2),INDEX(Projects!$A$1:$O$1000,MATCH(AF93,Projects!$A$1:$A$1000,0),MATCH("Groupe",Projects!$A$1:$O$1,0))=$A$2),1,0)))</f>
      </c>
      <c r="AI93" s="47" t="str">
        <f>IF(AH93&lt;&gt;0,SUM($AH$4:AH93),0)</f>
      </c>
      <c r="AJ93" s="48">
        <v>90</v>
      </c>
      <c r="AK93" s="17" t="str">
        <f>IFERROR(INDEX($AF$4:$AI$1000,MATCH(AJ93,$AI$4:$AI$1000,0),1),0)</f>
      </c>
      <c r="AM93" t="str">
        <f>Potentials!A91</f>
      </c>
      <c r="AN93" s="1" t="str">
        <f>Potentials!L91</f>
      </c>
      <c r="AO93" s="47" t="str">
        <f>IF(INDEX(Potentials!$A$1:$O$1000,MATCH(R93,Potentials!$A$1:$A$1000,0),MATCH("Origine setup",Potentials!$A$1:$O$1,0))&lt;&gt;"",0,
IF($A$2="Tous",
IF(AND($AM$2=0,$AN$2=0,DATE(YEAR(AN93),MONTH(AN93),DAY(AN93))&gt;=$O$6,(DATE(YEAR(AN93),MONTH(AN93),DAY(AN93))&lt;=$O$3),INDEX(Potentials!$A$1:$O$10000,MATCH(AM93,Potentials!$A$1:$A$1000,0),MATCH("Statut",Potentials!$A$1:$O$1,0))="9 -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IF(AND($AM$2&lt;&gt;0,$AN$2&lt;&gt;0,DATE(YEAR(AN93),MONTH(AN93),DAY(AN93))&gt;=$AM$2,(DATE(YEAR(AN93),MONTH(AN93),DAY(AN93))&lt;=$AN$2),INDEX(Potentials!$A$1:$O$10000,MATCH(AM93,Potentials!$A$1:$A$1000,0),MATCH("Statut",Potentials!$A$1:$O$1,0))="9 - Perdu"),1,0)),
IF(AND($AM$2=0,$AN$2=0,DATE(YEAR(AN93),MONTH(AN93),DAY(AN93))&gt;=$O$6,(DATE(YEAR(AN93),MONTH(AN93),DAY(AN93))&lt;=$O$3),INDEX(Potentials!$A$1:$O$1000,MATCH(AM93,Potentials!$A$1:$A$1000,0),MATCH("Groupe",Potentials!$A$1:$O$1,0))=$A$2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,MATCH(AM93,Potentials!$A$1:$A$1000,0),MATCH("Groupe",Potentials!$A$1:$O$1,0))=$A$2,INDEX(Potentials!$A$1:$O$10000,MATCH(AM93,Potentials!$A$1:$A$1000,0),MATCH("Statut",Potentials!$A$1:$O$1,0))="9 - Perdu"),1,0))))</f>
      </c>
      <c r="AP93" s="47" t="str">
        <f>IF(AO93&lt;&gt;0,SUM($AO$4:AO93),0)</f>
      </c>
      <c r="AQ93" s="48">
        <v>90</v>
      </c>
      <c r="AR93" s="17" t="str">
        <f>IFERROR(INDEX($AM$4:$AP$1000,MATCH(AQ93,$AP$4:$AP$1000,0),1),0)</f>
      </c>
      <c r="AT93" t="str">
        <f>IF(COUNTIF($AT$4:AT92,Potentials!B91)&gt;0,"",Potentials!B91)</f>
      </c>
      <c r="AU93" s="2" t="str">
        <f t="array" ref="AU93" aca="1" ca="1">IF($A$2="Tous",SUMPRODUCT((Potentials!$F$2:$F$2000)*(Potentials!$B$2:$B$2000=AT93)*(Potentials!$E$2:$E$2000&lt;&gt;"8 - Gagne")*(Potentials!$E$2:$E$2000&lt;&gt;"9 - Perdu")*(Potentials!$E$2:$E$2000&lt;&gt;"10 - Gele"))
+SUMPRODUCT((Potentials!$F$2:$F$2000=0)*(Potentials!$B$2:$B$2000=AT93)*(Potentials!$D$2:$D$2000)*(Potentials!$E$2:$E$2000&lt;&gt;"8 - Gagne")*(Potentials!$E$2:$E$2000&lt;&gt;"9 - Perdu")*(Potentials!$E$2:$E$2000&lt;&gt;"10 - Gele")),
SUMPRODUCT((Potentials!$F$2:$F$2000)*(Potentials!$B$2:$B$2000=AT93)*(Potentials!$E$2:$E$2000&lt;&gt;"8 - Gagne")*(Potentials!$E$2:$E$2000&lt;&gt;"9 - Perdu")*(Potentials!$E$2:$E$2000&lt;&gt;"10 - Gele")*(Potentials!$O$2:$O$2000=$A$2))
+SUMPRODUCT((Potentials!$F$2:$F$2000=0)*(Potentials!$B$2:$B$2000=AT93)*(Potentials!$D$2:$D$2000)*(Potentials!$E$2:$E$2000&lt;&gt;"8 - Gagne")*(Potentials!$E$2:$E$2000&lt;&gt;"9 - Perdu")*(Potentials!$E$2:$E$2000&lt;&gt;"10 - Gele")*(Potentials!$O$2:$O$2000=$A$2)))</f>
      </c>
      <c r="BA93" t="str">
        <f>Potentials!A91</f>
      </c>
      <c r="BB93" s="2" t="str">
        <f t="array" ref="BB93" aca="1" ca="1">IF($A$2="Tous",SUMPRODUCT((Potentials!$F$2:$F$2000)*(Potentials!$A$2:$A$2000=BA93)*(Potentials!$E$2:$E$2000&lt;&gt;"8 - Gagne")*(Potentials!$E$2:$E$2000&lt;&gt;"9 - Perdu")*(Potentials!$E$2:$E$2000&lt;&gt;"10 - Gele"))
+SUMPRODUCT((Potentials!$F$2:$F$2000=0)*(Potentials!$A$2:$A$2000=BA93)*(Potentials!$D$2:$D$2000)*(Potentials!$E$2:$E$2000&lt;&gt;"8 - Gagne")*(Potentials!$E$2:$E$2000&lt;&gt;"9 - Perdu")*(Potentials!$E$2:$E$2000&lt;&gt;"10 - Gele")),
SUMPRODUCT((Potentials!$F$2:$F$2000)*(Potentials!$A$2:$A$2000=BA93)*(Potentials!$E$2:$E$2000&lt;&gt;"8 - Gagne")*(Potentials!$E$2:$E$2000&lt;&gt;"9 - Perdu")*(Potentials!$E$2:$E$2000&lt;&gt;"10 - Gele")*(Potentials!$O$2:$O$2000=$A$2))
+SUMPRODUCT((Potentials!$F$2:$F$2000=0)*(Potentials!$A$2:$A$2000=BA93)*(Potentials!$D$2:$D$2000)*(Potentials!$E$2:$E$2000&lt;&gt;"8 - Gagne")*(Potentials!$E$2:$E$2000&lt;&gt;"9 - Perdu")*(Potentials!$E$2:$E$2000&lt;&gt;"10 - Gele")*(Potentials!$O$2:$O$2000=$A$2)))</f>
      </c>
    </row>
    <row r="94" spans="1:113">
      <c r="R94" t="str">
        <f>Potentials!A92</f>
      </c>
      <c r="S94" s="1" t="str">
        <f>Potentials!M92</f>
      </c>
      <c r="T94" s="47" t="str">
        <f>IF(INDEX(Potentials!$A$1:$O$1000,MATCH(R94,Potentials!$A$1:$A$1000,0),MATCH("Origine setup",Potentials!$A$1:$O$1,0))&lt;&gt;"",0,
IF($A$2="Tous",
IF(AND($R$2=0,$S$2=0,DATE(YEAR(S94),MONTH(S94),DAY(S94))&gt;=$O$6,(DATE(YEAR(S94),MONTH(S94),DAY(S94))&lt;=$O$3),LEFT(R94,3)="PRA"),1,
IF(AND($R$2&lt;&gt;0,$S$2&lt;&gt;0,DATE(YEAR(S94),MONTH(S94),DAY(S94))&gt;=$R$2,(DATE(YEAR(S94),MONTH(S94),DAY(S94))&lt;=$S$2),LEFT(R94,3)="PRA"),1,0)),
IF(AND($R$2=0,$S$2=0,DATE(YEAR(S94),MONTH(S94),DAY(S94))&gt;=$O$6,(DATE(YEAR(S94),MONTH(S94),DAY(S94))&lt;=$O$3),INDEX(Potentials!$A$1:$O$1000,MATCH(R94,Potentials!$A$1:$A$1000,0),MATCH("Groupe",Potentials!$A$1:$O$1,0))=$A$2,LEFT(R94,3)="PRA"),1,
IF(AND($R$2&lt;&gt;0,$S$2&lt;&gt;0,DATE(YEAR(S94),MONTH(S94),DAY(S94))&gt;=$R$2,(DATE(YEAR(S94),MONTH(S94),DAY(S94))&lt;=$S$2),INDEX(Potentials!$A$1:$O$1000,MATCH(R94,Potentials!$A$1:$A$1000,0),MATCH("Groupe",Potentials!$A$1:$O$1,0))=$A$2,LEFT(R94,3)="PRA"),1,0))))</f>
      </c>
      <c r="U94" s="47" t="str">
        <f>IF(T94&lt;&gt;0,SUM($T$4:T94),0)</f>
      </c>
      <c r="V94" s="48">
        <v>91</v>
      </c>
      <c r="W94" s="17" t="str">
        <f>IFERROR(INDEX($R$4:$U$1000,MATCH(V94,$U$4:$U$1000,0),1),0)</f>
      </c>
      <c r="Y94" t="str">
        <f>Projects!A92</f>
      </c>
      <c r="Z94" s="1" t="str">
        <f>Projects!I92</f>
      </c>
      <c r="AA94" s="47" t="str">
        <f>IF($A$2="Tous",
IF(AND($Y$2=0,$Z$2=0,DATE(YEAR(Z94),MONTH(Z94),DAY(Z94))&gt;=$O$6,(DATE(YEAR(Z94),MONTH(Z94),DAY(Z94))&lt;=$O$3)),1,
IF(AND($Y$2&lt;&gt;0,$Z$2&lt;&gt;0,DATE(YEAR(Z94),MONTH(Z94),DAY(Z94))&gt;=$Y$2,(DATE(YEAR(Z94),MONTH(Z94),DAY(Z94))&lt;=$Z$2)),1,0)),
IF(AND($Y$2=0,$Z$2=0,DATE(YEAR(Z94),MONTH(Z94),DAY(Z94))&gt;=$O$6,(DATE(YEAR(Z94),MONTH(Z94),DAY(Z94))&lt;=$O$3),INDEX(Projects!$A$1:$O$1000,MATCH(Y94,Projects!$A$1:$A$1000,0),MATCH("Groupe",Projects!$A$1:$O$1,0))=$A$2),1,
IF(AND($Y$2&lt;&gt;0,$Z$2&lt;&gt;0,DATE(YEAR(Z94),MONTH(Z94),DAY(Z94))&gt;=$Y$2,(DATE(YEAR(Z94),MONTH(Z94),DAY(Z94))&lt;=$Z$2),INDEX(Projects!$A$1:$O$1000,MATCH(Y94,Projects!$A$1:$A$1000,0),MATCH("Groupe",Projects!$A$1:$O$1,0))=$A$2),1,0)))</f>
      </c>
      <c r="AB94" s="47" t="str">
        <f>IF(AA94&lt;&gt;0,SUM($AA$4:AA94),0)</f>
      </c>
      <c r="AC94" s="48">
        <v>91</v>
      </c>
      <c r="AD94" s="17" t="str">
        <f>IFERROR(INDEX($Y$4:$AB$1000,MATCH(AC94,$AB$4:$AB$1000,0),1),0)</f>
      </c>
      <c r="AF94" t="str">
        <f>Projects!A92</f>
      </c>
      <c r="AG94" s="1" t="str">
        <f>Projects!D92</f>
      </c>
      <c r="AH94" s="47" t="str">
        <f>IF($A$2="Tous",
IF(AND($AF$2=0,$AG$2=0,DATE(YEAR(AG94),MONTH(AG94),DAY(AG94))&gt;=$O$6,(DATE(YEAR(AG94),MONTH(AG94),DAY(AG94))&lt;=$O$3)),1,
IF(AND($AF$2&lt;&gt;0,$AG$2&lt;&gt;0,DATE(YEAR(AG94),MONTH(AG94),DAY(AG94))&gt;=$AF$2,(DATE(YEAR(AG94),MONTH(AG94),DAY(AG94))&lt;=$AG$2)),1,0)),
IF(AND($AF$2=0,$AG$2=0,DATE(YEAR(AG94),MONTH(AG94),DAY(AG94))&gt;=$O$6,(DATE(YEAR(AG94),MONTH(AG94),DAY(AG94))&lt;=$O$3),INDEX(Projects!$A$1:$O$1000,MATCH(AF94,Projects!$A$1:$A$1000,0),MATCH("Groupe",Projects!$A$1:$O$1,0))=$A$2),1,
IF(AND($AF$2&lt;&gt;0,$AG$2&lt;&gt;0,DATE(YEAR(AG94),MONTH(AG94),DAY(AG94))&gt;=$AF$2,(DATE(YEAR(AG94),MONTH(AG94),DAY(AG94))&lt;=$AG$2),INDEX(Projects!$A$1:$O$1000,MATCH(AF94,Projects!$A$1:$A$1000,0),MATCH("Groupe",Projects!$A$1:$O$1,0))=$A$2),1,0)))</f>
      </c>
      <c r="AI94" s="47" t="str">
        <f>IF(AH94&lt;&gt;0,SUM($AH$4:AH94),0)</f>
      </c>
      <c r="AJ94" s="48">
        <v>91</v>
      </c>
      <c r="AK94" s="17" t="str">
        <f>IFERROR(INDEX($AF$4:$AI$1000,MATCH(AJ94,$AI$4:$AI$1000,0),1),0)</f>
      </c>
      <c r="AM94" t="str">
        <f>Potentials!A92</f>
      </c>
      <c r="AN94" s="1" t="str">
        <f>Potentials!L92</f>
      </c>
      <c r="AO94" s="47" t="str">
        <f>IF(INDEX(Potentials!$A$1:$O$1000,MATCH(R94,Potentials!$A$1:$A$1000,0),MATCH("Origine setup",Potentials!$A$1:$O$1,0))&lt;&gt;"",0,
IF($A$2="Tous",
IF(AND($AM$2=0,$AN$2=0,DATE(YEAR(AN94),MONTH(AN94),DAY(AN94))&gt;=$O$6,(DATE(YEAR(AN94),MONTH(AN94),DAY(AN94))&lt;=$O$3),INDEX(Potentials!$A$1:$O$10000,MATCH(AM94,Potentials!$A$1:$A$1000,0),MATCH("Statut",Potentials!$A$1:$O$1,0))="9 -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IF(AND($AM$2&lt;&gt;0,$AN$2&lt;&gt;0,DATE(YEAR(AN94),MONTH(AN94),DAY(AN94))&gt;=$AM$2,(DATE(YEAR(AN94),MONTH(AN94),DAY(AN94))&lt;=$AN$2),INDEX(Potentials!$A$1:$O$10000,MATCH(AM94,Potentials!$A$1:$A$1000,0),MATCH("Statut",Potentials!$A$1:$O$1,0))="9 - Perdu"),1,0)),
IF(AND($AM$2=0,$AN$2=0,DATE(YEAR(AN94),MONTH(AN94),DAY(AN94))&gt;=$O$6,(DATE(YEAR(AN94),MONTH(AN94),DAY(AN94))&lt;=$O$3),INDEX(Potentials!$A$1:$O$1000,MATCH(AM94,Potentials!$A$1:$A$1000,0),MATCH("Groupe",Potentials!$A$1:$O$1,0))=$A$2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,MATCH(AM94,Potentials!$A$1:$A$1000,0),MATCH("Groupe",Potentials!$A$1:$O$1,0))=$A$2,INDEX(Potentials!$A$1:$O$10000,MATCH(AM94,Potentials!$A$1:$A$1000,0),MATCH("Statut",Potentials!$A$1:$O$1,0))="9 - Perdu"),1,0))))</f>
      </c>
      <c r="AP94" s="47" t="str">
        <f>IF(AO94&lt;&gt;0,SUM($AO$4:AO94),0)</f>
      </c>
      <c r="AQ94" s="48">
        <v>91</v>
      </c>
      <c r="AR94" s="17" t="str">
        <f>IFERROR(INDEX($AM$4:$AP$1000,MATCH(AQ94,$AP$4:$AP$1000,0),1),0)</f>
      </c>
      <c r="AT94" t="str">
        <f>IF(COUNTIF($AT$4:AT93,Potentials!B92)&gt;0,"",Potentials!B92)</f>
      </c>
      <c r="AU94" s="2" t="str">
        <f t="array" ref="AU94" aca="1" ca="1">IF($A$2="Tous",SUMPRODUCT((Potentials!$F$2:$F$2000)*(Potentials!$B$2:$B$2000=AT94)*(Potentials!$E$2:$E$2000&lt;&gt;"8 - Gagne")*(Potentials!$E$2:$E$2000&lt;&gt;"9 - Perdu")*(Potentials!$E$2:$E$2000&lt;&gt;"10 - Gele"))
+SUMPRODUCT((Potentials!$F$2:$F$2000=0)*(Potentials!$B$2:$B$2000=AT94)*(Potentials!$D$2:$D$2000)*(Potentials!$E$2:$E$2000&lt;&gt;"8 - Gagne")*(Potentials!$E$2:$E$2000&lt;&gt;"9 - Perdu")*(Potentials!$E$2:$E$2000&lt;&gt;"10 - Gele")),
SUMPRODUCT((Potentials!$F$2:$F$2000)*(Potentials!$B$2:$B$2000=AT94)*(Potentials!$E$2:$E$2000&lt;&gt;"8 - Gagne")*(Potentials!$E$2:$E$2000&lt;&gt;"9 - Perdu")*(Potentials!$E$2:$E$2000&lt;&gt;"10 - Gele")*(Potentials!$O$2:$O$2000=$A$2))
+SUMPRODUCT((Potentials!$F$2:$F$2000=0)*(Potentials!$B$2:$B$2000=AT94)*(Potentials!$D$2:$D$2000)*(Potentials!$E$2:$E$2000&lt;&gt;"8 - Gagne")*(Potentials!$E$2:$E$2000&lt;&gt;"9 - Perdu")*(Potentials!$E$2:$E$2000&lt;&gt;"10 - Gele")*(Potentials!$O$2:$O$2000=$A$2)))</f>
      </c>
      <c r="BA94" t="str">
        <f>Potentials!A92</f>
      </c>
      <c r="BB94" s="2" t="str">
        <f t="array" ref="BB94" aca="1" ca="1">IF($A$2="Tous",SUMPRODUCT((Potentials!$F$2:$F$2000)*(Potentials!$A$2:$A$2000=BA94)*(Potentials!$E$2:$E$2000&lt;&gt;"8 - Gagne")*(Potentials!$E$2:$E$2000&lt;&gt;"9 - Perdu")*(Potentials!$E$2:$E$2000&lt;&gt;"10 - Gele"))
+SUMPRODUCT((Potentials!$F$2:$F$2000=0)*(Potentials!$A$2:$A$2000=BA94)*(Potentials!$D$2:$D$2000)*(Potentials!$E$2:$E$2000&lt;&gt;"8 - Gagne")*(Potentials!$E$2:$E$2000&lt;&gt;"9 - Perdu")*(Potentials!$E$2:$E$2000&lt;&gt;"10 - Gele")),
SUMPRODUCT((Potentials!$F$2:$F$2000)*(Potentials!$A$2:$A$2000=BA94)*(Potentials!$E$2:$E$2000&lt;&gt;"8 - Gagne")*(Potentials!$E$2:$E$2000&lt;&gt;"9 - Perdu")*(Potentials!$E$2:$E$2000&lt;&gt;"10 - Gele")*(Potentials!$O$2:$O$2000=$A$2))
+SUMPRODUCT((Potentials!$F$2:$F$2000=0)*(Potentials!$A$2:$A$2000=BA94)*(Potentials!$D$2:$D$2000)*(Potentials!$E$2:$E$2000&lt;&gt;"8 - Gagne")*(Potentials!$E$2:$E$2000&lt;&gt;"9 - Perdu")*(Potentials!$E$2:$E$2000&lt;&gt;"10 - Gele")*(Potentials!$O$2:$O$2000=$A$2)))</f>
      </c>
    </row>
    <row r="95" spans="1:113">
      <c r="R95" t="str">
        <f>Potentials!A93</f>
      </c>
      <c r="S95" s="1" t="str">
        <f>Potentials!M93</f>
      </c>
      <c r="T95" s="47" t="str">
        <f>IF(INDEX(Potentials!$A$1:$O$1000,MATCH(R95,Potentials!$A$1:$A$1000,0),MATCH("Origine setup",Potentials!$A$1:$O$1,0))&lt;&gt;"",0,
IF($A$2="Tous",
IF(AND($R$2=0,$S$2=0,DATE(YEAR(S95),MONTH(S95),DAY(S95))&gt;=$O$6,(DATE(YEAR(S95),MONTH(S95),DAY(S95))&lt;=$O$3),LEFT(R95,3)="PRA"),1,
IF(AND($R$2&lt;&gt;0,$S$2&lt;&gt;0,DATE(YEAR(S95),MONTH(S95),DAY(S95))&gt;=$R$2,(DATE(YEAR(S95),MONTH(S95),DAY(S95))&lt;=$S$2),LEFT(R95,3)="PRA"),1,0)),
IF(AND($R$2=0,$S$2=0,DATE(YEAR(S95),MONTH(S95),DAY(S95))&gt;=$O$6,(DATE(YEAR(S95),MONTH(S95),DAY(S95))&lt;=$O$3),INDEX(Potentials!$A$1:$O$1000,MATCH(R95,Potentials!$A$1:$A$1000,0),MATCH("Groupe",Potentials!$A$1:$O$1,0))=$A$2,LEFT(R95,3)="PRA"),1,
IF(AND($R$2&lt;&gt;0,$S$2&lt;&gt;0,DATE(YEAR(S95),MONTH(S95),DAY(S95))&gt;=$R$2,(DATE(YEAR(S95),MONTH(S95),DAY(S95))&lt;=$S$2),INDEX(Potentials!$A$1:$O$1000,MATCH(R95,Potentials!$A$1:$A$1000,0),MATCH("Groupe",Potentials!$A$1:$O$1,0))=$A$2,LEFT(R95,3)="PRA"),1,0))))</f>
      </c>
      <c r="U95" s="47" t="str">
        <f>IF(T95&lt;&gt;0,SUM($T$4:T95),0)</f>
      </c>
      <c r="V95" s="48">
        <v>92</v>
      </c>
      <c r="W95" s="17" t="str">
        <f>IFERROR(INDEX($R$4:$U$1000,MATCH(V95,$U$4:$U$1000,0),1),0)</f>
      </c>
      <c r="Y95" t="str">
        <f>Projects!A93</f>
      </c>
      <c r="Z95" s="1" t="str">
        <f>Projects!I93</f>
      </c>
      <c r="AA95" s="47" t="str">
        <f>IF($A$2="Tous",
IF(AND($Y$2=0,$Z$2=0,DATE(YEAR(Z95),MONTH(Z95),DAY(Z95))&gt;=$O$6,(DATE(YEAR(Z95),MONTH(Z95),DAY(Z95))&lt;=$O$3)),1,
IF(AND($Y$2&lt;&gt;0,$Z$2&lt;&gt;0,DATE(YEAR(Z95),MONTH(Z95),DAY(Z95))&gt;=$Y$2,(DATE(YEAR(Z95),MONTH(Z95),DAY(Z95))&lt;=$Z$2)),1,0)),
IF(AND($Y$2=0,$Z$2=0,DATE(YEAR(Z95),MONTH(Z95),DAY(Z95))&gt;=$O$6,(DATE(YEAR(Z95),MONTH(Z95),DAY(Z95))&lt;=$O$3),INDEX(Projects!$A$1:$O$1000,MATCH(Y95,Projects!$A$1:$A$1000,0),MATCH("Groupe",Projects!$A$1:$O$1,0))=$A$2),1,
IF(AND($Y$2&lt;&gt;0,$Z$2&lt;&gt;0,DATE(YEAR(Z95),MONTH(Z95),DAY(Z95))&gt;=$Y$2,(DATE(YEAR(Z95),MONTH(Z95),DAY(Z95))&lt;=$Z$2),INDEX(Projects!$A$1:$O$1000,MATCH(Y95,Projects!$A$1:$A$1000,0),MATCH("Groupe",Projects!$A$1:$O$1,0))=$A$2),1,0)))</f>
      </c>
      <c r="AB95" s="47" t="str">
        <f>IF(AA95&lt;&gt;0,SUM($AA$4:AA95),0)</f>
      </c>
      <c r="AC95" s="48">
        <v>92</v>
      </c>
      <c r="AD95" s="17" t="str">
        <f>IFERROR(INDEX($Y$4:$AB$1000,MATCH(AC95,$AB$4:$AB$1000,0),1),0)</f>
      </c>
      <c r="AF95" t="str">
        <f>Projects!A93</f>
      </c>
      <c r="AG95" s="1" t="str">
        <f>Projects!D93</f>
      </c>
      <c r="AH95" s="47" t="str">
        <f>IF($A$2="Tous",
IF(AND($AF$2=0,$AG$2=0,DATE(YEAR(AG95),MONTH(AG95),DAY(AG95))&gt;=$O$6,(DATE(YEAR(AG95),MONTH(AG95),DAY(AG95))&lt;=$O$3)),1,
IF(AND($AF$2&lt;&gt;0,$AG$2&lt;&gt;0,DATE(YEAR(AG95),MONTH(AG95),DAY(AG95))&gt;=$AF$2,(DATE(YEAR(AG95),MONTH(AG95),DAY(AG95))&lt;=$AG$2)),1,0)),
IF(AND($AF$2=0,$AG$2=0,DATE(YEAR(AG95),MONTH(AG95),DAY(AG95))&gt;=$O$6,(DATE(YEAR(AG95),MONTH(AG95),DAY(AG95))&lt;=$O$3),INDEX(Projects!$A$1:$O$1000,MATCH(AF95,Projects!$A$1:$A$1000,0),MATCH("Groupe",Projects!$A$1:$O$1,0))=$A$2),1,
IF(AND($AF$2&lt;&gt;0,$AG$2&lt;&gt;0,DATE(YEAR(AG95),MONTH(AG95),DAY(AG95))&gt;=$AF$2,(DATE(YEAR(AG95),MONTH(AG95),DAY(AG95))&lt;=$AG$2),INDEX(Projects!$A$1:$O$1000,MATCH(AF95,Projects!$A$1:$A$1000,0),MATCH("Groupe",Projects!$A$1:$O$1,0))=$A$2),1,0)))</f>
      </c>
      <c r="AI95" s="47" t="str">
        <f>IF(AH95&lt;&gt;0,SUM($AH$4:AH95),0)</f>
      </c>
      <c r="AJ95" s="48">
        <v>92</v>
      </c>
      <c r="AK95" s="17" t="str">
        <f>IFERROR(INDEX($AF$4:$AI$1000,MATCH(AJ95,$AI$4:$AI$1000,0),1),0)</f>
      </c>
      <c r="AM95" t="str">
        <f>Potentials!A93</f>
      </c>
      <c r="AN95" s="1" t="str">
        <f>Potentials!L93</f>
      </c>
      <c r="AO95" s="47" t="str">
        <f>IF(INDEX(Potentials!$A$1:$O$1000,MATCH(R95,Potentials!$A$1:$A$1000,0),MATCH("Origine setup",Potentials!$A$1:$O$1,0))&lt;&gt;"",0,
IF($A$2="Tous",
IF(AND($AM$2=0,$AN$2=0,DATE(YEAR(AN95),MONTH(AN95),DAY(AN95))&gt;=$O$6,(DATE(YEAR(AN95),MONTH(AN95),DAY(AN95))&lt;=$O$3),INDEX(Potentials!$A$1:$O$10000,MATCH(AM95,Potentials!$A$1:$A$1000,0),MATCH("Statut",Potentials!$A$1:$O$1,0))="9 -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IF(AND($AM$2&lt;&gt;0,$AN$2&lt;&gt;0,DATE(YEAR(AN95),MONTH(AN95),DAY(AN95))&gt;=$AM$2,(DATE(YEAR(AN95),MONTH(AN95),DAY(AN95))&lt;=$AN$2),INDEX(Potentials!$A$1:$O$10000,MATCH(AM95,Potentials!$A$1:$A$1000,0),MATCH("Statut",Potentials!$A$1:$O$1,0))="9 - Perdu"),1,0)),
IF(AND($AM$2=0,$AN$2=0,DATE(YEAR(AN95),MONTH(AN95),DAY(AN95))&gt;=$O$6,(DATE(YEAR(AN95),MONTH(AN95),DAY(AN95))&lt;=$O$3),INDEX(Potentials!$A$1:$O$1000,MATCH(AM95,Potentials!$A$1:$A$1000,0),MATCH("Groupe",Potentials!$A$1:$O$1,0))=$A$2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,MATCH(AM95,Potentials!$A$1:$A$1000,0),MATCH("Groupe",Potentials!$A$1:$O$1,0))=$A$2,INDEX(Potentials!$A$1:$O$10000,MATCH(AM95,Potentials!$A$1:$A$1000,0),MATCH("Statut",Potentials!$A$1:$O$1,0))="9 - Perdu"),1,0))))</f>
      </c>
      <c r="AP95" s="47" t="str">
        <f>IF(AO95&lt;&gt;0,SUM($AO$4:AO95),0)</f>
      </c>
      <c r="AQ95" s="48">
        <v>92</v>
      </c>
      <c r="AR95" s="17" t="str">
        <f>IFERROR(INDEX($AM$4:$AP$1000,MATCH(AQ95,$AP$4:$AP$1000,0),1),0)</f>
      </c>
      <c r="AT95" t="str">
        <f>IF(COUNTIF($AT$4:AT94,Potentials!B93)&gt;0,"",Potentials!B93)</f>
      </c>
      <c r="AU95" s="2" t="str">
        <f t="array" ref="AU95" aca="1" ca="1">IF($A$2="Tous",SUMPRODUCT((Potentials!$F$2:$F$2000)*(Potentials!$B$2:$B$2000=AT95)*(Potentials!$E$2:$E$2000&lt;&gt;"8 - Gagne")*(Potentials!$E$2:$E$2000&lt;&gt;"9 - Perdu")*(Potentials!$E$2:$E$2000&lt;&gt;"10 - Gele"))
+SUMPRODUCT((Potentials!$F$2:$F$2000=0)*(Potentials!$B$2:$B$2000=AT95)*(Potentials!$D$2:$D$2000)*(Potentials!$E$2:$E$2000&lt;&gt;"8 - Gagne")*(Potentials!$E$2:$E$2000&lt;&gt;"9 - Perdu")*(Potentials!$E$2:$E$2000&lt;&gt;"10 - Gele")),
SUMPRODUCT((Potentials!$F$2:$F$2000)*(Potentials!$B$2:$B$2000=AT95)*(Potentials!$E$2:$E$2000&lt;&gt;"8 - Gagne")*(Potentials!$E$2:$E$2000&lt;&gt;"9 - Perdu")*(Potentials!$E$2:$E$2000&lt;&gt;"10 - Gele")*(Potentials!$O$2:$O$2000=$A$2))
+SUMPRODUCT((Potentials!$F$2:$F$2000=0)*(Potentials!$B$2:$B$2000=AT95)*(Potentials!$D$2:$D$2000)*(Potentials!$E$2:$E$2000&lt;&gt;"8 - Gagne")*(Potentials!$E$2:$E$2000&lt;&gt;"9 - Perdu")*(Potentials!$E$2:$E$2000&lt;&gt;"10 - Gele")*(Potentials!$O$2:$O$2000=$A$2)))</f>
      </c>
      <c r="BA95" t="str">
        <f>Potentials!A93</f>
      </c>
      <c r="BB95" s="2" t="str">
        <f t="array" ref="BB95" aca="1" ca="1">IF($A$2="Tous",SUMPRODUCT((Potentials!$F$2:$F$2000)*(Potentials!$A$2:$A$2000=BA95)*(Potentials!$E$2:$E$2000&lt;&gt;"8 - Gagne")*(Potentials!$E$2:$E$2000&lt;&gt;"9 - Perdu")*(Potentials!$E$2:$E$2000&lt;&gt;"10 - Gele"))
+SUMPRODUCT((Potentials!$F$2:$F$2000=0)*(Potentials!$A$2:$A$2000=BA95)*(Potentials!$D$2:$D$2000)*(Potentials!$E$2:$E$2000&lt;&gt;"8 - Gagne")*(Potentials!$E$2:$E$2000&lt;&gt;"9 - Perdu")*(Potentials!$E$2:$E$2000&lt;&gt;"10 - Gele")),
SUMPRODUCT((Potentials!$F$2:$F$2000)*(Potentials!$A$2:$A$2000=BA95)*(Potentials!$E$2:$E$2000&lt;&gt;"8 - Gagne")*(Potentials!$E$2:$E$2000&lt;&gt;"9 - Perdu")*(Potentials!$E$2:$E$2000&lt;&gt;"10 - Gele")*(Potentials!$O$2:$O$2000=$A$2))
+SUMPRODUCT((Potentials!$F$2:$F$2000=0)*(Potentials!$A$2:$A$2000=BA95)*(Potentials!$D$2:$D$2000)*(Potentials!$E$2:$E$2000&lt;&gt;"8 - Gagne")*(Potentials!$E$2:$E$2000&lt;&gt;"9 - Perdu")*(Potentials!$E$2:$E$2000&lt;&gt;"10 - Gele")*(Potentials!$O$2:$O$2000=$A$2)))</f>
      </c>
    </row>
    <row r="96" spans="1:113">
      <c r="R96" t="str">
        <f>Potentials!A94</f>
      </c>
      <c r="S96" s="1" t="str">
        <f>Potentials!M94</f>
      </c>
      <c r="T96" s="47" t="str">
        <f>IF(INDEX(Potentials!$A$1:$O$1000,MATCH(R96,Potentials!$A$1:$A$1000,0),MATCH("Origine setup",Potentials!$A$1:$O$1,0))&lt;&gt;"",0,
IF($A$2="Tous",
IF(AND($R$2=0,$S$2=0,DATE(YEAR(S96),MONTH(S96),DAY(S96))&gt;=$O$6,(DATE(YEAR(S96),MONTH(S96),DAY(S96))&lt;=$O$3),LEFT(R96,3)="PRA"),1,
IF(AND($R$2&lt;&gt;0,$S$2&lt;&gt;0,DATE(YEAR(S96),MONTH(S96),DAY(S96))&gt;=$R$2,(DATE(YEAR(S96),MONTH(S96),DAY(S96))&lt;=$S$2),LEFT(R96,3)="PRA"),1,0)),
IF(AND($R$2=0,$S$2=0,DATE(YEAR(S96),MONTH(S96),DAY(S96))&gt;=$O$6,(DATE(YEAR(S96),MONTH(S96),DAY(S96))&lt;=$O$3),INDEX(Potentials!$A$1:$O$1000,MATCH(R96,Potentials!$A$1:$A$1000,0),MATCH("Groupe",Potentials!$A$1:$O$1,0))=$A$2,LEFT(R96,3)="PRA"),1,
IF(AND($R$2&lt;&gt;0,$S$2&lt;&gt;0,DATE(YEAR(S96),MONTH(S96),DAY(S96))&gt;=$R$2,(DATE(YEAR(S96),MONTH(S96),DAY(S96))&lt;=$S$2),INDEX(Potentials!$A$1:$O$1000,MATCH(R96,Potentials!$A$1:$A$1000,0),MATCH("Groupe",Potentials!$A$1:$O$1,0))=$A$2,LEFT(R96,3)="PRA"),1,0))))</f>
      </c>
      <c r="U96" s="47" t="str">
        <f>IF(T96&lt;&gt;0,SUM($T$4:T96),0)</f>
      </c>
      <c r="V96" s="48">
        <v>93</v>
      </c>
      <c r="W96" s="17" t="str">
        <f>IFERROR(INDEX($R$4:$U$1000,MATCH(V96,$U$4:$U$1000,0),1),0)</f>
      </c>
      <c r="Y96" t="str">
        <f>Projects!A94</f>
      </c>
      <c r="Z96" s="1" t="str">
        <f>Projects!I94</f>
      </c>
      <c r="AA96" s="47" t="str">
        <f>IF($A$2="Tous",
IF(AND($Y$2=0,$Z$2=0,DATE(YEAR(Z96),MONTH(Z96),DAY(Z96))&gt;=$O$6,(DATE(YEAR(Z96),MONTH(Z96),DAY(Z96))&lt;=$O$3)),1,
IF(AND($Y$2&lt;&gt;0,$Z$2&lt;&gt;0,DATE(YEAR(Z96),MONTH(Z96),DAY(Z96))&gt;=$Y$2,(DATE(YEAR(Z96),MONTH(Z96),DAY(Z96))&lt;=$Z$2)),1,0)),
IF(AND($Y$2=0,$Z$2=0,DATE(YEAR(Z96),MONTH(Z96),DAY(Z96))&gt;=$O$6,(DATE(YEAR(Z96),MONTH(Z96),DAY(Z96))&lt;=$O$3),INDEX(Projects!$A$1:$O$1000,MATCH(Y96,Projects!$A$1:$A$1000,0),MATCH("Groupe",Projects!$A$1:$O$1,0))=$A$2),1,
IF(AND($Y$2&lt;&gt;0,$Z$2&lt;&gt;0,DATE(YEAR(Z96),MONTH(Z96),DAY(Z96))&gt;=$Y$2,(DATE(YEAR(Z96),MONTH(Z96),DAY(Z96))&lt;=$Z$2),INDEX(Projects!$A$1:$O$1000,MATCH(Y96,Projects!$A$1:$A$1000,0),MATCH("Groupe",Projects!$A$1:$O$1,0))=$A$2),1,0)))</f>
      </c>
      <c r="AB96" s="47" t="str">
        <f>IF(AA96&lt;&gt;0,SUM($AA$4:AA96),0)</f>
      </c>
      <c r="AC96" s="48">
        <v>93</v>
      </c>
      <c r="AD96" s="17" t="str">
        <f>IFERROR(INDEX($Y$4:$AB$1000,MATCH(AC96,$AB$4:$AB$1000,0),1),0)</f>
      </c>
      <c r="AF96" t="str">
        <f>Projects!A94</f>
      </c>
      <c r="AG96" s="1" t="str">
        <f>Projects!D94</f>
      </c>
      <c r="AH96" s="47" t="str">
        <f>IF($A$2="Tous",
IF(AND($AF$2=0,$AG$2=0,DATE(YEAR(AG96),MONTH(AG96),DAY(AG96))&gt;=$O$6,(DATE(YEAR(AG96),MONTH(AG96),DAY(AG96))&lt;=$O$3)),1,
IF(AND($AF$2&lt;&gt;0,$AG$2&lt;&gt;0,DATE(YEAR(AG96),MONTH(AG96),DAY(AG96))&gt;=$AF$2,(DATE(YEAR(AG96),MONTH(AG96),DAY(AG96))&lt;=$AG$2)),1,0)),
IF(AND($AF$2=0,$AG$2=0,DATE(YEAR(AG96),MONTH(AG96),DAY(AG96))&gt;=$O$6,(DATE(YEAR(AG96),MONTH(AG96),DAY(AG96))&lt;=$O$3),INDEX(Projects!$A$1:$O$1000,MATCH(AF96,Projects!$A$1:$A$1000,0),MATCH("Groupe",Projects!$A$1:$O$1,0))=$A$2),1,
IF(AND($AF$2&lt;&gt;0,$AG$2&lt;&gt;0,DATE(YEAR(AG96),MONTH(AG96),DAY(AG96))&gt;=$AF$2,(DATE(YEAR(AG96),MONTH(AG96),DAY(AG96))&lt;=$AG$2),INDEX(Projects!$A$1:$O$1000,MATCH(AF96,Projects!$A$1:$A$1000,0),MATCH("Groupe",Projects!$A$1:$O$1,0))=$A$2),1,0)))</f>
      </c>
      <c r="AI96" s="47" t="str">
        <f>IF(AH96&lt;&gt;0,SUM($AH$4:AH96),0)</f>
      </c>
      <c r="AJ96" s="48">
        <v>93</v>
      </c>
      <c r="AK96" s="17" t="str">
        <f>IFERROR(INDEX($AF$4:$AI$1000,MATCH(AJ96,$AI$4:$AI$1000,0),1),0)</f>
      </c>
      <c r="AM96" t="str">
        <f>Potentials!A94</f>
      </c>
      <c r="AN96" s="1" t="str">
        <f>Potentials!L94</f>
      </c>
      <c r="AO96" s="47" t="str">
        <f>IF(INDEX(Potentials!$A$1:$O$1000,MATCH(R96,Potentials!$A$1:$A$1000,0),MATCH("Origine setup",Potentials!$A$1:$O$1,0))&lt;&gt;"",0,
IF($A$2="Tous",
IF(AND($AM$2=0,$AN$2=0,DATE(YEAR(AN96),MONTH(AN96),DAY(AN96))&gt;=$O$6,(DATE(YEAR(AN96),MONTH(AN96),DAY(AN96))&lt;=$O$3),INDEX(Potentials!$A$1:$O$10000,MATCH(AM96,Potentials!$A$1:$A$1000,0),MATCH("Statut",Potentials!$A$1:$O$1,0))="9 -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IF(AND($AM$2&lt;&gt;0,$AN$2&lt;&gt;0,DATE(YEAR(AN96),MONTH(AN96),DAY(AN96))&gt;=$AM$2,(DATE(YEAR(AN96),MONTH(AN96),DAY(AN96))&lt;=$AN$2),INDEX(Potentials!$A$1:$O$10000,MATCH(AM96,Potentials!$A$1:$A$1000,0),MATCH("Statut",Potentials!$A$1:$O$1,0))="9 - Perdu"),1,0)),
IF(AND($AM$2=0,$AN$2=0,DATE(YEAR(AN96),MONTH(AN96),DAY(AN96))&gt;=$O$6,(DATE(YEAR(AN96),MONTH(AN96),DAY(AN96))&lt;=$O$3),INDEX(Potentials!$A$1:$O$1000,MATCH(AM96,Potentials!$A$1:$A$1000,0),MATCH("Groupe",Potentials!$A$1:$O$1,0))=$A$2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,MATCH(AM96,Potentials!$A$1:$A$1000,0),MATCH("Groupe",Potentials!$A$1:$O$1,0))=$A$2,INDEX(Potentials!$A$1:$O$10000,MATCH(AM96,Potentials!$A$1:$A$1000,0),MATCH("Statut",Potentials!$A$1:$O$1,0))="9 - Perdu"),1,0))))</f>
      </c>
      <c r="AP96" s="47" t="str">
        <f>IF(AO96&lt;&gt;0,SUM($AO$4:AO96),0)</f>
      </c>
      <c r="AQ96" s="48">
        <v>93</v>
      </c>
      <c r="AR96" s="17" t="str">
        <f>IFERROR(INDEX($AM$4:$AP$1000,MATCH(AQ96,$AP$4:$AP$1000,0),1),0)</f>
      </c>
      <c r="AT96" t="str">
        <f>IF(COUNTIF($AT$4:AT95,Potentials!B94)&gt;0,"",Potentials!B94)</f>
      </c>
      <c r="AU96" s="2" t="str">
        <f t="array" ref="AU96" aca="1" ca="1">IF($A$2="Tous",SUMPRODUCT((Potentials!$F$2:$F$2000)*(Potentials!$B$2:$B$2000=AT96)*(Potentials!$E$2:$E$2000&lt;&gt;"8 - Gagne")*(Potentials!$E$2:$E$2000&lt;&gt;"9 - Perdu")*(Potentials!$E$2:$E$2000&lt;&gt;"10 - Gele"))
+SUMPRODUCT((Potentials!$F$2:$F$2000=0)*(Potentials!$B$2:$B$2000=AT96)*(Potentials!$D$2:$D$2000)*(Potentials!$E$2:$E$2000&lt;&gt;"8 - Gagne")*(Potentials!$E$2:$E$2000&lt;&gt;"9 - Perdu")*(Potentials!$E$2:$E$2000&lt;&gt;"10 - Gele")),
SUMPRODUCT((Potentials!$F$2:$F$2000)*(Potentials!$B$2:$B$2000=AT96)*(Potentials!$E$2:$E$2000&lt;&gt;"8 - Gagne")*(Potentials!$E$2:$E$2000&lt;&gt;"9 - Perdu")*(Potentials!$E$2:$E$2000&lt;&gt;"10 - Gele")*(Potentials!$O$2:$O$2000=$A$2))
+SUMPRODUCT((Potentials!$F$2:$F$2000=0)*(Potentials!$B$2:$B$2000=AT96)*(Potentials!$D$2:$D$2000)*(Potentials!$E$2:$E$2000&lt;&gt;"8 - Gagne")*(Potentials!$E$2:$E$2000&lt;&gt;"9 - Perdu")*(Potentials!$E$2:$E$2000&lt;&gt;"10 - Gele")*(Potentials!$O$2:$O$2000=$A$2)))</f>
      </c>
      <c r="BA96" t="str">
        <f>Potentials!A94</f>
      </c>
      <c r="BB96" s="2" t="str">
        <f t="array" ref="BB96" aca="1" ca="1">IF($A$2="Tous",SUMPRODUCT((Potentials!$F$2:$F$2000)*(Potentials!$A$2:$A$2000=BA96)*(Potentials!$E$2:$E$2000&lt;&gt;"8 - Gagne")*(Potentials!$E$2:$E$2000&lt;&gt;"9 - Perdu")*(Potentials!$E$2:$E$2000&lt;&gt;"10 - Gele"))
+SUMPRODUCT((Potentials!$F$2:$F$2000=0)*(Potentials!$A$2:$A$2000=BA96)*(Potentials!$D$2:$D$2000)*(Potentials!$E$2:$E$2000&lt;&gt;"8 - Gagne")*(Potentials!$E$2:$E$2000&lt;&gt;"9 - Perdu")*(Potentials!$E$2:$E$2000&lt;&gt;"10 - Gele")),
SUMPRODUCT((Potentials!$F$2:$F$2000)*(Potentials!$A$2:$A$2000=BA96)*(Potentials!$E$2:$E$2000&lt;&gt;"8 - Gagne")*(Potentials!$E$2:$E$2000&lt;&gt;"9 - Perdu")*(Potentials!$E$2:$E$2000&lt;&gt;"10 - Gele")*(Potentials!$O$2:$O$2000=$A$2))
+SUMPRODUCT((Potentials!$F$2:$F$2000=0)*(Potentials!$A$2:$A$2000=BA96)*(Potentials!$D$2:$D$2000)*(Potentials!$E$2:$E$2000&lt;&gt;"8 - Gagne")*(Potentials!$E$2:$E$2000&lt;&gt;"9 - Perdu")*(Potentials!$E$2:$E$2000&lt;&gt;"10 - Gele")*(Potentials!$O$2:$O$2000=$A$2)))</f>
      </c>
    </row>
    <row r="97" spans="1:113">
      <c r="R97" t="str">
        <f>Potentials!A95</f>
      </c>
      <c r="S97" s="1" t="str">
        <f>Potentials!M95</f>
      </c>
      <c r="T97" s="47" t="str">
        <f>IF(INDEX(Potentials!$A$1:$O$1000,MATCH(R97,Potentials!$A$1:$A$1000,0),MATCH("Origine setup",Potentials!$A$1:$O$1,0))&lt;&gt;"",0,
IF($A$2="Tous",
IF(AND($R$2=0,$S$2=0,DATE(YEAR(S97),MONTH(S97),DAY(S97))&gt;=$O$6,(DATE(YEAR(S97),MONTH(S97),DAY(S97))&lt;=$O$3),LEFT(R97,3)="PRA"),1,
IF(AND($R$2&lt;&gt;0,$S$2&lt;&gt;0,DATE(YEAR(S97),MONTH(S97),DAY(S97))&gt;=$R$2,(DATE(YEAR(S97),MONTH(S97),DAY(S97))&lt;=$S$2),LEFT(R97,3)="PRA"),1,0)),
IF(AND($R$2=0,$S$2=0,DATE(YEAR(S97),MONTH(S97),DAY(S97))&gt;=$O$6,(DATE(YEAR(S97),MONTH(S97),DAY(S97))&lt;=$O$3),INDEX(Potentials!$A$1:$O$1000,MATCH(R97,Potentials!$A$1:$A$1000,0),MATCH("Groupe",Potentials!$A$1:$O$1,0))=$A$2,LEFT(R97,3)="PRA"),1,
IF(AND($R$2&lt;&gt;0,$S$2&lt;&gt;0,DATE(YEAR(S97),MONTH(S97),DAY(S97))&gt;=$R$2,(DATE(YEAR(S97),MONTH(S97),DAY(S97))&lt;=$S$2),INDEX(Potentials!$A$1:$O$1000,MATCH(R97,Potentials!$A$1:$A$1000,0),MATCH("Groupe",Potentials!$A$1:$O$1,0))=$A$2,LEFT(R97,3)="PRA"),1,0))))</f>
      </c>
      <c r="U97" s="47" t="str">
        <f>IF(T97&lt;&gt;0,SUM($T$4:T97),0)</f>
      </c>
      <c r="V97" s="48">
        <v>94</v>
      </c>
      <c r="W97" s="17" t="str">
        <f>IFERROR(INDEX($R$4:$U$1000,MATCH(V97,$U$4:$U$1000,0),1),0)</f>
      </c>
      <c r="Y97" t="str">
        <f>Projects!A95</f>
      </c>
      <c r="Z97" s="1" t="str">
        <f>Projects!I95</f>
      </c>
      <c r="AA97" s="47" t="str">
        <f>IF($A$2="Tous",
IF(AND($Y$2=0,$Z$2=0,DATE(YEAR(Z97),MONTH(Z97),DAY(Z97))&gt;=$O$6,(DATE(YEAR(Z97),MONTH(Z97),DAY(Z97))&lt;=$O$3)),1,
IF(AND($Y$2&lt;&gt;0,$Z$2&lt;&gt;0,DATE(YEAR(Z97),MONTH(Z97),DAY(Z97))&gt;=$Y$2,(DATE(YEAR(Z97),MONTH(Z97),DAY(Z97))&lt;=$Z$2)),1,0)),
IF(AND($Y$2=0,$Z$2=0,DATE(YEAR(Z97),MONTH(Z97),DAY(Z97))&gt;=$O$6,(DATE(YEAR(Z97),MONTH(Z97),DAY(Z97))&lt;=$O$3),INDEX(Projects!$A$1:$O$1000,MATCH(Y97,Projects!$A$1:$A$1000,0),MATCH("Groupe",Projects!$A$1:$O$1,0))=$A$2),1,
IF(AND($Y$2&lt;&gt;0,$Z$2&lt;&gt;0,DATE(YEAR(Z97),MONTH(Z97),DAY(Z97))&gt;=$Y$2,(DATE(YEAR(Z97),MONTH(Z97),DAY(Z97))&lt;=$Z$2),INDEX(Projects!$A$1:$O$1000,MATCH(Y97,Projects!$A$1:$A$1000,0),MATCH("Groupe",Projects!$A$1:$O$1,0))=$A$2),1,0)))</f>
      </c>
      <c r="AB97" s="47" t="str">
        <f>IF(AA97&lt;&gt;0,SUM($AA$4:AA97),0)</f>
      </c>
      <c r="AC97" s="48">
        <v>94</v>
      </c>
      <c r="AD97" s="17" t="str">
        <f>IFERROR(INDEX($Y$4:$AB$1000,MATCH(AC97,$AB$4:$AB$1000,0),1),0)</f>
      </c>
      <c r="AF97" t="str">
        <f>Projects!A95</f>
      </c>
      <c r="AG97" s="1" t="str">
        <f>Projects!D95</f>
      </c>
      <c r="AH97" s="47" t="str">
        <f>IF($A$2="Tous",
IF(AND($AF$2=0,$AG$2=0,DATE(YEAR(AG97),MONTH(AG97),DAY(AG97))&gt;=$O$6,(DATE(YEAR(AG97),MONTH(AG97),DAY(AG97))&lt;=$O$3)),1,
IF(AND($AF$2&lt;&gt;0,$AG$2&lt;&gt;0,DATE(YEAR(AG97),MONTH(AG97),DAY(AG97))&gt;=$AF$2,(DATE(YEAR(AG97),MONTH(AG97),DAY(AG97))&lt;=$AG$2)),1,0)),
IF(AND($AF$2=0,$AG$2=0,DATE(YEAR(AG97),MONTH(AG97),DAY(AG97))&gt;=$O$6,(DATE(YEAR(AG97),MONTH(AG97),DAY(AG97))&lt;=$O$3),INDEX(Projects!$A$1:$O$1000,MATCH(AF97,Projects!$A$1:$A$1000,0),MATCH("Groupe",Projects!$A$1:$O$1,0))=$A$2),1,
IF(AND($AF$2&lt;&gt;0,$AG$2&lt;&gt;0,DATE(YEAR(AG97),MONTH(AG97),DAY(AG97))&gt;=$AF$2,(DATE(YEAR(AG97),MONTH(AG97),DAY(AG97))&lt;=$AG$2),INDEX(Projects!$A$1:$O$1000,MATCH(AF97,Projects!$A$1:$A$1000,0),MATCH("Groupe",Projects!$A$1:$O$1,0))=$A$2),1,0)))</f>
      </c>
      <c r="AI97" s="47" t="str">
        <f>IF(AH97&lt;&gt;0,SUM($AH$4:AH97),0)</f>
      </c>
      <c r="AJ97" s="48">
        <v>94</v>
      </c>
      <c r="AK97" s="17" t="str">
        <f>IFERROR(INDEX($AF$4:$AI$1000,MATCH(AJ97,$AI$4:$AI$1000,0),1),0)</f>
      </c>
      <c r="AM97" t="str">
        <f>Potentials!A95</f>
      </c>
      <c r="AN97" s="1" t="str">
        <f>Potentials!L95</f>
      </c>
      <c r="AO97" s="47" t="str">
        <f>IF(INDEX(Potentials!$A$1:$O$1000,MATCH(R97,Potentials!$A$1:$A$1000,0),MATCH("Origine setup",Potentials!$A$1:$O$1,0))&lt;&gt;"",0,
IF($A$2="Tous",
IF(AND($AM$2=0,$AN$2=0,DATE(YEAR(AN97),MONTH(AN97),DAY(AN97))&gt;=$O$6,(DATE(YEAR(AN97),MONTH(AN97),DAY(AN97))&lt;=$O$3),INDEX(Potentials!$A$1:$O$10000,MATCH(AM97,Potentials!$A$1:$A$1000,0),MATCH("Statut",Potentials!$A$1:$O$1,0))="9 -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IF(AND($AM$2&lt;&gt;0,$AN$2&lt;&gt;0,DATE(YEAR(AN97),MONTH(AN97),DAY(AN97))&gt;=$AM$2,(DATE(YEAR(AN97),MONTH(AN97),DAY(AN97))&lt;=$AN$2),INDEX(Potentials!$A$1:$O$10000,MATCH(AM97,Potentials!$A$1:$A$1000,0),MATCH("Statut",Potentials!$A$1:$O$1,0))="9 - Perdu"),1,0)),
IF(AND($AM$2=0,$AN$2=0,DATE(YEAR(AN97),MONTH(AN97),DAY(AN97))&gt;=$O$6,(DATE(YEAR(AN97),MONTH(AN97),DAY(AN97))&lt;=$O$3),INDEX(Potentials!$A$1:$O$1000,MATCH(AM97,Potentials!$A$1:$A$1000,0),MATCH("Groupe",Potentials!$A$1:$O$1,0))=$A$2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,MATCH(AM97,Potentials!$A$1:$A$1000,0),MATCH("Groupe",Potentials!$A$1:$O$1,0))=$A$2,INDEX(Potentials!$A$1:$O$10000,MATCH(AM97,Potentials!$A$1:$A$1000,0),MATCH("Statut",Potentials!$A$1:$O$1,0))="9 - Perdu"),1,0))))</f>
      </c>
      <c r="AP97" s="47" t="str">
        <f>IF(AO97&lt;&gt;0,SUM($AO$4:AO97),0)</f>
      </c>
      <c r="AQ97" s="48">
        <v>94</v>
      </c>
      <c r="AR97" s="17" t="str">
        <f>IFERROR(INDEX($AM$4:$AP$1000,MATCH(AQ97,$AP$4:$AP$1000,0),1),0)</f>
      </c>
      <c r="AT97" t="str">
        <f>IF(COUNTIF($AT$4:AT96,Potentials!B95)&gt;0,"",Potentials!B95)</f>
      </c>
      <c r="AU97" s="2" t="str">
        <f t="array" ref="AU97" aca="1" ca="1">IF($A$2="Tous",SUMPRODUCT((Potentials!$F$2:$F$2000)*(Potentials!$B$2:$B$2000=AT97)*(Potentials!$E$2:$E$2000&lt;&gt;"8 - Gagne")*(Potentials!$E$2:$E$2000&lt;&gt;"9 - Perdu")*(Potentials!$E$2:$E$2000&lt;&gt;"10 - Gele"))
+SUMPRODUCT((Potentials!$F$2:$F$2000=0)*(Potentials!$B$2:$B$2000=AT97)*(Potentials!$D$2:$D$2000)*(Potentials!$E$2:$E$2000&lt;&gt;"8 - Gagne")*(Potentials!$E$2:$E$2000&lt;&gt;"9 - Perdu")*(Potentials!$E$2:$E$2000&lt;&gt;"10 - Gele")),
SUMPRODUCT((Potentials!$F$2:$F$2000)*(Potentials!$B$2:$B$2000=AT97)*(Potentials!$E$2:$E$2000&lt;&gt;"8 - Gagne")*(Potentials!$E$2:$E$2000&lt;&gt;"9 - Perdu")*(Potentials!$E$2:$E$2000&lt;&gt;"10 - Gele")*(Potentials!$O$2:$O$2000=$A$2))
+SUMPRODUCT((Potentials!$F$2:$F$2000=0)*(Potentials!$B$2:$B$2000=AT97)*(Potentials!$D$2:$D$2000)*(Potentials!$E$2:$E$2000&lt;&gt;"8 - Gagne")*(Potentials!$E$2:$E$2000&lt;&gt;"9 - Perdu")*(Potentials!$E$2:$E$2000&lt;&gt;"10 - Gele")*(Potentials!$O$2:$O$2000=$A$2)))</f>
      </c>
      <c r="BA97" t="str">
        <f>Potentials!A95</f>
      </c>
      <c r="BB97" s="2" t="str">
        <f t="array" ref="BB97" aca="1" ca="1">IF($A$2="Tous",SUMPRODUCT((Potentials!$F$2:$F$2000)*(Potentials!$A$2:$A$2000=BA97)*(Potentials!$E$2:$E$2000&lt;&gt;"8 - Gagne")*(Potentials!$E$2:$E$2000&lt;&gt;"9 - Perdu")*(Potentials!$E$2:$E$2000&lt;&gt;"10 - Gele"))
+SUMPRODUCT((Potentials!$F$2:$F$2000=0)*(Potentials!$A$2:$A$2000=BA97)*(Potentials!$D$2:$D$2000)*(Potentials!$E$2:$E$2000&lt;&gt;"8 - Gagne")*(Potentials!$E$2:$E$2000&lt;&gt;"9 - Perdu")*(Potentials!$E$2:$E$2000&lt;&gt;"10 - Gele")),
SUMPRODUCT((Potentials!$F$2:$F$2000)*(Potentials!$A$2:$A$2000=BA97)*(Potentials!$E$2:$E$2000&lt;&gt;"8 - Gagne")*(Potentials!$E$2:$E$2000&lt;&gt;"9 - Perdu")*(Potentials!$E$2:$E$2000&lt;&gt;"10 - Gele")*(Potentials!$O$2:$O$2000=$A$2))
+SUMPRODUCT((Potentials!$F$2:$F$2000=0)*(Potentials!$A$2:$A$2000=BA97)*(Potentials!$D$2:$D$2000)*(Potentials!$E$2:$E$2000&lt;&gt;"8 - Gagne")*(Potentials!$E$2:$E$2000&lt;&gt;"9 - Perdu")*(Potentials!$E$2:$E$2000&lt;&gt;"10 - Gele")*(Potentials!$O$2:$O$2000=$A$2)))</f>
      </c>
    </row>
    <row r="98" spans="1:113">
      <c r="R98" t="str">
        <f>Potentials!A96</f>
      </c>
      <c r="S98" s="1" t="str">
        <f>Potentials!M96</f>
      </c>
      <c r="T98" s="47" t="str">
        <f>IF(INDEX(Potentials!$A$1:$O$1000,MATCH(R98,Potentials!$A$1:$A$1000,0),MATCH("Origine setup",Potentials!$A$1:$O$1,0))&lt;&gt;"",0,
IF($A$2="Tous",
IF(AND($R$2=0,$S$2=0,DATE(YEAR(S98),MONTH(S98),DAY(S98))&gt;=$O$6,(DATE(YEAR(S98),MONTH(S98),DAY(S98))&lt;=$O$3),LEFT(R98,3)="PRA"),1,
IF(AND($R$2&lt;&gt;0,$S$2&lt;&gt;0,DATE(YEAR(S98),MONTH(S98),DAY(S98))&gt;=$R$2,(DATE(YEAR(S98),MONTH(S98),DAY(S98))&lt;=$S$2),LEFT(R98,3)="PRA"),1,0)),
IF(AND($R$2=0,$S$2=0,DATE(YEAR(S98),MONTH(S98),DAY(S98))&gt;=$O$6,(DATE(YEAR(S98),MONTH(S98),DAY(S98))&lt;=$O$3),INDEX(Potentials!$A$1:$O$1000,MATCH(R98,Potentials!$A$1:$A$1000,0),MATCH("Groupe",Potentials!$A$1:$O$1,0))=$A$2,LEFT(R98,3)="PRA"),1,
IF(AND($R$2&lt;&gt;0,$S$2&lt;&gt;0,DATE(YEAR(S98),MONTH(S98),DAY(S98))&gt;=$R$2,(DATE(YEAR(S98),MONTH(S98),DAY(S98))&lt;=$S$2),INDEX(Potentials!$A$1:$O$1000,MATCH(R98,Potentials!$A$1:$A$1000,0),MATCH("Groupe",Potentials!$A$1:$O$1,0))=$A$2,LEFT(R98,3)="PRA"),1,0))))</f>
      </c>
      <c r="U98" s="47" t="str">
        <f>IF(T98&lt;&gt;0,SUM($T$4:T98),0)</f>
      </c>
      <c r="V98" s="48">
        <v>95</v>
      </c>
      <c r="W98" s="17" t="str">
        <f>IFERROR(INDEX($R$4:$U$1000,MATCH(V98,$U$4:$U$1000,0),1),0)</f>
      </c>
      <c r="Y98" t="str">
        <f>Projects!A96</f>
      </c>
      <c r="Z98" s="1" t="str">
        <f>Projects!I96</f>
      </c>
      <c r="AA98" s="47" t="str">
        <f>IF($A$2="Tous",
IF(AND($Y$2=0,$Z$2=0,DATE(YEAR(Z98),MONTH(Z98),DAY(Z98))&gt;=$O$6,(DATE(YEAR(Z98),MONTH(Z98),DAY(Z98))&lt;=$O$3)),1,
IF(AND($Y$2&lt;&gt;0,$Z$2&lt;&gt;0,DATE(YEAR(Z98),MONTH(Z98),DAY(Z98))&gt;=$Y$2,(DATE(YEAR(Z98),MONTH(Z98),DAY(Z98))&lt;=$Z$2)),1,0)),
IF(AND($Y$2=0,$Z$2=0,DATE(YEAR(Z98),MONTH(Z98),DAY(Z98))&gt;=$O$6,(DATE(YEAR(Z98),MONTH(Z98),DAY(Z98))&lt;=$O$3),INDEX(Projects!$A$1:$O$1000,MATCH(Y98,Projects!$A$1:$A$1000,0),MATCH("Groupe",Projects!$A$1:$O$1,0))=$A$2),1,
IF(AND($Y$2&lt;&gt;0,$Z$2&lt;&gt;0,DATE(YEAR(Z98),MONTH(Z98),DAY(Z98))&gt;=$Y$2,(DATE(YEAR(Z98),MONTH(Z98),DAY(Z98))&lt;=$Z$2),INDEX(Projects!$A$1:$O$1000,MATCH(Y98,Projects!$A$1:$A$1000,0),MATCH("Groupe",Projects!$A$1:$O$1,0))=$A$2),1,0)))</f>
      </c>
      <c r="AB98" s="47" t="str">
        <f>IF(AA98&lt;&gt;0,SUM($AA$4:AA98),0)</f>
      </c>
      <c r="AC98" s="48">
        <v>95</v>
      </c>
      <c r="AD98" s="17" t="str">
        <f>IFERROR(INDEX($Y$4:$AB$1000,MATCH(AC98,$AB$4:$AB$1000,0),1),0)</f>
      </c>
      <c r="AF98" t="str">
        <f>Projects!A96</f>
      </c>
      <c r="AG98" s="1" t="str">
        <f>Projects!D96</f>
      </c>
      <c r="AH98" s="47" t="str">
        <f>IF($A$2="Tous",
IF(AND($AF$2=0,$AG$2=0,DATE(YEAR(AG98),MONTH(AG98),DAY(AG98))&gt;=$O$6,(DATE(YEAR(AG98),MONTH(AG98),DAY(AG98))&lt;=$O$3)),1,
IF(AND($AF$2&lt;&gt;0,$AG$2&lt;&gt;0,DATE(YEAR(AG98),MONTH(AG98),DAY(AG98))&gt;=$AF$2,(DATE(YEAR(AG98),MONTH(AG98),DAY(AG98))&lt;=$AG$2)),1,0)),
IF(AND($AF$2=0,$AG$2=0,DATE(YEAR(AG98),MONTH(AG98),DAY(AG98))&gt;=$O$6,(DATE(YEAR(AG98),MONTH(AG98),DAY(AG98))&lt;=$O$3),INDEX(Projects!$A$1:$O$1000,MATCH(AF98,Projects!$A$1:$A$1000,0),MATCH("Groupe",Projects!$A$1:$O$1,0))=$A$2),1,
IF(AND($AF$2&lt;&gt;0,$AG$2&lt;&gt;0,DATE(YEAR(AG98),MONTH(AG98),DAY(AG98))&gt;=$AF$2,(DATE(YEAR(AG98),MONTH(AG98),DAY(AG98))&lt;=$AG$2),INDEX(Projects!$A$1:$O$1000,MATCH(AF98,Projects!$A$1:$A$1000,0),MATCH("Groupe",Projects!$A$1:$O$1,0))=$A$2),1,0)))</f>
      </c>
      <c r="AI98" s="47" t="str">
        <f>IF(AH98&lt;&gt;0,SUM($AH$4:AH98),0)</f>
      </c>
      <c r="AJ98" s="48">
        <v>95</v>
      </c>
      <c r="AK98" s="17" t="str">
        <f>IFERROR(INDEX($AF$4:$AI$1000,MATCH(AJ98,$AI$4:$AI$1000,0),1),0)</f>
      </c>
      <c r="AM98" t="str">
        <f>Potentials!A96</f>
      </c>
      <c r="AN98" s="1" t="str">
        <f>Potentials!L96</f>
      </c>
      <c r="AO98" s="47" t="str">
        <f>IF(INDEX(Potentials!$A$1:$O$1000,MATCH(R98,Potentials!$A$1:$A$1000,0),MATCH("Origine setup",Potentials!$A$1:$O$1,0))&lt;&gt;"",0,
IF($A$2="Tous",
IF(AND($AM$2=0,$AN$2=0,DATE(YEAR(AN98),MONTH(AN98),DAY(AN98))&gt;=$O$6,(DATE(YEAR(AN98),MONTH(AN98),DAY(AN98))&lt;=$O$3),INDEX(Potentials!$A$1:$O$10000,MATCH(AM98,Potentials!$A$1:$A$1000,0),MATCH("Statut",Potentials!$A$1:$O$1,0))="9 -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IF(AND($AM$2&lt;&gt;0,$AN$2&lt;&gt;0,DATE(YEAR(AN98),MONTH(AN98),DAY(AN98))&gt;=$AM$2,(DATE(YEAR(AN98),MONTH(AN98),DAY(AN98))&lt;=$AN$2),INDEX(Potentials!$A$1:$O$10000,MATCH(AM98,Potentials!$A$1:$A$1000,0),MATCH("Statut",Potentials!$A$1:$O$1,0))="9 - Perdu"),1,0)),
IF(AND($AM$2=0,$AN$2=0,DATE(YEAR(AN98),MONTH(AN98),DAY(AN98))&gt;=$O$6,(DATE(YEAR(AN98),MONTH(AN98),DAY(AN98))&lt;=$O$3),INDEX(Potentials!$A$1:$O$1000,MATCH(AM98,Potentials!$A$1:$A$1000,0),MATCH("Groupe",Potentials!$A$1:$O$1,0))=$A$2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,MATCH(AM98,Potentials!$A$1:$A$1000,0),MATCH("Groupe",Potentials!$A$1:$O$1,0))=$A$2,INDEX(Potentials!$A$1:$O$10000,MATCH(AM98,Potentials!$A$1:$A$1000,0),MATCH("Statut",Potentials!$A$1:$O$1,0))="9 - Perdu"),1,0))))</f>
      </c>
      <c r="AP98" s="47" t="str">
        <f>IF(AO98&lt;&gt;0,SUM($AO$4:AO98),0)</f>
      </c>
      <c r="AQ98" s="48">
        <v>95</v>
      </c>
      <c r="AR98" s="17" t="str">
        <f>IFERROR(INDEX($AM$4:$AP$1000,MATCH(AQ98,$AP$4:$AP$1000,0),1),0)</f>
      </c>
      <c r="AT98" t="str">
        <f>IF(COUNTIF($AT$4:AT97,Potentials!B96)&gt;0,"",Potentials!B96)</f>
      </c>
      <c r="AU98" s="2" t="str">
        <f t="array" ref="AU98" aca="1" ca="1">IF($A$2="Tous",SUMPRODUCT((Potentials!$F$2:$F$2000)*(Potentials!$B$2:$B$2000=AT98)*(Potentials!$E$2:$E$2000&lt;&gt;"8 - Gagne")*(Potentials!$E$2:$E$2000&lt;&gt;"9 - Perdu")*(Potentials!$E$2:$E$2000&lt;&gt;"10 - Gele"))
+SUMPRODUCT((Potentials!$F$2:$F$2000=0)*(Potentials!$B$2:$B$2000=AT98)*(Potentials!$D$2:$D$2000)*(Potentials!$E$2:$E$2000&lt;&gt;"8 - Gagne")*(Potentials!$E$2:$E$2000&lt;&gt;"9 - Perdu")*(Potentials!$E$2:$E$2000&lt;&gt;"10 - Gele")),
SUMPRODUCT((Potentials!$F$2:$F$2000)*(Potentials!$B$2:$B$2000=AT98)*(Potentials!$E$2:$E$2000&lt;&gt;"8 - Gagne")*(Potentials!$E$2:$E$2000&lt;&gt;"9 - Perdu")*(Potentials!$E$2:$E$2000&lt;&gt;"10 - Gele")*(Potentials!$O$2:$O$2000=$A$2))
+SUMPRODUCT((Potentials!$F$2:$F$2000=0)*(Potentials!$B$2:$B$2000=AT98)*(Potentials!$D$2:$D$2000)*(Potentials!$E$2:$E$2000&lt;&gt;"8 - Gagne")*(Potentials!$E$2:$E$2000&lt;&gt;"9 - Perdu")*(Potentials!$E$2:$E$2000&lt;&gt;"10 - Gele")*(Potentials!$O$2:$O$2000=$A$2)))</f>
      </c>
      <c r="BA98" t="str">
        <f>Potentials!A96</f>
      </c>
      <c r="BB98" s="2" t="str">
        <f t="array" ref="BB98" aca="1" ca="1">IF($A$2="Tous",SUMPRODUCT((Potentials!$F$2:$F$2000)*(Potentials!$A$2:$A$2000=BA98)*(Potentials!$E$2:$E$2000&lt;&gt;"8 - Gagne")*(Potentials!$E$2:$E$2000&lt;&gt;"9 - Perdu")*(Potentials!$E$2:$E$2000&lt;&gt;"10 - Gele"))
+SUMPRODUCT((Potentials!$F$2:$F$2000=0)*(Potentials!$A$2:$A$2000=BA98)*(Potentials!$D$2:$D$2000)*(Potentials!$E$2:$E$2000&lt;&gt;"8 - Gagne")*(Potentials!$E$2:$E$2000&lt;&gt;"9 - Perdu")*(Potentials!$E$2:$E$2000&lt;&gt;"10 - Gele")),
SUMPRODUCT((Potentials!$F$2:$F$2000)*(Potentials!$A$2:$A$2000=BA98)*(Potentials!$E$2:$E$2000&lt;&gt;"8 - Gagne")*(Potentials!$E$2:$E$2000&lt;&gt;"9 - Perdu")*(Potentials!$E$2:$E$2000&lt;&gt;"10 - Gele")*(Potentials!$O$2:$O$2000=$A$2))
+SUMPRODUCT((Potentials!$F$2:$F$2000=0)*(Potentials!$A$2:$A$2000=BA98)*(Potentials!$D$2:$D$2000)*(Potentials!$E$2:$E$2000&lt;&gt;"8 - Gagne")*(Potentials!$E$2:$E$2000&lt;&gt;"9 - Perdu")*(Potentials!$E$2:$E$2000&lt;&gt;"10 - Gele")*(Potentials!$O$2:$O$2000=$A$2)))</f>
      </c>
    </row>
    <row r="99" spans="1:113">
      <c r="R99" t="str">
        <f>Potentials!A97</f>
      </c>
      <c r="S99" s="1" t="str">
        <f>Potentials!M97</f>
      </c>
      <c r="T99" s="47" t="str">
        <f>IF(INDEX(Potentials!$A$1:$O$1000,MATCH(R99,Potentials!$A$1:$A$1000,0),MATCH("Origine setup",Potentials!$A$1:$O$1,0))&lt;&gt;"",0,
IF($A$2="Tous",
IF(AND($R$2=0,$S$2=0,DATE(YEAR(S99),MONTH(S99),DAY(S99))&gt;=$O$6,(DATE(YEAR(S99),MONTH(S99),DAY(S99))&lt;=$O$3),LEFT(R99,3)="PRA"),1,
IF(AND($R$2&lt;&gt;0,$S$2&lt;&gt;0,DATE(YEAR(S99),MONTH(S99),DAY(S99))&gt;=$R$2,(DATE(YEAR(S99),MONTH(S99),DAY(S99))&lt;=$S$2),LEFT(R99,3)="PRA"),1,0)),
IF(AND($R$2=0,$S$2=0,DATE(YEAR(S99),MONTH(S99),DAY(S99))&gt;=$O$6,(DATE(YEAR(S99),MONTH(S99),DAY(S99))&lt;=$O$3),INDEX(Potentials!$A$1:$O$1000,MATCH(R99,Potentials!$A$1:$A$1000,0),MATCH("Groupe",Potentials!$A$1:$O$1,0))=$A$2,LEFT(R99,3)="PRA"),1,
IF(AND($R$2&lt;&gt;0,$S$2&lt;&gt;0,DATE(YEAR(S99),MONTH(S99),DAY(S99))&gt;=$R$2,(DATE(YEAR(S99),MONTH(S99),DAY(S99))&lt;=$S$2),INDEX(Potentials!$A$1:$O$1000,MATCH(R99,Potentials!$A$1:$A$1000,0),MATCH("Groupe",Potentials!$A$1:$O$1,0))=$A$2,LEFT(R99,3)="PRA"),1,0))))</f>
      </c>
      <c r="U99" s="47" t="str">
        <f>IF(T99&lt;&gt;0,SUM($T$4:T99),0)</f>
      </c>
      <c r="V99" s="48">
        <v>96</v>
      </c>
      <c r="W99" s="17" t="str">
        <f>IFERROR(INDEX($R$4:$U$1000,MATCH(V99,$U$4:$U$1000,0),1),0)</f>
      </c>
      <c r="Y99" t="str">
        <f>Projects!A97</f>
      </c>
      <c r="Z99" s="1" t="str">
        <f>Projects!I97</f>
      </c>
      <c r="AA99" s="47" t="str">
        <f>IF($A$2="Tous",
IF(AND($Y$2=0,$Z$2=0,DATE(YEAR(Z99),MONTH(Z99),DAY(Z99))&gt;=$O$6,(DATE(YEAR(Z99),MONTH(Z99),DAY(Z99))&lt;=$O$3)),1,
IF(AND($Y$2&lt;&gt;0,$Z$2&lt;&gt;0,DATE(YEAR(Z99),MONTH(Z99),DAY(Z99))&gt;=$Y$2,(DATE(YEAR(Z99),MONTH(Z99),DAY(Z99))&lt;=$Z$2)),1,0)),
IF(AND($Y$2=0,$Z$2=0,DATE(YEAR(Z99),MONTH(Z99),DAY(Z99))&gt;=$O$6,(DATE(YEAR(Z99),MONTH(Z99),DAY(Z99))&lt;=$O$3),INDEX(Projects!$A$1:$O$1000,MATCH(Y99,Projects!$A$1:$A$1000,0),MATCH("Groupe",Projects!$A$1:$O$1,0))=$A$2),1,
IF(AND($Y$2&lt;&gt;0,$Z$2&lt;&gt;0,DATE(YEAR(Z99),MONTH(Z99),DAY(Z99))&gt;=$Y$2,(DATE(YEAR(Z99),MONTH(Z99),DAY(Z99))&lt;=$Z$2),INDEX(Projects!$A$1:$O$1000,MATCH(Y99,Projects!$A$1:$A$1000,0),MATCH("Groupe",Projects!$A$1:$O$1,0))=$A$2),1,0)))</f>
      </c>
      <c r="AB99" s="47" t="str">
        <f>IF(AA99&lt;&gt;0,SUM($AA$4:AA99),0)</f>
      </c>
      <c r="AC99" s="48">
        <v>96</v>
      </c>
      <c r="AD99" s="17" t="str">
        <f>IFERROR(INDEX($Y$4:$AB$1000,MATCH(AC99,$AB$4:$AB$1000,0),1),0)</f>
      </c>
      <c r="AF99" t="str">
        <f>Projects!A97</f>
      </c>
      <c r="AG99" s="1" t="str">
        <f>Projects!D97</f>
      </c>
      <c r="AH99" s="47" t="str">
        <f>IF($A$2="Tous",
IF(AND($AF$2=0,$AG$2=0,DATE(YEAR(AG99),MONTH(AG99),DAY(AG99))&gt;=$O$6,(DATE(YEAR(AG99),MONTH(AG99),DAY(AG99))&lt;=$O$3)),1,
IF(AND($AF$2&lt;&gt;0,$AG$2&lt;&gt;0,DATE(YEAR(AG99),MONTH(AG99),DAY(AG99))&gt;=$AF$2,(DATE(YEAR(AG99),MONTH(AG99),DAY(AG99))&lt;=$AG$2)),1,0)),
IF(AND($AF$2=0,$AG$2=0,DATE(YEAR(AG99),MONTH(AG99),DAY(AG99))&gt;=$O$6,(DATE(YEAR(AG99),MONTH(AG99),DAY(AG99))&lt;=$O$3),INDEX(Projects!$A$1:$O$1000,MATCH(AF99,Projects!$A$1:$A$1000,0),MATCH("Groupe",Projects!$A$1:$O$1,0))=$A$2),1,
IF(AND($AF$2&lt;&gt;0,$AG$2&lt;&gt;0,DATE(YEAR(AG99),MONTH(AG99),DAY(AG99))&gt;=$AF$2,(DATE(YEAR(AG99),MONTH(AG99),DAY(AG99))&lt;=$AG$2),INDEX(Projects!$A$1:$O$1000,MATCH(AF99,Projects!$A$1:$A$1000,0),MATCH("Groupe",Projects!$A$1:$O$1,0))=$A$2),1,0)))</f>
      </c>
      <c r="AI99" s="47" t="str">
        <f>IF(AH99&lt;&gt;0,SUM($AH$4:AH99),0)</f>
      </c>
      <c r="AJ99" s="48">
        <v>96</v>
      </c>
      <c r="AK99" s="17" t="str">
        <f>IFERROR(INDEX($AF$4:$AI$1000,MATCH(AJ99,$AI$4:$AI$1000,0),1),0)</f>
      </c>
      <c r="AM99" t="str">
        <f>Potentials!A97</f>
      </c>
      <c r="AN99" s="1" t="str">
        <f>Potentials!L97</f>
      </c>
      <c r="AO99" s="47" t="str">
        <f>IF(INDEX(Potentials!$A$1:$O$1000,MATCH(R99,Potentials!$A$1:$A$1000,0),MATCH("Origine setup",Potentials!$A$1:$O$1,0))&lt;&gt;"",0,
IF($A$2="Tous",
IF(AND($AM$2=0,$AN$2=0,DATE(YEAR(AN99),MONTH(AN99),DAY(AN99))&gt;=$O$6,(DATE(YEAR(AN99),MONTH(AN99),DAY(AN99))&lt;=$O$3),INDEX(Potentials!$A$1:$O$10000,MATCH(AM99,Potentials!$A$1:$A$1000,0),MATCH("Statut",Potentials!$A$1:$O$1,0))="9 -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IF(AND($AM$2&lt;&gt;0,$AN$2&lt;&gt;0,DATE(YEAR(AN99),MONTH(AN99),DAY(AN99))&gt;=$AM$2,(DATE(YEAR(AN99),MONTH(AN99),DAY(AN99))&lt;=$AN$2),INDEX(Potentials!$A$1:$O$10000,MATCH(AM99,Potentials!$A$1:$A$1000,0),MATCH("Statut",Potentials!$A$1:$O$1,0))="9 - Perdu"),1,0)),
IF(AND($AM$2=0,$AN$2=0,DATE(YEAR(AN99),MONTH(AN99),DAY(AN99))&gt;=$O$6,(DATE(YEAR(AN99),MONTH(AN99),DAY(AN99))&lt;=$O$3),INDEX(Potentials!$A$1:$O$1000,MATCH(AM99,Potentials!$A$1:$A$1000,0),MATCH("Groupe",Potentials!$A$1:$O$1,0))=$A$2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,MATCH(AM99,Potentials!$A$1:$A$1000,0),MATCH("Groupe",Potentials!$A$1:$O$1,0))=$A$2,INDEX(Potentials!$A$1:$O$10000,MATCH(AM99,Potentials!$A$1:$A$1000,0),MATCH("Statut",Potentials!$A$1:$O$1,0))="9 - Perdu"),1,0))))</f>
      </c>
      <c r="AP99" s="47" t="str">
        <f>IF(AO99&lt;&gt;0,SUM($AO$4:AO99),0)</f>
      </c>
      <c r="AQ99" s="48">
        <v>96</v>
      </c>
      <c r="AR99" s="17" t="str">
        <f>IFERROR(INDEX($AM$4:$AP$1000,MATCH(AQ99,$AP$4:$AP$1000,0),1),0)</f>
      </c>
      <c r="AT99" t="str">
        <f>IF(COUNTIF($AT$4:AT98,Potentials!B97)&gt;0,"",Potentials!B97)</f>
      </c>
      <c r="AU99" s="2" t="str">
        <f t="array" ref="AU99" aca="1" ca="1">IF($A$2="Tous",SUMPRODUCT((Potentials!$F$2:$F$2000)*(Potentials!$B$2:$B$2000=AT99)*(Potentials!$E$2:$E$2000&lt;&gt;"8 - Gagne")*(Potentials!$E$2:$E$2000&lt;&gt;"9 - Perdu")*(Potentials!$E$2:$E$2000&lt;&gt;"10 - Gele"))
+SUMPRODUCT((Potentials!$F$2:$F$2000=0)*(Potentials!$B$2:$B$2000=AT99)*(Potentials!$D$2:$D$2000)*(Potentials!$E$2:$E$2000&lt;&gt;"8 - Gagne")*(Potentials!$E$2:$E$2000&lt;&gt;"9 - Perdu")*(Potentials!$E$2:$E$2000&lt;&gt;"10 - Gele")),
SUMPRODUCT((Potentials!$F$2:$F$2000)*(Potentials!$B$2:$B$2000=AT99)*(Potentials!$E$2:$E$2000&lt;&gt;"8 - Gagne")*(Potentials!$E$2:$E$2000&lt;&gt;"9 - Perdu")*(Potentials!$E$2:$E$2000&lt;&gt;"10 - Gele")*(Potentials!$O$2:$O$2000=$A$2))
+SUMPRODUCT((Potentials!$F$2:$F$2000=0)*(Potentials!$B$2:$B$2000=AT99)*(Potentials!$D$2:$D$2000)*(Potentials!$E$2:$E$2000&lt;&gt;"8 - Gagne")*(Potentials!$E$2:$E$2000&lt;&gt;"9 - Perdu")*(Potentials!$E$2:$E$2000&lt;&gt;"10 - Gele")*(Potentials!$O$2:$O$2000=$A$2)))</f>
      </c>
      <c r="BA99" t="str">
        <f>Potentials!A97</f>
      </c>
      <c r="BB99" s="2" t="str">
        <f t="array" ref="BB99" aca="1" ca="1">IF($A$2="Tous",SUMPRODUCT((Potentials!$F$2:$F$2000)*(Potentials!$A$2:$A$2000=BA99)*(Potentials!$E$2:$E$2000&lt;&gt;"8 - Gagne")*(Potentials!$E$2:$E$2000&lt;&gt;"9 - Perdu")*(Potentials!$E$2:$E$2000&lt;&gt;"10 - Gele"))
+SUMPRODUCT((Potentials!$F$2:$F$2000=0)*(Potentials!$A$2:$A$2000=BA99)*(Potentials!$D$2:$D$2000)*(Potentials!$E$2:$E$2000&lt;&gt;"8 - Gagne")*(Potentials!$E$2:$E$2000&lt;&gt;"9 - Perdu")*(Potentials!$E$2:$E$2000&lt;&gt;"10 - Gele")),
SUMPRODUCT((Potentials!$F$2:$F$2000)*(Potentials!$A$2:$A$2000=BA99)*(Potentials!$E$2:$E$2000&lt;&gt;"8 - Gagne")*(Potentials!$E$2:$E$2000&lt;&gt;"9 - Perdu")*(Potentials!$E$2:$E$2000&lt;&gt;"10 - Gele")*(Potentials!$O$2:$O$2000=$A$2))
+SUMPRODUCT((Potentials!$F$2:$F$2000=0)*(Potentials!$A$2:$A$2000=BA99)*(Potentials!$D$2:$D$2000)*(Potentials!$E$2:$E$2000&lt;&gt;"8 - Gagne")*(Potentials!$E$2:$E$2000&lt;&gt;"9 - Perdu")*(Potentials!$E$2:$E$2000&lt;&gt;"10 - Gele")*(Potentials!$O$2:$O$2000=$A$2)))</f>
      </c>
    </row>
    <row r="100" spans="1:113">
      <c r="R100" t="str">
        <f>Potentials!A98</f>
      </c>
      <c r="S100" s="1" t="str">
        <f>Potentials!M98</f>
      </c>
      <c r="T100" s="47" t="str">
        <f>IF(INDEX(Potentials!$A$1:$O$1000,MATCH(R100,Potentials!$A$1:$A$1000,0),MATCH("Origine setup",Potentials!$A$1:$O$1,0))&lt;&gt;"",0,
IF($A$2="Tous",
IF(AND($R$2=0,$S$2=0,DATE(YEAR(S100),MONTH(S100),DAY(S100))&gt;=$O$6,(DATE(YEAR(S100),MONTH(S100),DAY(S100))&lt;=$O$3),LEFT(R100,3)="PRA"),1,
IF(AND($R$2&lt;&gt;0,$S$2&lt;&gt;0,DATE(YEAR(S100),MONTH(S100),DAY(S100))&gt;=$R$2,(DATE(YEAR(S100),MONTH(S100),DAY(S100))&lt;=$S$2),LEFT(R100,3)="PRA"),1,0)),
IF(AND($R$2=0,$S$2=0,DATE(YEAR(S100),MONTH(S100),DAY(S100))&gt;=$O$6,(DATE(YEAR(S100),MONTH(S100),DAY(S100))&lt;=$O$3),INDEX(Potentials!$A$1:$O$1000,MATCH(R100,Potentials!$A$1:$A$1000,0),MATCH("Groupe",Potentials!$A$1:$O$1,0))=$A$2,LEFT(R100,3)="PRA"),1,
IF(AND($R$2&lt;&gt;0,$S$2&lt;&gt;0,DATE(YEAR(S100),MONTH(S100),DAY(S100))&gt;=$R$2,(DATE(YEAR(S100),MONTH(S100),DAY(S100))&lt;=$S$2),INDEX(Potentials!$A$1:$O$1000,MATCH(R100,Potentials!$A$1:$A$1000,0),MATCH("Groupe",Potentials!$A$1:$O$1,0))=$A$2,LEFT(R100,3)="PRA"),1,0))))</f>
      </c>
      <c r="U100" s="47" t="str">
        <f>IF(T100&lt;&gt;0,SUM($T$4:T100),0)</f>
      </c>
      <c r="V100" s="48">
        <v>97</v>
      </c>
      <c r="W100" s="17" t="str">
        <f>IFERROR(INDEX($R$4:$U$1000,MATCH(V100,$U$4:$U$1000,0),1),0)</f>
      </c>
      <c r="Y100" t="str">
        <f>Projects!A98</f>
      </c>
      <c r="Z100" s="1" t="str">
        <f>Projects!I98</f>
      </c>
      <c r="AA100" s="47" t="str">
        <f>IF($A$2="Tous",
IF(AND($Y$2=0,$Z$2=0,DATE(YEAR(Z100),MONTH(Z100),DAY(Z100))&gt;=$O$6,(DATE(YEAR(Z100),MONTH(Z100),DAY(Z100))&lt;=$O$3)),1,
IF(AND($Y$2&lt;&gt;0,$Z$2&lt;&gt;0,DATE(YEAR(Z100),MONTH(Z100),DAY(Z100))&gt;=$Y$2,(DATE(YEAR(Z100),MONTH(Z100),DAY(Z100))&lt;=$Z$2)),1,0)),
IF(AND($Y$2=0,$Z$2=0,DATE(YEAR(Z100),MONTH(Z100),DAY(Z100))&gt;=$O$6,(DATE(YEAR(Z100),MONTH(Z100),DAY(Z100))&lt;=$O$3),INDEX(Projects!$A$1:$O$1000,MATCH(Y100,Projects!$A$1:$A$1000,0),MATCH("Groupe",Projects!$A$1:$O$1,0))=$A$2),1,
IF(AND($Y$2&lt;&gt;0,$Z$2&lt;&gt;0,DATE(YEAR(Z100),MONTH(Z100),DAY(Z100))&gt;=$Y$2,(DATE(YEAR(Z100),MONTH(Z100),DAY(Z100))&lt;=$Z$2),INDEX(Projects!$A$1:$O$1000,MATCH(Y100,Projects!$A$1:$A$1000,0),MATCH("Groupe",Projects!$A$1:$O$1,0))=$A$2),1,0)))</f>
      </c>
      <c r="AB100" s="47" t="str">
        <f>IF(AA100&lt;&gt;0,SUM($AA$4:AA100),0)</f>
      </c>
      <c r="AC100" s="48">
        <v>97</v>
      </c>
      <c r="AD100" s="17" t="str">
        <f>IFERROR(INDEX($Y$4:$AB$1000,MATCH(AC100,$AB$4:$AB$1000,0),1),0)</f>
      </c>
      <c r="AF100" t="str">
        <f>Projects!A98</f>
      </c>
      <c r="AG100" s="1" t="str">
        <f>Projects!D98</f>
      </c>
      <c r="AH100" s="47" t="str">
        <f>IF($A$2="Tous",
IF(AND($AF$2=0,$AG$2=0,DATE(YEAR(AG100),MONTH(AG100),DAY(AG100))&gt;=$O$6,(DATE(YEAR(AG100),MONTH(AG100),DAY(AG100))&lt;=$O$3)),1,
IF(AND($AF$2&lt;&gt;0,$AG$2&lt;&gt;0,DATE(YEAR(AG100),MONTH(AG100),DAY(AG100))&gt;=$AF$2,(DATE(YEAR(AG100),MONTH(AG100),DAY(AG100))&lt;=$AG$2)),1,0)),
IF(AND($AF$2=0,$AG$2=0,DATE(YEAR(AG100),MONTH(AG100),DAY(AG100))&gt;=$O$6,(DATE(YEAR(AG100),MONTH(AG100),DAY(AG100))&lt;=$O$3),INDEX(Projects!$A$1:$O$1000,MATCH(AF100,Projects!$A$1:$A$1000,0),MATCH("Groupe",Projects!$A$1:$O$1,0))=$A$2),1,
IF(AND($AF$2&lt;&gt;0,$AG$2&lt;&gt;0,DATE(YEAR(AG100),MONTH(AG100),DAY(AG100))&gt;=$AF$2,(DATE(YEAR(AG100),MONTH(AG100),DAY(AG100))&lt;=$AG$2),INDEX(Projects!$A$1:$O$1000,MATCH(AF100,Projects!$A$1:$A$1000,0),MATCH("Groupe",Projects!$A$1:$O$1,0))=$A$2),1,0)))</f>
      </c>
      <c r="AI100" s="47" t="str">
        <f>IF(AH100&lt;&gt;0,SUM($AH$4:AH100),0)</f>
      </c>
      <c r="AJ100" s="48">
        <v>97</v>
      </c>
      <c r="AK100" s="17" t="str">
        <f>IFERROR(INDEX($AF$4:$AI$1000,MATCH(AJ100,$AI$4:$AI$1000,0),1),0)</f>
      </c>
      <c r="AM100" t="str">
        <f>Potentials!A98</f>
      </c>
      <c r="AN100" s="1" t="str">
        <f>Potentials!L98</f>
      </c>
      <c r="AO100" s="47" t="str">
        <f>IF(INDEX(Potentials!$A$1:$O$1000,MATCH(R100,Potentials!$A$1:$A$1000,0),MATCH("Origine setup",Potentials!$A$1:$O$1,0))&lt;&gt;"",0,
IF($A$2="Tous",
IF(AND($AM$2=0,$AN$2=0,DATE(YEAR(AN100),MONTH(AN100),DAY(AN100))&gt;=$O$6,(DATE(YEAR(AN100),MONTH(AN100),DAY(AN100))&lt;=$O$3),INDEX(Potentials!$A$1:$O$10000,MATCH(AM100,Potentials!$A$1:$A$1000,0),MATCH("Statut",Potentials!$A$1:$O$1,0))="9 -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IF(AND($AM$2&lt;&gt;0,$AN$2&lt;&gt;0,DATE(YEAR(AN100),MONTH(AN100),DAY(AN100))&gt;=$AM$2,(DATE(YEAR(AN100),MONTH(AN100),DAY(AN100))&lt;=$AN$2),INDEX(Potentials!$A$1:$O$10000,MATCH(AM100,Potentials!$A$1:$A$1000,0),MATCH("Statut",Potentials!$A$1:$O$1,0))="9 - Perdu"),1,0)),
IF(AND($AM$2=0,$AN$2=0,DATE(YEAR(AN100),MONTH(AN100),DAY(AN100))&gt;=$O$6,(DATE(YEAR(AN100),MONTH(AN100),DAY(AN100))&lt;=$O$3),INDEX(Potentials!$A$1:$O$1000,MATCH(AM100,Potentials!$A$1:$A$1000,0),MATCH("Groupe",Potentials!$A$1:$O$1,0))=$A$2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,MATCH(AM100,Potentials!$A$1:$A$1000,0),MATCH("Groupe",Potentials!$A$1:$O$1,0))=$A$2,INDEX(Potentials!$A$1:$O$10000,MATCH(AM100,Potentials!$A$1:$A$1000,0),MATCH("Statut",Potentials!$A$1:$O$1,0))="9 - Perdu"),1,0))))</f>
      </c>
      <c r="AP100" s="47" t="str">
        <f>IF(AO100&lt;&gt;0,SUM($AO$4:AO100),0)</f>
      </c>
      <c r="AQ100" s="48">
        <v>97</v>
      </c>
      <c r="AR100" s="17" t="str">
        <f>IFERROR(INDEX($AM$4:$AP$1000,MATCH(AQ100,$AP$4:$AP$1000,0),1),0)</f>
      </c>
      <c r="AT100" t="str">
        <f>IF(COUNTIF($AT$4:AT99,Potentials!B98)&gt;0,"",Potentials!B98)</f>
      </c>
      <c r="AU100" s="2" t="str">
        <f t="array" ref="AU100" aca="1" ca="1">IF($A$2="Tous",SUMPRODUCT((Potentials!$F$2:$F$2000)*(Potentials!$B$2:$B$2000=AT100)*(Potentials!$E$2:$E$2000&lt;&gt;"8 - Gagne")*(Potentials!$E$2:$E$2000&lt;&gt;"9 - Perdu")*(Potentials!$E$2:$E$2000&lt;&gt;"10 - Gele"))
+SUMPRODUCT((Potentials!$F$2:$F$2000=0)*(Potentials!$B$2:$B$2000=AT100)*(Potentials!$D$2:$D$2000)*(Potentials!$E$2:$E$2000&lt;&gt;"8 - Gagne")*(Potentials!$E$2:$E$2000&lt;&gt;"9 - Perdu")*(Potentials!$E$2:$E$2000&lt;&gt;"10 - Gele")),
SUMPRODUCT((Potentials!$F$2:$F$2000)*(Potentials!$B$2:$B$2000=AT100)*(Potentials!$E$2:$E$2000&lt;&gt;"8 - Gagne")*(Potentials!$E$2:$E$2000&lt;&gt;"9 - Perdu")*(Potentials!$E$2:$E$2000&lt;&gt;"10 - Gele")*(Potentials!$O$2:$O$2000=$A$2))
+SUMPRODUCT((Potentials!$F$2:$F$2000=0)*(Potentials!$B$2:$B$2000=AT100)*(Potentials!$D$2:$D$2000)*(Potentials!$E$2:$E$2000&lt;&gt;"8 - Gagne")*(Potentials!$E$2:$E$2000&lt;&gt;"9 - Perdu")*(Potentials!$E$2:$E$2000&lt;&gt;"10 - Gele")*(Potentials!$O$2:$O$2000=$A$2)))</f>
      </c>
      <c r="BA100" t="str">
        <f>Potentials!A98</f>
      </c>
      <c r="BB100" s="2" t="str">
        <f t="array" ref="BB100" aca="1" ca="1">IF($A$2="Tous",SUMPRODUCT((Potentials!$F$2:$F$2000)*(Potentials!$A$2:$A$2000=BA100)*(Potentials!$E$2:$E$2000&lt;&gt;"8 - Gagne")*(Potentials!$E$2:$E$2000&lt;&gt;"9 - Perdu")*(Potentials!$E$2:$E$2000&lt;&gt;"10 - Gele"))
+SUMPRODUCT((Potentials!$F$2:$F$2000=0)*(Potentials!$A$2:$A$2000=BA100)*(Potentials!$D$2:$D$2000)*(Potentials!$E$2:$E$2000&lt;&gt;"8 - Gagne")*(Potentials!$E$2:$E$2000&lt;&gt;"9 - Perdu")*(Potentials!$E$2:$E$2000&lt;&gt;"10 - Gele")),
SUMPRODUCT((Potentials!$F$2:$F$2000)*(Potentials!$A$2:$A$2000=BA100)*(Potentials!$E$2:$E$2000&lt;&gt;"8 - Gagne")*(Potentials!$E$2:$E$2000&lt;&gt;"9 - Perdu")*(Potentials!$E$2:$E$2000&lt;&gt;"10 - Gele")*(Potentials!$O$2:$O$2000=$A$2))
+SUMPRODUCT((Potentials!$F$2:$F$2000=0)*(Potentials!$A$2:$A$2000=BA100)*(Potentials!$D$2:$D$2000)*(Potentials!$E$2:$E$2000&lt;&gt;"8 - Gagne")*(Potentials!$E$2:$E$2000&lt;&gt;"9 - Perdu")*(Potentials!$E$2:$E$2000&lt;&gt;"10 - Gele")*(Potentials!$O$2:$O$2000=$A$2)))</f>
      </c>
    </row>
    <row r="101" spans="1:113">
      <c r="R101" t="str">
        <f>Potentials!A99</f>
      </c>
      <c r="S101" s="1" t="str">
        <f>Potentials!M99</f>
      </c>
      <c r="T101" s="47" t="str">
        <f>IF(INDEX(Potentials!$A$1:$O$1000,MATCH(R101,Potentials!$A$1:$A$1000,0),MATCH("Origine setup",Potentials!$A$1:$O$1,0))&lt;&gt;"",0,
IF($A$2="Tous",
IF(AND($R$2=0,$S$2=0,DATE(YEAR(S101),MONTH(S101),DAY(S101))&gt;=$O$6,(DATE(YEAR(S101),MONTH(S101),DAY(S101))&lt;=$O$3),LEFT(R101,3)="PRA"),1,
IF(AND($R$2&lt;&gt;0,$S$2&lt;&gt;0,DATE(YEAR(S101),MONTH(S101),DAY(S101))&gt;=$R$2,(DATE(YEAR(S101),MONTH(S101),DAY(S101))&lt;=$S$2),LEFT(R101,3)="PRA"),1,0)),
IF(AND($R$2=0,$S$2=0,DATE(YEAR(S101),MONTH(S101),DAY(S101))&gt;=$O$6,(DATE(YEAR(S101),MONTH(S101),DAY(S101))&lt;=$O$3),INDEX(Potentials!$A$1:$O$1000,MATCH(R101,Potentials!$A$1:$A$1000,0),MATCH("Groupe",Potentials!$A$1:$O$1,0))=$A$2,LEFT(R101,3)="PRA"),1,
IF(AND($R$2&lt;&gt;0,$S$2&lt;&gt;0,DATE(YEAR(S101),MONTH(S101),DAY(S101))&gt;=$R$2,(DATE(YEAR(S101),MONTH(S101),DAY(S101))&lt;=$S$2),INDEX(Potentials!$A$1:$O$1000,MATCH(R101,Potentials!$A$1:$A$1000,0),MATCH("Groupe",Potentials!$A$1:$O$1,0))=$A$2,LEFT(R101,3)="PRA"),1,0))))</f>
      </c>
      <c r="U101" s="47" t="str">
        <f>IF(T101&lt;&gt;0,SUM($T$4:T101),0)</f>
      </c>
      <c r="V101" s="48">
        <v>98</v>
      </c>
      <c r="W101" s="17" t="str">
        <f>IFERROR(INDEX($R$4:$U$1000,MATCH(V101,$U$4:$U$1000,0),1),0)</f>
      </c>
      <c r="Y101" t="str">
        <f>Projects!A99</f>
      </c>
      <c r="Z101" s="1" t="str">
        <f>Projects!I99</f>
      </c>
      <c r="AA101" s="47" t="str">
        <f>IF($A$2="Tous",
IF(AND($Y$2=0,$Z$2=0,DATE(YEAR(Z101),MONTH(Z101),DAY(Z101))&gt;=$O$6,(DATE(YEAR(Z101),MONTH(Z101),DAY(Z101))&lt;=$O$3)),1,
IF(AND($Y$2&lt;&gt;0,$Z$2&lt;&gt;0,DATE(YEAR(Z101),MONTH(Z101),DAY(Z101))&gt;=$Y$2,(DATE(YEAR(Z101),MONTH(Z101),DAY(Z101))&lt;=$Z$2)),1,0)),
IF(AND($Y$2=0,$Z$2=0,DATE(YEAR(Z101),MONTH(Z101),DAY(Z101))&gt;=$O$6,(DATE(YEAR(Z101),MONTH(Z101),DAY(Z101))&lt;=$O$3),INDEX(Projects!$A$1:$O$1000,MATCH(Y101,Projects!$A$1:$A$1000,0),MATCH("Groupe",Projects!$A$1:$O$1,0))=$A$2),1,
IF(AND($Y$2&lt;&gt;0,$Z$2&lt;&gt;0,DATE(YEAR(Z101),MONTH(Z101),DAY(Z101))&gt;=$Y$2,(DATE(YEAR(Z101),MONTH(Z101),DAY(Z101))&lt;=$Z$2),INDEX(Projects!$A$1:$O$1000,MATCH(Y101,Projects!$A$1:$A$1000,0),MATCH("Groupe",Projects!$A$1:$O$1,0))=$A$2),1,0)))</f>
      </c>
      <c r="AB101" s="47" t="str">
        <f>IF(AA101&lt;&gt;0,SUM($AA$4:AA101),0)</f>
      </c>
      <c r="AC101" s="48">
        <v>98</v>
      </c>
      <c r="AD101" s="17" t="str">
        <f>IFERROR(INDEX($Y$4:$AB$1000,MATCH(AC101,$AB$4:$AB$1000,0),1),0)</f>
      </c>
      <c r="AF101" t="str">
        <f>Projects!A99</f>
      </c>
      <c r="AG101" s="1" t="str">
        <f>Projects!D99</f>
      </c>
      <c r="AH101" s="47" t="str">
        <f>IF($A$2="Tous",
IF(AND($AF$2=0,$AG$2=0,DATE(YEAR(AG101),MONTH(AG101),DAY(AG101))&gt;=$O$6,(DATE(YEAR(AG101),MONTH(AG101),DAY(AG101))&lt;=$O$3)),1,
IF(AND($AF$2&lt;&gt;0,$AG$2&lt;&gt;0,DATE(YEAR(AG101),MONTH(AG101),DAY(AG101))&gt;=$AF$2,(DATE(YEAR(AG101),MONTH(AG101),DAY(AG101))&lt;=$AG$2)),1,0)),
IF(AND($AF$2=0,$AG$2=0,DATE(YEAR(AG101),MONTH(AG101),DAY(AG101))&gt;=$O$6,(DATE(YEAR(AG101),MONTH(AG101),DAY(AG101))&lt;=$O$3),INDEX(Projects!$A$1:$O$1000,MATCH(AF101,Projects!$A$1:$A$1000,0),MATCH("Groupe",Projects!$A$1:$O$1,0))=$A$2),1,
IF(AND($AF$2&lt;&gt;0,$AG$2&lt;&gt;0,DATE(YEAR(AG101),MONTH(AG101),DAY(AG101))&gt;=$AF$2,(DATE(YEAR(AG101),MONTH(AG101),DAY(AG101))&lt;=$AG$2),INDEX(Projects!$A$1:$O$1000,MATCH(AF101,Projects!$A$1:$A$1000,0),MATCH("Groupe",Projects!$A$1:$O$1,0))=$A$2),1,0)))</f>
      </c>
      <c r="AI101" s="47" t="str">
        <f>IF(AH101&lt;&gt;0,SUM($AH$4:AH101),0)</f>
      </c>
      <c r="AJ101" s="48">
        <v>98</v>
      </c>
      <c r="AK101" s="17" t="str">
        <f>IFERROR(INDEX($AF$4:$AI$1000,MATCH(AJ101,$AI$4:$AI$1000,0),1),0)</f>
      </c>
      <c r="AM101" t="str">
        <f>Potentials!A99</f>
      </c>
      <c r="AN101" s="1" t="str">
        <f>Potentials!L99</f>
      </c>
      <c r="AO101" s="47" t="str">
        <f>IF(INDEX(Potentials!$A$1:$O$1000,MATCH(R101,Potentials!$A$1:$A$1000,0),MATCH("Origine setup",Potentials!$A$1:$O$1,0))&lt;&gt;"",0,
IF($A$2="Tous",
IF(AND($AM$2=0,$AN$2=0,DATE(YEAR(AN101),MONTH(AN101),DAY(AN101))&gt;=$O$6,(DATE(YEAR(AN101),MONTH(AN101),DAY(AN101))&lt;=$O$3),INDEX(Potentials!$A$1:$O$10000,MATCH(AM101,Potentials!$A$1:$A$1000,0),MATCH("Statut",Potentials!$A$1:$O$1,0))="9 -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IF(AND($AM$2&lt;&gt;0,$AN$2&lt;&gt;0,DATE(YEAR(AN101),MONTH(AN101),DAY(AN101))&gt;=$AM$2,(DATE(YEAR(AN101),MONTH(AN101),DAY(AN101))&lt;=$AN$2),INDEX(Potentials!$A$1:$O$10000,MATCH(AM101,Potentials!$A$1:$A$1000,0),MATCH("Statut",Potentials!$A$1:$O$1,0))="9 - Perdu"),1,0)),
IF(AND($AM$2=0,$AN$2=0,DATE(YEAR(AN101),MONTH(AN101),DAY(AN101))&gt;=$O$6,(DATE(YEAR(AN101),MONTH(AN101),DAY(AN101))&lt;=$O$3),INDEX(Potentials!$A$1:$O$1000,MATCH(AM101,Potentials!$A$1:$A$1000,0),MATCH("Groupe",Potentials!$A$1:$O$1,0))=$A$2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,MATCH(AM101,Potentials!$A$1:$A$1000,0),MATCH("Groupe",Potentials!$A$1:$O$1,0))=$A$2,INDEX(Potentials!$A$1:$O$10000,MATCH(AM101,Potentials!$A$1:$A$1000,0),MATCH("Statut",Potentials!$A$1:$O$1,0))="9 - Perdu"),1,0))))</f>
      </c>
      <c r="AP101" s="47" t="str">
        <f>IF(AO101&lt;&gt;0,SUM($AO$4:AO101),0)</f>
      </c>
      <c r="AQ101" s="48">
        <v>98</v>
      </c>
      <c r="AR101" s="17" t="str">
        <f>IFERROR(INDEX($AM$4:$AP$1000,MATCH(AQ101,$AP$4:$AP$1000,0),1),0)</f>
      </c>
      <c r="AT101" t="str">
        <f>IF(COUNTIF($AT$4:AT100,Potentials!B99)&gt;0,"",Potentials!B99)</f>
      </c>
      <c r="AU101" s="2" t="str">
        <f t="array" ref="AU101" aca="1" ca="1">IF($A$2="Tous",SUMPRODUCT((Potentials!$F$2:$F$2000)*(Potentials!$B$2:$B$2000=AT101)*(Potentials!$E$2:$E$2000&lt;&gt;"8 - Gagne")*(Potentials!$E$2:$E$2000&lt;&gt;"9 - Perdu")*(Potentials!$E$2:$E$2000&lt;&gt;"10 - Gele"))
+SUMPRODUCT((Potentials!$F$2:$F$2000=0)*(Potentials!$B$2:$B$2000=AT101)*(Potentials!$D$2:$D$2000)*(Potentials!$E$2:$E$2000&lt;&gt;"8 - Gagne")*(Potentials!$E$2:$E$2000&lt;&gt;"9 - Perdu")*(Potentials!$E$2:$E$2000&lt;&gt;"10 - Gele")),
SUMPRODUCT((Potentials!$F$2:$F$2000)*(Potentials!$B$2:$B$2000=AT101)*(Potentials!$E$2:$E$2000&lt;&gt;"8 - Gagne")*(Potentials!$E$2:$E$2000&lt;&gt;"9 - Perdu")*(Potentials!$E$2:$E$2000&lt;&gt;"10 - Gele")*(Potentials!$O$2:$O$2000=$A$2))
+SUMPRODUCT((Potentials!$F$2:$F$2000=0)*(Potentials!$B$2:$B$2000=AT101)*(Potentials!$D$2:$D$2000)*(Potentials!$E$2:$E$2000&lt;&gt;"8 - Gagne")*(Potentials!$E$2:$E$2000&lt;&gt;"9 - Perdu")*(Potentials!$E$2:$E$2000&lt;&gt;"10 - Gele")*(Potentials!$O$2:$O$2000=$A$2)))</f>
      </c>
      <c r="BA101" t="str">
        <f>Potentials!A99</f>
      </c>
      <c r="BB101" s="2" t="str">
        <f t="array" ref="BB101" aca="1" ca="1">IF($A$2="Tous",SUMPRODUCT((Potentials!$F$2:$F$2000)*(Potentials!$A$2:$A$2000=BA101)*(Potentials!$E$2:$E$2000&lt;&gt;"8 - Gagne")*(Potentials!$E$2:$E$2000&lt;&gt;"9 - Perdu")*(Potentials!$E$2:$E$2000&lt;&gt;"10 - Gele"))
+SUMPRODUCT((Potentials!$F$2:$F$2000=0)*(Potentials!$A$2:$A$2000=BA101)*(Potentials!$D$2:$D$2000)*(Potentials!$E$2:$E$2000&lt;&gt;"8 - Gagne")*(Potentials!$E$2:$E$2000&lt;&gt;"9 - Perdu")*(Potentials!$E$2:$E$2000&lt;&gt;"10 - Gele")),
SUMPRODUCT((Potentials!$F$2:$F$2000)*(Potentials!$A$2:$A$2000=BA101)*(Potentials!$E$2:$E$2000&lt;&gt;"8 - Gagne")*(Potentials!$E$2:$E$2000&lt;&gt;"9 - Perdu")*(Potentials!$E$2:$E$2000&lt;&gt;"10 - Gele")*(Potentials!$O$2:$O$2000=$A$2))
+SUMPRODUCT((Potentials!$F$2:$F$2000=0)*(Potentials!$A$2:$A$2000=BA101)*(Potentials!$D$2:$D$2000)*(Potentials!$E$2:$E$2000&lt;&gt;"8 - Gagne")*(Potentials!$E$2:$E$2000&lt;&gt;"9 - Perdu")*(Potentials!$E$2:$E$2000&lt;&gt;"10 - Gele")*(Potentials!$O$2:$O$2000=$A$2)))</f>
      </c>
    </row>
    <row r="102" spans="1:113">
      <c r="R102" t="str">
        <f>Potentials!A100</f>
      </c>
      <c r="S102" s="1" t="str">
        <f>Potentials!M100</f>
      </c>
      <c r="T102" s="47" t="str">
        <f>IF(INDEX(Potentials!$A$1:$O$1000,MATCH(R102,Potentials!$A$1:$A$1000,0),MATCH("Origine setup",Potentials!$A$1:$O$1,0))&lt;&gt;"",0,
IF($A$2="Tous",
IF(AND($R$2=0,$S$2=0,DATE(YEAR(S102),MONTH(S102),DAY(S102))&gt;=$O$6,(DATE(YEAR(S102),MONTH(S102),DAY(S102))&lt;=$O$3),LEFT(R102,3)="PRA"),1,
IF(AND($R$2&lt;&gt;0,$S$2&lt;&gt;0,DATE(YEAR(S102),MONTH(S102),DAY(S102))&gt;=$R$2,(DATE(YEAR(S102),MONTH(S102),DAY(S102))&lt;=$S$2),LEFT(R102,3)="PRA"),1,0)),
IF(AND($R$2=0,$S$2=0,DATE(YEAR(S102),MONTH(S102),DAY(S102))&gt;=$O$6,(DATE(YEAR(S102),MONTH(S102),DAY(S102))&lt;=$O$3),INDEX(Potentials!$A$1:$O$1000,MATCH(R102,Potentials!$A$1:$A$1000,0),MATCH("Groupe",Potentials!$A$1:$O$1,0))=$A$2,LEFT(R102,3)="PRA"),1,
IF(AND($R$2&lt;&gt;0,$S$2&lt;&gt;0,DATE(YEAR(S102),MONTH(S102),DAY(S102))&gt;=$R$2,(DATE(YEAR(S102),MONTH(S102),DAY(S102))&lt;=$S$2),INDEX(Potentials!$A$1:$O$1000,MATCH(R102,Potentials!$A$1:$A$1000,0),MATCH("Groupe",Potentials!$A$1:$O$1,0))=$A$2,LEFT(R102,3)="PRA"),1,0))))</f>
      </c>
      <c r="U102" s="47" t="str">
        <f>IF(T102&lt;&gt;0,SUM($T$4:T102),0)</f>
      </c>
      <c r="V102" s="48">
        <v>99</v>
      </c>
      <c r="W102" s="17" t="str">
        <f>IFERROR(INDEX($R$4:$U$1000,MATCH(V102,$U$4:$U$1000,0),1),0)</f>
      </c>
      <c r="Y102" t="str">
        <f>Projects!A100</f>
      </c>
      <c r="Z102" s="1" t="str">
        <f>Projects!I100</f>
      </c>
      <c r="AA102" s="47" t="str">
        <f>IF($A$2="Tous",
IF(AND($Y$2=0,$Z$2=0,DATE(YEAR(Z102),MONTH(Z102),DAY(Z102))&gt;=$O$6,(DATE(YEAR(Z102),MONTH(Z102),DAY(Z102))&lt;=$O$3)),1,
IF(AND($Y$2&lt;&gt;0,$Z$2&lt;&gt;0,DATE(YEAR(Z102),MONTH(Z102),DAY(Z102))&gt;=$Y$2,(DATE(YEAR(Z102),MONTH(Z102),DAY(Z102))&lt;=$Z$2)),1,0)),
IF(AND($Y$2=0,$Z$2=0,DATE(YEAR(Z102),MONTH(Z102),DAY(Z102))&gt;=$O$6,(DATE(YEAR(Z102),MONTH(Z102),DAY(Z102))&lt;=$O$3),INDEX(Projects!$A$1:$O$1000,MATCH(Y102,Projects!$A$1:$A$1000,0),MATCH("Groupe",Projects!$A$1:$O$1,0))=$A$2),1,
IF(AND($Y$2&lt;&gt;0,$Z$2&lt;&gt;0,DATE(YEAR(Z102),MONTH(Z102),DAY(Z102))&gt;=$Y$2,(DATE(YEAR(Z102),MONTH(Z102),DAY(Z102))&lt;=$Z$2),INDEX(Projects!$A$1:$O$1000,MATCH(Y102,Projects!$A$1:$A$1000,0),MATCH("Groupe",Projects!$A$1:$O$1,0))=$A$2),1,0)))</f>
      </c>
      <c r="AB102" s="47" t="str">
        <f>IF(AA102&lt;&gt;0,SUM($AA$4:AA102),0)</f>
      </c>
      <c r="AC102" s="48">
        <v>99</v>
      </c>
      <c r="AD102" s="17" t="str">
        <f>IFERROR(INDEX($Y$4:$AB$1000,MATCH(AC102,$AB$4:$AB$1000,0),1),0)</f>
      </c>
      <c r="AF102" t="str">
        <f>Projects!A100</f>
      </c>
      <c r="AG102" s="1" t="str">
        <f>Projects!D100</f>
      </c>
      <c r="AH102" s="47" t="str">
        <f>IF($A$2="Tous",
IF(AND($AF$2=0,$AG$2=0,DATE(YEAR(AG102),MONTH(AG102),DAY(AG102))&gt;=$O$6,(DATE(YEAR(AG102),MONTH(AG102),DAY(AG102))&lt;=$O$3)),1,
IF(AND($AF$2&lt;&gt;0,$AG$2&lt;&gt;0,DATE(YEAR(AG102),MONTH(AG102),DAY(AG102))&gt;=$AF$2,(DATE(YEAR(AG102),MONTH(AG102),DAY(AG102))&lt;=$AG$2)),1,0)),
IF(AND($AF$2=0,$AG$2=0,DATE(YEAR(AG102),MONTH(AG102),DAY(AG102))&gt;=$O$6,(DATE(YEAR(AG102),MONTH(AG102),DAY(AG102))&lt;=$O$3),INDEX(Projects!$A$1:$O$1000,MATCH(AF102,Projects!$A$1:$A$1000,0),MATCH("Groupe",Projects!$A$1:$O$1,0))=$A$2),1,
IF(AND($AF$2&lt;&gt;0,$AG$2&lt;&gt;0,DATE(YEAR(AG102),MONTH(AG102),DAY(AG102))&gt;=$AF$2,(DATE(YEAR(AG102),MONTH(AG102),DAY(AG102))&lt;=$AG$2),INDEX(Projects!$A$1:$O$1000,MATCH(AF102,Projects!$A$1:$A$1000,0),MATCH("Groupe",Projects!$A$1:$O$1,0))=$A$2),1,0)))</f>
      </c>
      <c r="AI102" s="47" t="str">
        <f>IF(AH102&lt;&gt;0,SUM($AH$4:AH102),0)</f>
      </c>
      <c r="AJ102" s="48">
        <v>99</v>
      </c>
      <c r="AK102" s="17" t="str">
        <f>IFERROR(INDEX($AF$4:$AI$1000,MATCH(AJ102,$AI$4:$AI$1000,0),1),0)</f>
      </c>
      <c r="AM102" t="str">
        <f>Potentials!A100</f>
      </c>
      <c r="AN102" s="1" t="str">
        <f>Potentials!L100</f>
      </c>
      <c r="AO102" s="47" t="str">
        <f>IF(INDEX(Potentials!$A$1:$O$1000,MATCH(R102,Potentials!$A$1:$A$1000,0),MATCH("Origine setup",Potentials!$A$1:$O$1,0))&lt;&gt;"",0,
IF($A$2="Tous",
IF(AND($AM$2=0,$AN$2=0,DATE(YEAR(AN102),MONTH(AN102),DAY(AN102))&gt;=$O$6,(DATE(YEAR(AN102),MONTH(AN102),DAY(AN102))&lt;=$O$3),INDEX(Potentials!$A$1:$O$10000,MATCH(AM102,Potentials!$A$1:$A$1000,0),MATCH("Statut",Potentials!$A$1:$O$1,0))="9 -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IF(AND($AM$2&lt;&gt;0,$AN$2&lt;&gt;0,DATE(YEAR(AN102),MONTH(AN102),DAY(AN102))&gt;=$AM$2,(DATE(YEAR(AN102),MONTH(AN102),DAY(AN102))&lt;=$AN$2),INDEX(Potentials!$A$1:$O$10000,MATCH(AM102,Potentials!$A$1:$A$1000,0),MATCH("Statut",Potentials!$A$1:$O$1,0))="9 - Perdu"),1,0)),
IF(AND($AM$2=0,$AN$2=0,DATE(YEAR(AN102),MONTH(AN102),DAY(AN102))&gt;=$O$6,(DATE(YEAR(AN102),MONTH(AN102),DAY(AN102))&lt;=$O$3),INDEX(Potentials!$A$1:$O$1000,MATCH(AM102,Potentials!$A$1:$A$1000,0),MATCH("Groupe",Potentials!$A$1:$O$1,0))=$A$2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,MATCH(AM102,Potentials!$A$1:$A$1000,0),MATCH("Groupe",Potentials!$A$1:$O$1,0))=$A$2,INDEX(Potentials!$A$1:$O$10000,MATCH(AM102,Potentials!$A$1:$A$1000,0),MATCH("Statut",Potentials!$A$1:$O$1,0))="9 - Perdu"),1,0))))</f>
      </c>
      <c r="AP102" s="47" t="str">
        <f>IF(AO102&lt;&gt;0,SUM($AO$4:AO102),0)</f>
      </c>
      <c r="AQ102" s="48">
        <v>99</v>
      </c>
      <c r="AR102" s="17" t="str">
        <f>IFERROR(INDEX($AM$4:$AP$1000,MATCH(AQ102,$AP$4:$AP$1000,0),1),0)</f>
      </c>
      <c r="AT102" t="str">
        <f>IF(COUNTIF($AT$4:AT101,Potentials!B100)&gt;0,"",Potentials!B100)</f>
      </c>
      <c r="AU102" s="2" t="str">
        <f t="array" ref="AU102" aca="1" ca="1">IF($A$2="Tous",SUMPRODUCT((Potentials!$F$2:$F$2000)*(Potentials!$B$2:$B$2000=AT102)*(Potentials!$E$2:$E$2000&lt;&gt;"8 - Gagne")*(Potentials!$E$2:$E$2000&lt;&gt;"9 - Perdu")*(Potentials!$E$2:$E$2000&lt;&gt;"10 - Gele"))
+SUMPRODUCT((Potentials!$F$2:$F$2000=0)*(Potentials!$B$2:$B$2000=AT102)*(Potentials!$D$2:$D$2000)*(Potentials!$E$2:$E$2000&lt;&gt;"8 - Gagne")*(Potentials!$E$2:$E$2000&lt;&gt;"9 - Perdu")*(Potentials!$E$2:$E$2000&lt;&gt;"10 - Gele")),
SUMPRODUCT((Potentials!$F$2:$F$2000)*(Potentials!$B$2:$B$2000=AT102)*(Potentials!$E$2:$E$2000&lt;&gt;"8 - Gagne")*(Potentials!$E$2:$E$2000&lt;&gt;"9 - Perdu")*(Potentials!$E$2:$E$2000&lt;&gt;"10 - Gele")*(Potentials!$O$2:$O$2000=$A$2))
+SUMPRODUCT((Potentials!$F$2:$F$2000=0)*(Potentials!$B$2:$B$2000=AT102)*(Potentials!$D$2:$D$2000)*(Potentials!$E$2:$E$2000&lt;&gt;"8 - Gagne")*(Potentials!$E$2:$E$2000&lt;&gt;"9 - Perdu")*(Potentials!$E$2:$E$2000&lt;&gt;"10 - Gele")*(Potentials!$O$2:$O$2000=$A$2)))</f>
      </c>
      <c r="BA102" t="str">
        <f>Potentials!A100</f>
      </c>
      <c r="BB102" s="2" t="str">
        <f t="array" ref="BB102" aca="1" ca="1">IF($A$2="Tous",SUMPRODUCT((Potentials!$F$2:$F$2000)*(Potentials!$A$2:$A$2000=BA102)*(Potentials!$E$2:$E$2000&lt;&gt;"8 - Gagne")*(Potentials!$E$2:$E$2000&lt;&gt;"9 - Perdu")*(Potentials!$E$2:$E$2000&lt;&gt;"10 - Gele"))
+SUMPRODUCT((Potentials!$F$2:$F$2000=0)*(Potentials!$A$2:$A$2000=BA102)*(Potentials!$D$2:$D$2000)*(Potentials!$E$2:$E$2000&lt;&gt;"8 - Gagne")*(Potentials!$E$2:$E$2000&lt;&gt;"9 - Perdu")*(Potentials!$E$2:$E$2000&lt;&gt;"10 - Gele")),
SUMPRODUCT((Potentials!$F$2:$F$2000)*(Potentials!$A$2:$A$2000=BA102)*(Potentials!$E$2:$E$2000&lt;&gt;"8 - Gagne")*(Potentials!$E$2:$E$2000&lt;&gt;"9 - Perdu")*(Potentials!$E$2:$E$2000&lt;&gt;"10 - Gele")*(Potentials!$O$2:$O$2000=$A$2))
+SUMPRODUCT((Potentials!$F$2:$F$2000=0)*(Potentials!$A$2:$A$2000=BA102)*(Potentials!$D$2:$D$2000)*(Potentials!$E$2:$E$2000&lt;&gt;"8 - Gagne")*(Potentials!$E$2:$E$2000&lt;&gt;"9 - Perdu")*(Potentials!$E$2:$E$2000&lt;&gt;"10 - Gele")*(Potentials!$O$2:$O$2000=$A$2)))</f>
      </c>
    </row>
    <row r="103" spans="1:113">
      <c r="R103" t="str">
        <f>Potentials!A101</f>
      </c>
      <c r="S103" s="1" t="str">
        <f>Potentials!M101</f>
      </c>
      <c r="T103" s="47" t="str">
        <f>IF(INDEX(Potentials!$A$1:$O$1000,MATCH(R103,Potentials!$A$1:$A$1000,0),MATCH("Origine setup",Potentials!$A$1:$O$1,0))&lt;&gt;"",0,
IF($A$2="Tous",
IF(AND($R$2=0,$S$2=0,DATE(YEAR(S103),MONTH(S103),DAY(S103))&gt;=$O$6,(DATE(YEAR(S103),MONTH(S103),DAY(S103))&lt;=$O$3),LEFT(R103,3)="PRA"),1,
IF(AND($R$2&lt;&gt;0,$S$2&lt;&gt;0,DATE(YEAR(S103),MONTH(S103),DAY(S103))&gt;=$R$2,(DATE(YEAR(S103),MONTH(S103),DAY(S103))&lt;=$S$2),LEFT(R103,3)="PRA"),1,0)),
IF(AND($R$2=0,$S$2=0,DATE(YEAR(S103),MONTH(S103),DAY(S103))&gt;=$O$6,(DATE(YEAR(S103),MONTH(S103),DAY(S103))&lt;=$O$3),INDEX(Potentials!$A$1:$O$1000,MATCH(R103,Potentials!$A$1:$A$1000,0),MATCH("Groupe",Potentials!$A$1:$O$1,0))=$A$2,LEFT(R103,3)="PRA"),1,
IF(AND($R$2&lt;&gt;0,$S$2&lt;&gt;0,DATE(YEAR(S103),MONTH(S103),DAY(S103))&gt;=$R$2,(DATE(YEAR(S103),MONTH(S103),DAY(S103))&lt;=$S$2),INDEX(Potentials!$A$1:$O$1000,MATCH(R103,Potentials!$A$1:$A$1000,0),MATCH("Groupe",Potentials!$A$1:$O$1,0))=$A$2,LEFT(R103,3)="PRA"),1,0))))</f>
      </c>
      <c r="U103" s="47" t="str">
        <f>IF(T103&lt;&gt;0,SUM($T$4:T103),0)</f>
      </c>
      <c r="V103" s="48">
        <v>100</v>
      </c>
      <c r="W103" s="17" t="str">
        <f>IFERROR(INDEX($R$4:$U$1000,MATCH(V103,$U$4:$U$1000,0),1),0)</f>
      </c>
      <c r="Y103" t="str">
        <f>Projects!A101</f>
      </c>
      <c r="Z103" s="1" t="str">
        <f>Projects!I101</f>
      </c>
      <c r="AA103" s="47" t="str">
        <f>IF($A$2="Tous",
IF(AND($Y$2=0,$Z$2=0,DATE(YEAR(Z103),MONTH(Z103),DAY(Z103))&gt;=$O$6,(DATE(YEAR(Z103),MONTH(Z103),DAY(Z103))&lt;=$O$3)),1,
IF(AND($Y$2&lt;&gt;0,$Z$2&lt;&gt;0,DATE(YEAR(Z103),MONTH(Z103),DAY(Z103))&gt;=$Y$2,(DATE(YEAR(Z103),MONTH(Z103),DAY(Z103))&lt;=$Z$2)),1,0)),
IF(AND($Y$2=0,$Z$2=0,DATE(YEAR(Z103),MONTH(Z103),DAY(Z103))&gt;=$O$6,(DATE(YEAR(Z103),MONTH(Z103),DAY(Z103))&lt;=$O$3),INDEX(Projects!$A$1:$O$1000,MATCH(Y103,Projects!$A$1:$A$1000,0),MATCH("Groupe",Projects!$A$1:$O$1,0))=$A$2),1,
IF(AND($Y$2&lt;&gt;0,$Z$2&lt;&gt;0,DATE(YEAR(Z103),MONTH(Z103),DAY(Z103))&gt;=$Y$2,(DATE(YEAR(Z103),MONTH(Z103),DAY(Z103))&lt;=$Z$2),INDEX(Projects!$A$1:$O$1000,MATCH(Y103,Projects!$A$1:$A$1000,0),MATCH("Groupe",Projects!$A$1:$O$1,0))=$A$2),1,0)))</f>
      </c>
      <c r="AB103" s="47" t="str">
        <f>IF(AA103&lt;&gt;0,SUM($AA$4:AA103),0)</f>
      </c>
      <c r="AC103" s="48">
        <v>100</v>
      </c>
      <c r="AD103" s="17" t="str">
        <f>IFERROR(INDEX($Y$4:$AB$1000,MATCH(AC103,$AB$4:$AB$1000,0),1),0)</f>
      </c>
      <c r="AF103" t="str">
        <f>Projects!A101</f>
      </c>
      <c r="AG103" s="1" t="str">
        <f>Projects!D101</f>
      </c>
      <c r="AH103" s="47" t="str">
        <f>IF($A$2="Tous",
IF(AND($AF$2=0,$AG$2=0,DATE(YEAR(AG103),MONTH(AG103),DAY(AG103))&gt;=$O$6,(DATE(YEAR(AG103),MONTH(AG103),DAY(AG103))&lt;=$O$3)),1,
IF(AND($AF$2&lt;&gt;0,$AG$2&lt;&gt;0,DATE(YEAR(AG103),MONTH(AG103),DAY(AG103))&gt;=$AF$2,(DATE(YEAR(AG103),MONTH(AG103),DAY(AG103))&lt;=$AG$2)),1,0)),
IF(AND($AF$2=0,$AG$2=0,DATE(YEAR(AG103),MONTH(AG103),DAY(AG103))&gt;=$O$6,(DATE(YEAR(AG103),MONTH(AG103),DAY(AG103))&lt;=$O$3),INDEX(Projects!$A$1:$O$1000,MATCH(AF103,Projects!$A$1:$A$1000,0),MATCH("Groupe",Projects!$A$1:$O$1,0))=$A$2),1,
IF(AND($AF$2&lt;&gt;0,$AG$2&lt;&gt;0,DATE(YEAR(AG103),MONTH(AG103),DAY(AG103))&gt;=$AF$2,(DATE(YEAR(AG103),MONTH(AG103),DAY(AG103))&lt;=$AG$2),INDEX(Projects!$A$1:$O$1000,MATCH(AF103,Projects!$A$1:$A$1000,0),MATCH("Groupe",Projects!$A$1:$O$1,0))=$A$2),1,0)))</f>
      </c>
      <c r="AI103" s="47" t="str">
        <f>IF(AH103&lt;&gt;0,SUM($AH$4:AH103),0)</f>
      </c>
      <c r="AJ103" s="48">
        <v>100</v>
      </c>
      <c r="AK103" s="17" t="str">
        <f>IFERROR(INDEX($AF$4:$AI$1000,MATCH(AJ103,$AI$4:$AI$1000,0),1),0)</f>
      </c>
      <c r="AM103" t="str">
        <f>Potentials!A101</f>
      </c>
      <c r="AN103" s="1" t="str">
        <f>Potentials!L101</f>
      </c>
      <c r="AO103" s="47" t="str">
        <f>IF(INDEX(Potentials!$A$1:$O$1000,MATCH(R103,Potentials!$A$1:$A$1000,0),MATCH("Origine setup",Potentials!$A$1:$O$1,0))&lt;&gt;"",0,
IF($A$2="Tous",
IF(AND($AM$2=0,$AN$2=0,DATE(YEAR(AN103),MONTH(AN103),DAY(AN103))&gt;=$O$6,(DATE(YEAR(AN103),MONTH(AN103),DAY(AN103))&lt;=$O$3),INDEX(Potentials!$A$1:$O$10000,MATCH(AM103,Potentials!$A$1:$A$1000,0),MATCH("Statut",Potentials!$A$1:$O$1,0))="9 -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IF(AND($AM$2&lt;&gt;0,$AN$2&lt;&gt;0,DATE(YEAR(AN103),MONTH(AN103),DAY(AN103))&gt;=$AM$2,(DATE(YEAR(AN103),MONTH(AN103),DAY(AN103))&lt;=$AN$2),INDEX(Potentials!$A$1:$O$10000,MATCH(AM103,Potentials!$A$1:$A$1000,0),MATCH("Statut",Potentials!$A$1:$O$1,0))="9 - Perdu"),1,0)),
IF(AND($AM$2=0,$AN$2=0,DATE(YEAR(AN103),MONTH(AN103),DAY(AN103))&gt;=$O$6,(DATE(YEAR(AN103),MONTH(AN103),DAY(AN103))&lt;=$O$3),INDEX(Potentials!$A$1:$O$1000,MATCH(AM103,Potentials!$A$1:$A$1000,0),MATCH("Groupe",Potentials!$A$1:$O$1,0))=$A$2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,MATCH(AM103,Potentials!$A$1:$A$1000,0),MATCH("Groupe",Potentials!$A$1:$O$1,0))=$A$2,INDEX(Potentials!$A$1:$O$10000,MATCH(AM103,Potentials!$A$1:$A$1000,0),MATCH("Statut",Potentials!$A$1:$O$1,0))="9 - Perdu"),1,0))))</f>
      </c>
      <c r="AP103" s="47" t="str">
        <f>IF(AO103&lt;&gt;0,SUM($AO$4:AO103),0)</f>
      </c>
      <c r="AQ103" s="48">
        <v>100</v>
      </c>
      <c r="AR103" s="17" t="str">
        <f>IFERROR(INDEX($AM$4:$AP$1000,MATCH(AQ103,$AP$4:$AP$1000,0),1),0)</f>
      </c>
      <c r="AT103" t="str">
        <f>IF(COUNTIF($AT$4:AT102,Potentials!B101)&gt;0,"",Potentials!B101)</f>
      </c>
      <c r="AU103" s="2" t="str">
        <f t="array" ref="AU103" aca="1" ca="1">IF($A$2="Tous",SUMPRODUCT((Potentials!$F$2:$F$2000)*(Potentials!$B$2:$B$2000=AT103)*(Potentials!$E$2:$E$2000&lt;&gt;"8 - Gagne")*(Potentials!$E$2:$E$2000&lt;&gt;"9 - Perdu")*(Potentials!$E$2:$E$2000&lt;&gt;"10 - Gele"))
+SUMPRODUCT((Potentials!$F$2:$F$2000=0)*(Potentials!$B$2:$B$2000=AT103)*(Potentials!$D$2:$D$2000)*(Potentials!$E$2:$E$2000&lt;&gt;"8 - Gagne")*(Potentials!$E$2:$E$2000&lt;&gt;"9 - Perdu")*(Potentials!$E$2:$E$2000&lt;&gt;"10 - Gele")),
SUMPRODUCT((Potentials!$F$2:$F$2000)*(Potentials!$B$2:$B$2000=AT103)*(Potentials!$E$2:$E$2000&lt;&gt;"8 - Gagne")*(Potentials!$E$2:$E$2000&lt;&gt;"9 - Perdu")*(Potentials!$E$2:$E$2000&lt;&gt;"10 - Gele")*(Potentials!$O$2:$O$2000=$A$2))
+SUMPRODUCT((Potentials!$F$2:$F$2000=0)*(Potentials!$B$2:$B$2000=AT103)*(Potentials!$D$2:$D$2000)*(Potentials!$E$2:$E$2000&lt;&gt;"8 - Gagne")*(Potentials!$E$2:$E$2000&lt;&gt;"9 - Perdu")*(Potentials!$E$2:$E$2000&lt;&gt;"10 - Gele")*(Potentials!$O$2:$O$2000=$A$2)))</f>
      </c>
      <c r="BA103" t="str">
        <f>Potentials!A101</f>
      </c>
      <c r="BB103" s="2" t="str">
        <f t="array" ref="BB103" aca="1" ca="1">IF($A$2="Tous",SUMPRODUCT((Potentials!$F$2:$F$2000)*(Potentials!$A$2:$A$2000=BA103)*(Potentials!$E$2:$E$2000&lt;&gt;"8 - Gagne")*(Potentials!$E$2:$E$2000&lt;&gt;"9 - Perdu")*(Potentials!$E$2:$E$2000&lt;&gt;"10 - Gele"))
+SUMPRODUCT((Potentials!$F$2:$F$2000=0)*(Potentials!$A$2:$A$2000=BA103)*(Potentials!$D$2:$D$2000)*(Potentials!$E$2:$E$2000&lt;&gt;"8 - Gagne")*(Potentials!$E$2:$E$2000&lt;&gt;"9 - Perdu")*(Potentials!$E$2:$E$2000&lt;&gt;"10 - Gele")),
SUMPRODUCT((Potentials!$F$2:$F$2000)*(Potentials!$A$2:$A$2000=BA103)*(Potentials!$E$2:$E$2000&lt;&gt;"8 - Gagne")*(Potentials!$E$2:$E$2000&lt;&gt;"9 - Perdu")*(Potentials!$E$2:$E$2000&lt;&gt;"10 - Gele")*(Potentials!$O$2:$O$2000=$A$2))
+SUMPRODUCT((Potentials!$F$2:$F$2000=0)*(Potentials!$A$2:$A$2000=BA103)*(Potentials!$D$2:$D$2000)*(Potentials!$E$2:$E$2000&lt;&gt;"8 - Gagne")*(Potentials!$E$2:$E$2000&lt;&gt;"9 - Perdu")*(Potentials!$E$2:$E$2000&lt;&gt;"10 - Gele")*(Potentials!$O$2:$O$2000=$A$2)))</f>
      </c>
    </row>
    <row r="104" spans="1:113">
      <c r="R104" t="str">
        <f>Potentials!A102</f>
      </c>
      <c r="S104" s="1" t="str">
        <f>Potentials!M102</f>
      </c>
      <c r="T104" s="47" t="str">
        <f>IF(INDEX(Potentials!$A$1:$O$1000,MATCH(R104,Potentials!$A$1:$A$1000,0),MATCH("Origine setup",Potentials!$A$1:$O$1,0))&lt;&gt;"",0,
IF($A$2="Tous",
IF(AND($R$2=0,$S$2=0,DATE(YEAR(S104),MONTH(S104),DAY(S104))&gt;=$O$6,(DATE(YEAR(S104),MONTH(S104),DAY(S104))&lt;=$O$3),LEFT(R104,3)="PRA"),1,
IF(AND($R$2&lt;&gt;0,$S$2&lt;&gt;0,DATE(YEAR(S104),MONTH(S104),DAY(S104))&gt;=$R$2,(DATE(YEAR(S104),MONTH(S104),DAY(S104))&lt;=$S$2),LEFT(R104,3)="PRA"),1,0)),
IF(AND($R$2=0,$S$2=0,DATE(YEAR(S104),MONTH(S104),DAY(S104))&gt;=$O$6,(DATE(YEAR(S104),MONTH(S104),DAY(S104))&lt;=$O$3),INDEX(Potentials!$A$1:$O$1000,MATCH(R104,Potentials!$A$1:$A$1000,0),MATCH("Groupe",Potentials!$A$1:$O$1,0))=$A$2,LEFT(R104,3)="PRA"),1,
IF(AND($R$2&lt;&gt;0,$S$2&lt;&gt;0,DATE(YEAR(S104),MONTH(S104),DAY(S104))&gt;=$R$2,(DATE(YEAR(S104),MONTH(S104),DAY(S104))&lt;=$S$2),INDEX(Potentials!$A$1:$O$1000,MATCH(R104,Potentials!$A$1:$A$1000,0),MATCH("Groupe",Potentials!$A$1:$O$1,0))=$A$2,LEFT(R104,3)="PRA"),1,0))))</f>
      </c>
      <c r="U104" s="47" t="str">
        <f>IF(T104&lt;&gt;0,SUM($T$4:T104),0)</f>
      </c>
      <c r="V104" s="1"/>
      <c r="W104" s="17"/>
      <c r="Y104" t="str">
        <f>Projects!A102</f>
      </c>
      <c r="Z104" s="1" t="str">
        <f>Projects!I102</f>
      </c>
      <c r="AA104" s="47" t="str">
        <f>IF($A$2="Tous",
IF(AND($Y$2=0,$Z$2=0,DATE(YEAR(Z104),MONTH(Z104),DAY(Z104))&gt;=$O$6,(DATE(YEAR(Z104),MONTH(Z104),DAY(Z104))&lt;=$O$3)),1,
IF(AND($Y$2&lt;&gt;0,$Z$2&lt;&gt;0,DATE(YEAR(Z104),MONTH(Z104),DAY(Z104))&gt;=$Y$2,(DATE(YEAR(Z104),MONTH(Z104),DAY(Z104))&lt;=$Z$2)),1,0)),
IF(AND($Y$2=0,$Z$2=0,DATE(YEAR(Z104),MONTH(Z104),DAY(Z104))&gt;=$O$6,(DATE(YEAR(Z104),MONTH(Z104),DAY(Z104))&lt;=$O$3),INDEX(Projects!$A$1:$O$1000,MATCH(Y104,Projects!$A$1:$A$1000,0),MATCH("Groupe",Projects!$A$1:$O$1,0))=$A$2),1,
IF(AND($Y$2&lt;&gt;0,$Z$2&lt;&gt;0,DATE(YEAR(Z104),MONTH(Z104),DAY(Z104))&gt;=$Y$2,(DATE(YEAR(Z104),MONTH(Z104),DAY(Z104))&lt;=$Z$2),INDEX(Projects!$A$1:$O$1000,MATCH(Y104,Projects!$A$1:$A$1000,0),MATCH("Groupe",Projects!$A$1:$O$1,0))=$A$2),1,0)))</f>
      </c>
      <c r="AB104" s="47" t="str">
        <f>IF(AA104&lt;&gt;0,SUM($AA$4:AA104),0)</f>
      </c>
      <c r="AC104" s="1"/>
      <c r="AD104" s="17"/>
      <c r="AF104" t="str">
        <f>Projects!A102</f>
      </c>
      <c r="AG104" s="1" t="str">
        <f>Projects!D102</f>
      </c>
      <c r="AH104" s="47" t="str">
        <f>IF($A$2="Tous",
IF(AND($AF$2=0,$AG$2=0,DATE(YEAR(AG104),MONTH(AG104),DAY(AG104))&gt;=$O$6,(DATE(YEAR(AG104),MONTH(AG104),DAY(AG104))&lt;=$O$3)),1,
IF(AND($AF$2&lt;&gt;0,$AG$2&lt;&gt;0,DATE(YEAR(AG104),MONTH(AG104),DAY(AG104))&gt;=$AF$2,(DATE(YEAR(AG104),MONTH(AG104),DAY(AG104))&lt;=$AG$2)),1,0)),
IF(AND($AF$2=0,$AG$2=0,DATE(YEAR(AG104),MONTH(AG104),DAY(AG104))&gt;=$O$6,(DATE(YEAR(AG104),MONTH(AG104),DAY(AG104))&lt;=$O$3),INDEX(Projects!$A$1:$O$1000,MATCH(AF104,Projects!$A$1:$A$1000,0),MATCH("Groupe",Projects!$A$1:$O$1,0))=$A$2),1,
IF(AND($AF$2&lt;&gt;0,$AG$2&lt;&gt;0,DATE(YEAR(AG104),MONTH(AG104),DAY(AG104))&gt;=$AF$2,(DATE(YEAR(AG104),MONTH(AG104),DAY(AG104))&lt;=$AG$2),INDEX(Projects!$A$1:$O$1000,MATCH(AF104,Projects!$A$1:$A$1000,0),MATCH("Groupe",Projects!$A$1:$O$1,0))=$A$2),1,0)))</f>
      </c>
      <c r="AI104" s="47" t="str">
        <f>IF(AH104&lt;&gt;0,SUM($AH$4:AH104),0)</f>
      </c>
      <c r="AJ104" s="1"/>
      <c r="AK104" s="17"/>
      <c r="AM104" t="str">
        <f>Potentials!A102</f>
      </c>
      <c r="AN104" s="1" t="str">
        <f>Potentials!L102</f>
      </c>
      <c r="AO104" s="47" t="str">
        <f>IF(INDEX(Potentials!$A$1:$O$1000,MATCH(R104,Potentials!$A$1:$A$1000,0),MATCH("Origine setup",Potentials!$A$1:$O$1,0))&lt;&gt;"",0,
IF($A$2="Tous",
IF(AND($AM$2=0,$AN$2=0,DATE(YEAR(AN104),MONTH(AN104),DAY(AN104))&gt;=$O$6,(DATE(YEAR(AN104),MONTH(AN104),DAY(AN104))&lt;=$O$3),INDEX(Potentials!$A$1:$O$10000,MATCH(AM104,Potentials!$A$1:$A$1000,0),MATCH("Statut",Potentials!$A$1:$O$1,0))="9 -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IF(AND($AM$2&lt;&gt;0,$AN$2&lt;&gt;0,DATE(YEAR(AN104),MONTH(AN104),DAY(AN104))&gt;=$AM$2,(DATE(YEAR(AN104),MONTH(AN104),DAY(AN104))&lt;=$AN$2),INDEX(Potentials!$A$1:$O$10000,MATCH(AM104,Potentials!$A$1:$A$1000,0),MATCH("Statut",Potentials!$A$1:$O$1,0))="9 - Perdu"),1,0)),
IF(AND($AM$2=0,$AN$2=0,DATE(YEAR(AN104),MONTH(AN104),DAY(AN104))&gt;=$O$6,(DATE(YEAR(AN104),MONTH(AN104),DAY(AN104))&lt;=$O$3),INDEX(Potentials!$A$1:$O$1000,MATCH(AM104,Potentials!$A$1:$A$1000,0),MATCH("Groupe",Potentials!$A$1:$O$1,0))=$A$2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,MATCH(AM104,Potentials!$A$1:$A$1000,0),MATCH("Groupe",Potentials!$A$1:$O$1,0))=$A$2,INDEX(Potentials!$A$1:$O$10000,MATCH(AM104,Potentials!$A$1:$A$1000,0),MATCH("Statut",Potentials!$A$1:$O$1,0))="9 - Perdu"),1,0))))</f>
      </c>
      <c r="AP104" s="47" t="str">
        <f>IF(AO104&lt;&gt;0,SUM($AO$4:AO104),0)</f>
      </c>
      <c r="AQ104" s="1"/>
      <c r="AR104" s="17"/>
      <c r="AT104" t="str">
        <f>IF(COUNTIF($AT$4:AT103,Potentials!B102)&gt;0,"",Potentials!B102)</f>
      </c>
      <c r="AU104" s="2" t="str">
        <f t="array" ref="AU104" aca="1" ca="1">IF($A$2="Tous",SUMPRODUCT((Potentials!$F$2:$F$2000)*(Potentials!$B$2:$B$2000=AT104)*(Potentials!$E$2:$E$2000&lt;&gt;"8 - Gagne")*(Potentials!$E$2:$E$2000&lt;&gt;"9 - Perdu")*(Potentials!$E$2:$E$2000&lt;&gt;"10 - Gele"))
+SUMPRODUCT((Potentials!$F$2:$F$2000=0)*(Potentials!$B$2:$B$2000=AT104)*(Potentials!$D$2:$D$2000)*(Potentials!$E$2:$E$2000&lt;&gt;"8 - Gagne")*(Potentials!$E$2:$E$2000&lt;&gt;"9 - Perdu")*(Potentials!$E$2:$E$2000&lt;&gt;"10 - Gele")),
SUMPRODUCT((Potentials!$F$2:$F$2000)*(Potentials!$B$2:$B$2000=AT104)*(Potentials!$E$2:$E$2000&lt;&gt;"8 - Gagne")*(Potentials!$E$2:$E$2000&lt;&gt;"9 - Perdu")*(Potentials!$E$2:$E$2000&lt;&gt;"10 - Gele")*(Potentials!$O$2:$O$2000=$A$2))
+SUMPRODUCT((Potentials!$F$2:$F$2000=0)*(Potentials!$B$2:$B$2000=AT104)*(Potentials!$D$2:$D$2000)*(Potentials!$E$2:$E$2000&lt;&gt;"8 - Gagne")*(Potentials!$E$2:$E$2000&lt;&gt;"9 - Perdu")*(Potentials!$E$2:$E$2000&lt;&gt;"10 - Gele")*(Potentials!$O$2:$O$2000=$A$2)))</f>
      </c>
      <c r="BA104" t="str">
        <f>Potentials!A102</f>
      </c>
      <c r="BB104" s="2" t="str">
        <f t="array" ref="BB104" aca="1" ca="1">IF($A$2="Tous",SUMPRODUCT((Potentials!$F$2:$F$2000)*(Potentials!$A$2:$A$2000=BA104)*(Potentials!$E$2:$E$2000&lt;&gt;"8 - Gagne")*(Potentials!$E$2:$E$2000&lt;&gt;"9 - Perdu")*(Potentials!$E$2:$E$2000&lt;&gt;"10 - Gele"))
+SUMPRODUCT((Potentials!$F$2:$F$2000=0)*(Potentials!$A$2:$A$2000=BA104)*(Potentials!$D$2:$D$2000)*(Potentials!$E$2:$E$2000&lt;&gt;"8 - Gagne")*(Potentials!$E$2:$E$2000&lt;&gt;"9 - Perdu")*(Potentials!$E$2:$E$2000&lt;&gt;"10 - Gele")),
SUMPRODUCT((Potentials!$F$2:$F$2000)*(Potentials!$A$2:$A$2000=BA104)*(Potentials!$E$2:$E$2000&lt;&gt;"8 - Gagne")*(Potentials!$E$2:$E$2000&lt;&gt;"9 - Perdu")*(Potentials!$E$2:$E$2000&lt;&gt;"10 - Gele")*(Potentials!$O$2:$O$2000=$A$2))
+SUMPRODUCT((Potentials!$F$2:$F$2000=0)*(Potentials!$A$2:$A$2000=BA104)*(Potentials!$D$2:$D$2000)*(Potentials!$E$2:$E$2000&lt;&gt;"8 - Gagne")*(Potentials!$E$2:$E$2000&lt;&gt;"9 - Perdu")*(Potentials!$E$2:$E$2000&lt;&gt;"10 - Gele")*(Potentials!$O$2:$O$2000=$A$2)))</f>
      </c>
    </row>
    <row r="105" spans="1:113">
      <c r="R105" t="str">
        <f>Potentials!A103</f>
      </c>
      <c r="S105" s="1" t="str">
        <f>Potentials!M103</f>
      </c>
      <c r="T105" s="47" t="str">
        <f>IF(INDEX(Potentials!$A$1:$O$1000,MATCH(R105,Potentials!$A$1:$A$1000,0),MATCH("Origine setup",Potentials!$A$1:$O$1,0))&lt;&gt;"",0,
IF($A$2="Tous",
IF(AND($R$2=0,$S$2=0,DATE(YEAR(S105),MONTH(S105),DAY(S105))&gt;=$O$6,(DATE(YEAR(S105),MONTH(S105),DAY(S105))&lt;=$O$3),LEFT(R105,3)="PRA"),1,
IF(AND($R$2&lt;&gt;0,$S$2&lt;&gt;0,DATE(YEAR(S105),MONTH(S105),DAY(S105))&gt;=$R$2,(DATE(YEAR(S105),MONTH(S105),DAY(S105))&lt;=$S$2),LEFT(R105,3)="PRA"),1,0)),
IF(AND($R$2=0,$S$2=0,DATE(YEAR(S105),MONTH(S105),DAY(S105))&gt;=$O$6,(DATE(YEAR(S105),MONTH(S105),DAY(S105))&lt;=$O$3),INDEX(Potentials!$A$1:$O$1000,MATCH(R105,Potentials!$A$1:$A$1000,0),MATCH("Groupe",Potentials!$A$1:$O$1,0))=$A$2,LEFT(R105,3)="PRA"),1,
IF(AND($R$2&lt;&gt;0,$S$2&lt;&gt;0,DATE(YEAR(S105),MONTH(S105),DAY(S105))&gt;=$R$2,(DATE(YEAR(S105),MONTH(S105),DAY(S105))&lt;=$S$2),INDEX(Potentials!$A$1:$O$1000,MATCH(R105,Potentials!$A$1:$A$1000,0),MATCH("Groupe",Potentials!$A$1:$O$1,0))=$A$2,LEFT(R105,3)="PRA"),1,0))))</f>
      </c>
      <c r="U105" s="47" t="str">
        <f>IF(T105&lt;&gt;0,SUM($T$4:T105),0)</f>
      </c>
      <c r="V105" s="1"/>
      <c r="W105" s="17"/>
      <c r="Y105" t="str">
        <f>Projects!A103</f>
      </c>
      <c r="Z105" s="1" t="str">
        <f>Projects!I103</f>
      </c>
      <c r="AA105" s="47" t="str">
        <f>IF($A$2="Tous",
IF(AND($Y$2=0,$Z$2=0,DATE(YEAR(Z105),MONTH(Z105),DAY(Z105))&gt;=$O$6,(DATE(YEAR(Z105),MONTH(Z105),DAY(Z105))&lt;=$O$3)),1,
IF(AND($Y$2&lt;&gt;0,$Z$2&lt;&gt;0,DATE(YEAR(Z105),MONTH(Z105),DAY(Z105))&gt;=$Y$2,(DATE(YEAR(Z105),MONTH(Z105),DAY(Z105))&lt;=$Z$2)),1,0)),
IF(AND($Y$2=0,$Z$2=0,DATE(YEAR(Z105),MONTH(Z105),DAY(Z105))&gt;=$O$6,(DATE(YEAR(Z105),MONTH(Z105),DAY(Z105))&lt;=$O$3),INDEX(Projects!$A$1:$O$1000,MATCH(Y105,Projects!$A$1:$A$1000,0),MATCH("Groupe",Projects!$A$1:$O$1,0))=$A$2),1,
IF(AND($Y$2&lt;&gt;0,$Z$2&lt;&gt;0,DATE(YEAR(Z105),MONTH(Z105),DAY(Z105))&gt;=$Y$2,(DATE(YEAR(Z105),MONTH(Z105),DAY(Z105))&lt;=$Z$2),INDEX(Projects!$A$1:$O$1000,MATCH(Y105,Projects!$A$1:$A$1000,0),MATCH("Groupe",Projects!$A$1:$O$1,0))=$A$2),1,0)))</f>
      </c>
      <c r="AB105" s="47" t="str">
        <f>IF(AA105&lt;&gt;0,SUM($AA$4:AA105),0)</f>
      </c>
      <c r="AC105" s="1"/>
      <c r="AD105" s="17"/>
      <c r="AF105" t="str">
        <f>Projects!A103</f>
      </c>
      <c r="AG105" s="1" t="str">
        <f>Projects!D103</f>
      </c>
      <c r="AH105" s="47" t="str">
        <f>IF($A$2="Tous",
IF(AND($AF$2=0,$AG$2=0,DATE(YEAR(AG105),MONTH(AG105),DAY(AG105))&gt;=$O$6,(DATE(YEAR(AG105),MONTH(AG105),DAY(AG105))&lt;=$O$3)),1,
IF(AND($AF$2&lt;&gt;0,$AG$2&lt;&gt;0,DATE(YEAR(AG105),MONTH(AG105),DAY(AG105))&gt;=$AF$2,(DATE(YEAR(AG105),MONTH(AG105),DAY(AG105))&lt;=$AG$2)),1,0)),
IF(AND($AF$2=0,$AG$2=0,DATE(YEAR(AG105),MONTH(AG105),DAY(AG105))&gt;=$O$6,(DATE(YEAR(AG105),MONTH(AG105),DAY(AG105))&lt;=$O$3),INDEX(Projects!$A$1:$O$1000,MATCH(AF105,Projects!$A$1:$A$1000,0),MATCH("Groupe",Projects!$A$1:$O$1,0))=$A$2),1,
IF(AND($AF$2&lt;&gt;0,$AG$2&lt;&gt;0,DATE(YEAR(AG105),MONTH(AG105),DAY(AG105))&gt;=$AF$2,(DATE(YEAR(AG105),MONTH(AG105),DAY(AG105))&lt;=$AG$2),INDEX(Projects!$A$1:$O$1000,MATCH(AF105,Projects!$A$1:$A$1000,0),MATCH("Groupe",Projects!$A$1:$O$1,0))=$A$2),1,0)))</f>
      </c>
      <c r="AI105" s="47" t="str">
        <f>IF(AH105&lt;&gt;0,SUM($AH$4:AH105),0)</f>
      </c>
      <c r="AJ105" s="1"/>
      <c r="AK105" s="17"/>
      <c r="AM105" t="str">
        <f>Potentials!A103</f>
      </c>
      <c r="AN105" s="1" t="str">
        <f>Potentials!L103</f>
      </c>
      <c r="AO105" s="47" t="str">
        <f>IF(INDEX(Potentials!$A$1:$O$1000,MATCH(R105,Potentials!$A$1:$A$1000,0),MATCH("Origine setup",Potentials!$A$1:$O$1,0))&lt;&gt;"",0,
IF($A$2="Tous",
IF(AND($AM$2=0,$AN$2=0,DATE(YEAR(AN105),MONTH(AN105),DAY(AN105))&gt;=$O$6,(DATE(YEAR(AN105),MONTH(AN105),DAY(AN105))&lt;=$O$3),INDEX(Potentials!$A$1:$O$10000,MATCH(AM105,Potentials!$A$1:$A$1000,0),MATCH("Statut",Potentials!$A$1:$O$1,0))="9 -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IF(AND($AM$2&lt;&gt;0,$AN$2&lt;&gt;0,DATE(YEAR(AN105),MONTH(AN105),DAY(AN105))&gt;=$AM$2,(DATE(YEAR(AN105),MONTH(AN105),DAY(AN105))&lt;=$AN$2),INDEX(Potentials!$A$1:$O$10000,MATCH(AM105,Potentials!$A$1:$A$1000,0),MATCH("Statut",Potentials!$A$1:$O$1,0))="9 - Perdu"),1,0)),
IF(AND($AM$2=0,$AN$2=0,DATE(YEAR(AN105),MONTH(AN105),DAY(AN105))&gt;=$O$6,(DATE(YEAR(AN105),MONTH(AN105),DAY(AN105))&lt;=$O$3),INDEX(Potentials!$A$1:$O$1000,MATCH(AM105,Potentials!$A$1:$A$1000,0),MATCH("Groupe",Potentials!$A$1:$O$1,0))=$A$2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,MATCH(AM105,Potentials!$A$1:$A$1000,0),MATCH("Groupe",Potentials!$A$1:$O$1,0))=$A$2,INDEX(Potentials!$A$1:$O$10000,MATCH(AM105,Potentials!$A$1:$A$1000,0),MATCH("Statut",Potentials!$A$1:$O$1,0))="9 - Perdu"),1,0))))</f>
      </c>
      <c r="AP105" s="47" t="str">
        <f>IF(AO105&lt;&gt;0,SUM($AO$4:AO105),0)</f>
      </c>
      <c r="AQ105" s="1"/>
      <c r="AR105" s="17"/>
      <c r="AT105" t="str">
        <f>IF(COUNTIF($AT$4:AT104,Potentials!B103)&gt;0,"",Potentials!B103)</f>
      </c>
      <c r="AU105" s="2" t="str">
        <f t="array" ref="AU105" aca="1" ca="1">IF($A$2="Tous",SUMPRODUCT((Potentials!$F$2:$F$2000)*(Potentials!$B$2:$B$2000=AT105)*(Potentials!$E$2:$E$2000&lt;&gt;"8 - Gagne")*(Potentials!$E$2:$E$2000&lt;&gt;"9 - Perdu")*(Potentials!$E$2:$E$2000&lt;&gt;"10 - Gele"))
+SUMPRODUCT((Potentials!$F$2:$F$2000=0)*(Potentials!$B$2:$B$2000=AT105)*(Potentials!$D$2:$D$2000)*(Potentials!$E$2:$E$2000&lt;&gt;"8 - Gagne")*(Potentials!$E$2:$E$2000&lt;&gt;"9 - Perdu")*(Potentials!$E$2:$E$2000&lt;&gt;"10 - Gele")),
SUMPRODUCT((Potentials!$F$2:$F$2000)*(Potentials!$B$2:$B$2000=AT105)*(Potentials!$E$2:$E$2000&lt;&gt;"8 - Gagne")*(Potentials!$E$2:$E$2000&lt;&gt;"9 - Perdu")*(Potentials!$E$2:$E$2000&lt;&gt;"10 - Gele")*(Potentials!$O$2:$O$2000=$A$2))
+SUMPRODUCT((Potentials!$F$2:$F$2000=0)*(Potentials!$B$2:$B$2000=AT105)*(Potentials!$D$2:$D$2000)*(Potentials!$E$2:$E$2000&lt;&gt;"8 - Gagne")*(Potentials!$E$2:$E$2000&lt;&gt;"9 - Perdu")*(Potentials!$E$2:$E$2000&lt;&gt;"10 - Gele")*(Potentials!$O$2:$O$2000=$A$2)))</f>
      </c>
      <c r="BA105" t="str">
        <f>Potentials!A103</f>
      </c>
      <c r="BB105" s="2" t="str">
        <f t="array" ref="BB105" aca="1" ca="1">IF($A$2="Tous",SUMPRODUCT((Potentials!$F$2:$F$2000)*(Potentials!$A$2:$A$2000=BA105)*(Potentials!$E$2:$E$2000&lt;&gt;"8 - Gagne")*(Potentials!$E$2:$E$2000&lt;&gt;"9 - Perdu")*(Potentials!$E$2:$E$2000&lt;&gt;"10 - Gele"))
+SUMPRODUCT((Potentials!$F$2:$F$2000=0)*(Potentials!$A$2:$A$2000=BA105)*(Potentials!$D$2:$D$2000)*(Potentials!$E$2:$E$2000&lt;&gt;"8 - Gagne")*(Potentials!$E$2:$E$2000&lt;&gt;"9 - Perdu")*(Potentials!$E$2:$E$2000&lt;&gt;"10 - Gele")),
SUMPRODUCT((Potentials!$F$2:$F$2000)*(Potentials!$A$2:$A$2000=BA105)*(Potentials!$E$2:$E$2000&lt;&gt;"8 - Gagne")*(Potentials!$E$2:$E$2000&lt;&gt;"9 - Perdu")*(Potentials!$E$2:$E$2000&lt;&gt;"10 - Gele")*(Potentials!$O$2:$O$2000=$A$2))
+SUMPRODUCT((Potentials!$F$2:$F$2000=0)*(Potentials!$A$2:$A$2000=BA105)*(Potentials!$D$2:$D$2000)*(Potentials!$E$2:$E$2000&lt;&gt;"8 - Gagne")*(Potentials!$E$2:$E$2000&lt;&gt;"9 - Perdu")*(Potentials!$E$2:$E$2000&lt;&gt;"10 - Gele")*(Potentials!$O$2:$O$2000=$A$2)))</f>
      </c>
    </row>
    <row r="106" spans="1:113">
      <c r="R106" t="str">
        <f>Potentials!A104</f>
      </c>
      <c r="S106" s="1" t="str">
        <f>Potentials!M104</f>
      </c>
      <c r="T106" s="47" t="str">
        <f>IF(INDEX(Potentials!$A$1:$O$1000,MATCH(R106,Potentials!$A$1:$A$1000,0),MATCH("Origine setup",Potentials!$A$1:$O$1,0))&lt;&gt;"",0,
IF($A$2="Tous",
IF(AND($R$2=0,$S$2=0,DATE(YEAR(S106),MONTH(S106),DAY(S106))&gt;=$O$6,(DATE(YEAR(S106),MONTH(S106),DAY(S106))&lt;=$O$3),LEFT(R106,3)="PRA"),1,
IF(AND($R$2&lt;&gt;0,$S$2&lt;&gt;0,DATE(YEAR(S106),MONTH(S106),DAY(S106))&gt;=$R$2,(DATE(YEAR(S106),MONTH(S106),DAY(S106))&lt;=$S$2),LEFT(R106,3)="PRA"),1,0)),
IF(AND($R$2=0,$S$2=0,DATE(YEAR(S106),MONTH(S106),DAY(S106))&gt;=$O$6,(DATE(YEAR(S106),MONTH(S106),DAY(S106))&lt;=$O$3),INDEX(Potentials!$A$1:$O$1000,MATCH(R106,Potentials!$A$1:$A$1000,0),MATCH("Groupe",Potentials!$A$1:$O$1,0))=$A$2,LEFT(R106,3)="PRA"),1,
IF(AND($R$2&lt;&gt;0,$S$2&lt;&gt;0,DATE(YEAR(S106),MONTH(S106),DAY(S106))&gt;=$R$2,(DATE(YEAR(S106),MONTH(S106),DAY(S106))&lt;=$S$2),INDEX(Potentials!$A$1:$O$1000,MATCH(R106,Potentials!$A$1:$A$1000,0),MATCH("Groupe",Potentials!$A$1:$O$1,0))=$A$2,LEFT(R106,3)="PRA"),1,0))))</f>
      </c>
      <c r="U106" s="47" t="str">
        <f>IF(T106&lt;&gt;0,SUM($T$4:T106),0)</f>
      </c>
      <c r="V106" s="1"/>
      <c r="W106" s="17"/>
      <c r="Y106" t="str">
        <f>Projects!A104</f>
      </c>
      <c r="Z106" s="1" t="str">
        <f>Projects!I104</f>
      </c>
      <c r="AA106" s="47" t="str">
        <f>IF($A$2="Tous",
IF(AND($Y$2=0,$Z$2=0,DATE(YEAR(Z106),MONTH(Z106),DAY(Z106))&gt;=$O$6,(DATE(YEAR(Z106),MONTH(Z106),DAY(Z106))&lt;=$O$3)),1,
IF(AND($Y$2&lt;&gt;0,$Z$2&lt;&gt;0,DATE(YEAR(Z106),MONTH(Z106),DAY(Z106))&gt;=$Y$2,(DATE(YEAR(Z106),MONTH(Z106),DAY(Z106))&lt;=$Z$2)),1,0)),
IF(AND($Y$2=0,$Z$2=0,DATE(YEAR(Z106),MONTH(Z106),DAY(Z106))&gt;=$O$6,(DATE(YEAR(Z106),MONTH(Z106),DAY(Z106))&lt;=$O$3),INDEX(Projects!$A$1:$O$1000,MATCH(Y106,Projects!$A$1:$A$1000,0),MATCH("Groupe",Projects!$A$1:$O$1,0))=$A$2),1,
IF(AND($Y$2&lt;&gt;0,$Z$2&lt;&gt;0,DATE(YEAR(Z106),MONTH(Z106),DAY(Z106))&gt;=$Y$2,(DATE(YEAR(Z106),MONTH(Z106),DAY(Z106))&lt;=$Z$2),INDEX(Projects!$A$1:$O$1000,MATCH(Y106,Projects!$A$1:$A$1000,0),MATCH("Groupe",Projects!$A$1:$O$1,0))=$A$2),1,0)))</f>
      </c>
      <c r="AB106" s="47" t="str">
        <f>IF(AA106&lt;&gt;0,SUM($AA$4:AA106),0)</f>
      </c>
      <c r="AC106" s="1"/>
      <c r="AD106" s="17"/>
      <c r="AF106" t="str">
        <f>Projects!A104</f>
      </c>
      <c r="AG106" s="1" t="str">
        <f>Projects!D104</f>
      </c>
      <c r="AH106" s="47" t="str">
        <f>IF($A$2="Tous",
IF(AND($AF$2=0,$AG$2=0,DATE(YEAR(AG106),MONTH(AG106),DAY(AG106))&gt;=$O$6,(DATE(YEAR(AG106),MONTH(AG106),DAY(AG106))&lt;=$O$3)),1,
IF(AND($AF$2&lt;&gt;0,$AG$2&lt;&gt;0,DATE(YEAR(AG106),MONTH(AG106),DAY(AG106))&gt;=$AF$2,(DATE(YEAR(AG106),MONTH(AG106),DAY(AG106))&lt;=$AG$2)),1,0)),
IF(AND($AF$2=0,$AG$2=0,DATE(YEAR(AG106),MONTH(AG106),DAY(AG106))&gt;=$O$6,(DATE(YEAR(AG106),MONTH(AG106),DAY(AG106))&lt;=$O$3),INDEX(Projects!$A$1:$O$1000,MATCH(AF106,Projects!$A$1:$A$1000,0),MATCH("Groupe",Projects!$A$1:$O$1,0))=$A$2),1,
IF(AND($AF$2&lt;&gt;0,$AG$2&lt;&gt;0,DATE(YEAR(AG106),MONTH(AG106),DAY(AG106))&gt;=$AF$2,(DATE(YEAR(AG106),MONTH(AG106),DAY(AG106))&lt;=$AG$2),INDEX(Projects!$A$1:$O$1000,MATCH(AF106,Projects!$A$1:$A$1000,0),MATCH("Groupe",Projects!$A$1:$O$1,0))=$A$2),1,0)))</f>
      </c>
      <c r="AI106" s="47" t="str">
        <f>IF(AH106&lt;&gt;0,SUM($AH$4:AH106),0)</f>
      </c>
      <c r="AJ106" s="1"/>
      <c r="AK106" s="17"/>
      <c r="AM106" t="str">
        <f>Potentials!A104</f>
      </c>
      <c r="AN106" s="1" t="str">
        <f>Potentials!L104</f>
      </c>
      <c r="AO106" s="47" t="str">
        <f>IF(INDEX(Potentials!$A$1:$O$1000,MATCH(R106,Potentials!$A$1:$A$1000,0),MATCH("Origine setup",Potentials!$A$1:$O$1,0))&lt;&gt;"",0,
IF($A$2="Tous",
IF(AND($AM$2=0,$AN$2=0,DATE(YEAR(AN106),MONTH(AN106),DAY(AN106))&gt;=$O$6,(DATE(YEAR(AN106),MONTH(AN106),DAY(AN106))&lt;=$O$3),INDEX(Potentials!$A$1:$O$10000,MATCH(AM106,Potentials!$A$1:$A$1000,0),MATCH("Statut",Potentials!$A$1:$O$1,0))="9 -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IF(AND($AM$2&lt;&gt;0,$AN$2&lt;&gt;0,DATE(YEAR(AN106),MONTH(AN106),DAY(AN106))&gt;=$AM$2,(DATE(YEAR(AN106),MONTH(AN106),DAY(AN106))&lt;=$AN$2),INDEX(Potentials!$A$1:$O$10000,MATCH(AM106,Potentials!$A$1:$A$1000,0),MATCH("Statut",Potentials!$A$1:$O$1,0))="9 - Perdu"),1,0)),
IF(AND($AM$2=0,$AN$2=0,DATE(YEAR(AN106),MONTH(AN106),DAY(AN106))&gt;=$O$6,(DATE(YEAR(AN106),MONTH(AN106),DAY(AN106))&lt;=$O$3),INDEX(Potentials!$A$1:$O$1000,MATCH(AM106,Potentials!$A$1:$A$1000,0),MATCH("Groupe",Potentials!$A$1:$O$1,0))=$A$2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,MATCH(AM106,Potentials!$A$1:$A$1000,0),MATCH("Groupe",Potentials!$A$1:$O$1,0))=$A$2,INDEX(Potentials!$A$1:$O$10000,MATCH(AM106,Potentials!$A$1:$A$1000,0),MATCH("Statut",Potentials!$A$1:$O$1,0))="9 - Perdu"),1,0))))</f>
      </c>
      <c r="AP106" s="47" t="str">
        <f>IF(AO106&lt;&gt;0,SUM($AO$4:AO106),0)</f>
      </c>
      <c r="AQ106" s="1"/>
      <c r="AR106" s="17"/>
      <c r="AT106" t="str">
        <f>IF(COUNTIF($AT$4:AT105,Potentials!B104)&gt;0,"",Potentials!B104)</f>
      </c>
      <c r="AU106" s="2" t="str">
        <f t="array" ref="AU106" aca="1" ca="1">IF($A$2="Tous",SUMPRODUCT((Potentials!$F$2:$F$2000)*(Potentials!$B$2:$B$2000=AT106)*(Potentials!$E$2:$E$2000&lt;&gt;"8 - Gagne")*(Potentials!$E$2:$E$2000&lt;&gt;"9 - Perdu")*(Potentials!$E$2:$E$2000&lt;&gt;"10 - Gele"))
+SUMPRODUCT((Potentials!$F$2:$F$2000=0)*(Potentials!$B$2:$B$2000=AT106)*(Potentials!$D$2:$D$2000)*(Potentials!$E$2:$E$2000&lt;&gt;"8 - Gagne")*(Potentials!$E$2:$E$2000&lt;&gt;"9 - Perdu")*(Potentials!$E$2:$E$2000&lt;&gt;"10 - Gele")),
SUMPRODUCT((Potentials!$F$2:$F$2000)*(Potentials!$B$2:$B$2000=AT106)*(Potentials!$E$2:$E$2000&lt;&gt;"8 - Gagne")*(Potentials!$E$2:$E$2000&lt;&gt;"9 - Perdu")*(Potentials!$E$2:$E$2000&lt;&gt;"10 - Gele")*(Potentials!$O$2:$O$2000=$A$2))
+SUMPRODUCT((Potentials!$F$2:$F$2000=0)*(Potentials!$B$2:$B$2000=AT106)*(Potentials!$D$2:$D$2000)*(Potentials!$E$2:$E$2000&lt;&gt;"8 - Gagne")*(Potentials!$E$2:$E$2000&lt;&gt;"9 - Perdu")*(Potentials!$E$2:$E$2000&lt;&gt;"10 - Gele")*(Potentials!$O$2:$O$2000=$A$2)))</f>
      </c>
      <c r="BA106" t="str">
        <f>Potentials!A104</f>
      </c>
      <c r="BB106" s="2" t="str">
        <f t="array" ref="BB106" aca="1" ca="1">IF($A$2="Tous",SUMPRODUCT((Potentials!$F$2:$F$2000)*(Potentials!$A$2:$A$2000=BA106)*(Potentials!$E$2:$E$2000&lt;&gt;"8 - Gagne")*(Potentials!$E$2:$E$2000&lt;&gt;"9 - Perdu")*(Potentials!$E$2:$E$2000&lt;&gt;"10 - Gele"))
+SUMPRODUCT((Potentials!$F$2:$F$2000=0)*(Potentials!$A$2:$A$2000=BA106)*(Potentials!$D$2:$D$2000)*(Potentials!$E$2:$E$2000&lt;&gt;"8 - Gagne")*(Potentials!$E$2:$E$2000&lt;&gt;"9 - Perdu")*(Potentials!$E$2:$E$2000&lt;&gt;"10 - Gele")),
SUMPRODUCT((Potentials!$F$2:$F$2000)*(Potentials!$A$2:$A$2000=BA106)*(Potentials!$E$2:$E$2000&lt;&gt;"8 - Gagne")*(Potentials!$E$2:$E$2000&lt;&gt;"9 - Perdu")*(Potentials!$E$2:$E$2000&lt;&gt;"10 - Gele")*(Potentials!$O$2:$O$2000=$A$2))
+SUMPRODUCT((Potentials!$F$2:$F$2000=0)*(Potentials!$A$2:$A$2000=BA106)*(Potentials!$D$2:$D$2000)*(Potentials!$E$2:$E$2000&lt;&gt;"8 - Gagne")*(Potentials!$E$2:$E$2000&lt;&gt;"9 - Perdu")*(Potentials!$E$2:$E$2000&lt;&gt;"10 - Gele")*(Potentials!$O$2:$O$2000=$A$2)))</f>
      </c>
    </row>
    <row r="107" spans="1:113">
      <c r="R107" t="str">
        <f>Potentials!A105</f>
      </c>
      <c r="S107" s="1" t="str">
        <f>Potentials!M105</f>
      </c>
      <c r="T107" s="47" t="str">
        <f>IF(INDEX(Potentials!$A$1:$O$1000,MATCH(R107,Potentials!$A$1:$A$1000,0),MATCH("Origine setup",Potentials!$A$1:$O$1,0))&lt;&gt;"",0,
IF($A$2="Tous",
IF(AND($R$2=0,$S$2=0,DATE(YEAR(S107),MONTH(S107),DAY(S107))&gt;=$O$6,(DATE(YEAR(S107),MONTH(S107),DAY(S107))&lt;=$O$3),LEFT(R107,3)="PRA"),1,
IF(AND($R$2&lt;&gt;0,$S$2&lt;&gt;0,DATE(YEAR(S107),MONTH(S107),DAY(S107))&gt;=$R$2,(DATE(YEAR(S107),MONTH(S107),DAY(S107))&lt;=$S$2),LEFT(R107,3)="PRA"),1,0)),
IF(AND($R$2=0,$S$2=0,DATE(YEAR(S107),MONTH(S107),DAY(S107))&gt;=$O$6,(DATE(YEAR(S107),MONTH(S107),DAY(S107))&lt;=$O$3),INDEX(Potentials!$A$1:$O$1000,MATCH(R107,Potentials!$A$1:$A$1000,0),MATCH("Groupe",Potentials!$A$1:$O$1,0))=$A$2,LEFT(R107,3)="PRA"),1,
IF(AND($R$2&lt;&gt;0,$S$2&lt;&gt;0,DATE(YEAR(S107),MONTH(S107),DAY(S107))&gt;=$R$2,(DATE(YEAR(S107),MONTH(S107),DAY(S107))&lt;=$S$2),INDEX(Potentials!$A$1:$O$1000,MATCH(R107,Potentials!$A$1:$A$1000,0),MATCH("Groupe",Potentials!$A$1:$O$1,0))=$A$2,LEFT(R107,3)="PRA"),1,0))))</f>
      </c>
      <c r="U107" s="47" t="str">
        <f>IF(T107&lt;&gt;0,SUM($T$4:T107),0)</f>
      </c>
      <c r="V107" s="1"/>
      <c r="W107" s="17"/>
      <c r="Y107" t="str">
        <f>Projects!A105</f>
      </c>
      <c r="Z107" s="1" t="str">
        <f>Projects!I105</f>
      </c>
      <c r="AA107" s="47" t="str">
        <f>IF($A$2="Tous",
IF(AND($Y$2=0,$Z$2=0,DATE(YEAR(Z107),MONTH(Z107),DAY(Z107))&gt;=$O$6,(DATE(YEAR(Z107),MONTH(Z107),DAY(Z107))&lt;=$O$3)),1,
IF(AND($Y$2&lt;&gt;0,$Z$2&lt;&gt;0,DATE(YEAR(Z107),MONTH(Z107),DAY(Z107))&gt;=$Y$2,(DATE(YEAR(Z107),MONTH(Z107),DAY(Z107))&lt;=$Z$2)),1,0)),
IF(AND($Y$2=0,$Z$2=0,DATE(YEAR(Z107),MONTH(Z107),DAY(Z107))&gt;=$O$6,(DATE(YEAR(Z107),MONTH(Z107),DAY(Z107))&lt;=$O$3),INDEX(Projects!$A$1:$O$1000,MATCH(Y107,Projects!$A$1:$A$1000,0),MATCH("Groupe",Projects!$A$1:$O$1,0))=$A$2),1,
IF(AND($Y$2&lt;&gt;0,$Z$2&lt;&gt;0,DATE(YEAR(Z107),MONTH(Z107),DAY(Z107))&gt;=$Y$2,(DATE(YEAR(Z107),MONTH(Z107),DAY(Z107))&lt;=$Z$2),INDEX(Projects!$A$1:$O$1000,MATCH(Y107,Projects!$A$1:$A$1000,0),MATCH("Groupe",Projects!$A$1:$O$1,0))=$A$2),1,0)))</f>
      </c>
      <c r="AB107" s="47" t="str">
        <f>IF(AA107&lt;&gt;0,SUM($AA$4:AA107),0)</f>
      </c>
      <c r="AC107" s="1"/>
      <c r="AD107" s="17"/>
      <c r="AF107" t="str">
        <f>Projects!A105</f>
      </c>
      <c r="AG107" s="1" t="str">
        <f>Projects!D105</f>
      </c>
      <c r="AH107" s="47" t="str">
        <f>IF($A$2="Tous",
IF(AND($AF$2=0,$AG$2=0,DATE(YEAR(AG107),MONTH(AG107),DAY(AG107))&gt;=$O$6,(DATE(YEAR(AG107),MONTH(AG107),DAY(AG107))&lt;=$O$3)),1,
IF(AND($AF$2&lt;&gt;0,$AG$2&lt;&gt;0,DATE(YEAR(AG107),MONTH(AG107),DAY(AG107))&gt;=$AF$2,(DATE(YEAR(AG107),MONTH(AG107),DAY(AG107))&lt;=$AG$2)),1,0)),
IF(AND($AF$2=0,$AG$2=0,DATE(YEAR(AG107),MONTH(AG107),DAY(AG107))&gt;=$O$6,(DATE(YEAR(AG107),MONTH(AG107),DAY(AG107))&lt;=$O$3),INDEX(Projects!$A$1:$O$1000,MATCH(AF107,Projects!$A$1:$A$1000,0),MATCH("Groupe",Projects!$A$1:$O$1,0))=$A$2),1,
IF(AND($AF$2&lt;&gt;0,$AG$2&lt;&gt;0,DATE(YEAR(AG107),MONTH(AG107),DAY(AG107))&gt;=$AF$2,(DATE(YEAR(AG107),MONTH(AG107),DAY(AG107))&lt;=$AG$2),INDEX(Projects!$A$1:$O$1000,MATCH(AF107,Projects!$A$1:$A$1000,0),MATCH("Groupe",Projects!$A$1:$O$1,0))=$A$2),1,0)))</f>
      </c>
      <c r="AI107" s="47" t="str">
        <f>IF(AH107&lt;&gt;0,SUM($AH$4:AH107),0)</f>
      </c>
      <c r="AJ107" s="1"/>
      <c r="AK107" s="17"/>
      <c r="AM107" t="str">
        <f>Potentials!A105</f>
      </c>
      <c r="AN107" s="1" t="str">
        <f>Potentials!L105</f>
      </c>
      <c r="AO107" s="47" t="str">
        <f>IF(INDEX(Potentials!$A$1:$O$1000,MATCH(R107,Potentials!$A$1:$A$1000,0),MATCH("Origine setup",Potentials!$A$1:$O$1,0))&lt;&gt;"",0,
IF($A$2="Tous",
IF(AND($AM$2=0,$AN$2=0,DATE(YEAR(AN107),MONTH(AN107),DAY(AN107))&gt;=$O$6,(DATE(YEAR(AN107),MONTH(AN107),DAY(AN107))&lt;=$O$3),INDEX(Potentials!$A$1:$O$10000,MATCH(AM107,Potentials!$A$1:$A$1000,0),MATCH("Statut",Potentials!$A$1:$O$1,0))="9 -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IF(AND($AM$2&lt;&gt;0,$AN$2&lt;&gt;0,DATE(YEAR(AN107),MONTH(AN107),DAY(AN107))&gt;=$AM$2,(DATE(YEAR(AN107),MONTH(AN107),DAY(AN107))&lt;=$AN$2),INDEX(Potentials!$A$1:$O$10000,MATCH(AM107,Potentials!$A$1:$A$1000,0),MATCH("Statut",Potentials!$A$1:$O$1,0))="9 - Perdu"),1,0)),
IF(AND($AM$2=0,$AN$2=0,DATE(YEAR(AN107),MONTH(AN107),DAY(AN107))&gt;=$O$6,(DATE(YEAR(AN107),MONTH(AN107),DAY(AN107))&lt;=$O$3),INDEX(Potentials!$A$1:$O$1000,MATCH(AM107,Potentials!$A$1:$A$1000,0),MATCH("Groupe",Potentials!$A$1:$O$1,0))=$A$2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,MATCH(AM107,Potentials!$A$1:$A$1000,0),MATCH("Groupe",Potentials!$A$1:$O$1,0))=$A$2,INDEX(Potentials!$A$1:$O$10000,MATCH(AM107,Potentials!$A$1:$A$1000,0),MATCH("Statut",Potentials!$A$1:$O$1,0))="9 - Perdu"),1,0))))</f>
      </c>
      <c r="AP107" s="47" t="str">
        <f>IF(AO107&lt;&gt;0,SUM($AO$4:AO107),0)</f>
      </c>
      <c r="AQ107" s="1"/>
      <c r="AR107" s="17"/>
      <c r="AT107" t="str">
        <f>IF(COUNTIF($AT$4:AT106,Potentials!B105)&gt;0,"",Potentials!B105)</f>
      </c>
      <c r="AU107" s="2" t="str">
        <f t="array" ref="AU107" aca="1" ca="1">IF($A$2="Tous",SUMPRODUCT((Potentials!$F$2:$F$2000)*(Potentials!$B$2:$B$2000=AT107)*(Potentials!$E$2:$E$2000&lt;&gt;"8 - Gagne")*(Potentials!$E$2:$E$2000&lt;&gt;"9 - Perdu")*(Potentials!$E$2:$E$2000&lt;&gt;"10 - Gele"))
+SUMPRODUCT((Potentials!$F$2:$F$2000=0)*(Potentials!$B$2:$B$2000=AT107)*(Potentials!$D$2:$D$2000)*(Potentials!$E$2:$E$2000&lt;&gt;"8 - Gagne")*(Potentials!$E$2:$E$2000&lt;&gt;"9 - Perdu")*(Potentials!$E$2:$E$2000&lt;&gt;"10 - Gele")),
SUMPRODUCT((Potentials!$F$2:$F$2000)*(Potentials!$B$2:$B$2000=AT107)*(Potentials!$E$2:$E$2000&lt;&gt;"8 - Gagne")*(Potentials!$E$2:$E$2000&lt;&gt;"9 - Perdu")*(Potentials!$E$2:$E$2000&lt;&gt;"10 - Gele")*(Potentials!$O$2:$O$2000=$A$2))
+SUMPRODUCT((Potentials!$F$2:$F$2000=0)*(Potentials!$B$2:$B$2000=AT107)*(Potentials!$D$2:$D$2000)*(Potentials!$E$2:$E$2000&lt;&gt;"8 - Gagne")*(Potentials!$E$2:$E$2000&lt;&gt;"9 - Perdu")*(Potentials!$E$2:$E$2000&lt;&gt;"10 - Gele")*(Potentials!$O$2:$O$2000=$A$2)))</f>
      </c>
      <c r="BA107" t="str">
        <f>Potentials!A105</f>
      </c>
      <c r="BB107" s="2" t="str">
        <f t="array" ref="BB107" aca="1" ca="1">IF($A$2="Tous",SUMPRODUCT((Potentials!$F$2:$F$2000)*(Potentials!$A$2:$A$2000=BA107)*(Potentials!$E$2:$E$2000&lt;&gt;"8 - Gagne")*(Potentials!$E$2:$E$2000&lt;&gt;"9 - Perdu")*(Potentials!$E$2:$E$2000&lt;&gt;"10 - Gele"))
+SUMPRODUCT((Potentials!$F$2:$F$2000=0)*(Potentials!$A$2:$A$2000=BA107)*(Potentials!$D$2:$D$2000)*(Potentials!$E$2:$E$2000&lt;&gt;"8 - Gagne")*(Potentials!$E$2:$E$2000&lt;&gt;"9 - Perdu")*(Potentials!$E$2:$E$2000&lt;&gt;"10 - Gele")),
SUMPRODUCT((Potentials!$F$2:$F$2000)*(Potentials!$A$2:$A$2000=BA107)*(Potentials!$E$2:$E$2000&lt;&gt;"8 - Gagne")*(Potentials!$E$2:$E$2000&lt;&gt;"9 - Perdu")*(Potentials!$E$2:$E$2000&lt;&gt;"10 - Gele")*(Potentials!$O$2:$O$2000=$A$2))
+SUMPRODUCT((Potentials!$F$2:$F$2000=0)*(Potentials!$A$2:$A$2000=BA107)*(Potentials!$D$2:$D$2000)*(Potentials!$E$2:$E$2000&lt;&gt;"8 - Gagne")*(Potentials!$E$2:$E$2000&lt;&gt;"9 - Perdu")*(Potentials!$E$2:$E$2000&lt;&gt;"10 - Gele")*(Potentials!$O$2:$O$2000=$A$2)))</f>
      </c>
    </row>
    <row r="108" spans="1:113">
      <c r="R108" t="str">
        <f>Potentials!A106</f>
      </c>
      <c r="S108" s="1" t="str">
        <f>Potentials!M106</f>
      </c>
      <c r="T108" s="47" t="str">
        <f>IF(INDEX(Potentials!$A$1:$O$1000,MATCH(R108,Potentials!$A$1:$A$1000,0),MATCH("Origine setup",Potentials!$A$1:$O$1,0))&lt;&gt;"",0,
IF($A$2="Tous",
IF(AND($R$2=0,$S$2=0,DATE(YEAR(S108),MONTH(S108),DAY(S108))&gt;=$O$6,(DATE(YEAR(S108),MONTH(S108),DAY(S108))&lt;=$O$3),LEFT(R108,3)="PRA"),1,
IF(AND($R$2&lt;&gt;0,$S$2&lt;&gt;0,DATE(YEAR(S108),MONTH(S108),DAY(S108))&gt;=$R$2,(DATE(YEAR(S108),MONTH(S108),DAY(S108))&lt;=$S$2),LEFT(R108,3)="PRA"),1,0)),
IF(AND($R$2=0,$S$2=0,DATE(YEAR(S108),MONTH(S108),DAY(S108))&gt;=$O$6,(DATE(YEAR(S108),MONTH(S108),DAY(S108))&lt;=$O$3),INDEX(Potentials!$A$1:$O$1000,MATCH(R108,Potentials!$A$1:$A$1000,0),MATCH("Groupe",Potentials!$A$1:$O$1,0))=$A$2,LEFT(R108,3)="PRA"),1,
IF(AND($R$2&lt;&gt;0,$S$2&lt;&gt;0,DATE(YEAR(S108),MONTH(S108),DAY(S108))&gt;=$R$2,(DATE(YEAR(S108),MONTH(S108),DAY(S108))&lt;=$S$2),INDEX(Potentials!$A$1:$O$1000,MATCH(R108,Potentials!$A$1:$A$1000,0),MATCH("Groupe",Potentials!$A$1:$O$1,0))=$A$2,LEFT(R108,3)="PRA"),1,0))))</f>
      </c>
      <c r="U108" s="47" t="str">
        <f>IF(T108&lt;&gt;0,SUM($T$4:T108),0)</f>
      </c>
      <c r="V108" s="1"/>
      <c r="W108" s="17"/>
      <c r="Y108" t="str">
        <f>Projects!A106</f>
      </c>
      <c r="Z108" s="1" t="str">
        <f>Projects!I106</f>
      </c>
      <c r="AA108" s="47" t="str">
        <f>IF($A$2="Tous",
IF(AND($Y$2=0,$Z$2=0,DATE(YEAR(Z108),MONTH(Z108),DAY(Z108))&gt;=$O$6,(DATE(YEAR(Z108),MONTH(Z108),DAY(Z108))&lt;=$O$3)),1,
IF(AND($Y$2&lt;&gt;0,$Z$2&lt;&gt;0,DATE(YEAR(Z108),MONTH(Z108),DAY(Z108))&gt;=$Y$2,(DATE(YEAR(Z108),MONTH(Z108),DAY(Z108))&lt;=$Z$2)),1,0)),
IF(AND($Y$2=0,$Z$2=0,DATE(YEAR(Z108),MONTH(Z108),DAY(Z108))&gt;=$O$6,(DATE(YEAR(Z108),MONTH(Z108),DAY(Z108))&lt;=$O$3),INDEX(Projects!$A$1:$O$1000,MATCH(Y108,Projects!$A$1:$A$1000,0),MATCH("Groupe",Projects!$A$1:$O$1,0))=$A$2),1,
IF(AND($Y$2&lt;&gt;0,$Z$2&lt;&gt;0,DATE(YEAR(Z108),MONTH(Z108),DAY(Z108))&gt;=$Y$2,(DATE(YEAR(Z108),MONTH(Z108),DAY(Z108))&lt;=$Z$2),INDEX(Projects!$A$1:$O$1000,MATCH(Y108,Projects!$A$1:$A$1000,0),MATCH("Groupe",Projects!$A$1:$O$1,0))=$A$2),1,0)))</f>
      </c>
      <c r="AB108" s="47" t="str">
        <f>IF(AA108&lt;&gt;0,SUM($AA$4:AA108),0)</f>
      </c>
      <c r="AC108" s="1"/>
      <c r="AD108" s="17"/>
      <c r="AF108" t="str">
        <f>Projects!A106</f>
      </c>
      <c r="AG108" s="1" t="str">
        <f>Projects!D106</f>
      </c>
      <c r="AH108" s="47" t="str">
        <f>IF($A$2="Tous",
IF(AND($AF$2=0,$AG$2=0,DATE(YEAR(AG108),MONTH(AG108),DAY(AG108))&gt;=$O$6,(DATE(YEAR(AG108),MONTH(AG108),DAY(AG108))&lt;=$O$3)),1,
IF(AND($AF$2&lt;&gt;0,$AG$2&lt;&gt;0,DATE(YEAR(AG108),MONTH(AG108),DAY(AG108))&gt;=$AF$2,(DATE(YEAR(AG108),MONTH(AG108),DAY(AG108))&lt;=$AG$2)),1,0)),
IF(AND($AF$2=0,$AG$2=0,DATE(YEAR(AG108),MONTH(AG108),DAY(AG108))&gt;=$O$6,(DATE(YEAR(AG108),MONTH(AG108),DAY(AG108))&lt;=$O$3),INDEX(Projects!$A$1:$O$1000,MATCH(AF108,Projects!$A$1:$A$1000,0),MATCH("Groupe",Projects!$A$1:$O$1,0))=$A$2),1,
IF(AND($AF$2&lt;&gt;0,$AG$2&lt;&gt;0,DATE(YEAR(AG108),MONTH(AG108),DAY(AG108))&gt;=$AF$2,(DATE(YEAR(AG108),MONTH(AG108),DAY(AG108))&lt;=$AG$2),INDEX(Projects!$A$1:$O$1000,MATCH(AF108,Projects!$A$1:$A$1000,0),MATCH("Groupe",Projects!$A$1:$O$1,0))=$A$2),1,0)))</f>
      </c>
      <c r="AI108" s="47" t="str">
        <f>IF(AH108&lt;&gt;0,SUM($AH$4:AH108),0)</f>
      </c>
      <c r="AJ108" s="1"/>
      <c r="AK108" s="17"/>
      <c r="AM108" t="str">
        <f>Potentials!A106</f>
      </c>
      <c r="AN108" s="1" t="str">
        <f>Potentials!L106</f>
      </c>
      <c r="AO108" s="47" t="str">
        <f>IF(INDEX(Potentials!$A$1:$O$1000,MATCH(R108,Potentials!$A$1:$A$1000,0),MATCH("Origine setup",Potentials!$A$1:$O$1,0))&lt;&gt;"",0,
IF($A$2="Tous",
IF(AND($AM$2=0,$AN$2=0,DATE(YEAR(AN108),MONTH(AN108),DAY(AN108))&gt;=$O$6,(DATE(YEAR(AN108),MONTH(AN108),DAY(AN108))&lt;=$O$3),INDEX(Potentials!$A$1:$O$10000,MATCH(AM108,Potentials!$A$1:$A$1000,0),MATCH("Statut",Potentials!$A$1:$O$1,0))="9 -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IF(AND($AM$2&lt;&gt;0,$AN$2&lt;&gt;0,DATE(YEAR(AN108),MONTH(AN108),DAY(AN108))&gt;=$AM$2,(DATE(YEAR(AN108),MONTH(AN108),DAY(AN108))&lt;=$AN$2),INDEX(Potentials!$A$1:$O$10000,MATCH(AM108,Potentials!$A$1:$A$1000,0),MATCH("Statut",Potentials!$A$1:$O$1,0))="9 - Perdu"),1,0)),
IF(AND($AM$2=0,$AN$2=0,DATE(YEAR(AN108),MONTH(AN108),DAY(AN108))&gt;=$O$6,(DATE(YEAR(AN108),MONTH(AN108),DAY(AN108))&lt;=$O$3),INDEX(Potentials!$A$1:$O$1000,MATCH(AM108,Potentials!$A$1:$A$1000,0),MATCH("Groupe",Potentials!$A$1:$O$1,0))=$A$2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,MATCH(AM108,Potentials!$A$1:$A$1000,0),MATCH("Groupe",Potentials!$A$1:$O$1,0))=$A$2,INDEX(Potentials!$A$1:$O$10000,MATCH(AM108,Potentials!$A$1:$A$1000,0),MATCH("Statut",Potentials!$A$1:$O$1,0))="9 - Perdu"),1,0))))</f>
      </c>
      <c r="AP108" s="47" t="str">
        <f>IF(AO108&lt;&gt;0,SUM($AO$4:AO108),0)</f>
      </c>
      <c r="AQ108" s="1"/>
      <c r="AR108" s="17"/>
      <c r="AT108" t="str">
        <f>IF(COUNTIF($AT$4:AT107,Potentials!B106)&gt;0,"",Potentials!B106)</f>
      </c>
      <c r="AU108" s="2" t="str">
        <f t="array" ref="AU108" aca="1" ca="1">IF($A$2="Tous",SUMPRODUCT((Potentials!$F$2:$F$2000)*(Potentials!$B$2:$B$2000=AT108)*(Potentials!$E$2:$E$2000&lt;&gt;"8 - Gagne")*(Potentials!$E$2:$E$2000&lt;&gt;"9 - Perdu")*(Potentials!$E$2:$E$2000&lt;&gt;"10 - Gele"))
+SUMPRODUCT((Potentials!$F$2:$F$2000=0)*(Potentials!$B$2:$B$2000=AT108)*(Potentials!$D$2:$D$2000)*(Potentials!$E$2:$E$2000&lt;&gt;"8 - Gagne")*(Potentials!$E$2:$E$2000&lt;&gt;"9 - Perdu")*(Potentials!$E$2:$E$2000&lt;&gt;"10 - Gele")),
SUMPRODUCT((Potentials!$F$2:$F$2000)*(Potentials!$B$2:$B$2000=AT108)*(Potentials!$E$2:$E$2000&lt;&gt;"8 - Gagne")*(Potentials!$E$2:$E$2000&lt;&gt;"9 - Perdu")*(Potentials!$E$2:$E$2000&lt;&gt;"10 - Gele")*(Potentials!$O$2:$O$2000=$A$2))
+SUMPRODUCT((Potentials!$F$2:$F$2000=0)*(Potentials!$B$2:$B$2000=AT108)*(Potentials!$D$2:$D$2000)*(Potentials!$E$2:$E$2000&lt;&gt;"8 - Gagne")*(Potentials!$E$2:$E$2000&lt;&gt;"9 - Perdu")*(Potentials!$E$2:$E$2000&lt;&gt;"10 - Gele")*(Potentials!$O$2:$O$2000=$A$2)))</f>
      </c>
      <c r="BA108" t="str">
        <f>Potentials!A106</f>
      </c>
      <c r="BB108" s="2" t="str">
        <f t="array" ref="BB108" aca="1" ca="1">IF($A$2="Tous",SUMPRODUCT((Potentials!$F$2:$F$2000)*(Potentials!$A$2:$A$2000=BA108)*(Potentials!$E$2:$E$2000&lt;&gt;"8 - Gagne")*(Potentials!$E$2:$E$2000&lt;&gt;"9 - Perdu")*(Potentials!$E$2:$E$2000&lt;&gt;"10 - Gele"))
+SUMPRODUCT((Potentials!$F$2:$F$2000=0)*(Potentials!$A$2:$A$2000=BA108)*(Potentials!$D$2:$D$2000)*(Potentials!$E$2:$E$2000&lt;&gt;"8 - Gagne")*(Potentials!$E$2:$E$2000&lt;&gt;"9 - Perdu")*(Potentials!$E$2:$E$2000&lt;&gt;"10 - Gele")),
SUMPRODUCT((Potentials!$F$2:$F$2000)*(Potentials!$A$2:$A$2000=BA108)*(Potentials!$E$2:$E$2000&lt;&gt;"8 - Gagne")*(Potentials!$E$2:$E$2000&lt;&gt;"9 - Perdu")*(Potentials!$E$2:$E$2000&lt;&gt;"10 - Gele")*(Potentials!$O$2:$O$2000=$A$2))
+SUMPRODUCT((Potentials!$F$2:$F$2000=0)*(Potentials!$A$2:$A$2000=BA108)*(Potentials!$D$2:$D$2000)*(Potentials!$E$2:$E$2000&lt;&gt;"8 - Gagne")*(Potentials!$E$2:$E$2000&lt;&gt;"9 - Perdu")*(Potentials!$E$2:$E$2000&lt;&gt;"10 - Gele")*(Potentials!$O$2:$O$2000=$A$2)))</f>
      </c>
    </row>
    <row r="109" spans="1:113">
      <c r="R109" t="str">
        <f>Potentials!A107</f>
      </c>
      <c r="S109" s="1" t="str">
        <f>Potentials!M107</f>
      </c>
      <c r="T109" s="47" t="str">
        <f>IF(INDEX(Potentials!$A$1:$O$1000,MATCH(R109,Potentials!$A$1:$A$1000,0),MATCH("Origine setup",Potentials!$A$1:$O$1,0))&lt;&gt;"",0,
IF($A$2="Tous",
IF(AND($R$2=0,$S$2=0,DATE(YEAR(S109),MONTH(S109),DAY(S109))&gt;=$O$6,(DATE(YEAR(S109),MONTH(S109),DAY(S109))&lt;=$O$3),LEFT(R109,3)="PRA"),1,
IF(AND($R$2&lt;&gt;0,$S$2&lt;&gt;0,DATE(YEAR(S109),MONTH(S109),DAY(S109))&gt;=$R$2,(DATE(YEAR(S109),MONTH(S109),DAY(S109))&lt;=$S$2),LEFT(R109,3)="PRA"),1,0)),
IF(AND($R$2=0,$S$2=0,DATE(YEAR(S109),MONTH(S109),DAY(S109))&gt;=$O$6,(DATE(YEAR(S109),MONTH(S109),DAY(S109))&lt;=$O$3),INDEX(Potentials!$A$1:$O$1000,MATCH(R109,Potentials!$A$1:$A$1000,0),MATCH("Groupe",Potentials!$A$1:$O$1,0))=$A$2,LEFT(R109,3)="PRA"),1,
IF(AND($R$2&lt;&gt;0,$S$2&lt;&gt;0,DATE(YEAR(S109),MONTH(S109),DAY(S109))&gt;=$R$2,(DATE(YEAR(S109),MONTH(S109),DAY(S109))&lt;=$S$2),INDEX(Potentials!$A$1:$O$1000,MATCH(R109,Potentials!$A$1:$A$1000,0),MATCH("Groupe",Potentials!$A$1:$O$1,0))=$A$2,LEFT(R109,3)="PRA"),1,0))))</f>
      </c>
      <c r="U109" s="47" t="str">
        <f>IF(T109&lt;&gt;0,SUM($T$4:T109),0)</f>
      </c>
      <c r="V109" s="1"/>
      <c r="W109" s="17"/>
      <c r="Y109" t="str">
        <f>Projects!A107</f>
      </c>
      <c r="Z109" s="1" t="str">
        <f>Projects!I107</f>
      </c>
      <c r="AA109" s="47" t="str">
        <f>IF($A$2="Tous",
IF(AND($Y$2=0,$Z$2=0,DATE(YEAR(Z109),MONTH(Z109),DAY(Z109))&gt;=$O$6,(DATE(YEAR(Z109),MONTH(Z109),DAY(Z109))&lt;=$O$3)),1,
IF(AND($Y$2&lt;&gt;0,$Z$2&lt;&gt;0,DATE(YEAR(Z109),MONTH(Z109),DAY(Z109))&gt;=$Y$2,(DATE(YEAR(Z109),MONTH(Z109),DAY(Z109))&lt;=$Z$2)),1,0)),
IF(AND($Y$2=0,$Z$2=0,DATE(YEAR(Z109),MONTH(Z109),DAY(Z109))&gt;=$O$6,(DATE(YEAR(Z109),MONTH(Z109),DAY(Z109))&lt;=$O$3),INDEX(Projects!$A$1:$O$1000,MATCH(Y109,Projects!$A$1:$A$1000,0),MATCH("Groupe",Projects!$A$1:$O$1,0))=$A$2),1,
IF(AND($Y$2&lt;&gt;0,$Z$2&lt;&gt;0,DATE(YEAR(Z109),MONTH(Z109),DAY(Z109))&gt;=$Y$2,(DATE(YEAR(Z109),MONTH(Z109),DAY(Z109))&lt;=$Z$2),INDEX(Projects!$A$1:$O$1000,MATCH(Y109,Projects!$A$1:$A$1000,0),MATCH("Groupe",Projects!$A$1:$O$1,0))=$A$2),1,0)))</f>
      </c>
      <c r="AB109" s="47" t="str">
        <f>IF(AA109&lt;&gt;0,SUM($AA$4:AA109),0)</f>
      </c>
      <c r="AC109" s="1"/>
      <c r="AD109" s="17"/>
      <c r="AF109" t="str">
        <f>Projects!A107</f>
      </c>
      <c r="AG109" s="1" t="str">
        <f>Projects!D107</f>
      </c>
      <c r="AH109" s="47" t="str">
        <f>IF($A$2="Tous",
IF(AND($AF$2=0,$AG$2=0,DATE(YEAR(AG109),MONTH(AG109),DAY(AG109))&gt;=$O$6,(DATE(YEAR(AG109),MONTH(AG109),DAY(AG109))&lt;=$O$3)),1,
IF(AND($AF$2&lt;&gt;0,$AG$2&lt;&gt;0,DATE(YEAR(AG109),MONTH(AG109),DAY(AG109))&gt;=$AF$2,(DATE(YEAR(AG109),MONTH(AG109),DAY(AG109))&lt;=$AG$2)),1,0)),
IF(AND($AF$2=0,$AG$2=0,DATE(YEAR(AG109),MONTH(AG109),DAY(AG109))&gt;=$O$6,(DATE(YEAR(AG109),MONTH(AG109),DAY(AG109))&lt;=$O$3),INDEX(Projects!$A$1:$O$1000,MATCH(AF109,Projects!$A$1:$A$1000,0),MATCH("Groupe",Projects!$A$1:$O$1,0))=$A$2),1,
IF(AND($AF$2&lt;&gt;0,$AG$2&lt;&gt;0,DATE(YEAR(AG109),MONTH(AG109),DAY(AG109))&gt;=$AF$2,(DATE(YEAR(AG109),MONTH(AG109),DAY(AG109))&lt;=$AG$2),INDEX(Projects!$A$1:$O$1000,MATCH(AF109,Projects!$A$1:$A$1000,0),MATCH("Groupe",Projects!$A$1:$O$1,0))=$A$2),1,0)))</f>
      </c>
      <c r="AI109" s="47" t="str">
        <f>IF(AH109&lt;&gt;0,SUM($AH$4:AH109),0)</f>
      </c>
      <c r="AJ109" s="1"/>
      <c r="AK109" s="17"/>
      <c r="AM109" t="str">
        <f>Potentials!A107</f>
      </c>
      <c r="AN109" s="1" t="str">
        <f>Potentials!L107</f>
      </c>
      <c r="AO109" s="47" t="str">
        <f>IF(INDEX(Potentials!$A$1:$O$1000,MATCH(R109,Potentials!$A$1:$A$1000,0),MATCH("Origine setup",Potentials!$A$1:$O$1,0))&lt;&gt;"",0,
IF($A$2="Tous",
IF(AND($AM$2=0,$AN$2=0,DATE(YEAR(AN109),MONTH(AN109),DAY(AN109))&gt;=$O$6,(DATE(YEAR(AN109),MONTH(AN109),DAY(AN109))&lt;=$O$3),INDEX(Potentials!$A$1:$O$10000,MATCH(AM109,Potentials!$A$1:$A$1000,0),MATCH("Statut",Potentials!$A$1:$O$1,0))="9 -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IF(AND($AM$2&lt;&gt;0,$AN$2&lt;&gt;0,DATE(YEAR(AN109),MONTH(AN109),DAY(AN109))&gt;=$AM$2,(DATE(YEAR(AN109),MONTH(AN109),DAY(AN109))&lt;=$AN$2),INDEX(Potentials!$A$1:$O$10000,MATCH(AM109,Potentials!$A$1:$A$1000,0),MATCH("Statut",Potentials!$A$1:$O$1,0))="9 - Perdu"),1,0)),
IF(AND($AM$2=0,$AN$2=0,DATE(YEAR(AN109),MONTH(AN109),DAY(AN109))&gt;=$O$6,(DATE(YEAR(AN109),MONTH(AN109),DAY(AN109))&lt;=$O$3),INDEX(Potentials!$A$1:$O$1000,MATCH(AM109,Potentials!$A$1:$A$1000,0),MATCH("Groupe",Potentials!$A$1:$O$1,0))=$A$2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,MATCH(AM109,Potentials!$A$1:$A$1000,0),MATCH("Groupe",Potentials!$A$1:$O$1,0))=$A$2,INDEX(Potentials!$A$1:$O$10000,MATCH(AM109,Potentials!$A$1:$A$1000,0),MATCH("Statut",Potentials!$A$1:$O$1,0))="9 - Perdu"),1,0))))</f>
      </c>
      <c r="AP109" s="47" t="str">
        <f>IF(AO109&lt;&gt;0,SUM($AO$4:AO109),0)</f>
      </c>
      <c r="AQ109" s="1"/>
      <c r="AR109" s="17"/>
      <c r="AT109" t="str">
        <f>IF(COUNTIF($AT$4:AT108,Potentials!B107)&gt;0,"",Potentials!B107)</f>
      </c>
      <c r="AU109" s="2" t="str">
        <f t="array" ref="AU109" aca="1" ca="1">IF($A$2="Tous",SUMPRODUCT((Potentials!$F$2:$F$2000)*(Potentials!$B$2:$B$2000=AT109)*(Potentials!$E$2:$E$2000&lt;&gt;"8 - Gagne")*(Potentials!$E$2:$E$2000&lt;&gt;"9 - Perdu")*(Potentials!$E$2:$E$2000&lt;&gt;"10 - Gele"))
+SUMPRODUCT((Potentials!$F$2:$F$2000=0)*(Potentials!$B$2:$B$2000=AT109)*(Potentials!$D$2:$D$2000)*(Potentials!$E$2:$E$2000&lt;&gt;"8 - Gagne")*(Potentials!$E$2:$E$2000&lt;&gt;"9 - Perdu")*(Potentials!$E$2:$E$2000&lt;&gt;"10 - Gele")),
SUMPRODUCT((Potentials!$F$2:$F$2000)*(Potentials!$B$2:$B$2000=AT109)*(Potentials!$E$2:$E$2000&lt;&gt;"8 - Gagne")*(Potentials!$E$2:$E$2000&lt;&gt;"9 - Perdu")*(Potentials!$E$2:$E$2000&lt;&gt;"10 - Gele")*(Potentials!$O$2:$O$2000=$A$2))
+SUMPRODUCT((Potentials!$F$2:$F$2000=0)*(Potentials!$B$2:$B$2000=AT109)*(Potentials!$D$2:$D$2000)*(Potentials!$E$2:$E$2000&lt;&gt;"8 - Gagne")*(Potentials!$E$2:$E$2000&lt;&gt;"9 - Perdu")*(Potentials!$E$2:$E$2000&lt;&gt;"10 - Gele")*(Potentials!$O$2:$O$2000=$A$2)))</f>
      </c>
      <c r="BA109" t="str">
        <f>Potentials!A107</f>
      </c>
      <c r="BB109" s="2" t="str">
        <f t="array" ref="BB109" aca="1" ca="1">IF($A$2="Tous",SUMPRODUCT((Potentials!$F$2:$F$2000)*(Potentials!$A$2:$A$2000=BA109)*(Potentials!$E$2:$E$2000&lt;&gt;"8 - Gagne")*(Potentials!$E$2:$E$2000&lt;&gt;"9 - Perdu")*(Potentials!$E$2:$E$2000&lt;&gt;"10 - Gele"))
+SUMPRODUCT((Potentials!$F$2:$F$2000=0)*(Potentials!$A$2:$A$2000=BA109)*(Potentials!$D$2:$D$2000)*(Potentials!$E$2:$E$2000&lt;&gt;"8 - Gagne")*(Potentials!$E$2:$E$2000&lt;&gt;"9 - Perdu")*(Potentials!$E$2:$E$2000&lt;&gt;"10 - Gele")),
SUMPRODUCT((Potentials!$F$2:$F$2000)*(Potentials!$A$2:$A$2000=BA109)*(Potentials!$E$2:$E$2000&lt;&gt;"8 - Gagne")*(Potentials!$E$2:$E$2000&lt;&gt;"9 - Perdu")*(Potentials!$E$2:$E$2000&lt;&gt;"10 - Gele")*(Potentials!$O$2:$O$2000=$A$2))
+SUMPRODUCT((Potentials!$F$2:$F$2000=0)*(Potentials!$A$2:$A$2000=BA109)*(Potentials!$D$2:$D$2000)*(Potentials!$E$2:$E$2000&lt;&gt;"8 - Gagne")*(Potentials!$E$2:$E$2000&lt;&gt;"9 - Perdu")*(Potentials!$E$2:$E$2000&lt;&gt;"10 - Gele")*(Potentials!$O$2:$O$2000=$A$2)))</f>
      </c>
    </row>
    <row r="110" spans="1:113">
      <c r="R110" t="str">
        <f>Potentials!A108</f>
      </c>
      <c r="S110" s="1" t="str">
        <f>Potentials!M108</f>
      </c>
      <c r="T110" s="47" t="str">
        <f>IF(INDEX(Potentials!$A$1:$O$1000,MATCH(R110,Potentials!$A$1:$A$1000,0),MATCH("Origine setup",Potentials!$A$1:$O$1,0))&lt;&gt;"",0,
IF($A$2="Tous",
IF(AND($R$2=0,$S$2=0,DATE(YEAR(S110),MONTH(S110),DAY(S110))&gt;=$O$6,(DATE(YEAR(S110),MONTH(S110),DAY(S110))&lt;=$O$3),LEFT(R110,3)="PRA"),1,
IF(AND($R$2&lt;&gt;0,$S$2&lt;&gt;0,DATE(YEAR(S110),MONTH(S110),DAY(S110))&gt;=$R$2,(DATE(YEAR(S110),MONTH(S110),DAY(S110))&lt;=$S$2),LEFT(R110,3)="PRA"),1,0)),
IF(AND($R$2=0,$S$2=0,DATE(YEAR(S110),MONTH(S110),DAY(S110))&gt;=$O$6,(DATE(YEAR(S110),MONTH(S110),DAY(S110))&lt;=$O$3),INDEX(Potentials!$A$1:$O$1000,MATCH(R110,Potentials!$A$1:$A$1000,0),MATCH("Groupe",Potentials!$A$1:$O$1,0))=$A$2,LEFT(R110,3)="PRA"),1,
IF(AND($R$2&lt;&gt;0,$S$2&lt;&gt;0,DATE(YEAR(S110),MONTH(S110),DAY(S110))&gt;=$R$2,(DATE(YEAR(S110),MONTH(S110),DAY(S110))&lt;=$S$2),INDEX(Potentials!$A$1:$O$1000,MATCH(R110,Potentials!$A$1:$A$1000,0),MATCH("Groupe",Potentials!$A$1:$O$1,0))=$A$2,LEFT(R110,3)="PRA"),1,0))))</f>
      </c>
      <c r="U110" s="47" t="str">
        <f>IF(T110&lt;&gt;0,SUM($T$4:T110),0)</f>
      </c>
      <c r="V110" s="1"/>
      <c r="W110" s="17"/>
      <c r="Y110" t="str">
        <f>Projects!A108</f>
      </c>
      <c r="Z110" s="1" t="str">
        <f>Projects!I108</f>
      </c>
      <c r="AA110" s="47" t="str">
        <f>IF($A$2="Tous",
IF(AND($Y$2=0,$Z$2=0,DATE(YEAR(Z110),MONTH(Z110),DAY(Z110))&gt;=$O$6,(DATE(YEAR(Z110),MONTH(Z110),DAY(Z110))&lt;=$O$3)),1,
IF(AND($Y$2&lt;&gt;0,$Z$2&lt;&gt;0,DATE(YEAR(Z110),MONTH(Z110),DAY(Z110))&gt;=$Y$2,(DATE(YEAR(Z110),MONTH(Z110),DAY(Z110))&lt;=$Z$2)),1,0)),
IF(AND($Y$2=0,$Z$2=0,DATE(YEAR(Z110),MONTH(Z110),DAY(Z110))&gt;=$O$6,(DATE(YEAR(Z110),MONTH(Z110),DAY(Z110))&lt;=$O$3),INDEX(Projects!$A$1:$O$1000,MATCH(Y110,Projects!$A$1:$A$1000,0),MATCH("Groupe",Projects!$A$1:$O$1,0))=$A$2),1,
IF(AND($Y$2&lt;&gt;0,$Z$2&lt;&gt;0,DATE(YEAR(Z110),MONTH(Z110),DAY(Z110))&gt;=$Y$2,(DATE(YEAR(Z110),MONTH(Z110),DAY(Z110))&lt;=$Z$2),INDEX(Projects!$A$1:$O$1000,MATCH(Y110,Projects!$A$1:$A$1000,0),MATCH("Groupe",Projects!$A$1:$O$1,0))=$A$2),1,0)))</f>
      </c>
      <c r="AB110" s="47" t="str">
        <f>IF(AA110&lt;&gt;0,SUM($AA$4:AA110),0)</f>
      </c>
      <c r="AC110" s="1"/>
      <c r="AD110" s="17"/>
      <c r="AF110" t="str">
        <f>Projects!A108</f>
      </c>
      <c r="AG110" s="1" t="str">
        <f>Projects!D108</f>
      </c>
      <c r="AH110" s="47" t="str">
        <f>IF($A$2="Tous",
IF(AND($AF$2=0,$AG$2=0,DATE(YEAR(AG110),MONTH(AG110),DAY(AG110))&gt;=$O$6,(DATE(YEAR(AG110),MONTH(AG110),DAY(AG110))&lt;=$O$3)),1,
IF(AND($AF$2&lt;&gt;0,$AG$2&lt;&gt;0,DATE(YEAR(AG110),MONTH(AG110),DAY(AG110))&gt;=$AF$2,(DATE(YEAR(AG110),MONTH(AG110),DAY(AG110))&lt;=$AG$2)),1,0)),
IF(AND($AF$2=0,$AG$2=0,DATE(YEAR(AG110),MONTH(AG110),DAY(AG110))&gt;=$O$6,(DATE(YEAR(AG110),MONTH(AG110),DAY(AG110))&lt;=$O$3),INDEX(Projects!$A$1:$O$1000,MATCH(AF110,Projects!$A$1:$A$1000,0),MATCH("Groupe",Projects!$A$1:$O$1,0))=$A$2),1,
IF(AND($AF$2&lt;&gt;0,$AG$2&lt;&gt;0,DATE(YEAR(AG110),MONTH(AG110),DAY(AG110))&gt;=$AF$2,(DATE(YEAR(AG110),MONTH(AG110),DAY(AG110))&lt;=$AG$2),INDEX(Projects!$A$1:$O$1000,MATCH(AF110,Projects!$A$1:$A$1000,0),MATCH("Groupe",Projects!$A$1:$O$1,0))=$A$2),1,0)))</f>
      </c>
      <c r="AI110" s="47" t="str">
        <f>IF(AH110&lt;&gt;0,SUM($AH$4:AH110),0)</f>
      </c>
      <c r="AJ110" s="1"/>
      <c r="AK110" s="17"/>
      <c r="AM110" t="str">
        <f>Potentials!A108</f>
      </c>
      <c r="AN110" s="1" t="str">
        <f>Potentials!L108</f>
      </c>
      <c r="AO110" s="47" t="str">
        <f>IF(INDEX(Potentials!$A$1:$O$1000,MATCH(R110,Potentials!$A$1:$A$1000,0),MATCH("Origine setup",Potentials!$A$1:$O$1,0))&lt;&gt;"",0,
IF($A$2="Tous",
IF(AND($AM$2=0,$AN$2=0,DATE(YEAR(AN110),MONTH(AN110),DAY(AN110))&gt;=$O$6,(DATE(YEAR(AN110),MONTH(AN110),DAY(AN110))&lt;=$O$3),INDEX(Potentials!$A$1:$O$10000,MATCH(AM110,Potentials!$A$1:$A$1000,0),MATCH("Statut",Potentials!$A$1:$O$1,0))="9 -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IF(AND($AM$2&lt;&gt;0,$AN$2&lt;&gt;0,DATE(YEAR(AN110),MONTH(AN110),DAY(AN110))&gt;=$AM$2,(DATE(YEAR(AN110),MONTH(AN110),DAY(AN110))&lt;=$AN$2),INDEX(Potentials!$A$1:$O$10000,MATCH(AM110,Potentials!$A$1:$A$1000,0),MATCH("Statut",Potentials!$A$1:$O$1,0))="9 - Perdu"),1,0)),
IF(AND($AM$2=0,$AN$2=0,DATE(YEAR(AN110),MONTH(AN110),DAY(AN110))&gt;=$O$6,(DATE(YEAR(AN110),MONTH(AN110),DAY(AN110))&lt;=$O$3),INDEX(Potentials!$A$1:$O$1000,MATCH(AM110,Potentials!$A$1:$A$1000,0),MATCH("Groupe",Potentials!$A$1:$O$1,0))=$A$2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,MATCH(AM110,Potentials!$A$1:$A$1000,0),MATCH("Groupe",Potentials!$A$1:$O$1,0))=$A$2,INDEX(Potentials!$A$1:$O$10000,MATCH(AM110,Potentials!$A$1:$A$1000,0),MATCH("Statut",Potentials!$A$1:$O$1,0))="9 - Perdu"),1,0))))</f>
      </c>
      <c r="AP110" s="47" t="str">
        <f>IF(AO110&lt;&gt;0,SUM($AO$4:AO110),0)</f>
      </c>
      <c r="AQ110" s="1"/>
      <c r="AR110" s="17"/>
      <c r="AT110" t="str">
        <f>IF(COUNTIF($AT$4:AT109,Potentials!B108)&gt;0,"",Potentials!B108)</f>
      </c>
      <c r="AU110" s="2" t="str">
        <f t="array" ref="AU110" aca="1" ca="1">IF($A$2="Tous",SUMPRODUCT((Potentials!$F$2:$F$2000)*(Potentials!$B$2:$B$2000=AT110)*(Potentials!$E$2:$E$2000&lt;&gt;"8 - Gagne")*(Potentials!$E$2:$E$2000&lt;&gt;"9 - Perdu")*(Potentials!$E$2:$E$2000&lt;&gt;"10 - Gele"))
+SUMPRODUCT((Potentials!$F$2:$F$2000=0)*(Potentials!$B$2:$B$2000=AT110)*(Potentials!$D$2:$D$2000)*(Potentials!$E$2:$E$2000&lt;&gt;"8 - Gagne")*(Potentials!$E$2:$E$2000&lt;&gt;"9 - Perdu")*(Potentials!$E$2:$E$2000&lt;&gt;"10 - Gele")),
SUMPRODUCT((Potentials!$F$2:$F$2000)*(Potentials!$B$2:$B$2000=AT110)*(Potentials!$E$2:$E$2000&lt;&gt;"8 - Gagne")*(Potentials!$E$2:$E$2000&lt;&gt;"9 - Perdu")*(Potentials!$E$2:$E$2000&lt;&gt;"10 - Gele")*(Potentials!$O$2:$O$2000=$A$2))
+SUMPRODUCT((Potentials!$F$2:$F$2000=0)*(Potentials!$B$2:$B$2000=AT110)*(Potentials!$D$2:$D$2000)*(Potentials!$E$2:$E$2000&lt;&gt;"8 - Gagne")*(Potentials!$E$2:$E$2000&lt;&gt;"9 - Perdu")*(Potentials!$E$2:$E$2000&lt;&gt;"10 - Gele")*(Potentials!$O$2:$O$2000=$A$2)))</f>
      </c>
      <c r="BA110" t="str">
        <f>Potentials!A108</f>
      </c>
      <c r="BB110" s="2" t="str">
        <f t="array" ref="BB110" aca="1" ca="1">IF($A$2="Tous",SUMPRODUCT((Potentials!$F$2:$F$2000)*(Potentials!$A$2:$A$2000=BA110)*(Potentials!$E$2:$E$2000&lt;&gt;"8 - Gagne")*(Potentials!$E$2:$E$2000&lt;&gt;"9 - Perdu")*(Potentials!$E$2:$E$2000&lt;&gt;"10 - Gele"))
+SUMPRODUCT((Potentials!$F$2:$F$2000=0)*(Potentials!$A$2:$A$2000=BA110)*(Potentials!$D$2:$D$2000)*(Potentials!$E$2:$E$2000&lt;&gt;"8 - Gagne")*(Potentials!$E$2:$E$2000&lt;&gt;"9 - Perdu")*(Potentials!$E$2:$E$2000&lt;&gt;"10 - Gele")),
SUMPRODUCT((Potentials!$F$2:$F$2000)*(Potentials!$A$2:$A$2000=BA110)*(Potentials!$E$2:$E$2000&lt;&gt;"8 - Gagne")*(Potentials!$E$2:$E$2000&lt;&gt;"9 - Perdu")*(Potentials!$E$2:$E$2000&lt;&gt;"10 - Gele")*(Potentials!$O$2:$O$2000=$A$2))
+SUMPRODUCT((Potentials!$F$2:$F$2000=0)*(Potentials!$A$2:$A$2000=BA110)*(Potentials!$D$2:$D$2000)*(Potentials!$E$2:$E$2000&lt;&gt;"8 - Gagne")*(Potentials!$E$2:$E$2000&lt;&gt;"9 - Perdu")*(Potentials!$E$2:$E$2000&lt;&gt;"10 - Gele")*(Potentials!$O$2:$O$2000=$A$2)))</f>
      </c>
    </row>
    <row r="111" spans="1:113">
      <c r="R111" t="str">
        <f>Potentials!A109</f>
      </c>
      <c r="S111" s="1" t="str">
        <f>Potentials!M109</f>
      </c>
      <c r="T111" s="47" t="str">
        <f>IF(INDEX(Potentials!$A$1:$O$1000,MATCH(R111,Potentials!$A$1:$A$1000,0),MATCH("Origine setup",Potentials!$A$1:$O$1,0))&lt;&gt;"",0,
IF($A$2="Tous",
IF(AND($R$2=0,$S$2=0,DATE(YEAR(S111),MONTH(S111),DAY(S111))&gt;=$O$6,(DATE(YEAR(S111),MONTH(S111),DAY(S111))&lt;=$O$3),LEFT(R111,3)="PRA"),1,
IF(AND($R$2&lt;&gt;0,$S$2&lt;&gt;0,DATE(YEAR(S111),MONTH(S111),DAY(S111))&gt;=$R$2,(DATE(YEAR(S111),MONTH(S111),DAY(S111))&lt;=$S$2),LEFT(R111,3)="PRA"),1,0)),
IF(AND($R$2=0,$S$2=0,DATE(YEAR(S111),MONTH(S111),DAY(S111))&gt;=$O$6,(DATE(YEAR(S111),MONTH(S111),DAY(S111))&lt;=$O$3),INDEX(Potentials!$A$1:$O$1000,MATCH(R111,Potentials!$A$1:$A$1000,0),MATCH("Groupe",Potentials!$A$1:$O$1,0))=$A$2,LEFT(R111,3)="PRA"),1,
IF(AND($R$2&lt;&gt;0,$S$2&lt;&gt;0,DATE(YEAR(S111),MONTH(S111),DAY(S111))&gt;=$R$2,(DATE(YEAR(S111),MONTH(S111),DAY(S111))&lt;=$S$2),INDEX(Potentials!$A$1:$O$1000,MATCH(R111,Potentials!$A$1:$A$1000,0),MATCH("Groupe",Potentials!$A$1:$O$1,0))=$A$2,LEFT(R111,3)="PRA"),1,0))))</f>
      </c>
      <c r="U111" s="47" t="str">
        <f>IF(T111&lt;&gt;0,SUM($T$4:T111),0)</f>
      </c>
      <c r="V111" s="1"/>
      <c r="W111" s="17"/>
      <c r="Y111" t="str">
        <f>Projects!A109</f>
      </c>
      <c r="Z111" s="1" t="str">
        <f>Projects!I109</f>
      </c>
      <c r="AA111" s="47" t="str">
        <f>IF($A$2="Tous",
IF(AND($Y$2=0,$Z$2=0,DATE(YEAR(Z111),MONTH(Z111),DAY(Z111))&gt;=$O$6,(DATE(YEAR(Z111),MONTH(Z111),DAY(Z111))&lt;=$O$3)),1,
IF(AND($Y$2&lt;&gt;0,$Z$2&lt;&gt;0,DATE(YEAR(Z111),MONTH(Z111),DAY(Z111))&gt;=$Y$2,(DATE(YEAR(Z111),MONTH(Z111),DAY(Z111))&lt;=$Z$2)),1,0)),
IF(AND($Y$2=0,$Z$2=0,DATE(YEAR(Z111),MONTH(Z111),DAY(Z111))&gt;=$O$6,(DATE(YEAR(Z111),MONTH(Z111),DAY(Z111))&lt;=$O$3),INDEX(Projects!$A$1:$O$1000,MATCH(Y111,Projects!$A$1:$A$1000,0),MATCH("Groupe",Projects!$A$1:$O$1,0))=$A$2),1,
IF(AND($Y$2&lt;&gt;0,$Z$2&lt;&gt;0,DATE(YEAR(Z111),MONTH(Z111),DAY(Z111))&gt;=$Y$2,(DATE(YEAR(Z111),MONTH(Z111),DAY(Z111))&lt;=$Z$2),INDEX(Projects!$A$1:$O$1000,MATCH(Y111,Projects!$A$1:$A$1000,0),MATCH("Groupe",Projects!$A$1:$O$1,0))=$A$2),1,0)))</f>
      </c>
      <c r="AB111" s="47" t="str">
        <f>IF(AA111&lt;&gt;0,SUM($AA$4:AA111),0)</f>
      </c>
      <c r="AC111" s="1"/>
      <c r="AD111" s="17"/>
      <c r="AF111" t="str">
        <f>Projects!A109</f>
      </c>
      <c r="AG111" s="1" t="str">
        <f>Projects!D109</f>
      </c>
      <c r="AH111" s="47" t="str">
        <f>IF($A$2="Tous",
IF(AND($AF$2=0,$AG$2=0,DATE(YEAR(AG111),MONTH(AG111),DAY(AG111))&gt;=$O$6,(DATE(YEAR(AG111),MONTH(AG111),DAY(AG111))&lt;=$O$3)),1,
IF(AND($AF$2&lt;&gt;0,$AG$2&lt;&gt;0,DATE(YEAR(AG111),MONTH(AG111),DAY(AG111))&gt;=$AF$2,(DATE(YEAR(AG111),MONTH(AG111),DAY(AG111))&lt;=$AG$2)),1,0)),
IF(AND($AF$2=0,$AG$2=0,DATE(YEAR(AG111),MONTH(AG111),DAY(AG111))&gt;=$O$6,(DATE(YEAR(AG111),MONTH(AG111),DAY(AG111))&lt;=$O$3),INDEX(Projects!$A$1:$O$1000,MATCH(AF111,Projects!$A$1:$A$1000,0),MATCH("Groupe",Projects!$A$1:$O$1,0))=$A$2),1,
IF(AND($AF$2&lt;&gt;0,$AG$2&lt;&gt;0,DATE(YEAR(AG111),MONTH(AG111),DAY(AG111))&gt;=$AF$2,(DATE(YEAR(AG111),MONTH(AG111),DAY(AG111))&lt;=$AG$2),INDEX(Projects!$A$1:$O$1000,MATCH(AF111,Projects!$A$1:$A$1000,0),MATCH("Groupe",Projects!$A$1:$O$1,0))=$A$2),1,0)))</f>
      </c>
      <c r="AI111" s="47" t="str">
        <f>IF(AH111&lt;&gt;0,SUM($AH$4:AH111),0)</f>
      </c>
      <c r="AJ111" s="1"/>
      <c r="AK111" s="17"/>
      <c r="AM111" t="str">
        <f>Potentials!A109</f>
      </c>
      <c r="AN111" s="1" t="str">
        <f>Potentials!L109</f>
      </c>
      <c r="AO111" s="47" t="str">
        <f>IF(INDEX(Potentials!$A$1:$O$1000,MATCH(R111,Potentials!$A$1:$A$1000,0),MATCH("Origine setup",Potentials!$A$1:$O$1,0))&lt;&gt;"",0,
IF($A$2="Tous",
IF(AND($AM$2=0,$AN$2=0,DATE(YEAR(AN111),MONTH(AN111),DAY(AN111))&gt;=$O$6,(DATE(YEAR(AN111),MONTH(AN111),DAY(AN111))&lt;=$O$3),INDEX(Potentials!$A$1:$O$10000,MATCH(AM111,Potentials!$A$1:$A$1000,0),MATCH("Statut",Potentials!$A$1:$O$1,0))="9 -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IF(AND($AM$2&lt;&gt;0,$AN$2&lt;&gt;0,DATE(YEAR(AN111),MONTH(AN111),DAY(AN111))&gt;=$AM$2,(DATE(YEAR(AN111),MONTH(AN111),DAY(AN111))&lt;=$AN$2),INDEX(Potentials!$A$1:$O$10000,MATCH(AM111,Potentials!$A$1:$A$1000,0),MATCH("Statut",Potentials!$A$1:$O$1,0))="9 - Perdu"),1,0)),
IF(AND($AM$2=0,$AN$2=0,DATE(YEAR(AN111),MONTH(AN111),DAY(AN111))&gt;=$O$6,(DATE(YEAR(AN111),MONTH(AN111),DAY(AN111))&lt;=$O$3),INDEX(Potentials!$A$1:$O$1000,MATCH(AM111,Potentials!$A$1:$A$1000,0),MATCH("Groupe",Potentials!$A$1:$O$1,0))=$A$2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,MATCH(AM111,Potentials!$A$1:$A$1000,0),MATCH("Groupe",Potentials!$A$1:$O$1,0))=$A$2,INDEX(Potentials!$A$1:$O$10000,MATCH(AM111,Potentials!$A$1:$A$1000,0),MATCH("Statut",Potentials!$A$1:$O$1,0))="9 - Perdu"),1,0))))</f>
      </c>
      <c r="AP111" s="47" t="str">
        <f>IF(AO111&lt;&gt;0,SUM($AO$4:AO111),0)</f>
      </c>
      <c r="AQ111" s="1"/>
      <c r="AR111" s="17"/>
      <c r="AT111" t="str">
        <f>IF(COUNTIF($AT$4:AT110,Potentials!B109)&gt;0,"",Potentials!B109)</f>
      </c>
      <c r="AU111" s="2" t="str">
        <f t="array" ref="AU111" aca="1" ca="1">IF($A$2="Tous",SUMPRODUCT((Potentials!$F$2:$F$2000)*(Potentials!$B$2:$B$2000=AT111)*(Potentials!$E$2:$E$2000&lt;&gt;"8 - Gagne")*(Potentials!$E$2:$E$2000&lt;&gt;"9 - Perdu")*(Potentials!$E$2:$E$2000&lt;&gt;"10 - Gele"))
+SUMPRODUCT((Potentials!$F$2:$F$2000=0)*(Potentials!$B$2:$B$2000=AT111)*(Potentials!$D$2:$D$2000)*(Potentials!$E$2:$E$2000&lt;&gt;"8 - Gagne")*(Potentials!$E$2:$E$2000&lt;&gt;"9 - Perdu")*(Potentials!$E$2:$E$2000&lt;&gt;"10 - Gele")),
SUMPRODUCT((Potentials!$F$2:$F$2000)*(Potentials!$B$2:$B$2000=AT111)*(Potentials!$E$2:$E$2000&lt;&gt;"8 - Gagne")*(Potentials!$E$2:$E$2000&lt;&gt;"9 - Perdu")*(Potentials!$E$2:$E$2000&lt;&gt;"10 - Gele")*(Potentials!$O$2:$O$2000=$A$2))
+SUMPRODUCT((Potentials!$F$2:$F$2000=0)*(Potentials!$B$2:$B$2000=AT111)*(Potentials!$D$2:$D$2000)*(Potentials!$E$2:$E$2000&lt;&gt;"8 - Gagne")*(Potentials!$E$2:$E$2000&lt;&gt;"9 - Perdu")*(Potentials!$E$2:$E$2000&lt;&gt;"10 - Gele")*(Potentials!$O$2:$O$2000=$A$2)))</f>
      </c>
      <c r="BA111" t="str">
        <f>Potentials!A109</f>
      </c>
      <c r="BB111" s="2" t="str">
        <f t="array" ref="BB111" aca="1" ca="1">IF($A$2="Tous",SUMPRODUCT((Potentials!$F$2:$F$2000)*(Potentials!$A$2:$A$2000=BA111)*(Potentials!$E$2:$E$2000&lt;&gt;"8 - Gagne")*(Potentials!$E$2:$E$2000&lt;&gt;"9 - Perdu")*(Potentials!$E$2:$E$2000&lt;&gt;"10 - Gele"))
+SUMPRODUCT((Potentials!$F$2:$F$2000=0)*(Potentials!$A$2:$A$2000=BA111)*(Potentials!$D$2:$D$2000)*(Potentials!$E$2:$E$2000&lt;&gt;"8 - Gagne")*(Potentials!$E$2:$E$2000&lt;&gt;"9 - Perdu")*(Potentials!$E$2:$E$2000&lt;&gt;"10 - Gele")),
SUMPRODUCT((Potentials!$F$2:$F$2000)*(Potentials!$A$2:$A$2000=BA111)*(Potentials!$E$2:$E$2000&lt;&gt;"8 - Gagne")*(Potentials!$E$2:$E$2000&lt;&gt;"9 - Perdu")*(Potentials!$E$2:$E$2000&lt;&gt;"10 - Gele")*(Potentials!$O$2:$O$2000=$A$2))
+SUMPRODUCT((Potentials!$F$2:$F$2000=0)*(Potentials!$A$2:$A$2000=BA111)*(Potentials!$D$2:$D$2000)*(Potentials!$E$2:$E$2000&lt;&gt;"8 - Gagne")*(Potentials!$E$2:$E$2000&lt;&gt;"9 - Perdu")*(Potentials!$E$2:$E$2000&lt;&gt;"10 - Gele")*(Potentials!$O$2:$O$2000=$A$2)))</f>
      </c>
    </row>
    <row r="112" spans="1:113">
      <c r="R112" t="str">
        <f>Potentials!A110</f>
      </c>
      <c r="S112" s="1" t="str">
        <f>Potentials!M110</f>
      </c>
      <c r="T112" s="47" t="str">
        <f>IF(INDEX(Potentials!$A$1:$O$1000,MATCH(R112,Potentials!$A$1:$A$1000,0),MATCH("Origine setup",Potentials!$A$1:$O$1,0))&lt;&gt;"",0,
IF($A$2="Tous",
IF(AND($R$2=0,$S$2=0,DATE(YEAR(S112),MONTH(S112),DAY(S112))&gt;=$O$6,(DATE(YEAR(S112),MONTH(S112),DAY(S112))&lt;=$O$3),LEFT(R112,3)="PRA"),1,
IF(AND($R$2&lt;&gt;0,$S$2&lt;&gt;0,DATE(YEAR(S112),MONTH(S112),DAY(S112))&gt;=$R$2,(DATE(YEAR(S112),MONTH(S112),DAY(S112))&lt;=$S$2),LEFT(R112,3)="PRA"),1,0)),
IF(AND($R$2=0,$S$2=0,DATE(YEAR(S112),MONTH(S112),DAY(S112))&gt;=$O$6,(DATE(YEAR(S112),MONTH(S112),DAY(S112))&lt;=$O$3),INDEX(Potentials!$A$1:$O$1000,MATCH(R112,Potentials!$A$1:$A$1000,0),MATCH("Groupe",Potentials!$A$1:$O$1,0))=$A$2,LEFT(R112,3)="PRA"),1,
IF(AND($R$2&lt;&gt;0,$S$2&lt;&gt;0,DATE(YEAR(S112),MONTH(S112),DAY(S112))&gt;=$R$2,(DATE(YEAR(S112),MONTH(S112),DAY(S112))&lt;=$S$2),INDEX(Potentials!$A$1:$O$1000,MATCH(R112,Potentials!$A$1:$A$1000,0),MATCH("Groupe",Potentials!$A$1:$O$1,0))=$A$2,LEFT(R112,3)="PRA"),1,0))))</f>
      </c>
      <c r="U112" s="47" t="str">
        <f>IF(T112&lt;&gt;0,SUM($T$4:T112),0)</f>
      </c>
      <c r="V112" s="1"/>
      <c r="W112" s="17"/>
      <c r="Y112" t="str">
        <f>Projects!A110</f>
      </c>
      <c r="Z112" s="1" t="str">
        <f>Projects!I110</f>
      </c>
      <c r="AA112" s="47" t="str">
        <f>IF($A$2="Tous",
IF(AND($Y$2=0,$Z$2=0,DATE(YEAR(Z112),MONTH(Z112),DAY(Z112))&gt;=$O$6,(DATE(YEAR(Z112),MONTH(Z112),DAY(Z112))&lt;=$O$3)),1,
IF(AND($Y$2&lt;&gt;0,$Z$2&lt;&gt;0,DATE(YEAR(Z112),MONTH(Z112),DAY(Z112))&gt;=$Y$2,(DATE(YEAR(Z112),MONTH(Z112),DAY(Z112))&lt;=$Z$2)),1,0)),
IF(AND($Y$2=0,$Z$2=0,DATE(YEAR(Z112),MONTH(Z112),DAY(Z112))&gt;=$O$6,(DATE(YEAR(Z112),MONTH(Z112),DAY(Z112))&lt;=$O$3),INDEX(Projects!$A$1:$O$1000,MATCH(Y112,Projects!$A$1:$A$1000,0),MATCH("Groupe",Projects!$A$1:$O$1,0))=$A$2),1,
IF(AND($Y$2&lt;&gt;0,$Z$2&lt;&gt;0,DATE(YEAR(Z112),MONTH(Z112),DAY(Z112))&gt;=$Y$2,(DATE(YEAR(Z112),MONTH(Z112),DAY(Z112))&lt;=$Z$2),INDEX(Projects!$A$1:$O$1000,MATCH(Y112,Projects!$A$1:$A$1000,0),MATCH("Groupe",Projects!$A$1:$O$1,0))=$A$2),1,0)))</f>
      </c>
      <c r="AB112" s="47" t="str">
        <f>IF(AA112&lt;&gt;0,SUM($AA$4:AA112),0)</f>
      </c>
      <c r="AC112" s="1"/>
      <c r="AD112" s="17"/>
      <c r="AF112" t="str">
        <f>Projects!A110</f>
      </c>
      <c r="AG112" s="1" t="str">
        <f>Projects!D110</f>
      </c>
      <c r="AH112" s="47" t="str">
        <f>IF($A$2="Tous",
IF(AND($AF$2=0,$AG$2=0,DATE(YEAR(AG112),MONTH(AG112),DAY(AG112))&gt;=$O$6,(DATE(YEAR(AG112),MONTH(AG112),DAY(AG112))&lt;=$O$3)),1,
IF(AND($AF$2&lt;&gt;0,$AG$2&lt;&gt;0,DATE(YEAR(AG112),MONTH(AG112),DAY(AG112))&gt;=$AF$2,(DATE(YEAR(AG112),MONTH(AG112),DAY(AG112))&lt;=$AG$2)),1,0)),
IF(AND($AF$2=0,$AG$2=0,DATE(YEAR(AG112),MONTH(AG112),DAY(AG112))&gt;=$O$6,(DATE(YEAR(AG112),MONTH(AG112),DAY(AG112))&lt;=$O$3),INDEX(Projects!$A$1:$O$1000,MATCH(AF112,Projects!$A$1:$A$1000,0),MATCH("Groupe",Projects!$A$1:$O$1,0))=$A$2),1,
IF(AND($AF$2&lt;&gt;0,$AG$2&lt;&gt;0,DATE(YEAR(AG112),MONTH(AG112),DAY(AG112))&gt;=$AF$2,(DATE(YEAR(AG112),MONTH(AG112),DAY(AG112))&lt;=$AG$2),INDEX(Projects!$A$1:$O$1000,MATCH(AF112,Projects!$A$1:$A$1000,0),MATCH("Groupe",Projects!$A$1:$O$1,0))=$A$2),1,0)))</f>
      </c>
      <c r="AI112" s="47" t="str">
        <f>IF(AH112&lt;&gt;0,SUM($AH$4:AH112),0)</f>
      </c>
      <c r="AJ112" s="1"/>
      <c r="AK112" s="17"/>
      <c r="AM112" t="str">
        <f>Potentials!A110</f>
      </c>
      <c r="AN112" s="1" t="str">
        <f>Potentials!L110</f>
      </c>
      <c r="AO112" s="47" t="str">
        <f>IF(INDEX(Potentials!$A$1:$O$1000,MATCH(R112,Potentials!$A$1:$A$1000,0),MATCH("Origine setup",Potentials!$A$1:$O$1,0))&lt;&gt;"",0,
IF($A$2="Tous",
IF(AND($AM$2=0,$AN$2=0,DATE(YEAR(AN112),MONTH(AN112),DAY(AN112))&gt;=$O$6,(DATE(YEAR(AN112),MONTH(AN112),DAY(AN112))&lt;=$O$3),INDEX(Potentials!$A$1:$O$10000,MATCH(AM112,Potentials!$A$1:$A$1000,0),MATCH("Statut",Potentials!$A$1:$O$1,0))="9 -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IF(AND($AM$2&lt;&gt;0,$AN$2&lt;&gt;0,DATE(YEAR(AN112),MONTH(AN112),DAY(AN112))&gt;=$AM$2,(DATE(YEAR(AN112),MONTH(AN112),DAY(AN112))&lt;=$AN$2),INDEX(Potentials!$A$1:$O$10000,MATCH(AM112,Potentials!$A$1:$A$1000,0),MATCH("Statut",Potentials!$A$1:$O$1,0))="9 - Perdu"),1,0)),
IF(AND($AM$2=0,$AN$2=0,DATE(YEAR(AN112),MONTH(AN112),DAY(AN112))&gt;=$O$6,(DATE(YEAR(AN112),MONTH(AN112),DAY(AN112))&lt;=$O$3),INDEX(Potentials!$A$1:$O$1000,MATCH(AM112,Potentials!$A$1:$A$1000,0),MATCH("Groupe",Potentials!$A$1:$O$1,0))=$A$2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,MATCH(AM112,Potentials!$A$1:$A$1000,0),MATCH("Groupe",Potentials!$A$1:$O$1,0))=$A$2,INDEX(Potentials!$A$1:$O$10000,MATCH(AM112,Potentials!$A$1:$A$1000,0),MATCH("Statut",Potentials!$A$1:$O$1,0))="9 - Perdu"),1,0))))</f>
      </c>
      <c r="AP112" s="47" t="str">
        <f>IF(AO112&lt;&gt;0,SUM($AO$4:AO112),0)</f>
      </c>
      <c r="AQ112" s="1"/>
      <c r="AR112" s="17"/>
      <c r="AT112" t="str">
        <f>IF(COUNTIF($AT$4:AT111,Potentials!B110)&gt;0,"",Potentials!B110)</f>
      </c>
      <c r="AU112" s="2" t="str">
        <f t="array" ref="AU112" aca="1" ca="1">IF($A$2="Tous",SUMPRODUCT((Potentials!$F$2:$F$2000)*(Potentials!$B$2:$B$2000=AT112)*(Potentials!$E$2:$E$2000&lt;&gt;"8 - Gagne")*(Potentials!$E$2:$E$2000&lt;&gt;"9 - Perdu")*(Potentials!$E$2:$E$2000&lt;&gt;"10 - Gele"))
+SUMPRODUCT((Potentials!$F$2:$F$2000=0)*(Potentials!$B$2:$B$2000=AT112)*(Potentials!$D$2:$D$2000)*(Potentials!$E$2:$E$2000&lt;&gt;"8 - Gagne")*(Potentials!$E$2:$E$2000&lt;&gt;"9 - Perdu")*(Potentials!$E$2:$E$2000&lt;&gt;"10 - Gele")),
SUMPRODUCT((Potentials!$F$2:$F$2000)*(Potentials!$B$2:$B$2000=AT112)*(Potentials!$E$2:$E$2000&lt;&gt;"8 - Gagne")*(Potentials!$E$2:$E$2000&lt;&gt;"9 - Perdu")*(Potentials!$E$2:$E$2000&lt;&gt;"10 - Gele")*(Potentials!$O$2:$O$2000=$A$2))
+SUMPRODUCT((Potentials!$F$2:$F$2000=0)*(Potentials!$B$2:$B$2000=AT112)*(Potentials!$D$2:$D$2000)*(Potentials!$E$2:$E$2000&lt;&gt;"8 - Gagne")*(Potentials!$E$2:$E$2000&lt;&gt;"9 - Perdu")*(Potentials!$E$2:$E$2000&lt;&gt;"10 - Gele")*(Potentials!$O$2:$O$2000=$A$2)))</f>
      </c>
      <c r="BA112" t="str">
        <f>Potentials!A110</f>
      </c>
      <c r="BB112" s="2" t="str">
        <f t="array" ref="BB112" aca="1" ca="1">IF($A$2="Tous",SUMPRODUCT((Potentials!$F$2:$F$2000)*(Potentials!$A$2:$A$2000=BA112)*(Potentials!$E$2:$E$2000&lt;&gt;"8 - Gagne")*(Potentials!$E$2:$E$2000&lt;&gt;"9 - Perdu")*(Potentials!$E$2:$E$2000&lt;&gt;"10 - Gele"))
+SUMPRODUCT((Potentials!$F$2:$F$2000=0)*(Potentials!$A$2:$A$2000=BA112)*(Potentials!$D$2:$D$2000)*(Potentials!$E$2:$E$2000&lt;&gt;"8 - Gagne")*(Potentials!$E$2:$E$2000&lt;&gt;"9 - Perdu")*(Potentials!$E$2:$E$2000&lt;&gt;"10 - Gele")),
SUMPRODUCT((Potentials!$F$2:$F$2000)*(Potentials!$A$2:$A$2000=BA112)*(Potentials!$E$2:$E$2000&lt;&gt;"8 - Gagne")*(Potentials!$E$2:$E$2000&lt;&gt;"9 - Perdu")*(Potentials!$E$2:$E$2000&lt;&gt;"10 - Gele")*(Potentials!$O$2:$O$2000=$A$2))
+SUMPRODUCT((Potentials!$F$2:$F$2000=0)*(Potentials!$A$2:$A$2000=BA112)*(Potentials!$D$2:$D$2000)*(Potentials!$E$2:$E$2000&lt;&gt;"8 - Gagne")*(Potentials!$E$2:$E$2000&lt;&gt;"9 - Perdu")*(Potentials!$E$2:$E$2000&lt;&gt;"10 - Gele")*(Potentials!$O$2:$O$2000=$A$2)))</f>
      </c>
    </row>
    <row r="113" spans="1:113">
      <c r="R113" t="str">
        <f>Potentials!A111</f>
      </c>
      <c r="S113" s="1" t="str">
        <f>Potentials!M111</f>
      </c>
      <c r="T113" s="47" t="str">
        <f>IF(INDEX(Potentials!$A$1:$O$1000,MATCH(R113,Potentials!$A$1:$A$1000,0),MATCH("Origine setup",Potentials!$A$1:$O$1,0))&lt;&gt;"",0,
IF($A$2="Tous",
IF(AND($R$2=0,$S$2=0,DATE(YEAR(S113),MONTH(S113),DAY(S113))&gt;=$O$6,(DATE(YEAR(S113),MONTH(S113),DAY(S113))&lt;=$O$3),LEFT(R113,3)="PRA"),1,
IF(AND($R$2&lt;&gt;0,$S$2&lt;&gt;0,DATE(YEAR(S113),MONTH(S113),DAY(S113))&gt;=$R$2,(DATE(YEAR(S113),MONTH(S113),DAY(S113))&lt;=$S$2),LEFT(R113,3)="PRA"),1,0)),
IF(AND($R$2=0,$S$2=0,DATE(YEAR(S113),MONTH(S113),DAY(S113))&gt;=$O$6,(DATE(YEAR(S113),MONTH(S113),DAY(S113))&lt;=$O$3),INDEX(Potentials!$A$1:$O$1000,MATCH(R113,Potentials!$A$1:$A$1000,0),MATCH("Groupe",Potentials!$A$1:$O$1,0))=$A$2,LEFT(R113,3)="PRA"),1,
IF(AND($R$2&lt;&gt;0,$S$2&lt;&gt;0,DATE(YEAR(S113),MONTH(S113),DAY(S113))&gt;=$R$2,(DATE(YEAR(S113),MONTH(S113),DAY(S113))&lt;=$S$2),INDEX(Potentials!$A$1:$O$1000,MATCH(R113,Potentials!$A$1:$A$1000,0),MATCH("Groupe",Potentials!$A$1:$O$1,0))=$A$2,LEFT(R113,3)="PRA"),1,0))))</f>
      </c>
      <c r="U113" s="47" t="str">
        <f>IF(T113&lt;&gt;0,SUM($T$4:T113),0)</f>
      </c>
      <c r="V113" s="1"/>
      <c r="W113" s="17"/>
      <c r="Y113" t="str">
        <f>Projects!A111</f>
      </c>
      <c r="Z113" s="1" t="str">
        <f>Projects!I111</f>
      </c>
      <c r="AA113" s="47" t="str">
        <f>IF($A$2="Tous",
IF(AND($Y$2=0,$Z$2=0,DATE(YEAR(Z113),MONTH(Z113),DAY(Z113))&gt;=$O$6,(DATE(YEAR(Z113),MONTH(Z113),DAY(Z113))&lt;=$O$3)),1,
IF(AND($Y$2&lt;&gt;0,$Z$2&lt;&gt;0,DATE(YEAR(Z113),MONTH(Z113),DAY(Z113))&gt;=$Y$2,(DATE(YEAR(Z113),MONTH(Z113),DAY(Z113))&lt;=$Z$2)),1,0)),
IF(AND($Y$2=0,$Z$2=0,DATE(YEAR(Z113),MONTH(Z113),DAY(Z113))&gt;=$O$6,(DATE(YEAR(Z113),MONTH(Z113),DAY(Z113))&lt;=$O$3),INDEX(Projects!$A$1:$O$1000,MATCH(Y113,Projects!$A$1:$A$1000,0),MATCH("Groupe",Projects!$A$1:$O$1,0))=$A$2),1,
IF(AND($Y$2&lt;&gt;0,$Z$2&lt;&gt;0,DATE(YEAR(Z113),MONTH(Z113),DAY(Z113))&gt;=$Y$2,(DATE(YEAR(Z113),MONTH(Z113),DAY(Z113))&lt;=$Z$2),INDEX(Projects!$A$1:$O$1000,MATCH(Y113,Projects!$A$1:$A$1000,0),MATCH("Groupe",Projects!$A$1:$O$1,0))=$A$2),1,0)))</f>
      </c>
      <c r="AB113" s="47" t="str">
        <f>IF(AA113&lt;&gt;0,SUM($AA$4:AA113),0)</f>
      </c>
      <c r="AC113" s="1"/>
      <c r="AD113" s="17"/>
      <c r="AF113" t="str">
        <f>Projects!A111</f>
      </c>
      <c r="AG113" s="1" t="str">
        <f>Projects!D111</f>
      </c>
      <c r="AH113" s="47" t="str">
        <f>IF($A$2="Tous",
IF(AND($AF$2=0,$AG$2=0,DATE(YEAR(AG113),MONTH(AG113),DAY(AG113))&gt;=$O$6,(DATE(YEAR(AG113),MONTH(AG113),DAY(AG113))&lt;=$O$3)),1,
IF(AND($AF$2&lt;&gt;0,$AG$2&lt;&gt;0,DATE(YEAR(AG113),MONTH(AG113),DAY(AG113))&gt;=$AF$2,(DATE(YEAR(AG113),MONTH(AG113),DAY(AG113))&lt;=$AG$2)),1,0)),
IF(AND($AF$2=0,$AG$2=0,DATE(YEAR(AG113),MONTH(AG113),DAY(AG113))&gt;=$O$6,(DATE(YEAR(AG113),MONTH(AG113),DAY(AG113))&lt;=$O$3),INDEX(Projects!$A$1:$O$1000,MATCH(AF113,Projects!$A$1:$A$1000,0),MATCH("Groupe",Projects!$A$1:$O$1,0))=$A$2),1,
IF(AND($AF$2&lt;&gt;0,$AG$2&lt;&gt;0,DATE(YEAR(AG113),MONTH(AG113),DAY(AG113))&gt;=$AF$2,(DATE(YEAR(AG113),MONTH(AG113),DAY(AG113))&lt;=$AG$2),INDEX(Projects!$A$1:$O$1000,MATCH(AF113,Projects!$A$1:$A$1000,0),MATCH("Groupe",Projects!$A$1:$O$1,0))=$A$2),1,0)))</f>
      </c>
      <c r="AI113" s="47" t="str">
        <f>IF(AH113&lt;&gt;0,SUM($AH$4:AH113),0)</f>
      </c>
      <c r="AJ113" s="1"/>
      <c r="AK113" s="17"/>
      <c r="AM113" t="str">
        <f>Potentials!A111</f>
      </c>
      <c r="AN113" s="1" t="str">
        <f>Potentials!L111</f>
      </c>
      <c r="AO113" s="47" t="str">
        <f>IF(INDEX(Potentials!$A$1:$O$1000,MATCH(R113,Potentials!$A$1:$A$1000,0),MATCH("Origine setup",Potentials!$A$1:$O$1,0))&lt;&gt;"",0,
IF($A$2="Tous",
IF(AND($AM$2=0,$AN$2=0,DATE(YEAR(AN113),MONTH(AN113),DAY(AN113))&gt;=$O$6,(DATE(YEAR(AN113),MONTH(AN113),DAY(AN113))&lt;=$O$3),INDEX(Potentials!$A$1:$O$10000,MATCH(AM113,Potentials!$A$1:$A$1000,0),MATCH("Statut",Potentials!$A$1:$O$1,0))="9 -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IF(AND($AM$2&lt;&gt;0,$AN$2&lt;&gt;0,DATE(YEAR(AN113),MONTH(AN113),DAY(AN113))&gt;=$AM$2,(DATE(YEAR(AN113),MONTH(AN113),DAY(AN113))&lt;=$AN$2),INDEX(Potentials!$A$1:$O$10000,MATCH(AM113,Potentials!$A$1:$A$1000,0),MATCH("Statut",Potentials!$A$1:$O$1,0))="9 - Perdu"),1,0)),
IF(AND($AM$2=0,$AN$2=0,DATE(YEAR(AN113),MONTH(AN113),DAY(AN113))&gt;=$O$6,(DATE(YEAR(AN113),MONTH(AN113),DAY(AN113))&lt;=$O$3),INDEX(Potentials!$A$1:$O$1000,MATCH(AM113,Potentials!$A$1:$A$1000,0),MATCH("Groupe",Potentials!$A$1:$O$1,0))=$A$2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,MATCH(AM113,Potentials!$A$1:$A$1000,0),MATCH("Groupe",Potentials!$A$1:$O$1,0))=$A$2,INDEX(Potentials!$A$1:$O$10000,MATCH(AM113,Potentials!$A$1:$A$1000,0),MATCH("Statut",Potentials!$A$1:$O$1,0))="9 - Perdu"),1,0))))</f>
      </c>
      <c r="AP113" s="47" t="str">
        <f>IF(AO113&lt;&gt;0,SUM($AO$4:AO113),0)</f>
      </c>
      <c r="AQ113" s="1"/>
      <c r="AR113" s="17"/>
      <c r="AT113" t="str">
        <f>IF(COUNTIF($AT$4:AT112,Potentials!B111)&gt;0,"",Potentials!B111)</f>
      </c>
      <c r="AU113" s="2" t="str">
        <f t="array" ref="AU113" aca="1" ca="1">IF($A$2="Tous",SUMPRODUCT((Potentials!$F$2:$F$2000)*(Potentials!$B$2:$B$2000=AT113)*(Potentials!$E$2:$E$2000&lt;&gt;"8 - Gagne")*(Potentials!$E$2:$E$2000&lt;&gt;"9 - Perdu")*(Potentials!$E$2:$E$2000&lt;&gt;"10 - Gele"))
+SUMPRODUCT((Potentials!$F$2:$F$2000=0)*(Potentials!$B$2:$B$2000=AT113)*(Potentials!$D$2:$D$2000)*(Potentials!$E$2:$E$2000&lt;&gt;"8 - Gagne")*(Potentials!$E$2:$E$2000&lt;&gt;"9 - Perdu")*(Potentials!$E$2:$E$2000&lt;&gt;"10 - Gele")),
SUMPRODUCT((Potentials!$F$2:$F$2000)*(Potentials!$B$2:$B$2000=AT113)*(Potentials!$E$2:$E$2000&lt;&gt;"8 - Gagne")*(Potentials!$E$2:$E$2000&lt;&gt;"9 - Perdu")*(Potentials!$E$2:$E$2000&lt;&gt;"10 - Gele")*(Potentials!$O$2:$O$2000=$A$2))
+SUMPRODUCT((Potentials!$F$2:$F$2000=0)*(Potentials!$B$2:$B$2000=AT113)*(Potentials!$D$2:$D$2000)*(Potentials!$E$2:$E$2000&lt;&gt;"8 - Gagne")*(Potentials!$E$2:$E$2000&lt;&gt;"9 - Perdu")*(Potentials!$E$2:$E$2000&lt;&gt;"10 - Gele")*(Potentials!$O$2:$O$2000=$A$2)))</f>
      </c>
      <c r="BA113" t="str">
        <f>Potentials!A111</f>
      </c>
      <c r="BB113" s="2" t="str">
        <f t="array" ref="BB113" aca="1" ca="1">IF($A$2="Tous",SUMPRODUCT((Potentials!$F$2:$F$2000)*(Potentials!$A$2:$A$2000=BA113)*(Potentials!$E$2:$E$2000&lt;&gt;"8 - Gagne")*(Potentials!$E$2:$E$2000&lt;&gt;"9 - Perdu")*(Potentials!$E$2:$E$2000&lt;&gt;"10 - Gele"))
+SUMPRODUCT((Potentials!$F$2:$F$2000=0)*(Potentials!$A$2:$A$2000=BA113)*(Potentials!$D$2:$D$2000)*(Potentials!$E$2:$E$2000&lt;&gt;"8 - Gagne")*(Potentials!$E$2:$E$2000&lt;&gt;"9 - Perdu")*(Potentials!$E$2:$E$2000&lt;&gt;"10 - Gele")),
SUMPRODUCT((Potentials!$F$2:$F$2000)*(Potentials!$A$2:$A$2000=BA113)*(Potentials!$E$2:$E$2000&lt;&gt;"8 - Gagne")*(Potentials!$E$2:$E$2000&lt;&gt;"9 - Perdu")*(Potentials!$E$2:$E$2000&lt;&gt;"10 - Gele")*(Potentials!$O$2:$O$2000=$A$2))
+SUMPRODUCT((Potentials!$F$2:$F$2000=0)*(Potentials!$A$2:$A$2000=BA113)*(Potentials!$D$2:$D$2000)*(Potentials!$E$2:$E$2000&lt;&gt;"8 - Gagne")*(Potentials!$E$2:$E$2000&lt;&gt;"9 - Perdu")*(Potentials!$E$2:$E$2000&lt;&gt;"10 - Gele")*(Potentials!$O$2:$O$2000=$A$2)))</f>
      </c>
    </row>
    <row r="114" spans="1:113">
      <c r="R114" t="str">
        <f>Potentials!A112</f>
      </c>
      <c r="S114" s="1" t="str">
        <f>Potentials!M112</f>
      </c>
      <c r="T114" s="47" t="str">
        <f>IF(INDEX(Potentials!$A$1:$O$1000,MATCH(R114,Potentials!$A$1:$A$1000,0),MATCH("Origine setup",Potentials!$A$1:$O$1,0))&lt;&gt;"",0,
IF($A$2="Tous",
IF(AND($R$2=0,$S$2=0,DATE(YEAR(S114),MONTH(S114),DAY(S114))&gt;=$O$6,(DATE(YEAR(S114),MONTH(S114),DAY(S114))&lt;=$O$3),LEFT(R114,3)="PRA"),1,
IF(AND($R$2&lt;&gt;0,$S$2&lt;&gt;0,DATE(YEAR(S114),MONTH(S114),DAY(S114))&gt;=$R$2,(DATE(YEAR(S114),MONTH(S114),DAY(S114))&lt;=$S$2),LEFT(R114,3)="PRA"),1,0)),
IF(AND($R$2=0,$S$2=0,DATE(YEAR(S114),MONTH(S114),DAY(S114))&gt;=$O$6,(DATE(YEAR(S114),MONTH(S114),DAY(S114))&lt;=$O$3),INDEX(Potentials!$A$1:$O$1000,MATCH(R114,Potentials!$A$1:$A$1000,0),MATCH("Groupe",Potentials!$A$1:$O$1,0))=$A$2,LEFT(R114,3)="PRA"),1,
IF(AND($R$2&lt;&gt;0,$S$2&lt;&gt;0,DATE(YEAR(S114),MONTH(S114),DAY(S114))&gt;=$R$2,(DATE(YEAR(S114),MONTH(S114),DAY(S114))&lt;=$S$2),INDEX(Potentials!$A$1:$O$1000,MATCH(R114,Potentials!$A$1:$A$1000,0),MATCH("Groupe",Potentials!$A$1:$O$1,0))=$A$2,LEFT(R114,3)="PRA"),1,0))))</f>
      </c>
      <c r="U114" s="47" t="str">
        <f>IF(T114&lt;&gt;0,SUM($T$4:T114),0)</f>
      </c>
      <c r="V114" s="1"/>
      <c r="W114" s="17"/>
      <c r="Y114" t="str">
        <f>Projects!A112</f>
      </c>
      <c r="Z114" s="1" t="str">
        <f>Projects!I112</f>
      </c>
      <c r="AA114" s="47" t="str">
        <f>IF($A$2="Tous",
IF(AND($Y$2=0,$Z$2=0,DATE(YEAR(Z114),MONTH(Z114),DAY(Z114))&gt;=$O$6,(DATE(YEAR(Z114),MONTH(Z114),DAY(Z114))&lt;=$O$3)),1,
IF(AND($Y$2&lt;&gt;0,$Z$2&lt;&gt;0,DATE(YEAR(Z114),MONTH(Z114),DAY(Z114))&gt;=$Y$2,(DATE(YEAR(Z114),MONTH(Z114),DAY(Z114))&lt;=$Z$2)),1,0)),
IF(AND($Y$2=0,$Z$2=0,DATE(YEAR(Z114),MONTH(Z114),DAY(Z114))&gt;=$O$6,(DATE(YEAR(Z114),MONTH(Z114),DAY(Z114))&lt;=$O$3),INDEX(Projects!$A$1:$O$1000,MATCH(Y114,Projects!$A$1:$A$1000,0),MATCH("Groupe",Projects!$A$1:$O$1,0))=$A$2),1,
IF(AND($Y$2&lt;&gt;0,$Z$2&lt;&gt;0,DATE(YEAR(Z114),MONTH(Z114),DAY(Z114))&gt;=$Y$2,(DATE(YEAR(Z114),MONTH(Z114),DAY(Z114))&lt;=$Z$2),INDEX(Projects!$A$1:$O$1000,MATCH(Y114,Projects!$A$1:$A$1000,0),MATCH("Groupe",Projects!$A$1:$O$1,0))=$A$2),1,0)))</f>
      </c>
      <c r="AB114" s="47" t="str">
        <f>IF(AA114&lt;&gt;0,SUM($AA$4:AA114),0)</f>
      </c>
      <c r="AC114" s="1"/>
      <c r="AD114" s="17"/>
      <c r="AF114" t="str">
        <f>Projects!A112</f>
      </c>
      <c r="AG114" s="1" t="str">
        <f>Projects!D112</f>
      </c>
      <c r="AH114" s="47" t="str">
        <f>IF($A$2="Tous",
IF(AND($AF$2=0,$AG$2=0,DATE(YEAR(AG114),MONTH(AG114),DAY(AG114))&gt;=$O$6,(DATE(YEAR(AG114),MONTH(AG114),DAY(AG114))&lt;=$O$3)),1,
IF(AND($AF$2&lt;&gt;0,$AG$2&lt;&gt;0,DATE(YEAR(AG114),MONTH(AG114),DAY(AG114))&gt;=$AF$2,(DATE(YEAR(AG114),MONTH(AG114),DAY(AG114))&lt;=$AG$2)),1,0)),
IF(AND($AF$2=0,$AG$2=0,DATE(YEAR(AG114),MONTH(AG114),DAY(AG114))&gt;=$O$6,(DATE(YEAR(AG114),MONTH(AG114),DAY(AG114))&lt;=$O$3),INDEX(Projects!$A$1:$O$1000,MATCH(AF114,Projects!$A$1:$A$1000,0),MATCH("Groupe",Projects!$A$1:$O$1,0))=$A$2),1,
IF(AND($AF$2&lt;&gt;0,$AG$2&lt;&gt;0,DATE(YEAR(AG114),MONTH(AG114),DAY(AG114))&gt;=$AF$2,(DATE(YEAR(AG114),MONTH(AG114),DAY(AG114))&lt;=$AG$2),INDEX(Projects!$A$1:$O$1000,MATCH(AF114,Projects!$A$1:$A$1000,0),MATCH("Groupe",Projects!$A$1:$O$1,0))=$A$2),1,0)))</f>
      </c>
      <c r="AI114" s="47" t="str">
        <f>IF(AH114&lt;&gt;0,SUM($AH$4:AH114),0)</f>
      </c>
      <c r="AJ114" s="1"/>
      <c r="AK114" s="17"/>
      <c r="AM114" t="str">
        <f>Potentials!A112</f>
      </c>
      <c r="AN114" s="1" t="str">
        <f>Potentials!L112</f>
      </c>
      <c r="AO114" s="47" t="str">
        <f>IF(INDEX(Potentials!$A$1:$O$1000,MATCH(R114,Potentials!$A$1:$A$1000,0),MATCH("Origine setup",Potentials!$A$1:$O$1,0))&lt;&gt;"",0,
IF($A$2="Tous",
IF(AND($AM$2=0,$AN$2=0,DATE(YEAR(AN114),MONTH(AN114),DAY(AN114))&gt;=$O$6,(DATE(YEAR(AN114),MONTH(AN114),DAY(AN114))&lt;=$O$3),INDEX(Potentials!$A$1:$O$10000,MATCH(AM114,Potentials!$A$1:$A$1000,0),MATCH("Statut",Potentials!$A$1:$O$1,0))="9 -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IF(AND($AM$2&lt;&gt;0,$AN$2&lt;&gt;0,DATE(YEAR(AN114),MONTH(AN114),DAY(AN114))&gt;=$AM$2,(DATE(YEAR(AN114),MONTH(AN114),DAY(AN114))&lt;=$AN$2),INDEX(Potentials!$A$1:$O$10000,MATCH(AM114,Potentials!$A$1:$A$1000,0),MATCH("Statut",Potentials!$A$1:$O$1,0))="9 - Perdu"),1,0)),
IF(AND($AM$2=0,$AN$2=0,DATE(YEAR(AN114),MONTH(AN114),DAY(AN114))&gt;=$O$6,(DATE(YEAR(AN114),MONTH(AN114),DAY(AN114))&lt;=$O$3),INDEX(Potentials!$A$1:$O$1000,MATCH(AM114,Potentials!$A$1:$A$1000,0),MATCH("Groupe",Potentials!$A$1:$O$1,0))=$A$2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,MATCH(AM114,Potentials!$A$1:$A$1000,0),MATCH("Groupe",Potentials!$A$1:$O$1,0))=$A$2,INDEX(Potentials!$A$1:$O$10000,MATCH(AM114,Potentials!$A$1:$A$1000,0),MATCH("Statut",Potentials!$A$1:$O$1,0))="9 - Perdu"),1,0))))</f>
      </c>
      <c r="AP114" s="47" t="str">
        <f>IF(AO114&lt;&gt;0,SUM($AO$4:AO114),0)</f>
      </c>
      <c r="AQ114" s="1"/>
      <c r="AR114" s="17"/>
      <c r="AT114" t="str">
        <f>IF(COUNTIF($AT$4:AT113,Potentials!B112)&gt;0,"",Potentials!B112)</f>
      </c>
      <c r="AU114" s="2" t="str">
        <f t="array" ref="AU114" aca="1" ca="1">IF($A$2="Tous",SUMPRODUCT((Potentials!$F$2:$F$2000)*(Potentials!$B$2:$B$2000=AT114)*(Potentials!$E$2:$E$2000&lt;&gt;"8 - Gagne")*(Potentials!$E$2:$E$2000&lt;&gt;"9 - Perdu")*(Potentials!$E$2:$E$2000&lt;&gt;"10 - Gele"))
+SUMPRODUCT((Potentials!$F$2:$F$2000=0)*(Potentials!$B$2:$B$2000=AT114)*(Potentials!$D$2:$D$2000)*(Potentials!$E$2:$E$2000&lt;&gt;"8 - Gagne")*(Potentials!$E$2:$E$2000&lt;&gt;"9 - Perdu")*(Potentials!$E$2:$E$2000&lt;&gt;"10 - Gele")),
SUMPRODUCT((Potentials!$F$2:$F$2000)*(Potentials!$B$2:$B$2000=AT114)*(Potentials!$E$2:$E$2000&lt;&gt;"8 - Gagne")*(Potentials!$E$2:$E$2000&lt;&gt;"9 - Perdu")*(Potentials!$E$2:$E$2000&lt;&gt;"10 - Gele")*(Potentials!$O$2:$O$2000=$A$2))
+SUMPRODUCT((Potentials!$F$2:$F$2000=0)*(Potentials!$B$2:$B$2000=AT114)*(Potentials!$D$2:$D$2000)*(Potentials!$E$2:$E$2000&lt;&gt;"8 - Gagne")*(Potentials!$E$2:$E$2000&lt;&gt;"9 - Perdu")*(Potentials!$E$2:$E$2000&lt;&gt;"10 - Gele")*(Potentials!$O$2:$O$2000=$A$2)))</f>
      </c>
      <c r="BA114" t="str">
        <f>Potentials!A112</f>
      </c>
      <c r="BB114" s="2" t="str">
        <f t="array" ref="BB114" aca="1" ca="1">IF($A$2="Tous",SUMPRODUCT((Potentials!$F$2:$F$2000)*(Potentials!$A$2:$A$2000=BA114)*(Potentials!$E$2:$E$2000&lt;&gt;"8 - Gagne")*(Potentials!$E$2:$E$2000&lt;&gt;"9 - Perdu")*(Potentials!$E$2:$E$2000&lt;&gt;"10 - Gele"))
+SUMPRODUCT((Potentials!$F$2:$F$2000=0)*(Potentials!$A$2:$A$2000=BA114)*(Potentials!$D$2:$D$2000)*(Potentials!$E$2:$E$2000&lt;&gt;"8 - Gagne")*(Potentials!$E$2:$E$2000&lt;&gt;"9 - Perdu")*(Potentials!$E$2:$E$2000&lt;&gt;"10 - Gele")),
SUMPRODUCT((Potentials!$F$2:$F$2000)*(Potentials!$A$2:$A$2000=BA114)*(Potentials!$E$2:$E$2000&lt;&gt;"8 - Gagne")*(Potentials!$E$2:$E$2000&lt;&gt;"9 - Perdu")*(Potentials!$E$2:$E$2000&lt;&gt;"10 - Gele")*(Potentials!$O$2:$O$2000=$A$2))
+SUMPRODUCT((Potentials!$F$2:$F$2000=0)*(Potentials!$A$2:$A$2000=BA114)*(Potentials!$D$2:$D$2000)*(Potentials!$E$2:$E$2000&lt;&gt;"8 - Gagne")*(Potentials!$E$2:$E$2000&lt;&gt;"9 - Perdu")*(Potentials!$E$2:$E$2000&lt;&gt;"10 - Gele")*(Potentials!$O$2:$O$2000=$A$2)))</f>
      </c>
    </row>
    <row r="115" spans="1:113">
      <c r="R115" t="str">
        <f>Potentials!A113</f>
      </c>
      <c r="S115" s="1" t="str">
        <f>Potentials!M113</f>
      </c>
      <c r="T115" s="47" t="str">
        <f>IF(INDEX(Potentials!$A$1:$O$1000,MATCH(R115,Potentials!$A$1:$A$1000,0),MATCH("Origine setup",Potentials!$A$1:$O$1,0))&lt;&gt;"",0,
IF($A$2="Tous",
IF(AND($R$2=0,$S$2=0,DATE(YEAR(S115),MONTH(S115),DAY(S115))&gt;=$O$6,(DATE(YEAR(S115),MONTH(S115),DAY(S115))&lt;=$O$3),LEFT(R115,3)="PRA"),1,
IF(AND($R$2&lt;&gt;0,$S$2&lt;&gt;0,DATE(YEAR(S115),MONTH(S115),DAY(S115))&gt;=$R$2,(DATE(YEAR(S115),MONTH(S115),DAY(S115))&lt;=$S$2),LEFT(R115,3)="PRA"),1,0)),
IF(AND($R$2=0,$S$2=0,DATE(YEAR(S115),MONTH(S115),DAY(S115))&gt;=$O$6,(DATE(YEAR(S115),MONTH(S115),DAY(S115))&lt;=$O$3),INDEX(Potentials!$A$1:$O$1000,MATCH(R115,Potentials!$A$1:$A$1000,0),MATCH("Groupe",Potentials!$A$1:$O$1,0))=$A$2,LEFT(R115,3)="PRA"),1,
IF(AND($R$2&lt;&gt;0,$S$2&lt;&gt;0,DATE(YEAR(S115),MONTH(S115),DAY(S115))&gt;=$R$2,(DATE(YEAR(S115),MONTH(S115),DAY(S115))&lt;=$S$2),INDEX(Potentials!$A$1:$O$1000,MATCH(R115,Potentials!$A$1:$A$1000,0),MATCH("Groupe",Potentials!$A$1:$O$1,0))=$A$2,LEFT(R115,3)="PRA"),1,0))))</f>
      </c>
      <c r="U115" s="47" t="str">
        <f>IF(T115&lt;&gt;0,SUM($T$4:T115),0)</f>
      </c>
      <c r="V115" s="1"/>
      <c r="W115" s="17"/>
      <c r="Y115" t="str">
        <f>Projects!A113</f>
      </c>
      <c r="Z115" s="1" t="str">
        <f>Projects!I113</f>
      </c>
      <c r="AA115" s="47" t="str">
        <f>IF($A$2="Tous",
IF(AND($Y$2=0,$Z$2=0,DATE(YEAR(Z115),MONTH(Z115),DAY(Z115))&gt;=$O$6,(DATE(YEAR(Z115),MONTH(Z115),DAY(Z115))&lt;=$O$3)),1,
IF(AND($Y$2&lt;&gt;0,$Z$2&lt;&gt;0,DATE(YEAR(Z115),MONTH(Z115),DAY(Z115))&gt;=$Y$2,(DATE(YEAR(Z115),MONTH(Z115),DAY(Z115))&lt;=$Z$2)),1,0)),
IF(AND($Y$2=0,$Z$2=0,DATE(YEAR(Z115),MONTH(Z115),DAY(Z115))&gt;=$O$6,(DATE(YEAR(Z115),MONTH(Z115),DAY(Z115))&lt;=$O$3),INDEX(Projects!$A$1:$O$1000,MATCH(Y115,Projects!$A$1:$A$1000,0),MATCH("Groupe",Projects!$A$1:$O$1,0))=$A$2),1,
IF(AND($Y$2&lt;&gt;0,$Z$2&lt;&gt;0,DATE(YEAR(Z115),MONTH(Z115),DAY(Z115))&gt;=$Y$2,(DATE(YEAR(Z115),MONTH(Z115),DAY(Z115))&lt;=$Z$2),INDEX(Projects!$A$1:$O$1000,MATCH(Y115,Projects!$A$1:$A$1000,0),MATCH("Groupe",Projects!$A$1:$O$1,0))=$A$2),1,0)))</f>
      </c>
      <c r="AB115" s="47" t="str">
        <f>IF(AA115&lt;&gt;0,SUM($AA$4:AA115),0)</f>
      </c>
      <c r="AC115" s="1"/>
      <c r="AD115" s="17"/>
      <c r="AF115" t="str">
        <f>Projects!A113</f>
      </c>
      <c r="AG115" s="1" t="str">
        <f>Projects!D113</f>
      </c>
      <c r="AH115" s="47" t="str">
        <f>IF($A$2="Tous",
IF(AND($AF$2=0,$AG$2=0,DATE(YEAR(AG115),MONTH(AG115),DAY(AG115))&gt;=$O$6,(DATE(YEAR(AG115),MONTH(AG115),DAY(AG115))&lt;=$O$3)),1,
IF(AND($AF$2&lt;&gt;0,$AG$2&lt;&gt;0,DATE(YEAR(AG115),MONTH(AG115),DAY(AG115))&gt;=$AF$2,(DATE(YEAR(AG115),MONTH(AG115),DAY(AG115))&lt;=$AG$2)),1,0)),
IF(AND($AF$2=0,$AG$2=0,DATE(YEAR(AG115),MONTH(AG115),DAY(AG115))&gt;=$O$6,(DATE(YEAR(AG115),MONTH(AG115),DAY(AG115))&lt;=$O$3),INDEX(Projects!$A$1:$O$1000,MATCH(AF115,Projects!$A$1:$A$1000,0),MATCH("Groupe",Projects!$A$1:$O$1,0))=$A$2),1,
IF(AND($AF$2&lt;&gt;0,$AG$2&lt;&gt;0,DATE(YEAR(AG115),MONTH(AG115),DAY(AG115))&gt;=$AF$2,(DATE(YEAR(AG115),MONTH(AG115),DAY(AG115))&lt;=$AG$2),INDEX(Projects!$A$1:$O$1000,MATCH(AF115,Projects!$A$1:$A$1000,0),MATCH("Groupe",Projects!$A$1:$O$1,0))=$A$2),1,0)))</f>
      </c>
      <c r="AI115" s="47" t="str">
        <f>IF(AH115&lt;&gt;0,SUM($AH$4:AH115),0)</f>
      </c>
      <c r="AJ115" s="1"/>
      <c r="AK115" s="17"/>
      <c r="AM115" t="str">
        <f>Potentials!A113</f>
      </c>
      <c r="AN115" s="1" t="str">
        <f>Potentials!L113</f>
      </c>
      <c r="AO115" s="47" t="str">
        <f>IF(INDEX(Potentials!$A$1:$O$1000,MATCH(R115,Potentials!$A$1:$A$1000,0),MATCH("Origine setup",Potentials!$A$1:$O$1,0))&lt;&gt;"",0,
IF($A$2="Tous",
IF(AND($AM$2=0,$AN$2=0,DATE(YEAR(AN115),MONTH(AN115),DAY(AN115))&gt;=$O$6,(DATE(YEAR(AN115),MONTH(AN115),DAY(AN115))&lt;=$O$3),INDEX(Potentials!$A$1:$O$10000,MATCH(AM115,Potentials!$A$1:$A$1000,0),MATCH("Statut",Potentials!$A$1:$O$1,0))="9 -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IF(AND($AM$2&lt;&gt;0,$AN$2&lt;&gt;0,DATE(YEAR(AN115),MONTH(AN115),DAY(AN115))&gt;=$AM$2,(DATE(YEAR(AN115),MONTH(AN115),DAY(AN115))&lt;=$AN$2),INDEX(Potentials!$A$1:$O$10000,MATCH(AM115,Potentials!$A$1:$A$1000,0),MATCH("Statut",Potentials!$A$1:$O$1,0))="9 - Perdu"),1,0)),
IF(AND($AM$2=0,$AN$2=0,DATE(YEAR(AN115),MONTH(AN115),DAY(AN115))&gt;=$O$6,(DATE(YEAR(AN115),MONTH(AN115),DAY(AN115))&lt;=$O$3),INDEX(Potentials!$A$1:$O$1000,MATCH(AM115,Potentials!$A$1:$A$1000,0),MATCH("Groupe",Potentials!$A$1:$O$1,0))=$A$2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,MATCH(AM115,Potentials!$A$1:$A$1000,0),MATCH("Groupe",Potentials!$A$1:$O$1,0))=$A$2,INDEX(Potentials!$A$1:$O$10000,MATCH(AM115,Potentials!$A$1:$A$1000,0),MATCH("Statut",Potentials!$A$1:$O$1,0))="9 - Perdu"),1,0))))</f>
      </c>
      <c r="AP115" s="47" t="str">
        <f>IF(AO115&lt;&gt;0,SUM($AO$4:AO115),0)</f>
      </c>
      <c r="AQ115" s="1"/>
      <c r="AR115" s="17"/>
      <c r="AT115" t="str">
        <f>IF(COUNTIF($AT$4:AT114,Potentials!B113)&gt;0,"",Potentials!B113)</f>
      </c>
      <c r="AU115" s="2" t="str">
        <f t="array" ref="AU115" aca="1" ca="1">IF($A$2="Tous",SUMPRODUCT((Potentials!$F$2:$F$2000)*(Potentials!$B$2:$B$2000=AT115)*(Potentials!$E$2:$E$2000&lt;&gt;"8 - Gagne")*(Potentials!$E$2:$E$2000&lt;&gt;"9 - Perdu")*(Potentials!$E$2:$E$2000&lt;&gt;"10 - Gele"))
+SUMPRODUCT((Potentials!$F$2:$F$2000=0)*(Potentials!$B$2:$B$2000=AT115)*(Potentials!$D$2:$D$2000)*(Potentials!$E$2:$E$2000&lt;&gt;"8 - Gagne")*(Potentials!$E$2:$E$2000&lt;&gt;"9 - Perdu")*(Potentials!$E$2:$E$2000&lt;&gt;"10 - Gele")),
SUMPRODUCT((Potentials!$F$2:$F$2000)*(Potentials!$B$2:$B$2000=AT115)*(Potentials!$E$2:$E$2000&lt;&gt;"8 - Gagne")*(Potentials!$E$2:$E$2000&lt;&gt;"9 - Perdu")*(Potentials!$E$2:$E$2000&lt;&gt;"10 - Gele")*(Potentials!$O$2:$O$2000=$A$2))
+SUMPRODUCT((Potentials!$F$2:$F$2000=0)*(Potentials!$B$2:$B$2000=AT115)*(Potentials!$D$2:$D$2000)*(Potentials!$E$2:$E$2000&lt;&gt;"8 - Gagne")*(Potentials!$E$2:$E$2000&lt;&gt;"9 - Perdu")*(Potentials!$E$2:$E$2000&lt;&gt;"10 - Gele")*(Potentials!$O$2:$O$2000=$A$2)))</f>
      </c>
      <c r="BA115" t="str">
        <f>Potentials!A113</f>
      </c>
      <c r="BB115" s="2" t="str">
        <f t="array" ref="BB115" aca="1" ca="1">IF($A$2="Tous",SUMPRODUCT((Potentials!$F$2:$F$2000)*(Potentials!$A$2:$A$2000=BA115)*(Potentials!$E$2:$E$2000&lt;&gt;"8 - Gagne")*(Potentials!$E$2:$E$2000&lt;&gt;"9 - Perdu")*(Potentials!$E$2:$E$2000&lt;&gt;"10 - Gele"))
+SUMPRODUCT((Potentials!$F$2:$F$2000=0)*(Potentials!$A$2:$A$2000=BA115)*(Potentials!$D$2:$D$2000)*(Potentials!$E$2:$E$2000&lt;&gt;"8 - Gagne")*(Potentials!$E$2:$E$2000&lt;&gt;"9 - Perdu")*(Potentials!$E$2:$E$2000&lt;&gt;"10 - Gele")),
SUMPRODUCT((Potentials!$F$2:$F$2000)*(Potentials!$A$2:$A$2000=BA115)*(Potentials!$E$2:$E$2000&lt;&gt;"8 - Gagne")*(Potentials!$E$2:$E$2000&lt;&gt;"9 - Perdu")*(Potentials!$E$2:$E$2000&lt;&gt;"10 - Gele")*(Potentials!$O$2:$O$2000=$A$2))
+SUMPRODUCT((Potentials!$F$2:$F$2000=0)*(Potentials!$A$2:$A$2000=BA115)*(Potentials!$D$2:$D$2000)*(Potentials!$E$2:$E$2000&lt;&gt;"8 - Gagne")*(Potentials!$E$2:$E$2000&lt;&gt;"9 - Perdu")*(Potentials!$E$2:$E$2000&lt;&gt;"10 - Gele")*(Potentials!$O$2:$O$2000=$A$2)))</f>
      </c>
    </row>
    <row r="116" spans="1:113">
      <c r="R116" t="str">
        <f>Potentials!A114</f>
      </c>
      <c r="S116" s="1" t="str">
        <f>Potentials!M114</f>
      </c>
      <c r="T116" s="47" t="str">
        <f>IF(INDEX(Potentials!$A$1:$O$1000,MATCH(R116,Potentials!$A$1:$A$1000,0),MATCH("Origine setup",Potentials!$A$1:$O$1,0))&lt;&gt;"",0,
IF($A$2="Tous",
IF(AND($R$2=0,$S$2=0,DATE(YEAR(S116),MONTH(S116),DAY(S116))&gt;=$O$6,(DATE(YEAR(S116),MONTH(S116),DAY(S116))&lt;=$O$3),LEFT(R116,3)="PRA"),1,
IF(AND($R$2&lt;&gt;0,$S$2&lt;&gt;0,DATE(YEAR(S116),MONTH(S116),DAY(S116))&gt;=$R$2,(DATE(YEAR(S116),MONTH(S116),DAY(S116))&lt;=$S$2),LEFT(R116,3)="PRA"),1,0)),
IF(AND($R$2=0,$S$2=0,DATE(YEAR(S116),MONTH(S116),DAY(S116))&gt;=$O$6,(DATE(YEAR(S116),MONTH(S116),DAY(S116))&lt;=$O$3),INDEX(Potentials!$A$1:$O$1000,MATCH(R116,Potentials!$A$1:$A$1000,0),MATCH("Groupe",Potentials!$A$1:$O$1,0))=$A$2,LEFT(R116,3)="PRA"),1,
IF(AND($R$2&lt;&gt;0,$S$2&lt;&gt;0,DATE(YEAR(S116),MONTH(S116),DAY(S116))&gt;=$R$2,(DATE(YEAR(S116),MONTH(S116),DAY(S116))&lt;=$S$2),INDEX(Potentials!$A$1:$O$1000,MATCH(R116,Potentials!$A$1:$A$1000,0),MATCH("Groupe",Potentials!$A$1:$O$1,0))=$A$2,LEFT(R116,3)="PRA"),1,0))))</f>
      </c>
      <c r="U116" s="47" t="str">
        <f>IF(T116&lt;&gt;0,SUM($T$4:T116),0)</f>
      </c>
      <c r="V116" s="1"/>
      <c r="W116" s="17"/>
      <c r="Y116" t="str">
        <f>Projects!A114</f>
      </c>
      <c r="Z116" s="1" t="str">
        <f>Projects!I114</f>
      </c>
      <c r="AA116" s="47" t="str">
        <f>IF($A$2="Tous",
IF(AND($Y$2=0,$Z$2=0,DATE(YEAR(Z116),MONTH(Z116),DAY(Z116))&gt;=$O$6,(DATE(YEAR(Z116),MONTH(Z116),DAY(Z116))&lt;=$O$3)),1,
IF(AND($Y$2&lt;&gt;0,$Z$2&lt;&gt;0,DATE(YEAR(Z116),MONTH(Z116),DAY(Z116))&gt;=$Y$2,(DATE(YEAR(Z116),MONTH(Z116),DAY(Z116))&lt;=$Z$2)),1,0)),
IF(AND($Y$2=0,$Z$2=0,DATE(YEAR(Z116),MONTH(Z116),DAY(Z116))&gt;=$O$6,(DATE(YEAR(Z116),MONTH(Z116),DAY(Z116))&lt;=$O$3),INDEX(Projects!$A$1:$O$1000,MATCH(Y116,Projects!$A$1:$A$1000,0),MATCH("Groupe",Projects!$A$1:$O$1,0))=$A$2),1,
IF(AND($Y$2&lt;&gt;0,$Z$2&lt;&gt;0,DATE(YEAR(Z116),MONTH(Z116),DAY(Z116))&gt;=$Y$2,(DATE(YEAR(Z116),MONTH(Z116),DAY(Z116))&lt;=$Z$2),INDEX(Projects!$A$1:$O$1000,MATCH(Y116,Projects!$A$1:$A$1000,0),MATCH("Groupe",Projects!$A$1:$O$1,0))=$A$2),1,0)))</f>
      </c>
      <c r="AB116" s="47" t="str">
        <f>IF(AA116&lt;&gt;0,SUM($AA$4:AA116),0)</f>
      </c>
      <c r="AC116" s="1"/>
      <c r="AD116" s="17"/>
      <c r="AF116" t="str">
        <f>Projects!A114</f>
      </c>
      <c r="AG116" s="1" t="str">
        <f>Projects!D114</f>
      </c>
      <c r="AH116" s="47" t="str">
        <f>IF($A$2="Tous",
IF(AND($AF$2=0,$AG$2=0,DATE(YEAR(AG116),MONTH(AG116),DAY(AG116))&gt;=$O$6,(DATE(YEAR(AG116),MONTH(AG116),DAY(AG116))&lt;=$O$3)),1,
IF(AND($AF$2&lt;&gt;0,$AG$2&lt;&gt;0,DATE(YEAR(AG116),MONTH(AG116),DAY(AG116))&gt;=$AF$2,(DATE(YEAR(AG116),MONTH(AG116),DAY(AG116))&lt;=$AG$2)),1,0)),
IF(AND($AF$2=0,$AG$2=0,DATE(YEAR(AG116),MONTH(AG116),DAY(AG116))&gt;=$O$6,(DATE(YEAR(AG116),MONTH(AG116),DAY(AG116))&lt;=$O$3),INDEX(Projects!$A$1:$O$1000,MATCH(AF116,Projects!$A$1:$A$1000,0),MATCH("Groupe",Projects!$A$1:$O$1,0))=$A$2),1,
IF(AND($AF$2&lt;&gt;0,$AG$2&lt;&gt;0,DATE(YEAR(AG116),MONTH(AG116),DAY(AG116))&gt;=$AF$2,(DATE(YEAR(AG116),MONTH(AG116),DAY(AG116))&lt;=$AG$2),INDEX(Projects!$A$1:$O$1000,MATCH(AF116,Projects!$A$1:$A$1000,0),MATCH("Groupe",Projects!$A$1:$O$1,0))=$A$2),1,0)))</f>
      </c>
      <c r="AI116" s="47" t="str">
        <f>IF(AH116&lt;&gt;0,SUM($AH$4:AH116),0)</f>
      </c>
      <c r="AJ116" s="1"/>
      <c r="AK116" s="17"/>
      <c r="AM116" t="str">
        <f>Potentials!A114</f>
      </c>
      <c r="AN116" s="1" t="str">
        <f>Potentials!L114</f>
      </c>
      <c r="AO116" s="47" t="str">
        <f>IF(INDEX(Potentials!$A$1:$O$1000,MATCH(R116,Potentials!$A$1:$A$1000,0),MATCH("Origine setup",Potentials!$A$1:$O$1,0))&lt;&gt;"",0,
IF($A$2="Tous",
IF(AND($AM$2=0,$AN$2=0,DATE(YEAR(AN116),MONTH(AN116),DAY(AN116))&gt;=$O$6,(DATE(YEAR(AN116),MONTH(AN116),DAY(AN116))&lt;=$O$3),INDEX(Potentials!$A$1:$O$10000,MATCH(AM116,Potentials!$A$1:$A$1000,0),MATCH("Statut",Potentials!$A$1:$O$1,0))="9 -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IF(AND($AM$2&lt;&gt;0,$AN$2&lt;&gt;0,DATE(YEAR(AN116),MONTH(AN116),DAY(AN116))&gt;=$AM$2,(DATE(YEAR(AN116),MONTH(AN116),DAY(AN116))&lt;=$AN$2),INDEX(Potentials!$A$1:$O$10000,MATCH(AM116,Potentials!$A$1:$A$1000,0),MATCH("Statut",Potentials!$A$1:$O$1,0))="9 - Perdu"),1,0)),
IF(AND($AM$2=0,$AN$2=0,DATE(YEAR(AN116),MONTH(AN116),DAY(AN116))&gt;=$O$6,(DATE(YEAR(AN116),MONTH(AN116),DAY(AN116))&lt;=$O$3),INDEX(Potentials!$A$1:$O$1000,MATCH(AM116,Potentials!$A$1:$A$1000,0),MATCH("Groupe",Potentials!$A$1:$O$1,0))=$A$2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,MATCH(AM116,Potentials!$A$1:$A$1000,0),MATCH("Groupe",Potentials!$A$1:$O$1,0))=$A$2,INDEX(Potentials!$A$1:$O$10000,MATCH(AM116,Potentials!$A$1:$A$1000,0),MATCH("Statut",Potentials!$A$1:$O$1,0))="9 - Perdu"),1,0))))</f>
      </c>
      <c r="AP116" s="47" t="str">
        <f>IF(AO116&lt;&gt;0,SUM($AO$4:AO116),0)</f>
      </c>
      <c r="AQ116" s="1"/>
      <c r="AR116" s="17"/>
      <c r="AT116" t="str">
        <f>IF(COUNTIF($AT$4:AT115,Potentials!B114)&gt;0,"",Potentials!B114)</f>
      </c>
      <c r="AU116" s="2" t="str">
        <f t="array" ref="AU116" aca="1" ca="1">IF($A$2="Tous",SUMPRODUCT((Potentials!$F$2:$F$2000)*(Potentials!$B$2:$B$2000=AT116)*(Potentials!$E$2:$E$2000&lt;&gt;"8 - Gagne")*(Potentials!$E$2:$E$2000&lt;&gt;"9 - Perdu")*(Potentials!$E$2:$E$2000&lt;&gt;"10 - Gele"))
+SUMPRODUCT((Potentials!$F$2:$F$2000=0)*(Potentials!$B$2:$B$2000=AT116)*(Potentials!$D$2:$D$2000)*(Potentials!$E$2:$E$2000&lt;&gt;"8 - Gagne")*(Potentials!$E$2:$E$2000&lt;&gt;"9 - Perdu")*(Potentials!$E$2:$E$2000&lt;&gt;"10 - Gele")),
SUMPRODUCT((Potentials!$F$2:$F$2000)*(Potentials!$B$2:$B$2000=AT116)*(Potentials!$E$2:$E$2000&lt;&gt;"8 - Gagne")*(Potentials!$E$2:$E$2000&lt;&gt;"9 - Perdu")*(Potentials!$E$2:$E$2000&lt;&gt;"10 - Gele")*(Potentials!$O$2:$O$2000=$A$2))
+SUMPRODUCT((Potentials!$F$2:$F$2000=0)*(Potentials!$B$2:$B$2000=AT116)*(Potentials!$D$2:$D$2000)*(Potentials!$E$2:$E$2000&lt;&gt;"8 - Gagne")*(Potentials!$E$2:$E$2000&lt;&gt;"9 - Perdu")*(Potentials!$E$2:$E$2000&lt;&gt;"10 - Gele")*(Potentials!$O$2:$O$2000=$A$2)))</f>
      </c>
      <c r="BA116" t="str">
        <f>Potentials!A114</f>
      </c>
      <c r="BB116" s="2" t="str">
        <f t="array" ref="BB116" aca="1" ca="1">IF($A$2="Tous",SUMPRODUCT((Potentials!$F$2:$F$2000)*(Potentials!$A$2:$A$2000=BA116)*(Potentials!$E$2:$E$2000&lt;&gt;"8 - Gagne")*(Potentials!$E$2:$E$2000&lt;&gt;"9 - Perdu")*(Potentials!$E$2:$E$2000&lt;&gt;"10 - Gele"))
+SUMPRODUCT((Potentials!$F$2:$F$2000=0)*(Potentials!$A$2:$A$2000=BA116)*(Potentials!$D$2:$D$2000)*(Potentials!$E$2:$E$2000&lt;&gt;"8 - Gagne")*(Potentials!$E$2:$E$2000&lt;&gt;"9 - Perdu")*(Potentials!$E$2:$E$2000&lt;&gt;"10 - Gele")),
SUMPRODUCT((Potentials!$F$2:$F$2000)*(Potentials!$A$2:$A$2000=BA116)*(Potentials!$E$2:$E$2000&lt;&gt;"8 - Gagne")*(Potentials!$E$2:$E$2000&lt;&gt;"9 - Perdu")*(Potentials!$E$2:$E$2000&lt;&gt;"10 - Gele")*(Potentials!$O$2:$O$2000=$A$2))
+SUMPRODUCT((Potentials!$F$2:$F$2000=0)*(Potentials!$A$2:$A$2000=BA116)*(Potentials!$D$2:$D$2000)*(Potentials!$E$2:$E$2000&lt;&gt;"8 - Gagne")*(Potentials!$E$2:$E$2000&lt;&gt;"9 - Perdu")*(Potentials!$E$2:$E$2000&lt;&gt;"10 - Gele")*(Potentials!$O$2:$O$2000=$A$2)))</f>
      </c>
    </row>
    <row r="117" spans="1:113">
      <c r="R117" t="str">
        <f>Potentials!A115</f>
      </c>
      <c r="S117" s="1" t="str">
        <f>Potentials!M115</f>
      </c>
      <c r="T117" s="47" t="str">
        <f>IF(INDEX(Potentials!$A$1:$O$1000,MATCH(R117,Potentials!$A$1:$A$1000,0),MATCH("Origine setup",Potentials!$A$1:$O$1,0))&lt;&gt;"",0,
IF($A$2="Tous",
IF(AND($R$2=0,$S$2=0,DATE(YEAR(S117),MONTH(S117),DAY(S117))&gt;=$O$6,(DATE(YEAR(S117),MONTH(S117),DAY(S117))&lt;=$O$3),LEFT(R117,3)="PRA"),1,
IF(AND($R$2&lt;&gt;0,$S$2&lt;&gt;0,DATE(YEAR(S117),MONTH(S117),DAY(S117))&gt;=$R$2,(DATE(YEAR(S117),MONTH(S117),DAY(S117))&lt;=$S$2),LEFT(R117,3)="PRA"),1,0)),
IF(AND($R$2=0,$S$2=0,DATE(YEAR(S117),MONTH(S117),DAY(S117))&gt;=$O$6,(DATE(YEAR(S117),MONTH(S117),DAY(S117))&lt;=$O$3),INDEX(Potentials!$A$1:$O$1000,MATCH(R117,Potentials!$A$1:$A$1000,0),MATCH("Groupe",Potentials!$A$1:$O$1,0))=$A$2,LEFT(R117,3)="PRA"),1,
IF(AND($R$2&lt;&gt;0,$S$2&lt;&gt;0,DATE(YEAR(S117),MONTH(S117),DAY(S117))&gt;=$R$2,(DATE(YEAR(S117),MONTH(S117),DAY(S117))&lt;=$S$2),INDEX(Potentials!$A$1:$O$1000,MATCH(R117,Potentials!$A$1:$A$1000,0),MATCH("Groupe",Potentials!$A$1:$O$1,0))=$A$2,LEFT(R117,3)="PRA"),1,0))))</f>
      </c>
      <c r="U117" s="47" t="str">
        <f>IF(T117&lt;&gt;0,SUM($T$4:T117),0)</f>
      </c>
      <c r="V117" s="1"/>
      <c r="W117" s="17"/>
      <c r="Y117" t="str">
        <f>Projects!A115</f>
      </c>
      <c r="Z117" s="1" t="str">
        <f>Projects!I115</f>
      </c>
      <c r="AA117" s="47" t="str">
        <f>IF($A$2="Tous",
IF(AND($Y$2=0,$Z$2=0,DATE(YEAR(Z117),MONTH(Z117),DAY(Z117))&gt;=$O$6,(DATE(YEAR(Z117),MONTH(Z117),DAY(Z117))&lt;=$O$3)),1,
IF(AND($Y$2&lt;&gt;0,$Z$2&lt;&gt;0,DATE(YEAR(Z117),MONTH(Z117),DAY(Z117))&gt;=$Y$2,(DATE(YEAR(Z117),MONTH(Z117),DAY(Z117))&lt;=$Z$2)),1,0)),
IF(AND($Y$2=0,$Z$2=0,DATE(YEAR(Z117),MONTH(Z117),DAY(Z117))&gt;=$O$6,(DATE(YEAR(Z117),MONTH(Z117),DAY(Z117))&lt;=$O$3),INDEX(Projects!$A$1:$O$1000,MATCH(Y117,Projects!$A$1:$A$1000,0),MATCH("Groupe",Projects!$A$1:$O$1,0))=$A$2),1,
IF(AND($Y$2&lt;&gt;0,$Z$2&lt;&gt;0,DATE(YEAR(Z117),MONTH(Z117),DAY(Z117))&gt;=$Y$2,(DATE(YEAR(Z117),MONTH(Z117),DAY(Z117))&lt;=$Z$2),INDEX(Projects!$A$1:$O$1000,MATCH(Y117,Projects!$A$1:$A$1000,0),MATCH("Groupe",Projects!$A$1:$O$1,0))=$A$2),1,0)))</f>
      </c>
      <c r="AB117" s="47" t="str">
        <f>IF(AA117&lt;&gt;0,SUM($AA$4:AA117),0)</f>
      </c>
      <c r="AC117" s="1"/>
      <c r="AD117" s="17"/>
      <c r="AF117" t="str">
        <f>Projects!A115</f>
      </c>
      <c r="AG117" s="1" t="str">
        <f>Projects!D115</f>
      </c>
      <c r="AH117" s="47" t="str">
        <f>IF($A$2="Tous",
IF(AND($AF$2=0,$AG$2=0,DATE(YEAR(AG117),MONTH(AG117),DAY(AG117))&gt;=$O$6,(DATE(YEAR(AG117),MONTH(AG117),DAY(AG117))&lt;=$O$3)),1,
IF(AND($AF$2&lt;&gt;0,$AG$2&lt;&gt;0,DATE(YEAR(AG117),MONTH(AG117),DAY(AG117))&gt;=$AF$2,(DATE(YEAR(AG117),MONTH(AG117),DAY(AG117))&lt;=$AG$2)),1,0)),
IF(AND($AF$2=0,$AG$2=0,DATE(YEAR(AG117),MONTH(AG117),DAY(AG117))&gt;=$O$6,(DATE(YEAR(AG117),MONTH(AG117),DAY(AG117))&lt;=$O$3),INDEX(Projects!$A$1:$O$1000,MATCH(AF117,Projects!$A$1:$A$1000,0),MATCH("Groupe",Projects!$A$1:$O$1,0))=$A$2),1,
IF(AND($AF$2&lt;&gt;0,$AG$2&lt;&gt;0,DATE(YEAR(AG117),MONTH(AG117),DAY(AG117))&gt;=$AF$2,(DATE(YEAR(AG117),MONTH(AG117),DAY(AG117))&lt;=$AG$2),INDEX(Projects!$A$1:$O$1000,MATCH(AF117,Projects!$A$1:$A$1000,0),MATCH("Groupe",Projects!$A$1:$O$1,0))=$A$2),1,0)))</f>
      </c>
      <c r="AI117" s="47" t="str">
        <f>IF(AH117&lt;&gt;0,SUM($AH$4:AH117),0)</f>
      </c>
      <c r="AJ117" s="1"/>
      <c r="AK117" s="17"/>
      <c r="AM117" t="str">
        <f>Potentials!A115</f>
      </c>
      <c r="AN117" s="1" t="str">
        <f>Potentials!L115</f>
      </c>
      <c r="AO117" s="47" t="str">
        <f>IF(INDEX(Potentials!$A$1:$O$1000,MATCH(R117,Potentials!$A$1:$A$1000,0),MATCH("Origine setup",Potentials!$A$1:$O$1,0))&lt;&gt;"",0,
IF($A$2="Tous",
IF(AND($AM$2=0,$AN$2=0,DATE(YEAR(AN117),MONTH(AN117),DAY(AN117))&gt;=$O$6,(DATE(YEAR(AN117),MONTH(AN117),DAY(AN117))&lt;=$O$3),INDEX(Potentials!$A$1:$O$10000,MATCH(AM117,Potentials!$A$1:$A$1000,0),MATCH("Statut",Potentials!$A$1:$O$1,0))="9 -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IF(AND($AM$2&lt;&gt;0,$AN$2&lt;&gt;0,DATE(YEAR(AN117),MONTH(AN117),DAY(AN117))&gt;=$AM$2,(DATE(YEAR(AN117),MONTH(AN117),DAY(AN117))&lt;=$AN$2),INDEX(Potentials!$A$1:$O$10000,MATCH(AM117,Potentials!$A$1:$A$1000,0),MATCH("Statut",Potentials!$A$1:$O$1,0))="9 - Perdu"),1,0)),
IF(AND($AM$2=0,$AN$2=0,DATE(YEAR(AN117),MONTH(AN117),DAY(AN117))&gt;=$O$6,(DATE(YEAR(AN117),MONTH(AN117),DAY(AN117))&lt;=$O$3),INDEX(Potentials!$A$1:$O$1000,MATCH(AM117,Potentials!$A$1:$A$1000,0),MATCH("Groupe",Potentials!$A$1:$O$1,0))=$A$2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,MATCH(AM117,Potentials!$A$1:$A$1000,0),MATCH("Groupe",Potentials!$A$1:$O$1,0))=$A$2,INDEX(Potentials!$A$1:$O$10000,MATCH(AM117,Potentials!$A$1:$A$1000,0),MATCH("Statut",Potentials!$A$1:$O$1,0))="9 - Perdu"),1,0))))</f>
      </c>
      <c r="AP117" s="47" t="str">
        <f>IF(AO117&lt;&gt;0,SUM($AO$4:AO117),0)</f>
      </c>
      <c r="AQ117" s="1"/>
      <c r="AR117" s="17"/>
      <c r="AT117" t="str">
        <f>IF(COUNTIF($AT$4:AT116,Potentials!B115)&gt;0,"",Potentials!B115)</f>
      </c>
      <c r="AU117" s="2" t="str">
        <f t="array" ref="AU117" aca="1" ca="1">IF($A$2="Tous",SUMPRODUCT((Potentials!$F$2:$F$2000)*(Potentials!$B$2:$B$2000=AT117)*(Potentials!$E$2:$E$2000&lt;&gt;"8 - Gagne")*(Potentials!$E$2:$E$2000&lt;&gt;"9 - Perdu")*(Potentials!$E$2:$E$2000&lt;&gt;"10 - Gele"))
+SUMPRODUCT((Potentials!$F$2:$F$2000=0)*(Potentials!$B$2:$B$2000=AT117)*(Potentials!$D$2:$D$2000)*(Potentials!$E$2:$E$2000&lt;&gt;"8 - Gagne")*(Potentials!$E$2:$E$2000&lt;&gt;"9 - Perdu")*(Potentials!$E$2:$E$2000&lt;&gt;"10 - Gele")),
SUMPRODUCT((Potentials!$F$2:$F$2000)*(Potentials!$B$2:$B$2000=AT117)*(Potentials!$E$2:$E$2000&lt;&gt;"8 - Gagne")*(Potentials!$E$2:$E$2000&lt;&gt;"9 - Perdu")*(Potentials!$E$2:$E$2000&lt;&gt;"10 - Gele")*(Potentials!$O$2:$O$2000=$A$2))
+SUMPRODUCT((Potentials!$F$2:$F$2000=0)*(Potentials!$B$2:$B$2000=AT117)*(Potentials!$D$2:$D$2000)*(Potentials!$E$2:$E$2000&lt;&gt;"8 - Gagne")*(Potentials!$E$2:$E$2000&lt;&gt;"9 - Perdu")*(Potentials!$E$2:$E$2000&lt;&gt;"10 - Gele")*(Potentials!$O$2:$O$2000=$A$2)))</f>
      </c>
      <c r="BA117" t="str">
        <f>Potentials!A115</f>
      </c>
      <c r="BB117" s="2" t="str">
        <f t="array" ref="BB117" aca="1" ca="1">IF($A$2="Tous",SUMPRODUCT((Potentials!$F$2:$F$2000)*(Potentials!$A$2:$A$2000=BA117)*(Potentials!$E$2:$E$2000&lt;&gt;"8 - Gagne")*(Potentials!$E$2:$E$2000&lt;&gt;"9 - Perdu")*(Potentials!$E$2:$E$2000&lt;&gt;"10 - Gele"))
+SUMPRODUCT((Potentials!$F$2:$F$2000=0)*(Potentials!$A$2:$A$2000=BA117)*(Potentials!$D$2:$D$2000)*(Potentials!$E$2:$E$2000&lt;&gt;"8 - Gagne")*(Potentials!$E$2:$E$2000&lt;&gt;"9 - Perdu")*(Potentials!$E$2:$E$2000&lt;&gt;"10 - Gele")),
SUMPRODUCT((Potentials!$F$2:$F$2000)*(Potentials!$A$2:$A$2000=BA117)*(Potentials!$E$2:$E$2000&lt;&gt;"8 - Gagne")*(Potentials!$E$2:$E$2000&lt;&gt;"9 - Perdu")*(Potentials!$E$2:$E$2000&lt;&gt;"10 - Gele")*(Potentials!$O$2:$O$2000=$A$2))
+SUMPRODUCT((Potentials!$F$2:$F$2000=0)*(Potentials!$A$2:$A$2000=BA117)*(Potentials!$D$2:$D$2000)*(Potentials!$E$2:$E$2000&lt;&gt;"8 - Gagne")*(Potentials!$E$2:$E$2000&lt;&gt;"9 - Perdu")*(Potentials!$E$2:$E$2000&lt;&gt;"10 - Gele")*(Potentials!$O$2:$O$2000=$A$2)))</f>
      </c>
    </row>
    <row r="118" spans="1:113">
      <c r="R118" t="str">
        <f>Potentials!A116</f>
      </c>
      <c r="S118" s="1" t="str">
        <f>Potentials!M116</f>
      </c>
      <c r="T118" s="47" t="str">
        <f>IF(INDEX(Potentials!$A$1:$O$1000,MATCH(R118,Potentials!$A$1:$A$1000,0),MATCH("Origine setup",Potentials!$A$1:$O$1,0))&lt;&gt;"",0,
IF($A$2="Tous",
IF(AND($R$2=0,$S$2=0,DATE(YEAR(S118),MONTH(S118),DAY(S118))&gt;=$O$6,(DATE(YEAR(S118),MONTH(S118),DAY(S118))&lt;=$O$3),LEFT(R118,3)="PRA"),1,
IF(AND($R$2&lt;&gt;0,$S$2&lt;&gt;0,DATE(YEAR(S118),MONTH(S118),DAY(S118))&gt;=$R$2,(DATE(YEAR(S118),MONTH(S118),DAY(S118))&lt;=$S$2),LEFT(R118,3)="PRA"),1,0)),
IF(AND($R$2=0,$S$2=0,DATE(YEAR(S118),MONTH(S118),DAY(S118))&gt;=$O$6,(DATE(YEAR(S118),MONTH(S118),DAY(S118))&lt;=$O$3),INDEX(Potentials!$A$1:$O$1000,MATCH(R118,Potentials!$A$1:$A$1000,0),MATCH("Groupe",Potentials!$A$1:$O$1,0))=$A$2,LEFT(R118,3)="PRA"),1,
IF(AND($R$2&lt;&gt;0,$S$2&lt;&gt;0,DATE(YEAR(S118),MONTH(S118),DAY(S118))&gt;=$R$2,(DATE(YEAR(S118),MONTH(S118),DAY(S118))&lt;=$S$2),INDEX(Potentials!$A$1:$O$1000,MATCH(R118,Potentials!$A$1:$A$1000,0),MATCH("Groupe",Potentials!$A$1:$O$1,0))=$A$2,LEFT(R118,3)="PRA"),1,0))))</f>
      </c>
      <c r="U118" s="47" t="str">
        <f>IF(T118&lt;&gt;0,SUM($T$4:T118),0)</f>
      </c>
      <c r="V118" s="1"/>
      <c r="W118" s="17"/>
      <c r="Y118" t="str">
        <f>Projects!A116</f>
      </c>
      <c r="Z118" s="1" t="str">
        <f>Projects!I116</f>
      </c>
      <c r="AA118" s="47" t="str">
        <f>IF($A$2="Tous",
IF(AND($Y$2=0,$Z$2=0,DATE(YEAR(Z118),MONTH(Z118),DAY(Z118))&gt;=$O$6,(DATE(YEAR(Z118),MONTH(Z118),DAY(Z118))&lt;=$O$3)),1,
IF(AND($Y$2&lt;&gt;0,$Z$2&lt;&gt;0,DATE(YEAR(Z118),MONTH(Z118),DAY(Z118))&gt;=$Y$2,(DATE(YEAR(Z118),MONTH(Z118),DAY(Z118))&lt;=$Z$2)),1,0)),
IF(AND($Y$2=0,$Z$2=0,DATE(YEAR(Z118),MONTH(Z118),DAY(Z118))&gt;=$O$6,(DATE(YEAR(Z118),MONTH(Z118),DAY(Z118))&lt;=$O$3),INDEX(Projects!$A$1:$O$1000,MATCH(Y118,Projects!$A$1:$A$1000,0),MATCH("Groupe",Projects!$A$1:$O$1,0))=$A$2),1,
IF(AND($Y$2&lt;&gt;0,$Z$2&lt;&gt;0,DATE(YEAR(Z118),MONTH(Z118),DAY(Z118))&gt;=$Y$2,(DATE(YEAR(Z118),MONTH(Z118),DAY(Z118))&lt;=$Z$2),INDEX(Projects!$A$1:$O$1000,MATCH(Y118,Projects!$A$1:$A$1000,0),MATCH("Groupe",Projects!$A$1:$O$1,0))=$A$2),1,0)))</f>
      </c>
      <c r="AB118" s="47" t="str">
        <f>IF(AA118&lt;&gt;0,SUM($AA$4:AA118),0)</f>
      </c>
      <c r="AC118" s="1"/>
      <c r="AD118" s="17"/>
      <c r="AF118" t="str">
        <f>Projects!A116</f>
      </c>
      <c r="AG118" s="1" t="str">
        <f>Projects!D116</f>
      </c>
      <c r="AH118" s="47" t="str">
        <f>IF($A$2="Tous",
IF(AND($AF$2=0,$AG$2=0,DATE(YEAR(AG118),MONTH(AG118),DAY(AG118))&gt;=$O$6,(DATE(YEAR(AG118),MONTH(AG118),DAY(AG118))&lt;=$O$3)),1,
IF(AND($AF$2&lt;&gt;0,$AG$2&lt;&gt;0,DATE(YEAR(AG118),MONTH(AG118),DAY(AG118))&gt;=$AF$2,(DATE(YEAR(AG118),MONTH(AG118),DAY(AG118))&lt;=$AG$2)),1,0)),
IF(AND($AF$2=0,$AG$2=0,DATE(YEAR(AG118),MONTH(AG118),DAY(AG118))&gt;=$O$6,(DATE(YEAR(AG118),MONTH(AG118),DAY(AG118))&lt;=$O$3),INDEX(Projects!$A$1:$O$1000,MATCH(AF118,Projects!$A$1:$A$1000,0),MATCH("Groupe",Projects!$A$1:$O$1,0))=$A$2),1,
IF(AND($AF$2&lt;&gt;0,$AG$2&lt;&gt;0,DATE(YEAR(AG118),MONTH(AG118),DAY(AG118))&gt;=$AF$2,(DATE(YEAR(AG118),MONTH(AG118),DAY(AG118))&lt;=$AG$2),INDEX(Projects!$A$1:$O$1000,MATCH(AF118,Projects!$A$1:$A$1000,0),MATCH("Groupe",Projects!$A$1:$O$1,0))=$A$2),1,0)))</f>
      </c>
      <c r="AI118" s="47" t="str">
        <f>IF(AH118&lt;&gt;0,SUM($AH$4:AH118),0)</f>
      </c>
      <c r="AJ118" s="1"/>
      <c r="AK118" s="17"/>
      <c r="AM118" t="str">
        <f>Potentials!A116</f>
      </c>
      <c r="AN118" s="1" t="str">
        <f>Potentials!L116</f>
      </c>
      <c r="AO118" s="47" t="str">
        <f>IF(INDEX(Potentials!$A$1:$O$1000,MATCH(R118,Potentials!$A$1:$A$1000,0),MATCH("Origine setup",Potentials!$A$1:$O$1,0))&lt;&gt;"",0,
IF($A$2="Tous",
IF(AND($AM$2=0,$AN$2=0,DATE(YEAR(AN118),MONTH(AN118),DAY(AN118))&gt;=$O$6,(DATE(YEAR(AN118),MONTH(AN118),DAY(AN118))&lt;=$O$3),INDEX(Potentials!$A$1:$O$10000,MATCH(AM118,Potentials!$A$1:$A$1000,0),MATCH("Statut",Potentials!$A$1:$O$1,0))="9 -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IF(AND($AM$2&lt;&gt;0,$AN$2&lt;&gt;0,DATE(YEAR(AN118),MONTH(AN118),DAY(AN118))&gt;=$AM$2,(DATE(YEAR(AN118),MONTH(AN118),DAY(AN118))&lt;=$AN$2),INDEX(Potentials!$A$1:$O$10000,MATCH(AM118,Potentials!$A$1:$A$1000,0),MATCH("Statut",Potentials!$A$1:$O$1,0))="9 - Perdu"),1,0)),
IF(AND($AM$2=0,$AN$2=0,DATE(YEAR(AN118),MONTH(AN118),DAY(AN118))&gt;=$O$6,(DATE(YEAR(AN118),MONTH(AN118),DAY(AN118))&lt;=$O$3),INDEX(Potentials!$A$1:$O$1000,MATCH(AM118,Potentials!$A$1:$A$1000,0),MATCH("Groupe",Potentials!$A$1:$O$1,0))=$A$2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,MATCH(AM118,Potentials!$A$1:$A$1000,0),MATCH("Groupe",Potentials!$A$1:$O$1,0))=$A$2,INDEX(Potentials!$A$1:$O$10000,MATCH(AM118,Potentials!$A$1:$A$1000,0),MATCH("Statut",Potentials!$A$1:$O$1,0))="9 - Perdu"),1,0))))</f>
      </c>
      <c r="AP118" s="47" t="str">
        <f>IF(AO118&lt;&gt;0,SUM($AO$4:AO118),0)</f>
      </c>
      <c r="AQ118" s="1"/>
      <c r="AR118" s="17"/>
      <c r="AT118" t="str">
        <f>IF(COUNTIF($AT$4:AT117,Potentials!B116)&gt;0,"",Potentials!B116)</f>
      </c>
      <c r="AU118" s="2" t="str">
        <f t="array" ref="AU118" aca="1" ca="1">IF($A$2="Tous",SUMPRODUCT((Potentials!$F$2:$F$2000)*(Potentials!$B$2:$B$2000=AT118)*(Potentials!$E$2:$E$2000&lt;&gt;"8 - Gagne")*(Potentials!$E$2:$E$2000&lt;&gt;"9 - Perdu")*(Potentials!$E$2:$E$2000&lt;&gt;"10 - Gele"))
+SUMPRODUCT((Potentials!$F$2:$F$2000=0)*(Potentials!$B$2:$B$2000=AT118)*(Potentials!$D$2:$D$2000)*(Potentials!$E$2:$E$2000&lt;&gt;"8 - Gagne")*(Potentials!$E$2:$E$2000&lt;&gt;"9 - Perdu")*(Potentials!$E$2:$E$2000&lt;&gt;"10 - Gele")),
SUMPRODUCT((Potentials!$F$2:$F$2000)*(Potentials!$B$2:$B$2000=AT118)*(Potentials!$E$2:$E$2000&lt;&gt;"8 - Gagne")*(Potentials!$E$2:$E$2000&lt;&gt;"9 - Perdu")*(Potentials!$E$2:$E$2000&lt;&gt;"10 - Gele")*(Potentials!$O$2:$O$2000=$A$2))
+SUMPRODUCT((Potentials!$F$2:$F$2000=0)*(Potentials!$B$2:$B$2000=AT118)*(Potentials!$D$2:$D$2000)*(Potentials!$E$2:$E$2000&lt;&gt;"8 - Gagne")*(Potentials!$E$2:$E$2000&lt;&gt;"9 - Perdu")*(Potentials!$E$2:$E$2000&lt;&gt;"10 - Gele")*(Potentials!$O$2:$O$2000=$A$2)))</f>
      </c>
      <c r="BA118" t="str">
        <f>Potentials!A116</f>
      </c>
      <c r="BB118" s="2" t="str">
        <f t="array" ref="BB118" aca="1" ca="1">IF($A$2="Tous",SUMPRODUCT((Potentials!$F$2:$F$2000)*(Potentials!$A$2:$A$2000=BA118)*(Potentials!$E$2:$E$2000&lt;&gt;"8 - Gagne")*(Potentials!$E$2:$E$2000&lt;&gt;"9 - Perdu")*(Potentials!$E$2:$E$2000&lt;&gt;"10 - Gele"))
+SUMPRODUCT((Potentials!$F$2:$F$2000=0)*(Potentials!$A$2:$A$2000=BA118)*(Potentials!$D$2:$D$2000)*(Potentials!$E$2:$E$2000&lt;&gt;"8 - Gagne")*(Potentials!$E$2:$E$2000&lt;&gt;"9 - Perdu")*(Potentials!$E$2:$E$2000&lt;&gt;"10 - Gele")),
SUMPRODUCT((Potentials!$F$2:$F$2000)*(Potentials!$A$2:$A$2000=BA118)*(Potentials!$E$2:$E$2000&lt;&gt;"8 - Gagne")*(Potentials!$E$2:$E$2000&lt;&gt;"9 - Perdu")*(Potentials!$E$2:$E$2000&lt;&gt;"10 - Gele")*(Potentials!$O$2:$O$2000=$A$2))
+SUMPRODUCT((Potentials!$F$2:$F$2000=0)*(Potentials!$A$2:$A$2000=BA118)*(Potentials!$D$2:$D$2000)*(Potentials!$E$2:$E$2000&lt;&gt;"8 - Gagne")*(Potentials!$E$2:$E$2000&lt;&gt;"9 - Perdu")*(Potentials!$E$2:$E$2000&lt;&gt;"10 - Gele")*(Potentials!$O$2:$O$2000=$A$2)))</f>
      </c>
    </row>
    <row r="119" spans="1:113">
      <c r="R119" t="str">
        <f>Potentials!A117</f>
      </c>
      <c r="S119" s="1" t="str">
        <f>Potentials!M117</f>
      </c>
      <c r="T119" s="47" t="str">
        <f>IF(INDEX(Potentials!$A$1:$O$1000,MATCH(R119,Potentials!$A$1:$A$1000,0),MATCH("Origine setup",Potentials!$A$1:$O$1,0))&lt;&gt;"",0,
IF($A$2="Tous",
IF(AND($R$2=0,$S$2=0,DATE(YEAR(S119),MONTH(S119),DAY(S119))&gt;=$O$6,(DATE(YEAR(S119),MONTH(S119),DAY(S119))&lt;=$O$3),LEFT(R119,3)="PRA"),1,
IF(AND($R$2&lt;&gt;0,$S$2&lt;&gt;0,DATE(YEAR(S119),MONTH(S119),DAY(S119))&gt;=$R$2,(DATE(YEAR(S119),MONTH(S119),DAY(S119))&lt;=$S$2),LEFT(R119,3)="PRA"),1,0)),
IF(AND($R$2=0,$S$2=0,DATE(YEAR(S119),MONTH(S119),DAY(S119))&gt;=$O$6,(DATE(YEAR(S119),MONTH(S119),DAY(S119))&lt;=$O$3),INDEX(Potentials!$A$1:$O$1000,MATCH(R119,Potentials!$A$1:$A$1000,0),MATCH("Groupe",Potentials!$A$1:$O$1,0))=$A$2,LEFT(R119,3)="PRA"),1,
IF(AND($R$2&lt;&gt;0,$S$2&lt;&gt;0,DATE(YEAR(S119),MONTH(S119),DAY(S119))&gt;=$R$2,(DATE(YEAR(S119),MONTH(S119),DAY(S119))&lt;=$S$2),INDEX(Potentials!$A$1:$O$1000,MATCH(R119,Potentials!$A$1:$A$1000,0),MATCH("Groupe",Potentials!$A$1:$O$1,0))=$A$2,LEFT(R119,3)="PRA"),1,0))))</f>
      </c>
      <c r="U119" s="47" t="str">
        <f>IF(T119&lt;&gt;0,SUM($T$4:T119),0)</f>
      </c>
      <c r="V119" s="1"/>
      <c r="W119" s="17"/>
      <c r="Y119" t="str">
        <f>Projects!A117</f>
      </c>
      <c r="Z119" s="1" t="str">
        <f>Projects!I117</f>
      </c>
      <c r="AA119" s="47" t="str">
        <f>IF($A$2="Tous",
IF(AND($Y$2=0,$Z$2=0,DATE(YEAR(Z119),MONTH(Z119),DAY(Z119))&gt;=$O$6,(DATE(YEAR(Z119),MONTH(Z119),DAY(Z119))&lt;=$O$3)),1,
IF(AND($Y$2&lt;&gt;0,$Z$2&lt;&gt;0,DATE(YEAR(Z119),MONTH(Z119),DAY(Z119))&gt;=$Y$2,(DATE(YEAR(Z119),MONTH(Z119),DAY(Z119))&lt;=$Z$2)),1,0)),
IF(AND($Y$2=0,$Z$2=0,DATE(YEAR(Z119),MONTH(Z119),DAY(Z119))&gt;=$O$6,(DATE(YEAR(Z119),MONTH(Z119),DAY(Z119))&lt;=$O$3),INDEX(Projects!$A$1:$O$1000,MATCH(Y119,Projects!$A$1:$A$1000,0),MATCH("Groupe",Projects!$A$1:$O$1,0))=$A$2),1,
IF(AND($Y$2&lt;&gt;0,$Z$2&lt;&gt;0,DATE(YEAR(Z119),MONTH(Z119),DAY(Z119))&gt;=$Y$2,(DATE(YEAR(Z119),MONTH(Z119),DAY(Z119))&lt;=$Z$2),INDEX(Projects!$A$1:$O$1000,MATCH(Y119,Projects!$A$1:$A$1000,0),MATCH("Groupe",Projects!$A$1:$O$1,0))=$A$2),1,0)))</f>
      </c>
      <c r="AB119" s="47" t="str">
        <f>IF(AA119&lt;&gt;0,SUM($AA$4:AA119),0)</f>
      </c>
      <c r="AC119" s="1"/>
      <c r="AD119" s="17"/>
      <c r="AF119" t="str">
        <f>Projects!A117</f>
      </c>
      <c r="AG119" s="1" t="str">
        <f>Projects!D117</f>
      </c>
      <c r="AH119" s="47" t="str">
        <f>IF($A$2="Tous",
IF(AND($AF$2=0,$AG$2=0,DATE(YEAR(AG119),MONTH(AG119),DAY(AG119))&gt;=$O$6,(DATE(YEAR(AG119),MONTH(AG119),DAY(AG119))&lt;=$O$3)),1,
IF(AND($AF$2&lt;&gt;0,$AG$2&lt;&gt;0,DATE(YEAR(AG119),MONTH(AG119),DAY(AG119))&gt;=$AF$2,(DATE(YEAR(AG119),MONTH(AG119),DAY(AG119))&lt;=$AG$2)),1,0)),
IF(AND($AF$2=0,$AG$2=0,DATE(YEAR(AG119),MONTH(AG119),DAY(AG119))&gt;=$O$6,(DATE(YEAR(AG119),MONTH(AG119),DAY(AG119))&lt;=$O$3),INDEX(Projects!$A$1:$O$1000,MATCH(AF119,Projects!$A$1:$A$1000,0),MATCH("Groupe",Projects!$A$1:$O$1,0))=$A$2),1,
IF(AND($AF$2&lt;&gt;0,$AG$2&lt;&gt;0,DATE(YEAR(AG119),MONTH(AG119),DAY(AG119))&gt;=$AF$2,(DATE(YEAR(AG119),MONTH(AG119),DAY(AG119))&lt;=$AG$2),INDEX(Projects!$A$1:$O$1000,MATCH(AF119,Projects!$A$1:$A$1000,0),MATCH("Groupe",Projects!$A$1:$O$1,0))=$A$2),1,0)))</f>
      </c>
      <c r="AI119" s="47" t="str">
        <f>IF(AH119&lt;&gt;0,SUM($AH$4:AH119),0)</f>
      </c>
      <c r="AJ119" s="1"/>
      <c r="AK119" s="17"/>
      <c r="AM119" t="str">
        <f>Potentials!A117</f>
      </c>
      <c r="AN119" s="1" t="str">
        <f>Potentials!L117</f>
      </c>
      <c r="AO119" s="47" t="str">
        <f>IF(INDEX(Potentials!$A$1:$O$1000,MATCH(R119,Potentials!$A$1:$A$1000,0),MATCH("Origine setup",Potentials!$A$1:$O$1,0))&lt;&gt;"",0,
IF($A$2="Tous",
IF(AND($AM$2=0,$AN$2=0,DATE(YEAR(AN119),MONTH(AN119),DAY(AN119))&gt;=$O$6,(DATE(YEAR(AN119),MONTH(AN119),DAY(AN119))&lt;=$O$3),INDEX(Potentials!$A$1:$O$10000,MATCH(AM119,Potentials!$A$1:$A$1000,0),MATCH("Statut",Potentials!$A$1:$O$1,0))="9 -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IF(AND($AM$2&lt;&gt;0,$AN$2&lt;&gt;0,DATE(YEAR(AN119),MONTH(AN119),DAY(AN119))&gt;=$AM$2,(DATE(YEAR(AN119),MONTH(AN119),DAY(AN119))&lt;=$AN$2),INDEX(Potentials!$A$1:$O$10000,MATCH(AM119,Potentials!$A$1:$A$1000,0),MATCH("Statut",Potentials!$A$1:$O$1,0))="9 - Perdu"),1,0)),
IF(AND($AM$2=0,$AN$2=0,DATE(YEAR(AN119),MONTH(AN119),DAY(AN119))&gt;=$O$6,(DATE(YEAR(AN119),MONTH(AN119),DAY(AN119))&lt;=$O$3),INDEX(Potentials!$A$1:$O$1000,MATCH(AM119,Potentials!$A$1:$A$1000,0),MATCH("Groupe",Potentials!$A$1:$O$1,0))=$A$2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,MATCH(AM119,Potentials!$A$1:$A$1000,0),MATCH("Groupe",Potentials!$A$1:$O$1,0))=$A$2,INDEX(Potentials!$A$1:$O$10000,MATCH(AM119,Potentials!$A$1:$A$1000,0),MATCH("Statut",Potentials!$A$1:$O$1,0))="9 - Perdu"),1,0))))</f>
      </c>
      <c r="AP119" s="47" t="str">
        <f>IF(AO119&lt;&gt;0,SUM($AO$4:AO119),0)</f>
      </c>
      <c r="AQ119" s="1"/>
      <c r="AR119" s="17"/>
      <c r="AT119" t="str">
        <f>IF(COUNTIF($AT$4:AT118,Potentials!B117)&gt;0,"",Potentials!B117)</f>
      </c>
      <c r="AU119" s="2" t="str">
        <f t="array" ref="AU119" aca="1" ca="1">IF($A$2="Tous",SUMPRODUCT((Potentials!$F$2:$F$2000)*(Potentials!$B$2:$B$2000=AT119)*(Potentials!$E$2:$E$2000&lt;&gt;"8 - Gagne")*(Potentials!$E$2:$E$2000&lt;&gt;"9 - Perdu")*(Potentials!$E$2:$E$2000&lt;&gt;"10 - Gele"))
+SUMPRODUCT((Potentials!$F$2:$F$2000=0)*(Potentials!$B$2:$B$2000=AT119)*(Potentials!$D$2:$D$2000)*(Potentials!$E$2:$E$2000&lt;&gt;"8 - Gagne")*(Potentials!$E$2:$E$2000&lt;&gt;"9 - Perdu")*(Potentials!$E$2:$E$2000&lt;&gt;"10 - Gele")),
SUMPRODUCT((Potentials!$F$2:$F$2000)*(Potentials!$B$2:$B$2000=AT119)*(Potentials!$E$2:$E$2000&lt;&gt;"8 - Gagne")*(Potentials!$E$2:$E$2000&lt;&gt;"9 - Perdu")*(Potentials!$E$2:$E$2000&lt;&gt;"10 - Gele")*(Potentials!$O$2:$O$2000=$A$2))
+SUMPRODUCT((Potentials!$F$2:$F$2000=0)*(Potentials!$B$2:$B$2000=AT119)*(Potentials!$D$2:$D$2000)*(Potentials!$E$2:$E$2000&lt;&gt;"8 - Gagne")*(Potentials!$E$2:$E$2000&lt;&gt;"9 - Perdu")*(Potentials!$E$2:$E$2000&lt;&gt;"10 - Gele")*(Potentials!$O$2:$O$2000=$A$2)))</f>
      </c>
      <c r="BA119" t="str">
        <f>Potentials!A117</f>
      </c>
      <c r="BB119" s="2" t="str">
        <f t="array" ref="BB119" aca="1" ca="1">IF($A$2="Tous",SUMPRODUCT((Potentials!$F$2:$F$2000)*(Potentials!$A$2:$A$2000=BA119)*(Potentials!$E$2:$E$2000&lt;&gt;"8 - Gagne")*(Potentials!$E$2:$E$2000&lt;&gt;"9 - Perdu")*(Potentials!$E$2:$E$2000&lt;&gt;"10 - Gele"))
+SUMPRODUCT((Potentials!$F$2:$F$2000=0)*(Potentials!$A$2:$A$2000=BA119)*(Potentials!$D$2:$D$2000)*(Potentials!$E$2:$E$2000&lt;&gt;"8 - Gagne")*(Potentials!$E$2:$E$2000&lt;&gt;"9 - Perdu")*(Potentials!$E$2:$E$2000&lt;&gt;"10 - Gele")),
SUMPRODUCT((Potentials!$F$2:$F$2000)*(Potentials!$A$2:$A$2000=BA119)*(Potentials!$E$2:$E$2000&lt;&gt;"8 - Gagne")*(Potentials!$E$2:$E$2000&lt;&gt;"9 - Perdu")*(Potentials!$E$2:$E$2000&lt;&gt;"10 - Gele")*(Potentials!$O$2:$O$2000=$A$2))
+SUMPRODUCT((Potentials!$F$2:$F$2000=0)*(Potentials!$A$2:$A$2000=BA119)*(Potentials!$D$2:$D$2000)*(Potentials!$E$2:$E$2000&lt;&gt;"8 - Gagne")*(Potentials!$E$2:$E$2000&lt;&gt;"9 - Perdu")*(Potentials!$E$2:$E$2000&lt;&gt;"10 - Gele")*(Potentials!$O$2:$O$2000=$A$2)))</f>
      </c>
    </row>
    <row r="120" spans="1:113">
      <c r="R120" t="str">
        <f>Potentials!A118</f>
      </c>
      <c r="S120" s="1" t="str">
        <f>Potentials!M118</f>
      </c>
      <c r="T120" s="47" t="str">
        <f>IF(INDEX(Potentials!$A$1:$O$1000,MATCH(R120,Potentials!$A$1:$A$1000,0),MATCH("Origine setup",Potentials!$A$1:$O$1,0))&lt;&gt;"",0,
IF($A$2="Tous",
IF(AND($R$2=0,$S$2=0,DATE(YEAR(S120),MONTH(S120),DAY(S120))&gt;=$O$6,(DATE(YEAR(S120),MONTH(S120),DAY(S120))&lt;=$O$3),LEFT(R120,3)="PRA"),1,
IF(AND($R$2&lt;&gt;0,$S$2&lt;&gt;0,DATE(YEAR(S120),MONTH(S120),DAY(S120))&gt;=$R$2,(DATE(YEAR(S120),MONTH(S120),DAY(S120))&lt;=$S$2),LEFT(R120,3)="PRA"),1,0)),
IF(AND($R$2=0,$S$2=0,DATE(YEAR(S120),MONTH(S120),DAY(S120))&gt;=$O$6,(DATE(YEAR(S120),MONTH(S120),DAY(S120))&lt;=$O$3),INDEX(Potentials!$A$1:$O$1000,MATCH(R120,Potentials!$A$1:$A$1000,0),MATCH("Groupe",Potentials!$A$1:$O$1,0))=$A$2,LEFT(R120,3)="PRA"),1,
IF(AND($R$2&lt;&gt;0,$S$2&lt;&gt;0,DATE(YEAR(S120),MONTH(S120),DAY(S120))&gt;=$R$2,(DATE(YEAR(S120),MONTH(S120),DAY(S120))&lt;=$S$2),INDEX(Potentials!$A$1:$O$1000,MATCH(R120,Potentials!$A$1:$A$1000,0),MATCH("Groupe",Potentials!$A$1:$O$1,0))=$A$2,LEFT(R120,3)="PRA"),1,0))))</f>
      </c>
      <c r="U120" s="47" t="str">
        <f>IF(T120&lt;&gt;0,SUM($T$4:T120),0)</f>
      </c>
      <c r="V120" s="1"/>
      <c r="W120" s="17"/>
      <c r="Y120" t="str">
        <f>Projects!A118</f>
      </c>
      <c r="Z120" s="1" t="str">
        <f>Projects!I118</f>
      </c>
      <c r="AA120" s="47" t="str">
        <f>IF($A$2="Tous",
IF(AND($Y$2=0,$Z$2=0,DATE(YEAR(Z120),MONTH(Z120),DAY(Z120))&gt;=$O$6,(DATE(YEAR(Z120),MONTH(Z120),DAY(Z120))&lt;=$O$3)),1,
IF(AND($Y$2&lt;&gt;0,$Z$2&lt;&gt;0,DATE(YEAR(Z120),MONTH(Z120),DAY(Z120))&gt;=$Y$2,(DATE(YEAR(Z120),MONTH(Z120),DAY(Z120))&lt;=$Z$2)),1,0)),
IF(AND($Y$2=0,$Z$2=0,DATE(YEAR(Z120),MONTH(Z120),DAY(Z120))&gt;=$O$6,(DATE(YEAR(Z120),MONTH(Z120),DAY(Z120))&lt;=$O$3),INDEX(Projects!$A$1:$O$1000,MATCH(Y120,Projects!$A$1:$A$1000,0),MATCH("Groupe",Projects!$A$1:$O$1,0))=$A$2),1,
IF(AND($Y$2&lt;&gt;0,$Z$2&lt;&gt;0,DATE(YEAR(Z120),MONTH(Z120),DAY(Z120))&gt;=$Y$2,(DATE(YEAR(Z120),MONTH(Z120),DAY(Z120))&lt;=$Z$2),INDEX(Projects!$A$1:$O$1000,MATCH(Y120,Projects!$A$1:$A$1000,0),MATCH("Groupe",Projects!$A$1:$O$1,0))=$A$2),1,0)))</f>
      </c>
      <c r="AB120" s="47" t="str">
        <f>IF(AA120&lt;&gt;0,SUM($AA$4:AA120),0)</f>
      </c>
      <c r="AC120" s="1"/>
      <c r="AD120" s="17"/>
      <c r="AF120" t="str">
        <f>Projects!A118</f>
      </c>
      <c r="AG120" s="1" t="str">
        <f>Projects!D118</f>
      </c>
      <c r="AH120" s="47" t="str">
        <f>IF($A$2="Tous",
IF(AND($AF$2=0,$AG$2=0,DATE(YEAR(AG120),MONTH(AG120),DAY(AG120))&gt;=$O$6,(DATE(YEAR(AG120),MONTH(AG120),DAY(AG120))&lt;=$O$3)),1,
IF(AND($AF$2&lt;&gt;0,$AG$2&lt;&gt;0,DATE(YEAR(AG120),MONTH(AG120),DAY(AG120))&gt;=$AF$2,(DATE(YEAR(AG120),MONTH(AG120),DAY(AG120))&lt;=$AG$2)),1,0)),
IF(AND($AF$2=0,$AG$2=0,DATE(YEAR(AG120),MONTH(AG120),DAY(AG120))&gt;=$O$6,(DATE(YEAR(AG120),MONTH(AG120),DAY(AG120))&lt;=$O$3),INDEX(Projects!$A$1:$O$1000,MATCH(AF120,Projects!$A$1:$A$1000,0),MATCH("Groupe",Projects!$A$1:$O$1,0))=$A$2),1,
IF(AND($AF$2&lt;&gt;0,$AG$2&lt;&gt;0,DATE(YEAR(AG120),MONTH(AG120),DAY(AG120))&gt;=$AF$2,(DATE(YEAR(AG120),MONTH(AG120),DAY(AG120))&lt;=$AG$2),INDEX(Projects!$A$1:$O$1000,MATCH(AF120,Projects!$A$1:$A$1000,0),MATCH("Groupe",Projects!$A$1:$O$1,0))=$A$2),1,0)))</f>
      </c>
      <c r="AI120" s="47" t="str">
        <f>IF(AH120&lt;&gt;0,SUM($AH$4:AH120),0)</f>
      </c>
      <c r="AJ120" s="1"/>
      <c r="AK120" s="17"/>
      <c r="AM120" t="str">
        <f>Potentials!A118</f>
      </c>
      <c r="AN120" s="1" t="str">
        <f>Potentials!L118</f>
      </c>
      <c r="AO120" s="47" t="str">
        <f>IF(INDEX(Potentials!$A$1:$O$1000,MATCH(R120,Potentials!$A$1:$A$1000,0),MATCH("Origine setup",Potentials!$A$1:$O$1,0))&lt;&gt;"",0,
IF($A$2="Tous",
IF(AND($AM$2=0,$AN$2=0,DATE(YEAR(AN120),MONTH(AN120),DAY(AN120))&gt;=$O$6,(DATE(YEAR(AN120),MONTH(AN120),DAY(AN120))&lt;=$O$3),INDEX(Potentials!$A$1:$O$10000,MATCH(AM120,Potentials!$A$1:$A$1000,0),MATCH("Statut",Potentials!$A$1:$O$1,0))="9 -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IF(AND($AM$2&lt;&gt;0,$AN$2&lt;&gt;0,DATE(YEAR(AN120),MONTH(AN120),DAY(AN120))&gt;=$AM$2,(DATE(YEAR(AN120),MONTH(AN120),DAY(AN120))&lt;=$AN$2),INDEX(Potentials!$A$1:$O$10000,MATCH(AM120,Potentials!$A$1:$A$1000,0),MATCH("Statut",Potentials!$A$1:$O$1,0))="9 - Perdu"),1,0)),
IF(AND($AM$2=0,$AN$2=0,DATE(YEAR(AN120),MONTH(AN120),DAY(AN120))&gt;=$O$6,(DATE(YEAR(AN120),MONTH(AN120),DAY(AN120))&lt;=$O$3),INDEX(Potentials!$A$1:$O$1000,MATCH(AM120,Potentials!$A$1:$A$1000,0),MATCH("Groupe",Potentials!$A$1:$O$1,0))=$A$2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,MATCH(AM120,Potentials!$A$1:$A$1000,0),MATCH("Groupe",Potentials!$A$1:$O$1,0))=$A$2,INDEX(Potentials!$A$1:$O$10000,MATCH(AM120,Potentials!$A$1:$A$1000,0),MATCH("Statut",Potentials!$A$1:$O$1,0))="9 - Perdu"),1,0))))</f>
      </c>
      <c r="AP120" s="47" t="str">
        <f>IF(AO120&lt;&gt;0,SUM($AO$4:AO120),0)</f>
      </c>
      <c r="AQ120" s="1"/>
      <c r="AR120" s="17"/>
      <c r="AT120" t="str">
        <f>IF(COUNTIF($AT$4:AT119,Potentials!B118)&gt;0,"",Potentials!B118)</f>
      </c>
      <c r="AU120" s="2" t="str">
        <f t="array" ref="AU120" aca="1" ca="1">IF($A$2="Tous",SUMPRODUCT((Potentials!$F$2:$F$2000)*(Potentials!$B$2:$B$2000=AT120)*(Potentials!$E$2:$E$2000&lt;&gt;"8 - Gagne")*(Potentials!$E$2:$E$2000&lt;&gt;"9 - Perdu")*(Potentials!$E$2:$E$2000&lt;&gt;"10 - Gele"))
+SUMPRODUCT((Potentials!$F$2:$F$2000=0)*(Potentials!$B$2:$B$2000=AT120)*(Potentials!$D$2:$D$2000)*(Potentials!$E$2:$E$2000&lt;&gt;"8 - Gagne")*(Potentials!$E$2:$E$2000&lt;&gt;"9 - Perdu")*(Potentials!$E$2:$E$2000&lt;&gt;"10 - Gele")),
SUMPRODUCT((Potentials!$F$2:$F$2000)*(Potentials!$B$2:$B$2000=AT120)*(Potentials!$E$2:$E$2000&lt;&gt;"8 - Gagne")*(Potentials!$E$2:$E$2000&lt;&gt;"9 - Perdu")*(Potentials!$E$2:$E$2000&lt;&gt;"10 - Gele")*(Potentials!$O$2:$O$2000=$A$2))
+SUMPRODUCT((Potentials!$F$2:$F$2000=0)*(Potentials!$B$2:$B$2000=AT120)*(Potentials!$D$2:$D$2000)*(Potentials!$E$2:$E$2000&lt;&gt;"8 - Gagne")*(Potentials!$E$2:$E$2000&lt;&gt;"9 - Perdu")*(Potentials!$E$2:$E$2000&lt;&gt;"10 - Gele")*(Potentials!$O$2:$O$2000=$A$2)))</f>
      </c>
      <c r="BA120" t="str">
        <f>Potentials!A118</f>
      </c>
      <c r="BB120" s="2" t="str">
        <f t="array" ref="BB120" aca="1" ca="1">IF($A$2="Tous",SUMPRODUCT((Potentials!$F$2:$F$2000)*(Potentials!$A$2:$A$2000=BA120)*(Potentials!$E$2:$E$2000&lt;&gt;"8 - Gagne")*(Potentials!$E$2:$E$2000&lt;&gt;"9 - Perdu")*(Potentials!$E$2:$E$2000&lt;&gt;"10 - Gele"))
+SUMPRODUCT((Potentials!$F$2:$F$2000=0)*(Potentials!$A$2:$A$2000=BA120)*(Potentials!$D$2:$D$2000)*(Potentials!$E$2:$E$2000&lt;&gt;"8 - Gagne")*(Potentials!$E$2:$E$2000&lt;&gt;"9 - Perdu")*(Potentials!$E$2:$E$2000&lt;&gt;"10 - Gele")),
SUMPRODUCT((Potentials!$F$2:$F$2000)*(Potentials!$A$2:$A$2000=BA120)*(Potentials!$E$2:$E$2000&lt;&gt;"8 - Gagne")*(Potentials!$E$2:$E$2000&lt;&gt;"9 - Perdu")*(Potentials!$E$2:$E$2000&lt;&gt;"10 - Gele")*(Potentials!$O$2:$O$2000=$A$2))
+SUMPRODUCT((Potentials!$F$2:$F$2000=0)*(Potentials!$A$2:$A$2000=BA120)*(Potentials!$D$2:$D$2000)*(Potentials!$E$2:$E$2000&lt;&gt;"8 - Gagne")*(Potentials!$E$2:$E$2000&lt;&gt;"9 - Perdu")*(Potentials!$E$2:$E$2000&lt;&gt;"10 - Gele")*(Potentials!$O$2:$O$2000=$A$2)))</f>
      </c>
    </row>
    <row r="121" spans="1:113">
      <c r="R121" t="str">
        <f>Potentials!A119</f>
      </c>
      <c r="S121" s="1" t="str">
        <f>Potentials!M119</f>
      </c>
      <c r="T121" s="47" t="str">
        <f>IF(INDEX(Potentials!$A$1:$O$1000,MATCH(R121,Potentials!$A$1:$A$1000,0),MATCH("Origine setup",Potentials!$A$1:$O$1,0))&lt;&gt;"",0,
IF($A$2="Tous",
IF(AND($R$2=0,$S$2=0,DATE(YEAR(S121),MONTH(S121),DAY(S121))&gt;=$O$6,(DATE(YEAR(S121),MONTH(S121),DAY(S121))&lt;=$O$3),LEFT(R121,3)="PRA"),1,
IF(AND($R$2&lt;&gt;0,$S$2&lt;&gt;0,DATE(YEAR(S121),MONTH(S121),DAY(S121))&gt;=$R$2,(DATE(YEAR(S121),MONTH(S121),DAY(S121))&lt;=$S$2),LEFT(R121,3)="PRA"),1,0)),
IF(AND($R$2=0,$S$2=0,DATE(YEAR(S121),MONTH(S121),DAY(S121))&gt;=$O$6,(DATE(YEAR(S121),MONTH(S121),DAY(S121))&lt;=$O$3),INDEX(Potentials!$A$1:$O$1000,MATCH(R121,Potentials!$A$1:$A$1000,0),MATCH("Groupe",Potentials!$A$1:$O$1,0))=$A$2,LEFT(R121,3)="PRA"),1,
IF(AND($R$2&lt;&gt;0,$S$2&lt;&gt;0,DATE(YEAR(S121),MONTH(S121),DAY(S121))&gt;=$R$2,(DATE(YEAR(S121),MONTH(S121),DAY(S121))&lt;=$S$2),INDEX(Potentials!$A$1:$O$1000,MATCH(R121,Potentials!$A$1:$A$1000,0),MATCH("Groupe",Potentials!$A$1:$O$1,0))=$A$2,LEFT(R121,3)="PRA"),1,0))))</f>
      </c>
      <c r="U121" s="47" t="str">
        <f>IF(T121&lt;&gt;0,SUM($T$4:T121),0)</f>
      </c>
      <c r="V121" s="1"/>
      <c r="W121" s="17"/>
      <c r="Y121" t="str">
        <f>Projects!A119</f>
      </c>
      <c r="Z121" s="1" t="str">
        <f>Projects!I119</f>
      </c>
      <c r="AA121" s="47" t="str">
        <f>IF($A$2="Tous",
IF(AND($Y$2=0,$Z$2=0,DATE(YEAR(Z121),MONTH(Z121),DAY(Z121))&gt;=$O$6,(DATE(YEAR(Z121),MONTH(Z121),DAY(Z121))&lt;=$O$3)),1,
IF(AND($Y$2&lt;&gt;0,$Z$2&lt;&gt;0,DATE(YEAR(Z121),MONTH(Z121),DAY(Z121))&gt;=$Y$2,(DATE(YEAR(Z121),MONTH(Z121),DAY(Z121))&lt;=$Z$2)),1,0)),
IF(AND($Y$2=0,$Z$2=0,DATE(YEAR(Z121),MONTH(Z121),DAY(Z121))&gt;=$O$6,(DATE(YEAR(Z121),MONTH(Z121),DAY(Z121))&lt;=$O$3),INDEX(Projects!$A$1:$O$1000,MATCH(Y121,Projects!$A$1:$A$1000,0),MATCH("Groupe",Projects!$A$1:$O$1,0))=$A$2),1,
IF(AND($Y$2&lt;&gt;0,$Z$2&lt;&gt;0,DATE(YEAR(Z121),MONTH(Z121),DAY(Z121))&gt;=$Y$2,(DATE(YEAR(Z121),MONTH(Z121),DAY(Z121))&lt;=$Z$2),INDEX(Projects!$A$1:$O$1000,MATCH(Y121,Projects!$A$1:$A$1000,0),MATCH("Groupe",Projects!$A$1:$O$1,0))=$A$2),1,0)))</f>
      </c>
      <c r="AB121" s="47" t="str">
        <f>IF(AA121&lt;&gt;0,SUM($AA$4:AA121),0)</f>
      </c>
      <c r="AC121" s="1"/>
      <c r="AD121" s="17"/>
      <c r="AF121" t="str">
        <f>Projects!A119</f>
      </c>
      <c r="AG121" s="1" t="str">
        <f>Projects!D119</f>
      </c>
      <c r="AH121" s="47" t="str">
        <f>IF($A$2="Tous",
IF(AND($AF$2=0,$AG$2=0,DATE(YEAR(AG121),MONTH(AG121),DAY(AG121))&gt;=$O$6,(DATE(YEAR(AG121),MONTH(AG121),DAY(AG121))&lt;=$O$3)),1,
IF(AND($AF$2&lt;&gt;0,$AG$2&lt;&gt;0,DATE(YEAR(AG121),MONTH(AG121),DAY(AG121))&gt;=$AF$2,(DATE(YEAR(AG121),MONTH(AG121),DAY(AG121))&lt;=$AG$2)),1,0)),
IF(AND($AF$2=0,$AG$2=0,DATE(YEAR(AG121),MONTH(AG121),DAY(AG121))&gt;=$O$6,(DATE(YEAR(AG121),MONTH(AG121),DAY(AG121))&lt;=$O$3),INDEX(Projects!$A$1:$O$1000,MATCH(AF121,Projects!$A$1:$A$1000,0),MATCH("Groupe",Projects!$A$1:$O$1,0))=$A$2),1,
IF(AND($AF$2&lt;&gt;0,$AG$2&lt;&gt;0,DATE(YEAR(AG121),MONTH(AG121),DAY(AG121))&gt;=$AF$2,(DATE(YEAR(AG121),MONTH(AG121),DAY(AG121))&lt;=$AG$2),INDEX(Projects!$A$1:$O$1000,MATCH(AF121,Projects!$A$1:$A$1000,0),MATCH("Groupe",Projects!$A$1:$O$1,0))=$A$2),1,0)))</f>
      </c>
      <c r="AI121" s="47" t="str">
        <f>IF(AH121&lt;&gt;0,SUM($AH$4:AH121),0)</f>
      </c>
      <c r="AJ121" s="1"/>
      <c r="AK121" s="17"/>
      <c r="AM121" t="str">
        <f>Potentials!A119</f>
      </c>
      <c r="AN121" s="1" t="str">
        <f>Potentials!L119</f>
      </c>
      <c r="AO121" s="47" t="str">
        <f>IF(INDEX(Potentials!$A$1:$O$1000,MATCH(R121,Potentials!$A$1:$A$1000,0),MATCH("Origine setup",Potentials!$A$1:$O$1,0))&lt;&gt;"",0,
IF($A$2="Tous",
IF(AND($AM$2=0,$AN$2=0,DATE(YEAR(AN121),MONTH(AN121),DAY(AN121))&gt;=$O$6,(DATE(YEAR(AN121),MONTH(AN121),DAY(AN121))&lt;=$O$3),INDEX(Potentials!$A$1:$O$10000,MATCH(AM121,Potentials!$A$1:$A$1000,0),MATCH("Statut",Potentials!$A$1:$O$1,0))="9 -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IF(AND($AM$2&lt;&gt;0,$AN$2&lt;&gt;0,DATE(YEAR(AN121),MONTH(AN121),DAY(AN121))&gt;=$AM$2,(DATE(YEAR(AN121),MONTH(AN121),DAY(AN121))&lt;=$AN$2),INDEX(Potentials!$A$1:$O$10000,MATCH(AM121,Potentials!$A$1:$A$1000,0),MATCH("Statut",Potentials!$A$1:$O$1,0))="9 - Perdu"),1,0)),
IF(AND($AM$2=0,$AN$2=0,DATE(YEAR(AN121),MONTH(AN121),DAY(AN121))&gt;=$O$6,(DATE(YEAR(AN121),MONTH(AN121),DAY(AN121))&lt;=$O$3),INDEX(Potentials!$A$1:$O$1000,MATCH(AM121,Potentials!$A$1:$A$1000,0),MATCH("Groupe",Potentials!$A$1:$O$1,0))=$A$2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,MATCH(AM121,Potentials!$A$1:$A$1000,0),MATCH("Groupe",Potentials!$A$1:$O$1,0))=$A$2,INDEX(Potentials!$A$1:$O$10000,MATCH(AM121,Potentials!$A$1:$A$1000,0),MATCH("Statut",Potentials!$A$1:$O$1,0))="9 - Perdu"),1,0))))</f>
      </c>
      <c r="AP121" s="47" t="str">
        <f>IF(AO121&lt;&gt;0,SUM($AO$4:AO121),0)</f>
      </c>
      <c r="AQ121" s="1"/>
      <c r="AR121" s="17"/>
      <c r="AT121" t="str">
        <f>IF(COUNTIF($AT$4:AT120,Potentials!B119)&gt;0,"",Potentials!B119)</f>
      </c>
      <c r="AU121" s="2" t="str">
        <f t="array" ref="AU121" aca="1" ca="1">IF($A$2="Tous",SUMPRODUCT((Potentials!$F$2:$F$2000)*(Potentials!$B$2:$B$2000=AT121)*(Potentials!$E$2:$E$2000&lt;&gt;"8 - Gagne")*(Potentials!$E$2:$E$2000&lt;&gt;"9 - Perdu")*(Potentials!$E$2:$E$2000&lt;&gt;"10 - Gele"))
+SUMPRODUCT((Potentials!$F$2:$F$2000=0)*(Potentials!$B$2:$B$2000=AT121)*(Potentials!$D$2:$D$2000)*(Potentials!$E$2:$E$2000&lt;&gt;"8 - Gagne")*(Potentials!$E$2:$E$2000&lt;&gt;"9 - Perdu")*(Potentials!$E$2:$E$2000&lt;&gt;"10 - Gele")),
SUMPRODUCT((Potentials!$F$2:$F$2000)*(Potentials!$B$2:$B$2000=AT121)*(Potentials!$E$2:$E$2000&lt;&gt;"8 - Gagne")*(Potentials!$E$2:$E$2000&lt;&gt;"9 - Perdu")*(Potentials!$E$2:$E$2000&lt;&gt;"10 - Gele")*(Potentials!$O$2:$O$2000=$A$2))
+SUMPRODUCT((Potentials!$F$2:$F$2000=0)*(Potentials!$B$2:$B$2000=AT121)*(Potentials!$D$2:$D$2000)*(Potentials!$E$2:$E$2000&lt;&gt;"8 - Gagne")*(Potentials!$E$2:$E$2000&lt;&gt;"9 - Perdu")*(Potentials!$E$2:$E$2000&lt;&gt;"10 - Gele")*(Potentials!$O$2:$O$2000=$A$2)))</f>
      </c>
      <c r="BA121" t="str">
        <f>Potentials!A119</f>
      </c>
      <c r="BB121" s="2" t="str">
        <f t="array" ref="BB121" aca="1" ca="1">IF($A$2="Tous",SUMPRODUCT((Potentials!$F$2:$F$2000)*(Potentials!$A$2:$A$2000=BA121)*(Potentials!$E$2:$E$2000&lt;&gt;"8 - Gagne")*(Potentials!$E$2:$E$2000&lt;&gt;"9 - Perdu")*(Potentials!$E$2:$E$2000&lt;&gt;"10 - Gele"))
+SUMPRODUCT((Potentials!$F$2:$F$2000=0)*(Potentials!$A$2:$A$2000=BA121)*(Potentials!$D$2:$D$2000)*(Potentials!$E$2:$E$2000&lt;&gt;"8 - Gagne")*(Potentials!$E$2:$E$2000&lt;&gt;"9 - Perdu")*(Potentials!$E$2:$E$2000&lt;&gt;"10 - Gele")),
SUMPRODUCT((Potentials!$F$2:$F$2000)*(Potentials!$A$2:$A$2000=BA121)*(Potentials!$E$2:$E$2000&lt;&gt;"8 - Gagne")*(Potentials!$E$2:$E$2000&lt;&gt;"9 - Perdu")*(Potentials!$E$2:$E$2000&lt;&gt;"10 - Gele")*(Potentials!$O$2:$O$2000=$A$2))
+SUMPRODUCT((Potentials!$F$2:$F$2000=0)*(Potentials!$A$2:$A$2000=BA121)*(Potentials!$D$2:$D$2000)*(Potentials!$E$2:$E$2000&lt;&gt;"8 - Gagne")*(Potentials!$E$2:$E$2000&lt;&gt;"9 - Perdu")*(Potentials!$E$2:$E$2000&lt;&gt;"10 - Gele")*(Potentials!$O$2:$O$2000=$A$2)))</f>
      </c>
    </row>
    <row r="122" spans="1:113">
      <c r="R122" t="str">
        <f>Potentials!A120</f>
      </c>
      <c r="S122" s="1" t="str">
        <f>Potentials!M120</f>
      </c>
      <c r="T122" s="47" t="str">
        <f>IF(INDEX(Potentials!$A$1:$O$1000,MATCH(R122,Potentials!$A$1:$A$1000,0),MATCH("Origine setup",Potentials!$A$1:$O$1,0))&lt;&gt;"",0,
IF($A$2="Tous",
IF(AND($R$2=0,$S$2=0,DATE(YEAR(S122),MONTH(S122),DAY(S122))&gt;=$O$6,(DATE(YEAR(S122),MONTH(S122),DAY(S122))&lt;=$O$3),LEFT(R122,3)="PRA"),1,
IF(AND($R$2&lt;&gt;0,$S$2&lt;&gt;0,DATE(YEAR(S122),MONTH(S122),DAY(S122))&gt;=$R$2,(DATE(YEAR(S122),MONTH(S122),DAY(S122))&lt;=$S$2),LEFT(R122,3)="PRA"),1,0)),
IF(AND($R$2=0,$S$2=0,DATE(YEAR(S122),MONTH(S122),DAY(S122))&gt;=$O$6,(DATE(YEAR(S122),MONTH(S122),DAY(S122))&lt;=$O$3),INDEX(Potentials!$A$1:$O$1000,MATCH(R122,Potentials!$A$1:$A$1000,0),MATCH("Groupe",Potentials!$A$1:$O$1,0))=$A$2,LEFT(R122,3)="PRA"),1,
IF(AND($R$2&lt;&gt;0,$S$2&lt;&gt;0,DATE(YEAR(S122),MONTH(S122),DAY(S122))&gt;=$R$2,(DATE(YEAR(S122),MONTH(S122),DAY(S122))&lt;=$S$2),INDEX(Potentials!$A$1:$O$1000,MATCH(R122,Potentials!$A$1:$A$1000,0),MATCH("Groupe",Potentials!$A$1:$O$1,0))=$A$2,LEFT(R122,3)="PRA"),1,0))))</f>
      </c>
      <c r="U122" s="47" t="str">
        <f>IF(T122&lt;&gt;0,SUM($T$4:T122),0)</f>
      </c>
      <c r="V122" s="1"/>
      <c r="W122" s="17"/>
      <c r="Y122" t="str">
        <f>Projects!A120</f>
      </c>
      <c r="Z122" s="1" t="str">
        <f>Projects!I120</f>
      </c>
      <c r="AA122" s="47" t="str">
        <f>IF($A$2="Tous",
IF(AND($Y$2=0,$Z$2=0,DATE(YEAR(Z122),MONTH(Z122),DAY(Z122))&gt;=$O$6,(DATE(YEAR(Z122),MONTH(Z122),DAY(Z122))&lt;=$O$3)),1,
IF(AND($Y$2&lt;&gt;0,$Z$2&lt;&gt;0,DATE(YEAR(Z122),MONTH(Z122),DAY(Z122))&gt;=$Y$2,(DATE(YEAR(Z122),MONTH(Z122),DAY(Z122))&lt;=$Z$2)),1,0)),
IF(AND($Y$2=0,$Z$2=0,DATE(YEAR(Z122),MONTH(Z122),DAY(Z122))&gt;=$O$6,(DATE(YEAR(Z122),MONTH(Z122),DAY(Z122))&lt;=$O$3),INDEX(Projects!$A$1:$O$1000,MATCH(Y122,Projects!$A$1:$A$1000,0),MATCH("Groupe",Projects!$A$1:$O$1,0))=$A$2),1,
IF(AND($Y$2&lt;&gt;0,$Z$2&lt;&gt;0,DATE(YEAR(Z122),MONTH(Z122),DAY(Z122))&gt;=$Y$2,(DATE(YEAR(Z122),MONTH(Z122),DAY(Z122))&lt;=$Z$2),INDEX(Projects!$A$1:$O$1000,MATCH(Y122,Projects!$A$1:$A$1000,0),MATCH("Groupe",Projects!$A$1:$O$1,0))=$A$2),1,0)))</f>
      </c>
      <c r="AB122" s="47" t="str">
        <f>IF(AA122&lt;&gt;0,SUM($AA$4:AA122),0)</f>
      </c>
      <c r="AC122" s="1"/>
      <c r="AD122" s="17"/>
      <c r="AF122" t="str">
        <f>Projects!A120</f>
      </c>
      <c r="AG122" s="1" t="str">
        <f>Projects!D120</f>
      </c>
      <c r="AH122" s="47" t="str">
        <f>IF($A$2="Tous",
IF(AND($AF$2=0,$AG$2=0,DATE(YEAR(AG122),MONTH(AG122),DAY(AG122))&gt;=$O$6,(DATE(YEAR(AG122),MONTH(AG122),DAY(AG122))&lt;=$O$3)),1,
IF(AND($AF$2&lt;&gt;0,$AG$2&lt;&gt;0,DATE(YEAR(AG122),MONTH(AG122),DAY(AG122))&gt;=$AF$2,(DATE(YEAR(AG122),MONTH(AG122),DAY(AG122))&lt;=$AG$2)),1,0)),
IF(AND($AF$2=0,$AG$2=0,DATE(YEAR(AG122),MONTH(AG122),DAY(AG122))&gt;=$O$6,(DATE(YEAR(AG122),MONTH(AG122),DAY(AG122))&lt;=$O$3),INDEX(Projects!$A$1:$O$1000,MATCH(AF122,Projects!$A$1:$A$1000,0),MATCH("Groupe",Projects!$A$1:$O$1,0))=$A$2),1,
IF(AND($AF$2&lt;&gt;0,$AG$2&lt;&gt;0,DATE(YEAR(AG122),MONTH(AG122),DAY(AG122))&gt;=$AF$2,(DATE(YEAR(AG122),MONTH(AG122),DAY(AG122))&lt;=$AG$2),INDEX(Projects!$A$1:$O$1000,MATCH(AF122,Projects!$A$1:$A$1000,0),MATCH("Groupe",Projects!$A$1:$O$1,0))=$A$2),1,0)))</f>
      </c>
      <c r="AI122" s="47" t="str">
        <f>IF(AH122&lt;&gt;0,SUM($AH$4:AH122),0)</f>
      </c>
      <c r="AJ122" s="1"/>
      <c r="AK122" s="17"/>
      <c r="AM122" t="str">
        <f>Potentials!A120</f>
      </c>
      <c r="AN122" s="1" t="str">
        <f>Potentials!L120</f>
      </c>
      <c r="AO122" s="47" t="str">
        <f>IF(INDEX(Potentials!$A$1:$O$1000,MATCH(R122,Potentials!$A$1:$A$1000,0),MATCH("Origine setup",Potentials!$A$1:$O$1,0))&lt;&gt;"",0,
IF($A$2="Tous",
IF(AND($AM$2=0,$AN$2=0,DATE(YEAR(AN122),MONTH(AN122),DAY(AN122))&gt;=$O$6,(DATE(YEAR(AN122),MONTH(AN122),DAY(AN122))&lt;=$O$3),INDEX(Potentials!$A$1:$O$10000,MATCH(AM122,Potentials!$A$1:$A$1000,0),MATCH("Statut",Potentials!$A$1:$O$1,0))="9 -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IF(AND($AM$2&lt;&gt;0,$AN$2&lt;&gt;0,DATE(YEAR(AN122),MONTH(AN122),DAY(AN122))&gt;=$AM$2,(DATE(YEAR(AN122),MONTH(AN122),DAY(AN122))&lt;=$AN$2),INDEX(Potentials!$A$1:$O$10000,MATCH(AM122,Potentials!$A$1:$A$1000,0),MATCH("Statut",Potentials!$A$1:$O$1,0))="9 - Perdu"),1,0)),
IF(AND($AM$2=0,$AN$2=0,DATE(YEAR(AN122),MONTH(AN122),DAY(AN122))&gt;=$O$6,(DATE(YEAR(AN122),MONTH(AN122),DAY(AN122))&lt;=$O$3),INDEX(Potentials!$A$1:$O$1000,MATCH(AM122,Potentials!$A$1:$A$1000,0),MATCH("Groupe",Potentials!$A$1:$O$1,0))=$A$2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,MATCH(AM122,Potentials!$A$1:$A$1000,0),MATCH("Groupe",Potentials!$A$1:$O$1,0))=$A$2,INDEX(Potentials!$A$1:$O$10000,MATCH(AM122,Potentials!$A$1:$A$1000,0),MATCH("Statut",Potentials!$A$1:$O$1,0))="9 - Perdu"),1,0))))</f>
      </c>
      <c r="AP122" s="47" t="str">
        <f>IF(AO122&lt;&gt;0,SUM($AO$4:AO122),0)</f>
      </c>
      <c r="AQ122" s="1"/>
      <c r="AR122" s="17"/>
      <c r="AT122" t="str">
        <f>IF(COUNTIF($AT$4:AT121,Potentials!B120)&gt;0,"",Potentials!B120)</f>
      </c>
      <c r="AU122" s="2" t="str">
        <f t="array" ref="AU122" aca="1" ca="1">IF($A$2="Tous",SUMPRODUCT((Potentials!$F$2:$F$2000)*(Potentials!$B$2:$B$2000=AT122)*(Potentials!$E$2:$E$2000&lt;&gt;"8 - Gagne")*(Potentials!$E$2:$E$2000&lt;&gt;"9 - Perdu")*(Potentials!$E$2:$E$2000&lt;&gt;"10 - Gele"))
+SUMPRODUCT((Potentials!$F$2:$F$2000=0)*(Potentials!$B$2:$B$2000=AT122)*(Potentials!$D$2:$D$2000)*(Potentials!$E$2:$E$2000&lt;&gt;"8 - Gagne")*(Potentials!$E$2:$E$2000&lt;&gt;"9 - Perdu")*(Potentials!$E$2:$E$2000&lt;&gt;"10 - Gele")),
SUMPRODUCT((Potentials!$F$2:$F$2000)*(Potentials!$B$2:$B$2000=AT122)*(Potentials!$E$2:$E$2000&lt;&gt;"8 - Gagne")*(Potentials!$E$2:$E$2000&lt;&gt;"9 - Perdu")*(Potentials!$E$2:$E$2000&lt;&gt;"10 - Gele")*(Potentials!$O$2:$O$2000=$A$2))
+SUMPRODUCT((Potentials!$F$2:$F$2000=0)*(Potentials!$B$2:$B$2000=AT122)*(Potentials!$D$2:$D$2000)*(Potentials!$E$2:$E$2000&lt;&gt;"8 - Gagne")*(Potentials!$E$2:$E$2000&lt;&gt;"9 - Perdu")*(Potentials!$E$2:$E$2000&lt;&gt;"10 - Gele")*(Potentials!$O$2:$O$2000=$A$2)))</f>
      </c>
      <c r="BA122" t="str">
        <f>Potentials!A120</f>
      </c>
      <c r="BB122" s="2" t="str">
        <f t="array" ref="BB122" aca="1" ca="1">IF($A$2="Tous",SUMPRODUCT((Potentials!$F$2:$F$2000)*(Potentials!$A$2:$A$2000=BA122)*(Potentials!$E$2:$E$2000&lt;&gt;"8 - Gagne")*(Potentials!$E$2:$E$2000&lt;&gt;"9 - Perdu")*(Potentials!$E$2:$E$2000&lt;&gt;"10 - Gele"))
+SUMPRODUCT((Potentials!$F$2:$F$2000=0)*(Potentials!$A$2:$A$2000=BA122)*(Potentials!$D$2:$D$2000)*(Potentials!$E$2:$E$2000&lt;&gt;"8 - Gagne")*(Potentials!$E$2:$E$2000&lt;&gt;"9 - Perdu")*(Potentials!$E$2:$E$2000&lt;&gt;"10 - Gele")),
SUMPRODUCT((Potentials!$F$2:$F$2000)*(Potentials!$A$2:$A$2000=BA122)*(Potentials!$E$2:$E$2000&lt;&gt;"8 - Gagne")*(Potentials!$E$2:$E$2000&lt;&gt;"9 - Perdu")*(Potentials!$E$2:$E$2000&lt;&gt;"10 - Gele")*(Potentials!$O$2:$O$2000=$A$2))
+SUMPRODUCT((Potentials!$F$2:$F$2000=0)*(Potentials!$A$2:$A$2000=BA122)*(Potentials!$D$2:$D$2000)*(Potentials!$E$2:$E$2000&lt;&gt;"8 - Gagne")*(Potentials!$E$2:$E$2000&lt;&gt;"9 - Perdu")*(Potentials!$E$2:$E$2000&lt;&gt;"10 - Gele")*(Potentials!$O$2:$O$2000=$A$2)))</f>
      </c>
    </row>
    <row r="123" spans="1:113">
      <c r="R123" t="str">
        <f>Potentials!A121</f>
      </c>
      <c r="S123" s="1" t="str">
        <f>Potentials!M121</f>
      </c>
      <c r="T123" s="47" t="str">
        <f>IF(INDEX(Potentials!$A$1:$O$1000,MATCH(R123,Potentials!$A$1:$A$1000,0),MATCH("Origine setup",Potentials!$A$1:$O$1,0))&lt;&gt;"",0,
IF($A$2="Tous",
IF(AND($R$2=0,$S$2=0,DATE(YEAR(S123),MONTH(S123),DAY(S123))&gt;=$O$6,(DATE(YEAR(S123),MONTH(S123),DAY(S123))&lt;=$O$3),LEFT(R123,3)="PRA"),1,
IF(AND($R$2&lt;&gt;0,$S$2&lt;&gt;0,DATE(YEAR(S123),MONTH(S123),DAY(S123))&gt;=$R$2,(DATE(YEAR(S123),MONTH(S123),DAY(S123))&lt;=$S$2),LEFT(R123,3)="PRA"),1,0)),
IF(AND($R$2=0,$S$2=0,DATE(YEAR(S123),MONTH(S123),DAY(S123))&gt;=$O$6,(DATE(YEAR(S123),MONTH(S123),DAY(S123))&lt;=$O$3),INDEX(Potentials!$A$1:$O$1000,MATCH(R123,Potentials!$A$1:$A$1000,0),MATCH("Groupe",Potentials!$A$1:$O$1,0))=$A$2,LEFT(R123,3)="PRA"),1,
IF(AND($R$2&lt;&gt;0,$S$2&lt;&gt;0,DATE(YEAR(S123),MONTH(S123),DAY(S123))&gt;=$R$2,(DATE(YEAR(S123),MONTH(S123),DAY(S123))&lt;=$S$2),INDEX(Potentials!$A$1:$O$1000,MATCH(R123,Potentials!$A$1:$A$1000,0),MATCH("Groupe",Potentials!$A$1:$O$1,0))=$A$2,LEFT(R123,3)="PRA"),1,0))))</f>
      </c>
      <c r="U123" s="47" t="str">
        <f>IF(T123&lt;&gt;0,SUM($T$4:T123),0)</f>
      </c>
      <c r="V123" s="1"/>
      <c r="W123" s="17"/>
      <c r="Y123" t="str">
        <f>Projects!A121</f>
      </c>
      <c r="Z123" s="1" t="str">
        <f>Projects!I121</f>
      </c>
      <c r="AA123" s="47" t="str">
        <f>IF($A$2="Tous",
IF(AND($Y$2=0,$Z$2=0,DATE(YEAR(Z123),MONTH(Z123),DAY(Z123))&gt;=$O$6,(DATE(YEAR(Z123),MONTH(Z123),DAY(Z123))&lt;=$O$3)),1,
IF(AND($Y$2&lt;&gt;0,$Z$2&lt;&gt;0,DATE(YEAR(Z123),MONTH(Z123),DAY(Z123))&gt;=$Y$2,(DATE(YEAR(Z123),MONTH(Z123),DAY(Z123))&lt;=$Z$2)),1,0)),
IF(AND($Y$2=0,$Z$2=0,DATE(YEAR(Z123),MONTH(Z123),DAY(Z123))&gt;=$O$6,(DATE(YEAR(Z123),MONTH(Z123),DAY(Z123))&lt;=$O$3),INDEX(Projects!$A$1:$O$1000,MATCH(Y123,Projects!$A$1:$A$1000,0),MATCH("Groupe",Projects!$A$1:$O$1,0))=$A$2),1,
IF(AND($Y$2&lt;&gt;0,$Z$2&lt;&gt;0,DATE(YEAR(Z123),MONTH(Z123),DAY(Z123))&gt;=$Y$2,(DATE(YEAR(Z123),MONTH(Z123),DAY(Z123))&lt;=$Z$2),INDEX(Projects!$A$1:$O$1000,MATCH(Y123,Projects!$A$1:$A$1000,0),MATCH("Groupe",Projects!$A$1:$O$1,0))=$A$2),1,0)))</f>
      </c>
      <c r="AB123" s="47" t="str">
        <f>IF(AA123&lt;&gt;0,SUM($AA$4:AA123),0)</f>
      </c>
      <c r="AC123" s="1"/>
      <c r="AD123" s="17"/>
      <c r="AF123" t="str">
        <f>Projects!A121</f>
      </c>
      <c r="AG123" s="1" t="str">
        <f>Projects!D121</f>
      </c>
      <c r="AH123" s="47" t="str">
        <f>IF($A$2="Tous",
IF(AND($AF$2=0,$AG$2=0,DATE(YEAR(AG123),MONTH(AG123),DAY(AG123))&gt;=$O$6,(DATE(YEAR(AG123),MONTH(AG123),DAY(AG123))&lt;=$O$3)),1,
IF(AND($AF$2&lt;&gt;0,$AG$2&lt;&gt;0,DATE(YEAR(AG123),MONTH(AG123),DAY(AG123))&gt;=$AF$2,(DATE(YEAR(AG123),MONTH(AG123),DAY(AG123))&lt;=$AG$2)),1,0)),
IF(AND($AF$2=0,$AG$2=0,DATE(YEAR(AG123),MONTH(AG123),DAY(AG123))&gt;=$O$6,(DATE(YEAR(AG123),MONTH(AG123),DAY(AG123))&lt;=$O$3),INDEX(Projects!$A$1:$O$1000,MATCH(AF123,Projects!$A$1:$A$1000,0),MATCH("Groupe",Projects!$A$1:$O$1,0))=$A$2),1,
IF(AND($AF$2&lt;&gt;0,$AG$2&lt;&gt;0,DATE(YEAR(AG123),MONTH(AG123),DAY(AG123))&gt;=$AF$2,(DATE(YEAR(AG123),MONTH(AG123),DAY(AG123))&lt;=$AG$2),INDEX(Projects!$A$1:$O$1000,MATCH(AF123,Projects!$A$1:$A$1000,0),MATCH("Groupe",Projects!$A$1:$O$1,0))=$A$2),1,0)))</f>
      </c>
      <c r="AI123" s="47" t="str">
        <f>IF(AH123&lt;&gt;0,SUM($AH$4:AH123),0)</f>
      </c>
      <c r="AJ123" s="1"/>
      <c r="AK123" s="17"/>
      <c r="AM123" t="str">
        <f>Potentials!A121</f>
      </c>
      <c r="AN123" s="1" t="str">
        <f>Potentials!L121</f>
      </c>
      <c r="AO123" s="47" t="str">
        <f>IF(INDEX(Potentials!$A$1:$O$1000,MATCH(R123,Potentials!$A$1:$A$1000,0),MATCH("Origine setup",Potentials!$A$1:$O$1,0))&lt;&gt;"",0,
IF($A$2="Tous",
IF(AND($AM$2=0,$AN$2=0,DATE(YEAR(AN123),MONTH(AN123),DAY(AN123))&gt;=$O$6,(DATE(YEAR(AN123),MONTH(AN123),DAY(AN123))&lt;=$O$3),INDEX(Potentials!$A$1:$O$10000,MATCH(AM123,Potentials!$A$1:$A$1000,0),MATCH("Statut",Potentials!$A$1:$O$1,0))="9 -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IF(AND($AM$2&lt;&gt;0,$AN$2&lt;&gt;0,DATE(YEAR(AN123),MONTH(AN123),DAY(AN123))&gt;=$AM$2,(DATE(YEAR(AN123),MONTH(AN123),DAY(AN123))&lt;=$AN$2),INDEX(Potentials!$A$1:$O$10000,MATCH(AM123,Potentials!$A$1:$A$1000,0),MATCH("Statut",Potentials!$A$1:$O$1,0))="9 - Perdu"),1,0)),
IF(AND($AM$2=0,$AN$2=0,DATE(YEAR(AN123),MONTH(AN123),DAY(AN123))&gt;=$O$6,(DATE(YEAR(AN123),MONTH(AN123),DAY(AN123))&lt;=$O$3),INDEX(Potentials!$A$1:$O$1000,MATCH(AM123,Potentials!$A$1:$A$1000,0),MATCH("Groupe",Potentials!$A$1:$O$1,0))=$A$2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,MATCH(AM123,Potentials!$A$1:$A$1000,0),MATCH("Groupe",Potentials!$A$1:$O$1,0))=$A$2,INDEX(Potentials!$A$1:$O$10000,MATCH(AM123,Potentials!$A$1:$A$1000,0),MATCH("Statut",Potentials!$A$1:$O$1,0))="9 - Perdu"),1,0))))</f>
      </c>
      <c r="AP123" s="47" t="str">
        <f>IF(AO123&lt;&gt;0,SUM($AO$4:AO123),0)</f>
      </c>
      <c r="AQ123" s="1"/>
      <c r="AR123" s="17"/>
      <c r="AT123" t="str">
        <f>IF(COUNTIF($AT$4:AT122,Potentials!B121)&gt;0,"",Potentials!B121)</f>
      </c>
      <c r="AU123" s="2" t="str">
        <f t="array" ref="AU123" aca="1" ca="1">IF($A$2="Tous",SUMPRODUCT((Potentials!$F$2:$F$2000)*(Potentials!$B$2:$B$2000=AT123)*(Potentials!$E$2:$E$2000&lt;&gt;"8 - Gagne")*(Potentials!$E$2:$E$2000&lt;&gt;"9 - Perdu")*(Potentials!$E$2:$E$2000&lt;&gt;"10 - Gele"))
+SUMPRODUCT((Potentials!$F$2:$F$2000=0)*(Potentials!$B$2:$B$2000=AT123)*(Potentials!$D$2:$D$2000)*(Potentials!$E$2:$E$2000&lt;&gt;"8 - Gagne")*(Potentials!$E$2:$E$2000&lt;&gt;"9 - Perdu")*(Potentials!$E$2:$E$2000&lt;&gt;"10 - Gele")),
SUMPRODUCT((Potentials!$F$2:$F$2000)*(Potentials!$B$2:$B$2000=AT123)*(Potentials!$E$2:$E$2000&lt;&gt;"8 - Gagne")*(Potentials!$E$2:$E$2000&lt;&gt;"9 - Perdu")*(Potentials!$E$2:$E$2000&lt;&gt;"10 - Gele")*(Potentials!$O$2:$O$2000=$A$2))
+SUMPRODUCT((Potentials!$F$2:$F$2000=0)*(Potentials!$B$2:$B$2000=AT123)*(Potentials!$D$2:$D$2000)*(Potentials!$E$2:$E$2000&lt;&gt;"8 - Gagne")*(Potentials!$E$2:$E$2000&lt;&gt;"9 - Perdu")*(Potentials!$E$2:$E$2000&lt;&gt;"10 - Gele")*(Potentials!$O$2:$O$2000=$A$2)))</f>
      </c>
      <c r="BA123" t="str">
        <f>Potentials!A121</f>
      </c>
      <c r="BB123" s="2" t="str">
        <f t="array" ref="BB123" aca="1" ca="1">IF($A$2="Tous",SUMPRODUCT((Potentials!$F$2:$F$2000)*(Potentials!$A$2:$A$2000=BA123)*(Potentials!$E$2:$E$2000&lt;&gt;"8 - Gagne")*(Potentials!$E$2:$E$2000&lt;&gt;"9 - Perdu")*(Potentials!$E$2:$E$2000&lt;&gt;"10 - Gele"))
+SUMPRODUCT((Potentials!$F$2:$F$2000=0)*(Potentials!$A$2:$A$2000=BA123)*(Potentials!$D$2:$D$2000)*(Potentials!$E$2:$E$2000&lt;&gt;"8 - Gagne")*(Potentials!$E$2:$E$2000&lt;&gt;"9 - Perdu")*(Potentials!$E$2:$E$2000&lt;&gt;"10 - Gele")),
SUMPRODUCT((Potentials!$F$2:$F$2000)*(Potentials!$A$2:$A$2000=BA123)*(Potentials!$E$2:$E$2000&lt;&gt;"8 - Gagne")*(Potentials!$E$2:$E$2000&lt;&gt;"9 - Perdu")*(Potentials!$E$2:$E$2000&lt;&gt;"10 - Gele")*(Potentials!$O$2:$O$2000=$A$2))
+SUMPRODUCT((Potentials!$F$2:$F$2000=0)*(Potentials!$A$2:$A$2000=BA123)*(Potentials!$D$2:$D$2000)*(Potentials!$E$2:$E$2000&lt;&gt;"8 - Gagne")*(Potentials!$E$2:$E$2000&lt;&gt;"9 - Perdu")*(Potentials!$E$2:$E$2000&lt;&gt;"10 - Gele")*(Potentials!$O$2:$O$2000=$A$2)))</f>
      </c>
    </row>
    <row r="124" spans="1:113">
      <c r="R124" t="str">
        <f>Potentials!A122</f>
      </c>
      <c r="S124" s="1" t="str">
        <f>Potentials!M122</f>
      </c>
      <c r="T124" s="47" t="str">
        <f>IF(INDEX(Potentials!$A$1:$O$1000,MATCH(R124,Potentials!$A$1:$A$1000,0),MATCH("Origine setup",Potentials!$A$1:$O$1,0))&lt;&gt;"",0,
IF($A$2="Tous",
IF(AND($R$2=0,$S$2=0,DATE(YEAR(S124),MONTH(S124),DAY(S124))&gt;=$O$6,(DATE(YEAR(S124),MONTH(S124),DAY(S124))&lt;=$O$3),LEFT(R124,3)="PRA"),1,
IF(AND($R$2&lt;&gt;0,$S$2&lt;&gt;0,DATE(YEAR(S124),MONTH(S124),DAY(S124))&gt;=$R$2,(DATE(YEAR(S124),MONTH(S124),DAY(S124))&lt;=$S$2),LEFT(R124,3)="PRA"),1,0)),
IF(AND($R$2=0,$S$2=0,DATE(YEAR(S124),MONTH(S124),DAY(S124))&gt;=$O$6,(DATE(YEAR(S124),MONTH(S124),DAY(S124))&lt;=$O$3),INDEX(Potentials!$A$1:$O$1000,MATCH(R124,Potentials!$A$1:$A$1000,0),MATCH("Groupe",Potentials!$A$1:$O$1,0))=$A$2,LEFT(R124,3)="PRA"),1,
IF(AND($R$2&lt;&gt;0,$S$2&lt;&gt;0,DATE(YEAR(S124),MONTH(S124),DAY(S124))&gt;=$R$2,(DATE(YEAR(S124),MONTH(S124),DAY(S124))&lt;=$S$2),INDEX(Potentials!$A$1:$O$1000,MATCH(R124,Potentials!$A$1:$A$1000,0),MATCH("Groupe",Potentials!$A$1:$O$1,0))=$A$2,LEFT(R124,3)="PRA"),1,0))))</f>
      </c>
      <c r="U124" s="47" t="str">
        <f>IF(T124&lt;&gt;0,SUM($T$4:T124),0)</f>
      </c>
      <c r="V124" s="1"/>
      <c r="W124" s="17"/>
      <c r="Y124" t="str">
        <f>Projects!A122</f>
      </c>
      <c r="Z124" s="1" t="str">
        <f>Projects!I122</f>
      </c>
      <c r="AA124" s="47" t="str">
        <f>IF($A$2="Tous",
IF(AND($Y$2=0,$Z$2=0,DATE(YEAR(Z124),MONTH(Z124),DAY(Z124))&gt;=$O$6,(DATE(YEAR(Z124),MONTH(Z124),DAY(Z124))&lt;=$O$3)),1,
IF(AND($Y$2&lt;&gt;0,$Z$2&lt;&gt;0,DATE(YEAR(Z124),MONTH(Z124),DAY(Z124))&gt;=$Y$2,(DATE(YEAR(Z124),MONTH(Z124),DAY(Z124))&lt;=$Z$2)),1,0)),
IF(AND($Y$2=0,$Z$2=0,DATE(YEAR(Z124),MONTH(Z124),DAY(Z124))&gt;=$O$6,(DATE(YEAR(Z124),MONTH(Z124),DAY(Z124))&lt;=$O$3),INDEX(Projects!$A$1:$O$1000,MATCH(Y124,Projects!$A$1:$A$1000,0),MATCH("Groupe",Projects!$A$1:$O$1,0))=$A$2),1,
IF(AND($Y$2&lt;&gt;0,$Z$2&lt;&gt;0,DATE(YEAR(Z124),MONTH(Z124),DAY(Z124))&gt;=$Y$2,(DATE(YEAR(Z124),MONTH(Z124),DAY(Z124))&lt;=$Z$2),INDEX(Projects!$A$1:$O$1000,MATCH(Y124,Projects!$A$1:$A$1000,0),MATCH("Groupe",Projects!$A$1:$O$1,0))=$A$2),1,0)))</f>
      </c>
      <c r="AB124" s="47" t="str">
        <f>IF(AA124&lt;&gt;0,SUM($AA$4:AA124),0)</f>
      </c>
      <c r="AC124" s="1"/>
      <c r="AD124" s="17"/>
      <c r="AF124" t="str">
        <f>Projects!A122</f>
      </c>
      <c r="AG124" s="1" t="str">
        <f>Projects!D122</f>
      </c>
      <c r="AH124" s="47" t="str">
        <f>IF($A$2="Tous",
IF(AND($AF$2=0,$AG$2=0,DATE(YEAR(AG124),MONTH(AG124),DAY(AG124))&gt;=$O$6,(DATE(YEAR(AG124),MONTH(AG124),DAY(AG124))&lt;=$O$3)),1,
IF(AND($AF$2&lt;&gt;0,$AG$2&lt;&gt;0,DATE(YEAR(AG124),MONTH(AG124),DAY(AG124))&gt;=$AF$2,(DATE(YEAR(AG124),MONTH(AG124),DAY(AG124))&lt;=$AG$2)),1,0)),
IF(AND($AF$2=0,$AG$2=0,DATE(YEAR(AG124),MONTH(AG124),DAY(AG124))&gt;=$O$6,(DATE(YEAR(AG124),MONTH(AG124),DAY(AG124))&lt;=$O$3),INDEX(Projects!$A$1:$O$1000,MATCH(AF124,Projects!$A$1:$A$1000,0),MATCH("Groupe",Projects!$A$1:$O$1,0))=$A$2),1,
IF(AND($AF$2&lt;&gt;0,$AG$2&lt;&gt;0,DATE(YEAR(AG124),MONTH(AG124),DAY(AG124))&gt;=$AF$2,(DATE(YEAR(AG124),MONTH(AG124),DAY(AG124))&lt;=$AG$2),INDEX(Projects!$A$1:$O$1000,MATCH(AF124,Projects!$A$1:$A$1000,0),MATCH("Groupe",Projects!$A$1:$O$1,0))=$A$2),1,0)))</f>
      </c>
      <c r="AI124" s="47" t="str">
        <f>IF(AH124&lt;&gt;0,SUM($AH$4:AH124),0)</f>
      </c>
      <c r="AJ124" s="1"/>
      <c r="AK124" s="17"/>
      <c r="AM124" t="str">
        <f>Potentials!A122</f>
      </c>
      <c r="AN124" s="1" t="str">
        <f>Potentials!L122</f>
      </c>
      <c r="AO124" s="47" t="str">
        <f>IF(INDEX(Potentials!$A$1:$O$1000,MATCH(R124,Potentials!$A$1:$A$1000,0),MATCH("Origine setup",Potentials!$A$1:$O$1,0))&lt;&gt;"",0,
IF($A$2="Tous",
IF(AND($AM$2=0,$AN$2=0,DATE(YEAR(AN124),MONTH(AN124),DAY(AN124))&gt;=$O$6,(DATE(YEAR(AN124),MONTH(AN124),DAY(AN124))&lt;=$O$3),INDEX(Potentials!$A$1:$O$10000,MATCH(AM124,Potentials!$A$1:$A$1000,0),MATCH("Statut",Potentials!$A$1:$O$1,0))="9 -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IF(AND($AM$2&lt;&gt;0,$AN$2&lt;&gt;0,DATE(YEAR(AN124),MONTH(AN124),DAY(AN124))&gt;=$AM$2,(DATE(YEAR(AN124),MONTH(AN124),DAY(AN124))&lt;=$AN$2),INDEX(Potentials!$A$1:$O$10000,MATCH(AM124,Potentials!$A$1:$A$1000,0),MATCH("Statut",Potentials!$A$1:$O$1,0))="9 - Perdu"),1,0)),
IF(AND($AM$2=0,$AN$2=0,DATE(YEAR(AN124),MONTH(AN124),DAY(AN124))&gt;=$O$6,(DATE(YEAR(AN124),MONTH(AN124),DAY(AN124))&lt;=$O$3),INDEX(Potentials!$A$1:$O$1000,MATCH(AM124,Potentials!$A$1:$A$1000,0),MATCH("Groupe",Potentials!$A$1:$O$1,0))=$A$2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,MATCH(AM124,Potentials!$A$1:$A$1000,0),MATCH("Groupe",Potentials!$A$1:$O$1,0))=$A$2,INDEX(Potentials!$A$1:$O$10000,MATCH(AM124,Potentials!$A$1:$A$1000,0),MATCH("Statut",Potentials!$A$1:$O$1,0))="9 - Perdu"),1,0))))</f>
      </c>
      <c r="AP124" s="47" t="str">
        <f>IF(AO124&lt;&gt;0,SUM($AO$4:AO124),0)</f>
      </c>
      <c r="AQ124" s="1"/>
      <c r="AR124" s="17"/>
      <c r="AT124" t="str">
        <f>IF(COUNTIF($AT$4:AT123,Potentials!B122)&gt;0,"",Potentials!B122)</f>
      </c>
      <c r="AU124" s="2" t="str">
        <f t="array" ref="AU124" aca="1" ca="1">IF($A$2="Tous",SUMPRODUCT((Potentials!$F$2:$F$2000)*(Potentials!$B$2:$B$2000=AT124)*(Potentials!$E$2:$E$2000&lt;&gt;"8 - Gagne")*(Potentials!$E$2:$E$2000&lt;&gt;"9 - Perdu")*(Potentials!$E$2:$E$2000&lt;&gt;"10 - Gele"))
+SUMPRODUCT((Potentials!$F$2:$F$2000=0)*(Potentials!$B$2:$B$2000=AT124)*(Potentials!$D$2:$D$2000)*(Potentials!$E$2:$E$2000&lt;&gt;"8 - Gagne")*(Potentials!$E$2:$E$2000&lt;&gt;"9 - Perdu")*(Potentials!$E$2:$E$2000&lt;&gt;"10 - Gele")),
SUMPRODUCT((Potentials!$F$2:$F$2000)*(Potentials!$B$2:$B$2000=AT124)*(Potentials!$E$2:$E$2000&lt;&gt;"8 - Gagne")*(Potentials!$E$2:$E$2000&lt;&gt;"9 - Perdu")*(Potentials!$E$2:$E$2000&lt;&gt;"10 - Gele")*(Potentials!$O$2:$O$2000=$A$2))
+SUMPRODUCT((Potentials!$F$2:$F$2000=0)*(Potentials!$B$2:$B$2000=AT124)*(Potentials!$D$2:$D$2000)*(Potentials!$E$2:$E$2000&lt;&gt;"8 - Gagne")*(Potentials!$E$2:$E$2000&lt;&gt;"9 - Perdu")*(Potentials!$E$2:$E$2000&lt;&gt;"10 - Gele")*(Potentials!$O$2:$O$2000=$A$2)))</f>
      </c>
      <c r="BA124" t="str">
        <f>Potentials!A122</f>
      </c>
      <c r="BB124" s="2" t="str">
        <f t="array" ref="BB124" aca="1" ca="1">IF($A$2="Tous",SUMPRODUCT((Potentials!$F$2:$F$2000)*(Potentials!$A$2:$A$2000=BA124)*(Potentials!$E$2:$E$2000&lt;&gt;"8 - Gagne")*(Potentials!$E$2:$E$2000&lt;&gt;"9 - Perdu")*(Potentials!$E$2:$E$2000&lt;&gt;"10 - Gele"))
+SUMPRODUCT((Potentials!$F$2:$F$2000=0)*(Potentials!$A$2:$A$2000=BA124)*(Potentials!$D$2:$D$2000)*(Potentials!$E$2:$E$2000&lt;&gt;"8 - Gagne")*(Potentials!$E$2:$E$2000&lt;&gt;"9 - Perdu")*(Potentials!$E$2:$E$2000&lt;&gt;"10 - Gele")),
SUMPRODUCT((Potentials!$F$2:$F$2000)*(Potentials!$A$2:$A$2000=BA124)*(Potentials!$E$2:$E$2000&lt;&gt;"8 - Gagne")*(Potentials!$E$2:$E$2000&lt;&gt;"9 - Perdu")*(Potentials!$E$2:$E$2000&lt;&gt;"10 - Gele")*(Potentials!$O$2:$O$2000=$A$2))
+SUMPRODUCT((Potentials!$F$2:$F$2000=0)*(Potentials!$A$2:$A$2000=BA124)*(Potentials!$D$2:$D$2000)*(Potentials!$E$2:$E$2000&lt;&gt;"8 - Gagne")*(Potentials!$E$2:$E$2000&lt;&gt;"9 - Perdu")*(Potentials!$E$2:$E$2000&lt;&gt;"10 - Gele")*(Potentials!$O$2:$O$2000=$A$2)))</f>
      </c>
    </row>
    <row r="125" spans="1:113">
      <c r="R125" t="str">
        <f>Potentials!A123</f>
      </c>
      <c r="S125" s="1" t="str">
        <f>Potentials!M123</f>
      </c>
      <c r="T125" s="47" t="str">
        <f>IF(INDEX(Potentials!$A$1:$O$1000,MATCH(R125,Potentials!$A$1:$A$1000,0),MATCH("Origine setup",Potentials!$A$1:$O$1,0))&lt;&gt;"",0,
IF($A$2="Tous",
IF(AND($R$2=0,$S$2=0,DATE(YEAR(S125),MONTH(S125),DAY(S125))&gt;=$O$6,(DATE(YEAR(S125),MONTH(S125),DAY(S125))&lt;=$O$3),LEFT(R125,3)="PRA"),1,
IF(AND($R$2&lt;&gt;0,$S$2&lt;&gt;0,DATE(YEAR(S125),MONTH(S125),DAY(S125))&gt;=$R$2,(DATE(YEAR(S125),MONTH(S125),DAY(S125))&lt;=$S$2),LEFT(R125,3)="PRA"),1,0)),
IF(AND($R$2=0,$S$2=0,DATE(YEAR(S125),MONTH(S125),DAY(S125))&gt;=$O$6,(DATE(YEAR(S125),MONTH(S125),DAY(S125))&lt;=$O$3),INDEX(Potentials!$A$1:$O$1000,MATCH(R125,Potentials!$A$1:$A$1000,0),MATCH("Groupe",Potentials!$A$1:$O$1,0))=$A$2,LEFT(R125,3)="PRA"),1,
IF(AND($R$2&lt;&gt;0,$S$2&lt;&gt;0,DATE(YEAR(S125),MONTH(S125),DAY(S125))&gt;=$R$2,(DATE(YEAR(S125),MONTH(S125),DAY(S125))&lt;=$S$2),INDEX(Potentials!$A$1:$O$1000,MATCH(R125,Potentials!$A$1:$A$1000,0),MATCH("Groupe",Potentials!$A$1:$O$1,0))=$A$2,LEFT(R125,3)="PRA"),1,0))))</f>
      </c>
      <c r="U125" s="47" t="str">
        <f>IF(T125&lt;&gt;0,SUM($T$4:T125),0)</f>
      </c>
      <c r="V125" s="1"/>
      <c r="W125" s="17"/>
      <c r="Y125" t="str">
        <f>Projects!A123</f>
      </c>
      <c r="Z125" s="1" t="str">
        <f>Projects!I123</f>
      </c>
      <c r="AA125" s="47" t="str">
        <f>IF($A$2="Tous",
IF(AND($Y$2=0,$Z$2=0,DATE(YEAR(Z125),MONTH(Z125),DAY(Z125))&gt;=$O$6,(DATE(YEAR(Z125),MONTH(Z125),DAY(Z125))&lt;=$O$3)),1,
IF(AND($Y$2&lt;&gt;0,$Z$2&lt;&gt;0,DATE(YEAR(Z125),MONTH(Z125),DAY(Z125))&gt;=$Y$2,(DATE(YEAR(Z125),MONTH(Z125),DAY(Z125))&lt;=$Z$2)),1,0)),
IF(AND($Y$2=0,$Z$2=0,DATE(YEAR(Z125),MONTH(Z125),DAY(Z125))&gt;=$O$6,(DATE(YEAR(Z125),MONTH(Z125),DAY(Z125))&lt;=$O$3),INDEX(Projects!$A$1:$O$1000,MATCH(Y125,Projects!$A$1:$A$1000,0),MATCH("Groupe",Projects!$A$1:$O$1,0))=$A$2),1,
IF(AND($Y$2&lt;&gt;0,$Z$2&lt;&gt;0,DATE(YEAR(Z125),MONTH(Z125),DAY(Z125))&gt;=$Y$2,(DATE(YEAR(Z125),MONTH(Z125),DAY(Z125))&lt;=$Z$2),INDEX(Projects!$A$1:$O$1000,MATCH(Y125,Projects!$A$1:$A$1000,0),MATCH("Groupe",Projects!$A$1:$O$1,0))=$A$2),1,0)))</f>
      </c>
      <c r="AB125" s="47" t="str">
        <f>IF(AA125&lt;&gt;0,SUM($AA$4:AA125),0)</f>
      </c>
      <c r="AC125" s="1"/>
      <c r="AD125" s="17"/>
      <c r="AF125" t="str">
        <f>Projects!A123</f>
      </c>
      <c r="AG125" s="1" t="str">
        <f>Projects!D123</f>
      </c>
      <c r="AH125" s="47" t="str">
        <f>IF($A$2="Tous",
IF(AND($AF$2=0,$AG$2=0,DATE(YEAR(AG125),MONTH(AG125),DAY(AG125))&gt;=$O$6,(DATE(YEAR(AG125),MONTH(AG125),DAY(AG125))&lt;=$O$3)),1,
IF(AND($AF$2&lt;&gt;0,$AG$2&lt;&gt;0,DATE(YEAR(AG125),MONTH(AG125),DAY(AG125))&gt;=$AF$2,(DATE(YEAR(AG125),MONTH(AG125),DAY(AG125))&lt;=$AG$2)),1,0)),
IF(AND($AF$2=0,$AG$2=0,DATE(YEAR(AG125),MONTH(AG125),DAY(AG125))&gt;=$O$6,(DATE(YEAR(AG125),MONTH(AG125),DAY(AG125))&lt;=$O$3),INDEX(Projects!$A$1:$O$1000,MATCH(AF125,Projects!$A$1:$A$1000,0),MATCH("Groupe",Projects!$A$1:$O$1,0))=$A$2),1,
IF(AND($AF$2&lt;&gt;0,$AG$2&lt;&gt;0,DATE(YEAR(AG125),MONTH(AG125),DAY(AG125))&gt;=$AF$2,(DATE(YEAR(AG125),MONTH(AG125),DAY(AG125))&lt;=$AG$2),INDEX(Projects!$A$1:$O$1000,MATCH(AF125,Projects!$A$1:$A$1000,0),MATCH("Groupe",Projects!$A$1:$O$1,0))=$A$2),1,0)))</f>
      </c>
      <c r="AI125" s="47" t="str">
        <f>IF(AH125&lt;&gt;0,SUM($AH$4:AH125),0)</f>
      </c>
      <c r="AJ125" s="1"/>
      <c r="AK125" s="17"/>
      <c r="AM125" t="str">
        <f>Potentials!A123</f>
      </c>
      <c r="AN125" s="1" t="str">
        <f>Potentials!L123</f>
      </c>
      <c r="AO125" s="47" t="str">
        <f>IF(INDEX(Potentials!$A$1:$O$1000,MATCH(R125,Potentials!$A$1:$A$1000,0),MATCH("Origine setup",Potentials!$A$1:$O$1,0))&lt;&gt;"",0,
IF($A$2="Tous",
IF(AND($AM$2=0,$AN$2=0,DATE(YEAR(AN125),MONTH(AN125),DAY(AN125))&gt;=$O$6,(DATE(YEAR(AN125),MONTH(AN125),DAY(AN125))&lt;=$O$3),INDEX(Potentials!$A$1:$O$10000,MATCH(AM125,Potentials!$A$1:$A$1000,0),MATCH("Statut",Potentials!$A$1:$O$1,0))="9 -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IF(AND($AM$2&lt;&gt;0,$AN$2&lt;&gt;0,DATE(YEAR(AN125),MONTH(AN125),DAY(AN125))&gt;=$AM$2,(DATE(YEAR(AN125),MONTH(AN125),DAY(AN125))&lt;=$AN$2),INDEX(Potentials!$A$1:$O$10000,MATCH(AM125,Potentials!$A$1:$A$1000,0),MATCH("Statut",Potentials!$A$1:$O$1,0))="9 - Perdu"),1,0)),
IF(AND($AM$2=0,$AN$2=0,DATE(YEAR(AN125),MONTH(AN125),DAY(AN125))&gt;=$O$6,(DATE(YEAR(AN125),MONTH(AN125),DAY(AN125))&lt;=$O$3),INDEX(Potentials!$A$1:$O$1000,MATCH(AM125,Potentials!$A$1:$A$1000,0),MATCH("Groupe",Potentials!$A$1:$O$1,0))=$A$2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,MATCH(AM125,Potentials!$A$1:$A$1000,0),MATCH("Groupe",Potentials!$A$1:$O$1,0))=$A$2,INDEX(Potentials!$A$1:$O$10000,MATCH(AM125,Potentials!$A$1:$A$1000,0),MATCH("Statut",Potentials!$A$1:$O$1,0))="9 - Perdu"),1,0))))</f>
      </c>
      <c r="AP125" s="47" t="str">
        <f>IF(AO125&lt;&gt;0,SUM($AO$4:AO125),0)</f>
      </c>
      <c r="AQ125" s="1"/>
      <c r="AR125" s="17"/>
      <c r="AT125" t="str">
        <f>IF(COUNTIF($AT$4:AT124,Potentials!B123)&gt;0,"",Potentials!B123)</f>
      </c>
      <c r="AU125" s="2" t="str">
        <f t="array" ref="AU125" aca="1" ca="1">IF($A$2="Tous",SUMPRODUCT((Potentials!$F$2:$F$2000)*(Potentials!$B$2:$B$2000=AT125)*(Potentials!$E$2:$E$2000&lt;&gt;"8 - Gagne")*(Potentials!$E$2:$E$2000&lt;&gt;"9 - Perdu")*(Potentials!$E$2:$E$2000&lt;&gt;"10 - Gele"))
+SUMPRODUCT((Potentials!$F$2:$F$2000=0)*(Potentials!$B$2:$B$2000=AT125)*(Potentials!$D$2:$D$2000)*(Potentials!$E$2:$E$2000&lt;&gt;"8 - Gagne")*(Potentials!$E$2:$E$2000&lt;&gt;"9 - Perdu")*(Potentials!$E$2:$E$2000&lt;&gt;"10 - Gele")),
SUMPRODUCT((Potentials!$F$2:$F$2000)*(Potentials!$B$2:$B$2000=AT125)*(Potentials!$E$2:$E$2000&lt;&gt;"8 - Gagne")*(Potentials!$E$2:$E$2000&lt;&gt;"9 - Perdu")*(Potentials!$E$2:$E$2000&lt;&gt;"10 - Gele")*(Potentials!$O$2:$O$2000=$A$2))
+SUMPRODUCT((Potentials!$F$2:$F$2000=0)*(Potentials!$B$2:$B$2000=AT125)*(Potentials!$D$2:$D$2000)*(Potentials!$E$2:$E$2000&lt;&gt;"8 - Gagne")*(Potentials!$E$2:$E$2000&lt;&gt;"9 - Perdu")*(Potentials!$E$2:$E$2000&lt;&gt;"10 - Gele")*(Potentials!$O$2:$O$2000=$A$2)))</f>
      </c>
      <c r="BA125" t="str">
        <f>Potentials!A123</f>
      </c>
      <c r="BB125" s="2" t="str">
        <f t="array" ref="BB125" aca="1" ca="1">IF($A$2="Tous",SUMPRODUCT((Potentials!$F$2:$F$2000)*(Potentials!$A$2:$A$2000=BA125)*(Potentials!$E$2:$E$2000&lt;&gt;"8 - Gagne")*(Potentials!$E$2:$E$2000&lt;&gt;"9 - Perdu")*(Potentials!$E$2:$E$2000&lt;&gt;"10 - Gele"))
+SUMPRODUCT((Potentials!$F$2:$F$2000=0)*(Potentials!$A$2:$A$2000=BA125)*(Potentials!$D$2:$D$2000)*(Potentials!$E$2:$E$2000&lt;&gt;"8 - Gagne")*(Potentials!$E$2:$E$2000&lt;&gt;"9 - Perdu")*(Potentials!$E$2:$E$2000&lt;&gt;"10 - Gele")),
SUMPRODUCT((Potentials!$F$2:$F$2000)*(Potentials!$A$2:$A$2000=BA125)*(Potentials!$E$2:$E$2000&lt;&gt;"8 - Gagne")*(Potentials!$E$2:$E$2000&lt;&gt;"9 - Perdu")*(Potentials!$E$2:$E$2000&lt;&gt;"10 - Gele")*(Potentials!$O$2:$O$2000=$A$2))
+SUMPRODUCT((Potentials!$F$2:$F$2000=0)*(Potentials!$A$2:$A$2000=BA125)*(Potentials!$D$2:$D$2000)*(Potentials!$E$2:$E$2000&lt;&gt;"8 - Gagne")*(Potentials!$E$2:$E$2000&lt;&gt;"9 - Perdu")*(Potentials!$E$2:$E$2000&lt;&gt;"10 - Gele")*(Potentials!$O$2:$O$2000=$A$2)))</f>
      </c>
    </row>
    <row r="126" spans="1:113">
      <c r="R126" t="str">
        <f>Potentials!A124</f>
      </c>
      <c r="S126" s="1" t="str">
        <f>Potentials!M124</f>
      </c>
      <c r="T126" s="47" t="str">
        <f>IF(INDEX(Potentials!$A$1:$O$1000,MATCH(R126,Potentials!$A$1:$A$1000,0),MATCH("Origine setup",Potentials!$A$1:$O$1,0))&lt;&gt;"",0,
IF($A$2="Tous",
IF(AND($R$2=0,$S$2=0,DATE(YEAR(S126),MONTH(S126),DAY(S126))&gt;=$O$6,(DATE(YEAR(S126),MONTH(S126),DAY(S126))&lt;=$O$3),LEFT(R126,3)="PRA"),1,
IF(AND($R$2&lt;&gt;0,$S$2&lt;&gt;0,DATE(YEAR(S126),MONTH(S126),DAY(S126))&gt;=$R$2,(DATE(YEAR(S126),MONTH(S126),DAY(S126))&lt;=$S$2),LEFT(R126,3)="PRA"),1,0)),
IF(AND($R$2=0,$S$2=0,DATE(YEAR(S126),MONTH(S126),DAY(S126))&gt;=$O$6,(DATE(YEAR(S126),MONTH(S126),DAY(S126))&lt;=$O$3),INDEX(Potentials!$A$1:$O$1000,MATCH(R126,Potentials!$A$1:$A$1000,0),MATCH("Groupe",Potentials!$A$1:$O$1,0))=$A$2,LEFT(R126,3)="PRA"),1,
IF(AND($R$2&lt;&gt;0,$S$2&lt;&gt;0,DATE(YEAR(S126),MONTH(S126),DAY(S126))&gt;=$R$2,(DATE(YEAR(S126),MONTH(S126),DAY(S126))&lt;=$S$2),INDEX(Potentials!$A$1:$O$1000,MATCH(R126,Potentials!$A$1:$A$1000,0),MATCH("Groupe",Potentials!$A$1:$O$1,0))=$A$2,LEFT(R126,3)="PRA"),1,0))))</f>
      </c>
      <c r="U126" s="47" t="str">
        <f>IF(T126&lt;&gt;0,SUM($T$4:T126),0)</f>
      </c>
      <c r="V126" s="1"/>
      <c r="W126" s="17"/>
      <c r="Y126" t="str">
        <f>Projects!A124</f>
      </c>
      <c r="Z126" s="1" t="str">
        <f>Projects!I124</f>
      </c>
      <c r="AA126" s="47" t="str">
        <f>IF($A$2="Tous",
IF(AND($Y$2=0,$Z$2=0,DATE(YEAR(Z126),MONTH(Z126),DAY(Z126))&gt;=$O$6,(DATE(YEAR(Z126),MONTH(Z126),DAY(Z126))&lt;=$O$3)),1,
IF(AND($Y$2&lt;&gt;0,$Z$2&lt;&gt;0,DATE(YEAR(Z126),MONTH(Z126),DAY(Z126))&gt;=$Y$2,(DATE(YEAR(Z126),MONTH(Z126),DAY(Z126))&lt;=$Z$2)),1,0)),
IF(AND($Y$2=0,$Z$2=0,DATE(YEAR(Z126),MONTH(Z126),DAY(Z126))&gt;=$O$6,(DATE(YEAR(Z126),MONTH(Z126),DAY(Z126))&lt;=$O$3),INDEX(Projects!$A$1:$O$1000,MATCH(Y126,Projects!$A$1:$A$1000,0),MATCH("Groupe",Projects!$A$1:$O$1,0))=$A$2),1,
IF(AND($Y$2&lt;&gt;0,$Z$2&lt;&gt;0,DATE(YEAR(Z126),MONTH(Z126),DAY(Z126))&gt;=$Y$2,(DATE(YEAR(Z126),MONTH(Z126),DAY(Z126))&lt;=$Z$2),INDEX(Projects!$A$1:$O$1000,MATCH(Y126,Projects!$A$1:$A$1000,0),MATCH("Groupe",Projects!$A$1:$O$1,0))=$A$2),1,0)))</f>
      </c>
      <c r="AB126" s="47" t="str">
        <f>IF(AA126&lt;&gt;0,SUM($AA$4:AA126),0)</f>
      </c>
      <c r="AC126" s="1"/>
      <c r="AD126" s="17"/>
      <c r="AF126" t="str">
        <f>Projects!A124</f>
      </c>
      <c r="AG126" s="1" t="str">
        <f>Projects!D124</f>
      </c>
      <c r="AH126" s="47" t="str">
        <f>IF($A$2="Tous",
IF(AND($AF$2=0,$AG$2=0,DATE(YEAR(AG126),MONTH(AG126),DAY(AG126))&gt;=$O$6,(DATE(YEAR(AG126),MONTH(AG126),DAY(AG126))&lt;=$O$3)),1,
IF(AND($AF$2&lt;&gt;0,$AG$2&lt;&gt;0,DATE(YEAR(AG126),MONTH(AG126),DAY(AG126))&gt;=$AF$2,(DATE(YEAR(AG126),MONTH(AG126),DAY(AG126))&lt;=$AG$2)),1,0)),
IF(AND($AF$2=0,$AG$2=0,DATE(YEAR(AG126),MONTH(AG126),DAY(AG126))&gt;=$O$6,(DATE(YEAR(AG126),MONTH(AG126),DAY(AG126))&lt;=$O$3),INDEX(Projects!$A$1:$O$1000,MATCH(AF126,Projects!$A$1:$A$1000,0),MATCH("Groupe",Projects!$A$1:$O$1,0))=$A$2),1,
IF(AND($AF$2&lt;&gt;0,$AG$2&lt;&gt;0,DATE(YEAR(AG126),MONTH(AG126),DAY(AG126))&gt;=$AF$2,(DATE(YEAR(AG126),MONTH(AG126),DAY(AG126))&lt;=$AG$2),INDEX(Projects!$A$1:$O$1000,MATCH(AF126,Projects!$A$1:$A$1000,0),MATCH("Groupe",Projects!$A$1:$O$1,0))=$A$2),1,0)))</f>
      </c>
      <c r="AI126" s="47" t="str">
        <f>IF(AH126&lt;&gt;0,SUM($AH$4:AH126),0)</f>
      </c>
      <c r="AJ126" s="1"/>
      <c r="AK126" s="17"/>
      <c r="AM126" t="str">
        <f>Potentials!A124</f>
      </c>
      <c r="AN126" s="1" t="str">
        <f>Potentials!L124</f>
      </c>
      <c r="AO126" s="47" t="str">
        <f>IF(INDEX(Potentials!$A$1:$O$1000,MATCH(R126,Potentials!$A$1:$A$1000,0),MATCH("Origine setup",Potentials!$A$1:$O$1,0))&lt;&gt;"",0,
IF($A$2="Tous",
IF(AND($AM$2=0,$AN$2=0,DATE(YEAR(AN126),MONTH(AN126),DAY(AN126))&gt;=$O$6,(DATE(YEAR(AN126),MONTH(AN126),DAY(AN126))&lt;=$O$3),INDEX(Potentials!$A$1:$O$10000,MATCH(AM126,Potentials!$A$1:$A$1000,0),MATCH("Statut",Potentials!$A$1:$O$1,0))="9 -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IF(AND($AM$2&lt;&gt;0,$AN$2&lt;&gt;0,DATE(YEAR(AN126),MONTH(AN126),DAY(AN126))&gt;=$AM$2,(DATE(YEAR(AN126),MONTH(AN126),DAY(AN126))&lt;=$AN$2),INDEX(Potentials!$A$1:$O$10000,MATCH(AM126,Potentials!$A$1:$A$1000,0),MATCH("Statut",Potentials!$A$1:$O$1,0))="9 - Perdu"),1,0)),
IF(AND($AM$2=0,$AN$2=0,DATE(YEAR(AN126),MONTH(AN126),DAY(AN126))&gt;=$O$6,(DATE(YEAR(AN126),MONTH(AN126),DAY(AN126))&lt;=$O$3),INDEX(Potentials!$A$1:$O$1000,MATCH(AM126,Potentials!$A$1:$A$1000,0),MATCH("Groupe",Potentials!$A$1:$O$1,0))=$A$2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,MATCH(AM126,Potentials!$A$1:$A$1000,0),MATCH("Groupe",Potentials!$A$1:$O$1,0))=$A$2,INDEX(Potentials!$A$1:$O$10000,MATCH(AM126,Potentials!$A$1:$A$1000,0),MATCH("Statut",Potentials!$A$1:$O$1,0))="9 - Perdu"),1,0))))</f>
      </c>
      <c r="AP126" s="47" t="str">
        <f>IF(AO126&lt;&gt;0,SUM($AO$4:AO126),0)</f>
      </c>
      <c r="AQ126" s="1"/>
      <c r="AR126" s="17"/>
      <c r="AT126" t="str">
        <f>IF(COUNTIF($AT$4:AT125,Potentials!B124)&gt;0,"",Potentials!B124)</f>
      </c>
      <c r="AU126" s="2" t="str">
        <f t="array" ref="AU126" aca="1" ca="1">IF($A$2="Tous",SUMPRODUCT((Potentials!$F$2:$F$2000)*(Potentials!$B$2:$B$2000=AT126)*(Potentials!$E$2:$E$2000&lt;&gt;"8 - Gagne")*(Potentials!$E$2:$E$2000&lt;&gt;"9 - Perdu")*(Potentials!$E$2:$E$2000&lt;&gt;"10 - Gele"))
+SUMPRODUCT((Potentials!$F$2:$F$2000=0)*(Potentials!$B$2:$B$2000=AT126)*(Potentials!$D$2:$D$2000)*(Potentials!$E$2:$E$2000&lt;&gt;"8 - Gagne")*(Potentials!$E$2:$E$2000&lt;&gt;"9 - Perdu")*(Potentials!$E$2:$E$2000&lt;&gt;"10 - Gele")),
SUMPRODUCT((Potentials!$F$2:$F$2000)*(Potentials!$B$2:$B$2000=AT126)*(Potentials!$E$2:$E$2000&lt;&gt;"8 - Gagne")*(Potentials!$E$2:$E$2000&lt;&gt;"9 - Perdu")*(Potentials!$E$2:$E$2000&lt;&gt;"10 - Gele")*(Potentials!$O$2:$O$2000=$A$2))
+SUMPRODUCT((Potentials!$F$2:$F$2000=0)*(Potentials!$B$2:$B$2000=AT126)*(Potentials!$D$2:$D$2000)*(Potentials!$E$2:$E$2000&lt;&gt;"8 - Gagne")*(Potentials!$E$2:$E$2000&lt;&gt;"9 - Perdu")*(Potentials!$E$2:$E$2000&lt;&gt;"10 - Gele")*(Potentials!$O$2:$O$2000=$A$2)))</f>
      </c>
      <c r="BA126" t="str">
        <f>Potentials!A124</f>
      </c>
      <c r="BB126" s="2" t="str">
        <f t="array" ref="BB126" aca="1" ca="1">IF($A$2="Tous",SUMPRODUCT((Potentials!$F$2:$F$2000)*(Potentials!$A$2:$A$2000=BA126)*(Potentials!$E$2:$E$2000&lt;&gt;"8 - Gagne")*(Potentials!$E$2:$E$2000&lt;&gt;"9 - Perdu")*(Potentials!$E$2:$E$2000&lt;&gt;"10 - Gele"))
+SUMPRODUCT((Potentials!$F$2:$F$2000=0)*(Potentials!$A$2:$A$2000=BA126)*(Potentials!$D$2:$D$2000)*(Potentials!$E$2:$E$2000&lt;&gt;"8 - Gagne")*(Potentials!$E$2:$E$2000&lt;&gt;"9 - Perdu")*(Potentials!$E$2:$E$2000&lt;&gt;"10 - Gele")),
SUMPRODUCT((Potentials!$F$2:$F$2000)*(Potentials!$A$2:$A$2000=BA126)*(Potentials!$E$2:$E$2000&lt;&gt;"8 - Gagne")*(Potentials!$E$2:$E$2000&lt;&gt;"9 - Perdu")*(Potentials!$E$2:$E$2000&lt;&gt;"10 - Gele")*(Potentials!$O$2:$O$2000=$A$2))
+SUMPRODUCT((Potentials!$F$2:$F$2000=0)*(Potentials!$A$2:$A$2000=BA126)*(Potentials!$D$2:$D$2000)*(Potentials!$E$2:$E$2000&lt;&gt;"8 - Gagne")*(Potentials!$E$2:$E$2000&lt;&gt;"9 - Perdu")*(Potentials!$E$2:$E$2000&lt;&gt;"10 - Gele")*(Potentials!$O$2:$O$2000=$A$2)))</f>
      </c>
    </row>
    <row r="127" spans="1:113">
      <c r="R127" t="str">
        <f>Potentials!A125</f>
      </c>
      <c r="S127" s="1" t="str">
        <f>Potentials!M125</f>
      </c>
      <c r="T127" s="47" t="str">
        <f>IF(INDEX(Potentials!$A$1:$O$1000,MATCH(R127,Potentials!$A$1:$A$1000,0),MATCH("Origine setup",Potentials!$A$1:$O$1,0))&lt;&gt;"",0,
IF($A$2="Tous",
IF(AND($R$2=0,$S$2=0,DATE(YEAR(S127),MONTH(S127),DAY(S127))&gt;=$O$6,(DATE(YEAR(S127),MONTH(S127),DAY(S127))&lt;=$O$3),LEFT(R127,3)="PRA"),1,
IF(AND($R$2&lt;&gt;0,$S$2&lt;&gt;0,DATE(YEAR(S127),MONTH(S127),DAY(S127))&gt;=$R$2,(DATE(YEAR(S127),MONTH(S127),DAY(S127))&lt;=$S$2),LEFT(R127,3)="PRA"),1,0)),
IF(AND($R$2=0,$S$2=0,DATE(YEAR(S127),MONTH(S127),DAY(S127))&gt;=$O$6,(DATE(YEAR(S127),MONTH(S127),DAY(S127))&lt;=$O$3),INDEX(Potentials!$A$1:$O$1000,MATCH(R127,Potentials!$A$1:$A$1000,0),MATCH("Groupe",Potentials!$A$1:$O$1,0))=$A$2,LEFT(R127,3)="PRA"),1,
IF(AND($R$2&lt;&gt;0,$S$2&lt;&gt;0,DATE(YEAR(S127),MONTH(S127),DAY(S127))&gt;=$R$2,(DATE(YEAR(S127),MONTH(S127),DAY(S127))&lt;=$S$2),INDEX(Potentials!$A$1:$O$1000,MATCH(R127,Potentials!$A$1:$A$1000,0),MATCH("Groupe",Potentials!$A$1:$O$1,0))=$A$2,LEFT(R127,3)="PRA"),1,0))))</f>
      </c>
      <c r="U127" s="47" t="str">
        <f>IF(T127&lt;&gt;0,SUM($T$4:T127),0)</f>
      </c>
      <c r="V127" s="1"/>
      <c r="W127" s="17"/>
      <c r="Y127" t="str">
        <f>Projects!A125</f>
      </c>
      <c r="Z127" s="1" t="str">
        <f>Projects!I125</f>
      </c>
      <c r="AA127" s="47" t="str">
        <f>IF($A$2="Tous",
IF(AND($Y$2=0,$Z$2=0,DATE(YEAR(Z127),MONTH(Z127),DAY(Z127))&gt;=$O$6,(DATE(YEAR(Z127),MONTH(Z127),DAY(Z127))&lt;=$O$3)),1,
IF(AND($Y$2&lt;&gt;0,$Z$2&lt;&gt;0,DATE(YEAR(Z127),MONTH(Z127),DAY(Z127))&gt;=$Y$2,(DATE(YEAR(Z127),MONTH(Z127),DAY(Z127))&lt;=$Z$2)),1,0)),
IF(AND($Y$2=0,$Z$2=0,DATE(YEAR(Z127),MONTH(Z127),DAY(Z127))&gt;=$O$6,(DATE(YEAR(Z127),MONTH(Z127),DAY(Z127))&lt;=$O$3),INDEX(Projects!$A$1:$O$1000,MATCH(Y127,Projects!$A$1:$A$1000,0),MATCH("Groupe",Projects!$A$1:$O$1,0))=$A$2),1,
IF(AND($Y$2&lt;&gt;0,$Z$2&lt;&gt;0,DATE(YEAR(Z127),MONTH(Z127),DAY(Z127))&gt;=$Y$2,(DATE(YEAR(Z127),MONTH(Z127),DAY(Z127))&lt;=$Z$2),INDEX(Projects!$A$1:$O$1000,MATCH(Y127,Projects!$A$1:$A$1000,0),MATCH("Groupe",Projects!$A$1:$O$1,0))=$A$2),1,0)))</f>
      </c>
      <c r="AB127" s="47" t="str">
        <f>IF(AA127&lt;&gt;0,SUM($AA$4:AA127),0)</f>
      </c>
      <c r="AC127" s="1"/>
      <c r="AD127" s="17"/>
      <c r="AF127" t="str">
        <f>Projects!A125</f>
      </c>
      <c r="AG127" s="1" t="str">
        <f>Projects!D125</f>
      </c>
      <c r="AH127" s="47" t="str">
        <f>IF($A$2="Tous",
IF(AND($AF$2=0,$AG$2=0,DATE(YEAR(AG127),MONTH(AG127),DAY(AG127))&gt;=$O$6,(DATE(YEAR(AG127),MONTH(AG127),DAY(AG127))&lt;=$O$3)),1,
IF(AND($AF$2&lt;&gt;0,$AG$2&lt;&gt;0,DATE(YEAR(AG127),MONTH(AG127),DAY(AG127))&gt;=$AF$2,(DATE(YEAR(AG127),MONTH(AG127),DAY(AG127))&lt;=$AG$2)),1,0)),
IF(AND($AF$2=0,$AG$2=0,DATE(YEAR(AG127),MONTH(AG127),DAY(AG127))&gt;=$O$6,(DATE(YEAR(AG127),MONTH(AG127),DAY(AG127))&lt;=$O$3),INDEX(Projects!$A$1:$O$1000,MATCH(AF127,Projects!$A$1:$A$1000,0),MATCH("Groupe",Projects!$A$1:$O$1,0))=$A$2),1,
IF(AND($AF$2&lt;&gt;0,$AG$2&lt;&gt;0,DATE(YEAR(AG127),MONTH(AG127),DAY(AG127))&gt;=$AF$2,(DATE(YEAR(AG127),MONTH(AG127),DAY(AG127))&lt;=$AG$2),INDEX(Projects!$A$1:$O$1000,MATCH(AF127,Projects!$A$1:$A$1000,0),MATCH("Groupe",Projects!$A$1:$O$1,0))=$A$2),1,0)))</f>
      </c>
      <c r="AI127" s="47" t="str">
        <f>IF(AH127&lt;&gt;0,SUM($AH$4:AH127),0)</f>
      </c>
      <c r="AJ127" s="1"/>
      <c r="AK127" s="17"/>
      <c r="AM127" t="str">
        <f>Potentials!A125</f>
      </c>
      <c r="AN127" s="1" t="str">
        <f>Potentials!L125</f>
      </c>
      <c r="AO127" s="47" t="str">
        <f>IF(INDEX(Potentials!$A$1:$O$1000,MATCH(R127,Potentials!$A$1:$A$1000,0),MATCH("Origine setup",Potentials!$A$1:$O$1,0))&lt;&gt;"",0,
IF($A$2="Tous",
IF(AND($AM$2=0,$AN$2=0,DATE(YEAR(AN127),MONTH(AN127),DAY(AN127))&gt;=$O$6,(DATE(YEAR(AN127),MONTH(AN127),DAY(AN127))&lt;=$O$3),INDEX(Potentials!$A$1:$O$10000,MATCH(AM127,Potentials!$A$1:$A$1000,0),MATCH("Statut",Potentials!$A$1:$O$1,0))="9 -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IF(AND($AM$2&lt;&gt;0,$AN$2&lt;&gt;0,DATE(YEAR(AN127),MONTH(AN127),DAY(AN127))&gt;=$AM$2,(DATE(YEAR(AN127),MONTH(AN127),DAY(AN127))&lt;=$AN$2),INDEX(Potentials!$A$1:$O$10000,MATCH(AM127,Potentials!$A$1:$A$1000,0),MATCH("Statut",Potentials!$A$1:$O$1,0))="9 - Perdu"),1,0)),
IF(AND($AM$2=0,$AN$2=0,DATE(YEAR(AN127),MONTH(AN127),DAY(AN127))&gt;=$O$6,(DATE(YEAR(AN127),MONTH(AN127),DAY(AN127))&lt;=$O$3),INDEX(Potentials!$A$1:$O$1000,MATCH(AM127,Potentials!$A$1:$A$1000,0),MATCH("Groupe",Potentials!$A$1:$O$1,0))=$A$2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,MATCH(AM127,Potentials!$A$1:$A$1000,0),MATCH("Groupe",Potentials!$A$1:$O$1,0))=$A$2,INDEX(Potentials!$A$1:$O$10000,MATCH(AM127,Potentials!$A$1:$A$1000,0),MATCH("Statut",Potentials!$A$1:$O$1,0))="9 - Perdu"),1,0))))</f>
      </c>
      <c r="AP127" s="47" t="str">
        <f>IF(AO127&lt;&gt;0,SUM($AO$4:AO127),0)</f>
      </c>
      <c r="AQ127" s="1"/>
      <c r="AR127" s="17"/>
      <c r="AT127" t="str">
        <f>IF(COUNTIF($AT$4:AT126,Potentials!B125)&gt;0,"",Potentials!B125)</f>
      </c>
      <c r="AU127" s="2" t="str">
        <f t="array" ref="AU127" aca="1" ca="1">IF($A$2="Tous",SUMPRODUCT((Potentials!$F$2:$F$2000)*(Potentials!$B$2:$B$2000=AT127)*(Potentials!$E$2:$E$2000&lt;&gt;"8 - Gagne")*(Potentials!$E$2:$E$2000&lt;&gt;"9 - Perdu")*(Potentials!$E$2:$E$2000&lt;&gt;"10 - Gele"))
+SUMPRODUCT((Potentials!$F$2:$F$2000=0)*(Potentials!$B$2:$B$2000=AT127)*(Potentials!$D$2:$D$2000)*(Potentials!$E$2:$E$2000&lt;&gt;"8 - Gagne")*(Potentials!$E$2:$E$2000&lt;&gt;"9 - Perdu")*(Potentials!$E$2:$E$2000&lt;&gt;"10 - Gele")),
SUMPRODUCT((Potentials!$F$2:$F$2000)*(Potentials!$B$2:$B$2000=AT127)*(Potentials!$E$2:$E$2000&lt;&gt;"8 - Gagne")*(Potentials!$E$2:$E$2000&lt;&gt;"9 - Perdu")*(Potentials!$E$2:$E$2000&lt;&gt;"10 - Gele")*(Potentials!$O$2:$O$2000=$A$2))
+SUMPRODUCT((Potentials!$F$2:$F$2000=0)*(Potentials!$B$2:$B$2000=AT127)*(Potentials!$D$2:$D$2000)*(Potentials!$E$2:$E$2000&lt;&gt;"8 - Gagne")*(Potentials!$E$2:$E$2000&lt;&gt;"9 - Perdu")*(Potentials!$E$2:$E$2000&lt;&gt;"10 - Gele")*(Potentials!$O$2:$O$2000=$A$2)))</f>
      </c>
      <c r="BA127" t="str">
        <f>Potentials!A125</f>
      </c>
      <c r="BB127" s="2" t="str">
        <f t="array" ref="BB127" aca="1" ca="1">IF($A$2="Tous",SUMPRODUCT((Potentials!$F$2:$F$2000)*(Potentials!$A$2:$A$2000=BA127)*(Potentials!$E$2:$E$2000&lt;&gt;"8 - Gagne")*(Potentials!$E$2:$E$2000&lt;&gt;"9 - Perdu")*(Potentials!$E$2:$E$2000&lt;&gt;"10 - Gele"))
+SUMPRODUCT((Potentials!$F$2:$F$2000=0)*(Potentials!$A$2:$A$2000=BA127)*(Potentials!$D$2:$D$2000)*(Potentials!$E$2:$E$2000&lt;&gt;"8 - Gagne")*(Potentials!$E$2:$E$2000&lt;&gt;"9 - Perdu")*(Potentials!$E$2:$E$2000&lt;&gt;"10 - Gele")),
SUMPRODUCT((Potentials!$F$2:$F$2000)*(Potentials!$A$2:$A$2000=BA127)*(Potentials!$E$2:$E$2000&lt;&gt;"8 - Gagne")*(Potentials!$E$2:$E$2000&lt;&gt;"9 - Perdu")*(Potentials!$E$2:$E$2000&lt;&gt;"10 - Gele")*(Potentials!$O$2:$O$2000=$A$2))
+SUMPRODUCT((Potentials!$F$2:$F$2000=0)*(Potentials!$A$2:$A$2000=BA127)*(Potentials!$D$2:$D$2000)*(Potentials!$E$2:$E$2000&lt;&gt;"8 - Gagne")*(Potentials!$E$2:$E$2000&lt;&gt;"9 - Perdu")*(Potentials!$E$2:$E$2000&lt;&gt;"10 - Gele")*(Potentials!$O$2:$O$2000=$A$2)))</f>
      </c>
    </row>
    <row r="128" spans="1:113">
      <c r="R128" t="str">
        <f>Potentials!A126</f>
      </c>
      <c r="S128" s="1" t="str">
        <f>Potentials!M126</f>
      </c>
      <c r="T128" s="47" t="str">
        <f>IF(INDEX(Potentials!$A$1:$O$1000,MATCH(R128,Potentials!$A$1:$A$1000,0),MATCH("Origine setup",Potentials!$A$1:$O$1,0))&lt;&gt;"",0,
IF($A$2="Tous",
IF(AND($R$2=0,$S$2=0,DATE(YEAR(S128),MONTH(S128),DAY(S128))&gt;=$O$6,(DATE(YEAR(S128),MONTH(S128),DAY(S128))&lt;=$O$3),LEFT(R128,3)="PRA"),1,
IF(AND($R$2&lt;&gt;0,$S$2&lt;&gt;0,DATE(YEAR(S128),MONTH(S128),DAY(S128))&gt;=$R$2,(DATE(YEAR(S128),MONTH(S128),DAY(S128))&lt;=$S$2),LEFT(R128,3)="PRA"),1,0)),
IF(AND($R$2=0,$S$2=0,DATE(YEAR(S128),MONTH(S128),DAY(S128))&gt;=$O$6,(DATE(YEAR(S128),MONTH(S128),DAY(S128))&lt;=$O$3),INDEX(Potentials!$A$1:$O$1000,MATCH(R128,Potentials!$A$1:$A$1000,0),MATCH("Groupe",Potentials!$A$1:$O$1,0))=$A$2,LEFT(R128,3)="PRA"),1,
IF(AND($R$2&lt;&gt;0,$S$2&lt;&gt;0,DATE(YEAR(S128),MONTH(S128),DAY(S128))&gt;=$R$2,(DATE(YEAR(S128),MONTH(S128),DAY(S128))&lt;=$S$2),INDEX(Potentials!$A$1:$O$1000,MATCH(R128,Potentials!$A$1:$A$1000,0),MATCH("Groupe",Potentials!$A$1:$O$1,0))=$A$2,LEFT(R128,3)="PRA"),1,0))))</f>
      </c>
      <c r="U128" s="47" t="str">
        <f>IF(T128&lt;&gt;0,SUM($T$4:T128),0)</f>
      </c>
      <c r="V128" s="1"/>
      <c r="W128" s="17"/>
      <c r="Y128" t="str">
        <f>Projects!A126</f>
      </c>
      <c r="Z128" s="1" t="str">
        <f>Projects!I126</f>
      </c>
      <c r="AA128" s="47" t="str">
        <f>IF($A$2="Tous",
IF(AND($Y$2=0,$Z$2=0,DATE(YEAR(Z128),MONTH(Z128),DAY(Z128))&gt;=$O$6,(DATE(YEAR(Z128),MONTH(Z128),DAY(Z128))&lt;=$O$3)),1,
IF(AND($Y$2&lt;&gt;0,$Z$2&lt;&gt;0,DATE(YEAR(Z128),MONTH(Z128),DAY(Z128))&gt;=$Y$2,(DATE(YEAR(Z128),MONTH(Z128),DAY(Z128))&lt;=$Z$2)),1,0)),
IF(AND($Y$2=0,$Z$2=0,DATE(YEAR(Z128),MONTH(Z128),DAY(Z128))&gt;=$O$6,(DATE(YEAR(Z128),MONTH(Z128),DAY(Z128))&lt;=$O$3),INDEX(Projects!$A$1:$O$1000,MATCH(Y128,Projects!$A$1:$A$1000,0),MATCH("Groupe",Projects!$A$1:$O$1,0))=$A$2),1,
IF(AND($Y$2&lt;&gt;0,$Z$2&lt;&gt;0,DATE(YEAR(Z128),MONTH(Z128),DAY(Z128))&gt;=$Y$2,(DATE(YEAR(Z128),MONTH(Z128),DAY(Z128))&lt;=$Z$2),INDEX(Projects!$A$1:$O$1000,MATCH(Y128,Projects!$A$1:$A$1000,0),MATCH("Groupe",Projects!$A$1:$O$1,0))=$A$2),1,0)))</f>
      </c>
      <c r="AB128" s="47" t="str">
        <f>IF(AA128&lt;&gt;0,SUM($AA$4:AA128),0)</f>
      </c>
      <c r="AC128" s="1"/>
      <c r="AD128" s="17"/>
      <c r="AF128" t="str">
        <f>Projects!A126</f>
      </c>
      <c r="AG128" s="1" t="str">
        <f>Projects!D126</f>
      </c>
      <c r="AH128" s="47" t="str">
        <f>IF($A$2="Tous",
IF(AND($AF$2=0,$AG$2=0,DATE(YEAR(AG128),MONTH(AG128),DAY(AG128))&gt;=$O$6,(DATE(YEAR(AG128),MONTH(AG128),DAY(AG128))&lt;=$O$3)),1,
IF(AND($AF$2&lt;&gt;0,$AG$2&lt;&gt;0,DATE(YEAR(AG128),MONTH(AG128),DAY(AG128))&gt;=$AF$2,(DATE(YEAR(AG128),MONTH(AG128),DAY(AG128))&lt;=$AG$2)),1,0)),
IF(AND($AF$2=0,$AG$2=0,DATE(YEAR(AG128),MONTH(AG128),DAY(AG128))&gt;=$O$6,(DATE(YEAR(AG128),MONTH(AG128),DAY(AG128))&lt;=$O$3),INDEX(Projects!$A$1:$O$1000,MATCH(AF128,Projects!$A$1:$A$1000,0),MATCH("Groupe",Projects!$A$1:$O$1,0))=$A$2),1,
IF(AND($AF$2&lt;&gt;0,$AG$2&lt;&gt;0,DATE(YEAR(AG128),MONTH(AG128),DAY(AG128))&gt;=$AF$2,(DATE(YEAR(AG128),MONTH(AG128),DAY(AG128))&lt;=$AG$2),INDEX(Projects!$A$1:$O$1000,MATCH(AF128,Projects!$A$1:$A$1000,0),MATCH("Groupe",Projects!$A$1:$O$1,0))=$A$2),1,0)))</f>
      </c>
      <c r="AI128" s="47" t="str">
        <f>IF(AH128&lt;&gt;0,SUM($AH$4:AH128),0)</f>
      </c>
      <c r="AJ128" s="1"/>
      <c r="AK128" s="17"/>
      <c r="AM128" t="str">
        <f>Potentials!A126</f>
      </c>
      <c r="AN128" s="1" t="str">
        <f>Potentials!L126</f>
      </c>
      <c r="AO128" s="47" t="str">
        <f>IF(INDEX(Potentials!$A$1:$O$1000,MATCH(R128,Potentials!$A$1:$A$1000,0),MATCH("Origine setup",Potentials!$A$1:$O$1,0))&lt;&gt;"",0,
IF($A$2="Tous",
IF(AND($AM$2=0,$AN$2=0,DATE(YEAR(AN128),MONTH(AN128),DAY(AN128))&gt;=$O$6,(DATE(YEAR(AN128),MONTH(AN128),DAY(AN128))&lt;=$O$3),INDEX(Potentials!$A$1:$O$10000,MATCH(AM128,Potentials!$A$1:$A$1000,0),MATCH("Statut",Potentials!$A$1:$O$1,0))="9 -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IF(AND($AM$2&lt;&gt;0,$AN$2&lt;&gt;0,DATE(YEAR(AN128),MONTH(AN128),DAY(AN128))&gt;=$AM$2,(DATE(YEAR(AN128),MONTH(AN128),DAY(AN128))&lt;=$AN$2),INDEX(Potentials!$A$1:$O$10000,MATCH(AM128,Potentials!$A$1:$A$1000,0),MATCH("Statut",Potentials!$A$1:$O$1,0))="9 - Perdu"),1,0)),
IF(AND($AM$2=0,$AN$2=0,DATE(YEAR(AN128),MONTH(AN128),DAY(AN128))&gt;=$O$6,(DATE(YEAR(AN128),MONTH(AN128),DAY(AN128))&lt;=$O$3),INDEX(Potentials!$A$1:$O$1000,MATCH(AM128,Potentials!$A$1:$A$1000,0),MATCH("Groupe",Potentials!$A$1:$O$1,0))=$A$2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,MATCH(AM128,Potentials!$A$1:$A$1000,0),MATCH("Groupe",Potentials!$A$1:$O$1,0))=$A$2,INDEX(Potentials!$A$1:$O$10000,MATCH(AM128,Potentials!$A$1:$A$1000,0),MATCH("Statut",Potentials!$A$1:$O$1,0))="9 - Perdu"),1,0))))</f>
      </c>
      <c r="AP128" s="47" t="str">
        <f>IF(AO128&lt;&gt;0,SUM($AO$4:AO128),0)</f>
      </c>
      <c r="AQ128" s="1"/>
      <c r="AR128" s="17"/>
      <c r="AT128" t="str">
        <f>IF(COUNTIF($AT$4:AT127,Potentials!B126)&gt;0,"",Potentials!B126)</f>
      </c>
      <c r="AU128" s="2" t="str">
        <f t="array" ref="AU128" aca="1" ca="1">IF($A$2="Tous",SUMPRODUCT((Potentials!$F$2:$F$2000)*(Potentials!$B$2:$B$2000=AT128)*(Potentials!$E$2:$E$2000&lt;&gt;"8 - Gagne")*(Potentials!$E$2:$E$2000&lt;&gt;"9 - Perdu")*(Potentials!$E$2:$E$2000&lt;&gt;"10 - Gele"))
+SUMPRODUCT((Potentials!$F$2:$F$2000=0)*(Potentials!$B$2:$B$2000=AT128)*(Potentials!$D$2:$D$2000)*(Potentials!$E$2:$E$2000&lt;&gt;"8 - Gagne")*(Potentials!$E$2:$E$2000&lt;&gt;"9 - Perdu")*(Potentials!$E$2:$E$2000&lt;&gt;"10 - Gele")),
SUMPRODUCT((Potentials!$F$2:$F$2000)*(Potentials!$B$2:$B$2000=AT128)*(Potentials!$E$2:$E$2000&lt;&gt;"8 - Gagne")*(Potentials!$E$2:$E$2000&lt;&gt;"9 - Perdu")*(Potentials!$E$2:$E$2000&lt;&gt;"10 - Gele")*(Potentials!$O$2:$O$2000=$A$2))
+SUMPRODUCT((Potentials!$F$2:$F$2000=0)*(Potentials!$B$2:$B$2000=AT128)*(Potentials!$D$2:$D$2000)*(Potentials!$E$2:$E$2000&lt;&gt;"8 - Gagne")*(Potentials!$E$2:$E$2000&lt;&gt;"9 - Perdu")*(Potentials!$E$2:$E$2000&lt;&gt;"10 - Gele")*(Potentials!$O$2:$O$2000=$A$2)))</f>
      </c>
      <c r="BA128" t="str">
        <f>Potentials!A126</f>
      </c>
      <c r="BB128" s="2" t="str">
        <f t="array" ref="BB128" aca="1" ca="1">IF($A$2="Tous",SUMPRODUCT((Potentials!$F$2:$F$2000)*(Potentials!$A$2:$A$2000=BA128)*(Potentials!$E$2:$E$2000&lt;&gt;"8 - Gagne")*(Potentials!$E$2:$E$2000&lt;&gt;"9 - Perdu")*(Potentials!$E$2:$E$2000&lt;&gt;"10 - Gele"))
+SUMPRODUCT((Potentials!$F$2:$F$2000=0)*(Potentials!$A$2:$A$2000=BA128)*(Potentials!$D$2:$D$2000)*(Potentials!$E$2:$E$2000&lt;&gt;"8 - Gagne")*(Potentials!$E$2:$E$2000&lt;&gt;"9 - Perdu")*(Potentials!$E$2:$E$2000&lt;&gt;"10 - Gele")),
SUMPRODUCT((Potentials!$F$2:$F$2000)*(Potentials!$A$2:$A$2000=BA128)*(Potentials!$E$2:$E$2000&lt;&gt;"8 - Gagne")*(Potentials!$E$2:$E$2000&lt;&gt;"9 - Perdu")*(Potentials!$E$2:$E$2000&lt;&gt;"10 - Gele")*(Potentials!$O$2:$O$2000=$A$2))
+SUMPRODUCT((Potentials!$F$2:$F$2000=0)*(Potentials!$A$2:$A$2000=BA128)*(Potentials!$D$2:$D$2000)*(Potentials!$E$2:$E$2000&lt;&gt;"8 - Gagne")*(Potentials!$E$2:$E$2000&lt;&gt;"9 - Perdu")*(Potentials!$E$2:$E$2000&lt;&gt;"10 - Gele")*(Potentials!$O$2:$O$2000=$A$2)))</f>
      </c>
    </row>
    <row r="129" spans="1:113">
      <c r="R129" t="str">
        <f>Potentials!A127</f>
      </c>
      <c r="S129" s="1" t="str">
        <f>Potentials!M127</f>
      </c>
      <c r="T129" s="47" t="str">
        <f>IF(INDEX(Potentials!$A$1:$O$1000,MATCH(R129,Potentials!$A$1:$A$1000,0),MATCH("Origine setup",Potentials!$A$1:$O$1,0))&lt;&gt;"",0,
IF($A$2="Tous",
IF(AND($R$2=0,$S$2=0,DATE(YEAR(S129),MONTH(S129),DAY(S129))&gt;=$O$6,(DATE(YEAR(S129),MONTH(S129),DAY(S129))&lt;=$O$3),LEFT(R129,3)="PRA"),1,
IF(AND($R$2&lt;&gt;0,$S$2&lt;&gt;0,DATE(YEAR(S129),MONTH(S129),DAY(S129))&gt;=$R$2,(DATE(YEAR(S129),MONTH(S129),DAY(S129))&lt;=$S$2),LEFT(R129,3)="PRA"),1,0)),
IF(AND($R$2=0,$S$2=0,DATE(YEAR(S129),MONTH(S129),DAY(S129))&gt;=$O$6,(DATE(YEAR(S129),MONTH(S129),DAY(S129))&lt;=$O$3),INDEX(Potentials!$A$1:$O$1000,MATCH(R129,Potentials!$A$1:$A$1000,0),MATCH("Groupe",Potentials!$A$1:$O$1,0))=$A$2,LEFT(R129,3)="PRA"),1,
IF(AND($R$2&lt;&gt;0,$S$2&lt;&gt;0,DATE(YEAR(S129),MONTH(S129),DAY(S129))&gt;=$R$2,(DATE(YEAR(S129),MONTH(S129),DAY(S129))&lt;=$S$2),INDEX(Potentials!$A$1:$O$1000,MATCH(R129,Potentials!$A$1:$A$1000,0),MATCH("Groupe",Potentials!$A$1:$O$1,0))=$A$2,LEFT(R129,3)="PRA"),1,0))))</f>
      </c>
      <c r="U129" s="47" t="str">
        <f>IF(T129&lt;&gt;0,SUM($T$4:T129),0)</f>
      </c>
      <c r="V129" s="1"/>
      <c r="W129" s="17"/>
      <c r="Y129" t="str">
        <f>Projects!A127</f>
      </c>
      <c r="Z129" s="1" t="str">
        <f>Projects!I127</f>
      </c>
      <c r="AA129" s="47" t="str">
        <f>IF($A$2="Tous",
IF(AND($Y$2=0,$Z$2=0,DATE(YEAR(Z129),MONTH(Z129),DAY(Z129))&gt;=$O$6,(DATE(YEAR(Z129),MONTH(Z129),DAY(Z129))&lt;=$O$3)),1,
IF(AND($Y$2&lt;&gt;0,$Z$2&lt;&gt;0,DATE(YEAR(Z129),MONTH(Z129),DAY(Z129))&gt;=$Y$2,(DATE(YEAR(Z129),MONTH(Z129),DAY(Z129))&lt;=$Z$2)),1,0)),
IF(AND($Y$2=0,$Z$2=0,DATE(YEAR(Z129),MONTH(Z129),DAY(Z129))&gt;=$O$6,(DATE(YEAR(Z129),MONTH(Z129),DAY(Z129))&lt;=$O$3),INDEX(Projects!$A$1:$O$1000,MATCH(Y129,Projects!$A$1:$A$1000,0),MATCH("Groupe",Projects!$A$1:$O$1,0))=$A$2),1,
IF(AND($Y$2&lt;&gt;0,$Z$2&lt;&gt;0,DATE(YEAR(Z129),MONTH(Z129),DAY(Z129))&gt;=$Y$2,(DATE(YEAR(Z129),MONTH(Z129),DAY(Z129))&lt;=$Z$2),INDEX(Projects!$A$1:$O$1000,MATCH(Y129,Projects!$A$1:$A$1000,0),MATCH("Groupe",Projects!$A$1:$O$1,0))=$A$2),1,0)))</f>
      </c>
      <c r="AB129" s="47" t="str">
        <f>IF(AA129&lt;&gt;0,SUM($AA$4:AA129),0)</f>
      </c>
      <c r="AC129" s="1"/>
      <c r="AD129" s="17"/>
      <c r="AF129" t="str">
        <f>Projects!A127</f>
      </c>
      <c r="AG129" s="1" t="str">
        <f>Projects!D127</f>
      </c>
      <c r="AH129" s="47" t="str">
        <f>IF($A$2="Tous",
IF(AND($AF$2=0,$AG$2=0,DATE(YEAR(AG129),MONTH(AG129),DAY(AG129))&gt;=$O$6,(DATE(YEAR(AG129),MONTH(AG129),DAY(AG129))&lt;=$O$3)),1,
IF(AND($AF$2&lt;&gt;0,$AG$2&lt;&gt;0,DATE(YEAR(AG129),MONTH(AG129),DAY(AG129))&gt;=$AF$2,(DATE(YEAR(AG129),MONTH(AG129),DAY(AG129))&lt;=$AG$2)),1,0)),
IF(AND($AF$2=0,$AG$2=0,DATE(YEAR(AG129),MONTH(AG129),DAY(AG129))&gt;=$O$6,(DATE(YEAR(AG129),MONTH(AG129),DAY(AG129))&lt;=$O$3),INDEX(Projects!$A$1:$O$1000,MATCH(AF129,Projects!$A$1:$A$1000,0),MATCH("Groupe",Projects!$A$1:$O$1,0))=$A$2),1,
IF(AND($AF$2&lt;&gt;0,$AG$2&lt;&gt;0,DATE(YEAR(AG129),MONTH(AG129),DAY(AG129))&gt;=$AF$2,(DATE(YEAR(AG129),MONTH(AG129),DAY(AG129))&lt;=$AG$2),INDEX(Projects!$A$1:$O$1000,MATCH(AF129,Projects!$A$1:$A$1000,0),MATCH("Groupe",Projects!$A$1:$O$1,0))=$A$2),1,0)))</f>
      </c>
      <c r="AI129" s="47" t="str">
        <f>IF(AH129&lt;&gt;0,SUM($AH$4:AH129),0)</f>
      </c>
      <c r="AJ129" s="1"/>
      <c r="AK129" s="17"/>
      <c r="AM129" t="str">
        <f>Potentials!A127</f>
      </c>
      <c r="AN129" s="1" t="str">
        <f>Potentials!L127</f>
      </c>
      <c r="AO129" s="47" t="str">
        <f>IF(INDEX(Potentials!$A$1:$O$1000,MATCH(R129,Potentials!$A$1:$A$1000,0),MATCH("Origine setup",Potentials!$A$1:$O$1,0))&lt;&gt;"",0,
IF($A$2="Tous",
IF(AND($AM$2=0,$AN$2=0,DATE(YEAR(AN129),MONTH(AN129),DAY(AN129))&gt;=$O$6,(DATE(YEAR(AN129),MONTH(AN129),DAY(AN129))&lt;=$O$3),INDEX(Potentials!$A$1:$O$10000,MATCH(AM129,Potentials!$A$1:$A$1000,0),MATCH("Statut",Potentials!$A$1:$O$1,0))="9 -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IF(AND($AM$2&lt;&gt;0,$AN$2&lt;&gt;0,DATE(YEAR(AN129),MONTH(AN129),DAY(AN129))&gt;=$AM$2,(DATE(YEAR(AN129),MONTH(AN129),DAY(AN129))&lt;=$AN$2),INDEX(Potentials!$A$1:$O$10000,MATCH(AM129,Potentials!$A$1:$A$1000,0),MATCH("Statut",Potentials!$A$1:$O$1,0))="9 - Perdu"),1,0)),
IF(AND($AM$2=0,$AN$2=0,DATE(YEAR(AN129),MONTH(AN129),DAY(AN129))&gt;=$O$6,(DATE(YEAR(AN129),MONTH(AN129),DAY(AN129))&lt;=$O$3),INDEX(Potentials!$A$1:$O$1000,MATCH(AM129,Potentials!$A$1:$A$1000,0),MATCH("Groupe",Potentials!$A$1:$O$1,0))=$A$2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,MATCH(AM129,Potentials!$A$1:$A$1000,0),MATCH("Groupe",Potentials!$A$1:$O$1,0))=$A$2,INDEX(Potentials!$A$1:$O$10000,MATCH(AM129,Potentials!$A$1:$A$1000,0),MATCH("Statut",Potentials!$A$1:$O$1,0))="9 - Perdu"),1,0))))</f>
      </c>
      <c r="AP129" s="47" t="str">
        <f>IF(AO129&lt;&gt;0,SUM($AO$4:AO129),0)</f>
      </c>
      <c r="AQ129" s="1"/>
      <c r="AR129" s="17"/>
      <c r="AT129" t="str">
        <f>IF(COUNTIF($AT$4:AT128,Potentials!B127)&gt;0,"",Potentials!B127)</f>
      </c>
      <c r="AU129" s="2" t="str">
        <f t="array" ref="AU129" aca="1" ca="1">IF($A$2="Tous",SUMPRODUCT((Potentials!$F$2:$F$2000)*(Potentials!$B$2:$B$2000=AT129)*(Potentials!$E$2:$E$2000&lt;&gt;"8 - Gagne")*(Potentials!$E$2:$E$2000&lt;&gt;"9 - Perdu")*(Potentials!$E$2:$E$2000&lt;&gt;"10 - Gele"))
+SUMPRODUCT((Potentials!$F$2:$F$2000=0)*(Potentials!$B$2:$B$2000=AT129)*(Potentials!$D$2:$D$2000)*(Potentials!$E$2:$E$2000&lt;&gt;"8 - Gagne")*(Potentials!$E$2:$E$2000&lt;&gt;"9 - Perdu")*(Potentials!$E$2:$E$2000&lt;&gt;"10 - Gele")),
SUMPRODUCT((Potentials!$F$2:$F$2000)*(Potentials!$B$2:$B$2000=AT129)*(Potentials!$E$2:$E$2000&lt;&gt;"8 - Gagne")*(Potentials!$E$2:$E$2000&lt;&gt;"9 - Perdu")*(Potentials!$E$2:$E$2000&lt;&gt;"10 - Gele")*(Potentials!$O$2:$O$2000=$A$2))
+SUMPRODUCT((Potentials!$F$2:$F$2000=0)*(Potentials!$B$2:$B$2000=AT129)*(Potentials!$D$2:$D$2000)*(Potentials!$E$2:$E$2000&lt;&gt;"8 - Gagne")*(Potentials!$E$2:$E$2000&lt;&gt;"9 - Perdu")*(Potentials!$E$2:$E$2000&lt;&gt;"10 - Gele")*(Potentials!$O$2:$O$2000=$A$2)))</f>
      </c>
      <c r="BA129" t="str">
        <f>Potentials!A127</f>
      </c>
      <c r="BB129" s="2" t="str">
        <f t="array" ref="BB129" aca="1" ca="1">IF($A$2="Tous",SUMPRODUCT((Potentials!$F$2:$F$2000)*(Potentials!$A$2:$A$2000=BA129)*(Potentials!$E$2:$E$2000&lt;&gt;"8 - Gagne")*(Potentials!$E$2:$E$2000&lt;&gt;"9 - Perdu")*(Potentials!$E$2:$E$2000&lt;&gt;"10 - Gele"))
+SUMPRODUCT((Potentials!$F$2:$F$2000=0)*(Potentials!$A$2:$A$2000=BA129)*(Potentials!$D$2:$D$2000)*(Potentials!$E$2:$E$2000&lt;&gt;"8 - Gagne")*(Potentials!$E$2:$E$2000&lt;&gt;"9 - Perdu")*(Potentials!$E$2:$E$2000&lt;&gt;"10 - Gele")),
SUMPRODUCT((Potentials!$F$2:$F$2000)*(Potentials!$A$2:$A$2000=BA129)*(Potentials!$E$2:$E$2000&lt;&gt;"8 - Gagne")*(Potentials!$E$2:$E$2000&lt;&gt;"9 - Perdu")*(Potentials!$E$2:$E$2000&lt;&gt;"10 - Gele")*(Potentials!$O$2:$O$2000=$A$2))
+SUMPRODUCT((Potentials!$F$2:$F$2000=0)*(Potentials!$A$2:$A$2000=BA129)*(Potentials!$D$2:$D$2000)*(Potentials!$E$2:$E$2000&lt;&gt;"8 - Gagne")*(Potentials!$E$2:$E$2000&lt;&gt;"9 - Perdu")*(Potentials!$E$2:$E$2000&lt;&gt;"10 - Gele")*(Potentials!$O$2:$O$2000=$A$2)))</f>
      </c>
    </row>
    <row r="130" spans="1:113">
      <c r="R130" t="str">
        <f>Potentials!A128</f>
      </c>
      <c r="S130" s="1" t="str">
        <f>Potentials!M128</f>
      </c>
      <c r="T130" s="47" t="str">
        <f>IF(INDEX(Potentials!$A$1:$O$1000,MATCH(R130,Potentials!$A$1:$A$1000,0),MATCH("Origine setup",Potentials!$A$1:$O$1,0))&lt;&gt;"",0,
IF($A$2="Tous",
IF(AND($R$2=0,$S$2=0,DATE(YEAR(S130),MONTH(S130),DAY(S130))&gt;=$O$6,(DATE(YEAR(S130),MONTH(S130),DAY(S130))&lt;=$O$3),LEFT(R130,3)="PRA"),1,
IF(AND($R$2&lt;&gt;0,$S$2&lt;&gt;0,DATE(YEAR(S130),MONTH(S130),DAY(S130))&gt;=$R$2,(DATE(YEAR(S130),MONTH(S130),DAY(S130))&lt;=$S$2),LEFT(R130,3)="PRA"),1,0)),
IF(AND($R$2=0,$S$2=0,DATE(YEAR(S130),MONTH(S130),DAY(S130))&gt;=$O$6,(DATE(YEAR(S130),MONTH(S130),DAY(S130))&lt;=$O$3),INDEX(Potentials!$A$1:$O$1000,MATCH(R130,Potentials!$A$1:$A$1000,0),MATCH("Groupe",Potentials!$A$1:$O$1,0))=$A$2,LEFT(R130,3)="PRA"),1,
IF(AND($R$2&lt;&gt;0,$S$2&lt;&gt;0,DATE(YEAR(S130),MONTH(S130),DAY(S130))&gt;=$R$2,(DATE(YEAR(S130),MONTH(S130),DAY(S130))&lt;=$S$2),INDEX(Potentials!$A$1:$O$1000,MATCH(R130,Potentials!$A$1:$A$1000,0),MATCH("Groupe",Potentials!$A$1:$O$1,0))=$A$2,LEFT(R130,3)="PRA"),1,0))))</f>
      </c>
      <c r="U130" s="47" t="str">
        <f>IF(T130&lt;&gt;0,SUM($T$4:T130),0)</f>
      </c>
      <c r="V130" s="1"/>
      <c r="W130" s="17"/>
      <c r="Y130" t="str">
        <f>Projects!A128</f>
      </c>
      <c r="Z130" s="1" t="str">
        <f>Projects!I128</f>
      </c>
      <c r="AA130" s="47" t="str">
        <f>IF($A$2="Tous",
IF(AND($Y$2=0,$Z$2=0,DATE(YEAR(Z130),MONTH(Z130),DAY(Z130))&gt;=$O$6,(DATE(YEAR(Z130),MONTH(Z130),DAY(Z130))&lt;=$O$3)),1,
IF(AND($Y$2&lt;&gt;0,$Z$2&lt;&gt;0,DATE(YEAR(Z130),MONTH(Z130),DAY(Z130))&gt;=$Y$2,(DATE(YEAR(Z130),MONTH(Z130),DAY(Z130))&lt;=$Z$2)),1,0)),
IF(AND($Y$2=0,$Z$2=0,DATE(YEAR(Z130),MONTH(Z130),DAY(Z130))&gt;=$O$6,(DATE(YEAR(Z130),MONTH(Z130),DAY(Z130))&lt;=$O$3),INDEX(Projects!$A$1:$O$1000,MATCH(Y130,Projects!$A$1:$A$1000,0),MATCH("Groupe",Projects!$A$1:$O$1,0))=$A$2),1,
IF(AND($Y$2&lt;&gt;0,$Z$2&lt;&gt;0,DATE(YEAR(Z130),MONTH(Z130),DAY(Z130))&gt;=$Y$2,(DATE(YEAR(Z130),MONTH(Z130),DAY(Z130))&lt;=$Z$2),INDEX(Projects!$A$1:$O$1000,MATCH(Y130,Projects!$A$1:$A$1000,0),MATCH("Groupe",Projects!$A$1:$O$1,0))=$A$2),1,0)))</f>
      </c>
      <c r="AB130" s="47" t="str">
        <f>IF(AA130&lt;&gt;0,SUM($AA$4:AA130),0)</f>
      </c>
      <c r="AC130" s="1"/>
      <c r="AD130" s="17"/>
      <c r="AF130" t="str">
        <f>Projects!A128</f>
      </c>
      <c r="AG130" s="1" t="str">
        <f>Projects!D128</f>
      </c>
      <c r="AH130" s="47" t="str">
        <f>IF($A$2="Tous",
IF(AND($AF$2=0,$AG$2=0,DATE(YEAR(AG130),MONTH(AG130),DAY(AG130))&gt;=$O$6,(DATE(YEAR(AG130),MONTH(AG130),DAY(AG130))&lt;=$O$3)),1,
IF(AND($AF$2&lt;&gt;0,$AG$2&lt;&gt;0,DATE(YEAR(AG130),MONTH(AG130),DAY(AG130))&gt;=$AF$2,(DATE(YEAR(AG130),MONTH(AG130),DAY(AG130))&lt;=$AG$2)),1,0)),
IF(AND($AF$2=0,$AG$2=0,DATE(YEAR(AG130),MONTH(AG130),DAY(AG130))&gt;=$O$6,(DATE(YEAR(AG130),MONTH(AG130),DAY(AG130))&lt;=$O$3),INDEX(Projects!$A$1:$O$1000,MATCH(AF130,Projects!$A$1:$A$1000,0),MATCH("Groupe",Projects!$A$1:$O$1,0))=$A$2),1,
IF(AND($AF$2&lt;&gt;0,$AG$2&lt;&gt;0,DATE(YEAR(AG130),MONTH(AG130),DAY(AG130))&gt;=$AF$2,(DATE(YEAR(AG130),MONTH(AG130),DAY(AG130))&lt;=$AG$2),INDEX(Projects!$A$1:$O$1000,MATCH(AF130,Projects!$A$1:$A$1000,0),MATCH("Groupe",Projects!$A$1:$O$1,0))=$A$2),1,0)))</f>
      </c>
      <c r="AI130" s="47" t="str">
        <f>IF(AH130&lt;&gt;0,SUM($AH$4:AH130),0)</f>
      </c>
      <c r="AJ130" s="1"/>
      <c r="AK130" s="17"/>
      <c r="AM130" t="str">
        <f>Potentials!A128</f>
      </c>
      <c r="AN130" s="1" t="str">
        <f>Potentials!L128</f>
      </c>
      <c r="AO130" s="47" t="str">
        <f>IF(INDEX(Potentials!$A$1:$O$1000,MATCH(R130,Potentials!$A$1:$A$1000,0),MATCH("Origine setup",Potentials!$A$1:$O$1,0))&lt;&gt;"",0,
IF($A$2="Tous",
IF(AND($AM$2=0,$AN$2=0,DATE(YEAR(AN130),MONTH(AN130),DAY(AN130))&gt;=$O$6,(DATE(YEAR(AN130),MONTH(AN130),DAY(AN130))&lt;=$O$3),INDEX(Potentials!$A$1:$O$10000,MATCH(AM130,Potentials!$A$1:$A$1000,0),MATCH("Statut",Potentials!$A$1:$O$1,0))="9 -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IF(AND($AM$2&lt;&gt;0,$AN$2&lt;&gt;0,DATE(YEAR(AN130),MONTH(AN130),DAY(AN130))&gt;=$AM$2,(DATE(YEAR(AN130),MONTH(AN130),DAY(AN130))&lt;=$AN$2),INDEX(Potentials!$A$1:$O$10000,MATCH(AM130,Potentials!$A$1:$A$1000,0),MATCH("Statut",Potentials!$A$1:$O$1,0))="9 - Perdu"),1,0)),
IF(AND($AM$2=0,$AN$2=0,DATE(YEAR(AN130),MONTH(AN130),DAY(AN130))&gt;=$O$6,(DATE(YEAR(AN130),MONTH(AN130),DAY(AN130))&lt;=$O$3),INDEX(Potentials!$A$1:$O$1000,MATCH(AM130,Potentials!$A$1:$A$1000,0),MATCH("Groupe",Potentials!$A$1:$O$1,0))=$A$2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,MATCH(AM130,Potentials!$A$1:$A$1000,0),MATCH("Groupe",Potentials!$A$1:$O$1,0))=$A$2,INDEX(Potentials!$A$1:$O$10000,MATCH(AM130,Potentials!$A$1:$A$1000,0),MATCH("Statut",Potentials!$A$1:$O$1,0))="9 - Perdu"),1,0))))</f>
      </c>
      <c r="AP130" s="47" t="str">
        <f>IF(AO130&lt;&gt;0,SUM($AO$4:AO130),0)</f>
      </c>
      <c r="AQ130" s="1"/>
      <c r="AR130" s="17"/>
      <c r="AT130" t="str">
        <f>IF(COUNTIF($AT$4:AT129,Potentials!B128)&gt;0,"",Potentials!B128)</f>
      </c>
      <c r="AU130" s="2" t="str">
        <f t="array" ref="AU130" aca="1" ca="1">IF($A$2="Tous",SUMPRODUCT((Potentials!$F$2:$F$2000)*(Potentials!$B$2:$B$2000=AT130)*(Potentials!$E$2:$E$2000&lt;&gt;"8 - Gagne")*(Potentials!$E$2:$E$2000&lt;&gt;"9 - Perdu")*(Potentials!$E$2:$E$2000&lt;&gt;"10 - Gele"))
+SUMPRODUCT((Potentials!$F$2:$F$2000=0)*(Potentials!$B$2:$B$2000=AT130)*(Potentials!$D$2:$D$2000)*(Potentials!$E$2:$E$2000&lt;&gt;"8 - Gagne")*(Potentials!$E$2:$E$2000&lt;&gt;"9 - Perdu")*(Potentials!$E$2:$E$2000&lt;&gt;"10 - Gele")),
SUMPRODUCT((Potentials!$F$2:$F$2000)*(Potentials!$B$2:$B$2000=AT130)*(Potentials!$E$2:$E$2000&lt;&gt;"8 - Gagne")*(Potentials!$E$2:$E$2000&lt;&gt;"9 - Perdu")*(Potentials!$E$2:$E$2000&lt;&gt;"10 - Gele")*(Potentials!$O$2:$O$2000=$A$2))
+SUMPRODUCT((Potentials!$F$2:$F$2000=0)*(Potentials!$B$2:$B$2000=AT130)*(Potentials!$D$2:$D$2000)*(Potentials!$E$2:$E$2000&lt;&gt;"8 - Gagne")*(Potentials!$E$2:$E$2000&lt;&gt;"9 - Perdu")*(Potentials!$E$2:$E$2000&lt;&gt;"10 - Gele")*(Potentials!$O$2:$O$2000=$A$2)))</f>
      </c>
      <c r="BA130" t="str">
        <f>Potentials!A128</f>
      </c>
      <c r="BB130" s="2" t="str">
        <f t="array" ref="BB130" aca="1" ca="1">IF($A$2="Tous",SUMPRODUCT((Potentials!$F$2:$F$2000)*(Potentials!$A$2:$A$2000=BA130)*(Potentials!$E$2:$E$2000&lt;&gt;"8 - Gagne")*(Potentials!$E$2:$E$2000&lt;&gt;"9 - Perdu")*(Potentials!$E$2:$E$2000&lt;&gt;"10 - Gele"))
+SUMPRODUCT((Potentials!$F$2:$F$2000=0)*(Potentials!$A$2:$A$2000=BA130)*(Potentials!$D$2:$D$2000)*(Potentials!$E$2:$E$2000&lt;&gt;"8 - Gagne")*(Potentials!$E$2:$E$2000&lt;&gt;"9 - Perdu")*(Potentials!$E$2:$E$2000&lt;&gt;"10 - Gele")),
SUMPRODUCT((Potentials!$F$2:$F$2000)*(Potentials!$A$2:$A$2000=BA130)*(Potentials!$E$2:$E$2000&lt;&gt;"8 - Gagne")*(Potentials!$E$2:$E$2000&lt;&gt;"9 - Perdu")*(Potentials!$E$2:$E$2000&lt;&gt;"10 - Gele")*(Potentials!$O$2:$O$2000=$A$2))
+SUMPRODUCT((Potentials!$F$2:$F$2000=0)*(Potentials!$A$2:$A$2000=BA130)*(Potentials!$D$2:$D$2000)*(Potentials!$E$2:$E$2000&lt;&gt;"8 - Gagne")*(Potentials!$E$2:$E$2000&lt;&gt;"9 - Perdu")*(Potentials!$E$2:$E$2000&lt;&gt;"10 - Gele")*(Potentials!$O$2:$O$2000=$A$2)))</f>
      </c>
    </row>
    <row r="131" spans="1:113">
      <c r="R131" t="str">
        <f>Potentials!A129</f>
      </c>
      <c r="S131" s="1" t="str">
        <f>Potentials!M129</f>
      </c>
      <c r="T131" s="47" t="str">
        <f>IF(INDEX(Potentials!$A$1:$O$1000,MATCH(R131,Potentials!$A$1:$A$1000,0),MATCH("Origine setup",Potentials!$A$1:$O$1,0))&lt;&gt;"",0,
IF($A$2="Tous",
IF(AND($R$2=0,$S$2=0,DATE(YEAR(S131),MONTH(S131),DAY(S131))&gt;=$O$6,(DATE(YEAR(S131),MONTH(S131),DAY(S131))&lt;=$O$3),LEFT(R131,3)="PRA"),1,
IF(AND($R$2&lt;&gt;0,$S$2&lt;&gt;0,DATE(YEAR(S131),MONTH(S131),DAY(S131))&gt;=$R$2,(DATE(YEAR(S131),MONTH(S131),DAY(S131))&lt;=$S$2),LEFT(R131,3)="PRA"),1,0)),
IF(AND($R$2=0,$S$2=0,DATE(YEAR(S131),MONTH(S131),DAY(S131))&gt;=$O$6,(DATE(YEAR(S131),MONTH(S131),DAY(S131))&lt;=$O$3),INDEX(Potentials!$A$1:$O$1000,MATCH(R131,Potentials!$A$1:$A$1000,0),MATCH("Groupe",Potentials!$A$1:$O$1,0))=$A$2,LEFT(R131,3)="PRA"),1,
IF(AND($R$2&lt;&gt;0,$S$2&lt;&gt;0,DATE(YEAR(S131),MONTH(S131),DAY(S131))&gt;=$R$2,(DATE(YEAR(S131),MONTH(S131),DAY(S131))&lt;=$S$2),INDEX(Potentials!$A$1:$O$1000,MATCH(R131,Potentials!$A$1:$A$1000,0),MATCH("Groupe",Potentials!$A$1:$O$1,0))=$A$2,LEFT(R131,3)="PRA"),1,0))))</f>
      </c>
      <c r="U131" s="47" t="str">
        <f>IF(T131&lt;&gt;0,SUM($T$4:T131),0)</f>
      </c>
      <c r="V131" s="1"/>
      <c r="W131" s="17"/>
      <c r="Y131" t="str">
        <f>Projects!A129</f>
      </c>
      <c r="Z131" s="1" t="str">
        <f>Projects!I129</f>
      </c>
      <c r="AA131" s="47" t="str">
        <f>IF($A$2="Tous",
IF(AND($Y$2=0,$Z$2=0,DATE(YEAR(Z131),MONTH(Z131),DAY(Z131))&gt;=$O$6,(DATE(YEAR(Z131),MONTH(Z131),DAY(Z131))&lt;=$O$3)),1,
IF(AND($Y$2&lt;&gt;0,$Z$2&lt;&gt;0,DATE(YEAR(Z131),MONTH(Z131),DAY(Z131))&gt;=$Y$2,(DATE(YEAR(Z131),MONTH(Z131),DAY(Z131))&lt;=$Z$2)),1,0)),
IF(AND($Y$2=0,$Z$2=0,DATE(YEAR(Z131),MONTH(Z131),DAY(Z131))&gt;=$O$6,(DATE(YEAR(Z131),MONTH(Z131),DAY(Z131))&lt;=$O$3),INDEX(Projects!$A$1:$O$1000,MATCH(Y131,Projects!$A$1:$A$1000,0),MATCH("Groupe",Projects!$A$1:$O$1,0))=$A$2),1,
IF(AND($Y$2&lt;&gt;0,$Z$2&lt;&gt;0,DATE(YEAR(Z131),MONTH(Z131),DAY(Z131))&gt;=$Y$2,(DATE(YEAR(Z131),MONTH(Z131),DAY(Z131))&lt;=$Z$2),INDEX(Projects!$A$1:$O$1000,MATCH(Y131,Projects!$A$1:$A$1000,0),MATCH("Groupe",Projects!$A$1:$O$1,0))=$A$2),1,0)))</f>
      </c>
      <c r="AB131" s="47" t="str">
        <f>IF(AA131&lt;&gt;0,SUM($AA$4:AA131),0)</f>
      </c>
      <c r="AC131" s="1"/>
      <c r="AD131" s="17"/>
      <c r="AF131" t="str">
        <f>Projects!A129</f>
      </c>
      <c r="AG131" s="1" t="str">
        <f>Projects!D129</f>
      </c>
      <c r="AH131" s="47" t="str">
        <f>IF($A$2="Tous",
IF(AND($AF$2=0,$AG$2=0,DATE(YEAR(AG131),MONTH(AG131),DAY(AG131))&gt;=$O$6,(DATE(YEAR(AG131),MONTH(AG131),DAY(AG131))&lt;=$O$3)),1,
IF(AND($AF$2&lt;&gt;0,$AG$2&lt;&gt;0,DATE(YEAR(AG131),MONTH(AG131),DAY(AG131))&gt;=$AF$2,(DATE(YEAR(AG131),MONTH(AG131),DAY(AG131))&lt;=$AG$2)),1,0)),
IF(AND($AF$2=0,$AG$2=0,DATE(YEAR(AG131),MONTH(AG131),DAY(AG131))&gt;=$O$6,(DATE(YEAR(AG131),MONTH(AG131),DAY(AG131))&lt;=$O$3),INDEX(Projects!$A$1:$O$1000,MATCH(AF131,Projects!$A$1:$A$1000,0),MATCH("Groupe",Projects!$A$1:$O$1,0))=$A$2),1,
IF(AND($AF$2&lt;&gt;0,$AG$2&lt;&gt;0,DATE(YEAR(AG131),MONTH(AG131),DAY(AG131))&gt;=$AF$2,(DATE(YEAR(AG131),MONTH(AG131),DAY(AG131))&lt;=$AG$2),INDEX(Projects!$A$1:$O$1000,MATCH(AF131,Projects!$A$1:$A$1000,0),MATCH("Groupe",Projects!$A$1:$O$1,0))=$A$2),1,0)))</f>
      </c>
      <c r="AI131" s="47" t="str">
        <f>IF(AH131&lt;&gt;0,SUM($AH$4:AH131),0)</f>
      </c>
      <c r="AJ131" s="1"/>
      <c r="AK131" s="17"/>
      <c r="AM131" t="str">
        <f>Potentials!A129</f>
      </c>
      <c r="AN131" s="1" t="str">
        <f>Potentials!L129</f>
      </c>
      <c r="AO131" s="47" t="str">
        <f>IF(INDEX(Potentials!$A$1:$O$1000,MATCH(R131,Potentials!$A$1:$A$1000,0),MATCH("Origine setup",Potentials!$A$1:$O$1,0))&lt;&gt;"",0,
IF($A$2="Tous",
IF(AND($AM$2=0,$AN$2=0,DATE(YEAR(AN131),MONTH(AN131),DAY(AN131))&gt;=$O$6,(DATE(YEAR(AN131),MONTH(AN131),DAY(AN131))&lt;=$O$3),INDEX(Potentials!$A$1:$O$10000,MATCH(AM131,Potentials!$A$1:$A$1000,0),MATCH("Statut",Potentials!$A$1:$O$1,0))="9 -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IF(AND($AM$2&lt;&gt;0,$AN$2&lt;&gt;0,DATE(YEAR(AN131),MONTH(AN131),DAY(AN131))&gt;=$AM$2,(DATE(YEAR(AN131),MONTH(AN131),DAY(AN131))&lt;=$AN$2),INDEX(Potentials!$A$1:$O$10000,MATCH(AM131,Potentials!$A$1:$A$1000,0),MATCH("Statut",Potentials!$A$1:$O$1,0))="9 - Perdu"),1,0)),
IF(AND($AM$2=0,$AN$2=0,DATE(YEAR(AN131),MONTH(AN131),DAY(AN131))&gt;=$O$6,(DATE(YEAR(AN131),MONTH(AN131),DAY(AN131))&lt;=$O$3),INDEX(Potentials!$A$1:$O$1000,MATCH(AM131,Potentials!$A$1:$A$1000,0),MATCH("Groupe",Potentials!$A$1:$O$1,0))=$A$2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,MATCH(AM131,Potentials!$A$1:$A$1000,0),MATCH("Groupe",Potentials!$A$1:$O$1,0))=$A$2,INDEX(Potentials!$A$1:$O$10000,MATCH(AM131,Potentials!$A$1:$A$1000,0),MATCH("Statut",Potentials!$A$1:$O$1,0))="9 - Perdu"),1,0))))</f>
      </c>
      <c r="AP131" s="47" t="str">
        <f>IF(AO131&lt;&gt;0,SUM($AO$4:AO131),0)</f>
      </c>
      <c r="AQ131" s="1"/>
      <c r="AR131" s="17"/>
      <c r="AT131" t="str">
        <f>IF(COUNTIF($AT$4:AT130,Potentials!B129)&gt;0,"",Potentials!B129)</f>
      </c>
      <c r="AU131" s="2" t="str">
        <f t="array" ref="AU131" aca="1" ca="1">IF($A$2="Tous",SUMPRODUCT((Potentials!$F$2:$F$2000)*(Potentials!$B$2:$B$2000=AT131)*(Potentials!$E$2:$E$2000&lt;&gt;"8 - Gagne")*(Potentials!$E$2:$E$2000&lt;&gt;"9 - Perdu")*(Potentials!$E$2:$E$2000&lt;&gt;"10 - Gele"))
+SUMPRODUCT((Potentials!$F$2:$F$2000=0)*(Potentials!$B$2:$B$2000=AT131)*(Potentials!$D$2:$D$2000)*(Potentials!$E$2:$E$2000&lt;&gt;"8 - Gagne")*(Potentials!$E$2:$E$2000&lt;&gt;"9 - Perdu")*(Potentials!$E$2:$E$2000&lt;&gt;"10 - Gele")),
SUMPRODUCT((Potentials!$F$2:$F$2000)*(Potentials!$B$2:$B$2000=AT131)*(Potentials!$E$2:$E$2000&lt;&gt;"8 - Gagne")*(Potentials!$E$2:$E$2000&lt;&gt;"9 - Perdu")*(Potentials!$E$2:$E$2000&lt;&gt;"10 - Gele")*(Potentials!$O$2:$O$2000=$A$2))
+SUMPRODUCT((Potentials!$F$2:$F$2000=0)*(Potentials!$B$2:$B$2000=AT131)*(Potentials!$D$2:$D$2000)*(Potentials!$E$2:$E$2000&lt;&gt;"8 - Gagne")*(Potentials!$E$2:$E$2000&lt;&gt;"9 - Perdu")*(Potentials!$E$2:$E$2000&lt;&gt;"10 - Gele")*(Potentials!$O$2:$O$2000=$A$2)))</f>
      </c>
      <c r="BA131" t="str">
        <f>Potentials!A129</f>
      </c>
      <c r="BB131" s="2" t="str">
        <f t="array" ref="BB131" aca="1" ca="1">IF($A$2="Tous",SUMPRODUCT((Potentials!$F$2:$F$2000)*(Potentials!$A$2:$A$2000=BA131)*(Potentials!$E$2:$E$2000&lt;&gt;"8 - Gagne")*(Potentials!$E$2:$E$2000&lt;&gt;"9 - Perdu")*(Potentials!$E$2:$E$2000&lt;&gt;"10 - Gele"))
+SUMPRODUCT((Potentials!$F$2:$F$2000=0)*(Potentials!$A$2:$A$2000=BA131)*(Potentials!$D$2:$D$2000)*(Potentials!$E$2:$E$2000&lt;&gt;"8 - Gagne")*(Potentials!$E$2:$E$2000&lt;&gt;"9 - Perdu")*(Potentials!$E$2:$E$2000&lt;&gt;"10 - Gele")),
SUMPRODUCT((Potentials!$F$2:$F$2000)*(Potentials!$A$2:$A$2000=BA131)*(Potentials!$E$2:$E$2000&lt;&gt;"8 - Gagne")*(Potentials!$E$2:$E$2000&lt;&gt;"9 - Perdu")*(Potentials!$E$2:$E$2000&lt;&gt;"10 - Gele")*(Potentials!$O$2:$O$2000=$A$2))
+SUMPRODUCT((Potentials!$F$2:$F$2000=0)*(Potentials!$A$2:$A$2000=BA131)*(Potentials!$D$2:$D$2000)*(Potentials!$E$2:$E$2000&lt;&gt;"8 - Gagne")*(Potentials!$E$2:$E$2000&lt;&gt;"9 - Perdu")*(Potentials!$E$2:$E$2000&lt;&gt;"10 - Gele")*(Potentials!$O$2:$O$2000=$A$2)))</f>
      </c>
    </row>
    <row r="132" spans="1:113">
      <c r="R132" t="str">
        <f>Potentials!A130</f>
      </c>
      <c r="S132" s="1" t="str">
        <f>Potentials!M130</f>
      </c>
      <c r="T132" s="47" t="str">
        <f>IF(INDEX(Potentials!$A$1:$O$1000,MATCH(R132,Potentials!$A$1:$A$1000,0),MATCH("Origine setup",Potentials!$A$1:$O$1,0))&lt;&gt;"",0,
IF($A$2="Tous",
IF(AND($R$2=0,$S$2=0,DATE(YEAR(S132),MONTH(S132),DAY(S132))&gt;=$O$6,(DATE(YEAR(S132),MONTH(S132),DAY(S132))&lt;=$O$3),LEFT(R132,3)="PRA"),1,
IF(AND($R$2&lt;&gt;0,$S$2&lt;&gt;0,DATE(YEAR(S132),MONTH(S132),DAY(S132))&gt;=$R$2,(DATE(YEAR(S132),MONTH(S132),DAY(S132))&lt;=$S$2),LEFT(R132,3)="PRA"),1,0)),
IF(AND($R$2=0,$S$2=0,DATE(YEAR(S132),MONTH(S132),DAY(S132))&gt;=$O$6,(DATE(YEAR(S132),MONTH(S132),DAY(S132))&lt;=$O$3),INDEX(Potentials!$A$1:$O$1000,MATCH(R132,Potentials!$A$1:$A$1000,0),MATCH("Groupe",Potentials!$A$1:$O$1,0))=$A$2,LEFT(R132,3)="PRA"),1,
IF(AND($R$2&lt;&gt;0,$S$2&lt;&gt;0,DATE(YEAR(S132),MONTH(S132),DAY(S132))&gt;=$R$2,(DATE(YEAR(S132),MONTH(S132),DAY(S132))&lt;=$S$2),INDEX(Potentials!$A$1:$O$1000,MATCH(R132,Potentials!$A$1:$A$1000,0),MATCH("Groupe",Potentials!$A$1:$O$1,0))=$A$2,LEFT(R132,3)="PRA"),1,0))))</f>
      </c>
      <c r="U132" s="47" t="str">
        <f>IF(T132&lt;&gt;0,SUM($T$4:T132),0)</f>
      </c>
      <c r="V132" s="1"/>
      <c r="W132" s="17"/>
      <c r="Y132" t="str">
        <f>Projects!A130</f>
      </c>
      <c r="Z132" s="1" t="str">
        <f>Projects!I130</f>
      </c>
      <c r="AA132" s="47" t="str">
        <f>IF($A$2="Tous",
IF(AND($Y$2=0,$Z$2=0,DATE(YEAR(Z132),MONTH(Z132),DAY(Z132))&gt;=$O$6,(DATE(YEAR(Z132),MONTH(Z132),DAY(Z132))&lt;=$O$3)),1,
IF(AND($Y$2&lt;&gt;0,$Z$2&lt;&gt;0,DATE(YEAR(Z132),MONTH(Z132),DAY(Z132))&gt;=$Y$2,(DATE(YEAR(Z132),MONTH(Z132),DAY(Z132))&lt;=$Z$2)),1,0)),
IF(AND($Y$2=0,$Z$2=0,DATE(YEAR(Z132),MONTH(Z132),DAY(Z132))&gt;=$O$6,(DATE(YEAR(Z132),MONTH(Z132),DAY(Z132))&lt;=$O$3),INDEX(Projects!$A$1:$O$1000,MATCH(Y132,Projects!$A$1:$A$1000,0),MATCH("Groupe",Projects!$A$1:$O$1,0))=$A$2),1,
IF(AND($Y$2&lt;&gt;0,$Z$2&lt;&gt;0,DATE(YEAR(Z132),MONTH(Z132),DAY(Z132))&gt;=$Y$2,(DATE(YEAR(Z132),MONTH(Z132),DAY(Z132))&lt;=$Z$2),INDEX(Projects!$A$1:$O$1000,MATCH(Y132,Projects!$A$1:$A$1000,0),MATCH("Groupe",Projects!$A$1:$O$1,0))=$A$2),1,0)))</f>
      </c>
      <c r="AB132" s="47" t="str">
        <f>IF(AA132&lt;&gt;0,SUM($AA$4:AA132),0)</f>
      </c>
      <c r="AC132" s="1"/>
      <c r="AD132" s="17"/>
      <c r="AF132" t="str">
        <f>Projects!A130</f>
      </c>
      <c r="AG132" s="1" t="str">
        <f>Projects!D130</f>
      </c>
      <c r="AH132" s="47" t="str">
        <f>IF($A$2="Tous",
IF(AND($AF$2=0,$AG$2=0,DATE(YEAR(AG132),MONTH(AG132),DAY(AG132))&gt;=$O$6,(DATE(YEAR(AG132),MONTH(AG132),DAY(AG132))&lt;=$O$3)),1,
IF(AND($AF$2&lt;&gt;0,$AG$2&lt;&gt;0,DATE(YEAR(AG132),MONTH(AG132),DAY(AG132))&gt;=$AF$2,(DATE(YEAR(AG132),MONTH(AG132),DAY(AG132))&lt;=$AG$2)),1,0)),
IF(AND($AF$2=0,$AG$2=0,DATE(YEAR(AG132),MONTH(AG132),DAY(AG132))&gt;=$O$6,(DATE(YEAR(AG132),MONTH(AG132),DAY(AG132))&lt;=$O$3),INDEX(Projects!$A$1:$O$1000,MATCH(AF132,Projects!$A$1:$A$1000,0),MATCH("Groupe",Projects!$A$1:$O$1,0))=$A$2),1,
IF(AND($AF$2&lt;&gt;0,$AG$2&lt;&gt;0,DATE(YEAR(AG132),MONTH(AG132),DAY(AG132))&gt;=$AF$2,(DATE(YEAR(AG132),MONTH(AG132),DAY(AG132))&lt;=$AG$2),INDEX(Projects!$A$1:$O$1000,MATCH(AF132,Projects!$A$1:$A$1000,0),MATCH("Groupe",Projects!$A$1:$O$1,0))=$A$2),1,0)))</f>
      </c>
      <c r="AI132" s="47" t="str">
        <f>IF(AH132&lt;&gt;0,SUM($AH$4:AH132),0)</f>
      </c>
      <c r="AJ132" s="1"/>
      <c r="AK132" s="17"/>
      <c r="AM132" t="str">
        <f>Potentials!A130</f>
      </c>
      <c r="AN132" s="1" t="str">
        <f>Potentials!L130</f>
      </c>
      <c r="AO132" s="47" t="str">
        <f>IF(INDEX(Potentials!$A$1:$O$1000,MATCH(R132,Potentials!$A$1:$A$1000,0),MATCH("Origine setup",Potentials!$A$1:$O$1,0))&lt;&gt;"",0,
IF($A$2="Tous",
IF(AND($AM$2=0,$AN$2=0,DATE(YEAR(AN132),MONTH(AN132),DAY(AN132))&gt;=$O$6,(DATE(YEAR(AN132),MONTH(AN132),DAY(AN132))&lt;=$O$3),INDEX(Potentials!$A$1:$O$10000,MATCH(AM132,Potentials!$A$1:$A$1000,0),MATCH("Statut",Potentials!$A$1:$O$1,0))="9 -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IF(AND($AM$2&lt;&gt;0,$AN$2&lt;&gt;0,DATE(YEAR(AN132),MONTH(AN132),DAY(AN132))&gt;=$AM$2,(DATE(YEAR(AN132),MONTH(AN132),DAY(AN132))&lt;=$AN$2),INDEX(Potentials!$A$1:$O$10000,MATCH(AM132,Potentials!$A$1:$A$1000,0),MATCH("Statut",Potentials!$A$1:$O$1,0))="9 - Perdu"),1,0)),
IF(AND($AM$2=0,$AN$2=0,DATE(YEAR(AN132),MONTH(AN132),DAY(AN132))&gt;=$O$6,(DATE(YEAR(AN132),MONTH(AN132),DAY(AN132))&lt;=$O$3),INDEX(Potentials!$A$1:$O$1000,MATCH(AM132,Potentials!$A$1:$A$1000,0),MATCH("Groupe",Potentials!$A$1:$O$1,0))=$A$2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,MATCH(AM132,Potentials!$A$1:$A$1000,0),MATCH("Groupe",Potentials!$A$1:$O$1,0))=$A$2,INDEX(Potentials!$A$1:$O$10000,MATCH(AM132,Potentials!$A$1:$A$1000,0),MATCH("Statut",Potentials!$A$1:$O$1,0))="9 - Perdu"),1,0))))</f>
      </c>
      <c r="AP132" s="47" t="str">
        <f>IF(AO132&lt;&gt;0,SUM($AO$4:AO132),0)</f>
      </c>
      <c r="AQ132" s="1"/>
      <c r="AR132" s="17"/>
      <c r="AT132" t="str">
        <f>IF(COUNTIF($AT$4:AT131,Potentials!B130)&gt;0,"",Potentials!B130)</f>
      </c>
      <c r="AU132" s="2" t="str">
        <f t="array" ref="AU132" aca="1" ca="1">IF($A$2="Tous",SUMPRODUCT((Potentials!$F$2:$F$2000)*(Potentials!$B$2:$B$2000=AT132)*(Potentials!$E$2:$E$2000&lt;&gt;"8 - Gagne")*(Potentials!$E$2:$E$2000&lt;&gt;"9 - Perdu")*(Potentials!$E$2:$E$2000&lt;&gt;"10 - Gele"))
+SUMPRODUCT((Potentials!$F$2:$F$2000=0)*(Potentials!$B$2:$B$2000=AT132)*(Potentials!$D$2:$D$2000)*(Potentials!$E$2:$E$2000&lt;&gt;"8 - Gagne")*(Potentials!$E$2:$E$2000&lt;&gt;"9 - Perdu")*(Potentials!$E$2:$E$2000&lt;&gt;"10 - Gele")),
SUMPRODUCT((Potentials!$F$2:$F$2000)*(Potentials!$B$2:$B$2000=AT132)*(Potentials!$E$2:$E$2000&lt;&gt;"8 - Gagne")*(Potentials!$E$2:$E$2000&lt;&gt;"9 - Perdu")*(Potentials!$E$2:$E$2000&lt;&gt;"10 - Gele")*(Potentials!$O$2:$O$2000=$A$2))
+SUMPRODUCT((Potentials!$F$2:$F$2000=0)*(Potentials!$B$2:$B$2000=AT132)*(Potentials!$D$2:$D$2000)*(Potentials!$E$2:$E$2000&lt;&gt;"8 - Gagne")*(Potentials!$E$2:$E$2000&lt;&gt;"9 - Perdu")*(Potentials!$E$2:$E$2000&lt;&gt;"10 - Gele")*(Potentials!$O$2:$O$2000=$A$2)))</f>
      </c>
      <c r="BA132" t="str">
        <f>Potentials!A130</f>
      </c>
      <c r="BB132" s="2" t="str">
        <f t="array" ref="BB132" aca="1" ca="1">IF($A$2="Tous",SUMPRODUCT((Potentials!$F$2:$F$2000)*(Potentials!$A$2:$A$2000=BA132)*(Potentials!$E$2:$E$2000&lt;&gt;"8 - Gagne")*(Potentials!$E$2:$E$2000&lt;&gt;"9 - Perdu")*(Potentials!$E$2:$E$2000&lt;&gt;"10 - Gele"))
+SUMPRODUCT((Potentials!$F$2:$F$2000=0)*(Potentials!$A$2:$A$2000=BA132)*(Potentials!$D$2:$D$2000)*(Potentials!$E$2:$E$2000&lt;&gt;"8 - Gagne")*(Potentials!$E$2:$E$2000&lt;&gt;"9 - Perdu")*(Potentials!$E$2:$E$2000&lt;&gt;"10 - Gele")),
SUMPRODUCT((Potentials!$F$2:$F$2000)*(Potentials!$A$2:$A$2000=BA132)*(Potentials!$E$2:$E$2000&lt;&gt;"8 - Gagne")*(Potentials!$E$2:$E$2000&lt;&gt;"9 - Perdu")*(Potentials!$E$2:$E$2000&lt;&gt;"10 - Gele")*(Potentials!$O$2:$O$2000=$A$2))
+SUMPRODUCT((Potentials!$F$2:$F$2000=0)*(Potentials!$A$2:$A$2000=BA132)*(Potentials!$D$2:$D$2000)*(Potentials!$E$2:$E$2000&lt;&gt;"8 - Gagne")*(Potentials!$E$2:$E$2000&lt;&gt;"9 - Perdu")*(Potentials!$E$2:$E$2000&lt;&gt;"10 - Gele")*(Potentials!$O$2:$O$2000=$A$2)))</f>
      </c>
    </row>
    <row r="133" spans="1:113">
      <c r="R133" t="str">
        <f>Potentials!A131</f>
      </c>
      <c r="S133" s="1" t="str">
        <f>Potentials!M131</f>
      </c>
      <c r="T133" s="47" t="str">
        <f>IF(INDEX(Potentials!$A$1:$O$1000,MATCH(R133,Potentials!$A$1:$A$1000,0),MATCH("Origine setup",Potentials!$A$1:$O$1,0))&lt;&gt;"",0,
IF($A$2="Tous",
IF(AND($R$2=0,$S$2=0,DATE(YEAR(S133),MONTH(S133),DAY(S133))&gt;=$O$6,(DATE(YEAR(S133),MONTH(S133),DAY(S133))&lt;=$O$3),LEFT(R133,3)="PRA"),1,
IF(AND($R$2&lt;&gt;0,$S$2&lt;&gt;0,DATE(YEAR(S133),MONTH(S133),DAY(S133))&gt;=$R$2,(DATE(YEAR(S133),MONTH(S133),DAY(S133))&lt;=$S$2),LEFT(R133,3)="PRA"),1,0)),
IF(AND($R$2=0,$S$2=0,DATE(YEAR(S133),MONTH(S133),DAY(S133))&gt;=$O$6,(DATE(YEAR(S133),MONTH(S133),DAY(S133))&lt;=$O$3),INDEX(Potentials!$A$1:$O$1000,MATCH(R133,Potentials!$A$1:$A$1000,0),MATCH("Groupe",Potentials!$A$1:$O$1,0))=$A$2,LEFT(R133,3)="PRA"),1,
IF(AND($R$2&lt;&gt;0,$S$2&lt;&gt;0,DATE(YEAR(S133),MONTH(S133),DAY(S133))&gt;=$R$2,(DATE(YEAR(S133),MONTH(S133),DAY(S133))&lt;=$S$2),INDEX(Potentials!$A$1:$O$1000,MATCH(R133,Potentials!$A$1:$A$1000,0),MATCH("Groupe",Potentials!$A$1:$O$1,0))=$A$2,LEFT(R133,3)="PRA"),1,0))))</f>
      </c>
      <c r="U133" s="47" t="str">
        <f>IF(T133&lt;&gt;0,SUM($T$4:T133),0)</f>
      </c>
      <c r="V133" s="1"/>
      <c r="W133" s="17"/>
      <c r="Y133" t="str">
        <f>Projects!A131</f>
      </c>
      <c r="Z133" s="1" t="str">
        <f>Projects!I131</f>
      </c>
      <c r="AA133" s="47" t="str">
        <f>IF($A$2="Tous",
IF(AND($Y$2=0,$Z$2=0,DATE(YEAR(Z133),MONTH(Z133),DAY(Z133))&gt;=$O$6,(DATE(YEAR(Z133),MONTH(Z133),DAY(Z133))&lt;=$O$3)),1,
IF(AND($Y$2&lt;&gt;0,$Z$2&lt;&gt;0,DATE(YEAR(Z133),MONTH(Z133),DAY(Z133))&gt;=$Y$2,(DATE(YEAR(Z133),MONTH(Z133),DAY(Z133))&lt;=$Z$2)),1,0)),
IF(AND($Y$2=0,$Z$2=0,DATE(YEAR(Z133),MONTH(Z133),DAY(Z133))&gt;=$O$6,(DATE(YEAR(Z133),MONTH(Z133),DAY(Z133))&lt;=$O$3),INDEX(Projects!$A$1:$O$1000,MATCH(Y133,Projects!$A$1:$A$1000,0),MATCH("Groupe",Projects!$A$1:$O$1,0))=$A$2),1,
IF(AND($Y$2&lt;&gt;0,$Z$2&lt;&gt;0,DATE(YEAR(Z133),MONTH(Z133),DAY(Z133))&gt;=$Y$2,(DATE(YEAR(Z133),MONTH(Z133),DAY(Z133))&lt;=$Z$2),INDEX(Projects!$A$1:$O$1000,MATCH(Y133,Projects!$A$1:$A$1000,0),MATCH("Groupe",Projects!$A$1:$O$1,0))=$A$2),1,0)))</f>
      </c>
      <c r="AB133" s="47" t="str">
        <f>IF(AA133&lt;&gt;0,SUM($AA$4:AA133),0)</f>
      </c>
      <c r="AC133" s="1"/>
      <c r="AD133" s="17"/>
      <c r="AF133" t="str">
        <f>Projects!A131</f>
      </c>
      <c r="AG133" s="1" t="str">
        <f>Projects!D131</f>
      </c>
      <c r="AH133" s="47" t="str">
        <f>IF($A$2="Tous",
IF(AND($AF$2=0,$AG$2=0,DATE(YEAR(AG133),MONTH(AG133),DAY(AG133))&gt;=$O$6,(DATE(YEAR(AG133),MONTH(AG133),DAY(AG133))&lt;=$O$3)),1,
IF(AND($AF$2&lt;&gt;0,$AG$2&lt;&gt;0,DATE(YEAR(AG133),MONTH(AG133),DAY(AG133))&gt;=$AF$2,(DATE(YEAR(AG133),MONTH(AG133),DAY(AG133))&lt;=$AG$2)),1,0)),
IF(AND($AF$2=0,$AG$2=0,DATE(YEAR(AG133),MONTH(AG133),DAY(AG133))&gt;=$O$6,(DATE(YEAR(AG133),MONTH(AG133),DAY(AG133))&lt;=$O$3),INDEX(Projects!$A$1:$O$1000,MATCH(AF133,Projects!$A$1:$A$1000,0),MATCH("Groupe",Projects!$A$1:$O$1,0))=$A$2),1,
IF(AND($AF$2&lt;&gt;0,$AG$2&lt;&gt;0,DATE(YEAR(AG133),MONTH(AG133),DAY(AG133))&gt;=$AF$2,(DATE(YEAR(AG133),MONTH(AG133),DAY(AG133))&lt;=$AG$2),INDEX(Projects!$A$1:$O$1000,MATCH(AF133,Projects!$A$1:$A$1000,0),MATCH("Groupe",Projects!$A$1:$O$1,0))=$A$2),1,0)))</f>
      </c>
      <c r="AI133" s="47" t="str">
        <f>IF(AH133&lt;&gt;0,SUM($AH$4:AH133),0)</f>
      </c>
      <c r="AJ133" s="1"/>
      <c r="AK133" s="17"/>
      <c r="AM133" t="str">
        <f>Potentials!A131</f>
      </c>
      <c r="AN133" s="1" t="str">
        <f>Potentials!L131</f>
      </c>
      <c r="AO133" s="47" t="str">
        <f>IF(INDEX(Potentials!$A$1:$O$1000,MATCH(R133,Potentials!$A$1:$A$1000,0),MATCH("Origine setup",Potentials!$A$1:$O$1,0))&lt;&gt;"",0,
IF($A$2="Tous",
IF(AND($AM$2=0,$AN$2=0,DATE(YEAR(AN133),MONTH(AN133),DAY(AN133))&gt;=$O$6,(DATE(YEAR(AN133),MONTH(AN133),DAY(AN133))&lt;=$O$3),INDEX(Potentials!$A$1:$O$10000,MATCH(AM133,Potentials!$A$1:$A$1000,0),MATCH("Statut",Potentials!$A$1:$O$1,0))="9 -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IF(AND($AM$2&lt;&gt;0,$AN$2&lt;&gt;0,DATE(YEAR(AN133),MONTH(AN133),DAY(AN133))&gt;=$AM$2,(DATE(YEAR(AN133),MONTH(AN133),DAY(AN133))&lt;=$AN$2),INDEX(Potentials!$A$1:$O$10000,MATCH(AM133,Potentials!$A$1:$A$1000,0),MATCH("Statut",Potentials!$A$1:$O$1,0))="9 - Perdu"),1,0)),
IF(AND($AM$2=0,$AN$2=0,DATE(YEAR(AN133),MONTH(AN133),DAY(AN133))&gt;=$O$6,(DATE(YEAR(AN133),MONTH(AN133),DAY(AN133))&lt;=$O$3),INDEX(Potentials!$A$1:$O$1000,MATCH(AM133,Potentials!$A$1:$A$1000,0),MATCH("Groupe",Potentials!$A$1:$O$1,0))=$A$2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,MATCH(AM133,Potentials!$A$1:$A$1000,0),MATCH("Groupe",Potentials!$A$1:$O$1,0))=$A$2,INDEX(Potentials!$A$1:$O$10000,MATCH(AM133,Potentials!$A$1:$A$1000,0),MATCH("Statut",Potentials!$A$1:$O$1,0))="9 - Perdu"),1,0))))</f>
      </c>
      <c r="AP133" s="47" t="str">
        <f>IF(AO133&lt;&gt;0,SUM($AO$4:AO133),0)</f>
      </c>
      <c r="AQ133" s="1"/>
      <c r="AR133" s="17"/>
      <c r="AT133" t="str">
        <f>IF(COUNTIF($AT$4:AT132,Potentials!B131)&gt;0,"",Potentials!B131)</f>
      </c>
      <c r="AU133" s="2" t="str">
        <f t="array" ref="AU133" aca="1" ca="1">IF($A$2="Tous",SUMPRODUCT((Potentials!$F$2:$F$2000)*(Potentials!$B$2:$B$2000=AT133)*(Potentials!$E$2:$E$2000&lt;&gt;"8 - Gagne")*(Potentials!$E$2:$E$2000&lt;&gt;"9 - Perdu")*(Potentials!$E$2:$E$2000&lt;&gt;"10 - Gele"))
+SUMPRODUCT((Potentials!$F$2:$F$2000=0)*(Potentials!$B$2:$B$2000=AT133)*(Potentials!$D$2:$D$2000)*(Potentials!$E$2:$E$2000&lt;&gt;"8 - Gagne")*(Potentials!$E$2:$E$2000&lt;&gt;"9 - Perdu")*(Potentials!$E$2:$E$2000&lt;&gt;"10 - Gele")),
SUMPRODUCT((Potentials!$F$2:$F$2000)*(Potentials!$B$2:$B$2000=AT133)*(Potentials!$E$2:$E$2000&lt;&gt;"8 - Gagne")*(Potentials!$E$2:$E$2000&lt;&gt;"9 - Perdu")*(Potentials!$E$2:$E$2000&lt;&gt;"10 - Gele")*(Potentials!$O$2:$O$2000=$A$2))
+SUMPRODUCT((Potentials!$F$2:$F$2000=0)*(Potentials!$B$2:$B$2000=AT133)*(Potentials!$D$2:$D$2000)*(Potentials!$E$2:$E$2000&lt;&gt;"8 - Gagne")*(Potentials!$E$2:$E$2000&lt;&gt;"9 - Perdu")*(Potentials!$E$2:$E$2000&lt;&gt;"10 - Gele")*(Potentials!$O$2:$O$2000=$A$2)))</f>
      </c>
      <c r="BA133" t="str">
        <f>Potentials!A131</f>
      </c>
      <c r="BB133" s="2" t="str">
        <f t="array" ref="BB133" aca="1" ca="1">IF($A$2="Tous",SUMPRODUCT((Potentials!$F$2:$F$2000)*(Potentials!$A$2:$A$2000=BA133)*(Potentials!$E$2:$E$2000&lt;&gt;"8 - Gagne")*(Potentials!$E$2:$E$2000&lt;&gt;"9 - Perdu")*(Potentials!$E$2:$E$2000&lt;&gt;"10 - Gele"))
+SUMPRODUCT((Potentials!$F$2:$F$2000=0)*(Potentials!$A$2:$A$2000=BA133)*(Potentials!$D$2:$D$2000)*(Potentials!$E$2:$E$2000&lt;&gt;"8 - Gagne")*(Potentials!$E$2:$E$2000&lt;&gt;"9 - Perdu")*(Potentials!$E$2:$E$2000&lt;&gt;"10 - Gele")),
SUMPRODUCT((Potentials!$F$2:$F$2000)*(Potentials!$A$2:$A$2000=BA133)*(Potentials!$E$2:$E$2000&lt;&gt;"8 - Gagne")*(Potentials!$E$2:$E$2000&lt;&gt;"9 - Perdu")*(Potentials!$E$2:$E$2000&lt;&gt;"10 - Gele")*(Potentials!$O$2:$O$2000=$A$2))
+SUMPRODUCT((Potentials!$F$2:$F$2000=0)*(Potentials!$A$2:$A$2000=BA133)*(Potentials!$D$2:$D$2000)*(Potentials!$E$2:$E$2000&lt;&gt;"8 - Gagne")*(Potentials!$E$2:$E$2000&lt;&gt;"9 - Perdu")*(Potentials!$E$2:$E$2000&lt;&gt;"10 - Gele")*(Potentials!$O$2:$O$2000=$A$2)))</f>
      </c>
    </row>
    <row r="134" spans="1:113">
      <c r="R134" t="str">
        <f>Potentials!A132</f>
      </c>
      <c r="S134" s="1" t="str">
        <f>Potentials!M132</f>
      </c>
      <c r="T134" s="47" t="str">
        <f>IF(INDEX(Potentials!$A$1:$O$1000,MATCH(R134,Potentials!$A$1:$A$1000,0),MATCH("Origine setup",Potentials!$A$1:$O$1,0))&lt;&gt;"",0,
IF($A$2="Tous",
IF(AND($R$2=0,$S$2=0,DATE(YEAR(S134),MONTH(S134),DAY(S134))&gt;=$O$6,(DATE(YEAR(S134),MONTH(S134),DAY(S134))&lt;=$O$3),LEFT(R134,3)="PRA"),1,
IF(AND($R$2&lt;&gt;0,$S$2&lt;&gt;0,DATE(YEAR(S134),MONTH(S134),DAY(S134))&gt;=$R$2,(DATE(YEAR(S134),MONTH(S134),DAY(S134))&lt;=$S$2),LEFT(R134,3)="PRA"),1,0)),
IF(AND($R$2=0,$S$2=0,DATE(YEAR(S134),MONTH(S134),DAY(S134))&gt;=$O$6,(DATE(YEAR(S134),MONTH(S134),DAY(S134))&lt;=$O$3),INDEX(Potentials!$A$1:$O$1000,MATCH(R134,Potentials!$A$1:$A$1000,0),MATCH("Groupe",Potentials!$A$1:$O$1,0))=$A$2,LEFT(R134,3)="PRA"),1,
IF(AND($R$2&lt;&gt;0,$S$2&lt;&gt;0,DATE(YEAR(S134),MONTH(S134),DAY(S134))&gt;=$R$2,(DATE(YEAR(S134),MONTH(S134),DAY(S134))&lt;=$S$2),INDEX(Potentials!$A$1:$O$1000,MATCH(R134,Potentials!$A$1:$A$1000,0),MATCH("Groupe",Potentials!$A$1:$O$1,0))=$A$2,LEFT(R134,3)="PRA"),1,0))))</f>
      </c>
      <c r="U134" s="47" t="str">
        <f>IF(T134&lt;&gt;0,SUM($T$4:T134),0)</f>
      </c>
      <c r="V134" s="1"/>
      <c r="W134" s="17"/>
      <c r="Y134" t="str">
        <f>Projects!A132</f>
      </c>
      <c r="Z134" s="1" t="str">
        <f>Projects!I132</f>
      </c>
      <c r="AA134" s="47" t="str">
        <f>IF($A$2="Tous",
IF(AND($Y$2=0,$Z$2=0,DATE(YEAR(Z134),MONTH(Z134),DAY(Z134))&gt;=$O$6,(DATE(YEAR(Z134),MONTH(Z134),DAY(Z134))&lt;=$O$3)),1,
IF(AND($Y$2&lt;&gt;0,$Z$2&lt;&gt;0,DATE(YEAR(Z134),MONTH(Z134),DAY(Z134))&gt;=$Y$2,(DATE(YEAR(Z134),MONTH(Z134),DAY(Z134))&lt;=$Z$2)),1,0)),
IF(AND($Y$2=0,$Z$2=0,DATE(YEAR(Z134),MONTH(Z134),DAY(Z134))&gt;=$O$6,(DATE(YEAR(Z134),MONTH(Z134),DAY(Z134))&lt;=$O$3),INDEX(Projects!$A$1:$O$1000,MATCH(Y134,Projects!$A$1:$A$1000,0),MATCH("Groupe",Projects!$A$1:$O$1,0))=$A$2),1,
IF(AND($Y$2&lt;&gt;0,$Z$2&lt;&gt;0,DATE(YEAR(Z134),MONTH(Z134),DAY(Z134))&gt;=$Y$2,(DATE(YEAR(Z134),MONTH(Z134),DAY(Z134))&lt;=$Z$2),INDEX(Projects!$A$1:$O$1000,MATCH(Y134,Projects!$A$1:$A$1000,0),MATCH("Groupe",Projects!$A$1:$O$1,0))=$A$2),1,0)))</f>
      </c>
      <c r="AB134" s="47" t="str">
        <f>IF(AA134&lt;&gt;0,SUM($AA$4:AA134),0)</f>
      </c>
      <c r="AC134" s="1"/>
      <c r="AD134" s="17"/>
      <c r="AF134" t="str">
        <f>Projects!A132</f>
      </c>
      <c r="AG134" s="1" t="str">
        <f>Projects!D132</f>
      </c>
      <c r="AH134" s="47" t="str">
        <f>IF($A$2="Tous",
IF(AND($AF$2=0,$AG$2=0,DATE(YEAR(AG134),MONTH(AG134),DAY(AG134))&gt;=$O$6,(DATE(YEAR(AG134),MONTH(AG134),DAY(AG134))&lt;=$O$3)),1,
IF(AND($AF$2&lt;&gt;0,$AG$2&lt;&gt;0,DATE(YEAR(AG134),MONTH(AG134),DAY(AG134))&gt;=$AF$2,(DATE(YEAR(AG134),MONTH(AG134),DAY(AG134))&lt;=$AG$2)),1,0)),
IF(AND($AF$2=0,$AG$2=0,DATE(YEAR(AG134),MONTH(AG134),DAY(AG134))&gt;=$O$6,(DATE(YEAR(AG134),MONTH(AG134),DAY(AG134))&lt;=$O$3),INDEX(Projects!$A$1:$O$1000,MATCH(AF134,Projects!$A$1:$A$1000,0),MATCH("Groupe",Projects!$A$1:$O$1,0))=$A$2),1,
IF(AND($AF$2&lt;&gt;0,$AG$2&lt;&gt;0,DATE(YEAR(AG134),MONTH(AG134),DAY(AG134))&gt;=$AF$2,(DATE(YEAR(AG134),MONTH(AG134),DAY(AG134))&lt;=$AG$2),INDEX(Projects!$A$1:$O$1000,MATCH(AF134,Projects!$A$1:$A$1000,0),MATCH("Groupe",Projects!$A$1:$O$1,0))=$A$2),1,0)))</f>
      </c>
      <c r="AI134" s="47" t="str">
        <f>IF(AH134&lt;&gt;0,SUM($AH$4:AH134),0)</f>
      </c>
      <c r="AJ134" s="1"/>
      <c r="AK134" s="17"/>
      <c r="AM134" t="str">
        <f>Potentials!A132</f>
      </c>
      <c r="AN134" s="1" t="str">
        <f>Potentials!L132</f>
      </c>
      <c r="AO134" s="47" t="str">
        <f>IF(INDEX(Potentials!$A$1:$O$1000,MATCH(R134,Potentials!$A$1:$A$1000,0),MATCH("Origine setup",Potentials!$A$1:$O$1,0))&lt;&gt;"",0,
IF($A$2="Tous",
IF(AND($AM$2=0,$AN$2=0,DATE(YEAR(AN134),MONTH(AN134),DAY(AN134))&gt;=$O$6,(DATE(YEAR(AN134),MONTH(AN134),DAY(AN134))&lt;=$O$3),INDEX(Potentials!$A$1:$O$10000,MATCH(AM134,Potentials!$A$1:$A$1000,0),MATCH("Statut",Potentials!$A$1:$O$1,0))="9 -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IF(AND($AM$2&lt;&gt;0,$AN$2&lt;&gt;0,DATE(YEAR(AN134),MONTH(AN134),DAY(AN134))&gt;=$AM$2,(DATE(YEAR(AN134),MONTH(AN134),DAY(AN134))&lt;=$AN$2),INDEX(Potentials!$A$1:$O$10000,MATCH(AM134,Potentials!$A$1:$A$1000,0),MATCH("Statut",Potentials!$A$1:$O$1,0))="9 - Perdu"),1,0)),
IF(AND($AM$2=0,$AN$2=0,DATE(YEAR(AN134),MONTH(AN134),DAY(AN134))&gt;=$O$6,(DATE(YEAR(AN134),MONTH(AN134),DAY(AN134))&lt;=$O$3),INDEX(Potentials!$A$1:$O$1000,MATCH(AM134,Potentials!$A$1:$A$1000,0),MATCH("Groupe",Potentials!$A$1:$O$1,0))=$A$2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,MATCH(AM134,Potentials!$A$1:$A$1000,0),MATCH("Groupe",Potentials!$A$1:$O$1,0))=$A$2,INDEX(Potentials!$A$1:$O$10000,MATCH(AM134,Potentials!$A$1:$A$1000,0),MATCH("Statut",Potentials!$A$1:$O$1,0))="9 - Perdu"),1,0))))</f>
      </c>
      <c r="AP134" s="47" t="str">
        <f>IF(AO134&lt;&gt;0,SUM($AO$4:AO134),0)</f>
      </c>
      <c r="AQ134" s="1"/>
      <c r="AR134" s="17"/>
      <c r="AT134" t="str">
        <f>IF(COUNTIF($AT$4:AT133,Potentials!B132)&gt;0,"",Potentials!B132)</f>
      </c>
      <c r="AU134" s="2" t="str">
        <f t="array" ref="AU134" aca="1" ca="1">IF($A$2="Tous",SUMPRODUCT((Potentials!$F$2:$F$2000)*(Potentials!$B$2:$B$2000=AT134)*(Potentials!$E$2:$E$2000&lt;&gt;"8 - Gagne")*(Potentials!$E$2:$E$2000&lt;&gt;"9 - Perdu")*(Potentials!$E$2:$E$2000&lt;&gt;"10 - Gele"))
+SUMPRODUCT((Potentials!$F$2:$F$2000=0)*(Potentials!$B$2:$B$2000=AT134)*(Potentials!$D$2:$D$2000)*(Potentials!$E$2:$E$2000&lt;&gt;"8 - Gagne")*(Potentials!$E$2:$E$2000&lt;&gt;"9 - Perdu")*(Potentials!$E$2:$E$2000&lt;&gt;"10 - Gele")),
SUMPRODUCT((Potentials!$F$2:$F$2000)*(Potentials!$B$2:$B$2000=AT134)*(Potentials!$E$2:$E$2000&lt;&gt;"8 - Gagne")*(Potentials!$E$2:$E$2000&lt;&gt;"9 - Perdu")*(Potentials!$E$2:$E$2000&lt;&gt;"10 - Gele")*(Potentials!$O$2:$O$2000=$A$2))
+SUMPRODUCT((Potentials!$F$2:$F$2000=0)*(Potentials!$B$2:$B$2000=AT134)*(Potentials!$D$2:$D$2000)*(Potentials!$E$2:$E$2000&lt;&gt;"8 - Gagne")*(Potentials!$E$2:$E$2000&lt;&gt;"9 - Perdu")*(Potentials!$E$2:$E$2000&lt;&gt;"10 - Gele")*(Potentials!$O$2:$O$2000=$A$2)))</f>
      </c>
      <c r="BA134" t="str">
        <f>Potentials!A132</f>
      </c>
      <c r="BB134" s="2" t="str">
        <f t="array" ref="BB134" aca="1" ca="1">IF($A$2="Tous",SUMPRODUCT((Potentials!$F$2:$F$2000)*(Potentials!$A$2:$A$2000=BA134)*(Potentials!$E$2:$E$2000&lt;&gt;"8 - Gagne")*(Potentials!$E$2:$E$2000&lt;&gt;"9 - Perdu")*(Potentials!$E$2:$E$2000&lt;&gt;"10 - Gele"))
+SUMPRODUCT((Potentials!$F$2:$F$2000=0)*(Potentials!$A$2:$A$2000=BA134)*(Potentials!$D$2:$D$2000)*(Potentials!$E$2:$E$2000&lt;&gt;"8 - Gagne")*(Potentials!$E$2:$E$2000&lt;&gt;"9 - Perdu")*(Potentials!$E$2:$E$2000&lt;&gt;"10 - Gele")),
SUMPRODUCT((Potentials!$F$2:$F$2000)*(Potentials!$A$2:$A$2000=BA134)*(Potentials!$E$2:$E$2000&lt;&gt;"8 - Gagne")*(Potentials!$E$2:$E$2000&lt;&gt;"9 - Perdu")*(Potentials!$E$2:$E$2000&lt;&gt;"10 - Gele")*(Potentials!$O$2:$O$2000=$A$2))
+SUMPRODUCT((Potentials!$F$2:$F$2000=0)*(Potentials!$A$2:$A$2000=BA134)*(Potentials!$D$2:$D$2000)*(Potentials!$E$2:$E$2000&lt;&gt;"8 - Gagne")*(Potentials!$E$2:$E$2000&lt;&gt;"9 - Perdu")*(Potentials!$E$2:$E$2000&lt;&gt;"10 - Gele")*(Potentials!$O$2:$O$2000=$A$2)))</f>
      </c>
    </row>
    <row r="135" spans="1:113">
      <c r="R135" t="str">
        <f>Potentials!A133</f>
      </c>
      <c r="S135" s="1" t="str">
        <f>Potentials!M133</f>
      </c>
      <c r="T135" s="47" t="str">
        <f>IF(INDEX(Potentials!$A$1:$O$1000,MATCH(R135,Potentials!$A$1:$A$1000,0),MATCH("Origine setup",Potentials!$A$1:$O$1,0))&lt;&gt;"",0,
IF($A$2="Tous",
IF(AND($R$2=0,$S$2=0,DATE(YEAR(S135),MONTH(S135),DAY(S135))&gt;=$O$6,(DATE(YEAR(S135),MONTH(S135),DAY(S135))&lt;=$O$3),LEFT(R135,3)="PRA"),1,
IF(AND($R$2&lt;&gt;0,$S$2&lt;&gt;0,DATE(YEAR(S135),MONTH(S135),DAY(S135))&gt;=$R$2,(DATE(YEAR(S135),MONTH(S135),DAY(S135))&lt;=$S$2),LEFT(R135,3)="PRA"),1,0)),
IF(AND($R$2=0,$S$2=0,DATE(YEAR(S135),MONTH(S135),DAY(S135))&gt;=$O$6,(DATE(YEAR(S135),MONTH(S135),DAY(S135))&lt;=$O$3),INDEX(Potentials!$A$1:$O$1000,MATCH(R135,Potentials!$A$1:$A$1000,0),MATCH("Groupe",Potentials!$A$1:$O$1,0))=$A$2,LEFT(R135,3)="PRA"),1,
IF(AND($R$2&lt;&gt;0,$S$2&lt;&gt;0,DATE(YEAR(S135),MONTH(S135),DAY(S135))&gt;=$R$2,(DATE(YEAR(S135),MONTH(S135),DAY(S135))&lt;=$S$2),INDEX(Potentials!$A$1:$O$1000,MATCH(R135,Potentials!$A$1:$A$1000,0),MATCH("Groupe",Potentials!$A$1:$O$1,0))=$A$2,LEFT(R135,3)="PRA"),1,0))))</f>
      </c>
      <c r="U135" s="47" t="str">
        <f>IF(T135&lt;&gt;0,SUM($T$4:T135),0)</f>
      </c>
      <c r="V135" s="1"/>
      <c r="W135" s="17"/>
      <c r="Y135" t="str">
        <f>Projects!A133</f>
      </c>
      <c r="Z135" s="1" t="str">
        <f>Projects!I133</f>
      </c>
      <c r="AA135" s="47" t="str">
        <f>IF($A$2="Tous",
IF(AND($Y$2=0,$Z$2=0,DATE(YEAR(Z135),MONTH(Z135),DAY(Z135))&gt;=$O$6,(DATE(YEAR(Z135),MONTH(Z135),DAY(Z135))&lt;=$O$3)),1,
IF(AND($Y$2&lt;&gt;0,$Z$2&lt;&gt;0,DATE(YEAR(Z135),MONTH(Z135),DAY(Z135))&gt;=$Y$2,(DATE(YEAR(Z135),MONTH(Z135),DAY(Z135))&lt;=$Z$2)),1,0)),
IF(AND($Y$2=0,$Z$2=0,DATE(YEAR(Z135),MONTH(Z135),DAY(Z135))&gt;=$O$6,(DATE(YEAR(Z135),MONTH(Z135),DAY(Z135))&lt;=$O$3),INDEX(Projects!$A$1:$O$1000,MATCH(Y135,Projects!$A$1:$A$1000,0),MATCH("Groupe",Projects!$A$1:$O$1,0))=$A$2),1,
IF(AND($Y$2&lt;&gt;0,$Z$2&lt;&gt;0,DATE(YEAR(Z135),MONTH(Z135),DAY(Z135))&gt;=$Y$2,(DATE(YEAR(Z135),MONTH(Z135),DAY(Z135))&lt;=$Z$2),INDEX(Projects!$A$1:$O$1000,MATCH(Y135,Projects!$A$1:$A$1000,0),MATCH("Groupe",Projects!$A$1:$O$1,0))=$A$2),1,0)))</f>
      </c>
      <c r="AB135" s="47" t="str">
        <f>IF(AA135&lt;&gt;0,SUM($AA$4:AA135),0)</f>
      </c>
      <c r="AC135" s="1"/>
      <c r="AD135" s="17"/>
      <c r="AF135" t="str">
        <f>Projects!A133</f>
      </c>
      <c r="AG135" s="1" t="str">
        <f>Projects!D133</f>
      </c>
      <c r="AH135" s="47" t="str">
        <f>IF($A$2="Tous",
IF(AND($AF$2=0,$AG$2=0,DATE(YEAR(AG135),MONTH(AG135),DAY(AG135))&gt;=$O$6,(DATE(YEAR(AG135),MONTH(AG135),DAY(AG135))&lt;=$O$3)),1,
IF(AND($AF$2&lt;&gt;0,$AG$2&lt;&gt;0,DATE(YEAR(AG135),MONTH(AG135),DAY(AG135))&gt;=$AF$2,(DATE(YEAR(AG135),MONTH(AG135),DAY(AG135))&lt;=$AG$2)),1,0)),
IF(AND($AF$2=0,$AG$2=0,DATE(YEAR(AG135),MONTH(AG135),DAY(AG135))&gt;=$O$6,(DATE(YEAR(AG135),MONTH(AG135),DAY(AG135))&lt;=$O$3),INDEX(Projects!$A$1:$O$1000,MATCH(AF135,Projects!$A$1:$A$1000,0),MATCH("Groupe",Projects!$A$1:$O$1,0))=$A$2),1,
IF(AND($AF$2&lt;&gt;0,$AG$2&lt;&gt;0,DATE(YEAR(AG135),MONTH(AG135),DAY(AG135))&gt;=$AF$2,(DATE(YEAR(AG135),MONTH(AG135),DAY(AG135))&lt;=$AG$2),INDEX(Projects!$A$1:$O$1000,MATCH(AF135,Projects!$A$1:$A$1000,0),MATCH("Groupe",Projects!$A$1:$O$1,0))=$A$2),1,0)))</f>
      </c>
      <c r="AI135" s="47" t="str">
        <f>IF(AH135&lt;&gt;0,SUM($AH$4:AH135),0)</f>
      </c>
      <c r="AJ135" s="1"/>
      <c r="AK135" s="17"/>
      <c r="AM135" t="str">
        <f>Potentials!A133</f>
      </c>
      <c r="AN135" s="1" t="str">
        <f>Potentials!L133</f>
      </c>
      <c r="AO135" s="47" t="str">
        <f>IF(INDEX(Potentials!$A$1:$O$1000,MATCH(R135,Potentials!$A$1:$A$1000,0),MATCH("Origine setup",Potentials!$A$1:$O$1,0))&lt;&gt;"",0,
IF($A$2="Tous",
IF(AND($AM$2=0,$AN$2=0,DATE(YEAR(AN135),MONTH(AN135),DAY(AN135))&gt;=$O$6,(DATE(YEAR(AN135),MONTH(AN135),DAY(AN135))&lt;=$O$3),INDEX(Potentials!$A$1:$O$10000,MATCH(AM135,Potentials!$A$1:$A$1000,0),MATCH("Statut",Potentials!$A$1:$O$1,0))="9 -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IF(AND($AM$2&lt;&gt;0,$AN$2&lt;&gt;0,DATE(YEAR(AN135),MONTH(AN135),DAY(AN135))&gt;=$AM$2,(DATE(YEAR(AN135),MONTH(AN135),DAY(AN135))&lt;=$AN$2),INDEX(Potentials!$A$1:$O$10000,MATCH(AM135,Potentials!$A$1:$A$1000,0),MATCH("Statut",Potentials!$A$1:$O$1,0))="9 - Perdu"),1,0)),
IF(AND($AM$2=0,$AN$2=0,DATE(YEAR(AN135),MONTH(AN135),DAY(AN135))&gt;=$O$6,(DATE(YEAR(AN135),MONTH(AN135),DAY(AN135))&lt;=$O$3),INDEX(Potentials!$A$1:$O$1000,MATCH(AM135,Potentials!$A$1:$A$1000,0),MATCH("Groupe",Potentials!$A$1:$O$1,0))=$A$2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,MATCH(AM135,Potentials!$A$1:$A$1000,0),MATCH("Groupe",Potentials!$A$1:$O$1,0))=$A$2,INDEX(Potentials!$A$1:$O$10000,MATCH(AM135,Potentials!$A$1:$A$1000,0),MATCH("Statut",Potentials!$A$1:$O$1,0))="9 - Perdu"),1,0))))</f>
      </c>
      <c r="AP135" s="47" t="str">
        <f>IF(AO135&lt;&gt;0,SUM($AO$4:AO135),0)</f>
      </c>
      <c r="AQ135" s="1"/>
      <c r="AR135" s="17"/>
      <c r="AT135" t="str">
        <f>IF(COUNTIF($AT$4:AT134,Potentials!B133)&gt;0,"",Potentials!B133)</f>
      </c>
      <c r="AU135" s="2" t="str">
        <f t="array" ref="AU135" aca="1" ca="1">IF($A$2="Tous",SUMPRODUCT((Potentials!$F$2:$F$2000)*(Potentials!$B$2:$B$2000=AT135)*(Potentials!$E$2:$E$2000&lt;&gt;"8 - Gagne")*(Potentials!$E$2:$E$2000&lt;&gt;"9 - Perdu")*(Potentials!$E$2:$E$2000&lt;&gt;"10 - Gele"))
+SUMPRODUCT((Potentials!$F$2:$F$2000=0)*(Potentials!$B$2:$B$2000=AT135)*(Potentials!$D$2:$D$2000)*(Potentials!$E$2:$E$2000&lt;&gt;"8 - Gagne")*(Potentials!$E$2:$E$2000&lt;&gt;"9 - Perdu")*(Potentials!$E$2:$E$2000&lt;&gt;"10 - Gele")),
SUMPRODUCT((Potentials!$F$2:$F$2000)*(Potentials!$B$2:$B$2000=AT135)*(Potentials!$E$2:$E$2000&lt;&gt;"8 - Gagne")*(Potentials!$E$2:$E$2000&lt;&gt;"9 - Perdu")*(Potentials!$E$2:$E$2000&lt;&gt;"10 - Gele")*(Potentials!$O$2:$O$2000=$A$2))
+SUMPRODUCT((Potentials!$F$2:$F$2000=0)*(Potentials!$B$2:$B$2000=AT135)*(Potentials!$D$2:$D$2000)*(Potentials!$E$2:$E$2000&lt;&gt;"8 - Gagne")*(Potentials!$E$2:$E$2000&lt;&gt;"9 - Perdu")*(Potentials!$E$2:$E$2000&lt;&gt;"10 - Gele")*(Potentials!$O$2:$O$2000=$A$2)))</f>
      </c>
      <c r="BA135" t="str">
        <f>Potentials!A133</f>
      </c>
      <c r="BB135" s="2" t="str">
        <f t="array" ref="BB135" aca="1" ca="1">IF($A$2="Tous",SUMPRODUCT((Potentials!$F$2:$F$2000)*(Potentials!$A$2:$A$2000=BA135)*(Potentials!$E$2:$E$2000&lt;&gt;"8 - Gagne")*(Potentials!$E$2:$E$2000&lt;&gt;"9 - Perdu")*(Potentials!$E$2:$E$2000&lt;&gt;"10 - Gele"))
+SUMPRODUCT((Potentials!$F$2:$F$2000=0)*(Potentials!$A$2:$A$2000=BA135)*(Potentials!$D$2:$D$2000)*(Potentials!$E$2:$E$2000&lt;&gt;"8 - Gagne")*(Potentials!$E$2:$E$2000&lt;&gt;"9 - Perdu")*(Potentials!$E$2:$E$2000&lt;&gt;"10 - Gele")),
SUMPRODUCT((Potentials!$F$2:$F$2000)*(Potentials!$A$2:$A$2000=BA135)*(Potentials!$E$2:$E$2000&lt;&gt;"8 - Gagne")*(Potentials!$E$2:$E$2000&lt;&gt;"9 - Perdu")*(Potentials!$E$2:$E$2000&lt;&gt;"10 - Gele")*(Potentials!$O$2:$O$2000=$A$2))
+SUMPRODUCT((Potentials!$F$2:$F$2000=0)*(Potentials!$A$2:$A$2000=BA135)*(Potentials!$D$2:$D$2000)*(Potentials!$E$2:$E$2000&lt;&gt;"8 - Gagne")*(Potentials!$E$2:$E$2000&lt;&gt;"9 - Perdu")*(Potentials!$E$2:$E$2000&lt;&gt;"10 - Gele")*(Potentials!$O$2:$O$2000=$A$2)))</f>
      </c>
    </row>
    <row r="136" spans="1:113">
      <c r="R136" t="str">
        <f>Potentials!A134</f>
      </c>
      <c r="S136" s="1" t="str">
        <f>Potentials!M134</f>
      </c>
      <c r="T136" s="47" t="str">
        <f>IF(INDEX(Potentials!$A$1:$O$1000,MATCH(R136,Potentials!$A$1:$A$1000,0),MATCH("Origine setup",Potentials!$A$1:$O$1,0))&lt;&gt;"",0,
IF($A$2="Tous",
IF(AND($R$2=0,$S$2=0,DATE(YEAR(S136),MONTH(S136),DAY(S136))&gt;=$O$6,(DATE(YEAR(S136),MONTH(S136),DAY(S136))&lt;=$O$3),LEFT(R136,3)="PRA"),1,
IF(AND($R$2&lt;&gt;0,$S$2&lt;&gt;0,DATE(YEAR(S136),MONTH(S136),DAY(S136))&gt;=$R$2,(DATE(YEAR(S136),MONTH(S136),DAY(S136))&lt;=$S$2),LEFT(R136,3)="PRA"),1,0)),
IF(AND($R$2=0,$S$2=0,DATE(YEAR(S136),MONTH(S136),DAY(S136))&gt;=$O$6,(DATE(YEAR(S136),MONTH(S136),DAY(S136))&lt;=$O$3),INDEX(Potentials!$A$1:$O$1000,MATCH(R136,Potentials!$A$1:$A$1000,0),MATCH("Groupe",Potentials!$A$1:$O$1,0))=$A$2,LEFT(R136,3)="PRA"),1,
IF(AND($R$2&lt;&gt;0,$S$2&lt;&gt;0,DATE(YEAR(S136),MONTH(S136),DAY(S136))&gt;=$R$2,(DATE(YEAR(S136),MONTH(S136),DAY(S136))&lt;=$S$2),INDEX(Potentials!$A$1:$O$1000,MATCH(R136,Potentials!$A$1:$A$1000,0),MATCH("Groupe",Potentials!$A$1:$O$1,0))=$A$2,LEFT(R136,3)="PRA"),1,0))))</f>
      </c>
      <c r="U136" s="47" t="str">
        <f>IF(T136&lt;&gt;0,SUM($T$4:T136),0)</f>
      </c>
      <c r="V136" s="1"/>
      <c r="W136" s="17"/>
      <c r="Y136" t="str">
        <f>Projects!A134</f>
      </c>
      <c r="Z136" s="1" t="str">
        <f>Projects!I134</f>
      </c>
      <c r="AA136" s="47" t="str">
        <f>IF($A$2="Tous",
IF(AND($Y$2=0,$Z$2=0,DATE(YEAR(Z136),MONTH(Z136),DAY(Z136))&gt;=$O$6,(DATE(YEAR(Z136),MONTH(Z136),DAY(Z136))&lt;=$O$3)),1,
IF(AND($Y$2&lt;&gt;0,$Z$2&lt;&gt;0,DATE(YEAR(Z136),MONTH(Z136),DAY(Z136))&gt;=$Y$2,(DATE(YEAR(Z136),MONTH(Z136),DAY(Z136))&lt;=$Z$2)),1,0)),
IF(AND($Y$2=0,$Z$2=0,DATE(YEAR(Z136),MONTH(Z136),DAY(Z136))&gt;=$O$6,(DATE(YEAR(Z136),MONTH(Z136),DAY(Z136))&lt;=$O$3),INDEX(Projects!$A$1:$O$1000,MATCH(Y136,Projects!$A$1:$A$1000,0),MATCH("Groupe",Projects!$A$1:$O$1,0))=$A$2),1,
IF(AND($Y$2&lt;&gt;0,$Z$2&lt;&gt;0,DATE(YEAR(Z136),MONTH(Z136),DAY(Z136))&gt;=$Y$2,(DATE(YEAR(Z136),MONTH(Z136),DAY(Z136))&lt;=$Z$2),INDEX(Projects!$A$1:$O$1000,MATCH(Y136,Projects!$A$1:$A$1000,0),MATCH("Groupe",Projects!$A$1:$O$1,0))=$A$2),1,0)))</f>
      </c>
      <c r="AB136" s="47" t="str">
        <f>IF(AA136&lt;&gt;0,SUM($AA$4:AA136),0)</f>
      </c>
      <c r="AC136" s="1"/>
      <c r="AD136" s="17"/>
      <c r="AF136" t="str">
        <f>Projects!A134</f>
      </c>
      <c r="AG136" s="1" t="str">
        <f>Projects!D134</f>
      </c>
      <c r="AH136" s="47" t="str">
        <f>IF($A$2="Tous",
IF(AND($AF$2=0,$AG$2=0,DATE(YEAR(AG136),MONTH(AG136),DAY(AG136))&gt;=$O$6,(DATE(YEAR(AG136),MONTH(AG136),DAY(AG136))&lt;=$O$3)),1,
IF(AND($AF$2&lt;&gt;0,$AG$2&lt;&gt;0,DATE(YEAR(AG136),MONTH(AG136),DAY(AG136))&gt;=$AF$2,(DATE(YEAR(AG136),MONTH(AG136),DAY(AG136))&lt;=$AG$2)),1,0)),
IF(AND($AF$2=0,$AG$2=0,DATE(YEAR(AG136),MONTH(AG136),DAY(AG136))&gt;=$O$6,(DATE(YEAR(AG136),MONTH(AG136),DAY(AG136))&lt;=$O$3),INDEX(Projects!$A$1:$O$1000,MATCH(AF136,Projects!$A$1:$A$1000,0),MATCH("Groupe",Projects!$A$1:$O$1,0))=$A$2),1,
IF(AND($AF$2&lt;&gt;0,$AG$2&lt;&gt;0,DATE(YEAR(AG136),MONTH(AG136),DAY(AG136))&gt;=$AF$2,(DATE(YEAR(AG136),MONTH(AG136),DAY(AG136))&lt;=$AG$2),INDEX(Projects!$A$1:$O$1000,MATCH(AF136,Projects!$A$1:$A$1000,0),MATCH("Groupe",Projects!$A$1:$O$1,0))=$A$2),1,0)))</f>
      </c>
      <c r="AI136" s="47" t="str">
        <f>IF(AH136&lt;&gt;0,SUM($AH$4:AH136),0)</f>
      </c>
      <c r="AJ136" s="1"/>
      <c r="AK136" s="17"/>
      <c r="AM136" t="str">
        <f>Potentials!A134</f>
      </c>
      <c r="AN136" s="1" t="str">
        <f>Potentials!L134</f>
      </c>
      <c r="AO136" s="47" t="str">
        <f>IF(INDEX(Potentials!$A$1:$O$1000,MATCH(R136,Potentials!$A$1:$A$1000,0),MATCH("Origine setup",Potentials!$A$1:$O$1,0))&lt;&gt;"",0,
IF($A$2="Tous",
IF(AND($AM$2=0,$AN$2=0,DATE(YEAR(AN136),MONTH(AN136),DAY(AN136))&gt;=$O$6,(DATE(YEAR(AN136),MONTH(AN136),DAY(AN136))&lt;=$O$3),INDEX(Potentials!$A$1:$O$10000,MATCH(AM136,Potentials!$A$1:$A$1000,0),MATCH("Statut",Potentials!$A$1:$O$1,0))="9 -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IF(AND($AM$2&lt;&gt;0,$AN$2&lt;&gt;0,DATE(YEAR(AN136),MONTH(AN136),DAY(AN136))&gt;=$AM$2,(DATE(YEAR(AN136),MONTH(AN136),DAY(AN136))&lt;=$AN$2),INDEX(Potentials!$A$1:$O$10000,MATCH(AM136,Potentials!$A$1:$A$1000,0),MATCH("Statut",Potentials!$A$1:$O$1,0))="9 - Perdu"),1,0)),
IF(AND($AM$2=0,$AN$2=0,DATE(YEAR(AN136),MONTH(AN136),DAY(AN136))&gt;=$O$6,(DATE(YEAR(AN136),MONTH(AN136),DAY(AN136))&lt;=$O$3),INDEX(Potentials!$A$1:$O$1000,MATCH(AM136,Potentials!$A$1:$A$1000,0),MATCH("Groupe",Potentials!$A$1:$O$1,0))=$A$2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,MATCH(AM136,Potentials!$A$1:$A$1000,0),MATCH("Groupe",Potentials!$A$1:$O$1,0))=$A$2,INDEX(Potentials!$A$1:$O$10000,MATCH(AM136,Potentials!$A$1:$A$1000,0),MATCH("Statut",Potentials!$A$1:$O$1,0))="9 - Perdu"),1,0))))</f>
      </c>
      <c r="AP136" s="47" t="str">
        <f>IF(AO136&lt;&gt;0,SUM($AO$4:AO136),0)</f>
      </c>
      <c r="AQ136" s="1"/>
      <c r="AR136" s="17"/>
      <c r="AT136" t="str">
        <f>IF(COUNTIF($AT$4:AT135,Potentials!B134)&gt;0,"",Potentials!B134)</f>
      </c>
      <c r="AU136" s="2" t="str">
        <f t="array" ref="AU136" aca="1" ca="1">IF($A$2="Tous",SUMPRODUCT((Potentials!$F$2:$F$2000)*(Potentials!$B$2:$B$2000=AT136)*(Potentials!$E$2:$E$2000&lt;&gt;"8 - Gagne")*(Potentials!$E$2:$E$2000&lt;&gt;"9 - Perdu")*(Potentials!$E$2:$E$2000&lt;&gt;"10 - Gele"))
+SUMPRODUCT((Potentials!$F$2:$F$2000=0)*(Potentials!$B$2:$B$2000=AT136)*(Potentials!$D$2:$D$2000)*(Potentials!$E$2:$E$2000&lt;&gt;"8 - Gagne")*(Potentials!$E$2:$E$2000&lt;&gt;"9 - Perdu")*(Potentials!$E$2:$E$2000&lt;&gt;"10 - Gele")),
SUMPRODUCT((Potentials!$F$2:$F$2000)*(Potentials!$B$2:$B$2000=AT136)*(Potentials!$E$2:$E$2000&lt;&gt;"8 - Gagne")*(Potentials!$E$2:$E$2000&lt;&gt;"9 - Perdu")*(Potentials!$E$2:$E$2000&lt;&gt;"10 - Gele")*(Potentials!$O$2:$O$2000=$A$2))
+SUMPRODUCT((Potentials!$F$2:$F$2000=0)*(Potentials!$B$2:$B$2000=AT136)*(Potentials!$D$2:$D$2000)*(Potentials!$E$2:$E$2000&lt;&gt;"8 - Gagne")*(Potentials!$E$2:$E$2000&lt;&gt;"9 - Perdu")*(Potentials!$E$2:$E$2000&lt;&gt;"10 - Gele")*(Potentials!$O$2:$O$2000=$A$2)))</f>
      </c>
      <c r="BA136" t="str">
        <f>Potentials!A134</f>
      </c>
      <c r="BB136" s="2" t="str">
        <f t="array" ref="BB136" aca="1" ca="1">IF($A$2="Tous",SUMPRODUCT((Potentials!$F$2:$F$2000)*(Potentials!$A$2:$A$2000=BA136)*(Potentials!$E$2:$E$2000&lt;&gt;"8 - Gagne")*(Potentials!$E$2:$E$2000&lt;&gt;"9 - Perdu")*(Potentials!$E$2:$E$2000&lt;&gt;"10 - Gele"))
+SUMPRODUCT((Potentials!$F$2:$F$2000=0)*(Potentials!$A$2:$A$2000=BA136)*(Potentials!$D$2:$D$2000)*(Potentials!$E$2:$E$2000&lt;&gt;"8 - Gagne")*(Potentials!$E$2:$E$2000&lt;&gt;"9 - Perdu")*(Potentials!$E$2:$E$2000&lt;&gt;"10 - Gele")),
SUMPRODUCT((Potentials!$F$2:$F$2000)*(Potentials!$A$2:$A$2000=BA136)*(Potentials!$E$2:$E$2000&lt;&gt;"8 - Gagne")*(Potentials!$E$2:$E$2000&lt;&gt;"9 - Perdu")*(Potentials!$E$2:$E$2000&lt;&gt;"10 - Gele")*(Potentials!$O$2:$O$2000=$A$2))
+SUMPRODUCT((Potentials!$F$2:$F$2000=0)*(Potentials!$A$2:$A$2000=BA136)*(Potentials!$D$2:$D$2000)*(Potentials!$E$2:$E$2000&lt;&gt;"8 - Gagne")*(Potentials!$E$2:$E$2000&lt;&gt;"9 - Perdu")*(Potentials!$E$2:$E$2000&lt;&gt;"10 - Gele")*(Potentials!$O$2:$O$2000=$A$2)))</f>
      </c>
    </row>
    <row r="137" spans="1:113">
      <c r="R137" t="str">
        <f>Potentials!A135</f>
      </c>
      <c r="S137" s="1" t="str">
        <f>Potentials!M135</f>
      </c>
      <c r="T137" s="47" t="str">
        <f>IF(INDEX(Potentials!$A$1:$O$1000,MATCH(R137,Potentials!$A$1:$A$1000,0),MATCH("Origine setup",Potentials!$A$1:$O$1,0))&lt;&gt;"",0,
IF($A$2="Tous",
IF(AND($R$2=0,$S$2=0,DATE(YEAR(S137),MONTH(S137),DAY(S137))&gt;=$O$6,(DATE(YEAR(S137),MONTH(S137),DAY(S137))&lt;=$O$3),LEFT(R137,3)="PRA"),1,
IF(AND($R$2&lt;&gt;0,$S$2&lt;&gt;0,DATE(YEAR(S137),MONTH(S137),DAY(S137))&gt;=$R$2,(DATE(YEAR(S137),MONTH(S137),DAY(S137))&lt;=$S$2),LEFT(R137,3)="PRA"),1,0)),
IF(AND($R$2=0,$S$2=0,DATE(YEAR(S137),MONTH(S137),DAY(S137))&gt;=$O$6,(DATE(YEAR(S137),MONTH(S137),DAY(S137))&lt;=$O$3),INDEX(Potentials!$A$1:$O$1000,MATCH(R137,Potentials!$A$1:$A$1000,0),MATCH("Groupe",Potentials!$A$1:$O$1,0))=$A$2,LEFT(R137,3)="PRA"),1,
IF(AND($R$2&lt;&gt;0,$S$2&lt;&gt;0,DATE(YEAR(S137),MONTH(S137),DAY(S137))&gt;=$R$2,(DATE(YEAR(S137),MONTH(S137),DAY(S137))&lt;=$S$2),INDEX(Potentials!$A$1:$O$1000,MATCH(R137,Potentials!$A$1:$A$1000,0),MATCH("Groupe",Potentials!$A$1:$O$1,0))=$A$2,LEFT(R137,3)="PRA"),1,0))))</f>
      </c>
      <c r="U137" s="47" t="str">
        <f>IF(T137&lt;&gt;0,SUM($T$4:T137),0)</f>
      </c>
      <c r="V137" s="1"/>
      <c r="W137" s="17"/>
      <c r="Y137" t="str">
        <f>Projects!A135</f>
      </c>
      <c r="Z137" s="1" t="str">
        <f>Projects!I135</f>
      </c>
      <c r="AA137" s="47" t="str">
        <f>IF($A$2="Tous",
IF(AND($Y$2=0,$Z$2=0,DATE(YEAR(Z137),MONTH(Z137),DAY(Z137))&gt;=$O$6,(DATE(YEAR(Z137),MONTH(Z137),DAY(Z137))&lt;=$O$3)),1,
IF(AND($Y$2&lt;&gt;0,$Z$2&lt;&gt;0,DATE(YEAR(Z137),MONTH(Z137),DAY(Z137))&gt;=$Y$2,(DATE(YEAR(Z137),MONTH(Z137),DAY(Z137))&lt;=$Z$2)),1,0)),
IF(AND($Y$2=0,$Z$2=0,DATE(YEAR(Z137),MONTH(Z137),DAY(Z137))&gt;=$O$6,(DATE(YEAR(Z137),MONTH(Z137),DAY(Z137))&lt;=$O$3),INDEX(Projects!$A$1:$O$1000,MATCH(Y137,Projects!$A$1:$A$1000,0),MATCH("Groupe",Projects!$A$1:$O$1,0))=$A$2),1,
IF(AND($Y$2&lt;&gt;0,$Z$2&lt;&gt;0,DATE(YEAR(Z137),MONTH(Z137),DAY(Z137))&gt;=$Y$2,(DATE(YEAR(Z137),MONTH(Z137),DAY(Z137))&lt;=$Z$2),INDEX(Projects!$A$1:$O$1000,MATCH(Y137,Projects!$A$1:$A$1000,0),MATCH("Groupe",Projects!$A$1:$O$1,0))=$A$2),1,0)))</f>
      </c>
      <c r="AB137" s="47" t="str">
        <f>IF(AA137&lt;&gt;0,SUM($AA$4:AA137),0)</f>
      </c>
      <c r="AC137" s="1"/>
      <c r="AD137" s="17"/>
      <c r="AF137" t="str">
        <f>Projects!A135</f>
      </c>
      <c r="AG137" s="1" t="str">
        <f>Projects!D135</f>
      </c>
      <c r="AH137" s="47" t="str">
        <f>IF($A$2="Tous",
IF(AND($AF$2=0,$AG$2=0,DATE(YEAR(AG137),MONTH(AG137),DAY(AG137))&gt;=$O$6,(DATE(YEAR(AG137),MONTH(AG137),DAY(AG137))&lt;=$O$3)),1,
IF(AND($AF$2&lt;&gt;0,$AG$2&lt;&gt;0,DATE(YEAR(AG137),MONTH(AG137),DAY(AG137))&gt;=$AF$2,(DATE(YEAR(AG137),MONTH(AG137),DAY(AG137))&lt;=$AG$2)),1,0)),
IF(AND($AF$2=0,$AG$2=0,DATE(YEAR(AG137),MONTH(AG137),DAY(AG137))&gt;=$O$6,(DATE(YEAR(AG137),MONTH(AG137),DAY(AG137))&lt;=$O$3),INDEX(Projects!$A$1:$O$1000,MATCH(AF137,Projects!$A$1:$A$1000,0),MATCH("Groupe",Projects!$A$1:$O$1,0))=$A$2),1,
IF(AND($AF$2&lt;&gt;0,$AG$2&lt;&gt;0,DATE(YEAR(AG137),MONTH(AG137),DAY(AG137))&gt;=$AF$2,(DATE(YEAR(AG137),MONTH(AG137),DAY(AG137))&lt;=$AG$2),INDEX(Projects!$A$1:$O$1000,MATCH(AF137,Projects!$A$1:$A$1000,0),MATCH("Groupe",Projects!$A$1:$O$1,0))=$A$2),1,0)))</f>
      </c>
      <c r="AI137" s="47" t="str">
        <f>IF(AH137&lt;&gt;0,SUM($AH$4:AH137),0)</f>
      </c>
      <c r="AJ137" s="1"/>
      <c r="AK137" s="17"/>
      <c r="AM137" t="str">
        <f>Potentials!A135</f>
      </c>
      <c r="AN137" s="1" t="str">
        <f>Potentials!L135</f>
      </c>
      <c r="AO137" s="47" t="str">
        <f>IF(INDEX(Potentials!$A$1:$O$1000,MATCH(R137,Potentials!$A$1:$A$1000,0),MATCH("Origine setup",Potentials!$A$1:$O$1,0))&lt;&gt;"",0,
IF($A$2="Tous",
IF(AND($AM$2=0,$AN$2=0,DATE(YEAR(AN137),MONTH(AN137),DAY(AN137))&gt;=$O$6,(DATE(YEAR(AN137),MONTH(AN137),DAY(AN137))&lt;=$O$3),INDEX(Potentials!$A$1:$O$10000,MATCH(AM137,Potentials!$A$1:$A$1000,0),MATCH("Statut",Potentials!$A$1:$O$1,0))="9 -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IF(AND($AM$2&lt;&gt;0,$AN$2&lt;&gt;0,DATE(YEAR(AN137),MONTH(AN137),DAY(AN137))&gt;=$AM$2,(DATE(YEAR(AN137),MONTH(AN137),DAY(AN137))&lt;=$AN$2),INDEX(Potentials!$A$1:$O$10000,MATCH(AM137,Potentials!$A$1:$A$1000,0),MATCH("Statut",Potentials!$A$1:$O$1,0))="9 - Perdu"),1,0)),
IF(AND($AM$2=0,$AN$2=0,DATE(YEAR(AN137),MONTH(AN137),DAY(AN137))&gt;=$O$6,(DATE(YEAR(AN137),MONTH(AN137),DAY(AN137))&lt;=$O$3),INDEX(Potentials!$A$1:$O$1000,MATCH(AM137,Potentials!$A$1:$A$1000,0),MATCH("Groupe",Potentials!$A$1:$O$1,0))=$A$2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,MATCH(AM137,Potentials!$A$1:$A$1000,0),MATCH("Groupe",Potentials!$A$1:$O$1,0))=$A$2,INDEX(Potentials!$A$1:$O$10000,MATCH(AM137,Potentials!$A$1:$A$1000,0),MATCH("Statut",Potentials!$A$1:$O$1,0))="9 - Perdu"),1,0))))</f>
      </c>
      <c r="AP137" s="47" t="str">
        <f>IF(AO137&lt;&gt;0,SUM($AO$4:AO137),0)</f>
      </c>
      <c r="AQ137" s="1"/>
      <c r="AR137" s="17"/>
      <c r="AT137" t="str">
        <f>IF(COUNTIF($AT$4:AT136,Potentials!B135)&gt;0,"",Potentials!B135)</f>
      </c>
      <c r="AU137" s="2" t="str">
        <f t="array" ref="AU137" aca="1" ca="1">IF($A$2="Tous",SUMPRODUCT((Potentials!$F$2:$F$2000)*(Potentials!$B$2:$B$2000=AT137)*(Potentials!$E$2:$E$2000&lt;&gt;"8 - Gagne")*(Potentials!$E$2:$E$2000&lt;&gt;"9 - Perdu")*(Potentials!$E$2:$E$2000&lt;&gt;"10 - Gele"))
+SUMPRODUCT((Potentials!$F$2:$F$2000=0)*(Potentials!$B$2:$B$2000=AT137)*(Potentials!$D$2:$D$2000)*(Potentials!$E$2:$E$2000&lt;&gt;"8 - Gagne")*(Potentials!$E$2:$E$2000&lt;&gt;"9 - Perdu")*(Potentials!$E$2:$E$2000&lt;&gt;"10 - Gele")),
SUMPRODUCT((Potentials!$F$2:$F$2000)*(Potentials!$B$2:$B$2000=AT137)*(Potentials!$E$2:$E$2000&lt;&gt;"8 - Gagne")*(Potentials!$E$2:$E$2000&lt;&gt;"9 - Perdu")*(Potentials!$E$2:$E$2000&lt;&gt;"10 - Gele")*(Potentials!$O$2:$O$2000=$A$2))
+SUMPRODUCT((Potentials!$F$2:$F$2000=0)*(Potentials!$B$2:$B$2000=AT137)*(Potentials!$D$2:$D$2000)*(Potentials!$E$2:$E$2000&lt;&gt;"8 - Gagne")*(Potentials!$E$2:$E$2000&lt;&gt;"9 - Perdu")*(Potentials!$E$2:$E$2000&lt;&gt;"10 - Gele")*(Potentials!$O$2:$O$2000=$A$2)))</f>
      </c>
      <c r="BA137" t="str">
        <f>Potentials!A135</f>
      </c>
      <c r="BB137" s="2" t="str">
        <f t="array" ref="BB137" aca="1" ca="1">IF($A$2="Tous",SUMPRODUCT((Potentials!$F$2:$F$2000)*(Potentials!$A$2:$A$2000=BA137)*(Potentials!$E$2:$E$2000&lt;&gt;"8 - Gagne")*(Potentials!$E$2:$E$2000&lt;&gt;"9 - Perdu")*(Potentials!$E$2:$E$2000&lt;&gt;"10 - Gele"))
+SUMPRODUCT((Potentials!$F$2:$F$2000=0)*(Potentials!$A$2:$A$2000=BA137)*(Potentials!$D$2:$D$2000)*(Potentials!$E$2:$E$2000&lt;&gt;"8 - Gagne")*(Potentials!$E$2:$E$2000&lt;&gt;"9 - Perdu")*(Potentials!$E$2:$E$2000&lt;&gt;"10 - Gele")),
SUMPRODUCT((Potentials!$F$2:$F$2000)*(Potentials!$A$2:$A$2000=BA137)*(Potentials!$E$2:$E$2000&lt;&gt;"8 - Gagne")*(Potentials!$E$2:$E$2000&lt;&gt;"9 - Perdu")*(Potentials!$E$2:$E$2000&lt;&gt;"10 - Gele")*(Potentials!$O$2:$O$2000=$A$2))
+SUMPRODUCT((Potentials!$F$2:$F$2000=0)*(Potentials!$A$2:$A$2000=BA137)*(Potentials!$D$2:$D$2000)*(Potentials!$E$2:$E$2000&lt;&gt;"8 - Gagne")*(Potentials!$E$2:$E$2000&lt;&gt;"9 - Perdu")*(Potentials!$E$2:$E$2000&lt;&gt;"10 - Gele")*(Potentials!$O$2:$O$2000=$A$2)))</f>
      </c>
    </row>
    <row r="138" spans="1:113">
      <c r="R138" t="str">
        <f>Potentials!A136</f>
      </c>
      <c r="S138" s="1" t="str">
        <f>Potentials!M136</f>
      </c>
      <c r="T138" s="47" t="str">
        <f>IF(INDEX(Potentials!$A$1:$O$1000,MATCH(R138,Potentials!$A$1:$A$1000,0),MATCH("Origine setup",Potentials!$A$1:$O$1,0))&lt;&gt;"",0,
IF($A$2="Tous",
IF(AND($R$2=0,$S$2=0,DATE(YEAR(S138),MONTH(S138),DAY(S138))&gt;=$O$6,(DATE(YEAR(S138),MONTH(S138),DAY(S138))&lt;=$O$3),LEFT(R138,3)="PRA"),1,
IF(AND($R$2&lt;&gt;0,$S$2&lt;&gt;0,DATE(YEAR(S138),MONTH(S138),DAY(S138))&gt;=$R$2,(DATE(YEAR(S138),MONTH(S138),DAY(S138))&lt;=$S$2),LEFT(R138,3)="PRA"),1,0)),
IF(AND($R$2=0,$S$2=0,DATE(YEAR(S138),MONTH(S138),DAY(S138))&gt;=$O$6,(DATE(YEAR(S138),MONTH(S138),DAY(S138))&lt;=$O$3),INDEX(Potentials!$A$1:$O$1000,MATCH(R138,Potentials!$A$1:$A$1000,0),MATCH("Groupe",Potentials!$A$1:$O$1,0))=$A$2,LEFT(R138,3)="PRA"),1,
IF(AND($R$2&lt;&gt;0,$S$2&lt;&gt;0,DATE(YEAR(S138),MONTH(S138),DAY(S138))&gt;=$R$2,(DATE(YEAR(S138),MONTH(S138),DAY(S138))&lt;=$S$2),INDEX(Potentials!$A$1:$O$1000,MATCH(R138,Potentials!$A$1:$A$1000,0),MATCH("Groupe",Potentials!$A$1:$O$1,0))=$A$2,LEFT(R138,3)="PRA"),1,0))))</f>
      </c>
      <c r="U138" s="47" t="str">
        <f>IF(T138&lt;&gt;0,SUM($T$4:T138),0)</f>
      </c>
      <c r="V138" s="1"/>
      <c r="W138" s="17"/>
      <c r="Y138" t="str">
        <f>Projects!A136</f>
      </c>
      <c r="Z138" s="1" t="str">
        <f>Projects!I136</f>
      </c>
      <c r="AA138" s="47" t="str">
        <f>IF($A$2="Tous",
IF(AND($Y$2=0,$Z$2=0,DATE(YEAR(Z138),MONTH(Z138),DAY(Z138))&gt;=$O$6,(DATE(YEAR(Z138),MONTH(Z138),DAY(Z138))&lt;=$O$3)),1,
IF(AND($Y$2&lt;&gt;0,$Z$2&lt;&gt;0,DATE(YEAR(Z138),MONTH(Z138),DAY(Z138))&gt;=$Y$2,(DATE(YEAR(Z138),MONTH(Z138),DAY(Z138))&lt;=$Z$2)),1,0)),
IF(AND($Y$2=0,$Z$2=0,DATE(YEAR(Z138),MONTH(Z138),DAY(Z138))&gt;=$O$6,(DATE(YEAR(Z138),MONTH(Z138),DAY(Z138))&lt;=$O$3),INDEX(Projects!$A$1:$O$1000,MATCH(Y138,Projects!$A$1:$A$1000,0),MATCH("Groupe",Projects!$A$1:$O$1,0))=$A$2),1,
IF(AND($Y$2&lt;&gt;0,$Z$2&lt;&gt;0,DATE(YEAR(Z138),MONTH(Z138),DAY(Z138))&gt;=$Y$2,(DATE(YEAR(Z138),MONTH(Z138),DAY(Z138))&lt;=$Z$2),INDEX(Projects!$A$1:$O$1000,MATCH(Y138,Projects!$A$1:$A$1000,0),MATCH("Groupe",Projects!$A$1:$O$1,0))=$A$2),1,0)))</f>
      </c>
      <c r="AB138" s="47" t="str">
        <f>IF(AA138&lt;&gt;0,SUM($AA$4:AA138),0)</f>
      </c>
      <c r="AC138" s="1"/>
      <c r="AD138" s="17"/>
      <c r="AF138" t="str">
        <f>Projects!A136</f>
      </c>
      <c r="AG138" s="1" t="str">
        <f>Projects!D136</f>
      </c>
      <c r="AH138" s="47" t="str">
        <f>IF($A$2="Tous",
IF(AND($AF$2=0,$AG$2=0,DATE(YEAR(AG138),MONTH(AG138),DAY(AG138))&gt;=$O$6,(DATE(YEAR(AG138),MONTH(AG138),DAY(AG138))&lt;=$O$3)),1,
IF(AND($AF$2&lt;&gt;0,$AG$2&lt;&gt;0,DATE(YEAR(AG138),MONTH(AG138),DAY(AG138))&gt;=$AF$2,(DATE(YEAR(AG138),MONTH(AG138),DAY(AG138))&lt;=$AG$2)),1,0)),
IF(AND($AF$2=0,$AG$2=0,DATE(YEAR(AG138),MONTH(AG138),DAY(AG138))&gt;=$O$6,(DATE(YEAR(AG138),MONTH(AG138),DAY(AG138))&lt;=$O$3),INDEX(Projects!$A$1:$O$1000,MATCH(AF138,Projects!$A$1:$A$1000,0),MATCH("Groupe",Projects!$A$1:$O$1,0))=$A$2),1,
IF(AND($AF$2&lt;&gt;0,$AG$2&lt;&gt;0,DATE(YEAR(AG138),MONTH(AG138),DAY(AG138))&gt;=$AF$2,(DATE(YEAR(AG138),MONTH(AG138),DAY(AG138))&lt;=$AG$2),INDEX(Projects!$A$1:$O$1000,MATCH(AF138,Projects!$A$1:$A$1000,0),MATCH("Groupe",Projects!$A$1:$O$1,0))=$A$2),1,0)))</f>
      </c>
      <c r="AI138" s="47" t="str">
        <f>IF(AH138&lt;&gt;0,SUM($AH$4:AH138),0)</f>
      </c>
      <c r="AJ138" s="1"/>
      <c r="AK138" s="17"/>
      <c r="AM138" t="str">
        <f>Potentials!A136</f>
      </c>
      <c r="AN138" s="1" t="str">
        <f>Potentials!L136</f>
      </c>
      <c r="AO138" s="47" t="str">
        <f>IF(INDEX(Potentials!$A$1:$O$1000,MATCH(R138,Potentials!$A$1:$A$1000,0),MATCH("Origine setup",Potentials!$A$1:$O$1,0))&lt;&gt;"",0,
IF($A$2="Tous",
IF(AND($AM$2=0,$AN$2=0,DATE(YEAR(AN138),MONTH(AN138),DAY(AN138))&gt;=$O$6,(DATE(YEAR(AN138),MONTH(AN138),DAY(AN138))&lt;=$O$3),INDEX(Potentials!$A$1:$O$10000,MATCH(AM138,Potentials!$A$1:$A$1000,0),MATCH("Statut",Potentials!$A$1:$O$1,0))="9 -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IF(AND($AM$2&lt;&gt;0,$AN$2&lt;&gt;0,DATE(YEAR(AN138),MONTH(AN138),DAY(AN138))&gt;=$AM$2,(DATE(YEAR(AN138),MONTH(AN138),DAY(AN138))&lt;=$AN$2),INDEX(Potentials!$A$1:$O$10000,MATCH(AM138,Potentials!$A$1:$A$1000,0),MATCH("Statut",Potentials!$A$1:$O$1,0))="9 - Perdu"),1,0)),
IF(AND($AM$2=0,$AN$2=0,DATE(YEAR(AN138),MONTH(AN138),DAY(AN138))&gt;=$O$6,(DATE(YEAR(AN138),MONTH(AN138),DAY(AN138))&lt;=$O$3),INDEX(Potentials!$A$1:$O$1000,MATCH(AM138,Potentials!$A$1:$A$1000,0),MATCH("Groupe",Potentials!$A$1:$O$1,0))=$A$2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,MATCH(AM138,Potentials!$A$1:$A$1000,0),MATCH("Groupe",Potentials!$A$1:$O$1,0))=$A$2,INDEX(Potentials!$A$1:$O$10000,MATCH(AM138,Potentials!$A$1:$A$1000,0),MATCH("Statut",Potentials!$A$1:$O$1,0))="9 - Perdu"),1,0))))</f>
      </c>
      <c r="AP138" s="47" t="str">
        <f>IF(AO138&lt;&gt;0,SUM($AO$4:AO138),0)</f>
      </c>
      <c r="AQ138" s="1"/>
      <c r="AR138" s="17"/>
      <c r="AT138" t="str">
        <f>IF(COUNTIF($AT$4:AT137,Potentials!B136)&gt;0,"",Potentials!B136)</f>
      </c>
      <c r="AU138" s="2" t="str">
        <f t="array" ref="AU138" aca="1" ca="1">IF($A$2="Tous",SUMPRODUCT((Potentials!$F$2:$F$2000)*(Potentials!$B$2:$B$2000=AT138)*(Potentials!$E$2:$E$2000&lt;&gt;"8 - Gagne")*(Potentials!$E$2:$E$2000&lt;&gt;"9 - Perdu")*(Potentials!$E$2:$E$2000&lt;&gt;"10 - Gele"))
+SUMPRODUCT((Potentials!$F$2:$F$2000=0)*(Potentials!$B$2:$B$2000=AT138)*(Potentials!$D$2:$D$2000)*(Potentials!$E$2:$E$2000&lt;&gt;"8 - Gagne")*(Potentials!$E$2:$E$2000&lt;&gt;"9 - Perdu")*(Potentials!$E$2:$E$2000&lt;&gt;"10 - Gele")),
SUMPRODUCT((Potentials!$F$2:$F$2000)*(Potentials!$B$2:$B$2000=AT138)*(Potentials!$E$2:$E$2000&lt;&gt;"8 - Gagne")*(Potentials!$E$2:$E$2000&lt;&gt;"9 - Perdu")*(Potentials!$E$2:$E$2000&lt;&gt;"10 - Gele")*(Potentials!$O$2:$O$2000=$A$2))
+SUMPRODUCT((Potentials!$F$2:$F$2000=0)*(Potentials!$B$2:$B$2000=AT138)*(Potentials!$D$2:$D$2000)*(Potentials!$E$2:$E$2000&lt;&gt;"8 - Gagne")*(Potentials!$E$2:$E$2000&lt;&gt;"9 - Perdu")*(Potentials!$E$2:$E$2000&lt;&gt;"10 - Gele")*(Potentials!$O$2:$O$2000=$A$2)))</f>
      </c>
      <c r="BA138" t="str">
        <f>Potentials!A136</f>
      </c>
      <c r="BB138" s="2" t="str">
        <f t="array" ref="BB138" aca="1" ca="1">IF($A$2="Tous",SUMPRODUCT((Potentials!$F$2:$F$2000)*(Potentials!$A$2:$A$2000=BA138)*(Potentials!$E$2:$E$2000&lt;&gt;"8 - Gagne")*(Potentials!$E$2:$E$2000&lt;&gt;"9 - Perdu")*(Potentials!$E$2:$E$2000&lt;&gt;"10 - Gele"))
+SUMPRODUCT((Potentials!$F$2:$F$2000=0)*(Potentials!$A$2:$A$2000=BA138)*(Potentials!$D$2:$D$2000)*(Potentials!$E$2:$E$2000&lt;&gt;"8 - Gagne")*(Potentials!$E$2:$E$2000&lt;&gt;"9 - Perdu")*(Potentials!$E$2:$E$2000&lt;&gt;"10 - Gele")),
SUMPRODUCT((Potentials!$F$2:$F$2000)*(Potentials!$A$2:$A$2000=BA138)*(Potentials!$E$2:$E$2000&lt;&gt;"8 - Gagne")*(Potentials!$E$2:$E$2000&lt;&gt;"9 - Perdu")*(Potentials!$E$2:$E$2000&lt;&gt;"10 - Gele")*(Potentials!$O$2:$O$2000=$A$2))
+SUMPRODUCT((Potentials!$F$2:$F$2000=0)*(Potentials!$A$2:$A$2000=BA138)*(Potentials!$D$2:$D$2000)*(Potentials!$E$2:$E$2000&lt;&gt;"8 - Gagne")*(Potentials!$E$2:$E$2000&lt;&gt;"9 - Perdu")*(Potentials!$E$2:$E$2000&lt;&gt;"10 - Gele")*(Potentials!$O$2:$O$2000=$A$2)))</f>
      </c>
    </row>
    <row r="139" spans="1:113">
      <c r="R139" t="str">
        <f>Potentials!A137</f>
      </c>
      <c r="S139" s="1" t="str">
        <f>Potentials!M137</f>
      </c>
      <c r="T139" s="47" t="str">
        <f>IF(INDEX(Potentials!$A$1:$O$1000,MATCH(R139,Potentials!$A$1:$A$1000,0),MATCH("Origine setup",Potentials!$A$1:$O$1,0))&lt;&gt;"",0,
IF($A$2="Tous",
IF(AND($R$2=0,$S$2=0,DATE(YEAR(S139),MONTH(S139),DAY(S139))&gt;=$O$6,(DATE(YEAR(S139),MONTH(S139),DAY(S139))&lt;=$O$3),LEFT(R139,3)="PRA"),1,
IF(AND($R$2&lt;&gt;0,$S$2&lt;&gt;0,DATE(YEAR(S139),MONTH(S139),DAY(S139))&gt;=$R$2,(DATE(YEAR(S139),MONTH(S139),DAY(S139))&lt;=$S$2),LEFT(R139,3)="PRA"),1,0)),
IF(AND($R$2=0,$S$2=0,DATE(YEAR(S139),MONTH(S139),DAY(S139))&gt;=$O$6,(DATE(YEAR(S139),MONTH(S139),DAY(S139))&lt;=$O$3),INDEX(Potentials!$A$1:$O$1000,MATCH(R139,Potentials!$A$1:$A$1000,0),MATCH("Groupe",Potentials!$A$1:$O$1,0))=$A$2,LEFT(R139,3)="PRA"),1,
IF(AND($R$2&lt;&gt;0,$S$2&lt;&gt;0,DATE(YEAR(S139),MONTH(S139),DAY(S139))&gt;=$R$2,(DATE(YEAR(S139),MONTH(S139),DAY(S139))&lt;=$S$2),INDEX(Potentials!$A$1:$O$1000,MATCH(R139,Potentials!$A$1:$A$1000,0),MATCH("Groupe",Potentials!$A$1:$O$1,0))=$A$2,LEFT(R139,3)="PRA"),1,0))))</f>
      </c>
      <c r="U139" s="47" t="str">
        <f>IF(T139&lt;&gt;0,SUM($T$4:T139),0)</f>
      </c>
      <c r="V139" s="1"/>
      <c r="W139" s="17"/>
      <c r="Y139" t="str">
        <f>Projects!A137</f>
      </c>
      <c r="Z139" s="1" t="str">
        <f>Projects!I137</f>
      </c>
      <c r="AA139" s="47" t="str">
        <f>IF($A$2="Tous",
IF(AND($Y$2=0,$Z$2=0,DATE(YEAR(Z139),MONTH(Z139),DAY(Z139))&gt;=$O$6,(DATE(YEAR(Z139),MONTH(Z139),DAY(Z139))&lt;=$O$3)),1,
IF(AND($Y$2&lt;&gt;0,$Z$2&lt;&gt;0,DATE(YEAR(Z139),MONTH(Z139),DAY(Z139))&gt;=$Y$2,(DATE(YEAR(Z139),MONTH(Z139),DAY(Z139))&lt;=$Z$2)),1,0)),
IF(AND($Y$2=0,$Z$2=0,DATE(YEAR(Z139),MONTH(Z139),DAY(Z139))&gt;=$O$6,(DATE(YEAR(Z139),MONTH(Z139),DAY(Z139))&lt;=$O$3),INDEX(Projects!$A$1:$O$1000,MATCH(Y139,Projects!$A$1:$A$1000,0),MATCH("Groupe",Projects!$A$1:$O$1,0))=$A$2),1,
IF(AND($Y$2&lt;&gt;0,$Z$2&lt;&gt;0,DATE(YEAR(Z139),MONTH(Z139),DAY(Z139))&gt;=$Y$2,(DATE(YEAR(Z139),MONTH(Z139),DAY(Z139))&lt;=$Z$2),INDEX(Projects!$A$1:$O$1000,MATCH(Y139,Projects!$A$1:$A$1000,0),MATCH("Groupe",Projects!$A$1:$O$1,0))=$A$2),1,0)))</f>
      </c>
      <c r="AB139" s="47" t="str">
        <f>IF(AA139&lt;&gt;0,SUM($AA$4:AA139),0)</f>
      </c>
      <c r="AC139" s="1"/>
      <c r="AD139" s="17"/>
      <c r="AF139" t="str">
        <f>Projects!A137</f>
      </c>
      <c r="AG139" s="1" t="str">
        <f>Projects!D137</f>
      </c>
      <c r="AH139" s="47" t="str">
        <f>IF($A$2="Tous",
IF(AND($AF$2=0,$AG$2=0,DATE(YEAR(AG139),MONTH(AG139),DAY(AG139))&gt;=$O$6,(DATE(YEAR(AG139),MONTH(AG139),DAY(AG139))&lt;=$O$3)),1,
IF(AND($AF$2&lt;&gt;0,$AG$2&lt;&gt;0,DATE(YEAR(AG139),MONTH(AG139),DAY(AG139))&gt;=$AF$2,(DATE(YEAR(AG139),MONTH(AG139),DAY(AG139))&lt;=$AG$2)),1,0)),
IF(AND($AF$2=0,$AG$2=0,DATE(YEAR(AG139),MONTH(AG139),DAY(AG139))&gt;=$O$6,(DATE(YEAR(AG139),MONTH(AG139),DAY(AG139))&lt;=$O$3),INDEX(Projects!$A$1:$O$1000,MATCH(AF139,Projects!$A$1:$A$1000,0),MATCH("Groupe",Projects!$A$1:$O$1,0))=$A$2),1,
IF(AND($AF$2&lt;&gt;0,$AG$2&lt;&gt;0,DATE(YEAR(AG139),MONTH(AG139),DAY(AG139))&gt;=$AF$2,(DATE(YEAR(AG139),MONTH(AG139),DAY(AG139))&lt;=$AG$2),INDEX(Projects!$A$1:$O$1000,MATCH(AF139,Projects!$A$1:$A$1000,0),MATCH("Groupe",Projects!$A$1:$O$1,0))=$A$2),1,0)))</f>
      </c>
      <c r="AI139" s="47" t="str">
        <f>IF(AH139&lt;&gt;0,SUM($AH$4:AH139),0)</f>
      </c>
      <c r="AJ139" s="1"/>
      <c r="AK139" s="17"/>
      <c r="AM139" t="str">
        <f>Potentials!A137</f>
      </c>
      <c r="AN139" s="1" t="str">
        <f>Potentials!L137</f>
      </c>
      <c r="AO139" s="47" t="str">
        <f>IF(INDEX(Potentials!$A$1:$O$1000,MATCH(R139,Potentials!$A$1:$A$1000,0),MATCH("Origine setup",Potentials!$A$1:$O$1,0))&lt;&gt;"",0,
IF($A$2="Tous",
IF(AND($AM$2=0,$AN$2=0,DATE(YEAR(AN139),MONTH(AN139),DAY(AN139))&gt;=$O$6,(DATE(YEAR(AN139),MONTH(AN139),DAY(AN139))&lt;=$O$3),INDEX(Potentials!$A$1:$O$10000,MATCH(AM139,Potentials!$A$1:$A$1000,0),MATCH("Statut",Potentials!$A$1:$O$1,0))="9 -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IF(AND($AM$2&lt;&gt;0,$AN$2&lt;&gt;0,DATE(YEAR(AN139),MONTH(AN139),DAY(AN139))&gt;=$AM$2,(DATE(YEAR(AN139),MONTH(AN139),DAY(AN139))&lt;=$AN$2),INDEX(Potentials!$A$1:$O$10000,MATCH(AM139,Potentials!$A$1:$A$1000,0),MATCH("Statut",Potentials!$A$1:$O$1,0))="9 - Perdu"),1,0)),
IF(AND($AM$2=0,$AN$2=0,DATE(YEAR(AN139),MONTH(AN139),DAY(AN139))&gt;=$O$6,(DATE(YEAR(AN139),MONTH(AN139),DAY(AN139))&lt;=$O$3),INDEX(Potentials!$A$1:$O$1000,MATCH(AM139,Potentials!$A$1:$A$1000,0),MATCH("Groupe",Potentials!$A$1:$O$1,0))=$A$2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,MATCH(AM139,Potentials!$A$1:$A$1000,0),MATCH("Groupe",Potentials!$A$1:$O$1,0))=$A$2,INDEX(Potentials!$A$1:$O$10000,MATCH(AM139,Potentials!$A$1:$A$1000,0),MATCH("Statut",Potentials!$A$1:$O$1,0))="9 - Perdu"),1,0))))</f>
      </c>
      <c r="AP139" s="47" t="str">
        <f>IF(AO139&lt;&gt;0,SUM($AO$4:AO139),0)</f>
      </c>
      <c r="AQ139" s="1"/>
      <c r="AR139" s="17"/>
      <c r="AT139" t="str">
        <f>IF(COUNTIF($AT$4:AT138,Potentials!B137)&gt;0,"",Potentials!B137)</f>
      </c>
      <c r="AU139" s="2" t="str">
        <f t="array" ref="AU139" aca="1" ca="1">IF($A$2="Tous",SUMPRODUCT((Potentials!$F$2:$F$2000)*(Potentials!$B$2:$B$2000=AT139)*(Potentials!$E$2:$E$2000&lt;&gt;"8 - Gagne")*(Potentials!$E$2:$E$2000&lt;&gt;"9 - Perdu")*(Potentials!$E$2:$E$2000&lt;&gt;"10 - Gele"))
+SUMPRODUCT((Potentials!$F$2:$F$2000=0)*(Potentials!$B$2:$B$2000=AT139)*(Potentials!$D$2:$D$2000)*(Potentials!$E$2:$E$2000&lt;&gt;"8 - Gagne")*(Potentials!$E$2:$E$2000&lt;&gt;"9 - Perdu")*(Potentials!$E$2:$E$2000&lt;&gt;"10 - Gele")),
SUMPRODUCT((Potentials!$F$2:$F$2000)*(Potentials!$B$2:$B$2000=AT139)*(Potentials!$E$2:$E$2000&lt;&gt;"8 - Gagne")*(Potentials!$E$2:$E$2000&lt;&gt;"9 - Perdu")*(Potentials!$E$2:$E$2000&lt;&gt;"10 - Gele")*(Potentials!$O$2:$O$2000=$A$2))
+SUMPRODUCT((Potentials!$F$2:$F$2000=0)*(Potentials!$B$2:$B$2000=AT139)*(Potentials!$D$2:$D$2000)*(Potentials!$E$2:$E$2000&lt;&gt;"8 - Gagne")*(Potentials!$E$2:$E$2000&lt;&gt;"9 - Perdu")*(Potentials!$E$2:$E$2000&lt;&gt;"10 - Gele")*(Potentials!$O$2:$O$2000=$A$2)))</f>
      </c>
      <c r="BA139" t="str">
        <f>Potentials!A137</f>
      </c>
      <c r="BB139" s="2" t="str">
        <f t="array" ref="BB139" aca="1" ca="1">IF($A$2="Tous",SUMPRODUCT((Potentials!$F$2:$F$2000)*(Potentials!$A$2:$A$2000=BA139)*(Potentials!$E$2:$E$2000&lt;&gt;"8 - Gagne")*(Potentials!$E$2:$E$2000&lt;&gt;"9 - Perdu")*(Potentials!$E$2:$E$2000&lt;&gt;"10 - Gele"))
+SUMPRODUCT((Potentials!$F$2:$F$2000=0)*(Potentials!$A$2:$A$2000=BA139)*(Potentials!$D$2:$D$2000)*(Potentials!$E$2:$E$2000&lt;&gt;"8 - Gagne")*(Potentials!$E$2:$E$2000&lt;&gt;"9 - Perdu")*(Potentials!$E$2:$E$2000&lt;&gt;"10 - Gele")),
SUMPRODUCT((Potentials!$F$2:$F$2000)*(Potentials!$A$2:$A$2000=BA139)*(Potentials!$E$2:$E$2000&lt;&gt;"8 - Gagne")*(Potentials!$E$2:$E$2000&lt;&gt;"9 - Perdu")*(Potentials!$E$2:$E$2000&lt;&gt;"10 - Gele")*(Potentials!$O$2:$O$2000=$A$2))
+SUMPRODUCT((Potentials!$F$2:$F$2000=0)*(Potentials!$A$2:$A$2000=BA139)*(Potentials!$D$2:$D$2000)*(Potentials!$E$2:$E$2000&lt;&gt;"8 - Gagne")*(Potentials!$E$2:$E$2000&lt;&gt;"9 - Perdu")*(Potentials!$E$2:$E$2000&lt;&gt;"10 - Gele")*(Potentials!$O$2:$O$2000=$A$2)))</f>
      </c>
    </row>
    <row r="140" spans="1:113">
      <c r="R140" t="str">
        <f>Potentials!A138</f>
      </c>
      <c r="S140" s="1" t="str">
        <f>Potentials!M138</f>
      </c>
      <c r="T140" s="47" t="str">
        <f>IF(INDEX(Potentials!$A$1:$O$1000,MATCH(R140,Potentials!$A$1:$A$1000,0),MATCH("Origine setup",Potentials!$A$1:$O$1,0))&lt;&gt;"",0,
IF($A$2="Tous",
IF(AND($R$2=0,$S$2=0,DATE(YEAR(S140),MONTH(S140),DAY(S140))&gt;=$O$6,(DATE(YEAR(S140),MONTH(S140),DAY(S140))&lt;=$O$3),LEFT(R140,3)="PRA"),1,
IF(AND($R$2&lt;&gt;0,$S$2&lt;&gt;0,DATE(YEAR(S140),MONTH(S140),DAY(S140))&gt;=$R$2,(DATE(YEAR(S140),MONTH(S140),DAY(S140))&lt;=$S$2),LEFT(R140,3)="PRA"),1,0)),
IF(AND($R$2=0,$S$2=0,DATE(YEAR(S140),MONTH(S140),DAY(S140))&gt;=$O$6,(DATE(YEAR(S140),MONTH(S140),DAY(S140))&lt;=$O$3),INDEX(Potentials!$A$1:$O$1000,MATCH(R140,Potentials!$A$1:$A$1000,0),MATCH("Groupe",Potentials!$A$1:$O$1,0))=$A$2,LEFT(R140,3)="PRA"),1,
IF(AND($R$2&lt;&gt;0,$S$2&lt;&gt;0,DATE(YEAR(S140),MONTH(S140),DAY(S140))&gt;=$R$2,(DATE(YEAR(S140),MONTH(S140),DAY(S140))&lt;=$S$2),INDEX(Potentials!$A$1:$O$1000,MATCH(R140,Potentials!$A$1:$A$1000,0),MATCH("Groupe",Potentials!$A$1:$O$1,0))=$A$2,LEFT(R140,3)="PRA"),1,0))))</f>
      </c>
      <c r="U140" s="47" t="str">
        <f>IF(T140&lt;&gt;0,SUM($T$4:T140),0)</f>
      </c>
      <c r="V140" s="1"/>
      <c r="W140" s="17"/>
      <c r="Y140" t="str">
        <f>Projects!A138</f>
      </c>
      <c r="Z140" s="1" t="str">
        <f>Projects!I138</f>
      </c>
      <c r="AA140" s="47" t="str">
        <f>IF($A$2="Tous",
IF(AND($Y$2=0,$Z$2=0,DATE(YEAR(Z140),MONTH(Z140),DAY(Z140))&gt;=$O$6,(DATE(YEAR(Z140),MONTH(Z140),DAY(Z140))&lt;=$O$3)),1,
IF(AND($Y$2&lt;&gt;0,$Z$2&lt;&gt;0,DATE(YEAR(Z140),MONTH(Z140),DAY(Z140))&gt;=$Y$2,(DATE(YEAR(Z140),MONTH(Z140),DAY(Z140))&lt;=$Z$2)),1,0)),
IF(AND($Y$2=0,$Z$2=0,DATE(YEAR(Z140),MONTH(Z140),DAY(Z140))&gt;=$O$6,(DATE(YEAR(Z140),MONTH(Z140),DAY(Z140))&lt;=$O$3),INDEX(Projects!$A$1:$O$1000,MATCH(Y140,Projects!$A$1:$A$1000,0),MATCH("Groupe",Projects!$A$1:$O$1,0))=$A$2),1,
IF(AND($Y$2&lt;&gt;0,$Z$2&lt;&gt;0,DATE(YEAR(Z140),MONTH(Z140),DAY(Z140))&gt;=$Y$2,(DATE(YEAR(Z140),MONTH(Z140),DAY(Z140))&lt;=$Z$2),INDEX(Projects!$A$1:$O$1000,MATCH(Y140,Projects!$A$1:$A$1000,0),MATCH("Groupe",Projects!$A$1:$O$1,0))=$A$2),1,0)))</f>
      </c>
      <c r="AB140" s="47" t="str">
        <f>IF(AA140&lt;&gt;0,SUM($AA$4:AA140),0)</f>
      </c>
      <c r="AC140" s="1"/>
      <c r="AD140" s="17"/>
      <c r="AF140" t="str">
        <f>Projects!A138</f>
      </c>
      <c r="AG140" s="1" t="str">
        <f>Projects!D138</f>
      </c>
      <c r="AH140" s="47" t="str">
        <f>IF($A$2="Tous",
IF(AND($AF$2=0,$AG$2=0,DATE(YEAR(AG140),MONTH(AG140),DAY(AG140))&gt;=$O$6,(DATE(YEAR(AG140),MONTH(AG140),DAY(AG140))&lt;=$O$3)),1,
IF(AND($AF$2&lt;&gt;0,$AG$2&lt;&gt;0,DATE(YEAR(AG140),MONTH(AG140),DAY(AG140))&gt;=$AF$2,(DATE(YEAR(AG140),MONTH(AG140),DAY(AG140))&lt;=$AG$2)),1,0)),
IF(AND($AF$2=0,$AG$2=0,DATE(YEAR(AG140),MONTH(AG140),DAY(AG140))&gt;=$O$6,(DATE(YEAR(AG140),MONTH(AG140),DAY(AG140))&lt;=$O$3),INDEX(Projects!$A$1:$O$1000,MATCH(AF140,Projects!$A$1:$A$1000,0),MATCH("Groupe",Projects!$A$1:$O$1,0))=$A$2),1,
IF(AND($AF$2&lt;&gt;0,$AG$2&lt;&gt;0,DATE(YEAR(AG140),MONTH(AG140),DAY(AG140))&gt;=$AF$2,(DATE(YEAR(AG140),MONTH(AG140),DAY(AG140))&lt;=$AG$2),INDEX(Projects!$A$1:$O$1000,MATCH(AF140,Projects!$A$1:$A$1000,0),MATCH("Groupe",Projects!$A$1:$O$1,0))=$A$2),1,0)))</f>
      </c>
      <c r="AI140" s="47" t="str">
        <f>IF(AH140&lt;&gt;0,SUM($AH$4:AH140),0)</f>
      </c>
      <c r="AJ140" s="1"/>
      <c r="AK140" s="17"/>
      <c r="AM140" t="str">
        <f>Potentials!A138</f>
      </c>
      <c r="AN140" s="1" t="str">
        <f>Potentials!L138</f>
      </c>
      <c r="AO140" s="47" t="str">
        <f>IF(INDEX(Potentials!$A$1:$O$1000,MATCH(R140,Potentials!$A$1:$A$1000,0),MATCH("Origine setup",Potentials!$A$1:$O$1,0))&lt;&gt;"",0,
IF($A$2="Tous",
IF(AND($AM$2=0,$AN$2=0,DATE(YEAR(AN140),MONTH(AN140),DAY(AN140))&gt;=$O$6,(DATE(YEAR(AN140),MONTH(AN140),DAY(AN140))&lt;=$O$3),INDEX(Potentials!$A$1:$O$10000,MATCH(AM140,Potentials!$A$1:$A$1000,0),MATCH("Statut",Potentials!$A$1:$O$1,0))="9 -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IF(AND($AM$2&lt;&gt;0,$AN$2&lt;&gt;0,DATE(YEAR(AN140),MONTH(AN140),DAY(AN140))&gt;=$AM$2,(DATE(YEAR(AN140),MONTH(AN140),DAY(AN140))&lt;=$AN$2),INDEX(Potentials!$A$1:$O$10000,MATCH(AM140,Potentials!$A$1:$A$1000,0),MATCH("Statut",Potentials!$A$1:$O$1,0))="9 - Perdu"),1,0)),
IF(AND($AM$2=0,$AN$2=0,DATE(YEAR(AN140),MONTH(AN140),DAY(AN140))&gt;=$O$6,(DATE(YEAR(AN140),MONTH(AN140),DAY(AN140))&lt;=$O$3),INDEX(Potentials!$A$1:$O$1000,MATCH(AM140,Potentials!$A$1:$A$1000,0),MATCH("Groupe",Potentials!$A$1:$O$1,0))=$A$2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,MATCH(AM140,Potentials!$A$1:$A$1000,0),MATCH("Groupe",Potentials!$A$1:$O$1,0))=$A$2,INDEX(Potentials!$A$1:$O$10000,MATCH(AM140,Potentials!$A$1:$A$1000,0),MATCH("Statut",Potentials!$A$1:$O$1,0))="9 - Perdu"),1,0))))</f>
      </c>
      <c r="AP140" s="47" t="str">
        <f>IF(AO140&lt;&gt;0,SUM($AO$4:AO140),0)</f>
      </c>
      <c r="AQ140" s="1"/>
      <c r="AR140" s="17"/>
      <c r="AT140" t="str">
        <f>IF(COUNTIF($AT$4:AT139,Potentials!B138)&gt;0,"",Potentials!B138)</f>
      </c>
      <c r="AU140" s="2" t="str">
        <f t="array" ref="AU140" aca="1" ca="1">IF($A$2="Tous",SUMPRODUCT((Potentials!$F$2:$F$2000)*(Potentials!$B$2:$B$2000=AT140)*(Potentials!$E$2:$E$2000&lt;&gt;"8 - Gagne")*(Potentials!$E$2:$E$2000&lt;&gt;"9 - Perdu")*(Potentials!$E$2:$E$2000&lt;&gt;"10 - Gele"))
+SUMPRODUCT((Potentials!$F$2:$F$2000=0)*(Potentials!$B$2:$B$2000=AT140)*(Potentials!$D$2:$D$2000)*(Potentials!$E$2:$E$2000&lt;&gt;"8 - Gagne")*(Potentials!$E$2:$E$2000&lt;&gt;"9 - Perdu")*(Potentials!$E$2:$E$2000&lt;&gt;"10 - Gele")),
SUMPRODUCT((Potentials!$F$2:$F$2000)*(Potentials!$B$2:$B$2000=AT140)*(Potentials!$E$2:$E$2000&lt;&gt;"8 - Gagne")*(Potentials!$E$2:$E$2000&lt;&gt;"9 - Perdu")*(Potentials!$E$2:$E$2000&lt;&gt;"10 - Gele")*(Potentials!$O$2:$O$2000=$A$2))
+SUMPRODUCT((Potentials!$F$2:$F$2000=0)*(Potentials!$B$2:$B$2000=AT140)*(Potentials!$D$2:$D$2000)*(Potentials!$E$2:$E$2000&lt;&gt;"8 - Gagne")*(Potentials!$E$2:$E$2000&lt;&gt;"9 - Perdu")*(Potentials!$E$2:$E$2000&lt;&gt;"10 - Gele")*(Potentials!$O$2:$O$2000=$A$2)))</f>
      </c>
      <c r="BA140" t="str">
        <f>Potentials!A138</f>
      </c>
      <c r="BB140" s="2" t="str">
        <f t="array" ref="BB140" aca="1" ca="1">IF($A$2="Tous",SUMPRODUCT((Potentials!$F$2:$F$2000)*(Potentials!$A$2:$A$2000=BA140)*(Potentials!$E$2:$E$2000&lt;&gt;"8 - Gagne")*(Potentials!$E$2:$E$2000&lt;&gt;"9 - Perdu")*(Potentials!$E$2:$E$2000&lt;&gt;"10 - Gele"))
+SUMPRODUCT((Potentials!$F$2:$F$2000=0)*(Potentials!$A$2:$A$2000=BA140)*(Potentials!$D$2:$D$2000)*(Potentials!$E$2:$E$2000&lt;&gt;"8 - Gagne")*(Potentials!$E$2:$E$2000&lt;&gt;"9 - Perdu")*(Potentials!$E$2:$E$2000&lt;&gt;"10 - Gele")),
SUMPRODUCT((Potentials!$F$2:$F$2000)*(Potentials!$A$2:$A$2000=BA140)*(Potentials!$E$2:$E$2000&lt;&gt;"8 - Gagne")*(Potentials!$E$2:$E$2000&lt;&gt;"9 - Perdu")*(Potentials!$E$2:$E$2000&lt;&gt;"10 - Gele")*(Potentials!$O$2:$O$2000=$A$2))
+SUMPRODUCT((Potentials!$F$2:$F$2000=0)*(Potentials!$A$2:$A$2000=BA140)*(Potentials!$D$2:$D$2000)*(Potentials!$E$2:$E$2000&lt;&gt;"8 - Gagne")*(Potentials!$E$2:$E$2000&lt;&gt;"9 - Perdu")*(Potentials!$E$2:$E$2000&lt;&gt;"10 - Gele")*(Potentials!$O$2:$O$2000=$A$2)))</f>
      </c>
    </row>
    <row r="141" spans="1:113">
      <c r="R141" t="str">
        <f>Potentials!A139</f>
      </c>
      <c r="S141" s="1" t="str">
        <f>Potentials!M139</f>
      </c>
      <c r="T141" s="47" t="str">
        <f>IF(INDEX(Potentials!$A$1:$O$1000,MATCH(R141,Potentials!$A$1:$A$1000,0),MATCH("Origine setup",Potentials!$A$1:$O$1,0))&lt;&gt;"",0,
IF($A$2="Tous",
IF(AND($R$2=0,$S$2=0,DATE(YEAR(S141),MONTH(S141),DAY(S141))&gt;=$O$6,(DATE(YEAR(S141),MONTH(S141),DAY(S141))&lt;=$O$3),LEFT(R141,3)="PRA"),1,
IF(AND($R$2&lt;&gt;0,$S$2&lt;&gt;0,DATE(YEAR(S141),MONTH(S141),DAY(S141))&gt;=$R$2,(DATE(YEAR(S141),MONTH(S141),DAY(S141))&lt;=$S$2),LEFT(R141,3)="PRA"),1,0)),
IF(AND($R$2=0,$S$2=0,DATE(YEAR(S141),MONTH(S141),DAY(S141))&gt;=$O$6,(DATE(YEAR(S141),MONTH(S141),DAY(S141))&lt;=$O$3),INDEX(Potentials!$A$1:$O$1000,MATCH(R141,Potentials!$A$1:$A$1000,0),MATCH("Groupe",Potentials!$A$1:$O$1,0))=$A$2,LEFT(R141,3)="PRA"),1,
IF(AND($R$2&lt;&gt;0,$S$2&lt;&gt;0,DATE(YEAR(S141),MONTH(S141),DAY(S141))&gt;=$R$2,(DATE(YEAR(S141),MONTH(S141),DAY(S141))&lt;=$S$2),INDEX(Potentials!$A$1:$O$1000,MATCH(R141,Potentials!$A$1:$A$1000,0),MATCH("Groupe",Potentials!$A$1:$O$1,0))=$A$2,LEFT(R141,3)="PRA"),1,0))))</f>
      </c>
      <c r="U141" s="47" t="str">
        <f>IF(T141&lt;&gt;0,SUM($T$4:T141),0)</f>
      </c>
      <c r="V141" s="1"/>
      <c r="W141" s="17"/>
      <c r="Y141" t="str">
        <f>Projects!A139</f>
      </c>
      <c r="Z141" s="1" t="str">
        <f>Projects!I139</f>
      </c>
      <c r="AA141" s="47" t="str">
        <f>IF($A$2="Tous",
IF(AND($Y$2=0,$Z$2=0,DATE(YEAR(Z141),MONTH(Z141),DAY(Z141))&gt;=$O$6,(DATE(YEAR(Z141),MONTH(Z141),DAY(Z141))&lt;=$O$3)),1,
IF(AND($Y$2&lt;&gt;0,$Z$2&lt;&gt;0,DATE(YEAR(Z141),MONTH(Z141),DAY(Z141))&gt;=$Y$2,(DATE(YEAR(Z141),MONTH(Z141),DAY(Z141))&lt;=$Z$2)),1,0)),
IF(AND($Y$2=0,$Z$2=0,DATE(YEAR(Z141),MONTH(Z141),DAY(Z141))&gt;=$O$6,(DATE(YEAR(Z141),MONTH(Z141),DAY(Z141))&lt;=$O$3),INDEX(Projects!$A$1:$O$1000,MATCH(Y141,Projects!$A$1:$A$1000,0),MATCH("Groupe",Projects!$A$1:$O$1,0))=$A$2),1,
IF(AND($Y$2&lt;&gt;0,$Z$2&lt;&gt;0,DATE(YEAR(Z141),MONTH(Z141),DAY(Z141))&gt;=$Y$2,(DATE(YEAR(Z141),MONTH(Z141),DAY(Z141))&lt;=$Z$2),INDEX(Projects!$A$1:$O$1000,MATCH(Y141,Projects!$A$1:$A$1000,0),MATCH("Groupe",Projects!$A$1:$O$1,0))=$A$2),1,0)))</f>
      </c>
      <c r="AB141" s="47" t="str">
        <f>IF(AA141&lt;&gt;0,SUM($AA$4:AA141),0)</f>
      </c>
      <c r="AC141" s="1"/>
      <c r="AD141" s="17"/>
      <c r="AF141" t="str">
        <f>Projects!A139</f>
      </c>
      <c r="AG141" s="1" t="str">
        <f>Projects!D139</f>
      </c>
      <c r="AH141" s="47" t="str">
        <f>IF($A$2="Tous",
IF(AND($AF$2=0,$AG$2=0,DATE(YEAR(AG141),MONTH(AG141),DAY(AG141))&gt;=$O$6,(DATE(YEAR(AG141),MONTH(AG141),DAY(AG141))&lt;=$O$3)),1,
IF(AND($AF$2&lt;&gt;0,$AG$2&lt;&gt;0,DATE(YEAR(AG141),MONTH(AG141),DAY(AG141))&gt;=$AF$2,(DATE(YEAR(AG141),MONTH(AG141),DAY(AG141))&lt;=$AG$2)),1,0)),
IF(AND($AF$2=0,$AG$2=0,DATE(YEAR(AG141),MONTH(AG141),DAY(AG141))&gt;=$O$6,(DATE(YEAR(AG141),MONTH(AG141),DAY(AG141))&lt;=$O$3),INDEX(Projects!$A$1:$O$1000,MATCH(AF141,Projects!$A$1:$A$1000,0),MATCH("Groupe",Projects!$A$1:$O$1,0))=$A$2),1,
IF(AND($AF$2&lt;&gt;0,$AG$2&lt;&gt;0,DATE(YEAR(AG141),MONTH(AG141),DAY(AG141))&gt;=$AF$2,(DATE(YEAR(AG141),MONTH(AG141),DAY(AG141))&lt;=$AG$2),INDEX(Projects!$A$1:$O$1000,MATCH(AF141,Projects!$A$1:$A$1000,0),MATCH("Groupe",Projects!$A$1:$O$1,0))=$A$2),1,0)))</f>
      </c>
      <c r="AI141" s="47" t="str">
        <f>IF(AH141&lt;&gt;0,SUM($AH$4:AH141),0)</f>
      </c>
      <c r="AJ141" s="1"/>
      <c r="AK141" s="17"/>
      <c r="AM141" t="str">
        <f>Potentials!A139</f>
      </c>
      <c r="AN141" s="1" t="str">
        <f>Potentials!L139</f>
      </c>
      <c r="AO141" s="47" t="str">
        <f>IF(INDEX(Potentials!$A$1:$O$1000,MATCH(R141,Potentials!$A$1:$A$1000,0),MATCH("Origine setup",Potentials!$A$1:$O$1,0))&lt;&gt;"",0,
IF($A$2="Tous",
IF(AND($AM$2=0,$AN$2=0,DATE(YEAR(AN141),MONTH(AN141),DAY(AN141))&gt;=$O$6,(DATE(YEAR(AN141),MONTH(AN141),DAY(AN141))&lt;=$O$3),INDEX(Potentials!$A$1:$O$10000,MATCH(AM141,Potentials!$A$1:$A$1000,0),MATCH("Statut",Potentials!$A$1:$O$1,0))="9 -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IF(AND($AM$2&lt;&gt;0,$AN$2&lt;&gt;0,DATE(YEAR(AN141),MONTH(AN141),DAY(AN141))&gt;=$AM$2,(DATE(YEAR(AN141),MONTH(AN141),DAY(AN141))&lt;=$AN$2),INDEX(Potentials!$A$1:$O$10000,MATCH(AM141,Potentials!$A$1:$A$1000,0),MATCH("Statut",Potentials!$A$1:$O$1,0))="9 - Perdu"),1,0)),
IF(AND($AM$2=0,$AN$2=0,DATE(YEAR(AN141),MONTH(AN141),DAY(AN141))&gt;=$O$6,(DATE(YEAR(AN141),MONTH(AN141),DAY(AN141))&lt;=$O$3),INDEX(Potentials!$A$1:$O$1000,MATCH(AM141,Potentials!$A$1:$A$1000,0),MATCH("Groupe",Potentials!$A$1:$O$1,0))=$A$2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,MATCH(AM141,Potentials!$A$1:$A$1000,0),MATCH("Groupe",Potentials!$A$1:$O$1,0))=$A$2,INDEX(Potentials!$A$1:$O$10000,MATCH(AM141,Potentials!$A$1:$A$1000,0),MATCH("Statut",Potentials!$A$1:$O$1,0))="9 - Perdu"),1,0))))</f>
      </c>
      <c r="AP141" s="47" t="str">
        <f>IF(AO141&lt;&gt;0,SUM($AO$4:AO141),0)</f>
      </c>
      <c r="AQ141" s="1"/>
      <c r="AR141" s="17"/>
      <c r="AT141" t="str">
        <f>IF(COUNTIF($AT$4:AT140,Potentials!B139)&gt;0,"",Potentials!B139)</f>
      </c>
      <c r="AU141" s="2" t="str">
        <f t="array" ref="AU141" aca="1" ca="1">IF($A$2="Tous",SUMPRODUCT((Potentials!$F$2:$F$2000)*(Potentials!$B$2:$B$2000=AT141)*(Potentials!$E$2:$E$2000&lt;&gt;"8 - Gagne")*(Potentials!$E$2:$E$2000&lt;&gt;"9 - Perdu")*(Potentials!$E$2:$E$2000&lt;&gt;"10 - Gele"))
+SUMPRODUCT((Potentials!$F$2:$F$2000=0)*(Potentials!$B$2:$B$2000=AT141)*(Potentials!$D$2:$D$2000)*(Potentials!$E$2:$E$2000&lt;&gt;"8 - Gagne")*(Potentials!$E$2:$E$2000&lt;&gt;"9 - Perdu")*(Potentials!$E$2:$E$2000&lt;&gt;"10 - Gele")),
SUMPRODUCT((Potentials!$F$2:$F$2000)*(Potentials!$B$2:$B$2000=AT141)*(Potentials!$E$2:$E$2000&lt;&gt;"8 - Gagne")*(Potentials!$E$2:$E$2000&lt;&gt;"9 - Perdu")*(Potentials!$E$2:$E$2000&lt;&gt;"10 - Gele")*(Potentials!$O$2:$O$2000=$A$2))
+SUMPRODUCT((Potentials!$F$2:$F$2000=0)*(Potentials!$B$2:$B$2000=AT141)*(Potentials!$D$2:$D$2000)*(Potentials!$E$2:$E$2000&lt;&gt;"8 - Gagne")*(Potentials!$E$2:$E$2000&lt;&gt;"9 - Perdu")*(Potentials!$E$2:$E$2000&lt;&gt;"10 - Gele")*(Potentials!$O$2:$O$2000=$A$2)))</f>
      </c>
      <c r="BA141" t="str">
        <f>Potentials!A139</f>
      </c>
      <c r="BB141" s="2" t="str">
        <f t="array" ref="BB141" aca="1" ca="1">IF($A$2="Tous",SUMPRODUCT((Potentials!$F$2:$F$2000)*(Potentials!$A$2:$A$2000=BA141)*(Potentials!$E$2:$E$2000&lt;&gt;"8 - Gagne")*(Potentials!$E$2:$E$2000&lt;&gt;"9 - Perdu")*(Potentials!$E$2:$E$2000&lt;&gt;"10 - Gele"))
+SUMPRODUCT((Potentials!$F$2:$F$2000=0)*(Potentials!$A$2:$A$2000=BA141)*(Potentials!$D$2:$D$2000)*(Potentials!$E$2:$E$2000&lt;&gt;"8 - Gagne")*(Potentials!$E$2:$E$2000&lt;&gt;"9 - Perdu")*(Potentials!$E$2:$E$2000&lt;&gt;"10 - Gele")),
SUMPRODUCT((Potentials!$F$2:$F$2000)*(Potentials!$A$2:$A$2000=BA141)*(Potentials!$E$2:$E$2000&lt;&gt;"8 - Gagne")*(Potentials!$E$2:$E$2000&lt;&gt;"9 - Perdu")*(Potentials!$E$2:$E$2000&lt;&gt;"10 - Gele")*(Potentials!$O$2:$O$2000=$A$2))
+SUMPRODUCT((Potentials!$F$2:$F$2000=0)*(Potentials!$A$2:$A$2000=BA141)*(Potentials!$D$2:$D$2000)*(Potentials!$E$2:$E$2000&lt;&gt;"8 - Gagne")*(Potentials!$E$2:$E$2000&lt;&gt;"9 - Perdu")*(Potentials!$E$2:$E$2000&lt;&gt;"10 - Gele")*(Potentials!$O$2:$O$2000=$A$2)))</f>
      </c>
    </row>
    <row r="142" spans="1:113">
      <c r="R142" t="str">
        <f>Potentials!A140</f>
      </c>
      <c r="S142" s="1" t="str">
        <f>Potentials!M140</f>
      </c>
      <c r="T142" s="47" t="str">
        <f>IF(INDEX(Potentials!$A$1:$O$1000,MATCH(R142,Potentials!$A$1:$A$1000,0),MATCH("Origine setup",Potentials!$A$1:$O$1,0))&lt;&gt;"",0,
IF($A$2="Tous",
IF(AND($R$2=0,$S$2=0,DATE(YEAR(S142),MONTH(S142),DAY(S142))&gt;=$O$6,(DATE(YEAR(S142),MONTH(S142),DAY(S142))&lt;=$O$3),LEFT(R142,3)="PRA"),1,
IF(AND($R$2&lt;&gt;0,$S$2&lt;&gt;0,DATE(YEAR(S142),MONTH(S142),DAY(S142))&gt;=$R$2,(DATE(YEAR(S142),MONTH(S142),DAY(S142))&lt;=$S$2),LEFT(R142,3)="PRA"),1,0)),
IF(AND($R$2=0,$S$2=0,DATE(YEAR(S142),MONTH(S142),DAY(S142))&gt;=$O$6,(DATE(YEAR(S142),MONTH(S142),DAY(S142))&lt;=$O$3),INDEX(Potentials!$A$1:$O$1000,MATCH(R142,Potentials!$A$1:$A$1000,0),MATCH("Groupe",Potentials!$A$1:$O$1,0))=$A$2,LEFT(R142,3)="PRA"),1,
IF(AND($R$2&lt;&gt;0,$S$2&lt;&gt;0,DATE(YEAR(S142),MONTH(S142),DAY(S142))&gt;=$R$2,(DATE(YEAR(S142),MONTH(S142),DAY(S142))&lt;=$S$2),INDEX(Potentials!$A$1:$O$1000,MATCH(R142,Potentials!$A$1:$A$1000,0),MATCH("Groupe",Potentials!$A$1:$O$1,0))=$A$2,LEFT(R142,3)="PRA"),1,0))))</f>
      </c>
      <c r="U142" s="47" t="str">
        <f>IF(T142&lt;&gt;0,SUM($T$4:T142),0)</f>
      </c>
      <c r="V142" s="1"/>
      <c r="W142" s="17"/>
      <c r="Y142" t="str">
        <f>Projects!A140</f>
      </c>
      <c r="Z142" s="1" t="str">
        <f>Projects!I140</f>
      </c>
      <c r="AA142" s="47" t="str">
        <f>IF($A$2="Tous",
IF(AND($Y$2=0,$Z$2=0,DATE(YEAR(Z142),MONTH(Z142),DAY(Z142))&gt;=$O$6,(DATE(YEAR(Z142),MONTH(Z142),DAY(Z142))&lt;=$O$3)),1,
IF(AND($Y$2&lt;&gt;0,$Z$2&lt;&gt;0,DATE(YEAR(Z142),MONTH(Z142),DAY(Z142))&gt;=$Y$2,(DATE(YEAR(Z142),MONTH(Z142),DAY(Z142))&lt;=$Z$2)),1,0)),
IF(AND($Y$2=0,$Z$2=0,DATE(YEAR(Z142),MONTH(Z142),DAY(Z142))&gt;=$O$6,(DATE(YEAR(Z142),MONTH(Z142),DAY(Z142))&lt;=$O$3),INDEX(Projects!$A$1:$O$1000,MATCH(Y142,Projects!$A$1:$A$1000,0),MATCH("Groupe",Projects!$A$1:$O$1,0))=$A$2),1,
IF(AND($Y$2&lt;&gt;0,$Z$2&lt;&gt;0,DATE(YEAR(Z142),MONTH(Z142),DAY(Z142))&gt;=$Y$2,(DATE(YEAR(Z142),MONTH(Z142),DAY(Z142))&lt;=$Z$2),INDEX(Projects!$A$1:$O$1000,MATCH(Y142,Projects!$A$1:$A$1000,0),MATCH("Groupe",Projects!$A$1:$O$1,0))=$A$2),1,0)))</f>
      </c>
      <c r="AB142" s="47" t="str">
        <f>IF(AA142&lt;&gt;0,SUM($AA$4:AA142),0)</f>
      </c>
      <c r="AC142" s="1"/>
      <c r="AD142" s="17"/>
      <c r="AF142" t="str">
        <f>Projects!A140</f>
      </c>
      <c r="AG142" s="1" t="str">
        <f>Projects!D140</f>
      </c>
      <c r="AH142" s="47" t="str">
        <f>IF($A$2="Tous",
IF(AND($AF$2=0,$AG$2=0,DATE(YEAR(AG142),MONTH(AG142),DAY(AG142))&gt;=$O$6,(DATE(YEAR(AG142),MONTH(AG142),DAY(AG142))&lt;=$O$3)),1,
IF(AND($AF$2&lt;&gt;0,$AG$2&lt;&gt;0,DATE(YEAR(AG142),MONTH(AG142),DAY(AG142))&gt;=$AF$2,(DATE(YEAR(AG142),MONTH(AG142),DAY(AG142))&lt;=$AG$2)),1,0)),
IF(AND($AF$2=0,$AG$2=0,DATE(YEAR(AG142),MONTH(AG142),DAY(AG142))&gt;=$O$6,(DATE(YEAR(AG142),MONTH(AG142),DAY(AG142))&lt;=$O$3),INDEX(Projects!$A$1:$O$1000,MATCH(AF142,Projects!$A$1:$A$1000,0),MATCH("Groupe",Projects!$A$1:$O$1,0))=$A$2),1,
IF(AND($AF$2&lt;&gt;0,$AG$2&lt;&gt;0,DATE(YEAR(AG142),MONTH(AG142),DAY(AG142))&gt;=$AF$2,(DATE(YEAR(AG142),MONTH(AG142),DAY(AG142))&lt;=$AG$2),INDEX(Projects!$A$1:$O$1000,MATCH(AF142,Projects!$A$1:$A$1000,0),MATCH("Groupe",Projects!$A$1:$O$1,0))=$A$2),1,0)))</f>
      </c>
      <c r="AI142" s="47" t="str">
        <f>IF(AH142&lt;&gt;0,SUM($AH$4:AH142),0)</f>
      </c>
      <c r="AJ142" s="1"/>
      <c r="AK142" s="17"/>
      <c r="AM142" t="str">
        <f>Potentials!A140</f>
      </c>
      <c r="AN142" s="1" t="str">
        <f>Potentials!L140</f>
      </c>
      <c r="AO142" s="47" t="str">
        <f>IF(INDEX(Potentials!$A$1:$O$1000,MATCH(R142,Potentials!$A$1:$A$1000,0),MATCH("Origine setup",Potentials!$A$1:$O$1,0))&lt;&gt;"",0,
IF($A$2="Tous",
IF(AND($AM$2=0,$AN$2=0,DATE(YEAR(AN142),MONTH(AN142),DAY(AN142))&gt;=$O$6,(DATE(YEAR(AN142),MONTH(AN142),DAY(AN142))&lt;=$O$3),INDEX(Potentials!$A$1:$O$10000,MATCH(AM142,Potentials!$A$1:$A$1000,0),MATCH("Statut",Potentials!$A$1:$O$1,0))="9 -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IF(AND($AM$2&lt;&gt;0,$AN$2&lt;&gt;0,DATE(YEAR(AN142),MONTH(AN142),DAY(AN142))&gt;=$AM$2,(DATE(YEAR(AN142),MONTH(AN142),DAY(AN142))&lt;=$AN$2),INDEX(Potentials!$A$1:$O$10000,MATCH(AM142,Potentials!$A$1:$A$1000,0),MATCH("Statut",Potentials!$A$1:$O$1,0))="9 - Perdu"),1,0)),
IF(AND($AM$2=0,$AN$2=0,DATE(YEAR(AN142),MONTH(AN142),DAY(AN142))&gt;=$O$6,(DATE(YEAR(AN142),MONTH(AN142),DAY(AN142))&lt;=$O$3),INDEX(Potentials!$A$1:$O$1000,MATCH(AM142,Potentials!$A$1:$A$1000,0),MATCH("Groupe",Potentials!$A$1:$O$1,0))=$A$2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,MATCH(AM142,Potentials!$A$1:$A$1000,0),MATCH("Groupe",Potentials!$A$1:$O$1,0))=$A$2,INDEX(Potentials!$A$1:$O$10000,MATCH(AM142,Potentials!$A$1:$A$1000,0),MATCH("Statut",Potentials!$A$1:$O$1,0))="9 - Perdu"),1,0))))</f>
      </c>
      <c r="AP142" s="47" t="str">
        <f>IF(AO142&lt;&gt;0,SUM($AO$4:AO142),0)</f>
      </c>
      <c r="AQ142" s="1"/>
      <c r="AR142" s="17"/>
      <c r="AT142" t="str">
        <f>IF(COUNTIF($AT$4:AT141,Potentials!B140)&gt;0,"",Potentials!B140)</f>
      </c>
      <c r="AU142" s="2" t="str">
        <f t="array" ref="AU142" aca="1" ca="1">IF($A$2="Tous",SUMPRODUCT((Potentials!$F$2:$F$2000)*(Potentials!$B$2:$B$2000=AT142)*(Potentials!$E$2:$E$2000&lt;&gt;"8 - Gagne")*(Potentials!$E$2:$E$2000&lt;&gt;"9 - Perdu")*(Potentials!$E$2:$E$2000&lt;&gt;"10 - Gele"))
+SUMPRODUCT((Potentials!$F$2:$F$2000=0)*(Potentials!$B$2:$B$2000=AT142)*(Potentials!$D$2:$D$2000)*(Potentials!$E$2:$E$2000&lt;&gt;"8 - Gagne")*(Potentials!$E$2:$E$2000&lt;&gt;"9 - Perdu")*(Potentials!$E$2:$E$2000&lt;&gt;"10 - Gele")),
SUMPRODUCT((Potentials!$F$2:$F$2000)*(Potentials!$B$2:$B$2000=AT142)*(Potentials!$E$2:$E$2000&lt;&gt;"8 - Gagne")*(Potentials!$E$2:$E$2000&lt;&gt;"9 - Perdu")*(Potentials!$E$2:$E$2000&lt;&gt;"10 - Gele")*(Potentials!$O$2:$O$2000=$A$2))
+SUMPRODUCT((Potentials!$F$2:$F$2000=0)*(Potentials!$B$2:$B$2000=AT142)*(Potentials!$D$2:$D$2000)*(Potentials!$E$2:$E$2000&lt;&gt;"8 - Gagne")*(Potentials!$E$2:$E$2000&lt;&gt;"9 - Perdu")*(Potentials!$E$2:$E$2000&lt;&gt;"10 - Gele")*(Potentials!$O$2:$O$2000=$A$2)))</f>
      </c>
      <c r="BA142" t="str">
        <f>Potentials!A140</f>
      </c>
      <c r="BB142" s="2" t="str">
        <f t="array" ref="BB142" aca="1" ca="1">IF($A$2="Tous",SUMPRODUCT((Potentials!$F$2:$F$2000)*(Potentials!$A$2:$A$2000=BA142)*(Potentials!$E$2:$E$2000&lt;&gt;"8 - Gagne")*(Potentials!$E$2:$E$2000&lt;&gt;"9 - Perdu")*(Potentials!$E$2:$E$2000&lt;&gt;"10 - Gele"))
+SUMPRODUCT((Potentials!$F$2:$F$2000=0)*(Potentials!$A$2:$A$2000=BA142)*(Potentials!$D$2:$D$2000)*(Potentials!$E$2:$E$2000&lt;&gt;"8 - Gagne")*(Potentials!$E$2:$E$2000&lt;&gt;"9 - Perdu")*(Potentials!$E$2:$E$2000&lt;&gt;"10 - Gele")),
SUMPRODUCT((Potentials!$F$2:$F$2000)*(Potentials!$A$2:$A$2000=BA142)*(Potentials!$E$2:$E$2000&lt;&gt;"8 - Gagne")*(Potentials!$E$2:$E$2000&lt;&gt;"9 - Perdu")*(Potentials!$E$2:$E$2000&lt;&gt;"10 - Gele")*(Potentials!$O$2:$O$2000=$A$2))
+SUMPRODUCT((Potentials!$F$2:$F$2000=0)*(Potentials!$A$2:$A$2000=BA142)*(Potentials!$D$2:$D$2000)*(Potentials!$E$2:$E$2000&lt;&gt;"8 - Gagne")*(Potentials!$E$2:$E$2000&lt;&gt;"9 - Perdu")*(Potentials!$E$2:$E$2000&lt;&gt;"10 - Gele")*(Potentials!$O$2:$O$2000=$A$2)))</f>
      </c>
    </row>
    <row r="143" spans="1:113">
      <c r="R143" t="str">
        <f>Potentials!A141</f>
      </c>
      <c r="S143" s="1" t="str">
        <f>Potentials!M141</f>
      </c>
      <c r="T143" s="47" t="str">
        <f>IF(INDEX(Potentials!$A$1:$O$1000,MATCH(R143,Potentials!$A$1:$A$1000,0),MATCH("Origine setup",Potentials!$A$1:$O$1,0))&lt;&gt;"",0,
IF($A$2="Tous",
IF(AND($R$2=0,$S$2=0,DATE(YEAR(S143),MONTH(S143),DAY(S143))&gt;=$O$6,(DATE(YEAR(S143),MONTH(S143),DAY(S143))&lt;=$O$3),LEFT(R143,3)="PRA"),1,
IF(AND($R$2&lt;&gt;0,$S$2&lt;&gt;0,DATE(YEAR(S143),MONTH(S143),DAY(S143))&gt;=$R$2,(DATE(YEAR(S143),MONTH(S143),DAY(S143))&lt;=$S$2),LEFT(R143,3)="PRA"),1,0)),
IF(AND($R$2=0,$S$2=0,DATE(YEAR(S143),MONTH(S143),DAY(S143))&gt;=$O$6,(DATE(YEAR(S143),MONTH(S143),DAY(S143))&lt;=$O$3),INDEX(Potentials!$A$1:$O$1000,MATCH(R143,Potentials!$A$1:$A$1000,0),MATCH("Groupe",Potentials!$A$1:$O$1,0))=$A$2,LEFT(R143,3)="PRA"),1,
IF(AND($R$2&lt;&gt;0,$S$2&lt;&gt;0,DATE(YEAR(S143),MONTH(S143),DAY(S143))&gt;=$R$2,(DATE(YEAR(S143),MONTH(S143),DAY(S143))&lt;=$S$2),INDEX(Potentials!$A$1:$O$1000,MATCH(R143,Potentials!$A$1:$A$1000,0),MATCH("Groupe",Potentials!$A$1:$O$1,0))=$A$2,LEFT(R143,3)="PRA"),1,0))))</f>
      </c>
      <c r="U143" s="47" t="str">
        <f>IF(T143&lt;&gt;0,SUM($T$4:T143),0)</f>
      </c>
      <c r="V143" s="1"/>
      <c r="W143" s="17"/>
      <c r="Y143" t="str">
        <f>Projects!A141</f>
      </c>
      <c r="Z143" s="1" t="str">
        <f>Projects!I141</f>
      </c>
      <c r="AA143" s="47" t="str">
        <f>IF($A$2="Tous",
IF(AND($Y$2=0,$Z$2=0,DATE(YEAR(Z143),MONTH(Z143),DAY(Z143))&gt;=$O$6,(DATE(YEAR(Z143),MONTH(Z143),DAY(Z143))&lt;=$O$3)),1,
IF(AND($Y$2&lt;&gt;0,$Z$2&lt;&gt;0,DATE(YEAR(Z143),MONTH(Z143),DAY(Z143))&gt;=$Y$2,(DATE(YEAR(Z143),MONTH(Z143),DAY(Z143))&lt;=$Z$2)),1,0)),
IF(AND($Y$2=0,$Z$2=0,DATE(YEAR(Z143),MONTH(Z143),DAY(Z143))&gt;=$O$6,(DATE(YEAR(Z143),MONTH(Z143),DAY(Z143))&lt;=$O$3),INDEX(Projects!$A$1:$O$1000,MATCH(Y143,Projects!$A$1:$A$1000,0),MATCH("Groupe",Projects!$A$1:$O$1,0))=$A$2),1,
IF(AND($Y$2&lt;&gt;0,$Z$2&lt;&gt;0,DATE(YEAR(Z143),MONTH(Z143),DAY(Z143))&gt;=$Y$2,(DATE(YEAR(Z143),MONTH(Z143),DAY(Z143))&lt;=$Z$2),INDEX(Projects!$A$1:$O$1000,MATCH(Y143,Projects!$A$1:$A$1000,0),MATCH("Groupe",Projects!$A$1:$O$1,0))=$A$2),1,0)))</f>
      </c>
      <c r="AB143" s="47" t="str">
        <f>IF(AA143&lt;&gt;0,SUM($AA$4:AA143),0)</f>
      </c>
      <c r="AC143" s="1"/>
      <c r="AD143" s="17"/>
      <c r="AF143" t="str">
        <f>Projects!A141</f>
      </c>
      <c r="AG143" s="1" t="str">
        <f>Projects!D141</f>
      </c>
      <c r="AH143" s="47" t="str">
        <f>IF($A$2="Tous",
IF(AND($AF$2=0,$AG$2=0,DATE(YEAR(AG143),MONTH(AG143),DAY(AG143))&gt;=$O$6,(DATE(YEAR(AG143),MONTH(AG143),DAY(AG143))&lt;=$O$3)),1,
IF(AND($AF$2&lt;&gt;0,$AG$2&lt;&gt;0,DATE(YEAR(AG143),MONTH(AG143),DAY(AG143))&gt;=$AF$2,(DATE(YEAR(AG143),MONTH(AG143),DAY(AG143))&lt;=$AG$2)),1,0)),
IF(AND($AF$2=0,$AG$2=0,DATE(YEAR(AG143),MONTH(AG143),DAY(AG143))&gt;=$O$6,(DATE(YEAR(AG143),MONTH(AG143),DAY(AG143))&lt;=$O$3),INDEX(Projects!$A$1:$O$1000,MATCH(AF143,Projects!$A$1:$A$1000,0),MATCH("Groupe",Projects!$A$1:$O$1,0))=$A$2),1,
IF(AND($AF$2&lt;&gt;0,$AG$2&lt;&gt;0,DATE(YEAR(AG143),MONTH(AG143),DAY(AG143))&gt;=$AF$2,(DATE(YEAR(AG143),MONTH(AG143),DAY(AG143))&lt;=$AG$2),INDEX(Projects!$A$1:$O$1000,MATCH(AF143,Projects!$A$1:$A$1000,0),MATCH("Groupe",Projects!$A$1:$O$1,0))=$A$2),1,0)))</f>
      </c>
      <c r="AI143" s="47" t="str">
        <f>IF(AH143&lt;&gt;0,SUM($AH$4:AH143),0)</f>
      </c>
      <c r="AJ143" s="1"/>
      <c r="AK143" s="17"/>
      <c r="AM143" t="str">
        <f>Potentials!A141</f>
      </c>
      <c r="AN143" s="1" t="str">
        <f>Potentials!L141</f>
      </c>
      <c r="AO143" s="47" t="str">
        <f>IF(INDEX(Potentials!$A$1:$O$1000,MATCH(R143,Potentials!$A$1:$A$1000,0),MATCH("Origine setup",Potentials!$A$1:$O$1,0))&lt;&gt;"",0,
IF($A$2="Tous",
IF(AND($AM$2=0,$AN$2=0,DATE(YEAR(AN143),MONTH(AN143),DAY(AN143))&gt;=$O$6,(DATE(YEAR(AN143),MONTH(AN143),DAY(AN143))&lt;=$O$3),INDEX(Potentials!$A$1:$O$10000,MATCH(AM143,Potentials!$A$1:$A$1000,0),MATCH("Statut",Potentials!$A$1:$O$1,0))="9 -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IF(AND($AM$2&lt;&gt;0,$AN$2&lt;&gt;0,DATE(YEAR(AN143),MONTH(AN143),DAY(AN143))&gt;=$AM$2,(DATE(YEAR(AN143),MONTH(AN143),DAY(AN143))&lt;=$AN$2),INDEX(Potentials!$A$1:$O$10000,MATCH(AM143,Potentials!$A$1:$A$1000,0),MATCH("Statut",Potentials!$A$1:$O$1,0))="9 - Perdu"),1,0)),
IF(AND($AM$2=0,$AN$2=0,DATE(YEAR(AN143),MONTH(AN143),DAY(AN143))&gt;=$O$6,(DATE(YEAR(AN143),MONTH(AN143),DAY(AN143))&lt;=$O$3),INDEX(Potentials!$A$1:$O$1000,MATCH(AM143,Potentials!$A$1:$A$1000,0),MATCH("Groupe",Potentials!$A$1:$O$1,0))=$A$2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,MATCH(AM143,Potentials!$A$1:$A$1000,0),MATCH("Groupe",Potentials!$A$1:$O$1,0))=$A$2,INDEX(Potentials!$A$1:$O$10000,MATCH(AM143,Potentials!$A$1:$A$1000,0),MATCH("Statut",Potentials!$A$1:$O$1,0))="9 - Perdu"),1,0))))</f>
      </c>
      <c r="AP143" s="47" t="str">
        <f>IF(AO143&lt;&gt;0,SUM($AO$4:AO143),0)</f>
      </c>
      <c r="AQ143" s="1"/>
      <c r="AR143" s="17"/>
      <c r="AT143" t="str">
        <f>IF(COUNTIF($AT$4:AT142,Potentials!B141)&gt;0,"",Potentials!B141)</f>
      </c>
      <c r="AU143" s="2" t="str">
        <f t="array" ref="AU143" aca="1" ca="1">IF($A$2="Tous",SUMPRODUCT((Potentials!$F$2:$F$2000)*(Potentials!$B$2:$B$2000=AT143)*(Potentials!$E$2:$E$2000&lt;&gt;"8 - Gagne")*(Potentials!$E$2:$E$2000&lt;&gt;"9 - Perdu")*(Potentials!$E$2:$E$2000&lt;&gt;"10 - Gele"))
+SUMPRODUCT((Potentials!$F$2:$F$2000=0)*(Potentials!$B$2:$B$2000=AT143)*(Potentials!$D$2:$D$2000)*(Potentials!$E$2:$E$2000&lt;&gt;"8 - Gagne")*(Potentials!$E$2:$E$2000&lt;&gt;"9 - Perdu")*(Potentials!$E$2:$E$2000&lt;&gt;"10 - Gele")),
SUMPRODUCT((Potentials!$F$2:$F$2000)*(Potentials!$B$2:$B$2000=AT143)*(Potentials!$E$2:$E$2000&lt;&gt;"8 - Gagne")*(Potentials!$E$2:$E$2000&lt;&gt;"9 - Perdu")*(Potentials!$E$2:$E$2000&lt;&gt;"10 - Gele")*(Potentials!$O$2:$O$2000=$A$2))
+SUMPRODUCT((Potentials!$F$2:$F$2000=0)*(Potentials!$B$2:$B$2000=AT143)*(Potentials!$D$2:$D$2000)*(Potentials!$E$2:$E$2000&lt;&gt;"8 - Gagne")*(Potentials!$E$2:$E$2000&lt;&gt;"9 - Perdu")*(Potentials!$E$2:$E$2000&lt;&gt;"10 - Gele")*(Potentials!$O$2:$O$2000=$A$2)))</f>
      </c>
      <c r="BA143" t="str">
        <f>Potentials!A141</f>
      </c>
      <c r="BB143" s="2" t="str">
        <f t="array" ref="BB143" aca="1" ca="1">IF($A$2="Tous",SUMPRODUCT((Potentials!$F$2:$F$2000)*(Potentials!$A$2:$A$2000=BA143)*(Potentials!$E$2:$E$2000&lt;&gt;"8 - Gagne")*(Potentials!$E$2:$E$2000&lt;&gt;"9 - Perdu")*(Potentials!$E$2:$E$2000&lt;&gt;"10 - Gele"))
+SUMPRODUCT((Potentials!$F$2:$F$2000=0)*(Potentials!$A$2:$A$2000=BA143)*(Potentials!$D$2:$D$2000)*(Potentials!$E$2:$E$2000&lt;&gt;"8 - Gagne")*(Potentials!$E$2:$E$2000&lt;&gt;"9 - Perdu")*(Potentials!$E$2:$E$2000&lt;&gt;"10 - Gele")),
SUMPRODUCT((Potentials!$F$2:$F$2000)*(Potentials!$A$2:$A$2000=BA143)*(Potentials!$E$2:$E$2000&lt;&gt;"8 - Gagne")*(Potentials!$E$2:$E$2000&lt;&gt;"9 - Perdu")*(Potentials!$E$2:$E$2000&lt;&gt;"10 - Gele")*(Potentials!$O$2:$O$2000=$A$2))
+SUMPRODUCT((Potentials!$F$2:$F$2000=0)*(Potentials!$A$2:$A$2000=BA143)*(Potentials!$D$2:$D$2000)*(Potentials!$E$2:$E$2000&lt;&gt;"8 - Gagne")*(Potentials!$E$2:$E$2000&lt;&gt;"9 - Perdu")*(Potentials!$E$2:$E$2000&lt;&gt;"10 - Gele")*(Potentials!$O$2:$O$2000=$A$2)))</f>
      </c>
    </row>
    <row r="144" spans="1:113">
      <c r="R144" t="str">
        <f>Potentials!A142</f>
      </c>
      <c r="S144" s="1" t="str">
        <f>Potentials!M142</f>
      </c>
      <c r="T144" s="47" t="str">
        <f>IF(INDEX(Potentials!$A$1:$O$1000,MATCH(R144,Potentials!$A$1:$A$1000,0),MATCH("Origine setup",Potentials!$A$1:$O$1,0))&lt;&gt;"",0,
IF($A$2="Tous",
IF(AND($R$2=0,$S$2=0,DATE(YEAR(S144),MONTH(S144),DAY(S144))&gt;=$O$6,(DATE(YEAR(S144),MONTH(S144),DAY(S144))&lt;=$O$3),LEFT(R144,3)="PRA"),1,
IF(AND($R$2&lt;&gt;0,$S$2&lt;&gt;0,DATE(YEAR(S144),MONTH(S144),DAY(S144))&gt;=$R$2,(DATE(YEAR(S144),MONTH(S144),DAY(S144))&lt;=$S$2),LEFT(R144,3)="PRA"),1,0)),
IF(AND($R$2=0,$S$2=0,DATE(YEAR(S144),MONTH(S144),DAY(S144))&gt;=$O$6,(DATE(YEAR(S144),MONTH(S144),DAY(S144))&lt;=$O$3),INDEX(Potentials!$A$1:$O$1000,MATCH(R144,Potentials!$A$1:$A$1000,0),MATCH("Groupe",Potentials!$A$1:$O$1,0))=$A$2,LEFT(R144,3)="PRA"),1,
IF(AND($R$2&lt;&gt;0,$S$2&lt;&gt;0,DATE(YEAR(S144),MONTH(S144),DAY(S144))&gt;=$R$2,(DATE(YEAR(S144),MONTH(S144),DAY(S144))&lt;=$S$2),INDEX(Potentials!$A$1:$O$1000,MATCH(R144,Potentials!$A$1:$A$1000,0),MATCH("Groupe",Potentials!$A$1:$O$1,0))=$A$2,LEFT(R144,3)="PRA"),1,0))))</f>
      </c>
      <c r="U144" s="47" t="str">
        <f>IF(T144&lt;&gt;0,SUM($T$4:T144),0)</f>
      </c>
      <c r="V144" s="1"/>
      <c r="W144" s="17"/>
      <c r="Y144" t="str">
        <f>Projects!A142</f>
      </c>
      <c r="Z144" s="1" t="str">
        <f>Projects!I142</f>
      </c>
      <c r="AA144" s="47" t="str">
        <f>IF($A$2="Tous",
IF(AND($Y$2=0,$Z$2=0,DATE(YEAR(Z144),MONTH(Z144),DAY(Z144))&gt;=$O$6,(DATE(YEAR(Z144),MONTH(Z144),DAY(Z144))&lt;=$O$3)),1,
IF(AND($Y$2&lt;&gt;0,$Z$2&lt;&gt;0,DATE(YEAR(Z144),MONTH(Z144),DAY(Z144))&gt;=$Y$2,(DATE(YEAR(Z144),MONTH(Z144),DAY(Z144))&lt;=$Z$2)),1,0)),
IF(AND($Y$2=0,$Z$2=0,DATE(YEAR(Z144),MONTH(Z144),DAY(Z144))&gt;=$O$6,(DATE(YEAR(Z144),MONTH(Z144),DAY(Z144))&lt;=$O$3),INDEX(Projects!$A$1:$O$1000,MATCH(Y144,Projects!$A$1:$A$1000,0),MATCH("Groupe",Projects!$A$1:$O$1,0))=$A$2),1,
IF(AND($Y$2&lt;&gt;0,$Z$2&lt;&gt;0,DATE(YEAR(Z144),MONTH(Z144),DAY(Z144))&gt;=$Y$2,(DATE(YEAR(Z144),MONTH(Z144),DAY(Z144))&lt;=$Z$2),INDEX(Projects!$A$1:$O$1000,MATCH(Y144,Projects!$A$1:$A$1000,0),MATCH("Groupe",Projects!$A$1:$O$1,0))=$A$2),1,0)))</f>
      </c>
      <c r="AB144" s="47" t="str">
        <f>IF(AA144&lt;&gt;0,SUM($AA$4:AA144),0)</f>
      </c>
      <c r="AC144" s="1"/>
      <c r="AD144" s="17"/>
      <c r="AF144" t="str">
        <f>Projects!A142</f>
      </c>
      <c r="AG144" s="1" t="str">
        <f>Projects!D142</f>
      </c>
      <c r="AH144" s="47" t="str">
        <f>IF($A$2="Tous",
IF(AND($AF$2=0,$AG$2=0,DATE(YEAR(AG144),MONTH(AG144),DAY(AG144))&gt;=$O$6,(DATE(YEAR(AG144),MONTH(AG144),DAY(AG144))&lt;=$O$3)),1,
IF(AND($AF$2&lt;&gt;0,$AG$2&lt;&gt;0,DATE(YEAR(AG144),MONTH(AG144),DAY(AG144))&gt;=$AF$2,(DATE(YEAR(AG144),MONTH(AG144),DAY(AG144))&lt;=$AG$2)),1,0)),
IF(AND($AF$2=0,$AG$2=0,DATE(YEAR(AG144),MONTH(AG144),DAY(AG144))&gt;=$O$6,(DATE(YEAR(AG144),MONTH(AG144),DAY(AG144))&lt;=$O$3),INDEX(Projects!$A$1:$O$1000,MATCH(AF144,Projects!$A$1:$A$1000,0),MATCH("Groupe",Projects!$A$1:$O$1,0))=$A$2),1,
IF(AND($AF$2&lt;&gt;0,$AG$2&lt;&gt;0,DATE(YEAR(AG144),MONTH(AG144),DAY(AG144))&gt;=$AF$2,(DATE(YEAR(AG144),MONTH(AG144),DAY(AG144))&lt;=$AG$2),INDEX(Projects!$A$1:$O$1000,MATCH(AF144,Projects!$A$1:$A$1000,0),MATCH("Groupe",Projects!$A$1:$O$1,0))=$A$2),1,0)))</f>
      </c>
      <c r="AI144" s="47" t="str">
        <f>IF(AH144&lt;&gt;0,SUM($AH$4:AH144),0)</f>
      </c>
      <c r="AJ144" s="1"/>
      <c r="AK144" s="17"/>
      <c r="AM144" t="str">
        <f>Potentials!A142</f>
      </c>
      <c r="AN144" s="1" t="str">
        <f>Potentials!L142</f>
      </c>
      <c r="AO144" s="47" t="str">
        <f>IF(INDEX(Potentials!$A$1:$O$1000,MATCH(R144,Potentials!$A$1:$A$1000,0),MATCH("Origine setup",Potentials!$A$1:$O$1,0))&lt;&gt;"",0,
IF($A$2="Tous",
IF(AND($AM$2=0,$AN$2=0,DATE(YEAR(AN144),MONTH(AN144),DAY(AN144))&gt;=$O$6,(DATE(YEAR(AN144),MONTH(AN144),DAY(AN144))&lt;=$O$3),INDEX(Potentials!$A$1:$O$10000,MATCH(AM144,Potentials!$A$1:$A$1000,0),MATCH("Statut",Potentials!$A$1:$O$1,0))="9 -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IF(AND($AM$2&lt;&gt;0,$AN$2&lt;&gt;0,DATE(YEAR(AN144),MONTH(AN144),DAY(AN144))&gt;=$AM$2,(DATE(YEAR(AN144),MONTH(AN144),DAY(AN144))&lt;=$AN$2),INDEX(Potentials!$A$1:$O$10000,MATCH(AM144,Potentials!$A$1:$A$1000,0),MATCH("Statut",Potentials!$A$1:$O$1,0))="9 - Perdu"),1,0)),
IF(AND($AM$2=0,$AN$2=0,DATE(YEAR(AN144),MONTH(AN144),DAY(AN144))&gt;=$O$6,(DATE(YEAR(AN144),MONTH(AN144),DAY(AN144))&lt;=$O$3),INDEX(Potentials!$A$1:$O$1000,MATCH(AM144,Potentials!$A$1:$A$1000,0),MATCH("Groupe",Potentials!$A$1:$O$1,0))=$A$2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,MATCH(AM144,Potentials!$A$1:$A$1000,0),MATCH("Groupe",Potentials!$A$1:$O$1,0))=$A$2,INDEX(Potentials!$A$1:$O$10000,MATCH(AM144,Potentials!$A$1:$A$1000,0),MATCH("Statut",Potentials!$A$1:$O$1,0))="9 - Perdu"),1,0))))</f>
      </c>
      <c r="AP144" s="47" t="str">
        <f>IF(AO144&lt;&gt;0,SUM($AO$4:AO144),0)</f>
      </c>
      <c r="AQ144" s="1"/>
      <c r="AR144" s="17"/>
      <c r="AT144" t="str">
        <f>IF(COUNTIF($AT$4:AT143,Potentials!B142)&gt;0,"",Potentials!B142)</f>
      </c>
      <c r="AU144" s="2" t="str">
        <f t="array" ref="AU144" aca="1" ca="1">IF($A$2="Tous",SUMPRODUCT((Potentials!$F$2:$F$2000)*(Potentials!$B$2:$B$2000=AT144)*(Potentials!$E$2:$E$2000&lt;&gt;"8 - Gagne")*(Potentials!$E$2:$E$2000&lt;&gt;"9 - Perdu")*(Potentials!$E$2:$E$2000&lt;&gt;"10 - Gele"))
+SUMPRODUCT((Potentials!$F$2:$F$2000=0)*(Potentials!$B$2:$B$2000=AT144)*(Potentials!$D$2:$D$2000)*(Potentials!$E$2:$E$2000&lt;&gt;"8 - Gagne")*(Potentials!$E$2:$E$2000&lt;&gt;"9 - Perdu")*(Potentials!$E$2:$E$2000&lt;&gt;"10 - Gele")),
SUMPRODUCT((Potentials!$F$2:$F$2000)*(Potentials!$B$2:$B$2000=AT144)*(Potentials!$E$2:$E$2000&lt;&gt;"8 - Gagne")*(Potentials!$E$2:$E$2000&lt;&gt;"9 - Perdu")*(Potentials!$E$2:$E$2000&lt;&gt;"10 - Gele")*(Potentials!$O$2:$O$2000=$A$2))
+SUMPRODUCT((Potentials!$F$2:$F$2000=0)*(Potentials!$B$2:$B$2000=AT144)*(Potentials!$D$2:$D$2000)*(Potentials!$E$2:$E$2000&lt;&gt;"8 - Gagne")*(Potentials!$E$2:$E$2000&lt;&gt;"9 - Perdu")*(Potentials!$E$2:$E$2000&lt;&gt;"10 - Gele")*(Potentials!$O$2:$O$2000=$A$2)))</f>
      </c>
      <c r="BA144" t="str">
        <f>Potentials!A142</f>
      </c>
      <c r="BB144" s="2" t="str">
        <f t="array" ref="BB144" aca="1" ca="1">IF($A$2="Tous",SUMPRODUCT((Potentials!$F$2:$F$2000)*(Potentials!$A$2:$A$2000=BA144)*(Potentials!$E$2:$E$2000&lt;&gt;"8 - Gagne")*(Potentials!$E$2:$E$2000&lt;&gt;"9 - Perdu")*(Potentials!$E$2:$E$2000&lt;&gt;"10 - Gele"))
+SUMPRODUCT((Potentials!$F$2:$F$2000=0)*(Potentials!$A$2:$A$2000=BA144)*(Potentials!$D$2:$D$2000)*(Potentials!$E$2:$E$2000&lt;&gt;"8 - Gagne")*(Potentials!$E$2:$E$2000&lt;&gt;"9 - Perdu")*(Potentials!$E$2:$E$2000&lt;&gt;"10 - Gele")),
SUMPRODUCT((Potentials!$F$2:$F$2000)*(Potentials!$A$2:$A$2000=BA144)*(Potentials!$E$2:$E$2000&lt;&gt;"8 - Gagne")*(Potentials!$E$2:$E$2000&lt;&gt;"9 - Perdu")*(Potentials!$E$2:$E$2000&lt;&gt;"10 - Gele")*(Potentials!$O$2:$O$2000=$A$2))
+SUMPRODUCT((Potentials!$F$2:$F$2000=0)*(Potentials!$A$2:$A$2000=BA144)*(Potentials!$D$2:$D$2000)*(Potentials!$E$2:$E$2000&lt;&gt;"8 - Gagne")*(Potentials!$E$2:$E$2000&lt;&gt;"9 - Perdu")*(Potentials!$E$2:$E$2000&lt;&gt;"10 - Gele")*(Potentials!$O$2:$O$2000=$A$2)))</f>
      </c>
    </row>
    <row r="145" spans="1:113">
      <c r="R145" t="str">
        <f>Potentials!A143</f>
      </c>
      <c r="S145" s="1" t="str">
        <f>Potentials!M143</f>
      </c>
      <c r="T145" s="47" t="str">
        <f>IF(INDEX(Potentials!$A$1:$O$1000,MATCH(R145,Potentials!$A$1:$A$1000,0),MATCH("Origine setup",Potentials!$A$1:$O$1,0))&lt;&gt;"",0,
IF($A$2="Tous",
IF(AND($R$2=0,$S$2=0,DATE(YEAR(S145),MONTH(S145),DAY(S145))&gt;=$O$6,(DATE(YEAR(S145),MONTH(S145),DAY(S145))&lt;=$O$3),LEFT(R145,3)="PRA"),1,
IF(AND($R$2&lt;&gt;0,$S$2&lt;&gt;0,DATE(YEAR(S145),MONTH(S145),DAY(S145))&gt;=$R$2,(DATE(YEAR(S145),MONTH(S145),DAY(S145))&lt;=$S$2),LEFT(R145,3)="PRA"),1,0)),
IF(AND($R$2=0,$S$2=0,DATE(YEAR(S145),MONTH(S145),DAY(S145))&gt;=$O$6,(DATE(YEAR(S145),MONTH(S145),DAY(S145))&lt;=$O$3),INDEX(Potentials!$A$1:$O$1000,MATCH(R145,Potentials!$A$1:$A$1000,0),MATCH("Groupe",Potentials!$A$1:$O$1,0))=$A$2,LEFT(R145,3)="PRA"),1,
IF(AND($R$2&lt;&gt;0,$S$2&lt;&gt;0,DATE(YEAR(S145),MONTH(S145),DAY(S145))&gt;=$R$2,(DATE(YEAR(S145),MONTH(S145),DAY(S145))&lt;=$S$2),INDEX(Potentials!$A$1:$O$1000,MATCH(R145,Potentials!$A$1:$A$1000,0),MATCH("Groupe",Potentials!$A$1:$O$1,0))=$A$2,LEFT(R145,3)="PRA"),1,0))))</f>
      </c>
      <c r="U145" s="47" t="str">
        <f>IF(T145&lt;&gt;0,SUM($T$4:T145),0)</f>
      </c>
      <c r="V145" s="1"/>
      <c r="W145" s="17"/>
      <c r="Y145" t="str">
        <f>Projects!A143</f>
      </c>
      <c r="Z145" s="1" t="str">
        <f>Projects!I143</f>
      </c>
      <c r="AA145" s="47" t="str">
        <f>IF($A$2="Tous",
IF(AND($Y$2=0,$Z$2=0,DATE(YEAR(Z145),MONTH(Z145),DAY(Z145))&gt;=$O$6,(DATE(YEAR(Z145),MONTH(Z145),DAY(Z145))&lt;=$O$3)),1,
IF(AND($Y$2&lt;&gt;0,$Z$2&lt;&gt;0,DATE(YEAR(Z145),MONTH(Z145),DAY(Z145))&gt;=$Y$2,(DATE(YEAR(Z145),MONTH(Z145),DAY(Z145))&lt;=$Z$2)),1,0)),
IF(AND($Y$2=0,$Z$2=0,DATE(YEAR(Z145),MONTH(Z145),DAY(Z145))&gt;=$O$6,(DATE(YEAR(Z145),MONTH(Z145),DAY(Z145))&lt;=$O$3),INDEX(Projects!$A$1:$O$1000,MATCH(Y145,Projects!$A$1:$A$1000,0),MATCH("Groupe",Projects!$A$1:$O$1,0))=$A$2),1,
IF(AND($Y$2&lt;&gt;0,$Z$2&lt;&gt;0,DATE(YEAR(Z145),MONTH(Z145),DAY(Z145))&gt;=$Y$2,(DATE(YEAR(Z145),MONTH(Z145),DAY(Z145))&lt;=$Z$2),INDEX(Projects!$A$1:$O$1000,MATCH(Y145,Projects!$A$1:$A$1000,0),MATCH("Groupe",Projects!$A$1:$O$1,0))=$A$2),1,0)))</f>
      </c>
      <c r="AB145" s="47" t="str">
        <f>IF(AA145&lt;&gt;0,SUM($AA$4:AA145),0)</f>
      </c>
      <c r="AC145" s="1"/>
      <c r="AD145" s="17"/>
      <c r="AF145" t="str">
        <f>Projects!A143</f>
      </c>
      <c r="AG145" s="1" t="str">
        <f>Projects!D143</f>
      </c>
      <c r="AH145" s="47" t="str">
        <f>IF($A$2="Tous",
IF(AND($AF$2=0,$AG$2=0,DATE(YEAR(AG145),MONTH(AG145),DAY(AG145))&gt;=$O$6,(DATE(YEAR(AG145),MONTH(AG145),DAY(AG145))&lt;=$O$3)),1,
IF(AND($AF$2&lt;&gt;0,$AG$2&lt;&gt;0,DATE(YEAR(AG145),MONTH(AG145),DAY(AG145))&gt;=$AF$2,(DATE(YEAR(AG145),MONTH(AG145),DAY(AG145))&lt;=$AG$2)),1,0)),
IF(AND($AF$2=0,$AG$2=0,DATE(YEAR(AG145),MONTH(AG145),DAY(AG145))&gt;=$O$6,(DATE(YEAR(AG145),MONTH(AG145),DAY(AG145))&lt;=$O$3),INDEX(Projects!$A$1:$O$1000,MATCH(AF145,Projects!$A$1:$A$1000,0),MATCH("Groupe",Projects!$A$1:$O$1,0))=$A$2),1,
IF(AND($AF$2&lt;&gt;0,$AG$2&lt;&gt;0,DATE(YEAR(AG145),MONTH(AG145),DAY(AG145))&gt;=$AF$2,(DATE(YEAR(AG145),MONTH(AG145),DAY(AG145))&lt;=$AG$2),INDEX(Projects!$A$1:$O$1000,MATCH(AF145,Projects!$A$1:$A$1000,0),MATCH("Groupe",Projects!$A$1:$O$1,0))=$A$2),1,0)))</f>
      </c>
      <c r="AI145" s="47" t="str">
        <f>IF(AH145&lt;&gt;0,SUM($AH$4:AH145),0)</f>
      </c>
      <c r="AJ145" s="1"/>
      <c r="AK145" s="17"/>
      <c r="AM145" t="str">
        <f>Potentials!A143</f>
      </c>
      <c r="AN145" s="1" t="str">
        <f>Potentials!L143</f>
      </c>
      <c r="AO145" s="47" t="str">
        <f>IF(INDEX(Potentials!$A$1:$O$1000,MATCH(R145,Potentials!$A$1:$A$1000,0),MATCH("Origine setup",Potentials!$A$1:$O$1,0))&lt;&gt;"",0,
IF($A$2="Tous",
IF(AND($AM$2=0,$AN$2=0,DATE(YEAR(AN145),MONTH(AN145),DAY(AN145))&gt;=$O$6,(DATE(YEAR(AN145),MONTH(AN145),DAY(AN145))&lt;=$O$3),INDEX(Potentials!$A$1:$O$10000,MATCH(AM145,Potentials!$A$1:$A$1000,0),MATCH("Statut",Potentials!$A$1:$O$1,0))="9 -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IF(AND($AM$2&lt;&gt;0,$AN$2&lt;&gt;0,DATE(YEAR(AN145),MONTH(AN145),DAY(AN145))&gt;=$AM$2,(DATE(YEAR(AN145),MONTH(AN145),DAY(AN145))&lt;=$AN$2),INDEX(Potentials!$A$1:$O$10000,MATCH(AM145,Potentials!$A$1:$A$1000,0),MATCH("Statut",Potentials!$A$1:$O$1,0))="9 - Perdu"),1,0)),
IF(AND($AM$2=0,$AN$2=0,DATE(YEAR(AN145),MONTH(AN145),DAY(AN145))&gt;=$O$6,(DATE(YEAR(AN145),MONTH(AN145),DAY(AN145))&lt;=$O$3),INDEX(Potentials!$A$1:$O$1000,MATCH(AM145,Potentials!$A$1:$A$1000,0),MATCH("Groupe",Potentials!$A$1:$O$1,0))=$A$2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,MATCH(AM145,Potentials!$A$1:$A$1000,0),MATCH("Groupe",Potentials!$A$1:$O$1,0))=$A$2,INDEX(Potentials!$A$1:$O$10000,MATCH(AM145,Potentials!$A$1:$A$1000,0),MATCH("Statut",Potentials!$A$1:$O$1,0))="9 - Perdu"),1,0))))</f>
      </c>
      <c r="AP145" s="47" t="str">
        <f>IF(AO145&lt;&gt;0,SUM($AO$4:AO145),0)</f>
      </c>
      <c r="AQ145" s="1"/>
      <c r="AR145" s="17"/>
      <c r="AT145" t="str">
        <f>IF(COUNTIF($AT$4:AT144,Potentials!B143)&gt;0,"",Potentials!B143)</f>
      </c>
      <c r="AU145" s="2" t="str">
        <f t="array" ref="AU145" aca="1" ca="1">IF($A$2="Tous",SUMPRODUCT((Potentials!$F$2:$F$2000)*(Potentials!$B$2:$B$2000=AT145)*(Potentials!$E$2:$E$2000&lt;&gt;"8 - Gagne")*(Potentials!$E$2:$E$2000&lt;&gt;"9 - Perdu")*(Potentials!$E$2:$E$2000&lt;&gt;"10 - Gele"))
+SUMPRODUCT((Potentials!$F$2:$F$2000=0)*(Potentials!$B$2:$B$2000=AT145)*(Potentials!$D$2:$D$2000)*(Potentials!$E$2:$E$2000&lt;&gt;"8 - Gagne")*(Potentials!$E$2:$E$2000&lt;&gt;"9 - Perdu")*(Potentials!$E$2:$E$2000&lt;&gt;"10 - Gele")),
SUMPRODUCT((Potentials!$F$2:$F$2000)*(Potentials!$B$2:$B$2000=AT145)*(Potentials!$E$2:$E$2000&lt;&gt;"8 - Gagne")*(Potentials!$E$2:$E$2000&lt;&gt;"9 - Perdu")*(Potentials!$E$2:$E$2000&lt;&gt;"10 - Gele")*(Potentials!$O$2:$O$2000=$A$2))
+SUMPRODUCT((Potentials!$F$2:$F$2000=0)*(Potentials!$B$2:$B$2000=AT145)*(Potentials!$D$2:$D$2000)*(Potentials!$E$2:$E$2000&lt;&gt;"8 - Gagne")*(Potentials!$E$2:$E$2000&lt;&gt;"9 - Perdu")*(Potentials!$E$2:$E$2000&lt;&gt;"10 - Gele")*(Potentials!$O$2:$O$2000=$A$2)))</f>
      </c>
      <c r="BA145" t="str">
        <f>Potentials!A143</f>
      </c>
      <c r="BB145" s="2" t="str">
        <f t="array" ref="BB145" aca="1" ca="1">IF($A$2="Tous",SUMPRODUCT((Potentials!$F$2:$F$2000)*(Potentials!$A$2:$A$2000=BA145)*(Potentials!$E$2:$E$2000&lt;&gt;"8 - Gagne")*(Potentials!$E$2:$E$2000&lt;&gt;"9 - Perdu")*(Potentials!$E$2:$E$2000&lt;&gt;"10 - Gele"))
+SUMPRODUCT((Potentials!$F$2:$F$2000=0)*(Potentials!$A$2:$A$2000=BA145)*(Potentials!$D$2:$D$2000)*(Potentials!$E$2:$E$2000&lt;&gt;"8 - Gagne")*(Potentials!$E$2:$E$2000&lt;&gt;"9 - Perdu")*(Potentials!$E$2:$E$2000&lt;&gt;"10 - Gele")),
SUMPRODUCT((Potentials!$F$2:$F$2000)*(Potentials!$A$2:$A$2000=BA145)*(Potentials!$E$2:$E$2000&lt;&gt;"8 - Gagne")*(Potentials!$E$2:$E$2000&lt;&gt;"9 - Perdu")*(Potentials!$E$2:$E$2000&lt;&gt;"10 - Gele")*(Potentials!$O$2:$O$2000=$A$2))
+SUMPRODUCT((Potentials!$F$2:$F$2000=0)*(Potentials!$A$2:$A$2000=BA145)*(Potentials!$D$2:$D$2000)*(Potentials!$E$2:$E$2000&lt;&gt;"8 - Gagne")*(Potentials!$E$2:$E$2000&lt;&gt;"9 - Perdu")*(Potentials!$E$2:$E$2000&lt;&gt;"10 - Gele")*(Potentials!$O$2:$O$2000=$A$2)))</f>
      </c>
    </row>
    <row r="146" spans="1:113">
      <c r="R146" t="str">
        <f>Potentials!A144</f>
      </c>
      <c r="S146" s="1" t="str">
        <f>Potentials!M144</f>
      </c>
      <c r="T146" s="47" t="str">
        <f>IF(INDEX(Potentials!$A$1:$O$1000,MATCH(R146,Potentials!$A$1:$A$1000,0),MATCH("Origine setup",Potentials!$A$1:$O$1,0))&lt;&gt;"",0,
IF($A$2="Tous",
IF(AND($R$2=0,$S$2=0,DATE(YEAR(S146),MONTH(S146),DAY(S146))&gt;=$O$6,(DATE(YEAR(S146),MONTH(S146),DAY(S146))&lt;=$O$3),LEFT(R146,3)="PRA"),1,
IF(AND($R$2&lt;&gt;0,$S$2&lt;&gt;0,DATE(YEAR(S146),MONTH(S146),DAY(S146))&gt;=$R$2,(DATE(YEAR(S146),MONTH(S146),DAY(S146))&lt;=$S$2),LEFT(R146,3)="PRA"),1,0)),
IF(AND($R$2=0,$S$2=0,DATE(YEAR(S146),MONTH(S146),DAY(S146))&gt;=$O$6,(DATE(YEAR(S146),MONTH(S146),DAY(S146))&lt;=$O$3),INDEX(Potentials!$A$1:$O$1000,MATCH(R146,Potentials!$A$1:$A$1000,0),MATCH("Groupe",Potentials!$A$1:$O$1,0))=$A$2,LEFT(R146,3)="PRA"),1,
IF(AND($R$2&lt;&gt;0,$S$2&lt;&gt;0,DATE(YEAR(S146),MONTH(S146),DAY(S146))&gt;=$R$2,(DATE(YEAR(S146),MONTH(S146),DAY(S146))&lt;=$S$2),INDEX(Potentials!$A$1:$O$1000,MATCH(R146,Potentials!$A$1:$A$1000,0),MATCH("Groupe",Potentials!$A$1:$O$1,0))=$A$2,LEFT(R146,3)="PRA"),1,0))))</f>
      </c>
      <c r="U146" s="47" t="str">
        <f>IF(T146&lt;&gt;0,SUM($T$4:T146),0)</f>
      </c>
      <c r="V146" s="1"/>
      <c r="W146" s="17"/>
      <c r="Y146" t="str">
        <f>Projects!A144</f>
      </c>
      <c r="Z146" s="1" t="str">
        <f>Projects!I144</f>
      </c>
      <c r="AA146" s="47" t="str">
        <f>IF($A$2="Tous",
IF(AND($Y$2=0,$Z$2=0,DATE(YEAR(Z146),MONTH(Z146),DAY(Z146))&gt;=$O$6,(DATE(YEAR(Z146),MONTH(Z146),DAY(Z146))&lt;=$O$3)),1,
IF(AND($Y$2&lt;&gt;0,$Z$2&lt;&gt;0,DATE(YEAR(Z146),MONTH(Z146),DAY(Z146))&gt;=$Y$2,(DATE(YEAR(Z146),MONTH(Z146),DAY(Z146))&lt;=$Z$2)),1,0)),
IF(AND($Y$2=0,$Z$2=0,DATE(YEAR(Z146),MONTH(Z146),DAY(Z146))&gt;=$O$6,(DATE(YEAR(Z146),MONTH(Z146),DAY(Z146))&lt;=$O$3),INDEX(Projects!$A$1:$O$1000,MATCH(Y146,Projects!$A$1:$A$1000,0),MATCH("Groupe",Projects!$A$1:$O$1,0))=$A$2),1,
IF(AND($Y$2&lt;&gt;0,$Z$2&lt;&gt;0,DATE(YEAR(Z146),MONTH(Z146),DAY(Z146))&gt;=$Y$2,(DATE(YEAR(Z146),MONTH(Z146),DAY(Z146))&lt;=$Z$2),INDEX(Projects!$A$1:$O$1000,MATCH(Y146,Projects!$A$1:$A$1000,0),MATCH("Groupe",Projects!$A$1:$O$1,0))=$A$2),1,0)))</f>
      </c>
      <c r="AB146" s="47" t="str">
        <f>IF(AA146&lt;&gt;0,SUM($AA$4:AA146),0)</f>
      </c>
      <c r="AC146" s="1"/>
      <c r="AD146" s="17"/>
      <c r="AF146" t="str">
        <f>Projects!A144</f>
      </c>
      <c r="AG146" s="1" t="str">
        <f>Projects!D144</f>
      </c>
      <c r="AH146" s="47" t="str">
        <f>IF($A$2="Tous",
IF(AND($AF$2=0,$AG$2=0,DATE(YEAR(AG146),MONTH(AG146),DAY(AG146))&gt;=$O$6,(DATE(YEAR(AG146),MONTH(AG146),DAY(AG146))&lt;=$O$3)),1,
IF(AND($AF$2&lt;&gt;0,$AG$2&lt;&gt;0,DATE(YEAR(AG146),MONTH(AG146),DAY(AG146))&gt;=$AF$2,(DATE(YEAR(AG146),MONTH(AG146),DAY(AG146))&lt;=$AG$2)),1,0)),
IF(AND($AF$2=0,$AG$2=0,DATE(YEAR(AG146),MONTH(AG146),DAY(AG146))&gt;=$O$6,(DATE(YEAR(AG146),MONTH(AG146),DAY(AG146))&lt;=$O$3),INDEX(Projects!$A$1:$O$1000,MATCH(AF146,Projects!$A$1:$A$1000,0),MATCH("Groupe",Projects!$A$1:$O$1,0))=$A$2),1,
IF(AND($AF$2&lt;&gt;0,$AG$2&lt;&gt;0,DATE(YEAR(AG146),MONTH(AG146),DAY(AG146))&gt;=$AF$2,(DATE(YEAR(AG146),MONTH(AG146),DAY(AG146))&lt;=$AG$2),INDEX(Projects!$A$1:$O$1000,MATCH(AF146,Projects!$A$1:$A$1000,0),MATCH("Groupe",Projects!$A$1:$O$1,0))=$A$2),1,0)))</f>
      </c>
      <c r="AI146" s="47" t="str">
        <f>IF(AH146&lt;&gt;0,SUM($AH$4:AH146),0)</f>
      </c>
      <c r="AJ146" s="1"/>
      <c r="AK146" s="17"/>
      <c r="AM146" t="str">
        <f>Potentials!A144</f>
      </c>
      <c r="AN146" s="1" t="str">
        <f>Potentials!L144</f>
      </c>
      <c r="AO146" s="47" t="str">
        <f>IF(INDEX(Potentials!$A$1:$O$1000,MATCH(R146,Potentials!$A$1:$A$1000,0),MATCH("Origine setup",Potentials!$A$1:$O$1,0))&lt;&gt;"",0,
IF($A$2="Tous",
IF(AND($AM$2=0,$AN$2=0,DATE(YEAR(AN146),MONTH(AN146),DAY(AN146))&gt;=$O$6,(DATE(YEAR(AN146),MONTH(AN146),DAY(AN146))&lt;=$O$3),INDEX(Potentials!$A$1:$O$10000,MATCH(AM146,Potentials!$A$1:$A$1000,0),MATCH("Statut",Potentials!$A$1:$O$1,0))="9 -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IF(AND($AM$2&lt;&gt;0,$AN$2&lt;&gt;0,DATE(YEAR(AN146),MONTH(AN146),DAY(AN146))&gt;=$AM$2,(DATE(YEAR(AN146),MONTH(AN146),DAY(AN146))&lt;=$AN$2),INDEX(Potentials!$A$1:$O$10000,MATCH(AM146,Potentials!$A$1:$A$1000,0),MATCH("Statut",Potentials!$A$1:$O$1,0))="9 - Perdu"),1,0)),
IF(AND($AM$2=0,$AN$2=0,DATE(YEAR(AN146),MONTH(AN146),DAY(AN146))&gt;=$O$6,(DATE(YEAR(AN146),MONTH(AN146),DAY(AN146))&lt;=$O$3),INDEX(Potentials!$A$1:$O$1000,MATCH(AM146,Potentials!$A$1:$A$1000,0),MATCH("Groupe",Potentials!$A$1:$O$1,0))=$A$2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,MATCH(AM146,Potentials!$A$1:$A$1000,0),MATCH("Groupe",Potentials!$A$1:$O$1,0))=$A$2,INDEX(Potentials!$A$1:$O$10000,MATCH(AM146,Potentials!$A$1:$A$1000,0),MATCH("Statut",Potentials!$A$1:$O$1,0))="9 - Perdu"),1,0))))</f>
      </c>
      <c r="AP146" s="47" t="str">
        <f>IF(AO146&lt;&gt;0,SUM($AO$4:AO146),0)</f>
      </c>
      <c r="AQ146" s="1"/>
      <c r="AR146" s="17"/>
      <c r="AT146" t="str">
        <f>IF(COUNTIF($AT$4:AT145,Potentials!B144)&gt;0,"",Potentials!B144)</f>
      </c>
      <c r="AU146" s="2" t="str">
        <f t="array" ref="AU146" aca="1" ca="1">IF($A$2="Tous",SUMPRODUCT((Potentials!$F$2:$F$2000)*(Potentials!$B$2:$B$2000=AT146)*(Potentials!$E$2:$E$2000&lt;&gt;"8 - Gagne")*(Potentials!$E$2:$E$2000&lt;&gt;"9 - Perdu")*(Potentials!$E$2:$E$2000&lt;&gt;"10 - Gele"))
+SUMPRODUCT((Potentials!$F$2:$F$2000=0)*(Potentials!$B$2:$B$2000=AT146)*(Potentials!$D$2:$D$2000)*(Potentials!$E$2:$E$2000&lt;&gt;"8 - Gagne")*(Potentials!$E$2:$E$2000&lt;&gt;"9 - Perdu")*(Potentials!$E$2:$E$2000&lt;&gt;"10 - Gele")),
SUMPRODUCT((Potentials!$F$2:$F$2000)*(Potentials!$B$2:$B$2000=AT146)*(Potentials!$E$2:$E$2000&lt;&gt;"8 - Gagne")*(Potentials!$E$2:$E$2000&lt;&gt;"9 - Perdu")*(Potentials!$E$2:$E$2000&lt;&gt;"10 - Gele")*(Potentials!$O$2:$O$2000=$A$2))
+SUMPRODUCT((Potentials!$F$2:$F$2000=0)*(Potentials!$B$2:$B$2000=AT146)*(Potentials!$D$2:$D$2000)*(Potentials!$E$2:$E$2000&lt;&gt;"8 - Gagne")*(Potentials!$E$2:$E$2000&lt;&gt;"9 - Perdu")*(Potentials!$E$2:$E$2000&lt;&gt;"10 - Gele")*(Potentials!$O$2:$O$2000=$A$2)))</f>
      </c>
      <c r="BA146" t="str">
        <f>Potentials!A144</f>
      </c>
      <c r="BB146" s="2" t="str">
        <f t="array" ref="BB146" aca="1" ca="1">IF($A$2="Tous",SUMPRODUCT((Potentials!$F$2:$F$2000)*(Potentials!$A$2:$A$2000=BA146)*(Potentials!$E$2:$E$2000&lt;&gt;"8 - Gagne")*(Potentials!$E$2:$E$2000&lt;&gt;"9 - Perdu")*(Potentials!$E$2:$E$2000&lt;&gt;"10 - Gele"))
+SUMPRODUCT((Potentials!$F$2:$F$2000=0)*(Potentials!$A$2:$A$2000=BA146)*(Potentials!$D$2:$D$2000)*(Potentials!$E$2:$E$2000&lt;&gt;"8 - Gagne")*(Potentials!$E$2:$E$2000&lt;&gt;"9 - Perdu")*(Potentials!$E$2:$E$2000&lt;&gt;"10 - Gele")),
SUMPRODUCT((Potentials!$F$2:$F$2000)*(Potentials!$A$2:$A$2000=BA146)*(Potentials!$E$2:$E$2000&lt;&gt;"8 - Gagne")*(Potentials!$E$2:$E$2000&lt;&gt;"9 - Perdu")*(Potentials!$E$2:$E$2000&lt;&gt;"10 - Gele")*(Potentials!$O$2:$O$2000=$A$2))
+SUMPRODUCT((Potentials!$F$2:$F$2000=0)*(Potentials!$A$2:$A$2000=BA146)*(Potentials!$D$2:$D$2000)*(Potentials!$E$2:$E$2000&lt;&gt;"8 - Gagne")*(Potentials!$E$2:$E$2000&lt;&gt;"9 - Perdu")*(Potentials!$E$2:$E$2000&lt;&gt;"10 - Gele")*(Potentials!$O$2:$O$2000=$A$2)))</f>
      </c>
    </row>
    <row r="147" spans="1:113">
      <c r="R147" t="str">
        <f>Potentials!A145</f>
      </c>
      <c r="S147" s="1" t="str">
        <f>Potentials!M145</f>
      </c>
      <c r="T147" s="47" t="str">
        <f>IF(INDEX(Potentials!$A$1:$O$1000,MATCH(R147,Potentials!$A$1:$A$1000,0),MATCH("Origine setup",Potentials!$A$1:$O$1,0))&lt;&gt;"",0,
IF($A$2="Tous",
IF(AND($R$2=0,$S$2=0,DATE(YEAR(S147),MONTH(S147),DAY(S147))&gt;=$O$6,(DATE(YEAR(S147),MONTH(S147),DAY(S147))&lt;=$O$3),LEFT(R147,3)="PRA"),1,
IF(AND($R$2&lt;&gt;0,$S$2&lt;&gt;0,DATE(YEAR(S147),MONTH(S147),DAY(S147))&gt;=$R$2,(DATE(YEAR(S147),MONTH(S147),DAY(S147))&lt;=$S$2),LEFT(R147,3)="PRA"),1,0)),
IF(AND($R$2=0,$S$2=0,DATE(YEAR(S147),MONTH(S147),DAY(S147))&gt;=$O$6,(DATE(YEAR(S147),MONTH(S147),DAY(S147))&lt;=$O$3),INDEX(Potentials!$A$1:$O$1000,MATCH(R147,Potentials!$A$1:$A$1000,0),MATCH("Groupe",Potentials!$A$1:$O$1,0))=$A$2,LEFT(R147,3)="PRA"),1,
IF(AND($R$2&lt;&gt;0,$S$2&lt;&gt;0,DATE(YEAR(S147),MONTH(S147),DAY(S147))&gt;=$R$2,(DATE(YEAR(S147),MONTH(S147),DAY(S147))&lt;=$S$2),INDEX(Potentials!$A$1:$O$1000,MATCH(R147,Potentials!$A$1:$A$1000,0),MATCH("Groupe",Potentials!$A$1:$O$1,0))=$A$2,LEFT(R147,3)="PRA"),1,0))))</f>
      </c>
      <c r="U147" s="47" t="str">
        <f>IF(T147&lt;&gt;0,SUM($T$4:T147),0)</f>
      </c>
      <c r="V147" s="1"/>
      <c r="W147" s="17"/>
      <c r="Y147" t="str">
        <f>Projects!A145</f>
      </c>
      <c r="Z147" s="1" t="str">
        <f>Projects!I145</f>
      </c>
      <c r="AA147" s="47" t="str">
        <f>IF($A$2="Tous",
IF(AND($Y$2=0,$Z$2=0,DATE(YEAR(Z147),MONTH(Z147),DAY(Z147))&gt;=$O$6,(DATE(YEAR(Z147),MONTH(Z147),DAY(Z147))&lt;=$O$3)),1,
IF(AND($Y$2&lt;&gt;0,$Z$2&lt;&gt;0,DATE(YEAR(Z147),MONTH(Z147),DAY(Z147))&gt;=$Y$2,(DATE(YEAR(Z147),MONTH(Z147),DAY(Z147))&lt;=$Z$2)),1,0)),
IF(AND($Y$2=0,$Z$2=0,DATE(YEAR(Z147),MONTH(Z147),DAY(Z147))&gt;=$O$6,(DATE(YEAR(Z147),MONTH(Z147),DAY(Z147))&lt;=$O$3),INDEX(Projects!$A$1:$O$1000,MATCH(Y147,Projects!$A$1:$A$1000,0),MATCH("Groupe",Projects!$A$1:$O$1,0))=$A$2),1,
IF(AND($Y$2&lt;&gt;0,$Z$2&lt;&gt;0,DATE(YEAR(Z147),MONTH(Z147),DAY(Z147))&gt;=$Y$2,(DATE(YEAR(Z147),MONTH(Z147),DAY(Z147))&lt;=$Z$2),INDEX(Projects!$A$1:$O$1000,MATCH(Y147,Projects!$A$1:$A$1000,0),MATCH("Groupe",Projects!$A$1:$O$1,0))=$A$2),1,0)))</f>
      </c>
      <c r="AB147" s="47" t="str">
        <f>IF(AA147&lt;&gt;0,SUM($AA$4:AA147),0)</f>
      </c>
      <c r="AC147" s="1"/>
      <c r="AD147" s="17"/>
      <c r="AF147" t="str">
        <f>Projects!A145</f>
      </c>
      <c r="AG147" s="1" t="str">
        <f>Projects!D145</f>
      </c>
      <c r="AH147" s="47" t="str">
        <f>IF($A$2="Tous",
IF(AND($AF$2=0,$AG$2=0,DATE(YEAR(AG147),MONTH(AG147),DAY(AG147))&gt;=$O$6,(DATE(YEAR(AG147),MONTH(AG147),DAY(AG147))&lt;=$O$3)),1,
IF(AND($AF$2&lt;&gt;0,$AG$2&lt;&gt;0,DATE(YEAR(AG147),MONTH(AG147),DAY(AG147))&gt;=$AF$2,(DATE(YEAR(AG147),MONTH(AG147),DAY(AG147))&lt;=$AG$2)),1,0)),
IF(AND($AF$2=0,$AG$2=0,DATE(YEAR(AG147),MONTH(AG147),DAY(AG147))&gt;=$O$6,(DATE(YEAR(AG147),MONTH(AG147),DAY(AG147))&lt;=$O$3),INDEX(Projects!$A$1:$O$1000,MATCH(AF147,Projects!$A$1:$A$1000,0),MATCH("Groupe",Projects!$A$1:$O$1,0))=$A$2),1,
IF(AND($AF$2&lt;&gt;0,$AG$2&lt;&gt;0,DATE(YEAR(AG147),MONTH(AG147),DAY(AG147))&gt;=$AF$2,(DATE(YEAR(AG147),MONTH(AG147),DAY(AG147))&lt;=$AG$2),INDEX(Projects!$A$1:$O$1000,MATCH(AF147,Projects!$A$1:$A$1000,0),MATCH("Groupe",Projects!$A$1:$O$1,0))=$A$2),1,0)))</f>
      </c>
      <c r="AI147" s="47" t="str">
        <f>IF(AH147&lt;&gt;0,SUM($AH$4:AH147),0)</f>
      </c>
      <c r="AJ147" s="1"/>
      <c r="AK147" s="17"/>
      <c r="AM147" t="str">
        <f>Potentials!A145</f>
      </c>
      <c r="AN147" s="1" t="str">
        <f>Potentials!L145</f>
      </c>
      <c r="AO147" s="47" t="str">
        <f>IF(INDEX(Potentials!$A$1:$O$1000,MATCH(R147,Potentials!$A$1:$A$1000,0),MATCH("Origine setup",Potentials!$A$1:$O$1,0))&lt;&gt;"",0,
IF($A$2="Tous",
IF(AND($AM$2=0,$AN$2=0,DATE(YEAR(AN147),MONTH(AN147),DAY(AN147))&gt;=$O$6,(DATE(YEAR(AN147),MONTH(AN147),DAY(AN147))&lt;=$O$3),INDEX(Potentials!$A$1:$O$10000,MATCH(AM147,Potentials!$A$1:$A$1000,0),MATCH("Statut",Potentials!$A$1:$O$1,0))="9 -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IF(AND($AM$2&lt;&gt;0,$AN$2&lt;&gt;0,DATE(YEAR(AN147),MONTH(AN147),DAY(AN147))&gt;=$AM$2,(DATE(YEAR(AN147),MONTH(AN147),DAY(AN147))&lt;=$AN$2),INDEX(Potentials!$A$1:$O$10000,MATCH(AM147,Potentials!$A$1:$A$1000,0),MATCH("Statut",Potentials!$A$1:$O$1,0))="9 - Perdu"),1,0)),
IF(AND($AM$2=0,$AN$2=0,DATE(YEAR(AN147),MONTH(AN147),DAY(AN147))&gt;=$O$6,(DATE(YEAR(AN147),MONTH(AN147),DAY(AN147))&lt;=$O$3),INDEX(Potentials!$A$1:$O$1000,MATCH(AM147,Potentials!$A$1:$A$1000,0),MATCH("Groupe",Potentials!$A$1:$O$1,0))=$A$2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,MATCH(AM147,Potentials!$A$1:$A$1000,0),MATCH("Groupe",Potentials!$A$1:$O$1,0))=$A$2,INDEX(Potentials!$A$1:$O$10000,MATCH(AM147,Potentials!$A$1:$A$1000,0),MATCH("Statut",Potentials!$A$1:$O$1,0))="9 - Perdu"),1,0))))</f>
      </c>
      <c r="AP147" s="47" t="str">
        <f>IF(AO147&lt;&gt;0,SUM($AO$4:AO147),0)</f>
      </c>
      <c r="AQ147" s="1"/>
      <c r="AR147" s="17"/>
      <c r="AT147" t="str">
        <f>IF(COUNTIF($AT$4:AT146,Potentials!B145)&gt;0,"",Potentials!B145)</f>
      </c>
      <c r="AU147" s="2" t="str">
        <f t="array" ref="AU147" aca="1" ca="1">IF($A$2="Tous",SUMPRODUCT((Potentials!$F$2:$F$2000)*(Potentials!$B$2:$B$2000=AT147)*(Potentials!$E$2:$E$2000&lt;&gt;"8 - Gagne")*(Potentials!$E$2:$E$2000&lt;&gt;"9 - Perdu")*(Potentials!$E$2:$E$2000&lt;&gt;"10 - Gele"))
+SUMPRODUCT((Potentials!$F$2:$F$2000=0)*(Potentials!$B$2:$B$2000=AT147)*(Potentials!$D$2:$D$2000)*(Potentials!$E$2:$E$2000&lt;&gt;"8 - Gagne")*(Potentials!$E$2:$E$2000&lt;&gt;"9 - Perdu")*(Potentials!$E$2:$E$2000&lt;&gt;"10 - Gele")),
SUMPRODUCT((Potentials!$F$2:$F$2000)*(Potentials!$B$2:$B$2000=AT147)*(Potentials!$E$2:$E$2000&lt;&gt;"8 - Gagne")*(Potentials!$E$2:$E$2000&lt;&gt;"9 - Perdu")*(Potentials!$E$2:$E$2000&lt;&gt;"10 - Gele")*(Potentials!$O$2:$O$2000=$A$2))
+SUMPRODUCT((Potentials!$F$2:$F$2000=0)*(Potentials!$B$2:$B$2000=AT147)*(Potentials!$D$2:$D$2000)*(Potentials!$E$2:$E$2000&lt;&gt;"8 - Gagne")*(Potentials!$E$2:$E$2000&lt;&gt;"9 - Perdu")*(Potentials!$E$2:$E$2000&lt;&gt;"10 - Gele")*(Potentials!$O$2:$O$2000=$A$2)))</f>
      </c>
      <c r="BA147" t="str">
        <f>Potentials!A145</f>
      </c>
      <c r="BB147" s="2" t="str">
        <f t="array" ref="BB147" aca="1" ca="1">IF($A$2="Tous",SUMPRODUCT((Potentials!$F$2:$F$2000)*(Potentials!$A$2:$A$2000=BA147)*(Potentials!$E$2:$E$2000&lt;&gt;"8 - Gagne")*(Potentials!$E$2:$E$2000&lt;&gt;"9 - Perdu")*(Potentials!$E$2:$E$2000&lt;&gt;"10 - Gele"))
+SUMPRODUCT((Potentials!$F$2:$F$2000=0)*(Potentials!$A$2:$A$2000=BA147)*(Potentials!$D$2:$D$2000)*(Potentials!$E$2:$E$2000&lt;&gt;"8 - Gagne")*(Potentials!$E$2:$E$2000&lt;&gt;"9 - Perdu")*(Potentials!$E$2:$E$2000&lt;&gt;"10 - Gele")),
SUMPRODUCT((Potentials!$F$2:$F$2000)*(Potentials!$A$2:$A$2000=BA147)*(Potentials!$E$2:$E$2000&lt;&gt;"8 - Gagne")*(Potentials!$E$2:$E$2000&lt;&gt;"9 - Perdu")*(Potentials!$E$2:$E$2000&lt;&gt;"10 - Gele")*(Potentials!$O$2:$O$2000=$A$2))
+SUMPRODUCT((Potentials!$F$2:$F$2000=0)*(Potentials!$A$2:$A$2000=BA147)*(Potentials!$D$2:$D$2000)*(Potentials!$E$2:$E$2000&lt;&gt;"8 - Gagne")*(Potentials!$E$2:$E$2000&lt;&gt;"9 - Perdu")*(Potentials!$E$2:$E$2000&lt;&gt;"10 - Gele")*(Potentials!$O$2:$O$2000=$A$2)))</f>
      </c>
    </row>
    <row r="148" spans="1:113">
      <c r="R148" t="str">
        <f>Potentials!A146</f>
      </c>
      <c r="S148" s="1" t="str">
        <f>Potentials!M146</f>
      </c>
      <c r="T148" s="47" t="str">
        <f>IF(INDEX(Potentials!$A$1:$O$1000,MATCH(R148,Potentials!$A$1:$A$1000,0),MATCH("Origine setup",Potentials!$A$1:$O$1,0))&lt;&gt;"",0,
IF($A$2="Tous",
IF(AND($R$2=0,$S$2=0,DATE(YEAR(S148),MONTH(S148),DAY(S148))&gt;=$O$6,(DATE(YEAR(S148),MONTH(S148),DAY(S148))&lt;=$O$3),LEFT(R148,3)="PRA"),1,
IF(AND($R$2&lt;&gt;0,$S$2&lt;&gt;0,DATE(YEAR(S148),MONTH(S148),DAY(S148))&gt;=$R$2,(DATE(YEAR(S148),MONTH(S148),DAY(S148))&lt;=$S$2),LEFT(R148,3)="PRA"),1,0)),
IF(AND($R$2=0,$S$2=0,DATE(YEAR(S148),MONTH(S148),DAY(S148))&gt;=$O$6,(DATE(YEAR(S148),MONTH(S148),DAY(S148))&lt;=$O$3),INDEX(Potentials!$A$1:$O$1000,MATCH(R148,Potentials!$A$1:$A$1000,0),MATCH("Groupe",Potentials!$A$1:$O$1,0))=$A$2,LEFT(R148,3)="PRA"),1,
IF(AND($R$2&lt;&gt;0,$S$2&lt;&gt;0,DATE(YEAR(S148),MONTH(S148),DAY(S148))&gt;=$R$2,(DATE(YEAR(S148),MONTH(S148),DAY(S148))&lt;=$S$2),INDEX(Potentials!$A$1:$O$1000,MATCH(R148,Potentials!$A$1:$A$1000,0),MATCH("Groupe",Potentials!$A$1:$O$1,0))=$A$2,LEFT(R148,3)="PRA"),1,0))))</f>
      </c>
      <c r="U148" s="47" t="str">
        <f>IF(T148&lt;&gt;0,SUM($T$4:T148),0)</f>
      </c>
      <c r="V148" s="1"/>
      <c r="W148" s="17"/>
      <c r="Y148" t="str">
        <f>Projects!A146</f>
      </c>
      <c r="Z148" s="1" t="str">
        <f>Projects!I146</f>
      </c>
      <c r="AA148" s="47" t="str">
        <f>IF($A$2="Tous",
IF(AND($Y$2=0,$Z$2=0,DATE(YEAR(Z148),MONTH(Z148),DAY(Z148))&gt;=$O$6,(DATE(YEAR(Z148),MONTH(Z148),DAY(Z148))&lt;=$O$3)),1,
IF(AND($Y$2&lt;&gt;0,$Z$2&lt;&gt;0,DATE(YEAR(Z148),MONTH(Z148),DAY(Z148))&gt;=$Y$2,(DATE(YEAR(Z148),MONTH(Z148),DAY(Z148))&lt;=$Z$2)),1,0)),
IF(AND($Y$2=0,$Z$2=0,DATE(YEAR(Z148),MONTH(Z148),DAY(Z148))&gt;=$O$6,(DATE(YEAR(Z148),MONTH(Z148),DAY(Z148))&lt;=$O$3),INDEX(Projects!$A$1:$O$1000,MATCH(Y148,Projects!$A$1:$A$1000,0),MATCH("Groupe",Projects!$A$1:$O$1,0))=$A$2),1,
IF(AND($Y$2&lt;&gt;0,$Z$2&lt;&gt;0,DATE(YEAR(Z148),MONTH(Z148),DAY(Z148))&gt;=$Y$2,(DATE(YEAR(Z148),MONTH(Z148),DAY(Z148))&lt;=$Z$2),INDEX(Projects!$A$1:$O$1000,MATCH(Y148,Projects!$A$1:$A$1000,0),MATCH("Groupe",Projects!$A$1:$O$1,0))=$A$2),1,0)))</f>
      </c>
      <c r="AB148" s="47" t="str">
        <f>IF(AA148&lt;&gt;0,SUM($AA$4:AA148),0)</f>
      </c>
      <c r="AC148" s="1"/>
      <c r="AD148" s="17"/>
      <c r="AF148" t="str">
        <f>Projects!A146</f>
      </c>
      <c r="AG148" s="1" t="str">
        <f>Projects!D146</f>
      </c>
      <c r="AH148" s="47" t="str">
        <f>IF($A$2="Tous",
IF(AND($AF$2=0,$AG$2=0,DATE(YEAR(AG148),MONTH(AG148),DAY(AG148))&gt;=$O$6,(DATE(YEAR(AG148),MONTH(AG148),DAY(AG148))&lt;=$O$3)),1,
IF(AND($AF$2&lt;&gt;0,$AG$2&lt;&gt;0,DATE(YEAR(AG148),MONTH(AG148),DAY(AG148))&gt;=$AF$2,(DATE(YEAR(AG148),MONTH(AG148),DAY(AG148))&lt;=$AG$2)),1,0)),
IF(AND($AF$2=0,$AG$2=0,DATE(YEAR(AG148),MONTH(AG148),DAY(AG148))&gt;=$O$6,(DATE(YEAR(AG148),MONTH(AG148),DAY(AG148))&lt;=$O$3),INDEX(Projects!$A$1:$O$1000,MATCH(AF148,Projects!$A$1:$A$1000,0),MATCH("Groupe",Projects!$A$1:$O$1,0))=$A$2),1,
IF(AND($AF$2&lt;&gt;0,$AG$2&lt;&gt;0,DATE(YEAR(AG148),MONTH(AG148),DAY(AG148))&gt;=$AF$2,(DATE(YEAR(AG148),MONTH(AG148),DAY(AG148))&lt;=$AG$2),INDEX(Projects!$A$1:$O$1000,MATCH(AF148,Projects!$A$1:$A$1000,0),MATCH("Groupe",Projects!$A$1:$O$1,0))=$A$2),1,0)))</f>
      </c>
      <c r="AI148" s="47" t="str">
        <f>IF(AH148&lt;&gt;0,SUM($AH$4:AH148),0)</f>
      </c>
      <c r="AJ148" s="1"/>
      <c r="AK148" s="17"/>
      <c r="AM148" t="str">
        <f>Potentials!A146</f>
      </c>
      <c r="AN148" s="1" t="str">
        <f>Potentials!L146</f>
      </c>
      <c r="AO148" s="47" t="str">
        <f>IF(INDEX(Potentials!$A$1:$O$1000,MATCH(R148,Potentials!$A$1:$A$1000,0),MATCH("Origine setup",Potentials!$A$1:$O$1,0))&lt;&gt;"",0,
IF($A$2="Tous",
IF(AND($AM$2=0,$AN$2=0,DATE(YEAR(AN148),MONTH(AN148),DAY(AN148))&gt;=$O$6,(DATE(YEAR(AN148),MONTH(AN148),DAY(AN148))&lt;=$O$3),INDEX(Potentials!$A$1:$O$10000,MATCH(AM148,Potentials!$A$1:$A$1000,0),MATCH("Statut",Potentials!$A$1:$O$1,0))="9 -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IF(AND($AM$2&lt;&gt;0,$AN$2&lt;&gt;0,DATE(YEAR(AN148),MONTH(AN148),DAY(AN148))&gt;=$AM$2,(DATE(YEAR(AN148),MONTH(AN148),DAY(AN148))&lt;=$AN$2),INDEX(Potentials!$A$1:$O$10000,MATCH(AM148,Potentials!$A$1:$A$1000,0),MATCH("Statut",Potentials!$A$1:$O$1,0))="9 - Perdu"),1,0)),
IF(AND($AM$2=0,$AN$2=0,DATE(YEAR(AN148),MONTH(AN148),DAY(AN148))&gt;=$O$6,(DATE(YEAR(AN148),MONTH(AN148),DAY(AN148))&lt;=$O$3),INDEX(Potentials!$A$1:$O$1000,MATCH(AM148,Potentials!$A$1:$A$1000,0),MATCH("Groupe",Potentials!$A$1:$O$1,0))=$A$2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,MATCH(AM148,Potentials!$A$1:$A$1000,0),MATCH("Groupe",Potentials!$A$1:$O$1,0))=$A$2,INDEX(Potentials!$A$1:$O$10000,MATCH(AM148,Potentials!$A$1:$A$1000,0),MATCH("Statut",Potentials!$A$1:$O$1,0))="9 - Perdu"),1,0))))</f>
      </c>
      <c r="AP148" s="47" t="str">
        <f>IF(AO148&lt;&gt;0,SUM($AO$4:AO148),0)</f>
      </c>
      <c r="AQ148" s="1"/>
      <c r="AR148" s="17"/>
      <c r="AT148" t="str">
        <f>IF(COUNTIF($AT$4:AT147,Potentials!B146)&gt;0,"",Potentials!B146)</f>
      </c>
      <c r="AU148" s="2" t="str">
        <f t="array" ref="AU148" aca="1" ca="1">IF($A$2="Tous",SUMPRODUCT((Potentials!$F$2:$F$2000)*(Potentials!$B$2:$B$2000=AT148)*(Potentials!$E$2:$E$2000&lt;&gt;"8 - Gagne")*(Potentials!$E$2:$E$2000&lt;&gt;"9 - Perdu")*(Potentials!$E$2:$E$2000&lt;&gt;"10 - Gele"))
+SUMPRODUCT((Potentials!$F$2:$F$2000=0)*(Potentials!$B$2:$B$2000=AT148)*(Potentials!$D$2:$D$2000)*(Potentials!$E$2:$E$2000&lt;&gt;"8 - Gagne")*(Potentials!$E$2:$E$2000&lt;&gt;"9 - Perdu")*(Potentials!$E$2:$E$2000&lt;&gt;"10 - Gele")),
SUMPRODUCT((Potentials!$F$2:$F$2000)*(Potentials!$B$2:$B$2000=AT148)*(Potentials!$E$2:$E$2000&lt;&gt;"8 - Gagne")*(Potentials!$E$2:$E$2000&lt;&gt;"9 - Perdu")*(Potentials!$E$2:$E$2000&lt;&gt;"10 - Gele")*(Potentials!$O$2:$O$2000=$A$2))
+SUMPRODUCT((Potentials!$F$2:$F$2000=0)*(Potentials!$B$2:$B$2000=AT148)*(Potentials!$D$2:$D$2000)*(Potentials!$E$2:$E$2000&lt;&gt;"8 - Gagne")*(Potentials!$E$2:$E$2000&lt;&gt;"9 - Perdu")*(Potentials!$E$2:$E$2000&lt;&gt;"10 - Gele")*(Potentials!$O$2:$O$2000=$A$2)))</f>
      </c>
      <c r="BA148" t="str">
        <f>Potentials!A146</f>
      </c>
      <c r="BB148" s="2" t="str">
        <f t="array" ref="BB148" aca="1" ca="1">IF($A$2="Tous",SUMPRODUCT((Potentials!$F$2:$F$2000)*(Potentials!$A$2:$A$2000=BA148)*(Potentials!$E$2:$E$2000&lt;&gt;"8 - Gagne")*(Potentials!$E$2:$E$2000&lt;&gt;"9 - Perdu")*(Potentials!$E$2:$E$2000&lt;&gt;"10 - Gele"))
+SUMPRODUCT((Potentials!$F$2:$F$2000=0)*(Potentials!$A$2:$A$2000=BA148)*(Potentials!$D$2:$D$2000)*(Potentials!$E$2:$E$2000&lt;&gt;"8 - Gagne")*(Potentials!$E$2:$E$2000&lt;&gt;"9 - Perdu")*(Potentials!$E$2:$E$2000&lt;&gt;"10 - Gele")),
SUMPRODUCT((Potentials!$F$2:$F$2000)*(Potentials!$A$2:$A$2000=BA148)*(Potentials!$E$2:$E$2000&lt;&gt;"8 - Gagne")*(Potentials!$E$2:$E$2000&lt;&gt;"9 - Perdu")*(Potentials!$E$2:$E$2000&lt;&gt;"10 - Gele")*(Potentials!$O$2:$O$2000=$A$2))
+SUMPRODUCT((Potentials!$F$2:$F$2000=0)*(Potentials!$A$2:$A$2000=BA148)*(Potentials!$D$2:$D$2000)*(Potentials!$E$2:$E$2000&lt;&gt;"8 - Gagne")*(Potentials!$E$2:$E$2000&lt;&gt;"9 - Perdu")*(Potentials!$E$2:$E$2000&lt;&gt;"10 - Gele")*(Potentials!$O$2:$O$2000=$A$2)))</f>
      </c>
    </row>
    <row r="149" spans="1:113">
      <c r="R149" t="str">
        <f>Potentials!A147</f>
      </c>
      <c r="S149" s="1" t="str">
        <f>Potentials!M147</f>
      </c>
      <c r="T149" s="47" t="str">
        <f>IF(INDEX(Potentials!$A$1:$O$1000,MATCH(R149,Potentials!$A$1:$A$1000,0),MATCH("Origine setup",Potentials!$A$1:$O$1,0))&lt;&gt;"",0,
IF($A$2="Tous",
IF(AND($R$2=0,$S$2=0,DATE(YEAR(S149),MONTH(S149),DAY(S149))&gt;=$O$6,(DATE(YEAR(S149),MONTH(S149),DAY(S149))&lt;=$O$3),LEFT(R149,3)="PRA"),1,
IF(AND($R$2&lt;&gt;0,$S$2&lt;&gt;0,DATE(YEAR(S149),MONTH(S149),DAY(S149))&gt;=$R$2,(DATE(YEAR(S149),MONTH(S149),DAY(S149))&lt;=$S$2),LEFT(R149,3)="PRA"),1,0)),
IF(AND($R$2=0,$S$2=0,DATE(YEAR(S149),MONTH(S149),DAY(S149))&gt;=$O$6,(DATE(YEAR(S149),MONTH(S149),DAY(S149))&lt;=$O$3),INDEX(Potentials!$A$1:$O$1000,MATCH(R149,Potentials!$A$1:$A$1000,0),MATCH("Groupe",Potentials!$A$1:$O$1,0))=$A$2,LEFT(R149,3)="PRA"),1,
IF(AND($R$2&lt;&gt;0,$S$2&lt;&gt;0,DATE(YEAR(S149),MONTH(S149),DAY(S149))&gt;=$R$2,(DATE(YEAR(S149),MONTH(S149),DAY(S149))&lt;=$S$2),INDEX(Potentials!$A$1:$O$1000,MATCH(R149,Potentials!$A$1:$A$1000,0),MATCH("Groupe",Potentials!$A$1:$O$1,0))=$A$2,LEFT(R149,3)="PRA"),1,0))))</f>
      </c>
      <c r="U149" s="47" t="str">
        <f>IF(T149&lt;&gt;0,SUM($T$4:T149),0)</f>
      </c>
      <c r="V149" s="1"/>
      <c r="W149" s="17"/>
      <c r="Y149" t="str">
        <f>Projects!A147</f>
      </c>
      <c r="Z149" s="1" t="str">
        <f>Projects!I147</f>
      </c>
      <c r="AA149" s="47" t="str">
        <f>IF($A$2="Tous",
IF(AND($Y$2=0,$Z$2=0,DATE(YEAR(Z149),MONTH(Z149),DAY(Z149))&gt;=$O$6,(DATE(YEAR(Z149),MONTH(Z149),DAY(Z149))&lt;=$O$3)),1,
IF(AND($Y$2&lt;&gt;0,$Z$2&lt;&gt;0,DATE(YEAR(Z149),MONTH(Z149),DAY(Z149))&gt;=$Y$2,(DATE(YEAR(Z149),MONTH(Z149),DAY(Z149))&lt;=$Z$2)),1,0)),
IF(AND($Y$2=0,$Z$2=0,DATE(YEAR(Z149),MONTH(Z149),DAY(Z149))&gt;=$O$6,(DATE(YEAR(Z149),MONTH(Z149),DAY(Z149))&lt;=$O$3),INDEX(Projects!$A$1:$O$1000,MATCH(Y149,Projects!$A$1:$A$1000,0),MATCH("Groupe",Projects!$A$1:$O$1,0))=$A$2),1,
IF(AND($Y$2&lt;&gt;0,$Z$2&lt;&gt;0,DATE(YEAR(Z149),MONTH(Z149),DAY(Z149))&gt;=$Y$2,(DATE(YEAR(Z149),MONTH(Z149),DAY(Z149))&lt;=$Z$2),INDEX(Projects!$A$1:$O$1000,MATCH(Y149,Projects!$A$1:$A$1000,0),MATCH("Groupe",Projects!$A$1:$O$1,0))=$A$2),1,0)))</f>
      </c>
      <c r="AB149" s="47" t="str">
        <f>IF(AA149&lt;&gt;0,SUM($AA$4:AA149),0)</f>
      </c>
      <c r="AC149" s="1"/>
      <c r="AD149" s="17"/>
      <c r="AF149" t="str">
        <f>Projects!A147</f>
      </c>
      <c r="AG149" s="1" t="str">
        <f>Projects!D147</f>
      </c>
      <c r="AH149" s="47" t="str">
        <f>IF($A$2="Tous",
IF(AND($AF$2=0,$AG$2=0,DATE(YEAR(AG149),MONTH(AG149),DAY(AG149))&gt;=$O$6,(DATE(YEAR(AG149),MONTH(AG149),DAY(AG149))&lt;=$O$3)),1,
IF(AND($AF$2&lt;&gt;0,$AG$2&lt;&gt;0,DATE(YEAR(AG149),MONTH(AG149),DAY(AG149))&gt;=$AF$2,(DATE(YEAR(AG149),MONTH(AG149),DAY(AG149))&lt;=$AG$2)),1,0)),
IF(AND($AF$2=0,$AG$2=0,DATE(YEAR(AG149),MONTH(AG149),DAY(AG149))&gt;=$O$6,(DATE(YEAR(AG149),MONTH(AG149),DAY(AG149))&lt;=$O$3),INDEX(Projects!$A$1:$O$1000,MATCH(AF149,Projects!$A$1:$A$1000,0),MATCH("Groupe",Projects!$A$1:$O$1,0))=$A$2),1,
IF(AND($AF$2&lt;&gt;0,$AG$2&lt;&gt;0,DATE(YEAR(AG149),MONTH(AG149),DAY(AG149))&gt;=$AF$2,(DATE(YEAR(AG149),MONTH(AG149),DAY(AG149))&lt;=$AG$2),INDEX(Projects!$A$1:$O$1000,MATCH(AF149,Projects!$A$1:$A$1000,0),MATCH("Groupe",Projects!$A$1:$O$1,0))=$A$2),1,0)))</f>
      </c>
      <c r="AI149" s="47" t="str">
        <f>IF(AH149&lt;&gt;0,SUM($AH$4:AH149),0)</f>
      </c>
      <c r="AJ149" s="1"/>
      <c r="AK149" s="17"/>
      <c r="AM149" t="str">
        <f>Potentials!A147</f>
      </c>
      <c r="AN149" s="1" t="str">
        <f>Potentials!L147</f>
      </c>
      <c r="AO149" s="47" t="str">
        <f>IF(INDEX(Potentials!$A$1:$O$1000,MATCH(R149,Potentials!$A$1:$A$1000,0),MATCH("Origine setup",Potentials!$A$1:$O$1,0))&lt;&gt;"",0,
IF($A$2="Tous",
IF(AND($AM$2=0,$AN$2=0,DATE(YEAR(AN149),MONTH(AN149),DAY(AN149))&gt;=$O$6,(DATE(YEAR(AN149),MONTH(AN149),DAY(AN149))&lt;=$O$3),INDEX(Potentials!$A$1:$O$10000,MATCH(AM149,Potentials!$A$1:$A$1000,0),MATCH("Statut",Potentials!$A$1:$O$1,0))="9 -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IF(AND($AM$2&lt;&gt;0,$AN$2&lt;&gt;0,DATE(YEAR(AN149),MONTH(AN149),DAY(AN149))&gt;=$AM$2,(DATE(YEAR(AN149),MONTH(AN149),DAY(AN149))&lt;=$AN$2),INDEX(Potentials!$A$1:$O$10000,MATCH(AM149,Potentials!$A$1:$A$1000,0),MATCH("Statut",Potentials!$A$1:$O$1,0))="9 - Perdu"),1,0)),
IF(AND($AM$2=0,$AN$2=0,DATE(YEAR(AN149),MONTH(AN149),DAY(AN149))&gt;=$O$6,(DATE(YEAR(AN149),MONTH(AN149),DAY(AN149))&lt;=$O$3),INDEX(Potentials!$A$1:$O$1000,MATCH(AM149,Potentials!$A$1:$A$1000,0),MATCH("Groupe",Potentials!$A$1:$O$1,0))=$A$2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,MATCH(AM149,Potentials!$A$1:$A$1000,0),MATCH("Groupe",Potentials!$A$1:$O$1,0))=$A$2,INDEX(Potentials!$A$1:$O$10000,MATCH(AM149,Potentials!$A$1:$A$1000,0),MATCH("Statut",Potentials!$A$1:$O$1,0))="9 - Perdu"),1,0))))</f>
      </c>
      <c r="AP149" s="47" t="str">
        <f>IF(AO149&lt;&gt;0,SUM($AO$4:AO149),0)</f>
      </c>
      <c r="AQ149" s="1"/>
      <c r="AR149" s="17"/>
      <c r="AT149" t="str">
        <f>IF(COUNTIF($AT$4:AT148,Potentials!B147)&gt;0,"",Potentials!B147)</f>
      </c>
      <c r="AU149" s="2" t="str">
        <f t="array" ref="AU149" aca="1" ca="1">IF($A$2="Tous",SUMPRODUCT((Potentials!$F$2:$F$2000)*(Potentials!$B$2:$B$2000=AT149)*(Potentials!$E$2:$E$2000&lt;&gt;"8 - Gagne")*(Potentials!$E$2:$E$2000&lt;&gt;"9 - Perdu")*(Potentials!$E$2:$E$2000&lt;&gt;"10 - Gele"))
+SUMPRODUCT((Potentials!$F$2:$F$2000=0)*(Potentials!$B$2:$B$2000=AT149)*(Potentials!$D$2:$D$2000)*(Potentials!$E$2:$E$2000&lt;&gt;"8 - Gagne")*(Potentials!$E$2:$E$2000&lt;&gt;"9 - Perdu")*(Potentials!$E$2:$E$2000&lt;&gt;"10 - Gele")),
SUMPRODUCT((Potentials!$F$2:$F$2000)*(Potentials!$B$2:$B$2000=AT149)*(Potentials!$E$2:$E$2000&lt;&gt;"8 - Gagne")*(Potentials!$E$2:$E$2000&lt;&gt;"9 - Perdu")*(Potentials!$E$2:$E$2000&lt;&gt;"10 - Gele")*(Potentials!$O$2:$O$2000=$A$2))
+SUMPRODUCT((Potentials!$F$2:$F$2000=0)*(Potentials!$B$2:$B$2000=AT149)*(Potentials!$D$2:$D$2000)*(Potentials!$E$2:$E$2000&lt;&gt;"8 - Gagne")*(Potentials!$E$2:$E$2000&lt;&gt;"9 - Perdu")*(Potentials!$E$2:$E$2000&lt;&gt;"10 - Gele")*(Potentials!$O$2:$O$2000=$A$2)))</f>
      </c>
      <c r="BA149" t="str">
        <f>Potentials!A147</f>
      </c>
      <c r="BB149" s="2" t="str">
        <f t="array" ref="BB149" aca="1" ca="1">IF($A$2="Tous",SUMPRODUCT((Potentials!$F$2:$F$2000)*(Potentials!$A$2:$A$2000=BA149)*(Potentials!$E$2:$E$2000&lt;&gt;"8 - Gagne")*(Potentials!$E$2:$E$2000&lt;&gt;"9 - Perdu")*(Potentials!$E$2:$E$2000&lt;&gt;"10 - Gele"))
+SUMPRODUCT((Potentials!$F$2:$F$2000=0)*(Potentials!$A$2:$A$2000=BA149)*(Potentials!$D$2:$D$2000)*(Potentials!$E$2:$E$2000&lt;&gt;"8 - Gagne")*(Potentials!$E$2:$E$2000&lt;&gt;"9 - Perdu")*(Potentials!$E$2:$E$2000&lt;&gt;"10 - Gele")),
SUMPRODUCT((Potentials!$F$2:$F$2000)*(Potentials!$A$2:$A$2000=BA149)*(Potentials!$E$2:$E$2000&lt;&gt;"8 - Gagne")*(Potentials!$E$2:$E$2000&lt;&gt;"9 - Perdu")*(Potentials!$E$2:$E$2000&lt;&gt;"10 - Gele")*(Potentials!$O$2:$O$2000=$A$2))
+SUMPRODUCT((Potentials!$F$2:$F$2000=0)*(Potentials!$A$2:$A$2000=BA149)*(Potentials!$D$2:$D$2000)*(Potentials!$E$2:$E$2000&lt;&gt;"8 - Gagne")*(Potentials!$E$2:$E$2000&lt;&gt;"9 - Perdu")*(Potentials!$E$2:$E$2000&lt;&gt;"10 - Gele")*(Potentials!$O$2:$O$2000=$A$2)))</f>
      </c>
    </row>
    <row r="150" spans="1:113">
      <c r="R150" t="str">
        <f>Potentials!A148</f>
      </c>
      <c r="S150" s="1" t="str">
        <f>Potentials!M148</f>
      </c>
      <c r="T150" s="47" t="str">
        <f>IF(INDEX(Potentials!$A$1:$O$1000,MATCH(R150,Potentials!$A$1:$A$1000,0),MATCH("Origine setup",Potentials!$A$1:$O$1,0))&lt;&gt;"",0,
IF($A$2="Tous",
IF(AND($R$2=0,$S$2=0,DATE(YEAR(S150),MONTH(S150),DAY(S150))&gt;=$O$6,(DATE(YEAR(S150),MONTH(S150),DAY(S150))&lt;=$O$3),LEFT(R150,3)="PRA"),1,
IF(AND($R$2&lt;&gt;0,$S$2&lt;&gt;0,DATE(YEAR(S150),MONTH(S150),DAY(S150))&gt;=$R$2,(DATE(YEAR(S150),MONTH(S150),DAY(S150))&lt;=$S$2),LEFT(R150,3)="PRA"),1,0)),
IF(AND($R$2=0,$S$2=0,DATE(YEAR(S150),MONTH(S150),DAY(S150))&gt;=$O$6,(DATE(YEAR(S150),MONTH(S150),DAY(S150))&lt;=$O$3),INDEX(Potentials!$A$1:$O$1000,MATCH(R150,Potentials!$A$1:$A$1000,0),MATCH("Groupe",Potentials!$A$1:$O$1,0))=$A$2,LEFT(R150,3)="PRA"),1,
IF(AND($R$2&lt;&gt;0,$S$2&lt;&gt;0,DATE(YEAR(S150),MONTH(S150),DAY(S150))&gt;=$R$2,(DATE(YEAR(S150),MONTH(S150),DAY(S150))&lt;=$S$2),INDEX(Potentials!$A$1:$O$1000,MATCH(R150,Potentials!$A$1:$A$1000,0),MATCH("Groupe",Potentials!$A$1:$O$1,0))=$A$2,LEFT(R150,3)="PRA"),1,0))))</f>
      </c>
      <c r="U150" s="47" t="str">
        <f>IF(T150&lt;&gt;0,SUM($T$4:T150),0)</f>
      </c>
      <c r="V150" s="1"/>
      <c r="W150" s="17"/>
      <c r="Y150" t="str">
        <f>Projects!A148</f>
      </c>
      <c r="Z150" s="1" t="str">
        <f>Projects!I148</f>
      </c>
      <c r="AA150" s="47" t="str">
        <f>IF($A$2="Tous",
IF(AND($Y$2=0,$Z$2=0,DATE(YEAR(Z150),MONTH(Z150),DAY(Z150))&gt;=$O$6,(DATE(YEAR(Z150),MONTH(Z150),DAY(Z150))&lt;=$O$3)),1,
IF(AND($Y$2&lt;&gt;0,$Z$2&lt;&gt;0,DATE(YEAR(Z150),MONTH(Z150),DAY(Z150))&gt;=$Y$2,(DATE(YEAR(Z150),MONTH(Z150),DAY(Z150))&lt;=$Z$2)),1,0)),
IF(AND($Y$2=0,$Z$2=0,DATE(YEAR(Z150),MONTH(Z150),DAY(Z150))&gt;=$O$6,(DATE(YEAR(Z150),MONTH(Z150),DAY(Z150))&lt;=$O$3),INDEX(Projects!$A$1:$O$1000,MATCH(Y150,Projects!$A$1:$A$1000,0),MATCH("Groupe",Projects!$A$1:$O$1,0))=$A$2),1,
IF(AND($Y$2&lt;&gt;0,$Z$2&lt;&gt;0,DATE(YEAR(Z150),MONTH(Z150),DAY(Z150))&gt;=$Y$2,(DATE(YEAR(Z150),MONTH(Z150),DAY(Z150))&lt;=$Z$2),INDEX(Projects!$A$1:$O$1000,MATCH(Y150,Projects!$A$1:$A$1000,0),MATCH("Groupe",Projects!$A$1:$O$1,0))=$A$2),1,0)))</f>
      </c>
      <c r="AB150" s="47" t="str">
        <f>IF(AA150&lt;&gt;0,SUM($AA$4:AA150),0)</f>
      </c>
      <c r="AC150" s="1"/>
      <c r="AD150" s="17"/>
      <c r="AF150" t="str">
        <f>Projects!A148</f>
      </c>
      <c r="AG150" s="1" t="str">
        <f>Projects!D148</f>
      </c>
      <c r="AH150" s="47" t="str">
        <f>IF($A$2="Tous",
IF(AND($AF$2=0,$AG$2=0,DATE(YEAR(AG150),MONTH(AG150),DAY(AG150))&gt;=$O$6,(DATE(YEAR(AG150),MONTH(AG150),DAY(AG150))&lt;=$O$3)),1,
IF(AND($AF$2&lt;&gt;0,$AG$2&lt;&gt;0,DATE(YEAR(AG150),MONTH(AG150),DAY(AG150))&gt;=$AF$2,(DATE(YEAR(AG150),MONTH(AG150),DAY(AG150))&lt;=$AG$2)),1,0)),
IF(AND($AF$2=0,$AG$2=0,DATE(YEAR(AG150),MONTH(AG150),DAY(AG150))&gt;=$O$6,(DATE(YEAR(AG150),MONTH(AG150),DAY(AG150))&lt;=$O$3),INDEX(Projects!$A$1:$O$1000,MATCH(AF150,Projects!$A$1:$A$1000,0),MATCH("Groupe",Projects!$A$1:$O$1,0))=$A$2),1,
IF(AND($AF$2&lt;&gt;0,$AG$2&lt;&gt;0,DATE(YEAR(AG150),MONTH(AG150),DAY(AG150))&gt;=$AF$2,(DATE(YEAR(AG150),MONTH(AG150),DAY(AG150))&lt;=$AG$2),INDEX(Projects!$A$1:$O$1000,MATCH(AF150,Projects!$A$1:$A$1000,0),MATCH("Groupe",Projects!$A$1:$O$1,0))=$A$2),1,0)))</f>
      </c>
      <c r="AI150" s="47" t="str">
        <f>IF(AH150&lt;&gt;0,SUM($AH$4:AH150),0)</f>
      </c>
      <c r="AJ150" s="1"/>
      <c r="AK150" s="17"/>
      <c r="AM150" t="str">
        <f>Potentials!A148</f>
      </c>
      <c r="AN150" s="1" t="str">
        <f>Potentials!L148</f>
      </c>
      <c r="AO150" s="47" t="str">
        <f>IF(INDEX(Potentials!$A$1:$O$1000,MATCH(R150,Potentials!$A$1:$A$1000,0),MATCH("Origine setup",Potentials!$A$1:$O$1,0))&lt;&gt;"",0,
IF($A$2="Tous",
IF(AND($AM$2=0,$AN$2=0,DATE(YEAR(AN150),MONTH(AN150),DAY(AN150))&gt;=$O$6,(DATE(YEAR(AN150),MONTH(AN150),DAY(AN150))&lt;=$O$3),INDEX(Potentials!$A$1:$O$10000,MATCH(AM150,Potentials!$A$1:$A$1000,0),MATCH("Statut",Potentials!$A$1:$O$1,0))="9 -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IF(AND($AM$2&lt;&gt;0,$AN$2&lt;&gt;0,DATE(YEAR(AN150),MONTH(AN150),DAY(AN150))&gt;=$AM$2,(DATE(YEAR(AN150),MONTH(AN150),DAY(AN150))&lt;=$AN$2),INDEX(Potentials!$A$1:$O$10000,MATCH(AM150,Potentials!$A$1:$A$1000,0),MATCH("Statut",Potentials!$A$1:$O$1,0))="9 - Perdu"),1,0)),
IF(AND($AM$2=0,$AN$2=0,DATE(YEAR(AN150),MONTH(AN150),DAY(AN150))&gt;=$O$6,(DATE(YEAR(AN150),MONTH(AN150),DAY(AN150))&lt;=$O$3),INDEX(Potentials!$A$1:$O$1000,MATCH(AM150,Potentials!$A$1:$A$1000,0),MATCH("Groupe",Potentials!$A$1:$O$1,0))=$A$2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,MATCH(AM150,Potentials!$A$1:$A$1000,0),MATCH("Groupe",Potentials!$A$1:$O$1,0))=$A$2,INDEX(Potentials!$A$1:$O$10000,MATCH(AM150,Potentials!$A$1:$A$1000,0),MATCH("Statut",Potentials!$A$1:$O$1,0))="9 - Perdu"),1,0))))</f>
      </c>
      <c r="AP150" s="47" t="str">
        <f>IF(AO150&lt;&gt;0,SUM($AO$4:AO150),0)</f>
      </c>
      <c r="AQ150" s="1"/>
      <c r="AR150" s="17"/>
      <c r="AT150" t="str">
        <f>IF(COUNTIF($AT$4:AT149,Potentials!B148)&gt;0,"",Potentials!B148)</f>
      </c>
      <c r="AU150" s="2" t="str">
        <f t="array" ref="AU150" aca="1" ca="1">IF($A$2="Tous",SUMPRODUCT((Potentials!$F$2:$F$2000)*(Potentials!$B$2:$B$2000=AT150)*(Potentials!$E$2:$E$2000&lt;&gt;"8 - Gagne")*(Potentials!$E$2:$E$2000&lt;&gt;"9 - Perdu")*(Potentials!$E$2:$E$2000&lt;&gt;"10 - Gele"))
+SUMPRODUCT((Potentials!$F$2:$F$2000=0)*(Potentials!$B$2:$B$2000=AT150)*(Potentials!$D$2:$D$2000)*(Potentials!$E$2:$E$2000&lt;&gt;"8 - Gagne")*(Potentials!$E$2:$E$2000&lt;&gt;"9 - Perdu")*(Potentials!$E$2:$E$2000&lt;&gt;"10 - Gele")),
SUMPRODUCT((Potentials!$F$2:$F$2000)*(Potentials!$B$2:$B$2000=AT150)*(Potentials!$E$2:$E$2000&lt;&gt;"8 - Gagne")*(Potentials!$E$2:$E$2000&lt;&gt;"9 - Perdu")*(Potentials!$E$2:$E$2000&lt;&gt;"10 - Gele")*(Potentials!$O$2:$O$2000=$A$2))
+SUMPRODUCT((Potentials!$F$2:$F$2000=0)*(Potentials!$B$2:$B$2000=AT150)*(Potentials!$D$2:$D$2000)*(Potentials!$E$2:$E$2000&lt;&gt;"8 - Gagne")*(Potentials!$E$2:$E$2000&lt;&gt;"9 - Perdu")*(Potentials!$E$2:$E$2000&lt;&gt;"10 - Gele")*(Potentials!$O$2:$O$2000=$A$2)))</f>
      </c>
      <c r="BA150" t="str">
        <f>Potentials!A148</f>
      </c>
      <c r="BB150" s="2" t="str">
        <f t="array" ref="BB150" aca="1" ca="1">IF($A$2="Tous",SUMPRODUCT((Potentials!$F$2:$F$2000)*(Potentials!$A$2:$A$2000=BA150)*(Potentials!$E$2:$E$2000&lt;&gt;"8 - Gagne")*(Potentials!$E$2:$E$2000&lt;&gt;"9 - Perdu")*(Potentials!$E$2:$E$2000&lt;&gt;"10 - Gele"))
+SUMPRODUCT((Potentials!$F$2:$F$2000=0)*(Potentials!$A$2:$A$2000=BA150)*(Potentials!$D$2:$D$2000)*(Potentials!$E$2:$E$2000&lt;&gt;"8 - Gagne")*(Potentials!$E$2:$E$2000&lt;&gt;"9 - Perdu")*(Potentials!$E$2:$E$2000&lt;&gt;"10 - Gele")),
SUMPRODUCT((Potentials!$F$2:$F$2000)*(Potentials!$A$2:$A$2000=BA150)*(Potentials!$E$2:$E$2000&lt;&gt;"8 - Gagne")*(Potentials!$E$2:$E$2000&lt;&gt;"9 - Perdu")*(Potentials!$E$2:$E$2000&lt;&gt;"10 - Gele")*(Potentials!$O$2:$O$2000=$A$2))
+SUMPRODUCT((Potentials!$F$2:$F$2000=0)*(Potentials!$A$2:$A$2000=BA150)*(Potentials!$D$2:$D$2000)*(Potentials!$E$2:$E$2000&lt;&gt;"8 - Gagne")*(Potentials!$E$2:$E$2000&lt;&gt;"9 - Perdu")*(Potentials!$E$2:$E$2000&lt;&gt;"10 - Gele")*(Potentials!$O$2:$O$2000=$A$2)))</f>
      </c>
    </row>
    <row r="151" spans="1:113">
      <c r="R151" t="str">
        <f>Potentials!A149</f>
      </c>
      <c r="S151" s="1" t="str">
        <f>Potentials!M149</f>
      </c>
      <c r="T151" s="47" t="str">
        <f>IF(INDEX(Potentials!$A$1:$O$1000,MATCH(R151,Potentials!$A$1:$A$1000,0),MATCH("Origine setup",Potentials!$A$1:$O$1,0))&lt;&gt;"",0,
IF($A$2="Tous",
IF(AND($R$2=0,$S$2=0,DATE(YEAR(S151),MONTH(S151),DAY(S151))&gt;=$O$6,(DATE(YEAR(S151),MONTH(S151),DAY(S151))&lt;=$O$3),LEFT(R151,3)="PRA"),1,
IF(AND($R$2&lt;&gt;0,$S$2&lt;&gt;0,DATE(YEAR(S151),MONTH(S151),DAY(S151))&gt;=$R$2,(DATE(YEAR(S151),MONTH(S151),DAY(S151))&lt;=$S$2),LEFT(R151,3)="PRA"),1,0)),
IF(AND($R$2=0,$S$2=0,DATE(YEAR(S151),MONTH(S151),DAY(S151))&gt;=$O$6,(DATE(YEAR(S151),MONTH(S151),DAY(S151))&lt;=$O$3),INDEX(Potentials!$A$1:$O$1000,MATCH(R151,Potentials!$A$1:$A$1000,0),MATCH("Groupe",Potentials!$A$1:$O$1,0))=$A$2,LEFT(R151,3)="PRA"),1,
IF(AND($R$2&lt;&gt;0,$S$2&lt;&gt;0,DATE(YEAR(S151),MONTH(S151),DAY(S151))&gt;=$R$2,(DATE(YEAR(S151),MONTH(S151),DAY(S151))&lt;=$S$2),INDEX(Potentials!$A$1:$O$1000,MATCH(R151,Potentials!$A$1:$A$1000,0),MATCH("Groupe",Potentials!$A$1:$O$1,0))=$A$2,LEFT(R151,3)="PRA"),1,0))))</f>
      </c>
      <c r="U151" s="47" t="str">
        <f>IF(T151&lt;&gt;0,SUM($T$4:T151),0)</f>
      </c>
      <c r="V151" s="1"/>
      <c r="W151" s="17"/>
      <c r="Y151" t="str">
        <f>Projects!A149</f>
      </c>
      <c r="Z151" s="1" t="str">
        <f>Projects!I149</f>
      </c>
      <c r="AA151" s="47" t="str">
        <f>IF($A$2="Tous",
IF(AND($Y$2=0,$Z$2=0,DATE(YEAR(Z151),MONTH(Z151),DAY(Z151))&gt;=$O$6,(DATE(YEAR(Z151),MONTH(Z151),DAY(Z151))&lt;=$O$3)),1,
IF(AND($Y$2&lt;&gt;0,$Z$2&lt;&gt;0,DATE(YEAR(Z151),MONTH(Z151),DAY(Z151))&gt;=$Y$2,(DATE(YEAR(Z151),MONTH(Z151),DAY(Z151))&lt;=$Z$2)),1,0)),
IF(AND($Y$2=0,$Z$2=0,DATE(YEAR(Z151),MONTH(Z151),DAY(Z151))&gt;=$O$6,(DATE(YEAR(Z151),MONTH(Z151),DAY(Z151))&lt;=$O$3),INDEX(Projects!$A$1:$O$1000,MATCH(Y151,Projects!$A$1:$A$1000,0),MATCH("Groupe",Projects!$A$1:$O$1,0))=$A$2),1,
IF(AND($Y$2&lt;&gt;0,$Z$2&lt;&gt;0,DATE(YEAR(Z151),MONTH(Z151),DAY(Z151))&gt;=$Y$2,(DATE(YEAR(Z151),MONTH(Z151),DAY(Z151))&lt;=$Z$2),INDEX(Projects!$A$1:$O$1000,MATCH(Y151,Projects!$A$1:$A$1000,0),MATCH("Groupe",Projects!$A$1:$O$1,0))=$A$2),1,0)))</f>
      </c>
      <c r="AB151" s="47" t="str">
        <f>IF(AA151&lt;&gt;0,SUM($AA$4:AA151),0)</f>
      </c>
      <c r="AC151" s="1"/>
      <c r="AD151" s="17"/>
      <c r="AF151" t="str">
        <f>Projects!A149</f>
      </c>
      <c r="AG151" s="1" t="str">
        <f>Projects!D149</f>
      </c>
      <c r="AH151" s="47" t="str">
        <f>IF($A$2="Tous",
IF(AND($AF$2=0,$AG$2=0,DATE(YEAR(AG151),MONTH(AG151),DAY(AG151))&gt;=$O$6,(DATE(YEAR(AG151),MONTH(AG151),DAY(AG151))&lt;=$O$3)),1,
IF(AND($AF$2&lt;&gt;0,$AG$2&lt;&gt;0,DATE(YEAR(AG151),MONTH(AG151),DAY(AG151))&gt;=$AF$2,(DATE(YEAR(AG151),MONTH(AG151),DAY(AG151))&lt;=$AG$2)),1,0)),
IF(AND($AF$2=0,$AG$2=0,DATE(YEAR(AG151),MONTH(AG151),DAY(AG151))&gt;=$O$6,(DATE(YEAR(AG151),MONTH(AG151),DAY(AG151))&lt;=$O$3),INDEX(Projects!$A$1:$O$1000,MATCH(AF151,Projects!$A$1:$A$1000,0),MATCH("Groupe",Projects!$A$1:$O$1,0))=$A$2),1,
IF(AND($AF$2&lt;&gt;0,$AG$2&lt;&gt;0,DATE(YEAR(AG151),MONTH(AG151),DAY(AG151))&gt;=$AF$2,(DATE(YEAR(AG151),MONTH(AG151),DAY(AG151))&lt;=$AG$2),INDEX(Projects!$A$1:$O$1000,MATCH(AF151,Projects!$A$1:$A$1000,0),MATCH("Groupe",Projects!$A$1:$O$1,0))=$A$2),1,0)))</f>
      </c>
      <c r="AI151" s="47" t="str">
        <f>IF(AH151&lt;&gt;0,SUM($AH$4:AH151),0)</f>
      </c>
      <c r="AJ151" s="1"/>
      <c r="AK151" s="17"/>
      <c r="AM151" t="str">
        <f>Potentials!A149</f>
      </c>
      <c r="AN151" s="1" t="str">
        <f>Potentials!L149</f>
      </c>
      <c r="AO151" s="47" t="str">
        <f>IF(INDEX(Potentials!$A$1:$O$1000,MATCH(R151,Potentials!$A$1:$A$1000,0),MATCH("Origine setup",Potentials!$A$1:$O$1,0))&lt;&gt;"",0,
IF($A$2="Tous",
IF(AND($AM$2=0,$AN$2=0,DATE(YEAR(AN151),MONTH(AN151),DAY(AN151))&gt;=$O$6,(DATE(YEAR(AN151),MONTH(AN151),DAY(AN151))&lt;=$O$3),INDEX(Potentials!$A$1:$O$10000,MATCH(AM151,Potentials!$A$1:$A$1000,0),MATCH("Statut",Potentials!$A$1:$O$1,0))="9 -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IF(AND($AM$2&lt;&gt;0,$AN$2&lt;&gt;0,DATE(YEAR(AN151),MONTH(AN151),DAY(AN151))&gt;=$AM$2,(DATE(YEAR(AN151),MONTH(AN151),DAY(AN151))&lt;=$AN$2),INDEX(Potentials!$A$1:$O$10000,MATCH(AM151,Potentials!$A$1:$A$1000,0),MATCH("Statut",Potentials!$A$1:$O$1,0))="9 - Perdu"),1,0)),
IF(AND($AM$2=0,$AN$2=0,DATE(YEAR(AN151),MONTH(AN151),DAY(AN151))&gt;=$O$6,(DATE(YEAR(AN151),MONTH(AN151),DAY(AN151))&lt;=$O$3),INDEX(Potentials!$A$1:$O$1000,MATCH(AM151,Potentials!$A$1:$A$1000,0),MATCH("Groupe",Potentials!$A$1:$O$1,0))=$A$2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,MATCH(AM151,Potentials!$A$1:$A$1000,0),MATCH("Groupe",Potentials!$A$1:$O$1,0))=$A$2,INDEX(Potentials!$A$1:$O$10000,MATCH(AM151,Potentials!$A$1:$A$1000,0),MATCH("Statut",Potentials!$A$1:$O$1,0))="9 - Perdu"),1,0))))</f>
      </c>
      <c r="AP151" s="47" t="str">
        <f>IF(AO151&lt;&gt;0,SUM($AO$4:AO151),0)</f>
      </c>
      <c r="AQ151" s="1"/>
      <c r="AR151" s="17"/>
      <c r="AT151" t="str">
        <f>IF(COUNTIF($AT$4:AT150,Potentials!B149)&gt;0,"",Potentials!B149)</f>
      </c>
      <c r="AU151" s="2" t="str">
        <f t="array" ref="AU151" aca="1" ca="1">IF($A$2="Tous",SUMPRODUCT((Potentials!$F$2:$F$2000)*(Potentials!$B$2:$B$2000=AT151)*(Potentials!$E$2:$E$2000&lt;&gt;"8 - Gagne")*(Potentials!$E$2:$E$2000&lt;&gt;"9 - Perdu")*(Potentials!$E$2:$E$2000&lt;&gt;"10 - Gele"))
+SUMPRODUCT((Potentials!$F$2:$F$2000=0)*(Potentials!$B$2:$B$2000=AT151)*(Potentials!$D$2:$D$2000)*(Potentials!$E$2:$E$2000&lt;&gt;"8 - Gagne")*(Potentials!$E$2:$E$2000&lt;&gt;"9 - Perdu")*(Potentials!$E$2:$E$2000&lt;&gt;"10 - Gele")),
SUMPRODUCT((Potentials!$F$2:$F$2000)*(Potentials!$B$2:$B$2000=AT151)*(Potentials!$E$2:$E$2000&lt;&gt;"8 - Gagne")*(Potentials!$E$2:$E$2000&lt;&gt;"9 - Perdu")*(Potentials!$E$2:$E$2000&lt;&gt;"10 - Gele")*(Potentials!$O$2:$O$2000=$A$2))
+SUMPRODUCT((Potentials!$F$2:$F$2000=0)*(Potentials!$B$2:$B$2000=AT151)*(Potentials!$D$2:$D$2000)*(Potentials!$E$2:$E$2000&lt;&gt;"8 - Gagne")*(Potentials!$E$2:$E$2000&lt;&gt;"9 - Perdu")*(Potentials!$E$2:$E$2000&lt;&gt;"10 - Gele")*(Potentials!$O$2:$O$2000=$A$2)))</f>
      </c>
      <c r="BA151" t="str">
        <f>Potentials!A149</f>
      </c>
      <c r="BB151" s="2" t="str">
        <f t="array" ref="BB151" aca="1" ca="1">IF($A$2="Tous",SUMPRODUCT((Potentials!$F$2:$F$2000)*(Potentials!$A$2:$A$2000=BA151)*(Potentials!$E$2:$E$2000&lt;&gt;"8 - Gagne")*(Potentials!$E$2:$E$2000&lt;&gt;"9 - Perdu")*(Potentials!$E$2:$E$2000&lt;&gt;"10 - Gele"))
+SUMPRODUCT((Potentials!$F$2:$F$2000=0)*(Potentials!$A$2:$A$2000=BA151)*(Potentials!$D$2:$D$2000)*(Potentials!$E$2:$E$2000&lt;&gt;"8 - Gagne")*(Potentials!$E$2:$E$2000&lt;&gt;"9 - Perdu")*(Potentials!$E$2:$E$2000&lt;&gt;"10 - Gele")),
SUMPRODUCT((Potentials!$F$2:$F$2000)*(Potentials!$A$2:$A$2000=BA151)*(Potentials!$E$2:$E$2000&lt;&gt;"8 - Gagne")*(Potentials!$E$2:$E$2000&lt;&gt;"9 - Perdu")*(Potentials!$E$2:$E$2000&lt;&gt;"10 - Gele")*(Potentials!$O$2:$O$2000=$A$2))
+SUMPRODUCT((Potentials!$F$2:$F$2000=0)*(Potentials!$A$2:$A$2000=BA151)*(Potentials!$D$2:$D$2000)*(Potentials!$E$2:$E$2000&lt;&gt;"8 - Gagne")*(Potentials!$E$2:$E$2000&lt;&gt;"9 - Perdu")*(Potentials!$E$2:$E$2000&lt;&gt;"10 - Gele")*(Potentials!$O$2:$O$2000=$A$2)))</f>
      </c>
    </row>
    <row r="152" spans="1:113">
      <c r="R152" t="str">
        <f>Potentials!A150</f>
      </c>
      <c r="S152" s="1" t="str">
        <f>Potentials!M150</f>
      </c>
      <c r="T152" s="47" t="str">
        <f>IF(INDEX(Potentials!$A$1:$O$1000,MATCH(R152,Potentials!$A$1:$A$1000,0),MATCH("Origine setup",Potentials!$A$1:$O$1,0))&lt;&gt;"",0,
IF($A$2="Tous",
IF(AND($R$2=0,$S$2=0,DATE(YEAR(S152),MONTH(S152),DAY(S152))&gt;=$O$6,(DATE(YEAR(S152),MONTH(S152),DAY(S152))&lt;=$O$3),LEFT(R152,3)="PRA"),1,
IF(AND($R$2&lt;&gt;0,$S$2&lt;&gt;0,DATE(YEAR(S152),MONTH(S152),DAY(S152))&gt;=$R$2,(DATE(YEAR(S152),MONTH(S152),DAY(S152))&lt;=$S$2),LEFT(R152,3)="PRA"),1,0)),
IF(AND($R$2=0,$S$2=0,DATE(YEAR(S152),MONTH(S152),DAY(S152))&gt;=$O$6,(DATE(YEAR(S152),MONTH(S152),DAY(S152))&lt;=$O$3),INDEX(Potentials!$A$1:$O$1000,MATCH(R152,Potentials!$A$1:$A$1000,0),MATCH("Groupe",Potentials!$A$1:$O$1,0))=$A$2,LEFT(R152,3)="PRA"),1,
IF(AND($R$2&lt;&gt;0,$S$2&lt;&gt;0,DATE(YEAR(S152),MONTH(S152),DAY(S152))&gt;=$R$2,(DATE(YEAR(S152),MONTH(S152),DAY(S152))&lt;=$S$2),INDEX(Potentials!$A$1:$O$1000,MATCH(R152,Potentials!$A$1:$A$1000,0),MATCH("Groupe",Potentials!$A$1:$O$1,0))=$A$2,LEFT(R152,3)="PRA"),1,0))))</f>
      </c>
      <c r="U152" s="47" t="str">
        <f>IF(T152&lt;&gt;0,SUM($T$4:T152),0)</f>
      </c>
      <c r="V152" s="1"/>
      <c r="W152" s="17"/>
      <c r="Y152" t="str">
        <f>Projects!A150</f>
      </c>
      <c r="Z152" s="1" t="str">
        <f>Projects!I150</f>
      </c>
      <c r="AA152" s="47" t="str">
        <f>IF($A$2="Tous",
IF(AND($Y$2=0,$Z$2=0,DATE(YEAR(Z152),MONTH(Z152),DAY(Z152))&gt;=$O$6,(DATE(YEAR(Z152),MONTH(Z152),DAY(Z152))&lt;=$O$3)),1,
IF(AND($Y$2&lt;&gt;0,$Z$2&lt;&gt;0,DATE(YEAR(Z152),MONTH(Z152),DAY(Z152))&gt;=$Y$2,(DATE(YEAR(Z152),MONTH(Z152),DAY(Z152))&lt;=$Z$2)),1,0)),
IF(AND($Y$2=0,$Z$2=0,DATE(YEAR(Z152),MONTH(Z152),DAY(Z152))&gt;=$O$6,(DATE(YEAR(Z152),MONTH(Z152),DAY(Z152))&lt;=$O$3),INDEX(Projects!$A$1:$O$1000,MATCH(Y152,Projects!$A$1:$A$1000,0),MATCH("Groupe",Projects!$A$1:$O$1,0))=$A$2),1,
IF(AND($Y$2&lt;&gt;0,$Z$2&lt;&gt;0,DATE(YEAR(Z152),MONTH(Z152),DAY(Z152))&gt;=$Y$2,(DATE(YEAR(Z152),MONTH(Z152),DAY(Z152))&lt;=$Z$2),INDEX(Projects!$A$1:$O$1000,MATCH(Y152,Projects!$A$1:$A$1000,0),MATCH("Groupe",Projects!$A$1:$O$1,0))=$A$2),1,0)))</f>
      </c>
      <c r="AB152" s="47" t="str">
        <f>IF(AA152&lt;&gt;0,SUM($AA$4:AA152),0)</f>
      </c>
      <c r="AC152" s="1"/>
      <c r="AD152" s="17"/>
      <c r="AF152" t="str">
        <f>Projects!A150</f>
      </c>
      <c r="AG152" s="1" t="str">
        <f>Projects!D150</f>
      </c>
      <c r="AH152" s="47" t="str">
        <f>IF($A$2="Tous",
IF(AND($AF$2=0,$AG$2=0,DATE(YEAR(AG152),MONTH(AG152),DAY(AG152))&gt;=$O$6,(DATE(YEAR(AG152),MONTH(AG152),DAY(AG152))&lt;=$O$3)),1,
IF(AND($AF$2&lt;&gt;0,$AG$2&lt;&gt;0,DATE(YEAR(AG152),MONTH(AG152),DAY(AG152))&gt;=$AF$2,(DATE(YEAR(AG152),MONTH(AG152),DAY(AG152))&lt;=$AG$2)),1,0)),
IF(AND($AF$2=0,$AG$2=0,DATE(YEAR(AG152),MONTH(AG152),DAY(AG152))&gt;=$O$6,(DATE(YEAR(AG152),MONTH(AG152),DAY(AG152))&lt;=$O$3),INDEX(Projects!$A$1:$O$1000,MATCH(AF152,Projects!$A$1:$A$1000,0),MATCH("Groupe",Projects!$A$1:$O$1,0))=$A$2),1,
IF(AND($AF$2&lt;&gt;0,$AG$2&lt;&gt;0,DATE(YEAR(AG152),MONTH(AG152),DAY(AG152))&gt;=$AF$2,(DATE(YEAR(AG152),MONTH(AG152),DAY(AG152))&lt;=$AG$2),INDEX(Projects!$A$1:$O$1000,MATCH(AF152,Projects!$A$1:$A$1000,0),MATCH("Groupe",Projects!$A$1:$O$1,0))=$A$2),1,0)))</f>
      </c>
      <c r="AI152" s="47" t="str">
        <f>IF(AH152&lt;&gt;0,SUM($AH$4:AH152),0)</f>
      </c>
      <c r="AJ152" s="1"/>
      <c r="AK152" s="17"/>
      <c r="AM152" t="str">
        <f>Potentials!A150</f>
      </c>
      <c r="AN152" s="1" t="str">
        <f>Potentials!L150</f>
      </c>
      <c r="AO152" s="47" t="str">
        <f>IF(INDEX(Potentials!$A$1:$O$1000,MATCH(R152,Potentials!$A$1:$A$1000,0),MATCH("Origine setup",Potentials!$A$1:$O$1,0))&lt;&gt;"",0,
IF($A$2="Tous",
IF(AND($AM$2=0,$AN$2=0,DATE(YEAR(AN152),MONTH(AN152),DAY(AN152))&gt;=$O$6,(DATE(YEAR(AN152),MONTH(AN152),DAY(AN152))&lt;=$O$3),INDEX(Potentials!$A$1:$O$10000,MATCH(AM152,Potentials!$A$1:$A$1000,0),MATCH("Statut",Potentials!$A$1:$O$1,0))="9 -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IF(AND($AM$2&lt;&gt;0,$AN$2&lt;&gt;0,DATE(YEAR(AN152),MONTH(AN152),DAY(AN152))&gt;=$AM$2,(DATE(YEAR(AN152),MONTH(AN152),DAY(AN152))&lt;=$AN$2),INDEX(Potentials!$A$1:$O$10000,MATCH(AM152,Potentials!$A$1:$A$1000,0),MATCH("Statut",Potentials!$A$1:$O$1,0))="9 - Perdu"),1,0)),
IF(AND($AM$2=0,$AN$2=0,DATE(YEAR(AN152),MONTH(AN152),DAY(AN152))&gt;=$O$6,(DATE(YEAR(AN152),MONTH(AN152),DAY(AN152))&lt;=$O$3),INDEX(Potentials!$A$1:$O$1000,MATCH(AM152,Potentials!$A$1:$A$1000,0),MATCH("Groupe",Potentials!$A$1:$O$1,0))=$A$2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,MATCH(AM152,Potentials!$A$1:$A$1000,0),MATCH("Groupe",Potentials!$A$1:$O$1,0))=$A$2,INDEX(Potentials!$A$1:$O$10000,MATCH(AM152,Potentials!$A$1:$A$1000,0),MATCH("Statut",Potentials!$A$1:$O$1,0))="9 - Perdu"),1,0))))</f>
      </c>
      <c r="AP152" s="47" t="str">
        <f>IF(AO152&lt;&gt;0,SUM($AO$4:AO152),0)</f>
      </c>
      <c r="AQ152" s="1"/>
      <c r="AR152" s="17"/>
      <c r="AT152" t="str">
        <f>IF(COUNTIF($AT$4:AT151,Potentials!B150)&gt;0,"",Potentials!B150)</f>
      </c>
      <c r="AU152" s="2" t="str">
        <f t="array" ref="AU152" aca="1" ca="1">IF($A$2="Tous",SUMPRODUCT((Potentials!$F$2:$F$2000)*(Potentials!$B$2:$B$2000=AT152)*(Potentials!$E$2:$E$2000&lt;&gt;"8 - Gagne")*(Potentials!$E$2:$E$2000&lt;&gt;"9 - Perdu")*(Potentials!$E$2:$E$2000&lt;&gt;"10 - Gele"))
+SUMPRODUCT((Potentials!$F$2:$F$2000=0)*(Potentials!$B$2:$B$2000=AT152)*(Potentials!$D$2:$D$2000)*(Potentials!$E$2:$E$2000&lt;&gt;"8 - Gagne")*(Potentials!$E$2:$E$2000&lt;&gt;"9 - Perdu")*(Potentials!$E$2:$E$2000&lt;&gt;"10 - Gele")),
SUMPRODUCT((Potentials!$F$2:$F$2000)*(Potentials!$B$2:$B$2000=AT152)*(Potentials!$E$2:$E$2000&lt;&gt;"8 - Gagne")*(Potentials!$E$2:$E$2000&lt;&gt;"9 - Perdu")*(Potentials!$E$2:$E$2000&lt;&gt;"10 - Gele")*(Potentials!$O$2:$O$2000=$A$2))
+SUMPRODUCT((Potentials!$F$2:$F$2000=0)*(Potentials!$B$2:$B$2000=AT152)*(Potentials!$D$2:$D$2000)*(Potentials!$E$2:$E$2000&lt;&gt;"8 - Gagne")*(Potentials!$E$2:$E$2000&lt;&gt;"9 - Perdu")*(Potentials!$E$2:$E$2000&lt;&gt;"10 - Gele")*(Potentials!$O$2:$O$2000=$A$2)))</f>
      </c>
      <c r="BA152" t="str">
        <f>Potentials!A150</f>
      </c>
      <c r="BB152" s="2" t="str">
        <f t="array" ref="BB152" aca="1" ca="1">IF($A$2="Tous",SUMPRODUCT((Potentials!$F$2:$F$2000)*(Potentials!$A$2:$A$2000=BA152)*(Potentials!$E$2:$E$2000&lt;&gt;"8 - Gagne")*(Potentials!$E$2:$E$2000&lt;&gt;"9 - Perdu")*(Potentials!$E$2:$E$2000&lt;&gt;"10 - Gele"))
+SUMPRODUCT((Potentials!$F$2:$F$2000=0)*(Potentials!$A$2:$A$2000=BA152)*(Potentials!$D$2:$D$2000)*(Potentials!$E$2:$E$2000&lt;&gt;"8 - Gagne")*(Potentials!$E$2:$E$2000&lt;&gt;"9 - Perdu")*(Potentials!$E$2:$E$2000&lt;&gt;"10 - Gele")),
SUMPRODUCT((Potentials!$F$2:$F$2000)*(Potentials!$A$2:$A$2000=BA152)*(Potentials!$E$2:$E$2000&lt;&gt;"8 - Gagne")*(Potentials!$E$2:$E$2000&lt;&gt;"9 - Perdu")*(Potentials!$E$2:$E$2000&lt;&gt;"10 - Gele")*(Potentials!$O$2:$O$2000=$A$2))
+SUMPRODUCT((Potentials!$F$2:$F$2000=0)*(Potentials!$A$2:$A$2000=BA152)*(Potentials!$D$2:$D$2000)*(Potentials!$E$2:$E$2000&lt;&gt;"8 - Gagne")*(Potentials!$E$2:$E$2000&lt;&gt;"9 - Perdu")*(Potentials!$E$2:$E$2000&lt;&gt;"10 - Gele")*(Potentials!$O$2:$O$2000=$A$2)))</f>
      </c>
    </row>
    <row r="153" spans="1:113">
      <c r="R153" t="str">
        <f>Potentials!A151</f>
      </c>
      <c r="S153" s="1" t="str">
        <f>Potentials!M151</f>
      </c>
      <c r="T153" s="47" t="str">
        <f>IF(INDEX(Potentials!$A$1:$O$1000,MATCH(R153,Potentials!$A$1:$A$1000,0),MATCH("Origine setup",Potentials!$A$1:$O$1,0))&lt;&gt;"",0,
IF($A$2="Tous",
IF(AND($R$2=0,$S$2=0,DATE(YEAR(S153),MONTH(S153),DAY(S153))&gt;=$O$6,(DATE(YEAR(S153),MONTH(S153),DAY(S153))&lt;=$O$3),LEFT(R153,3)="PRA"),1,
IF(AND($R$2&lt;&gt;0,$S$2&lt;&gt;0,DATE(YEAR(S153),MONTH(S153),DAY(S153))&gt;=$R$2,(DATE(YEAR(S153),MONTH(S153),DAY(S153))&lt;=$S$2),LEFT(R153,3)="PRA"),1,0)),
IF(AND($R$2=0,$S$2=0,DATE(YEAR(S153),MONTH(S153),DAY(S153))&gt;=$O$6,(DATE(YEAR(S153),MONTH(S153),DAY(S153))&lt;=$O$3),INDEX(Potentials!$A$1:$O$1000,MATCH(R153,Potentials!$A$1:$A$1000,0),MATCH("Groupe",Potentials!$A$1:$O$1,0))=$A$2,LEFT(R153,3)="PRA"),1,
IF(AND($R$2&lt;&gt;0,$S$2&lt;&gt;0,DATE(YEAR(S153),MONTH(S153),DAY(S153))&gt;=$R$2,(DATE(YEAR(S153),MONTH(S153),DAY(S153))&lt;=$S$2),INDEX(Potentials!$A$1:$O$1000,MATCH(R153,Potentials!$A$1:$A$1000,0),MATCH("Groupe",Potentials!$A$1:$O$1,0))=$A$2,LEFT(R153,3)="PRA"),1,0))))</f>
      </c>
      <c r="U153" s="47" t="str">
        <f>IF(T153&lt;&gt;0,SUM($T$4:T153),0)</f>
      </c>
      <c r="V153" s="1"/>
      <c r="W153" s="17"/>
      <c r="Y153" t="str">
        <f>Projects!A151</f>
      </c>
      <c r="Z153" s="1" t="str">
        <f>Projects!I151</f>
      </c>
      <c r="AA153" s="47" t="str">
        <f>IF($A$2="Tous",
IF(AND($Y$2=0,$Z$2=0,DATE(YEAR(Z153),MONTH(Z153),DAY(Z153))&gt;=$O$6,(DATE(YEAR(Z153),MONTH(Z153),DAY(Z153))&lt;=$O$3)),1,
IF(AND($Y$2&lt;&gt;0,$Z$2&lt;&gt;0,DATE(YEAR(Z153),MONTH(Z153),DAY(Z153))&gt;=$Y$2,(DATE(YEAR(Z153),MONTH(Z153),DAY(Z153))&lt;=$Z$2)),1,0)),
IF(AND($Y$2=0,$Z$2=0,DATE(YEAR(Z153),MONTH(Z153),DAY(Z153))&gt;=$O$6,(DATE(YEAR(Z153),MONTH(Z153),DAY(Z153))&lt;=$O$3),INDEX(Projects!$A$1:$O$1000,MATCH(Y153,Projects!$A$1:$A$1000,0),MATCH("Groupe",Projects!$A$1:$O$1,0))=$A$2),1,
IF(AND($Y$2&lt;&gt;0,$Z$2&lt;&gt;0,DATE(YEAR(Z153),MONTH(Z153),DAY(Z153))&gt;=$Y$2,(DATE(YEAR(Z153),MONTH(Z153),DAY(Z153))&lt;=$Z$2),INDEX(Projects!$A$1:$O$1000,MATCH(Y153,Projects!$A$1:$A$1000,0),MATCH("Groupe",Projects!$A$1:$O$1,0))=$A$2),1,0)))</f>
      </c>
      <c r="AB153" s="47" t="str">
        <f>IF(AA153&lt;&gt;0,SUM($AA$4:AA153),0)</f>
      </c>
      <c r="AC153" s="1"/>
      <c r="AD153" s="17"/>
      <c r="AF153" t="str">
        <f>Projects!A151</f>
      </c>
      <c r="AG153" s="1" t="str">
        <f>Projects!D151</f>
      </c>
      <c r="AH153" s="47" t="str">
        <f>IF($A$2="Tous",
IF(AND($AF$2=0,$AG$2=0,DATE(YEAR(AG153),MONTH(AG153),DAY(AG153))&gt;=$O$6,(DATE(YEAR(AG153),MONTH(AG153),DAY(AG153))&lt;=$O$3)),1,
IF(AND($AF$2&lt;&gt;0,$AG$2&lt;&gt;0,DATE(YEAR(AG153),MONTH(AG153),DAY(AG153))&gt;=$AF$2,(DATE(YEAR(AG153),MONTH(AG153),DAY(AG153))&lt;=$AG$2)),1,0)),
IF(AND($AF$2=0,$AG$2=0,DATE(YEAR(AG153),MONTH(AG153),DAY(AG153))&gt;=$O$6,(DATE(YEAR(AG153),MONTH(AG153),DAY(AG153))&lt;=$O$3),INDEX(Projects!$A$1:$O$1000,MATCH(AF153,Projects!$A$1:$A$1000,0),MATCH("Groupe",Projects!$A$1:$O$1,0))=$A$2),1,
IF(AND($AF$2&lt;&gt;0,$AG$2&lt;&gt;0,DATE(YEAR(AG153),MONTH(AG153),DAY(AG153))&gt;=$AF$2,(DATE(YEAR(AG153),MONTH(AG153),DAY(AG153))&lt;=$AG$2),INDEX(Projects!$A$1:$O$1000,MATCH(AF153,Projects!$A$1:$A$1000,0),MATCH("Groupe",Projects!$A$1:$O$1,0))=$A$2),1,0)))</f>
      </c>
      <c r="AI153" s="47" t="str">
        <f>IF(AH153&lt;&gt;0,SUM($AH$4:AH153),0)</f>
      </c>
      <c r="AJ153" s="1"/>
      <c r="AK153" s="17"/>
      <c r="AM153" t="str">
        <f>Potentials!A151</f>
      </c>
      <c r="AN153" s="1" t="str">
        <f>Potentials!L151</f>
      </c>
      <c r="AO153" s="47" t="str">
        <f>IF(INDEX(Potentials!$A$1:$O$1000,MATCH(R153,Potentials!$A$1:$A$1000,0),MATCH("Origine setup",Potentials!$A$1:$O$1,0))&lt;&gt;"",0,
IF($A$2="Tous",
IF(AND($AM$2=0,$AN$2=0,DATE(YEAR(AN153),MONTH(AN153),DAY(AN153))&gt;=$O$6,(DATE(YEAR(AN153),MONTH(AN153),DAY(AN153))&lt;=$O$3),INDEX(Potentials!$A$1:$O$10000,MATCH(AM153,Potentials!$A$1:$A$1000,0),MATCH("Statut",Potentials!$A$1:$O$1,0))="9 -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IF(AND($AM$2&lt;&gt;0,$AN$2&lt;&gt;0,DATE(YEAR(AN153),MONTH(AN153),DAY(AN153))&gt;=$AM$2,(DATE(YEAR(AN153),MONTH(AN153),DAY(AN153))&lt;=$AN$2),INDEX(Potentials!$A$1:$O$10000,MATCH(AM153,Potentials!$A$1:$A$1000,0),MATCH("Statut",Potentials!$A$1:$O$1,0))="9 - Perdu"),1,0)),
IF(AND($AM$2=0,$AN$2=0,DATE(YEAR(AN153),MONTH(AN153),DAY(AN153))&gt;=$O$6,(DATE(YEAR(AN153),MONTH(AN153),DAY(AN153))&lt;=$O$3),INDEX(Potentials!$A$1:$O$1000,MATCH(AM153,Potentials!$A$1:$A$1000,0),MATCH("Groupe",Potentials!$A$1:$O$1,0))=$A$2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,MATCH(AM153,Potentials!$A$1:$A$1000,0),MATCH("Groupe",Potentials!$A$1:$O$1,0))=$A$2,INDEX(Potentials!$A$1:$O$10000,MATCH(AM153,Potentials!$A$1:$A$1000,0),MATCH("Statut",Potentials!$A$1:$O$1,0))="9 - Perdu"),1,0))))</f>
      </c>
      <c r="AP153" s="47" t="str">
        <f>IF(AO153&lt;&gt;0,SUM($AO$4:AO153),0)</f>
      </c>
      <c r="AQ153" s="1"/>
      <c r="AR153" s="17"/>
      <c r="AT153" t="str">
        <f>IF(COUNTIF($AT$4:AT152,Potentials!B151)&gt;0,"",Potentials!B151)</f>
      </c>
      <c r="AU153" s="2" t="str">
        <f t="array" ref="AU153" aca="1" ca="1">IF($A$2="Tous",SUMPRODUCT((Potentials!$F$2:$F$2000)*(Potentials!$B$2:$B$2000=AT153)*(Potentials!$E$2:$E$2000&lt;&gt;"8 - Gagne")*(Potentials!$E$2:$E$2000&lt;&gt;"9 - Perdu")*(Potentials!$E$2:$E$2000&lt;&gt;"10 - Gele"))
+SUMPRODUCT((Potentials!$F$2:$F$2000=0)*(Potentials!$B$2:$B$2000=AT153)*(Potentials!$D$2:$D$2000)*(Potentials!$E$2:$E$2000&lt;&gt;"8 - Gagne")*(Potentials!$E$2:$E$2000&lt;&gt;"9 - Perdu")*(Potentials!$E$2:$E$2000&lt;&gt;"10 - Gele")),
SUMPRODUCT((Potentials!$F$2:$F$2000)*(Potentials!$B$2:$B$2000=AT153)*(Potentials!$E$2:$E$2000&lt;&gt;"8 - Gagne")*(Potentials!$E$2:$E$2000&lt;&gt;"9 - Perdu")*(Potentials!$E$2:$E$2000&lt;&gt;"10 - Gele")*(Potentials!$O$2:$O$2000=$A$2))
+SUMPRODUCT((Potentials!$F$2:$F$2000=0)*(Potentials!$B$2:$B$2000=AT153)*(Potentials!$D$2:$D$2000)*(Potentials!$E$2:$E$2000&lt;&gt;"8 - Gagne")*(Potentials!$E$2:$E$2000&lt;&gt;"9 - Perdu")*(Potentials!$E$2:$E$2000&lt;&gt;"10 - Gele")*(Potentials!$O$2:$O$2000=$A$2)))</f>
      </c>
      <c r="BA153" t="str">
        <f>Potentials!A151</f>
      </c>
      <c r="BB153" s="2" t="str">
        <f t="array" ref="BB153" aca="1" ca="1">IF($A$2="Tous",SUMPRODUCT((Potentials!$F$2:$F$2000)*(Potentials!$A$2:$A$2000=BA153)*(Potentials!$E$2:$E$2000&lt;&gt;"8 - Gagne")*(Potentials!$E$2:$E$2000&lt;&gt;"9 - Perdu")*(Potentials!$E$2:$E$2000&lt;&gt;"10 - Gele"))
+SUMPRODUCT((Potentials!$F$2:$F$2000=0)*(Potentials!$A$2:$A$2000=BA153)*(Potentials!$D$2:$D$2000)*(Potentials!$E$2:$E$2000&lt;&gt;"8 - Gagne")*(Potentials!$E$2:$E$2000&lt;&gt;"9 - Perdu")*(Potentials!$E$2:$E$2000&lt;&gt;"10 - Gele")),
SUMPRODUCT((Potentials!$F$2:$F$2000)*(Potentials!$A$2:$A$2000=BA153)*(Potentials!$E$2:$E$2000&lt;&gt;"8 - Gagne")*(Potentials!$E$2:$E$2000&lt;&gt;"9 - Perdu")*(Potentials!$E$2:$E$2000&lt;&gt;"10 - Gele")*(Potentials!$O$2:$O$2000=$A$2))
+SUMPRODUCT((Potentials!$F$2:$F$2000=0)*(Potentials!$A$2:$A$2000=BA153)*(Potentials!$D$2:$D$2000)*(Potentials!$E$2:$E$2000&lt;&gt;"8 - Gagne")*(Potentials!$E$2:$E$2000&lt;&gt;"9 - Perdu")*(Potentials!$E$2:$E$2000&lt;&gt;"10 - Gele")*(Potentials!$O$2:$O$2000=$A$2)))</f>
      </c>
    </row>
    <row r="154" spans="1:113">
      <c r="R154" t="str">
        <f>Potentials!A152</f>
      </c>
      <c r="S154" s="1" t="str">
        <f>Potentials!M152</f>
      </c>
      <c r="T154" s="47" t="str">
        <f>IF(INDEX(Potentials!$A$1:$O$1000,MATCH(R154,Potentials!$A$1:$A$1000,0),MATCH("Origine setup",Potentials!$A$1:$O$1,0))&lt;&gt;"",0,
IF($A$2="Tous",
IF(AND($R$2=0,$S$2=0,DATE(YEAR(S154),MONTH(S154),DAY(S154))&gt;=$O$6,(DATE(YEAR(S154),MONTH(S154),DAY(S154))&lt;=$O$3),LEFT(R154,3)="PRA"),1,
IF(AND($R$2&lt;&gt;0,$S$2&lt;&gt;0,DATE(YEAR(S154),MONTH(S154),DAY(S154))&gt;=$R$2,(DATE(YEAR(S154),MONTH(S154),DAY(S154))&lt;=$S$2),LEFT(R154,3)="PRA"),1,0)),
IF(AND($R$2=0,$S$2=0,DATE(YEAR(S154),MONTH(S154),DAY(S154))&gt;=$O$6,(DATE(YEAR(S154),MONTH(S154),DAY(S154))&lt;=$O$3),INDEX(Potentials!$A$1:$O$1000,MATCH(R154,Potentials!$A$1:$A$1000,0),MATCH("Groupe",Potentials!$A$1:$O$1,0))=$A$2,LEFT(R154,3)="PRA"),1,
IF(AND($R$2&lt;&gt;0,$S$2&lt;&gt;0,DATE(YEAR(S154),MONTH(S154),DAY(S154))&gt;=$R$2,(DATE(YEAR(S154),MONTH(S154),DAY(S154))&lt;=$S$2),INDEX(Potentials!$A$1:$O$1000,MATCH(R154,Potentials!$A$1:$A$1000,0),MATCH("Groupe",Potentials!$A$1:$O$1,0))=$A$2,LEFT(R154,3)="PRA"),1,0))))</f>
      </c>
      <c r="U154" s="47" t="str">
        <f>IF(T154&lt;&gt;0,SUM($T$4:T154),0)</f>
      </c>
      <c r="V154" s="1"/>
      <c r="W154" s="17"/>
      <c r="Y154" t="str">
        <f>Projects!A152</f>
      </c>
      <c r="Z154" s="1" t="str">
        <f>Projects!I152</f>
      </c>
      <c r="AA154" s="47" t="str">
        <f>IF($A$2="Tous",
IF(AND($Y$2=0,$Z$2=0,DATE(YEAR(Z154),MONTH(Z154),DAY(Z154))&gt;=$O$6,(DATE(YEAR(Z154),MONTH(Z154),DAY(Z154))&lt;=$O$3)),1,
IF(AND($Y$2&lt;&gt;0,$Z$2&lt;&gt;0,DATE(YEAR(Z154),MONTH(Z154),DAY(Z154))&gt;=$Y$2,(DATE(YEAR(Z154),MONTH(Z154),DAY(Z154))&lt;=$Z$2)),1,0)),
IF(AND($Y$2=0,$Z$2=0,DATE(YEAR(Z154),MONTH(Z154),DAY(Z154))&gt;=$O$6,(DATE(YEAR(Z154),MONTH(Z154),DAY(Z154))&lt;=$O$3),INDEX(Projects!$A$1:$O$1000,MATCH(Y154,Projects!$A$1:$A$1000,0),MATCH("Groupe",Projects!$A$1:$O$1,0))=$A$2),1,
IF(AND($Y$2&lt;&gt;0,$Z$2&lt;&gt;0,DATE(YEAR(Z154),MONTH(Z154),DAY(Z154))&gt;=$Y$2,(DATE(YEAR(Z154),MONTH(Z154),DAY(Z154))&lt;=$Z$2),INDEX(Projects!$A$1:$O$1000,MATCH(Y154,Projects!$A$1:$A$1000,0),MATCH("Groupe",Projects!$A$1:$O$1,0))=$A$2),1,0)))</f>
      </c>
      <c r="AB154" s="47" t="str">
        <f>IF(AA154&lt;&gt;0,SUM($AA$4:AA154),0)</f>
      </c>
      <c r="AC154" s="1"/>
      <c r="AD154" s="17"/>
      <c r="AF154" t="str">
        <f>Projects!A152</f>
      </c>
      <c r="AG154" s="1" t="str">
        <f>Projects!D152</f>
      </c>
      <c r="AH154" s="47" t="str">
        <f>IF($A$2="Tous",
IF(AND($AF$2=0,$AG$2=0,DATE(YEAR(AG154),MONTH(AG154),DAY(AG154))&gt;=$O$6,(DATE(YEAR(AG154),MONTH(AG154),DAY(AG154))&lt;=$O$3)),1,
IF(AND($AF$2&lt;&gt;0,$AG$2&lt;&gt;0,DATE(YEAR(AG154),MONTH(AG154),DAY(AG154))&gt;=$AF$2,(DATE(YEAR(AG154),MONTH(AG154),DAY(AG154))&lt;=$AG$2)),1,0)),
IF(AND($AF$2=0,$AG$2=0,DATE(YEAR(AG154),MONTH(AG154),DAY(AG154))&gt;=$O$6,(DATE(YEAR(AG154),MONTH(AG154),DAY(AG154))&lt;=$O$3),INDEX(Projects!$A$1:$O$1000,MATCH(AF154,Projects!$A$1:$A$1000,0),MATCH("Groupe",Projects!$A$1:$O$1,0))=$A$2),1,
IF(AND($AF$2&lt;&gt;0,$AG$2&lt;&gt;0,DATE(YEAR(AG154),MONTH(AG154),DAY(AG154))&gt;=$AF$2,(DATE(YEAR(AG154),MONTH(AG154),DAY(AG154))&lt;=$AG$2),INDEX(Projects!$A$1:$O$1000,MATCH(AF154,Projects!$A$1:$A$1000,0),MATCH("Groupe",Projects!$A$1:$O$1,0))=$A$2),1,0)))</f>
      </c>
      <c r="AI154" s="47" t="str">
        <f>IF(AH154&lt;&gt;0,SUM($AH$4:AH154),0)</f>
      </c>
      <c r="AJ154" s="1"/>
      <c r="AK154" s="17"/>
      <c r="AM154" t="str">
        <f>Potentials!A152</f>
      </c>
      <c r="AN154" s="1" t="str">
        <f>Potentials!L152</f>
      </c>
      <c r="AO154" s="47" t="str">
        <f>IF(INDEX(Potentials!$A$1:$O$1000,MATCH(R154,Potentials!$A$1:$A$1000,0),MATCH("Origine setup",Potentials!$A$1:$O$1,0))&lt;&gt;"",0,
IF($A$2="Tous",
IF(AND($AM$2=0,$AN$2=0,DATE(YEAR(AN154),MONTH(AN154),DAY(AN154))&gt;=$O$6,(DATE(YEAR(AN154),MONTH(AN154),DAY(AN154))&lt;=$O$3),INDEX(Potentials!$A$1:$O$10000,MATCH(AM154,Potentials!$A$1:$A$1000,0),MATCH("Statut",Potentials!$A$1:$O$1,0))="9 -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IF(AND($AM$2&lt;&gt;0,$AN$2&lt;&gt;0,DATE(YEAR(AN154),MONTH(AN154),DAY(AN154))&gt;=$AM$2,(DATE(YEAR(AN154),MONTH(AN154),DAY(AN154))&lt;=$AN$2),INDEX(Potentials!$A$1:$O$10000,MATCH(AM154,Potentials!$A$1:$A$1000,0),MATCH("Statut",Potentials!$A$1:$O$1,0))="9 - Perdu"),1,0)),
IF(AND($AM$2=0,$AN$2=0,DATE(YEAR(AN154),MONTH(AN154),DAY(AN154))&gt;=$O$6,(DATE(YEAR(AN154),MONTH(AN154),DAY(AN154))&lt;=$O$3),INDEX(Potentials!$A$1:$O$1000,MATCH(AM154,Potentials!$A$1:$A$1000,0),MATCH("Groupe",Potentials!$A$1:$O$1,0))=$A$2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,MATCH(AM154,Potentials!$A$1:$A$1000,0),MATCH("Groupe",Potentials!$A$1:$O$1,0))=$A$2,INDEX(Potentials!$A$1:$O$10000,MATCH(AM154,Potentials!$A$1:$A$1000,0),MATCH("Statut",Potentials!$A$1:$O$1,0))="9 - Perdu"),1,0))))</f>
      </c>
      <c r="AP154" s="47" t="str">
        <f>IF(AO154&lt;&gt;0,SUM($AO$4:AO154),0)</f>
      </c>
      <c r="AQ154" s="1"/>
      <c r="AR154" s="17"/>
      <c r="AT154" t="str">
        <f>IF(COUNTIF($AT$4:AT153,Potentials!B152)&gt;0,"",Potentials!B152)</f>
      </c>
      <c r="AU154" s="2" t="str">
        <f t="array" ref="AU154" aca="1" ca="1">IF($A$2="Tous",SUMPRODUCT((Potentials!$F$2:$F$2000)*(Potentials!$B$2:$B$2000=AT154)*(Potentials!$E$2:$E$2000&lt;&gt;"8 - Gagne")*(Potentials!$E$2:$E$2000&lt;&gt;"9 - Perdu")*(Potentials!$E$2:$E$2000&lt;&gt;"10 - Gele"))
+SUMPRODUCT((Potentials!$F$2:$F$2000=0)*(Potentials!$B$2:$B$2000=AT154)*(Potentials!$D$2:$D$2000)*(Potentials!$E$2:$E$2000&lt;&gt;"8 - Gagne")*(Potentials!$E$2:$E$2000&lt;&gt;"9 - Perdu")*(Potentials!$E$2:$E$2000&lt;&gt;"10 - Gele")),
SUMPRODUCT((Potentials!$F$2:$F$2000)*(Potentials!$B$2:$B$2000=AT154)*(Potentials!$E$2:$E$2000&lt;&gt;"8 - Gagne")*(Potentials!$E$2:$E$2000&lt;&gt;"9 - Perdu")*(Potentials!$E$2:$E$2000&lt;&gt;"10 - Gele")*(Potentials!$O$2:$O$2000=$A$2))
+SUMPRODUCT((Potentials!$F$2:$F$2000=0)*(Potentials!$B$2:$B$2000=AT154)*(Potentials!$D$2:$D$2000)*(Potentials!$E$2:$E$2000&lt;&gt;"8 - Gagne")*(Potentials!$E$2:$E$2000&lt;&gt;"9 - Perdu")*(Potentials!$E$2:$E$2000&lt;&gt;"10 - Gele")*(Potentials!$O$2:$O$2000=$A$2)))</f>
      </c>
      <c r="BA154" t="str">
        <f>Potentials!A152</f>
      </c>
      <c r="BB154" s="2" t="str">
        <f t="array" ref="BB154" aca="1" ca="1">IF($A$2="Tous",SUMPRODUCT((Potentials!$F$2:$F$2000)*(Potentials!$A$2:$A$2000=BA154)*(Potentials!$E$2:$E$2000&lt;&gt;"8 - Gagne")*(Potentials!$E$2:$E$2000&lt;&gt;"9 - Perdu")*(Potentials!$E$2:$E$2000&lt;&gt;"10 - Gele"))
+SUMPRODUCT((Potentials!$F$2:$F$2000=0)*(Potentials!$A$2:$A$2000=BA154)*(Potentials!$D$2:$D$2000)*(Potentials!$E$2:$E$2000&lt;&gt;"8 - Gagne")*(Potentials!$E$2:$E$2000&lt;&gt;"9 - Perdu")*(Potentials!$E$2:$E$2000&lt;&gt;"10 - Gele")),
SUMPRODUCT((Potentials!$F$2:$F$2000)*(Potentials!$A$2:$A$2000=BA154)*(Potentials!$E$2:$E$2000&lt;&gt;"8 - Gagne")*(Potentials!$E$2:$E$2000&lt;&gt;"9 - Perdu")*(Potentials!$E$2:$E$2000&lt;&gt;"10 - Gele")*(Potentials!$O$2:$O$2000=$A$2))
+SUMPRODUCT((Potentials!$F$2:$F$2000=0)*(Potentials!$A$2:$A$2000=BA154)*(Potentials!$D$2:$D$2000)*(Potentials!$E$2:$E$2000&lt;&gt;"8 - Gagne")*(Potentials!$E$2:$E$2000&lt;&gt;"9 - Perdu")*(Potentials!$E$2:$E$2000&lt;&gt;"10 - Gele")*(Potentials!$O$2:$O$2000=$A$2)))</f>
      </c>
    </row>
    <row r="155" spans="1:113">
      <c r="R155" t="str">
        <f>Potentials!A153</f>
      </c>
      <c r="S155" s="1" t="str">
        <f>Potentials!M153</f>
      </c>
      <c r="T155" s="47" t="str">
        <f>IF(INDEX(Potentials!$A$1:$O$1000,MATCH(R155,Potentials!$A$1:$A$1000,0),MATCH("Origine setup",Potentials!$A$1:$O$1,0))&lt;&gt;"",0,
IF($A$2="Tous",
IF(AND($R$2=0,$S$2=0,DATE(YEAR(S155),MONTH(S155),DAY(S155))&gt;=$O$6,(DATE(YEAR(S155),MONTH(S155),DAY(S155))&lt;=$O$3),LEFT(R155,3)="PRA"),1,
IF(AND($R$2&lt;&gt;0,$S$2&lt;&gt;0,DATE(YEAR(S155),MONTH(S155),DAY(S155))&gt;=$R$2,(DATE(YEAR(S155),MONTH(S155),DAY(S155))&lt;=$S$2),LEFT(R155,3)="PRA"),1,0)),
IF(AND($R$2=0,$S$2=0,DATE(YEAR(S155),MONTH(S155),DAY(S155))&gt;=$O$6,(DATE(YEAR(S155),MONTH(S155),DAY(S155))&lt;=$O$3),INDEX(Potentials!$A$1:$O$1000,MATCH(R155,Potentials!$A$1:$A$1000,0),MATCH("Groupe",Potentials!$A$1:$O$1,0))=$A$2,LEFT(R155,3)="PRA"),1,
IF(AND($R$2&lt;&gt;0,$S$2&lt;&gt;0,DATE(YEAR(S155),MONTH(S155),DAY(S155))&gt;=$R$2,(DATE(YEAR(S155),MONTH(S155),DAY(S155))&lt;=$S$2),INDEX(Potentials!$A$1:$O$1000,MATCH(R155,Potentials!$A$1:$A$1000,0),MATCH("Groupe",Potentials!$A$1:$O$1,0))=$A$2,LEFT(R155,3)="PRA"),1,0))))</f>
      </c>
      <c r="U155" s="47" t="str">
        <f>IF(T155&lt;&gt;0,SUM($T$4:T155),0)</f>
      </c>
      <c r="V155" s="1"/>
      <c r="W155" s="17"/>
      <c r="Y155" t="str">
        <f>Projects!A153</f>
      </c>
      <c r="Z155" s="1" t="str">
        <f>Projects!I153</f>
      </c>
      <c r="AA155" s="47" t="str">
        <f>IF($A$2="Tous",
IF(AND($Y$2=0,$Z$2=0,DATE(YEAR(Z155),MONTH(Z155),DAY(Z155))&gt;=$O$6,(DATE(YEAR(Z155),MONTH(Z155),DAY(Z155))&lt;=$O$3)),1,
IF(AND($Y$2&lt;&gt;0,$Z$2&lt;&gt;0,DATE(YEAR(Z155),MONTH(Z155),DAY(Z155))&gt;=$Y$2,(DATE(YEAR(Z155),MONTH(Z155),DAY(Z155))&lt;=$Z$2)),1,0)),
IF(AND($Y$2=0,$Z$2=0,DATE(YEAR(Z155),MONTH(Z155),DAY(Z155))&gt;=$O$6,(DATE(YEAR(Z155),MONTH(Z155),DAY(Z155))&lt;=$O$3),INDEX(Projects!$A$1:$O$1000,MATCH(Y155,Projects!$A$1:$A$1000,0),MATCH("Groupe",Projects!$A$1:$O$1,0))=$A$2),1,
IF(AND($Y$2&lt;&gt;0,$Z$2&lt;&gt;0,DATE(YEAR(Z155),MONTH(Z155),DAY(Z155))&gt;=$Y$2,(DATE(YEAR(Z155),MONTH(Z155),DAY(Z155))&lt;=$Z$2),INDEX(Projects!$A$1:$O$1000,MATCH(Y155,Projects!$A$1:$A$1000,0),MATCH("Groupe",Projects!$A$1:$O$1,0))=$A$2),1,0)))</f>
      </c>
      <c r="AB155" s="47" t="str">
        <f>IF(AA155&lt;&gt;0,SUM($AA$4:AA155),0)</f>
      </c>
      <c r="AC155" s="1"/>
      <c r="AD155" s="17"/>
      <c r="AF155" t="str">
        <f>Projects!A153</f>
      </c>
      <c r="AG155" s="1" t="str">
        <f>Projects!D153</f>
      </c>
      <c r="AH155" s="47" t="str">
        <f>IF($A$2="Tous",
IF(AND($AF$2=0,$AG$2=0,DATE(YEAR(AG155),MONTH(AG155),DAY(AG155))&gt;=$O$6,(DATE(YEAR(AG155),MONTH(AG155),DAY(AG155))&lt;=$O$3)),1,
IF(AND($AF$2&lt;&gt;0,$AG$2&lt;&gt;0,DATE(YEAR(AG155),MONTH(AG155),DAY(AG155))&gt;=$AF$2,(DATE(YEAR(AG155),MONTH(AG155),DAY(AG155))&lt;=$AG$2)),1,0)),
IF(AND($AF$2=0,$AG$2=0,DATE(YEAR(AG155),MONTH(AG155),DAY(AG155))&gt;=$O$6,(DATE(YEAR(AG155),MONTH(AG155),DAY(AG155))&lt;=$O$3),INDEX(Projects!$A$1:$O$1000,MATCH(AF155,Projects!$A$1:$A$1000,0),MATCH("Groupe",Projects!$A$1:$O$1,0))=$A$2),1,
IF(AND($AF$2&lt;&gt;0,$AG$2&lt;&gt;0,DATE(YEAR(AG155),MONTH(AG155),DAY(AG155))&gt;=$AF$2,(DATE(YEAR(AG155),MONTH(AG155),DAY(AG155))&lt;=$AG$2),INDEX(Projects!$A$1:$O$1000,MATCH(AF155,Projects!$A$1:$A$1000,0),MATCH("Groupe",Projects!$A$1:$O$1,0))=$A$2),1,0)))</f>
      </c>
      <c r="AI155" s="47" t="str">
        <f>IF(AH155&lt;&gt;0,SUM($AH$4:AH155),0)</f>
      </c>
      <c r="AJ155" s="1"/>
      <c r="AK155" s="17"/>
      <c r="AM155" t="str">
        <f>Potentials!A153</f>
      </c>
      <c r="AN155" s="1" t="str">
        <f>Potentials!L153</f>
      </c>
      <c r="AO155" s="47" t="str">
        <f>IF(INDEX(Potentials!$A$1:$O$1000,MATCH(R155,Potentials!$A$1:$A$1000,0),MATCH("Origine setup",Potentials!$A$1:$O$1,0))&lt;&gt;"",0,
IF($A$2="Tous",
IF(AND($AM$2=0,$AN$2=0,DATE(YEAR(AN155),MONTH(AN155),DAY(AN155))&gt;=$O$6,(DATE(YEAR(AN155),MONTH(AN155),DAY(AN155))&lt;=$O$3),INDEX(Potentials!$A$1:$O$10000,MATCH(AM155,Potentials!$A$1:$A$1000,0),MATCH("Statut",Potentials!$A$1:$O$1,0))="9 -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IF(AND($AM$2&lt;&gt;0,$AN$2&lt;&gt;0,DATE(YEAR(AN155),MONTH(AN155),DAY(AN155))&gt;=$AM$2,(DATE(YEAR(AN155),MONTH(AN155),DAY(AN155))&lt;=$AN$2),INDEX(Potentials!$A$1:$O$10000,MATCH(AM155,Potentials!$A$1:$A$1000,0),MATCH("Statut",Potentials!$A$1:$O$1,0))="9 - Perdu"),1,0)),
IF(AND($AM$2=0,$AN$2=0,DATE(YEAR(AN155),MONTH(AN155),DAY(AN155))&gt;=$O$6,(DATE(YEAR(AN155),MONTH(AN155),DAY(AN155))&lt;=$O$3),INDEX(Potentials!$A$1:$O$1000,MATCH(AM155,Potentials!$A$1:$A$1000,0),MATCH("Groupe",Potentials!$A$1:$O$1,0))=$A$2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,MATCH(AM155,Potentials!$A$1:$A$1000,0),MATCH("Groupe",Potentials!$A$1:$O$1,0))=$A$2,INDEX(Potentials!$A$1:$O$10000,MATCH(AM155,Potentials!$A$1:$A$1000,0),MATCH("Statut",Potentials!$A$1:$O$1,0))="9 - Perdu"),1,0))))</f>
      </c>
      <c r="AP155" s="47" t="str">
        <f>IF(AO155&lt;&gt;0,SUM($AO$4:AO155),0)</f>
      </c>
      <c r="AQ155" s="1"/>
      <c r="AR155" s="17"/>
      <c r="AT155" t="str">
        <f>IF(COUNTIF($AT$4:AT154,Potentials!B153)&gt;0,"",Potentials!B153)</f>
      </c>
      <c r="AU155" s="2" t="str">
        <f t="array" ref="AU155" aca="1" ca="1">IF($A$2="Tous",SUMPRODUCT((Potentials!$F$2:$F$2000)*(Potentials!$B$2:$B$2000=AT155)*(Potentials!$E$2:$E$2000&lt;&gt;"8 - Gagne")*(Potentials!$E$2:$E$2000&lt;&gt;"9 - Perdu")*(Potentials!$E$2:$E$2000&lt;&gt;"10 - Gele"))
+SUMPRODUCT((Potentials!$F$2:$F$2000=0)*(Potentials!$B$2:$B$2000=AT155)*(Potentials!$D$2:$D$2000)*(Potentials!$E$2:$E$2000&lt;&gt;"8 - Gagne")*(Potentials!$E$2:$E$2000&lt;&gt;"9 - Perdu")*(Potentials!$E$2:$E$2000&lt;&gt;"10 - Gele")),
SUMPRODUCT((Potentials!$F$2:$F$2000)*(Potentials!$B$2:$B$2000=AT155)*(Potentials!$E$2:$E$2000&lt;&gt;"8 - Gagne")*(Potentials!$E$2:$E$2000&lt;&gt;"9 - Perdu")*(Potentials!$E$2:$E$2000&lt;&gt;"10 - Gele")*(Potentials!$O$2:$O$2000=$A$2))
+SUMPRODUCT((Potentials!$F$2:$F$2000=0)*(Potentials!$B$2:$B$2000=AT155)*(Potentials!$D$2:$D$2000)*(Potentials!$E$2:$E$2000&lt;&gt;"8 - Gagne")*(Potentials!$E$2:$E$2000&lt;&gt;"9 - Perdu")*(Potentials!$E$2:$E$2000&lt;&gt;"10 - Gele")*(Potentials!$O$2:$O$2000=$A$2)))</f>
      </c>
      <c r="BA155" t="str">
        <f>Potentials!A153</f>
      </c>
      <c r="BB155" s="2" t="str">
        <f t="array" ref="BB155" aca="1" ca="1">IF($A$2="Tous",SUMPRODUCT((Potentials!$F$2:$F$2000)*(Potentials!$A$2:$A$2000=BA155)*(Potentials!$E$2:$E$2000&lt;&gt;"8 - Gagne")*(Potentials!$E$2:$E$2000&lt;&gt;"9 - Perdu")*(Potentials!$E$2:$E$2000&lt;&gt;"10 - Gele"))
+SUMPRODUCT((Potentials!$F$2:$F$2000=0)*(Potentials!$A$2:$A$2000=BA155)*(Potentials!$D$2:$D$2000)*(Potentials!$E$2:$E$2000&lt;&gt;"8 - Gagne")*(Potentials!$E$2:$E$2000&lt;&gt;"9 - Perdu")*(Potentials!$E$2:$E$2000&lt;&gt;"10 - Gele")),
SUMPRODUCT((Potentials!$F$2:$F$2000)*(Potentials!$A$2:$A$2000=BA155)*(Potentials!$E$2:$E$2000&lt;&gt;"8 - Gagne")*(Potentials!$E$2:$E$2000&lt;&gt;"9 - Perdu")*(Potentials!$E$2:$E$2000&lt;&gt;"10 - Gele")*(Potentials!$O$2:$O$2000=$A$2))
+SUMPRODUCT((Potentials!$F$2:$F$2000=0)*(Potentials!$A$2:$A$2000=BA155)*(Potentials!$D$2:$D$2000)*(Potentials!$E$2:$E$2000&lt;&gt;"8 - Gagne")*(Potentials!$E$2:$E$2000&lt;&gt;"9 - Perdu")*(Potentials!$E$2:$E$2000&lt;&gt;"10 - Gele")*(Potentials!$O$2:$O$2000=$A$2)))</f>
      </c>
    </row>
    <row r="156" spans="1:113">
      <c r="R156" t="str">
        <f>Potentials!A154</f>
      </c>
      <c r="S156" s="1" t="str">
        <f>Potentials!M154</f>
      </c>
      <c r="T156" s="47" t="str">
        <f>IF(INDEX(Potentials!$A$1:$O$1000,MATCH(R156,Potentials!$A$1:$A$1000,0),MATCH("Origine setup",Potentials!$A$1:$O$1,0))&lt;&gt;"",0,
IF($A$2="Tous",
IF(AND($R$2=0,$S$2=0,DATE(YEAR(S156),MONTH(S156),DAY(S156))&gt;=$O$6,(DATE(YEAR(S156),MONTH(S156),DAY(S156))&lt;=$O$3),LEFT(R156,3)="PRA"),1,
IF(AND($R$2&lt;&gt;0,$S$2&lt;&gt;0,DATE(YEAR(S156),MONTH(S156),DAY(S156))&gt;=$R$2,(DATE(YEAR(S156),MONTH(S156),DAY(S156))&lt;=$S$2),LEFT(R156,3)="PRA"),1,0)),
IF(AND($R$2=0,$S$2=0,DATE(YEAR(S156),MONTH(S156),DAY(S156))&gt;=$O$6,(DATE(YEAR(S156),MONTH(S156),DAY(S156))&lt;=$O$3),INDEX(Potentials!$A$1:$O$1000,MATCH(R156,Potentials!$A$1:$A$1000,0),MATCH("Groupe",Potentials!$A$1:$O$1,0))=$A$2,LEFT(R156,3)="PRA"),1,
IF(AND($R$2&lt;&gt;0,$S$2&lt;&gt;0,DATE(YEAR(S156),MONTH(S156),DAY(S156))&gt;=$R$2,(DATE(YEAR(S156),MONTH(S156),DAY(S156))&lt;=$S$2),INDEX(Potentials!$A$1:$O$1000,MATCH(R156,Potentials!$A$1:$A$1000,0),MATCH("Groupe",Potentials!$A$1:$O$1,0))=$A$2,LEFT(R156,3)="PRA"),1,0))))</f>
      </c>
      <c r="U156" s="47" t="str">
        <f>IF(T156&lt;&gt;0,SUM($T$4:T156),0)</f>
      </c>
      <c r="V156" s="1"/>
      <c r="W156" s="17"/>
      <c r="Y156" t="str">
        <f>Projects!A154</f>
      </c>
      <c r="Z156" s="1" t="str">
        <f>Projects!I154</f>
      </c>
      <c r="AA156" s="47" t="str">
        <f>IF($A$2="Tous",
IF(AND($Y$2=0,$Z$2=0,DATE(YEAR(Z156),MONTH(Z156),DAY(Z156))&gt;=$O$6,(DATE(YEAR(Z156),MONTH(Z156),DAY(Z156))&lt;=$O$3)),1,
IF(AND($Y$2&lt;&gt;0,$Z$2&lt;&gt;0,DATE(YEAR(Z156),MONTH(Z156),DAY(Z156))&gt;=$Y$2,(DATE(YEAR(Z156),MONTH(Z156),DAY(Z156))&lt;=$Z$2)),1,0)),
IF(AND($Y$2=0,$Z$2=0,DATE(YEAR(Z156),MONTH(Z156),DAY(Z156))&gt;=$O$6,(DATE(YEAR(Z156),MONTH(Z156),DAY(Z156))&lt;=$O$3),INDEX(Projects!$A$1:$O$1000,MATCH(Y156,Projects!$A$1:$A$1000,0),MATCH("Groupe",Projects!$A$1:$O$1,0))=$A$2),1,
IF(AND($Y$2&lt;&gt;0,$Z$2&lt;&gt;0,DATE(YEAR(Z156),MONTH(Z156),DAY(Z156))&gt;=$Y$2,(DATE(YEAR(Z156),MONTH(Z156),DAY(Z156))&lt;=$Z$2),INDEX(Projects!$A$1:$O$1000,MATCH(Y156,Projects!$A$1:$A$1000,0),MATCH("Groupe",Projects!$A$1:$O$1,0))=$A$2),1,0)))</f>
      </c>
      <c r="AB156" s="47" t="str">
        <f>IF(AA156&lt;&gt;0,SUM($AA$4:AA156),0)</f>
      </c>
      <c r="AC156" s="1"/>
      <c r="AD156" s="17"/>
      <c r="AF156" t="str">
        <f>Projects!A154</f>
      </c>
      <c r="AG156" s="1" t="str">
        <f>Projects!D154</f>
      </c>
      <c r="AH156" s="47" t="str">
        <f>IF($A$2="Tous",
IF(AND($AF$2=0,$AG$2=0,DATE(YEAR(AG156),MONTH(AG156),DAY(AG156))&gt;=$O$6,(DATE(YEAR(AG156),MONTH(AG156),DAY(AG156))&lt;=$O$3)),1,
IF(AND($AF$2&lt;&gt;0,$AG$2&lt;&gt;0,DATE(YEAR(AG156),MONTH(AG156),DAY(AG156))&gt;=$AF$2,(DATE(YEAR(AG156),MONTH(AG156),DAY(AG156))&lt;=$AG$2)),1,0)),
IF(AND($AF$2=0,$AG$2=0,DATE(YEAR(AG156),MONTH(AG156),DAY(AG156))&gt;=$O$6,(DATE(YEAR(AG156),MONTH(AG156),DAY(AG156))&lt;=$O$3),INDEX(Projects!$A$1:$O$1000,MATCH(AF156,Projects!$A$1:$A$1000,0),MATCH("Groupe",Projects!$A$1:$O$1,0))=$A$2),1,
IF(AND($AF$2&lt;&gt;0,$AG$2&lt;&gt;0,DATE(YEAR(AG156),MONTH(AG156),DAY(AG156))&gt;=$AF$2,(DATE(YEAR(AG156),MONTH(AG156),DAY(AG156))&lt;=$AG$2),INDEX(Projects!$A$1:$O$1000,MATCH(AF156,Projects!$A$1:$A$1000,0),MATCH("Groupe",Projects!$A$1:$O$1,0))=$A$2),1,0)))</f>
      </c>
      <c r="AI156" s="47" t="str">
        <f>IF(AH156&lt;&gt;0,SUM($AH$4:AH156),0)</f>
      </c>
      <c r="AJ156" s="1"/>
      <c r="AK156" s="17"/>
      <c r="AM156" t="str">
        <f>Potentials!A154</f>
      </c>
      <c r="AN156" s="1" t="str">
        <f>Potentials!L154</f>
      </c>
      <c r="AO156" s="47" t="str">
        <f>IF(INDEX(Potentials!$A$1:$O$1000,MATCH(R156,Potentials!$A$1:$A$1000,0),MATCH("Origine setup",Potentials!$A$1:$O$1,0))&lt;&gt;"",0,
IF($A$2="Tous",
IF(AND($AM$2=0,$AN$2=0,DATE(YEAR(AN156),MONTH(AN156),DAY(AN156))&gt;=$O$6,(DATE(YEAR(AN156),MONTH(AN156),DAY(AN156))&lt;=$O$3),INDEX(Potentials!$A$1:$O$10000,MATCH(AM156,Potentials!$A$1:$A$1000,0),MATCH("Statut",Potentials!$A$1:$O$1,0))="9 -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IF(AND($AM$2&lt;&gt;0,$AN$2&lt;&gt;0,DATE(YEAR(AN156),MONTH(AN156),DAY(AN156))&gt;=$AM$2,(DATE(YEAR(AN156),MONTH(AN156),DAY(AN156))&lt;=$AN$2),INDEX(Potentials!$A$1:$O$10000,MATCH(AM156,Potentials!$A$1:$A$1000,0),MATCH("Statut",Potentials!$A$1:$O$1,0))="9 - Perdu"),1,0)),
IF(AND($AM$2=0,$AN$2=0,DATE(YEAR(AN156),MONTH(AN156),DAY(AN156))&gt;=$O$6,(DATE(YEAR(AN156),MONTH(AN156),DAY(AN156))&lt;=$O$3),INDEX(Potentials!$A$1:$O$1000,MATCH(AM156,Potentials!$A$1:$A$1000,0),MATCH("Groupe",Potentials!$A$1:$O$1,0))=$A$2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,MATCH(AM156,Potentials!$A$1:$A$1000,0),MATCH("Groupe",Potentials!$A$1:$O$1,0))=$A$2,INDEX(Potentials!$A$1:$O$10000,MATCH(AM156,Potentials!$A$1:$A$1000,0),MATCH("Statut",Potentials!$A$1:$O$1,0))="9 - Perdu"),1,0))))</f>
      </c>
      <c r="AP156" s="47" t="str">
        <f>IF(AO156&lt;&gt;0,SUM($AO$4:AO156),0)</f>
      </c>
      <c r="AQ156" s="1"/>
      <c r="AR156" s="17"/>
      <c r="AT156" t="str">
        <f>IF(COUNTIF($AT$4:AT155,Potentials!B154)&gt;0,"",Potentials!B154)</f>
      </c>
      <c r="AU156" s="2" t="str">
        <f t="array" ref="AU156" aca="1" ca="1">IF($A$2="Tous",SUMPRODUCT((Potentials!$F$2:$F$2000)*(Potentials!$B$2:$B$2000=AT156)*(Potentials!$E$2:$E$2000&lt;&gt;"8 - Gagne")*(Potentials!$E$2:$E$2000&lt;&gt;"9 - Perdu")*(Potentials!$E$2:$E$2000&lt;&gt;"10 - Gele"))
+SUMPRODUCT((Potentials!$F$2:$F$2000=0)*(Potentials!$B$2:$B$2000=AT156)*(Potentials!$D$2:$D$2000)*(Potentials!$E$2:$E$2000&lt;&gt;"8 - Gagne")*(Potentials!$E$2:$E$2000&lt;&gt;"9 - Perdu")*(Potentials!$E$2:$E$2000&lt;&gt;"10 - Gele")),
SUMPRODUCT((Potentials!$F$2:$F$2000)*(Potentials!$B$2:$B$2000=AT156)*(Potentials!$E$2:$E$2000&lt;&gt;"8 - Gagne")*(Potentials!$E$2:$E$2000&lt;&gt;"9 - Perdu")*(Potentials!$E$2:$E$2000&lt;&gt;"10 - Gele")*(Potentials!$O$2:$O$2000=$A$2))
+SUMPRODUCT((Potentials!$F$2:$F$2000=0)*(Potentials!$B$2:$B$2000=AT156)*(Potentials!$D$2:$D$2000)*(Potentials!$E$2:$E$2000&lt;&gt;"8 - Gagne")*(Potentials!$E$2:$E$2000&lt;&gt;"9 - Perdu")*(Potentials!$E$2:$E$2000&lt;&gt;"10 - Gele")*(Potentials!$O$2:$O$2000=$A$2)))</f>
      </c>
      <c r="BA156" t="str">
        <f>Potentials!A154</f>
      </c>
      <c r="BB156" s="2" t="str">
        <f t="array" ref="BB156" aca="1" ca="1">IF($A$2="Tous",SUMPRODUCT((Potentials!$F$2:$F$2000)*(Potentials!$A$2:$A$2000=BA156)*(Potentials!$E$2:$E$2000&lt;&gt;"8 - Gagne")*(Potentials!$E$2:$E$2000&lt;&gt;"9 - Perdu")*(Potentials!$E$2:$E$2000&lt;&gt;"10 - Gele"))
+SUMPRODUCT((Potentials!$F$2:$F$2000=0)*(Potentials!$A$2:$A$2000=BA156)*(Potentials!$D$2:$D$2000)*(Potentials!$E$2:$E$2000&lt;&gt;"8 - Gagne")*(Potentials!$E$2:$E$2000&lt;&gt;"9 - Perdu")*(Potentials!$E$2:$E$2000&lt;&gt;"10 - Gele")),
SUMPRODUCT((Potentials!$F$2:$F$2000)*(Potentials!$A$2:$A$2000=BA156)*(Potentials!$E$2:$E$2000&lt;&gt;"8 - Gagne")*(Potentials!$E$2:$E$2000&lt;&gt;"9 - Perdu")*(Potentials!$E$2:$E$2000&lt;&gt;"10 - Gele")*(Potentials!$O$2:$O$2000=$A$2))
+SUMPRODUCT((Potentials!$F$2:$F$2000=0)*(Potentials!$A$2:$A$2000=BA156)*(Potentials!$D$2:$D$2000)*(Potentials!$E$2:$E$2000&lt;&gt;"8 - Gagne")*(Potentials!$E$2:$E$2000&lt;&gt;"9 - Perdu")*(Potentials!$E$2:$E$2000&lt;&gt;"10 - Gele")*(Potentials!$O$2:$O$2000=$A$2)))</f>
      </c>
    </row>
    <row r="157" spans="1:113">
      <c r="R157" t="str">
        <f>Potentials!A155</f>
      </c>
      <c r="S157" s="1" t="str">
        <f>Potentials!M155</f>
      </c>
      <c r="T157" s="47" t="str">
        <f>IF(INDEX(Potentials!$A$1:$O$1000,MATCH(R157,Potentials!$A$1:$A$1000,0),MATCH("Origine setup",Potentials!$A$1:$O$1,0))&lt;&gt;"",0,
IF($A$2="Tous",
IF(AND($R$2=0,$S$2=0,DATE(YEAR(S157),MONTH(S157),DAY(S157))&gt;=$O$6,(DATE(YEAR(S157),MONTH(S157),DAY(S157))&lt;=$O$3),LEFT(R157,3)="PRA"),1,
IF(AND($R$2&lt;&gt;0,$S$2&lt;&gt;0,DATE(YEAR(S157),MONTH(S157),DAY(S157))&gt;=$R$2,(DATE(YEAR(S157),MONTH(S157),DAY(S157))&lt;=$S$2),LEFT(R157,3)="PRA"),1,0)),
IF(AND($R$2=0,$S$2=0,DATE(YEAR(S157),MONTH(S157),DAY(S157))&gt;=$O$6,(DATE(YEAR(S157),MONTH(S157),DAY(S157))&lt;=$O$3),INDEX(Potentials!$A$1:$O$1000,MATCH(R157,Potentials!$A$1:$A$1000,0),MATCH("Groupe",Potentials!$A$1:$O$1,0))=$A$2,LEFT(R157,3)="PRA"),1,
IF(AND($R$2&lt;&gt;0,$S$2&lt;&gt;0,DATE(YEAR(S157),MONTH(S157),DAY(S157))&gt;=$R$2,(DATE(YEAR(S157),MONTH(S157),DAY(S157))&lt;=$S$2),INDEX(Potentials!$A$1:$O$1000,MATCH(R157,Potentials!$A$1:$A$1000,0),MATCH("Groupe",Potentials!$A$1:$O$1,0))=$A$2,LEFT(R157,3)="PRA"),1,0))))</f>
      </c>
      <c r="U157" s="47" t="str">
        <f>IF(T157&lt;&gt;0,SUM($T$4:T157),0)</f>
      </c>
      <c r="V157" s="1"/>
      <c r="W157" s="17"/>
      <c r="Y157" t="str">
        <f>Projects!A155</f>
      </c>
      <c r="Z157" s="1" t="str">
        <f>Projects!I155</f>
      </c>
      <c r="AA157" s="47" t="str">
        <f>IF($A$2="Tous",
IF(AND($Y$2=0,$Z$2=0,DATE(YEAR(Z157),MONTH(Z157),DAY(Z157))&gt;=$O$6,(DATE(YEAR(Z157),MONTH(Z157),DAY(Z157))&lt;=$O$3)),1,
IF(AND($Y$2&lt;&gt;0,$Z$2&lt;&gt;0,DATE(YEAR(Z157),MONTH(Z157),DAY(Z157))&gt;=$Y$2,(DATE(YEAR(Z157),MONTH(Z157),DAY(Z157))&lt;=$Z$2)),1,0)),
IF(AND($Y$2=0,$Z$2=0,DATE(YEAR(Z157),MONTH(Z157),DAY(Z157))&gt;=$O$6,(DATE(YEAR(Z157),MONTH(Z157),DAY(Z157))&lt;=$O$3),INDEX(Projects!$A$1:$O$1000,MATCH(Y157,Projects!$A$1:$A$1000,0),MATCH("Groupe",Projects!$A$1:$O$1,0))=$A$2),1,
IF(AND($Y$2&lt;&gt;0,$Z$2&lt;&gt;0,DATE(YEAR(Z157),MONTH(Z157),DAY(Z157))&gt;=$Y$2,(DATE(YEAR(Z157),MONTH(Z157),DAY(Z157))&lt;=$Z$2),INDEX(Projects!$A$1:$O$1000,MATCH(Y157,Projects!$A$1:$A$1000,0),MATCH("Groupe",Projects!$A$1:$O$1,0))=$A$2),1,0)))</f>
      </c>
      <c r="AB157" s="47" t="str">
        <f>IF(AA157&lt;&gt;0,SUM($AA$4:AA157),0)</f>
      </c>
      <c r="AC157" s="1"/>
      <c r="AD157" s="17"/>
      <c r="AF157" t="str">
        <f>Projects!A155</f>
      </c>
      <c r="AG157" s="1" t="str">
        <f>Projects!D155</f>
      </c>
      <c r="AH157" s="47" t="str">
        <f>IF($A$2="Tous",
IF(AND($AF$2=0,$AG$2=0,DATE(YEAR(AG157),MONTH(AG157),DAY(AG157))&gt;=$O$6,(DATE(YEAR(AG157),MONTH(AG157),DAY(AG157))&lt;=$O$3)),1,
IF(AND($AF$2&lt;&gt;0,$AG$2&lt;&gt;0,DATE(YEAR(AG157),MONTH(AG157),DAY(AG157))&gt;=$AF$2,(DATE(YEAR(AG157),MONTH(AG157),DAY(AG157))&lt;=$AG$2)),1,0)),
IF(AND($AF$2=0,$AG$2=0,DATE(YEAR(AG157),MONTH(AG157),DAY(AG157))&gt;=$O$6,(DATE(YEAR(AG157),MONTH(AG157),DAY(AG157))&lt;=$O$3),INDEX(Projects!$A$1:$O$1000,MATCH(AF157,Projects!$A$1:$A$1000,0),MATCH("Groupe",Projects!$A$1:$O$1,0))=$A$2),1,
IF(AND($AF$2&lt;&gt;0,$AG$2&lt;&gt;0,DATE(YEAR(AG157),MONTH(AG157),DAY(AG157))&gt;=$AF$2,(DATE(YEAR(AG157),MONTH(AG157),DAY(AG157))&lt;=$AG$2),INDEX(Projects!$A$1:$O$1000,MATCH(AF157,Projects!$A$1:$A$1000,0),MATCH("Groupe",Projects!$A$1:$O$1,0))=$A$2),1,0)))</f>
      </c>
      <c r="AI157" s="47" t="str">
        <f>IF(AH157&lt;&gt;0,SUM($AH$4:AH157),0)</f>
      </c>
      <c r="AJ157" s="1"/>
      <c r="AK157" s="17"/>
      <c r="AM157" t="str">
        <f>Potentials!A155</f>
      </c>
      <c r="AN157" s="1" t="str">
        <f>Potentials!L155</f>
      </c>
      <c r="AO157" s="47" t="str">
        <f>IF(INDEX(Potentials!$A$1:$O$1000,MATCH(R157,Potentials!$A$1:$A$1000,0),MATCH("Origine setup",Potentials!$A$1:$O$1,0))&lt;&gt;"",0,
IF($A$2="Tous",
IF(AND($AM$2=0,$AN$2=0,DATE(YEAR(AN157),MONTH(AN157),DAY(AN157))&gt;=$O$6,(DATE(YEAR(AN157),MONTH(AN157),DAY(AN157))&lt;=$O$3),INDEX(Potentials!$A$1:$O$10000,MATCH(AM157,Potentials!$A$1:$A$1000,0),MATCH("Statut",Potentials!$A$1:$O$1,0))="9 -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IF(AND($AM$2&lt;&gt;0,$AN$2&lt;&gt;0,DATE(YEAR(AN157),MONTH(AN157),DAY(AN157))&gt;=$AM$2,(DATE(YEAR(AN157),MONTH(AN157),DAY(AN157))&lt;=$AN$2),INDEX(Potentials!$A$1:$O$10000,MATCH(AM157,Potentials!$A$1:$A$1000,0),MATCH("Statut",Potentials!$A$1:$O$1,0))="9 - Perdu"),1,0)),
IF(AND($AM$2=0,$AN$2=0,DATE(YEAR(AN157),MONTH(AN157),DAY(AN157))&gt;=$O$6,(DATE(YEAR(AN157),MONTH(AN157),DAY(AN157))&lt;=$O$3),INDEX(Potentials!$A$1:$O$1000,MATCH(AM157,Potentials!$A$1:$A$1000,0),MATCH("Groupe",Potentials!$A$1:$O$1,0))=$A$2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,MATCH(AM157,Potentials!$A$1:$A$1000,0),MATCH("Groupe",Potentials!$A$1:$O$1,0))=$A$2,INDEX(Potentials!$A$1:$O$10000,MATCH(AM157,Potentials!$A$1:$A$1000,0),MATCH("Statut",Potentials!$A$1:$O$1,0))="9 - Perdu"),1,0))))</f>
      </c>
      <c r="AP157" s="47" t="str">
        <f>IF(AO157&lt;&gt;0,SUM($AO$4:AO157),0)</f>
      </c>
      <c r="AQ157" s="1"/>
      <c r="AR157" s="17"/>
      <c r="AT157" t="str">
        <f>IF(COUNTIF($AT$4:AT156,Potentials!B155)&gt;0,"",Potentials!B155)</f>
      </c>
      <c r="AU157" s="2" t="str">
        <f t="array" ref="AU157" aca="1" ca="1">IF($A$2="Tous",SUMPRODUCT((Potentials!$F$2:$F$2000)*(Potentials!$B$2:$B$2000=AT157)*(Potentials!$E$2:$E$2000&lt;&gt;"8 - Gagne")*(Potentials!$E$2:$E$2000&lt;&gt;"9 - Perdu")*(Potentials!$E$2:$E$2000&lt;&gt;"10 - Gele"))
+SUMPRODUCT((Potentials!$F$2:$F$2000=0)*(Potentials!$B$2:$B$2000=AT157)*(Potentials!$D$2:$D$2000)*(Potentials!$E$2:$E$2000&lt;&gt;"8 - Gagne")*(Potentials!$E$2:$E$2000&lt;&gt;"9 - Perdu")*(Potentials!$E$2:$E$2000&lt;&gt;"10 - Gele")),
SUMPRODUCT((Potentials!$F$2:$F$2000)*(Potentials!$B$2:$B$2000=AT157)*(Potentials!$E$2:$E$2000&lt;&gt;"8 - Gagne")*(Potentials!$E$2:$E$2000&lt;&gt;"9 - Perdu")*(Potentials!$E$2:$E$2000&lt;&gt;"10 - Gele")*(Potentials!$O$2:$O$2000=$A$2))
+SUMPRODUCT((Potentials!$F$2:$F$2000=0)*(Potentials!$B$2:$B$2000=AT157)*(Potentials!$D$2:$D$2000)*(Potentials!$E$2:$E$2000&lt;&gt;"8 - Gagne")*(Potentials!$E$2:$E$2000&lt;&gt;"9 - Perdu")*(Potentials!$E$2:$E$2000&lt;&gt;"10 - Gele")*(Potentials!$O$2:$O$2000=$A$2)))</f>
      </c>
      <c r="BA157" t="str">
        <f>Potentials!A155</f>
      </c>
      <c r="BB157" s="2" t="str">
        <f t="array" ref="BB157" aca="1" ca="1">IF($A$2="Tous",SUMPRODUCT((Potentials!$F$2:$F$2000)*(Potentials!$A$2:$A$2000=BA157)*(Potentials!$E$2:$E$2000&lt;&gt;"8 - Gagne")*(Potentials!$E$2:$E$2000&lt;&gt;"9 - Perdu")*(Potentials!$E$2:$E$2000&lt;&gt;"10 - Gele"))
+SUMPRODUCT((Potentials!$F$2:$F$2000=0)*(Potentials!$A$2:$A$2000=BA157)*(Potentials!$D$2:$D$2000)*(Potentials!$E$2:$E$2000&lt;&gt;"8 - Gagne")*(Potentials!$E$2:$E$2000&lt;&gt;"9 - Perdu")*(Potentials!$E$2:$E$2000&lt;&gt;"10 - Gele")),
SUMPRODUCT((Potentials!$F$2:$F$2000)*(Potentials!$A$2:$A$2000=BA157)*(Potentials!$E$2:$E$2000&lt;&gt;"8 - Gagne")*(Potentials!$E$2:$E$2000&lt;&gt;"9 - Perdu")*(Potentials!$E$2:$E$2000&lt;&gt;"10 - Gele")*(Potentials!$O$2:$O$2000=$A$2))
+SUMPRODUCT((Potentials!$F$2:$F$2000=0)*(Potentials!$A$2:$A$2000=BA157)*(Potentials!$D$2:$D$2000)*(Potentials!$E$2:$E$2000&lt;&gt;"8 - Gagne")*(Potentials!$E$2:$E$2000&lt;&gt;"9 - Perdu")*(Potentials!$E$2:$E$2000&lt;&gt;"10 - Gele")*(Potentials!$O$2:$O$2000=$A$2)))</f>
      </c>
    </row>
    <row r="158" spans="1:113">
      <c r="R158" t="str">
        <f>Potentials!A156</f>
      </c>
      <c r="S158" s="1" t="str">
        <f>Potentials!M156</f>
      </c>
      <c r="T158" s="47" t="str">
        <f>IF(INDEX(Potentials!$A$1:$O$1000,MATCH(R158,Potentials!$A$1:$A$1000,0),MATCH("Origine setup",Potentials!$A$1:$O$1,0))&lt;&gt;"",0,
IF($A$2="Tous",
IF(AND($R$2=0,$S$2=0,DATE(YEAR(S158),MONTH(S158),DAY(S158))&gt;=$O$6,(DATE(YEAR(S158),MONTH(S158),DAY(S158))&lt;=$O$3),LEFT(R158,3)="PRA"),1,
IF(AND($R$2&lt;&gt;0,$S$2&lt;&gt;0,DATE(YEAR(S158),MONTH(S158),DAY(S158))&gt;=$R$2,(DATE(YEAR(S158),MONTH(S158),DAY(S158))&lt;=$S$2),LEFT(R158,3)="PRA"),1,0)),
IF(AND($R$2=0,$S$2=0,DATE(YEAR(S158),MONTH(S158),DAY(S158))&gt;=$O$6,(DATE(YEAR(S158),MONTH(S158),DAY(S158))&lt;=$O$3),INDEX(Potentials!$A$1:$O$1000,MATCH(R158,Potentials!$A$1:$A$1000,0),MATCH("Groupe",Potentials!$A$1:$O$1,0))=$A$2,LEFT(R158,3)="PRA"),1,
IF(AND($R$2&lt;&gt;0,$S$2&lt;&gt;0,DATE(YEAR(S158),MONTH(S158),DAY(S158))&gt;=$R$2,(DATE(YEAR(S158),MONTH(S158),DAY(S158))&lt;=$S$2),INDEX(Potentials!$A$1:$O$1000,MATCH(R158,Potentials!$A$1:$A$1000,0),MATCH("Groupe",Potentials!$A$1:$O$1,0))=$A$2,LEFT(R158,3)="PRA"),1,0))))</f>
      </c>
      <c r="U158" s="47" t="str">
        <f>IF(T158&lt;&gt;0,SUM($T$4:T158),0)</f>
      </c>
      <c r="V158" s="1"/>
      <c r="W158" s="17"/>
      <c r="Y158" t="str">
        <f>Projects!A156</f>
      </c>
      <c r="Z158" s="1" t="str">
        <f>Projects!I156</f>
      </c>
      <c r="AA158" s="47" t="str">
        <f>IF($A$2="Tous",
IF(AND($Y$2=0,$Z$2=0,DATE(YEAR(Z158),MONTH(Z158),DAY(Z158))&gt;=$O$6,(DATE(YEAR(Z158),MONTH(Z158),DAY(Z158))&lt;=$O$3)),1,
IF(AND($Y$2&lt;&gt;0,$Z$2&lt;&gt;0,DATE(YEAR(Z158),MONTH(Z158),DAY(Z158))&gt;=$Y$2,(DATE(YEAR(Z158),MONTH(Z158),DAY(Z158))&lt;=$Z$2)),1,0)),
IF(AND($Y$2=0,$Z$2=0,DATE(YEAR(Z158),MONTH(Z158),DAY(Z158))&gt;=$O$6,(DATE(YEAR(Z158),MONTH(Z158),DAY(Z158))&lt;=$O$3),INDEX(Projects!$A$1:$O$1000,MATCH(Y158,Projects!$A$1:$A$1000,0),MATCH("Groupe",Projects!$A$1:$O$1,0))=$A$2),1,
IF(AND($Y$2&lt;&gt;0,$Z$2&lt;&gt;0,DATE(YEAR(Z158),MONTH(Z158),DAY(Z158))&gt;=$Y$2,(DATE(YEAR(Z158),MONTH(Z158),DAY(Z158))&lt;=$Z$2),INDEX(Projects!$A$1:$O$1000,MATCH(Y158,Projects!$A$1:$A$1000,0),MATCH("Groupe",Projects!$A$1:$O$1,0))=$A$2),1,0)))</f>
      </c>
      <c r="AB158" s="47" t="str">
        <f>IF(AA158&lt;&gt;0,SUM($AA$4:AA158),0)</f>
      </c>
      <c r="AC158" s="1"/>
      <c r="AD158" s="17"/>
      <c r="AF158" t="str">
        <f>Projects!A156</f>
      </c>
      <c r="AG158" s="1" t="str">
        <f>Projects!D156</f>
      </c>
      <c r="AH158" s="47" t="str">
        <f>IF($A$2="Tous",
IF(AND($AF$2=0,$AG$2=0,DATE(YEAR(AG158),MONTH(AG158),DAY(AG158))&gt;=$O$6,(DATE(YEAR(AG158),MONTH(AG158),DAY(AG158))&lt;=$O$3)),1,
IF(AND($AF$2&lt;&gt;0,$AG$2&lt;&gt;0,DATE(YEAR(AG158),MONTH(AG158),DAY(AG158))&gt;=$AF$2,(DATE(YEAR(AG158),MONTH(AG158),DAY(AG158))&lt;=$AG$2)),1,0)),
IF(AND($AF$2=0,$AG$2=0,DATE(YEAR(AG158),MONTH(AG158),DAY(AG158))&gt;=$O$6,(DATE(YEAR(AG158),MONTH(AG158),DAY(AG158))&lt;=$O$3),INDEX(Projects!$A$1:$O$1000,MATCH(AF158,Projects!$A$1:$A$1000,0),MATCH("Groupe",Projects!$A$1:$O$1,0))=$A$2),1,
IF(AND($AF$2&lt;&gt;0,$AG$2&lt;&gt;0,DATE(YEAR(AG158),MONTH(AG158),DAY(AG158))&gt;=$AF$2,(DATE(YEAR(AG158),MONTH(AG158),DAY(AG158))&lt;=$AG$2),INDEX(Projects!$A$1:$O$1000,MATCH(AF158,Projects!$A$1:$A$1000,0),MATCH("Groupe",Projects!$A$1:$O$1,0))=$A$2),1,0)))</f>
      </c>
      <c r="AI158" s="47" t="str">
        <f>IF(AH158&lt;&gt;0,SUM($AH$4:AH158),0)</f>
      </c>
      <c r="AJ158" s="1"/>
      <c r="AK158" s="17"/>
      <c r="AM158" t="str">
        <f>Potentials!A156</f>
      </c>
      <c r="AN158" s="1" t="str">
        <f>Potentials!L156</f>
      </c>
      <c r="AO158" s="47" t="str">
        <f>IF(INDEX(Potentials!$A$1:$O$1000,MATCH(R158,Potentials!$A$1:$A$1000,0),MATCH("Origine setup",Potentials!$A$1:$O$1,0))&lt;&gt;"",0,
IF($A$2="Tous",
IF(AND($AM$2=0,$AN$2=0,DATE(YEAR(AN158),MONTH(AN158),DAY(AN158))&gt;=$O$6,(DATE(YEAR(AN158),MONTH(AN158),DAY(AN158))&lt;=$O$3),INDEX(Potentials!$A$1:$O$10000,MATCH(AM158,Potentials!$A$1:$A$1000,0),MATCH("Statut",Potentials!$A$1:$O$1,0))="9 -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IF(AND($AM$2&lt;&gt;0,$AN$2&lt;&gt;0,DATE(YEAR(AN158),MONTH(AN158),DAY(AN158))&gt;=$AM$2,(DATE(YEAR(AN158),MONTH(AN158),DAY(AN158))&lt;=$AN$2),INDEX(Potentials!$A$1:$O$10000,MATCH(AM158,Potentials!$A$1:$A$1000,0),MATCH("Statut",Potentials!$A$1:$O$1,0))="9 - Perdu"),1,0)),
IF(AND($AM$2=0,$AN$2=0,DATE(YEAR(AN158),MONTH(AN158),DAY(AN158))&gt;=$O$6,(DATE(YEAR(AN158),MONTH(AN158),DAY(AN158))&lt;=$O$3),INDEX(Potentials!$A$1:$O$1000,MATCH(AM158,Potentials!$A$1:$A$1000,0),MATCH("Groupe",Potentials!$A$1:$O$1,0))=$A$2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,MATCH(AM158,Potentials!$A$1:$A$1000,0),MATCH("Groupe",Potentials!$A$1:$O$1,0))=$A$2,INDEX(Potentials!$A$1:$O$10000,MATCH(AM158,Potentials!$A$1:$A$1000,0),MATCH("Statut",Potentials!$A$1:$O$1,0))="9 - Perdu"),1,0))))</f>
      </c>
      <c r="AP158" s="47" t="str">
        <f>IF(AO158&lt;&gt;0,SUM($AO$4:AO158),0)</f>
      </c>
      <c r="AQ158" s="1"/>
      <c r="AR158" s="17"/>
      <c r="AT158" t="str">
        <f>IF(COUNTIF($AT$4:AT157,Potentials!B156)&gt;0,"",Potentials!B156)</f>
      </c>
      <c r="AU158" s="2" t="str">
        <f t="array" ref="AU158" aca="1" ca="1">IF($A$2="Tous",SUMPRODUCT((Potentials!$F$2:$F$2000)*(Potentials!$B$2:$B$2000=AT158)*(Potentials!$E$2:$E$2000&lt;&gt;"8 - Gagne")*(Potentials!$E$2:$E$2000&lt;&gt;"9 - Perdu")*(Potentials!$E$2:$E$2000&lt;&gt;"10 - Gele"))
+SUMPRODUCT((Potentials!$F$2:$F$2000=0)*(Potentials!$B$2:$B$2000=AT158)*(Potentials!$D$2:$D$2000)*(Potentials!$E$2:$E$2000&lt;&gt;"8 - Gagne")*(Potentials!$E$2:$E$2000&lt;&gt;"9 - Perdu")*(Potentials!$E$2:$E$2000&lt;&gt;"10 - Gele")),
SUMPRODUCT((Potentials!$F$2:$F$2000)*(Potentials!$B$2:$B$2000=AT158)*(Potentials!$E$2:$E$2000&lt;&gt;"8 - Gagne")*(Potentials!$E$2:$E$2000&lt;&gt;"9 - Perdu")*(Potentials!$E$2:$E$2000&lt;&gt;"10 - Gele")*(Potentials!$O$2:$O$2000=$A$2))
+SUMPRODUCT((Potentials!$F$2:$F$2000=0)*(Potentials!$B$2:$B$2000=AT158)*(Potentials!$D$2:$D$2000)*(Potentials!$E$2:$E$2000&lt;&gt;"8 - Gagne")*(Potentials!$E$2:$E$2000&lt;&gt;"9 - Perdu")*(Potentials!$E$2:$E$2000&lt;&gt;"10 - Gele")*(Potentials!$O$2:$O$2000=$A$2)))</f>
      </c>
      <c r="BA158" t="str">
        <f>Potentials!A156</f>
      </c>
      <c r="BB158" s="2" t="str">
        <f t="array" ref="BB158" aca="1" ca="1">IF($A$2="Tous",SUMPRODUCT((Potentials!$F$2:$F$2000)*(Potentials!$A$2:$A$2000=BA158)*(Potentials!$E$2:$E$2000&lt;&gt;"8 - Gagne")*(Potentials!$E$2:$E$2000&lt;&gt;"9 - Perdu")*(Potentials!$E$2:$E$2000&lt;&gt;"10 - Gele"))
+SUMPRODUCT((Potentials!$F$2:$F$2000=0)*(Potentials!$A$2:$A$2000=BA158)*(Potentials!$D$2:$D$2000)*(Potentials!$E$2:$E$2000&lt;&gt;"8 - Gagne")*(Potentials!$E$2:$E$2000&lt;&gt;"9 - Perdu")*(Potentials!$E$2:$E$2000&lt;&gt;"10 - Gele")),
SUMPRODUCT((Potentials!$F$2:$F$2000)*(Potentials!$A$2:$A$2000=BA158)*(Potentials!$E$2:$E$2000&lt;&gt;"8 - Gagne")*(Potentials!$E$2:$E$2000&lt;&gt;"9 - Perdu")*(Potentials!$E$2:$E$2000&lt;&gt;"10 - Gele")*(Potentials!$O$2:$O$2000=$A$2))
+SUMPRODUCT((Potentials!$F$2:$F$2000=0)*(Potentials!$A$2:$A$2000=BA158)*(Potentials!$D$2:$D$2000)*(Potentials!$E$2:$E$2000&lt;&gt;"8 - Gagne")*(Potentials!$E$2:$E$2000&lt;&gt;"9 - Perdu")*(Potentials!$E$2:$E$2000&lt;&gt;"10 - Gele")*(Potentials!$O$2:$O$2000=$A$2)))</f>
      </c>
    </row>
    <row r="159" spans="1:113">
      <c r="R159" t="str">
        <f>Potentials!A157</f>
      </c>
      <c r="S159" s="1" t="str">
        <f>Potentials!M157</f>
      </c>
      <c r="T159" s="47" t="str">
        <f>IF(INDEX(Potentials!$A$1:$O$1000,MATCH(R159,Potentials!$A$1:$A$1000,0),MATCH("Origine setup",Potentials!$A$1:$O$1,0))&lt;&gt;"",0,
IF($A$2="Tous",
IF(AND($R$2=0,$S$2=0,DATE(YEAR(S159),MONTH(S159),DAY(S159))&gt;=$O$6,(DATE(YEAR(S159),MONTH(S159),DAY(S159))&lt;=$O$3),LEFT(R159,3)="PRA"),1,
IF(AND($R$2&lt;&gt;0,$S$2&lt;&gt;0,DATE(YEAR(S159),MONTH(S159),DAY(S159))&gt;=$R$2,(DATE(YEAR(S159),MONTH(S159),DAY(S159))&lt;=$S$2),LEFT(R159,3)="PRA"),1,0)),
IF(AND($R$2=0,$S$2=0,DATE(YEAR(S159),MONTH(S159),DAY(S159))&gt;=$O$6,(DATE(YEAR(S159),MONTH(S159),DAY(S159))&lt;=$O$3),INDEX(Potentials!$A$1:$O$1000,MATCH(R159,Potentials!$A$1:$A$1000,0),MATCH("Groupe",Potentials!$A$1:$O$1,0))=$A$2,LEFT(R159,3)="PRA"),1,
IF(AND($R$2&lt;&gt;0,$S$2&lt;&gt;0,DATE(YEAR(S159),MONTH(S159),DAY(S159))&gt;=$R$2,(DATE(YEAR(S159),MONTH(S159),DAY(S159))&lt;=$S$2),INDEX(Potentials!$A$1:$O$1000,MATCH(R159,Potentials!$A$1:$A$1000,0),MATCH("Groupe",Potentials!$A$1:$O$1,0))=$A$2,LEFT(R159,3)="PRA"),1,0))))</f>
      </c>
      <c r="U159" s="47" t="str">
        <f>IF(T159&lt;&gt;0,SUM($T$4:T159),0)</f>
      </c>
      <c r="V159" s="1"/>
      <c r="W159" s="17"/>
      <c r="Y159" t="str">
        <f>Projects!A157</f>
      </c>
      <c r="Z159" s="1" t="str">
        <f>Projects!I157</f>
      </c>
      <c r="AA159" s="47" t="str">
        <f>IF($A$2="Tous",
IF(AND($Y$2=0,$Z$2=0,DATE(YEAR(Z159),MONTH(Z159),DAY(Z159))&gt;=$O$6,(DATE(YEAR(Z159),MONTH(Z159),DAY(Z159))&lt;=$O$3)),1,
IF(AND($Y$2&lt;&gt;0,$Z$2&lt;&gt;0,DATE(YEAR(Z159),MONTH(Z159),DAY(Z159))&gt;=$Y$2,(DATE(YEAR(Z159),MONTH(Z159),DAY(Z159))&lt;=$Z$2)),1,0)),
IF(AND($Y$2=0,$Z$2=0,DATE(YEAR(Z159),MONTH(Z159),DAY(Z159))&gt;=$O$6,(DATE(YEAR(Z159),MONTH(Z159),DAY(Z159))&lt;=$O$3),INDEX(Projects!$A$1:$O$1000,MATCH(Y159,Projects!$A$1:$A$1000,0),MATCH("Groupe",Projects!$A$1:$O$1,0))=$A$2),1,
IF(AND($Y$2&lt;&gt;0,$Z$2&lt;&gt;0,DATE(YEAR(Z159),MONTH(Z159),DAY(Z159))&gt;=$Y$2,(DATE(YEAR(Z159),MONTH(Z159),DAY(Z159))&lt;=$Z$2),INDEX(Projects!$A$1:$O$1000,MATCH(Y159,Projects!$A$1:$A$1000,0),MATCH("Groupe",Projects!$A$1:$O$1,0))=$A$2),1,0)))</f>
      </c>
      <c r="AB159" s="47" t="str">
        <f>IF(AA159&lt;&gt;0,SUM($AA$4:AA159),0)</f>
      </c>
      <c r="AC159" s="1"/>
      <c r="AD159" s="17"/>
      <c r="AF159" t="str">
        <f>Projects!A157</f>
      </c>
      <c r="AG159" s="1" t="str">
        <f>Projects!D157</f>
      </c>
      <c r="AH159" s="47" t="str">
        <f>IF($A$2="Tous",
IF(AND($AF$2=0,$AG$2=0,DATE(YEAR(AG159),MONTH(AG159),DAY(AG159))&gt;=$O$6,(DATE(YEAR(AG159),MONTH(AG159),DAY(AG159))&lt;=$O$3)),1,
IF(AND($AF$2&lt;&gt;0,$AG$2&lt;&gt;0,DATE(YEAR(AG159),MONTH(AG159),DAY(AG159))&gt;=$AF$2,(DATE(YEAR(AG159),MONTH(AG159),DAY(AG159))&lt;=$AG$2)),1,0)),
IF(AND($AF$2=0,$AG$2=0,DATE(YEAR(AG159),MONTH(AG159),DAY(AG159))&gt;=$O$6,(DATE(YEAR(AG159),MONTH(AG159),DAY(AG159))&lt;=$O$3),INDEX(Projects!$A$1:$O$1000,MATCH(AF159,Projects!$A$1:$A$1000,0),MATCH("Groupe",Projects!$A$1:$O$1,0))=$A$2),1,
IF(AND($AF$2&lt;&gt;0,$AG$2&lt;&gt;0,DATE(YEAR(AG159),MONTH(AG159),DAY(AG159))&gt;=$AF$2,(DATE(YEAR(AG159),MONTH(AG159),DAY(AG159))&lt;=$AG$2),INDEX(Projects!$A$1:$O$1000,MATCH(AF159,Projects!$A$1:$A$1000,0),MATCH("Groupe",Projects!$A$1:$O$1,0))=$A$2),1,0)))</f>
      </c>
      <c r="AI159" s="47" t="str">
        <f>IF(AH159&lt;&gt;0,SUM($AH$4:AH159),0)</f>
      </c>
      <c r="AJ159" s="1"/>
      <c r="AK159" s="17"/>
      <c r="AM159" t="str">
        <f>Potentials!A157</f>
      </c>
      <c r="AN159" s="1" t="str">
        <f>Potentials!L157</f>
      </c>
      <c r="AO159" s="47" t="str">
        <f>IF(INDEX(Potentials!$A$1:$O$1000,MATCH(R159,Potentials!$A$1:$A$1000,0),MATCH("Origine setup",Potentials!$A$1:$O$1,0))&lt;&gt;"",0,
IF($A$2="Tous",
IF(AND($AM$2=0,$AN$2=0,DATE(YEAR(AN159),MONTH(AN159),DAY(AN159))&gt;=$O$6,(DATE(YEAR(AN159),MONTH(AN159),DAY(AN159))&lt;=$O$3),INDEX(Potentials!$A$1:$O$10000,MATCH(AM159,Potentials!$A$1:$A$1000,0),MATCH("Statut",Potentials!$A$1:$O$1,0))="9 -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IF(AND($AM$2&lt;&gt;0,$AN$2&lt;&gt;0,DATE(YEAR(AN159),MONTH(AN159),DAY(AN159))&gt;=$AM$2,(DATE(YEAR(AN159),MONTH(AN159),DAY(AN159))&lt;=$AN$2),INDEX(Potentials!$A$1:$O$10000,MATCH(AM159,Potentials!$A$1:$A$1000,0),MATCH("Statut",Potentials!$A$1:$O$1,0))="9 - Perdu"),1,0)),
IF(AND($AM$2=0,$AN$2=0,DATE(YEAR(AN159),MONTH(AN159),DAY(AN159))&gt;=$O$6,(DATE(YEAR(AN159),MONTH(AN159),DAY(AN159))&lt;=$O$3),INDEX(Potentials!$A$1:$O$1000,MATCH(AM159,Potentials!$A$1:$A$1000,0),MATCH("Groupe",Potentials!$A$1:$O$1,0))=$A$2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,MATCH(AM159,Potentials!$A$1:$A$1000,0),MATCH("Groupe",Potentials!$A$1:$O$1,0))=$A$2,INDEX(Potentials!$A$1:$O$10000,MATCH(AM159,Potentials!$A$1:$A$1000,0),MATCH("Statut",Potentials!$A$1:$O$1,0))="9 - Perdu"),1,0))))</f>
      </c>
      <c r="AP159" s="47" t="str">
        <f>IF(AO159&lt;&gt;0,SUM($AO$4:AO159),0)</f>
      </c>
      <c r="AQ159" s="1"/>
      <c r="AR159" s="17"/>
      <c r="AT159" t="str">
        <f>IF(COUNTIF($AT$4:AT158,Potentials!B157)&gt;0,"",Potentials!B157)</f>
      </c>
      <c r="AU159" s="2" t="str">
        <f t="array" ref="AU159" aca="1" ca="1">IF($A$2="Tous",SUMPRODUCT((Potentials!$F$2:$F$2000)*(Potentials!$B$2:$B$2000=AT159)*(Potentials!$E$2:$E$2000&lt;&gt;"8 - Gagne")*(Potentials!$E$2:$E$2000&lt;&gt;"9 - Perdu")*(Potentials!$E$2:$E$2000&lt;&gt;"10 - Gele"))
+SUMPRODUCT((Potentials!$F$2:$F$2000=0)*(Potentials!$B$2:$B$2000=AT159)*(Potentials!$D$2:$D$2000)*(Potentials!$E$2:$E$2000&lt;&gt;"8 - Gagne")*(Potentials!$E$2:$E$2000&lt;&gt;"9 - Perdu")*(Potentials!$E$2:$E$2000&lt;&gt;"10 - Gele")),
SUMPRODUCT((Potentials!$F$2:$F$2000)*(Potentials!$B$2:$B$2000=AT159)*(Potentials!$E$2:$E$2000&lt;&gt;"8 - Gagne")*(Potentials!$E$2:$E$2000&lt;&gt;"9 - Perdu")*(Potentials!$E$2:$E$2000&lt;&gt;"10 - Gele")*(Potentials!$O$2:$O$2000=$A$2))
+SUMPRODUCT((Potentials!$F$2:$F$2000=0)*(Potentials!$B$2:$B$2000=AT159)*(Potentials!$D$2:$D$2000)*(Potentials!$E$2:$E$2000&lt;&gt;"8 - Gagne")*(Potentials!$E$2:$E$2000&lt;&gt;"9 - Perdu")*(Potentials!$E$2:$E$2000&lt;&gt;"10 - Gele")*(Potentials!$O$2:$O$2000=$A$2)))</f>
      </c>
      <c r="BA159" t="str">
        <f>Potentials!A157</f>
      </c>
      <c r="BB159" s="2" t="str">
        <f t="array" ref="BB159" aca="1" ca="1">IF($A$2="Tous",SUMPRODUCT((Potentials!$F$2:$F$2000)*(Potentials!$A$2:$A$2000=BA159)*(Potentials!$E$2:$E$2000&lt;&gt;"8 - Gagne")*(Potentials!$E$2:$E$2000&lt;&gt;"9 - Perdu")*(Potentials!$E$2:$E$2000&lt;&gt;"10 - Gele"))
+SUMPRODUCT((Potentials!$F$2:$F$2000=0)*(Potentials!$A$2:$A$2000=BA159)*(Potentials!$D$2:$D$2000)*(Potentials!$E$2:$E$2000&lt;&gt;"8 - Gagne")*(Potentials!$E$2:$E$2000&lt;&gt;"9 - Perdu")*(Potentials!$E$2:$E$2000&lt;&gt;"10 - Gele")),
SUMPRODUCT((Potentials!$F$2:$F$2000)*(Potentials!$A$2:$A$2000=BA159)*(Potentials!$E$2:$E$2000&lt;&gt;"8 - Gagne")*(Potentials!$E$2:$E$2000&lt;&gt;"9 - Perdu")*(Potentials!$E$2:$E$2000&lt;&gt;"10 - Gele")*(Potentials!$O$2:$O$2000=$A$2))
+SUMPRODUCT((Potentials!$F$2:$F$2000=0)*(Potentials!$A$2:$A$2000=BA159)*(Potentials!$D$2:$D$2000)*(Potentials!$E$2:$E$2000&lt;&gt;"8 - Gagne")*(Potentials!$E$2:$E$2000&lt;&gt;"9 - Perdu")*(Potentials!$E$2:$E$2000&lt;&gt;"10 - Gele")*(Potentials!$O$2:$O$2000=$A$2)))</f>
      </c>
    </row>
    <row r="160" spans="1:113">
      <c r="R160" t="str">
        <f>Potentials!A158</f>
      </c>
      <c r="S160" s="1" t="str">
        <f>Potentials!M158</f>
      </c>
      <c r="T160" s="47" t="str">
        <f>IF(INDEX(Potentials!$A$1:$O$1000,MATCH(R160,Potentials!$A$1:$A$1000,0),MATCH("Origine setup",Potentials!$A$1:$O$1,0))&lt;&gt;"",0,
IF($A$2="Tous",
IF(AND($R$2=0,$S$2=0,DATE(YEAR(S160),MONTH(S160),DAY(S160))&gt;=$O$6,(DATE(YEAR(S160),MONTH(S160),DAY(S160))&lt;=$O$3),LEFT(R160,3)="PRA"),1,
IF(AND($R$2&lt;&gt;0,$S$2&lt;&gt;0,DATE(YEAR(S160),MONTH(S160),DAY(S160))&gt;=$R$2,(DATE(YEAR(S160),MONTH(S160),DAY(S160))&lt;=$S$2),LEFT(R160,3)="PRA"),1,0)),
IF(AND($R$2=0,$S$2=0,DATE(YEAR(S160),MONTH(S160),DAY(S160))&gt;=$O$6,(DATE(YEAR(S160),MONTH(S160),DAY(S160))&lt;=$O$3),INDEX(Potentials!$A$1:$O$1000,MATCH(R160,Potentials!$A$1:$A$1000,0),MATCH("Groupe",Potentials!$A$1:$O$1,0))=$A$2,LEFT(R160,3)="PRA"),1,
IF(AND($R$2&lt;&gt;0,$S$2&lt;&gt;0,DATE(YEAR(S160),MONTH(S160),DAY(S160))&gt;=$R$2,(DATE(YEAR(S160),MONTH(S160),DAY(S160))&lt;=$S$2),INDEX(Potentials!$A$1:$O$1000,MATCH(R160,Potentials!$A$1:$A$1000,0),MATCH("Groupe",Potentials!$A$1:$O$1,0))=$A$2,LEFT(R160,3)="PRA"),1,0))))</f>
      </c>
      <c r="U160" s="47" t="str">
        <f>IF(T160&lt;&gt;0,SUM($T$4:T160),0)</f>
      </c>
      <c r="V160" s="1"/>
      <c r="W160" s="17"/>
      <c r="Y160" t="str">
        <f>Projects!A158</f>
      </c>
      <c r="Z160" s="1" t="str">
        <f>Projects!I158</f>
      </c>
      <c r="AA160" s="47" t="str">
        <f>IF($A$2="Tous",
IF(AND($Y$2=0,$Z$2=0,DATE(YEAR(Z160),MONTH(Z160),DAY(Z160))&gt;=$O$6,(DATE(YEAR(Z160),MONTH(Z160),DAY(Z160))&lt;=$O$3)),1,
IF(AND($Y$2&lt;&gt;0,$Z$2&lt;&gt;0,DATE(YEAR(Z160),MONTH(Z160),DAY(Z160))&gt;=$Y$2,(DATE(YEAR(Z160),MONTH(Z160),DAY(Z160))&lt;=$Z$2)),1,0)),
IF(AND($Y$2=0,$Z$2=0,DATE(YEAR(Z160),MONTH(Z160),DAY(Z160))&gt;=$O$6,(DATE(YEAR(Z160),MONTH(Z160),DAY(Z160))&lt;=$O$3),INDEX(Projects!$A$1:$O$1000,MATCH(Y160,Projects!$A$1:$A$1000,0),MATCH("Groupe",Projects!$A$1:$O$1,0))=$A$2),1,
IF(AND($Y$2&lt;&gt;0,$Z$2&lt;&gt;0,DATE(YEAR(Z160),MONTH(Z160),DAY(Z160))&gt;=$Y$2,(DATE(YEAR(Z160),MONTH(Z160),DAY(Z160))&lt;=$Z$2),INDEX(Projects!$A$1:$O$1000,MATCH(Y160,Projects!$A$1:$A$1000,0),MATCH("Groupe",Projects!$A$1:$O$1,0))=$A$2),1,0)))</f>
      </c>
      <c r="AB160" s="47" t="str">
        <f>IF(AA160&lt;&gt;0,SUM($AA$4:AA160),0)</f>
      </c>
      <c r="AC160" s="1"/>
      <c r="AD160" s="17"/>
      <c r="AF160" t="str">
        <f>Projects!A158</f>
      </c>
      <c r="AG160" s="1" t="str">
        <f>Projects!D158</f>
      </c>
      <c r="AH160" s="47" t="str">
        <f>IF($A$2="Tous",
IF(AND($AF$2=0,$AG$2=0,DATE(YEAR(AG160),MONTH(AG160),DAY(AG160))&gt;=$O$6,(DATE(YEAR(AG160),MONTH(AG160),DAY(AG160))&lt;=$O$3)),1,
IF(AND($AF$2&lt;&gt;0,$AG$2&lt;&gt;0,DATE(YEAR(AG160),MONTH(AG160),DAY(AG160))&gt;=$AF$2,(DATE(YEAR(AG160),MONTH(AG160),DAY(AG160))&lt;=$AG$2)),1,0)),
IF(AND($AF$2=0,$AG$2=0,DATE(YEAR(AG160),MONTH(AG160),DAY(AG160))&gt;=$O$6,(DATE(YEAR(AG160),MONTH(AG160),DAY(AG160))&lt;=$O$3),INDEX(Projects!$A$1:$O$1000,MATCH(AF160,Projects!$A$1:$A$1000,0),MATCH("Groupe",Projects!$A$1:$O$1,0))=$A$2),1,
IF(AND($AF$2&lt;&gt;0,$AG$2&lt;&gt;0,DATE(YEAR(AG160),MONTH(AG160),DAY(AG160))&gt;=$AF$2,(DATE(YEAR(AG160),MONTH(AG160),DAY(AG160))&lt;=$AG$2),INDEX(Projects!$A$1:$O$1000,MATCH(AF160,Projects!$A$1:$A$1000,0),MATCH("Groupe",Projects!$A$1:$O$1,0))=$A$2),1,0)))</f>
      </c>
      <c r="AI160" s="47" t="str">
        <f>IF(AH160&lt;&gt;0,SUM($AH$4:AH160),0)</f>
      </c>
      <c r="AJ160" s="1"/>
      <c r="AK160" s="17"/>
      <c r="AM160" t="str">
        <f>Potentials!A158</f>
      </c>
      <c r="AN160" s="1" t="str">
        <f>Potentials!L158</f>
      </c>
      <c r="AO160" s="47" t="str">
        <f>IF(INDEX(Potentials!$A$1:$O$1000,MATCH(R160,Potentials!$A$1:$A$1000,0),MATCH("Origine setup",Potentials!$A$1:$O$1,0))&lt;&gt;"",0,
IF($A$2="Tous",
IF(AND($AM$2=0,$AN$2=0,DATE(YEAR(AN160),MONTH(AN160),DAY(AN160))&gt;=$O$6,(DATE(YEAR(AN160),MONTH(AN160),DAY(AN160))&lt;=$O$3),INDEX(Potentials!$A$1:$O$10000,MATCH(AM160,Potentials!$A$1:$A$1000,0),MATCH("Statut",Potentials!$A$1:$O$1,0))="9 -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IF(AND($AM$2&lt;&gt;0,$AN$2&lt;&gt;0,DATE(YEAR(AN160),MONTH(AN160),DAY(AN160))&gt;=$AM$2,(DATE(YEAR(AN160),MONTH(AN160),DAY(AN160))&lt;=$AN$2),INDEX(Potentials!$A$1:$O$10000,MATCH(AM160,Potentials!$A$1:$A$1000,0),MATCH("Statut",Potentials!$A$1:$O$1,0))="9 - Perdu"),1,0)),
IF(AND($AM$2=0,$AN$2=0,DATE(YEAR(AN160),MONTH(AN160),DAY(AN160))&gt;=$O$6,(DATE(YEAR(AN160),MONTH(AN160),DAY(AN160))&lt;=$O$3),INDEX(Potentials!$A$1:$O$1000,MATCH(AM160,Potentials!$A$1:$A$1000,0),MATCH("Groupe",Potentials!$A$1:$O$1,0))=$A$2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,MATCH(AM160,Potentials!$A$1:$A$1000,0),MATCH("Groupe",Potentials!$A$1:$O$1,0))=$A$2,INDEX(Potentials!$A$1:$O$10000,MATCH(AM160,Potentials!$A$1:$A$1000,0),MATCH("Statut",Potentials!$A$1:$O$1,0))="9 - Perdu"),1,0))))</f>
      </c>
      <c r="AP160" s="47" t="str">
        <f>IF(AO160&lt;&gt;0,SUM($AO$4:AO160),0)</f>
      </c>
      <c r="AQ160" s="1"/>
      <c r="AR160" s="17"/>
      <c r="AT160" t="str">
        <f>IF(COUNTIF($AT$4:AT159,Potentials!B158)&gt;0,"",Potentials!B158)</f>
      </c>
      <c r="AU160" s="2" t="str">
        <f t="array" ref="AU160" aca="1" ca="1">IF($A$2="Tous",SUMPRODUCT((Potentials!$F$2:$F$2000)*(Potentials!$B$2:$B$2000=AT160)*(Potentials!$E$2:$E$2000&lt;&gt;"8 - Gagne")*(Potentials!$E$2:$E$2000&lt;&gt;"9 - Perdu")*(Potentials!$E$2:$E$2000&lt;&gt;"10 - Gele"))
+SUMPRODUCT((Potentials!$F$2:$F$2000=0)*(Potentials!$B$2:$B$2000=AT160)*(Potentials!$D$2:$D$2000)*(Potentials!$E$2:$E$2000&lt;&gt;"8 - Gagne")*(Potentials!$E$2:$E$2000&lt;&gt;"9 - Perdu")*(Potentials!$E$2:$E$2000&lt;&gt;"10 - Gele")),
SUMPRODUCT((Potentials!$F$2:$F$2000)*(Potentials!$B$2:$B$2000=AT160)*(Potentials!$E$2:$E$2000&lt;&gt;"8 - Gagne")*(Potentials!$E$2:$E$2000&lt;&gt;"9 - Perdu")*(Potentials!$E$2:$E$2000&lt;&gt;"10 - Gele")*(Potentials!$O$2:$O$2000=$A$2))
+SUMPRODUCT((Potentials!$F$2:$F$2000=0)*(Potentials!$B$2:$B$2000=AT160)*(Potentials!$D$2:$D$2000)*(Potentials!$E$2:$E$2000&lt;&gt;"8 - Gagne")*(Potentials!$E$2:$E$2000&lt;&gt;"9 - Perdu")*(Potentials!$E$2:$E$2000&lt;&gt;"10 - Gele")*(Potentials!$O$2:$O$2000=$A$2)))</f>
      </c>
      <c r="BA160" t="str">
        <f>Potentials!A158</f>
      </c>
      <c r="BB160" s="2" t="str">
        <f t="array" ref="BB160" aca="1" ca="1">IF($A$2="Tous",SUMPRODUCT((Potentials!$F$2:$F$2000)*(Potentials!$A$2:$A$2000=BA160)*(Potentials!$E$2:$E$2000&lt;&gt;"8 - Gagne")*(Potentials!$E$2:$E$2000&lt;&gt;"9 - Perdu")*(Potentials!$E$2:$E$2000&lt;&gt;"10 - Gele"))
+SUMPRODUCT((Potentials!$F$2:$F$2000=0)*(Potentials!$A$2:$A$2000=BA160)*(Potentials!$D$2:$D$2000)*(Potentials!$E$2:$E$2000&lt;&gt;"8 - Gagne")*(Potentials!$E$2:$E$2000&lt;&gt;"9 - Perdu")*(Potentials!$E$2:$E$2000&lt;&gt;"10 - Gele")),
SUMPRODUCT((Potentials!$F$2:$F$2000)*(Potentials!$A$2:$A$2000=BA160)*(Potentials!$E$2:$E$2000&lt;&gt;"8 - Gagne")*(Potentials!$E$2:$E$2000&lt;&gt;"9 - Perdu")*(Potentials!$E$2:$E$2000&lt;&gt;"10 - Gele")*(Potentials!$O$2:$O$2000=$A$2))
+SUMPRODUCT((Potentials!$F$2:$F$2000=0)*(Potentials!$A$2:$A$2000=BA160)*(Potentials!$D$2:$D$2000)*(Potentials!$E$2:$E$2000&lt;&gt;"8 - Gagne")*(Potentials!$E$2:$E$2000&lt;&gt;"9 - Perdu")*(Potentials!$E$2:$E$2000&lt;&gt;"10 - Gele")*(Potentials!$O$2:$O$2000=$A$2)))</f>
      </c>
    </row>
    <row r="161" spans="1:113">
      <c r="R161" t="str">
        <f>Potentials!A159</f>
      </c>
      <c r="S161" s="1" t="str">
        <f>Potentials!M159</f>
      </c>
      <c r="T161" s="47" t="str">
        <f>IF(INDEX(Potentials!$A$1:$O$1000,MATCH(R161,Potentials!$A$1:$A$1000,0),MATCH("Origine setup",Potentials!$A$1:$O$1,0))&lt;&gt;"",0,
IF($A$2="Tous",
IF(AND($R$2=0,$S$2=0,DATE(YEAR(S161),MONTH(S161),DAY(S161))&gt;=$O$6,(DATE(YEAR(S161),MONTH(S161),DAY(S161))&lt;=$O$3),LEFT(R161,3)="PRA"),1,
IF(AND($R$2&lt;&gt;0,$S$2&lt;&gt;0,DATE(YEAR(S161),MONTH(S161),DAY(S161))&gt;=$R$2,(DATE(YEAR(S161),MONTH(S161),DAY(S161))&lt;=$S$2),LEFT(R161,3)="PRA"),1,0)),
IF(AND($R$2=0,$S$2=0,DATE(YEAR(S161),MONTH(S161),DAY(S161))&gt;=$O$6,(DATE(YEAR(S161),MONTH(S161),DAY(S161))&lt;=$O$3),INDEX(Potentials!$A$1:$O$1000,MATCH(R161,Potentials!$A$1:$A$1000,0),MATCH("Groupe",Potentials!$A$1:$O$1,0))=$A$2,LEFT(R161,3)="PRA"),1,
IF(AND($R$2&lt;&gt;0,$S$2&lt;&gt;0,DATE(YEAR(S161),MONTH(S161),DAY(S161))&gt;=$R$2,(DATE(YEAR(S161),MONTH(S161),DAY(S161))&lt;=$S$2),INDEX(Potentials!$A$1:$O$1000,MATCH(R161,Potentials!$A$1:$A$1000,0),MATCH("Groupe",Potentials!$A$1:$O$1,0))=$A$2,LEFT(R161,3)="PRA"),1,0))))</f>
      </c>
      <c r="U161" s="47" t="str">
        <f>IF(T161&lt;&gt;0,SUM($T$4:T161),0)</f>
      </c>
      <c r="V161" s="1"/>
      <c r="W161" s="17"/>
      <c r="Y161" t="str">
        <f>Projects!A159</f>
      </c>
      <c r="Z161" s="1" t="str">
        <f>Projects!I159</f>
      </c>
      <c r="AA161" s="47" t="str">
        <f>IF($A$2="Tous",
IF(AND($Y$2=0,$Z$2=0,DATE(YEAR(Z161),MONTH(Z161),DAY(Z161))&gt;=$O$6,(DATE(YEAR(Z161),MONTH(Z161),DAY(Z161))&lt;=$O$3)),1,
IF(AND($Y$2&lt;&gt;0,$Z$2&lt;&gt;0,DATE(YEAR(Z161),MONTH(Z161),DAY(Z161))&gt;=$Y$2,(DATE(YEAR(Z161),MONTH(Z161),DAY(Z161))&lt;=$Z$2)),1,0)),
IF(AND($Y$2=0,$Z$2=0,DATE(YEAR(Z161),MONTH(Z161),DAY(Z161))&gt;=$O$6,(DATE(YEAR(Z161),MONTH(Z161),DAY(Z161))&lt;=$O$3),INDEX(Projects!$A$1:$O$1000,MATCH(Y161,Projects!$A$1:$A$1000,0),MATCH("Groupe",Projects!$A$1:$O$1,0))=$A$2),1,
IF(AND($Y$2&lt;&gt;0,$Z$2&lt;&gt;0,DATE(YEAR(Z161),MONTH(Z161),DAY(Z161))&gt;=$Y$2,(DATE(YEAR(Z161),MONTH(Z161),DAY(Z161))&lt;=$Z$2),INDEX(Projects!$A$1:$O$1000,MATCH(Y161,Projects!$A$1:$A$1000,0),MATCH("Groupe",Projects!$A$1:$O$1,0))=$A$2),1,0)))</f>
      </c>
      <c r="AB161" s="47" t="str">
        <f>IF(AA161&lt;&gt;0,SUM($AA$4:AA161),0)</f>
      </c>
      <c r="AC161" s="1"/>
      <c r="AD161" s="17"/>
      <c r="AF161" t="str">
        <f>Projects!A159</f>
      </c>
      <c r="AG161" s="1" t="str">
        <f>Projects!D159</f>
      </c>
      <c r="AH161" s="47" t="str">
        <f>IF($A$2="Tous",
IF(AND($AF$2=0,$AG$2=0,DATE(YEAR(AG161),MONTH(AG161),DAY(AG161))&gt;=$O$6,(DATE(YEAR(AG161),MONTH(AG161),DAY(AG161))&lt;=$O$3)),1,
IF(AND($AF$2&lt;&gt;0,$AG$2&lt;&gt;0,DATE(YEAR(AG161),MONTH(AG161),DAY(AG161))&gt;=$AF$2,(DATE(YEAR(AG161),MONTH(AG161),DAY(AG161))&lt;=$AG$2)),1,0)),
IF(AND($AF$2=0,$AG$2=0,DATE(YEAR(AG161),MONTH(AG161),DAY(AG161))&gt;=$O$6,(DATE(YEAR(AG161),MONTH(AG161),DAY(AG161))&lt;=$O$3),INDEX(Projects!$A$1:$O$1000,MATCH(AF161,Projects!$A$1:$A$1000,0),MATCH("Groupe",Projects!$A$1:$O$1,0))=$A$2),1,
IF(AND($AF$2&lt;&gt;0,$AG$2&lt;&gt;0,DATE(YEAR(AG161),MONTH(AG161),DAY(AG161))&gt;=$AF$2,(DATE(YEAR(AG161),MONTH(AG161),DAY(AG161))&lt;=$AG$2),INDEX(Projects!$A$1:$O$1000,MATCH(AF161,Projects!$A$1:$A$1000,0),MATCH("Groupe",Projects!$A$1:$O$1,0))=$A$2),1,0)))</f>
      </c>
      <c r="AI161" s="47" t="str">
        <f>IF(AH161&lt;&gt;0,SUM($AH$4:AH161),0)</f>
      </c>
      <c r="AJ161" s="1"/>
      <c r="AK161" s="17"/>
      <c r="AM161" t="str">
        <f>Potentials!A159</f>
      </c>
      <c r="AN161" s="1" t="str">
        <f>Potentials!L159</f>
      </c>
      <c r="AO161" s="47" t="str">
        <f>IF(INDEX(Potentials!$A$1:$O$1000,MATCH(R161,Potentials!$A$1:$A$1000,0),MATCH("Origine setup",Potentials!$A$1:$O$1,0))&lt;&gt;"",0,
IF($A$2="Tous",
IF(AND($AM$2=0,$AN$2=0,DATE(YEAR(AN161),MONTH(AN161),DAY(AN161))&gt;=$O$6,(DATE(YEAR(AN161),MONTH(AN161),DAY(AN161))&lt;=$O$3),INDEX(Potentials!$A$1:$O$10000,MATCH(AM161,Potentials!$A$1:$A$1000,0),MATCH("Statut",Potentials!$A$1:$O$1,0))="9 -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IF(AND($AM$2&lt;&gt;0,$AN$2&lt;&gt;0,DATE(YEAR(AN161),MONTH(AN161),DAY(AN161))&gt;=$AM$2,(DATE(YEAR(AN161),MONTH(AN161),DAY(AN161))&lt;=$AN$2),INDEX(Potentials!$A$1:$O$10000,MATCH(AM161,Potentials!$A$1:$A$1000,0),MATCH("Statut",Potentials!$A$1:$O$1,0))="9 - Perdu"),1,0)),
IF(AND($AM$2=0,$AN$2=0,DATE(YEAR(AN161),MONTH(AN161),DAY(AN161))&gt;=$O$6,(DATE(YEAR(AN161),MONTH(AN161),DAY(AN161))&lt;=$O$3),INDEX(Potentials!$A$1:$O$1000,MATCH(AM161,Potentials!$A$1:$A$1000,0),MATCH("Groupe",Potentials!$A$1:$O$1,0))=$A$2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,MATCH(AM161,Potentials!$A$1:$A$1000,0),MATCH("Groupe",Potentials!$A$1:$O$1,0))=$A$2,INDEX(Potentials!$A$1:$O$10000,MATCH(AM161,Potentials!$A$1:$A$1000,0),MATCH("Statut",Potentials!$A$1:$O$1,0))="9 - Perdu"),1,0))))</f>
      </c>
      <c r="AP161" s="47" t="str">
        <f>IF(AO161&lt;&gt;0,SUM($AO$4:AO161),0)</f>
      </c>
      <c r="AQ161" s="1"/>
      <c r="AR161" s="17"/>
      <c r="AT161" t="str">
        <f>IF(COUNTIF($AT$4:AT160,Potentials!B159)&gt;0,"",Potentials!B159)</f>
      </c>
      <c r="AU161" s="2" t="str">
        <f t="array" ref="AU161" aca="1" ca="1">IF($A$2="Tous",SUMPRODUCT((Potentials!$F$2:$F$2000)*(Potentials!$B$2:$B$2000=AT161)*(Potentials!$E$2:$E$2000&lt;&gt;"8 - Gagne")*(Potentials!$E$2:$E$2000&lt;&gt;"9 - Perdu")*(Potentials!$E$2:$E$2000&lt;&gt;"10 - Gele"))
+SUMPRODUCT((Potentials!$F$2:$F$2000=0)*(Potentials!$B$2:$B$2000=AT161)*(Potentials!$D$2:$D$2000)*(Potentials!$E$2:$E$2000&lt;&gt;"8 - Gagne")*(Potentials!$E$2:$E$2000&lt;&gt;"9 - Perdu")*(Potentials!$E$2:$E$2000&lt;&gt;"10 - Gele")),
SUMPRODUCT((Potentials!$F$2:$F$2000)*(Potentials!$B$2:$B$2000=AT161)*(Potentials!$E$2:$E$2000&lt;&gt;"8 - Gagne")*(Potentials!$E$2:$E$2000&lt;&gt;"9 - Perdu")*(Potentials!$E$2:$E$2000&lt;&gt;"10 - Gele")*(Potentials!$O$2:$O$2000=$A$2))
+SUMPRODUCT((Potentials!$F$2:$F$2000=0)*(Potentials!$B$2:$B$2000=AT161)*(Potentials!$D$2:$D$2000)*(Potentials!$E$2:$E$2000&lt;&gt;"8 - Gagne")*(Potentials!$E$2:$E$2000&lt;&gt;"9 - Perdu")*(Potentials!$E$2:$E$2000&lt;&gt;"10 - Gele")*(Potentials!$O$2:$O$2000=$A$2)))</f>
      </c>
      <c r="BA161" t="str">
        <f>Potentials!A159</f>
      </c>
      <c r="BB161" s="2" t="str">
        <f t="array" ref="BB161" aca="1" ca="1">IF($A$2="Tous",SUMPRODUCT((Potentials!$F$2:$F$2000)*(Potentials!$A$2:$A$2000=BA161)*(Potentials!$E$2:$E$2000&lt;&gt;"8 - Gagne")*(Potentials!$E$2:$E$2000&lt;&gt;"9 - Perdu")*(Potentials!$E$2:$E$2000&lt;&gt;"10 - Gele"))
+SUMPRODUCT((Potentials!$F$2:$F$2000=0)*(Potentials!$A$2:$A$2000=BA161)*(Potentials!$D$2:$D$2000)*(Potentials!$E$2:$E$2000&lt;&gt;"8 - Gagne")*(Potentials!$E$2:$E$2000&lt;&gt;"9 - Perdu")*(Potentials!$E$2:$E$2000&lt;&gt;"10 - Gele")),
SUMPRODUCT((Potentials!$F$2:$F$2000)*(Potentials!$A$2:$A$2000=BA161)*(Potentials!$E$2:$E$2000&lt;&gt;"8 - Gagne")*(Potentials!$E$2:$E$2000&lt;&gt;"9 - Perdu")*(Potentials!$E$2:$E$2000&lt;&gt;"10 - Gele")*(Potentials!$O$2:$O$2000=$A$2))
+SUMPRODUCT((Potentials!$F$2:$F$2000=0)*(Potentials!$A$2:$A$2000=BA161)*(Potentials!$D$2:$D$2000)*(Potentials!$E$2:$E$2000&lt;&gt;"8 - Gagne")*(Potentials!$E$2:$E$2000&lt;&gt;"9 - Perdu")*(Potentials!$E$2:$E$2000&lt;&gt;"10 - Gele")*(Potentials!$O$2:$O$2000=$A$2)))</f>
      </c>
    </row>
    <row r="162" spans="1:113">
      <c r="R162" t="str">
        <f>Potentials!A160</f>
      </c>
      <c r="S162" s="1" t="str">
        <f>Potentials!M160</f>
      </c>
      <c r="T162" s="47" t="str">
        <f>IF(INDEX(Potentials!$A$1:$O$1000,MATCH(R162,Potentials!$A$1:$A$1000,0),MATCH("Origine setup",Potentials!$A$1:$O$1,0))&lt;&gt;"",0,
IF($A$2="Tous",
IF(AND($R$2=0,$S$2=0,DATE(YEAR(S162),MONTH(S162),DAY(S162))&gt;=$O$6,(DATE(YEAR(S162),MONTH(S162),DAY(S162))&lt;=$O$3),LEFT(R162,3)="PRA"),1,
IF(AND($R$2&lt;&gt;0,$S$2&lt;&gt;0,DATE(YEAR(S162),MONTH(S162),DAY(S162))&gt;=$R$2,(DATE(YEAR(S162),MONTH(S162),DAY(S162))&lt;=$S$2),LEFT(R162,3)="PRA"),1,0)),
IF(AND($R$2=0,$S$2=0,DATE(YEAR(S162),MONTH(S162),DAY(S162))&gt;=$O$6,(DATE(YEAR(S162),MONTH(S162),DAY(S162))&lt;=$O$3),INDEX(Potentials!$A$1:$O$1000,MATCH(R162,Potentials!$A$1:$A$1000,0),MATCH("Groupe",Potentials!$A$1:$O$1,0))=$A$2,LEFT(R162,3)="PRA"),1,
IF(AND($R$2&lt;&gt;0,$S$2&lt;&gt;0,DATE(YEAR(S162),MONTH(S162),DAY(S162))&gt;=$R$2,(DATE(YEAR(S162),MONTH(S162),DAY(S162))&lt;=$S$2),INDEX(Potentials!$A$1:$O$1000,MATCH(R162,Potentials!$A$1:$A$1000,0),MATCH("Groupe",Potentials!$A$1:$O$1,0))=$A$2,LEFT(R162,3)="PRA"),1,0))))</f>
      </c>
      <c r="U162" s="47" t="str">
        <f>IF(T162&lt;&gt;0,SUM($T$4:T162),0)</f>
      </c>
      <c r="V162" s="1"/>
      <c r="W162" s="17"/>
      <c r="Y162" t="str">
        <f>Projects!A160</f>
      </c>
      <c r="Z162" s="1" t="str">
        <f>Projects!I160</f>
      </c>
      <c r="AA162" s="47" t="str">
        <f>IF($A$2="Tous",
IF(AND($Y$2=0,$Z$2=0,DATE(YEAR(Z162),MONTH(Z162),DAY(Z162))&gt;=$O$6,(DATE(YEAR(Z162),MONTH(Z162),DAY(Z162))&lt;=$O$3)),1,
IF(AND($Y$2&lt;&gt;0,$Z$2&lt;&gt;0,DATE(YEAR(Z162),MONTH(Z162),DAY(Z162))&gt;=$Y$2,(DATE(YEAR(Z162),MONTH(Z162),DAY(Z162))&lt;=$Z$2)),1,0)),
IF(AND($Y$2=0,$Z$2=0,DATE(YEAR(Z162),MONTH(Z162),DAY(Z162))&gt;=$O$6,(DATE(YEAR(Z162),MONTH(Z162),DAY(Z162))&lt;=$O$3),INDEX(Projects!$A$1:$O$1000,MATCH(Y162,Projects!$A$1:$A$1000,0),MATCH("Groupe",Projects!$A$1:$O$1,0))=$A$2),1,
IF(AND($Y$2&lt;&gt;0,$Z$2&lt;&gt;0,DATE(YEAR(Z162),MONTH(Z162),DAY(Z162))&gt;=$Y$2,(DATE(YEAR(Z162),MONTH(Z162),DAY(Z162))&lt;=$Z$2),INDEX(Projects!$A$1:$O$1000,MATCH(Y162,Projects!$A$1:$A$1000,0),MATCH("Groupe",Projects!$A$1:$O$1,0))=$A$2),1,0)))</f>
      </c>
      <c r="AB162" s="47" t="str">
        <f>IF(AA162&lt;&gt;0,SUM($AA$4:AA162),0)</f>
      </c>
      <c r="AC162" s="1"/>
      <c r="AD162" s="17"/>
      <c r="AF162" t="str">
        <f>Projects!A160</f>
      </c>
      <c r="AG162" s="1" t="str">
        <f>Projects!D160</f>
      </c>
      <c r="AH162" s="47" t="str">
        <f>IF($A$2="Tous",
IF(AND($AF$2=0,$AG$2=0,DATE(YEAR(AG162),MONTH(AG162),DAY(AG162))&gt;=$O$6,(DATE(YEAR(AG162),MONTH(AG162),DAY(AG162))&lt;=$O$3)),1,
IF(AND($AF$2&lt;&gt;0,$AG$2&lt;&gt;0,DATE(YEAR(AG162),MONTH(AG162),DAY(AG162))&gt;=$AF$2,(DATE(YEAR(AG162),MONTH(AG162),DAY(AG162))&lt;=$AG$2)),1,0)),
IF(AND($AF$2=0,$AG$2=0,DATE(YEAR(AG162),MONTH(AG162),DAY(AG162))&gt;=$O$6,(DATE(YEAR(AG162),MONTH(AG162),DAY(AG162))&lt;=$O$3),INDEX(Projects!$A$1:$O$1000,MATCH(AF162,Projects!$A$1:$A$1000,0),MATCH("Groupe",Projects!$A$1:$O$1,0))=$A$2),1,
IF(AND($AF$2&lt;&gt;0,$AG$2&lt;&gt;0,DATE(YEAR(AG162),MONTH(AG162),DAY(AG162))&gt;=$AF$2,(DATE(YEAR(AG162),MONTH(AG162),DAY(AG162))&lt;=$AG$2),INDEX(Projects!$A$1:$O$1000,MATCH(AF162,Projects!$A$1:$A$1000,0),MATCH("Groupe",Projects!$A$1:$O$1,0))=$A$2),1,0)))</f>
      </c>
      <c r="AI162" s="47" t="str">
        <f>IF(AH162&lt;&gt;0,SUM($AH$4:AH162),0)</f>
      </c>
      <c r="AJ162" s="1"/>
      <c r="AK162" s="17"/>
      <c r="AM162" t="str">
        <f>Potentials!A160</f>
      </c>
      <c r="AN162" s="1" t="str">
        <f>Potentials!L160</f>
      </c>
      <c r="AO162" s="47" t="str">
        <f>IF(INDEX(Potentials!$A$1:$O$1000,MATCH(R162,Potentials!$A$1:$A$1000,0),MATCH("Origine setup",Potentials!$A$1:$O$1,0))&lt;&gt;"",0,
IF($A$2="Tous",
IF(AND($AM$2=0,$AN$2=0,DATE(YEAR(AN162),MONTH(AN162),DAY(AN162))&gt;=$O$6,(DATE(YEAR(AN162),MONTH(AN162),DAY(AN162))&lt;=$O$3),INDEX(Potentials!$A$1:$O$10000,MATCH(AM162,Potentials!$A$1:$A$1000,0),MATCH("Statut",Potentials!$A$1:$O$1,0))="9 -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IF(AND($AM$2&lt;&gt;0,$AN$2&lt;&gt;0,DATE(YEAR(AN162),MONTH(AN162),DAY(AN162))&gt;=$AM$2,(DATE(YEAR(AN162),MONTH(AN162),DAY(AN162))&lt;=$AN$2),INDEX(Potentials!$A$1:$O$10000,MATCH(AM162,Potentials!$A$1:$A$1000,0),MATCH("Statut",Potentials!$A$1:$O$1,0))="9 - Perdu"),1,0)),
IF(AND($AM$2=0,$AN$2=0,DATE(YEAR(AN162),MONTH(AN162),DAY(AN162))&gt;=$O$6,(DATE(YEAR(AN162),MONTH(AN162),DAY(AN162))&lt;=$O$3),INDEX(Potentials!$A$1:$O$1000,MATCH(AM162,Potentials!$A$1:$A$1000,0),MATCH("Groupe",Potentials!$A$1:$O$1,0))=$A$2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,MATCH(AM162,Potentials!$A$1:$A$1000,0),MATCH("Groupe",Potentials!$A$1:$O$1,0))=$A$2,INDEX(Potentials!$A$1:$O$10000,MATCH(AM162,Potentials!$A$1:$A$1000,0),MATCH("Statut",Potentials!$A$1:$O$1,0))="9 - Perdu"),1,0))))</f>
      </c>
      <c r="AP162" s="47" t="str">
        <f>IF(AO162&lt;&gt;0,SUM($AO$4:AO162),0)</f>
      </c>
      <c r="AQ162" s="1"/>
      <c r="AR162" s="17"/>
      <c r="AT162" t="str">
        <f>IF(COUNTIF($AT$4:AT161,Potentials!B160)&gt;0,"",Potentials!B160)</f>
      </c>
      <c r="AU162" s="2" t="str">
        <f t="array" ref="AU162" aca="1" ca="1">IF($A$2="Tous",SUMPRODUCT((Potentials!$F$2:$F$2000)*(Potentials!$B$2:$B$2000=AT162)*(Potentials!$E$2:$E$2000&lt;&gt;"8 - Gagne")*(Potentials!$E$2:$E$2000&lt;&gt;"9 - Perdu")*(Potentials!$E$2:$E$2000&lt;&gt;"10 - Gele"))
+SUMPRODUCT((Potentials!$F$2:$F$2000=0)*(Potentials!$B$2:$B$2000=AT162)*(Potentials!$D$2:$D$2000)*(Potentials!$E$2:$E$2000&lt;&gt;"8 - Gagne")*(Potentials!$E$2:$E$2000&lt;&gt;"9 - Perdu")*(Potentials!$E$2:$E$2000&lt;&gt;"10 - Gele")),
SUMPRODUCT((Potentials!$F$2:$F$2000)*(Potentials!$B$2:$B$2000=AT162)*(Potentials!$E$2:$E$2000&lt;&gt;"8 - Gagne")*(Potentials!$E$2:$E$2000&lt;&gt;"9 - Perdu")*(Potentials!$E$2:$E$2000&lt;&gt;"10 - Gele")*(Potentials!$O$2:$O$2000=$A$2))
+SUMPRODUCT((Potentials!$F$2:$F$2000=0)*(Potentials!$B$2:$B$2000=AT162)*(Potentials!$D$2:$D$2000)*(Potentials!$E$2:$E$2000&lt;&gt;"8 - Gagne")*(Potentials!$E$2:$E$2000&lt;&gt;"9 - Perdu")*(Potentials!$E$2:$E$2000&lt;&gt;"10 - Gele")*(Potentials!$O$2:$O$2000=$A$2)))</f>
      </c>
      <c r="BA162" t="str">
        <f>Potentials!A160</f>
      </c>
      <c r="BB162" s="2" t="str">
        <f t="array" ref="BB162" aca="1" ca="1">IF($A$2="Tous",SUMPRODUCT((Potentials!$F$2:$F$2000)*(Potentials!$A$2:$A$2000=BA162)*(Potentials!$E$2:$E$2000&lt;&gt;"8 - Gagne")*(Potentials!$E$2:$E$2000&lt;&gt;"9 - Perdu")*(Potentials!$E$2:$E$2000&lt;&gt;"10 - Gele"))
+SUMPRODUCT((Potentials!$F$2:$F$2000=0)*(Potentials!$A$2:$A$2000=BA162)*(Potentials!$D$2:$D$2000)*(Potentials!$E$2:$E$2000&lt;&gt;"8 - Gagne")*(Potentials!$E$2:$E$2000&lt;&gt;"9 - Perdu")*(Potentials!$E$2:$E$2000&lt;&gt;"10 - Gele")),
SUMPRODUCT((Potentials!$F$2:$F$2000)*(Potentials!$A$2:$A$2000=BA162)*(Potentials!$E$2:$E$2000&lt;&gt;"8 - Gagne")*(Potentials!$E$2:$E$2000&lt;&gt;"9 - Perdu")*(Potentials!$E$2:$E$2000&lt;&gt;"10 - Gele")*(Potentials!$O$2:$O$2000=$A$2))
+SUMPRODUCT((Potentials!$F$2:$F$2000=0)*(Potentials!$A$2:$A$2000=BA162)*(Potentials!$D$2:$D$2000)*(Potentials!$E$2:$E$2000&lt;&gt;"8 - Gagne")*(Potentials!$E$2:$E$2000&lt;&gt;"9 - Perdu")*(Potentials!$E$2:$E$2000&lt;&gt;"10 - Gele")*(Potentials!$O$2:$O$2000=$A$2)))</f>
      </c>
    </row>
    <row r="163" spans="1:113">
      <c r="R163" t="str">
        <f>Potentials!A161</f>
      </c>
      <c r="S163" s="1" t="str">
        <f>Potentials!M161</f>
      </c>
      <c r="T163" s="47" t="str">
        <f>IF(INDEX(Potentials!$A$1:$O$1000,MATCH(R163,Potentials!$A$1:$A$1000,0),MATCH("Origine setup",Potentials!$A$1:$O$1,0))&lt;&gt;"",0,
IF($A$2="Tous",
IF(AND($R$2=0,$S$2=0,DATE(YEAR(S163),MONTH(S163),DAY(S163))&gt;=$O$6,(DATE(YEAR(S163),MONTH(S163),DAY(S163))&lt;=$O$3),LEFT(R163,3)="PRA"),1,
IF(AND($R$2&lt;&gt;0,$S$2&lt;&gt;0,DATE(YEAR(S163),MONTH(S163),DAY(S163))&gt;=$R$2,(DATE(YEAR(S163),MONTH(S163),DAY(S163))&lt;=$S$2),LEFT(R163,3)="PRA"),1,0)),
IF(AND($R$2=0,$S$2=0,DATE(YEAR(S163),MONTH(S163),DAY(S163))&gt;=$O$6,(DATE(YEAR(S163),MONTH(S163),DAY(S163))&lt;=$O$3),INDEX(Potentials!$A$1:$O$1000,MATCH(R163,Potentials!$A$1:$A$1000,0),MATCH("Groupe",Potentials!$A$1:$O$1,0))=$A$2,LEFT(R163,3)="PRA"),1,
IF(AND($R$2&lt;&gt;0,$S$2&lt;&gt;0,DATE(YEAR(S163),MONTH(S163),DAY(S163))&gt;=$R$2,(DATE(YEAR(S163),MONTH(S163),DAY(S163))&lt;=$S$2),INDEX(Potentials!$A$1:$O$1000,MATCH(R163,Potentials!$A$1:$A$1000,0),MATCH("Groupe",Potentials!$A$1:$O$1,0))=$A$2,LEFT(R163,3)="PRA"),1,0))))</f>
      </c>
      <c r="U163" s="47" t="str">
        <f>IF(T163&lt;&gt;0,SUM($T$4:T163),0)</f>
      </c>
      <c r="V163" s="1"/>
      <c r="W163" s="17"/>
      <c r="Y163" t="str">
        <f>Projects!A161</f>
      </c>
      <c r="Z163" s="1" t="str">
        <f>Projects!I161</f>
      </c>
      <c r="AA163" s="47" t="str">
        <f>IF($A$2="Tous",
IF(AND($Y$2=0,$Z$2=0,DATE(YEAR(Z163),MONTH(Z163),DAY(Z163))&gt;=$O$6,(DATE(YEAR(Z163),MONTH(Z163),DAY(Z163))&lt;=$O$3)),1,
IF(AND($Y$2&lt;&gt;0,$Z$2&lt;&gt;0,DATE(YEAR(Z163),MONTH(Z163),DAY(Z163))&gt;=$Y$2,(DATE(YEAR(Z163),MONTH(Z163),DAY(Z163))&lt;=$Z$2)),1,0)),
IF(AND($Y$2=0,$Z$2=0,DATE(YEAR(Z163),MONTH(Z163),DAY(Z163))&gt;=$O$6,(DATE(YEAR(Z163),MONTH(Z163),DAY(Z163))&lt;=$O$3),INDEX(Projects!$A$1:$O$1000,MATCH(Y163,Projects!$A$1:$A$1000,0),MATCH("Groupe",Projects!$A$1:$O$1,0))=$A$2),1,
IF(AND($Y$2&lt;&gt;0,$Z$2&lt;&gt;0,DATE(YEAR(Z163),MONTH(Z163),DAY(Z163))&gt;=$Y$2,(DATE(YEAR(Z163),MONTH(Z163),DAY(Z163))&lt;=$Z$2),INDEX(Projects!$A$1:$O$1000,MATCH(Y163,Projects!$A$1:$A$1000,0),MATCH("Groupe",Projects!$A$1:$O$1,0))=$A$2),1,0)))</f>
      </c>
      <c r="AB163" s="47" t="str">
        <f>IF(AA163&lt;&gt;0,SUM($AA$4:AA163),0)</f>
      </c>
      <c r="AC163" s="1"/>
      <c r="AD163" s="17"/>
      <c r="AF163" t="str">
        <f>Projects!A161</f>
      </c>
      <c r="AG163" s="1" t="str">
        <f>Projects!D161</f>
      </c>
      <c r="AH163" s="47" t="str">
        <f>IF($A$2="Tous",
IF(AND($AF$2=0,$AG$2=0,DATE(YEAR(AG163),MONTH(AG163),DAY(AG163))&gt;=$O$6,(DATE(YEAR(AG163),MONTH(AG163),DAY(AG163))&lt;=$O$3)),1,
IF(AND($AF$2&lt;&gt;0,$AG$2&lt;&gt;0,DATE(YEAR(AG163),MONTH(AG163),DAY(AG163))&gt;=$AF$2,(DATE(YEAR(AG163),MONTH(AG163),DAY(AG163))&lt;=$AG$2)),1,0)),
IF(AND($AF$2=0,$AG$2=0,DATE(YEAR(AG163),MONTH(AG163),DAY(AG163))&gt;=$O$6,(DATE(YEAR(AG163),MONTH(AG163),DAY(AG163))&lt;=$O$3),INDEX(Projects!$A$1:$O$1000,MATCH(AF163,Projects!$A$1:$A$1000,0),MATCH("Groupe",Projects!$A$1:$O$1,0))=$A$2),1,
IF(AND($AF$2&lt;&gt;0,$AG$2&lt;&gt;0,DATE(YEAR(AG163),MONTH(AG163),DAY(AG163))&gt;=$AF$2,(DATE(YEAR(AG163),MONTH(AG163),DAY(AG163))&lt;=$AG$2),INDEX(Projects!$A$1:$O$1000,MATCH(AF163,Projects!$A$1:$A$1000,0),MATCH("Groupe",Projects!$A$1:$O$1,0))=$A$2),1,0)))</f>
      </c>
      <c r="AI163" s="47" t="str">
        <f>IF(AH163&lt;&gt;0,SUM($AH$4:AH163),0)</f>
      </c>
      <c r="AJ163" s="1"/>
      <c r="AK163" s="17"/>
      <c r="AM163" t="str">
        <f>Potentials!A161</f>
      </c>
      <c r="AN163" s="1" t="str">
        <f>Potentials!L161</f>
      </c>
      <c r="AO163" s="47" t="str">
        <f>IF(INDEX(Potentials!$A$1:$O$1000,MATCH(R163,Potentials!$A$1:$A$1000,0),MATCH("Origine setup",Potentials!$A$1:$O$1,0))&lt;&gt;"",0,
IF($A$2="Tous",
IF(AND($AM$2=0,$AN$2=0,DATE(YEAR(AN163),MONTH(AN163),DAY(AN163))&gt;=$O$6,(DATE(YEAR(AN163),MONTH(AN163),DAY(AN163))&lt;=$O$3),INDEX(Potentials!$A$1:$O$10000,MATCH(AM163,Potentials!$A$1:$A$1000,0),MATCH("Statut",Potentials!$A$1:$O$1,0))="9 -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IF(AND($AM$2&lt;&gt;0,$AN$2&lt;&gt;0,DATE(YEAR(AN163),MONTH(AN163),DAY(AN163))&gt;=$AM$2,(DATE(YEAR(AN163),MONTH(AN163),DAY(AN163))&lt;=$AN$2),INDEX(Potentials!$A$1:$O$10000,MATCH(AM163,Potentials!$A$1:$A$1000,0),MATCH("Statut",Potentials!$A$1:$O$1,0))="9 - Perdu"),1,0)),
IF(AND($AM$2=0,$AN$2=0,DATE(YEAR(AN163),MONTH(AN163),DAY(AN163))&gt;=$O$6,(DATE(YEAR(AN163),MONTH(AN163),DAY(AN163))&lt;=$O$3),INDEX(Potentials!$A$1:$O$1000,MATCH(AM163,Potentials!$A$1:$A$1000,0),MATCH("Groupe",Potentials!$A$1:$O$1,0))=$A$2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,MATCH(AM163,Potentials!$A$1:$A$1000,0),MATCH("Groupe",Potentials!$A$1:$O$1,0))=$A$2,INDEX(Potentials!$A$1:$O$10000,MATCH(AM163,Potentials!$A$1:$A$1000,0),MATCH("Statut",Potentials!$A$1:$O$1,0))="9 - Perdu"),1,0))))</f>
      </c>
      <c r="AP163" s="47" t="str">
        <f>IF(AO163&lt;&gt;0,SUM($AO$4:AO163),0)</f>
      </c>
      <c r="AQ163" s="1"/>
      <c r="AR163" s="17"/>
      <c r="AT163" t="str">
        <f>IF(COUNTIF($AT$4:AT162,Potentials!B161)&gt;0,"",Potentials!B161)</f>
      </c>
      <c r="AU163" s="2" t="str">
        <f t="array" ref="AU163" aca="1" ca="1">IF($A$2="Tous",SUMPRODUCT((Potentials!$F$2:$F$2000)*(Potentials!$B$2:$B$2000=AT163)*(Potentials!$E$2:$E$2000&lt;&gt;"8 - Gagne")*(Potentials!$E$2:$E$2000&lt;&gt;"9 - Perdu")*(Potentials!$E$2:$E$2000&lt;&gt;"10 - Gele"))
+SUMPRODUCT((Potentials!$F$2:$F$2000=0)*(Potentials!$B$2:$B$2000=AT163)*(Potentials!$D$2:$D$2000)*(Potentials!$E$2:$E$2000&lt;&gt;"8 - Gagne")*(Potentials!$E$2:$E$2000&lt;&gt;"9 - Perdu")*(Potentials!$E$2:$E$2000&lt;&gt;"10 - Gele")),
SUMPRODUCT((Potentials!$F$2:$F$2000)*(Potentials!$B$2:$B$2000=AT163)*(Potentials!$E$2:$E$2000&lt;&gt;"8 - Gagne")*(Potentials!$E$2:$E$2000&lt;&gt;"9 - Perdu")*(Potentials!$E$2:$E$2000&lt;&gt;"10 - Gele")*(Potentials!$O$2:$O$2000=$A$2))
+SUMPRODUCT((Potentials!$F$2:$F$2000=0)*(Potentials!$B$2:$B$2000=AT163)*(Potentials!$D$2:$D$2000)*(Potentials!$E$2:$E$2000&lt;&gt;"8 - Gagne")*(Potentials!$E$2:$E$2000&lt;&gt;"9 - Perdu")*(Potentials!$E$2:$E$2000&lt;&gt;"10 - Gele")*(Potentials!$O$2:$O$2000=$A$2)))</f>
      </c>
      <c r="BA163" t="str">
        <f>Potentials!A161</f>
      </c>
      <c r="BB163" s="2" t="str">
        <f t="array" ref="BB163" aca="1" ca="1">IF($A$2="Tous",SUMPRODUCT((Potentials!$F$2:$F$2000)*(Potentials!$A$2:$A$2000=BA163)*(Potentials!$E$2:$E$2000&lt;&gt;"8 - Gagne")*(Potentials!$E$2:$E$2000&lt;&gt;"9 - Perdu")*(Potentials!$E$2:$E$2000&lt;&gt;"10 - Gele"))
+SUMPRODUCT((Potentials!$F$2:$F$2000=0)*(Potentials!$A$2:$A$2000=BA163)*(Potentials!$D$2:$D$2000)*(Potentials!$E$2:$E$2000&lt;&gt;"8 - Gagne")*(Potentials!$E$2:$E$2000&lt;&gt;"9 - Perdu")*(Potentials!$E$2:$E$2000&lt;&gt;"10 - Gele")),
SUMPRODUCT((Potentials!$F$2:$F$2000)*(Potentials!$A$2:$A$2000=BA163)*(Potentials!$E$2:$E$2000&lt;&gt;"8 - Gagne")*(Potentials!$E$2:$E$2000&lt;&gt;"9 - Perdu")*(Potentials!$E$2:$E$2000&lt;&gt;"10 - Gele")*(Potentials!$O$2:$O$2000=$A$2))
+SUMPRODUCT((Potentials!$F$2:$F$2000=0)*(Potentials!$A$2:$A$2000=BA163)*(Potentials!$D$2:$D$2000)*(Potentials!$E$2:$E$2000&lt;&gt;"8 - Gagne")*(Potentials!$E$2:$E$2000&lt;&gt;"9 - Perdu")*(Potentials!$E$2:$E$2000&lt;&gt;"10 - Gele")*(Potentials!$O$2:$O$2000=$A$2)))</f>
      </c>
    </row>
    <row r="164" spans="1:113">
      <c r="R164" t="str">
        <f>Potentials!A162</f>
      </c>
      <c r="S164" s="1" t="str">
        <f>Potentials!M162</f>
      </c>
      <c r="T164" s="47" t="str">
        <f>IF(INDEX(Potentials!$A$1:$O$1000,MATCH(R164,Potentials!$A$1:$A$1000,0),MATCH("Origine setup",Potentials!$A$1:$O$1,0))&lt;&gt;"",0,
IF($A$2="Tous",
IF(AND($R$2=0,$S$2=0,DATE(YEAR(S164),MONTH(S164),DAY(S164))&gt;=$O$6,(DATE(YEAR(S164),MONTH(S164),DAY(S164))&lt;=$O$3),LEFT(R164,3)="PRA"),1,
IF(AND($R$2&lt;&gt;0,$S$2&lt;&gt;0,DATE(YEAR(S164),MONTH(S164),DAY(S164))&gt;=$R$2,(DATE(YEAR(S164),MONTH(S164),DAY(S164))&lt;=$S$2),LEFT(R164,3)="PRA"),1,0)),
IF(AND($R$2=0,$S$2=0,DATE(YEAR(S164),MONTH(S164),DAY(S164))&gt;=$O$6,(DATE(YEAR(S164),MONTH(S164),DAY(S164))&lt;=$O$3),INDEX(Potentials!$A$1:$O$1000,MATCH(R164,Potentials!$A$1:$A$1000,0),MATCH("Groupe",Potentials!$A$1:$O$1,0))=$A$2,LEFT(R164,3)="PRA"),1,
IF(AND($R$2&lt;&gt;0,$S$2&lt;&gt;0,DATE(YEAR(S164),MONTH(S164),DAY(S164))&gt;=$R$2,(DATE(YEAR(S164),MONTH(S164),DAY(S164))&lt;=$S$2),INDEX(Potentials!$A$1:$O$1000,MATCH(R164,Potentials!$A$1:$A$1000,0),MATCH("Groupe",Potentials!$A$1:$O$1,0))=$A$2,LEFT(R164,3)="PRA"),1,0))))</f>
      </c>
      <c r="U164" s="47" t="str">
        <f>IF(T164&lt;&gt;0,SUM($T$4:T164),0)</f>
      </c>
      <c r="V164" s="1"/>
      <c r="W164" s="17"/>
      <c r="Y164" t="str">
        <f>Projects!A162</f>
      </c>
      <c r="Z164" s="1" t="str">
        <f>Projects!I162</f>
      </c>
      <c r="AA164" s="47" t="str">
        <f>IF($A$2="Tous",
IF(AND($Y$2=0,$Z$2=0,DATE(YEAR(Z164),MONTH(Z164),DAY(Z164))&gt;=$O$6,(DATE(YEAR(Z164),MONTH(Z164),DAY(Z164))&lt;=$O$3)),1,
IF(AND($Y$2&lt;&gt;0,$Z$2&lt;&gt;0,DATE(YEAR(Z164),MONTH(Z164),DAY(Z164))&gt;=$Y$2,(DATE(YEAR(Z164),MONTH(Z164),DAY(Z164))&lt;=$Z$2)),1,0)),
IF(AND($Y$2=0,$Z$2=0,DATE(YEAR(Z164),MONTH(Z164),DAY(Z164))&gt;=$O$6,(DATE(YEAR(Z164),MONTH(Z164),DAY(Z164))&lt;=$O$3),INDEX(Projects!$A$1:$O$1000,MATCH(Y164,Projects!$A$1:$A$1000,0),MATCH("Groupe",Projects!$A$1:$O$1,0))=$A$2),1,
IF(AND($Y$2&lt;&gt;0,$Z$2&lt;&gt;0,DATE(YEAR(Z164),MONTH(Z164),DAY(Z164))&gt;=$Y$2,(DATE(YEAR(Z164),MONTH(Z164),DAY(Z164))&lt;=$Z$2),INDEX(Projects!$A$1:$O$1000,MATCH(Y164,Projects!$A$1:$A$1000,0),MATCH("Groupe",Projects!$A$1:$O$1,0))=$A$2),1,0)))</f>
      </c>
      <c r="AB164" s="47" t="str">
        <f>IF(AA164&lt;&gt;0,SUM($AA$4:AA164),0)</f>
      </c>
      <c r="AC164" s="1"/>
      <c r="AD164" s="17"/>
      <c r="AF164" t="str">
        <f>Projects!A162</f>
      </c>
      <c r="AG164" s="1" t="str">
        <f>Projects!D162</f>
      </c>
      <c r="AH164" s="47" t="str">
        <f>IF($A$2="Tous",
IF(AND($AF$2=0,$AG$2=0,DATE(YEAR(AG164),MONTH(AG164),DAY(AG164))&gt;=$O$6,(DATE(YEAR(AG164),MONTH(AG164),DAY(AG164))&lt;=$O$3)),1,
IF(AND($AF$2&lt;&gt;0,$AG$2&lt;&gt;0,DATE(YEAR(AG164),MONTH(AG164),DAY(AG164))&gt;=$AF$2,(DATE(YEAR(AG164),MONTH(AG164),DAY(AG164))&lt;=$AG$2)),1,0)),
IF(AND($AF$2=0,$AG$2=0,DATE(YEAR(AG164),MONTH(AG164),DAY(AG164))&gt;=$O$6,(DATE(YEAR(AG164),MONTH(AG164),DAY(AG164))&lt;=$O$3),INDEX(Projects!$A$1:$O$1000,MATCH(AF164,Projects!$A$1:$A$1000,0),MATCH("Groupe",Projects!$A$1:$O$1,0))=$A$2),1,
IF(AND($AF$2&lt;&gt;0,$AG$2&lt;&gt;0,DATE(YEAR(AG164),MONTH(AG164),DAY(AG164))&gt;=$AF$2,(DATE(YEAR(AG164),MONTH(AG164),DAY(AG164))&lt;=$AG$2),INDEX(Projects!$A$1:$O$1000,MATCH(AF164,Projects!$A$1:$A$1000,0),MATCH("Groupe",Projects!$A$1:$O$1,0))=$A$2),1,0)))</f>
      </c>
      <c r="AI164" s="47" t="str">
        <f>IF(AH164&lt;&gt;0,SUM($AH$4:AH164),0)</f>
      </c>
      <c r="AJ164" s="1"/>
      <c r="AK164" s="17"/>
      <c r="AM164" t="str">
        <f>Potentials!A162</f>
      </c>
      <c r="AN164" s="1" t="str">
        <f>Potentials!L162</f>
      </c>
      <c r="AO164" s="47" t="str">
        <f>IF(INDEX(Potentials!$A$1:$O$1000,MATCH(R164,Potentials!$A$1:$A$1000,0),MATCH("Origine setup",Potentials!$A$1:$O$1,0))&lt;&gt;"",0,
IF($A$2="Tous",
IF(AND($AM$2=0,$AN$2=0,DATE(YEAR(AN164),MONTH(AN164),DAY(AN164))&gt;=$O$6,(DATE(YEAR(AN164),MONTH(AN164),DAY(AN164))&lt;=$O$3),INDEX(Potentials!$A$1:$O$10000,MATCH(AM164,Potentials!$A$1:$A$1000,0),MATCH("Statut",Potentials!$A$1:$O$1,0))="9 -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IF(AND($AM$2&lt;&gt;0,$AN$2&lt;&gt;0,DATE(YEAR(AN164),MONTH(AN164),DAY(AN164))&gt;=$AM$2,(DATE(YEAR(AN164),MONTH(AN164),DAY(AN164))&lt;=$AN$2),INDEX(Potentials!$A$1:$O$10000,MATCH(AM164,Potentials!$A$1:$A$1000,0),MATCH("Statut",Potentials!$A$1:$O$1,0))="9 - Perdu"),1,0)),
IF(AND($AM$2=0,$AN$2=0,DATE(YEAR(AN164),MONTH(AN164),DAY(AN164))&gt;=$O$6,(DATE(YEAR(AN164),MONTH(AN164),DAY(AN164))&lt;=$O$3),INDEX(Potentials!$A$1:$O$1000,MATCH(AM164,Potentials!$A$1:$A$1000,0),MATCH("Groupe",Potentials!$A$1:$O$1,0))=$A$2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,MATCH(AM164,Potentials!$A$1:$A$1000,0),MATCH("Groupe",Potentials!$A$1:$O$1,0))=$A$2,INDEX(Potentials!$A$1:$O$10000,MATCH(AM164,Potentials!$A$1:$A$1000,0),MATCH("Statut",Potentials!$A$1:$O$1,0))="9 - Perdu"),1,0))))</f>
      </c>
      <c r="AP164" s="47" t="str">
        <f>IF(AO164&lt;&gt;0,SUM($AO$4:AO164),0)</f>
      </c>
      <c r="AQ164" s="1"/>
      <c r="AR164" s="17"/>
      <c r="AT164" t="str">
        <f>IF(COUNTIF($AT$4:AT163,Potentials!B162)&gt;0,"",Potentials!B162)</f>
      </c>
      <c r="AU164" s="2" t="str">
        <f t="array" ref="AU164" aca="1" ca="1">IF($A$2="Tous",SUMPRODUCT((Potentials!$F$2:$F$2000)*(Potentials!$B$2:$B$2000=AT164)*(Potentials!$E$2:$E$2000&lt;&gt;"8 - Gagne")*(Potentials!$E$2:$E$2000&lt;&gt;"9 - Perdu")*(Potentials!$E$2:$E$2000&lt;&gt;"10 - Gele"))
+SUMPRODUCT((Potentials!$F$2:$F$2000=0)*(Potentials!$B$2:$B$2000=AT164)*(Potentials!$D$2:$D$2000)*(Potentials!$E$2:$E$2000&lt;&gt;"8 - Gagne")*(Potentials!$E$2:$E$2000&lt;&gt;"9 - Perdu")*(Potentials!$E$2:$E$2000&lt;&gt;"10 - Gele")),
SUMPRODUCT((Potentials!$F$2:$F$2000)*(Potentials!$B$2:$B$2000=AT164)*(Potentials!$E$2:$E$2000&lt;&gt;"8 - Gagne")*(Potentials!$E$2:$E$2000&lt;&gt;"9 - Perdu")*(Potentials!$E$2:$E$2000&lt;&gt;"10 - Gele")*(Potentials!$O$2:$O$2000=$A$2))
+SUMPRODUCT((Potentials!$F$2:$F$2000=0)*(Potentials!$B$2:$B$2000=AT164)*(Potentials!$D$2:$D$2000)*(Potentials!$E$2:$E$2000&lt;&gt;"8 - Gagne")*(Potentials!$E$2:$E$2000&lt;&gt;"9 - Perdu")*(Potentials!$E$2:$E$2000&lt;&gt;"10 - Gele")*(Potentials!$O$2:$O$2000=$A$2)))</f>
      </c>
      <c r="BA164" t="str">
        <f>Potentials!A162</f>
      </c>
      <c r="BB164" s="2" t="str">
        <f t="array" ref="BB164" aca="1" ca="1">IF($A$2="Tous",SUMPRODUCT((Potentials!$F$2:$F$2000)*(Potentials!$A$2:$A$2000=BA164)*(Potentials!$E$2:$E$2000&lt;&gt;"8 - Gagne")*(Potentials!$E$2:$E$2000&lt;&gt;"9 - Perdu")*(Potentials!$E$2:$E$2000&lt;&gt;"10 - Gele"))
+SUMPRODUCT((Potentials!$F$2:$F$2000=0)*(Potentials!$A$2:$A$2000=BA164)*(Potentials!$D$2:$D$2000)*(Potentials!$E$2:$E$2000&lt;&gt;"8 - Gagne")*(Potentials!$E$2:$E$2000&lt;&gt;"9 - Perdu")*(Potentials!$E$2:$E$2000&lt;&gt;"10 - Gele")),
SUMPRODUCT((Potentials!$F$2:$F$2000)*(Potentials!$A$2:$A$2000=BA164)*(Potentials!$E$2:$E$2000&lt;&gt;"8 - Gagne")*(Potentials!$E$2:$E$2000&lt;&gt;"9 - Perdu")*(Potentials!$E$2:$E$2000&lt;&gt;"10 - Gele")*(Potentials!$O$2:$O$2000=$A$2))
+SUMPRODUCT((Potentials!$F$2:$F$2000=0)*(Potentials!$A$2:$A$2000=BA164)*(Potentials!$D$2:$D$2000)*(Potentials!$E$2:$E$2000&lt;&gt;"8 - Gagne")*(Potentials!$E$2:$E$2000&lt;&gt;"9 - Perdu")*(Potentials!$E$2:$E$2000&lt;&gt;"10 - Gele")*(Potentials!$O$2:$O$2000=$A$2)))</f>
      </c>
    </row>
    <row r="165" spans="1:113">
      <c r="R165" t="str">
        <f>Potentials!A163</f>
      </c>
      <c r="S165" s="1" t="str">
        <f>Potentials!M163</f>
      </c>
      <c r="T165" s="47" t="str">
        <f>IF(INDEX(Potentials!$A$1:$O$1000,MATCH(R165,Potentials!$A$1:$A$1000,0),MATCH("Origine setup",Potentials!$A$1:$O$1,0))&lt;&gt;"",0,
IF($A$2="Tous",
IF(AND($R$2=0,$S$2=0,DATE(YEAR(S165),MONTH(S165),DAY(S165))&gt;=$O$6,(DATE(YEAR(S165),MONTH(S165),DAY(S165))&lt;=$O$3),LEFT(R165,3)="PRA"),1,
IF(AND($R$2&lt;&gt;0,$S$2&lt;&gt;0,DATE(YEAR(S165),MONTH(S165),DAY(S165))&gt;=$R$2,(DATE(YEAR(S165),MONTH(S165),DAY(S165))&lt;=$S$2),LEFT(R165,3)="PRA"),1,0)),
IF(AND($R$2=0,$S$2=0,DATE(YEAR(S165),MONTH(S165),DAY(S165))&gt;=$O$6,(DATE(YEAR(S165),MONTH(S165),DAY(S165))&lt;=$O$3),INDEX(Potentials!$A$1:$O$1000,MATCH(R165,Potentials!$A$1:$A$1000,0),MATCH("Groupe",Potentials!$A$1:$O$1,0))=$A$2,LEFT(R165,3)="PRA"),1,
IF(AND($R$2&lt;&gt;0,$S$2&lt;&gt;0,DATE(YEAR(S165),MONTH(S165),DAY(S165))&gt;=$R$2,(DATE(YEAR(S165),MONTH(S165),DAY(S165))&lt;=$S$2),INDEX(Potentials!$A$1:$O$1000,MATCH(R165,Potentials!$A$1:$A$1000,0),MATCH("Groupe",Potentials!$A$1:$O$1,0))=$A$2,LEFT(R165,3)="PRA"),1,0))))</f>
      </c>
      <c r="U165" s="47" t="str">
        <f>IF(T165&lt;&gt;0,SUM($T$4:T165),0)</f>
      </c>
      <c r="V165" s="1"/>
      <c r="W165" s="17"/>
      <c r="Y165" t="str">
        <f>Projects!A163</f>
      </c>
      <c r="Z165" s="1" t="str">
        <f>Projects!I163</f>
      </c>
      <c r="AA165" s="47" t="str">
        <f>IF($A$2="Tous",
IF(AND($Y$2=0,$Z$2=0,DATE(YEAR(Z165),MONTH(Z165),DAY(Z165))&gt;=$O$6,(DATE(YEAR(Z165),MONTH(Z165),DAY(Z165))&lt;=$O$3)),1,
IF(AND($Y$2&lt;&gt;0,$Z$2&lt;&gt;0,DATE(YEAR(Z165),MONTH(Z165),DAY(Z165))&gt;=$Y$2,(DATE(YEAR(Z165),MONTH(Z165),DAY(Z165))&lt;=$Z$2)),1,0)),
IF(AND($Y$2=0,$Z$2=0,DATE(YEAR(Z165),MONTH(Z165),DAY(Z165))&gt;=$O$6,(DATE(YEAR(Z165),MONTH(Z165),DAY(Z165))&lt;=$O$3),INDEX(Projects!$A$1:$O$1000,MATCH(Y165,Projects!$A$1:$A$1000,0),MATCH("Groupe",Projects!$A$1:$O$1,0))=$A$2),1,
IF(AND($Y$2&lt;&gt;0,$Z$2&lt;&gt;0,DATE(YEAR(Z165),MONTH(Z165),DAY(Z165))&gt;=$Y$2,(DATE(YEAR(Z165),MONTH(Z165),DAY(Z165))&lt;=$Z$2),INDEX(Projects!$A$1:$O$1000,MATCH(Y165,Projects!$A$1:$A$1000,0),MATCH("Groupe",Projects!$A$1:$O$1,0))=$A$2),1,0)))</f>
      </c>
      <c r="AB165" s="47" t="str">
        <f>IF(AA165&lt;&gt;0,SUM($AA$4:AA165),0)</f>
      </c>
      <c r="AC165" s="1"/>
      <c r="AD165" s="17"/>
      <c r="AF165" t="str">
        <f>Projects!A163</f>
      </c>
      <c r="AG165" s="1" t="str">
        <f>Projects!D163</f>
      </c>
      <c r="AH165" s="47" t="str">
        <f>IF($A$2="Tous",
IF(AND($AF$2=0,$AG$2=0,DATE(YEAR(AG165),MONTH(AG165),DAY(AG165))&gt;=$O$6,(DATE(YEAR(AG165),MONTH(AG165),DAY(AG165))&lt;=$O$3)),1,
IF(AND($AF$2&lt;&gt;0,$AG$2&lt;&gt;0,DATE(YEAR(AG165),MONTH(AG165),DAY(AG165))&gt;=$AF$2,(DATE(YEAR(AG165),MONTH(AG165),DAY(AG165))&lt;=$AG$2)),1,0)),
IF(AND($AF$2=0,$AG$2=0,DATE(YEAR(AG165),MONTH(AG165),DAY(AG165))&gt;=$O$6,(DATE(YEAR(AG165),MONTH(AG165),DAY(AG165))&lt;=$O$3),INDEX(Projects!$A$1:$O$1000,MATCH(AF165,Projects!$A$1:$A$1000,0),MATCH("Groupe",Projects!$A$1:$O$1,0))=$A$2),1,
IF(AND($AF$2&lt;&gt;0,$AG$2&lt;&gt;0,DATE(YEAR(AG165),MONTH(AG165),DAY(AG165))&gt;=$AF$2,(DATE(YEAR(AG165),MONTH(AG165),DAY(AG165))&lt;=$AG$2),INDEX(Projects!$A$1:$O$1000,MATCH(AF165,Projects!$A$1:$A$1000,0),MATCH("Groupe",Projects!$A$1:$O$1,0))=$A$2),1,0)))</f>
      </c>
      <c r="AI165" s="47" t="str">
        <f>IF(AH165&lt;&gt;0,SUM($AH$4:AH165),0)</f>
      </c>
      <c r="AJ165" s="1"/>
      <c r="AK165" s="17"/>
      <c r="AM165" t="str">
        <f>Potentials!A163</f>
      </c>
      <c r="AN165" s="1" t="str">
        <f>Potentials!L163</f>
      </c>
      <c r="AO165" s="47" t="str">
        <f>IF(INDEX(Potentials!$A$1:$O$1000,MATCH(R165,Potentials!$A$1:$A$1000,0),MATCH("Origine setup",Potentials!$A$1:$O$1,0))&lt;&gt;"",0,
IF($A$2="Tous",
IF(AND($AM$2=0,$AN$2=0,DATE(YEAR(AN165),MONTH(AN165),DAY(AN165))&gt;=$O$6,(DATE(YEAR(AN165),MONTH(AN165),DAY(AN165))&lt;=$O$3),INDEX(Potentials!$A$1:$O$10000,MATCH(AM165,Potentials!$A$1:$A$1000,0),MATCH("Statut",Potentials!$A$1:$O$1,0))="9 -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IF(AND($AM$2&lt;&gt;0,$AN$2&lt;&gt;0,DATE(YEAR(AN165),MONTH(AN165),DAY(AN165))&gt;=$AM$2,(DATE(YEAR(AN165),MONTH(AN165),DAY(AN165))&lt;=$AN$2),INDEX(Potentials!$A$1:$O$10000,MATCH(AM165,Potentials!$A$1:$A$1000,0),MATCH("Statut",Potentials!$A$1:$O$1,0))="9 - Perdu"),1,0)),
IF(AND($AM$2=0,$AN$2=0,DATE(YEAR(AN165),MONTH(AN165),DAY(AN165))&gt;=$O$6,(DATE(YEAR(AN165),MONTH(AN165),DAY(AN165))&lt;=$O$3),INDEX(Potentials!$A$1:$O$1000,MATCH(AM165,Potentials!$A$1:$A$1000,0),MATCH("Groupe",Potentials!$A$1:$O$1,0))=$A$2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,MATCH(AM165,Potentials!$A$1:$A$1000,0),MATCH("Groupe",Potentials!$A$1:$O$1,0))=$A$2,INDEX(Potentials!$A$1:$O$10000,MATCH(AM165,Potentials!$A$1:$A$1000,0),MATCH("Statut",Potentials!$A$1:$O$1,0))="9 - Perdu"),1,0))))</f>
      </c>
      <c r="AP165" s="47" t="str">
        <f>IF(AO165&lt;&gt;0,SUM($AO$4:AO165),0)</f>
      </c>
      <c r="AQ165" s="1"/>
      <c r="AR165" s="17"/>
      <c r="AT165" t="str">
        <f>IF(COUNTIF($AT$4:AT164,Potentials!B163)&gt;0,"",Potentials!B163)</f>
      </c>
      <c r="AU165" s="2" t="str">
        <f t="array" ref="AU165" aca="1" ca="1">IF($A$2="Tous",SUMPRODUCT((Potentials!$F$2:$F$2000)*(Potentials!$B$2:$B$2000=AT165)*(Potentials!$E$2:$E$2000&lt;&gt;"8 - Gagne")*(Potentials!$E$2:$E$2000&lt;&gt;"9 - Perdu")*(Potentials!$E$2:$E$2000&lt;&gt;"10 - Gele"))
+SUMPRODUCT((Potentials!$F$2:$F$2000=0)*(Potentials!$B$2:$B$2000=AT165)*(Potentials!$D$2:$D$2000)*(Potentials!$E$2:$E$2000&lt;&gt;"8 - Gagne")*(Potentials!$E$2:$E$2000&lt;&gt;"9 - Perdu")*(Potentials!$E$2:$E$2000&lt;&gt;"10 - Gele")),
SUMPRODUCT((Potentials!$F$2:$F$2000)*(Potentials!$B$2:$B$2000=AT165)*(Potentials!$E$2:$E$2000&lt;&gt;"8 - Gagne")*(Potentials!$E$2:$E$2000&lt;&gt;"9 - Perdu")*(Potentials!$E$2:$E$2000&lt;&gt;"10 - Gele")*(Potentials!$O$2:$O$2000=$A$2))
+SUMPRODUCT((Potentials!$F$2:$F$2000=0)*(Potentials!$B$2:$B$2000=AT165)*(Potentials!$D$2:$D$2000)*(Potentials!$E$2:$E$2000&lt;&gt;"8 - Gagne")*(Potentials!$E$2:$E$2000&lt;&gt;"9 - Perdu")*(Potentials!$E$2:$E$2000&lt;&gt;"10 - Gele")*(Potentials!$O$2:$O$2000=$A$2)))</f>
      </c>
      <c r="BA165" t="str">
        <f>Potentials!A163</f>
      </c>
      <c r="BB165" s="2" t="str">
        <f t="array" ref="BB165" aca="1" ca="1">IF($A$2="Tous",SUMPRODUCT((Potentials!$F$2:$F$2000)*(Potentials!$A$2:$A$2000=BA165)*(Potentials!$E$2:$E$2000&lt;&gt;"8 - Gagne")*(Potentials!$E$2:$E$2000&lt;&gt;"9 - Perdu")*(Potentials!$E$2:$E$2000&lt;&gt;"10 - Gele"))
+SUMPRODUCT((Potentials!$F$2:$F$2000=0)*(Potentials!$A$2:$A$2000=BA165)*(Potentials!$D$2:$D$2000)*(Potentials!$E$2:$E$2000&lt;&gt;"8 - Gagne")*(Potentials!$E$2:$E$2000&lt;&gt;"9 - Perdu")*(Potentials!$E$2:$E$2000&lt;&gt;"10 - Gele")),
SUMPRODUCT((Potentials!$F$2:$F$2000)*(Potentials!$A$2:$A$2000=BA165)*(Potentials!$E$2:$E$2000&lt;&gt;"8 - Gagne")*(Potentials!$E$2:$E$2000&lt;&gt;"9 - Perdu")*(Potentials!$E$2:$E$2000&lt;&gt;"10 - Gele")*(Potentials!$O$2:$O$2000=$A$2))
+SUMPRODUCT((Potentials!$F$2:$F$2000=0)*(Potentials!$A$2:$A$2000=BA165)*(Potentials!$D$2:$D$2000)*(Potentials!$E$2:$E$2000&lt;&gt;"8 - Gagne")*(Potentials!$E$2:$E$2000&lt;&gt;"9 - Perdu")*(Potentials!$E$2:$E$2000&lt;&gt;"10 - Gele")*(Potentials!$O$2:$O$2000=$A$2)))</f>
      </c>
    </row>
    <row r="166" spans="1:113">
      <c r="R166" t="str">
        <f>Potentials!A164</f>
      </c>
      <c r="S166" s="1" t="str">
        <f>Potentials!M164</f>
      </c>
      <c r="T166" s="47" t="str">
        <f>IF(INDEX(Potentials!$A$1:$O$1000,MATCH(R166,Potentials!$A$1:$A$1000,0),MATCH("Origine setup",Potentials!$A$1:$O$1,0))&lt;&gt;"",0,
IF($A$2="Tous",
IF(AND($R$2=0,$S$2=0,DATE(YEAR(S166),MONTH(S166),DAY(S166))&gt;=$O$6,(DATE(YEAR(S166),MONTH(S166),DAY(S166))&lt;=$O$3),LEFT(R166,3)="PRA"),1,
IF(AND($R$2&lt;&gt;0,$S$2&lt;&gt;0,DATE(YEAR(S166),MONTH(S166),DAY(S166))&gt;=$R$2,(DATE(YEAR(S166),MONTH(S166),DAY(S166))&lt;=$S$2),LEFT(R166,3)="PRA"),1,0)),
IF(AND($R$2=0,$S$2=0,DATE(YEAR(S166),MONTH(S166),DAY(S166))&gt;=$O$6,(DATE(YEAR(S166),MONTH(S166),DAY(S166))&lt;=$O$3),INDEX(Potentials!$A$1:$O$1000,MATCH(R166,Potentials!$A$1:$A$1000,0),MATCH("Groupe",Potentials!$A$1:$O$1,0))=$A$2,LEFT(R166,3)="PRA"),1,
IF(AND($R$2&lt;&gt;0,$S$2&lt;&gt;0,DATE(YEAR(S166),MONTH(S166),DAY(S166))&gt;=$R$2,(DATE(YEAR(S166),MONTH(S166),DAY(S166))&lt;=$S$2),INDEX(Potentials!$A$1:$O$1000,MATCH(R166,Potentials!$A$1:$A$1000,0),MATCH("Groupe",Potentials!$A$1:$O$1,0))=$A$2,LEFT(R166,3)="PRA"),1,0))))</f>
      </c>
      <c r="U166" s="47" t="str">
        <f>IF(T166&lt;&gt;0,SUM($T$4:T166),0)</f>
      </c>
      <c r="V166" s="1"/>
      <c r="W166" s="17"/>
      <c r="Y166" t="str">
        <f>Projects!A164</f>
      </c>
      <c r="Z166" s="1" t="str">
        <f>Projects!I164</f>
      </c>
      <c r="AA166" s="47" t="str">
        <f>IF($A$2="Tous",
IF(AND($Y$2=0,$Z$2=0,DATE(YEAR(Z166),MONTH(Z166),DAY(Z166))&gt;=$O$6,(DATE(YEAR(Z166),MONTH(Z166),DAY(Z166))&lt;=$O$3)),1,
IF(AND($Y$2&lt;&gt;0,$Z$2&lt;&gt;0,DATE(YEAR(Z166),MONTH(Z166),DAY(Z166))&gt;=$Y$2,(DATE(YEAR(Z166),MONTH(Z166),DAY(Z166))&lt;=$Z$2)),1,0)),
IF(AND($Y$2=0,$Z$2=0,DATE(YEAR(Z166),MONTH(Z166),DAY(Z166))&gt;=$O$6,(DATE(YEAR(Z166),MONTH(Z166),DAY(Z166))&lt;=$O$3),INDEX(Projects!$A$1:$O$1000,MATCH(Y166,Projects!$A$1:$A$1000,0),MATCH("Groupe",Projects!$A$1:$O$1,0))=$A$2),1,
IF(AND($Y$2&lt;&gt;0,$Z$2&lt;&gt;0,DATE(YEAR(Z166),MONTH(Z166),DAY(Z166))&gt;=$Y$2,(DATE(YEAR(Z166),MONTH(Z166),DAY(Z166))&lt;=$Z$2),INDEX(Projects!$A$1:$O$1000,MATCH(Y166,Projects!$A$1:$A$1000,0),MATCH("Groupe",Projects!$A$1:$O$1,0))=$A$2),1,0)))</f>
      </c>
      <c r="AB166" s="47" t="str">
        <f>IF(AA166&lt;&gt;0,SUM($AA$4:AA166),0)</f>
      </c>
      <c r="AC166" s="1"/>
      <c r="AD166" s="17"/>
      <c r="AF166" t="str">
        <f>Projects!A164</f>
      </c>
      <c r="AG166" s="1" t="str">
        <f>Projects!D164</f>
      </c>
      <c r="AH166" s="47" t="str">
        <f>IF($A$2="Tous",
IF(AND($AF$2=0,$AG$2=0,DATE(YEAR(AG166),MONTH(AG166),DAY(AG166))&gt;=$O$6,(DATE(YEAR(AG166),MONTH(AG166),DAY(AG166))&lt;=$O$3)),1,
IF(AND($AF$2&lt;&gt;0,$AG$2&lt;&gt;0,DATE(YEAR(AG166),MONTH(AG166),DAY(AG166))&gt;=$AF$2,(DATE(YEAR(AG166),MONTH(AG166),DAY(AG166))&lt;=$AG$2)),1,0)),
IF(AND($AF$2=0,$AG$2=0,DATE(YEAR(AG166),MONTH(AG166),DAY(AG166))&gt;=$O$6,(DATE(YEAR(AG166),MONTH(AG166),DAY(AG166))&lt;=$O$3),INDEX(Projects!$A$1:$O$1000,MATCH(AF166,Projects!$A$1:$A$1000,0),MATCH("Groupe",Projects!$A$1:$O$1,0))=$A$2),1,
IF(AND($AF$2&lt;&gt;0,$AG$2&lt;&gt;0,DATE(YEAR(AG166),MONTH(AG166),DAY(AG166))&gt;=$AF$2,(DATE(YEAR(AG166),MONTH(AG166),DAY(AG166))&lt;=$AG$2),INDEX(Projects!$A$1:$O$1000,MATCH(AF166,Projects!$A$1:$A$1000,0),MATCH("Groupe",Projects!$A$1:$O$1,0))=$A$2),1,0)))</f>
      </c>
      <c r="AI166" s="47" t="str">
        <f>IF(AH166&lt;&gt;0,SUM($AH$4:AH166),0)</f>
      </c>
      <c r="AJ166" s="1"/>
      <c r="AK166" s="17"/>
      <c r="AM166" t="str">
        <f>Potentials!A164</f>
      </c>
      <c r="AN166" s="1" t="str">
        <f>Potentials!L164</f>
      </c>
      <c r="AO166" s="47" t="str">
        <f>IF(INDEX(Potentials!$A$1:$O$1000,MATCH(R166,Potentials!$A$1:$A$1000,0),MATCH("Origine setup",Potentials!$A$1:$O$1,0))&lt;&gt;"",0,
IF($A$2="Tous",
IF(AND($AM$2=0,$AN$2=0,DATE(YEAR(AN166),MONTH(AN166),DAY(AN166))&gt;=$O$6,(DATE(YEAR(AN166),MONTH(AN166),DAY(AN166))&lt;=$O$3),INDEX(Potentials!$A$1:$O$10000,MATCH(AM166,Potentials!$A$1:$A$1000,0),MATCH("Statut",Potentials!$A$1:$O$1,0))="9 -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IF(AND($AM$2&lt;&gt;0,$AN$2&lt;&gt;0,DATE(YEAR(AN166),MONTH(AN166),DAY(AN166))&gt;=$AM$2,(DATE(YEAR(AN166),MONTH(AN166),DAY(AN166))&lt;=$AN$2),INDEX(Potentials!$A$1:$O$10000,MATCH(AM166,Potentials!$A$1:$A$1000,0),MATCH("Statut",Potentials!$A$1:$O$1,0))="9 - Perdu"),1,0)),
IF(AND($AM$2=0,$AN$2=0,DATE(YEAR(AN166),MONTH(AN166),DAY(AN166))&gt;=$O$6,(DATE(YEAR(AN166),MONTH(AN166),DAY(AN166))&lt;=$O$3),INDEX(Potentials!$A$1:$O$1000,MATCH(AM166,Potentials!$A$1:$A$1000,0),MATCH("Groupe",Potentials!$A$1:$O$1,0))=$A$2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,MATCH(AM166,Potentials!$A$1:$A$1000,0),MATCH("Groupe",Potentials!$A$1:$O$1,0))=$A$2,INDEX(Potentials!$A$1:$O$10000,MATCH(AM166,Potentials!$A$1:$A$1000,0),MATCH("Statut",Potentials!$A$1:$O$1,0))="9 - Perdu"),1,0))))</f>
      </c>
      <c r="AP166" s="47" t="str">
        <f>IF(AO166&lt;&gt;0,SUM($AO$4:AO166),0)</f>
      </c>
      <c r="AQ166" s="1"/>
      <c r="AR166" s="17"/>
      <c r="AT166" t="str">
        <f>IF(COUNTIF($AT$4:AT165,Potentials!B164)&gt;0,"",Potentials!B164)</f>
      </c>
      <c r="AU166" s="2" t="str">
        <f t="array" ref="AU166" aca="1" ca="1">IF($A$2="Tous",SUMPRODUCT((Potentials!$F$2:$F$2000)*(Potentials!$B$2:$B$2000=AT166)*(Potentials!$E$2:$E$2000&lt;&gt;"8 - Gagne")*(Potentials!$E$2:$E$2000&lt;&gt;"9 - Perdu")*(Potentials!$E$2:$E$2000&lt;&gt;"10 - Gele"))
+SUMPRODUCT((Potentials!$F$2:$F$2000=0)*(Potentials!$B$2:$B$2000=AT166)*(Potentials!$D$2:$D$2000)*(Potentials!$E$2:$E$2000&lt;&gt;"8 - Gagne")*(Potentials!$E$2:$E$2000&lt;&gt;"9 - Perdu")*(Potentials!$E$2:$E$2000&lt;&gt;"10 - Gele")),
SUMPRODUCT((Potentials!$F$2:$F$2000)*(Potentials!$B$2:$B$2000=AT166)*(Potentials!$E$2:$E$2000&lt;&gt;"8 - Gagne")*(Potentials!$E$2:$E$2000&lt;&gt;"9 - Perdu")*(Potentials!$E$2:$E$2000&lt;&gt;"10 - Gele")*(Potentials!$O$2:$O$2000=$A$2))
+SUMPRODUCT((Potentials!$F$2:$F$2000=0)*(Potentials!$B$2:$B$2000=AT166)*(Potentials!$D$2:$D$2000)*(Potentials!$E$2:$E$2000&lt;&gt;"8 - Gagne")*(Potentials!$E$2:$E$2000&lt;&gt;"9 - Perdu")*(Potentials!$E$2:$E$2000&lt;&gt;"10 - Gele")*(Potentials!$O$2:$O$2000=$A$2)))</f>
      </c>
      <c r="BA166" t="str">
        <f>Potentials!A164</f>
      </c>
      <c r="BB166" s="2" t="str">
        <f t="array" ref="BB166" aca="1" ca="1">IF($A$2="Tous",SUMPRODUCT((Potentials!$F$2:$F$2000)*(Potentials!$A$2:$A$2000=BA166)*(Potentials!$E$2:$E$2000&lt;&gt;"8 - Gagne")*(Potentials!$E$2:$E$2000&lt;&gt;"9 - Perdu")*(Potentials!$E$2:$E$2000&lt;&gt;"10 - Gele"))
+SUMPRODUCT((Potentials!$F$2:$F$2000=0)*(Potentials!$A$2:$A$2000=BA166)*(Potentials!$D$2:$D$2000)*(Potentials!$E$2:$E$2000&lt;&gt;"8 - Gagne")*(Potentials!$E$2:$E$2000&lt;&gt;"9 - Perdu")*(Potentials!$E$2:$E$2000&lt;&gt;"10 - Gele")),
SUMPRODUCT((Potentials!$F$2:$F$2000)*(Potentials!$A$2:$A$2000=BA166)*(Potentials!$E$2:$E$2000&lt;&gt;"8 - Gagne")*(Potentials!$E$2:$E$2000&lt;&gt;"9 - Perdu")*(Potentials!$E$2:$E$2000&lt;&gt;"10 - Gele")*(Potentials!$O$2:$O$2000=$A$2))
+SUMPRODUCT((Potentials!$F$2:$F$2000=0)*(Potentials!$A$2:$A$2000=BA166)*(Potentials!$D$2:$D$2000)*(Potentials!$E$2:$E$2000&lt;&gt;"8 - Gagne")*(Potentials!$E$2:$E$2000&lt;&gt;"9 - Perdu")*(Potentials!$E$2:$E$2000&lt;&gt;"10 - Gele")*(Potentials!$O$2:$O$2000=$A$2)))</f>
      </c>
    </row>
    <row r="167" spans="1:113">
      <c r="R167" t="str">
        <f>Potentials!A165</f>
      </c>
      <c r="S167" s="1" t="str">
        <f>Potentials!M165</f>
      </c>
      <c r="T167" s="47" t="str">
        <f>IF(INDEX(Potentials!$A$1:$O$1000,MATCH(R167,Potentials!$A$1:$A$1000,0),MATCH("Origine setup",Potentials!$A$1:$O$1,0))&lt;&gt;"",0,
IF($A$2="Tous",
IF(AND($R$2=0,$S$2=0,DATE(YEAR(S167),MONTH(S167),DAY(S167))&gt;=$O$6,(DATE(YEAR(S167),MONTH(S167),DAY(S167))&lt;=$O$3),LEFT(R167,3)="PRA"),1,
IF(AND($R$2&lt;&gt;0,$S$2&lt;&gt;0,DATE(YEAR(S167),MONTH(S167),DAY(S167))&gt;=$R$2,(DATE(YEAR(S167),MONTH(S167),DAY(S167))&lt;=$S$2),LEFT(R167,3)="PRA"),1,0)),
IF(AND($R$2=0,$S$2=0,DATE(YEAR(S167),MONTH(S167),DAY(S167))&gt;=$O$6,(DATE(YEAR(S167),MONTH(S167),DAY(S167))&lt;=$O$3),INDEX(Potentials!$A$1:$O$1000,MATCH(R167,Potentials!$A$1:$A$1000,0),MATCH("Groupe",Potentials!$A$1:$O$1,0))=$A$2,LEFT(R167,3)="PRA"),1,
IF(AND($R$2&lt;&gt;0,$S$2&lt;&gt;0,DATE(YEAR(S167),MONTH(S167),DAY(S167))&gt;=$R$2,(DATE(YEAR(S167),MONTH(S167),DAY(S167))&lt;=$S$2),INDEX(Potentials!$A$1:$O$1000,MATCH(R167,Potentials!$A$1:$A$1000,0),MATCH("Groupe",Potentials!$A$1:$O$1,0))=$A$2,LEFT(R167,3)="PRA"),1,0))))</f>
      </c>
      <c r="U167" s="47" t="str">
        <f>IF(T167&lt;&gt;0,SUM($T$4:T167),0)</f>
      </c>
      <c r="V167" s="1"/>
      <c r="W167" s="17"/>
      <c r="Y167" t="str">
        <f>Projects!A165</f>
      </c>
      <c r="Z167" s="1" t="str">
        <f>Projects!I165</f>
      </c>
      <c r="AA167" s="47" t="str">
        <f>IF($A$2="Tous",
IF(AND($Y$2=0,$Z$2=0,DATE(YEAR(Z167),MONTH(Z167),DAY(Z167))&gt;=$O$6,(DATE(YEAR(Z167),MONTH(Z167),DAY(Z167))&lt;=$O$3)),1,
IF(AND($Y$2&lt;&gt;0,$Z$2&lt;&gt;0,DATE(YEAR(Z167),MONTH(Z167),DAY(Z167))&gt;=$Y$2,(DATE(YEAR(Z167),MONTH(Z167),DAY(Z167))&lt;=$Z$2)),1,0)),
IF(AND($Y$2=0,$Z$2=0,DATE(YEAR(Z167),MONTH(Z167),DAY(Z167))&gt;=$O$6,(DATE(YEAR(Z167),MONTH(Z167),DAY(Z167))&lt;=$O$3),INDEX(Projects!$A$1:$O$1000,MATCH(Y167,Projects!$A$1:$A$1000,0),MATCH("Groupe",Projects!$A$1:$O$1,0))=$A$2),1,
IF(AND($Y$2&lt;&gt;0,$Z$2&lt;&gt;0,DATE(YEAR(Z167),MONTH(Z167),DAY(Z167))&gt;=$Y$2,(DATE(YEAR(Z167),MONTH(Z167),DAY(Z167))&lt;=$Z$2),INDEX(Projects!$A$1:$O$1000,MATCH(Y167,Projects!$A$1:$A$1000,0),MATCH("Groupe",Projects!$A$1:$O$1,0))=$A$2),1,0)))</f>
      </c>
      <c r="AB167" s="47" t="str">
        <f>IF(AA167&lt;&gt;0,SUM($AA$4:AA167),0)</f>
      </c>
      <c r="AC167" s="1"/>
      <c r="AD167" s="17"/>
      <c r="AF167" t="str">
        <f>Projects!A165</f>
      </c>
      <c r="AG167" s="1" t="str">
        <f>Projects!D165</f>
      </c>
      <c r="AH167" s="47" t="str">
        <f>IF($A$2="Tous",
IF(AND($AF$2=0,$AG$2=0,DATE(YEAR(AG167),MONTH(AG167),DAY(AG167))&gt;=$O$6,(DATE(YEAR(AG167),MONTH(AG167),DAY(AG167))&lt;=$O$3)),1,
IF(AND($AF$2&lt;&gt;0,$AG$2&lt;&gt;0,DATE(YEAR(AG167),MONTH(AG167),DAY(AG167))&gt;=$AF$2,(DATE(YEAR(AG167),MONTH(AG167),DAY(AG167))&lt;=$AG$2)),1,0)),
IF(AND($AF$2=0,$AG$2=0,DATE(YEAR(AG167),MONTH(AG167),DAY(AG167))&gt;=$O$6,(DATE(YEAR(AG167),MONTH(AG167),DAY(AG167))&lt;=$O$3),INDEX(Projects!$A$1:$O$1000,MATCH(AF167,Projects!$A$1:$A$1000,0),MATCH("Groupe",Projects!$A$1:$O$1,0))=$A$2),1,
IF(AND($AF$2&lt;&gt;0,$AG$2&lt;&gt;0,DATE(YEAR(AG167),MONTH(AG167),DAY(AG167))&gt;=$AF$2,(DATE(YEAR(AG167),MONTH(AG167),DAY(AG167))&lt;=$AG$2),INDEX(Projects!$A$1:$O$1000,MATCH(AF167,Projects!$A$1:$A$1000,0),MATCH("Groupe",Projects!$A$1:$O$1,0))=$A$2),1,0)))</f>
      </c>
      <c r="AI167" s="47" t="str">
        <f>IF(AH167&lt;&gt;0,SUM($AH$4:AH167),0)</f>
      </c>
      <c r="AJ167" s="1"/>
      <c r="AK167" s="17"/>
      <c r="AM167" t="str">
        <f>Potentials!A165</f>
      </c>
      <c r="AN167" s="1" t="str">
        <f>Potentials!L165</f>
      </c>
      <c r="AO167" s="47" t="str">
        <f>IF(INDEX(Potentials!$A$1:$O$1000,MATCH(R167,Potentials!$A$1:$A$1000,0),MATCH("Origine setup",Potentials!$A$1:$O$1,0))&lt;&gt;"",0,
IF($A$2="Tous",
IF(AND($AM$2=0,$AN$2=0,DATE(YEAR(AN167),MONTH(AN167),DAY(AN167))&gt;=$O$6,(DATE(YEAR(AN167),MONTH(AN167),DAY(AN167))&lt;=$O$3),INDEX(Potentials!$A$1:$O$10000,MATCH(AM167,Potentials!$A$1:$A$1000,0),MATCH("Statut",Potentials!$A$1:$O$1,0))="9 -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IF(AND($AM$2&lt;&gt;0,$AN$2&lt;&gt;0,DATE(YEAR(AN167),MONTH(AN167),DAY(AN167))&gt;=$AM$2,(DATE(YEAR(AN167),MONTH(AN167),DAY(AN167))&lt;=$AN$2),INDEX(Potentials!$A$1:$O$10000,MATCH(AM167,Potentials!$A$1:$A$1000,0),MATCH("Statut",Potentials!$A$1:$O$1,0))="9 - Perdu"),1,0)),
IF(AND($AM$2=0,$AN$2=0,DATE(YEAR(AN167),MONTH(AN167),DAY(AN167))&gt;=$O$6,(DATE(YEAR(AN167),MONTH(AN167),DAY(AN167))&lt;=$O$3),INDEX(Potentials!$A$1:$O$1000,MATCH(AM167,Potentials!$A$1:$A$1000,0),MATCH("Groupe",Potentials!$A$1:$O$1,0))=$A$2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,MATCH(AM167,Potentials!$A$1:$A$1000,0),MATCH("Groupe",Potentials!$A$1:$O$1,0))=$A$2,INDEX(Potentials!$A$1:$O$10000,MATCH(AM167,Potentials!$A$1:$A$1000,0),MATCH("Statut",Potentials!$A$1:$O$1,0))="9 - Perdu"),1,0))))</f>
      </c>
      <c r="AP167" s="47" t="str">
        <f>IF(AO167&lt;&gt;0,SUM($AO$4:AO167),0)</f>
      </c>
      <c r="AQ167" s="1"/>
      <c r="AR167" s="17"/>
      <c r="AT167" t="str">
        <f>IF(COUNTIF($AT$4:AT166,Potentials!B165)&gt;0,"",Potentials!B165)</f>
      </c>
      <c r="AU167" s="2" t="str">
        <f t="array" ref="AU167" aca="1" ca="1">IF($A$2="Tous",SUMPRODUCT((Potentials!$F$2:$F$2000)*(Potentials!$B$2:$B$2000=AT167)*(Potentials!$E$2:$E$2000&lt;&gt;"8 - Gagne")*(Potentials!$E$2:$E$2000&lt;&gt;"9 - Perdu")*(Potentials!$E$2:$E$2000&lt;&gt;"10 - Gele"))
+SUMPRODUCT((Potentials!$F$2:$F$2000=0)*(Potentials!$B$2:$B$2000=AT167)*(Potentials!$D$2:$D$2000)*(Potentials!$E$2:$E$2000&lt;&gt;"8 - Gagne")*(Potentials!$E$2:$E$2000&lt;&gt;"9 - Perdu")*(Potentials!$E$2:$E$2000&lt;&gt;"10 - Gele")),
SUMPRODUCT((Potentials!$F$2:$F$2000)*(Potentials!$B$2:$B$2000=AT167)*(Potentials!$E$2:$E$2000&lt;&gt;"8 - Gagne")*(Potentials!$E$2:$E$2000&lt;&gt;"9 - Perdu")*(Potentials!$E$2:$E$2000&lt;&gt;"10 - Gele")*(Potentials!$O$2:$O$2000=$A$2))
+SUMPRODUCT((Potentials!$F$2:$F$2000=0)*(Potentials!$B$2:$B$2000=AT167)*(Potentials!$D$2:$D$2000)*(Potentials!$E$2:$E$2000&lt;&gt;"8 - Gagne")*(Potentials!$E$2:$E$2000&lt;&gt;"9 - Perdu")*(Potentials!$E$2:$E$2000&lt;&gt;"10 - Gele")*(Potentials!$O$2:$O$2000=$A$2)))</f>
      </c>
      <c r="BA167" t="str">
        <f>Potentials!A165</f>
      </c>
      <c r="BB167" s="2" t="str">
        <f t="array" ref="BB167" aca="1" ca="1">IF($A$2="Tous",SUMPRODUCT((Potentials!$F$2:$F$2000)*(Potentials!$A$2:$A$2000=BA167)*(Potentials!$E$2:$E$2000&lt;&gt;"8 - Gagne")*(Potentials!$E$2:$E$2000&lt;&gt;"9 - Perdu")*(Potentials!$E$2:$E$2000&lt;&gt;"10 - Gele"))
+SUMPRODUCT((Potentials!$F$2:$F$2000=0)*(Potentials!$A$2:$A$2000=BA167)*(Potentials!$D$2:$D$2000)*(Potentials!$E$2:$E$2000&lt;&gt;"8 - Gagne")*(Potentials!$E$2:$E$2000&lt;&gt;"9 - Perdu")*(Potentials!$E$2:$E$2000&lt;&gt;"10 - Gele")),
SUMPRODUCT((Potentials!$F$2:$F$2000)*(Potentials!$A$2:$A$2000=BA167)*(Potentials!$E$2:$E$2000&lt;&gt;"8 - Gagne")*(Potentials!$E$2:$E$2000&lt;&gt;"9 - Perdu")*(Potentials!$E$2:$E$2000&lt;&gt;"10 - Gele")*(Potentials!$O$2:$O$2000=$A$2))
+SUMPRODUCT((Potentials!$F$2:$F$2000=0)*(Potentials!$A$2:$A$2000=BA167)*(Potentials!$D$2:$D$2000)*(Potentials!$E$2:$E$2000&lt;&gt;"8 - Gagne")*(Potentials!$E$2:$E$2000&lt;&gt;"9 - Perdu")*(Potentials!$E$2:$E$2000&lt;&gt;"10 - Gele")*(Potentials!$O$2:$O$2000=$A$2)))</f>
      </c>
    </row>
    <row r="168" spans="1:113">
      <c r="R168" t="str">
        <f>Potentials!A166</f>
      </c>
      <c r="S168" s="1" t="str">
        <f>Potentials!M166</f>
      </c>
      <c r="T168" s="47" t="str">
        <f>IF(INDEX(Potentials!$A$1:$O$1000,MATCH(R168,Potentials!$A$1:$A$1000,0),MATCH("Origine setup",Potentials!$A$1:$O$1,0))&lt;&gt;"",0,
IF($A$2="Tous",
IF(AND($R$2=0,$S$2=0,DATE(YEAR(S168),MONTH(S168),DAY(S168))&gt;=$O$6,(DATE(YEAR(S168),MONTH(S168),DAY(S168))&lt;=$O$3),LEFT(R168,3)="PRA"),1,
IF(AND($R$2&lt;&gt;0,$S$2&lt;&gt;0,DATE(YEAR(S168),MONTH(S168),DAY(S168))&gt;=$R$2,(DATE(YEAR(S168),MONTH(S168),DAY(S168))&lt;=$S$2),LEFT(R168,3)="PRA"),1,0)),
IF(AND($R$2=0,$S$2=0,DATE(YEAR(S168),MONTH(S168),DAY(S168))&gt;=$O$6,(DATE(YEAR(S168),MONTH(S168),DAY(S168))&lt;=$O$3),INDEX(Potentials!$A$1:$O$1000,MATCH(R168,Potentials!$A$1:$A$1000,0),MATCH("Groupe",Potentials!$A$1:$O$1,0))=$A$2,LEFT(R168,3)="PRA"),1,
IF(AND($R$2&lt;&gt;0,$S$2&lt;&gt;0,DATE(YEAR(S168),MONTH(S168),DAY(S168))&gt;=$R$2,(DATE(YEAR(S168),MONTH(S168),DAY(S168))&lt;=$S$2),INDEX(Potentials!$A$1:$O$1000,MATCH(R168,Potentials!$A$1:$A$1000,0),MATCH("Groupe",Potentials!$A$1:$O$1,0))=$A$2,LEFT(R168,3)="PRA"),1,0))))</f>
      </c>
      <c r="U168" s="47" t="str">
        <f>IF(T168&lt;&gt;0,SUM($T$4:T168),0)</f>
      </c>
      <c r="V168" s="1"/>
      <c r="W168" s="17"/>
      <c r="Y168" t="str">
        <f>Projects!A166</f>
      </c>
      <c r="Z168" s="1" t="str">
        <f>Projects!I166</f>
      </c>
      <c r="AA168" s="47" t="str">
        <f>IF($A$2="Tous",
IF(AND($Y$2=0,$Z$2=0,DATE(YEAR(Z168),MONTH(Z168),DAY(Z168))&gt;=$O$6,(DATE(YEAR(Z168),MONTH(Z168),DAY(Z168))&lt;=$O$3)),1,
IF(AND($Y$2&lt;&gt;0,$Z$2&lt;&gt;0,DATE(YEAR(Z168),MONTH(Z168),DAY(Z168))&gt;=$Y$2,(DATE(YEAR(Z168),MONTH(Z168),DAY(Z168))&lt;=$Z$2)),1,0)),
IF(AND($Y$2=0,$Z$2=0,DATE(YEAR(Z168),MONTH(Z168),DAY(Z168))&gt;=$O$6,(DATE(YEAR(Z168),MONTH(Z168),DAY(Z168))&lt;=$O$3),INDEX(Projects!$A$1:$O$1000,MATCH(Y168,Projects!$A$1:$A$1000,0),MATCH("Groupe",Projects!$A$1:$O$1,0))=$A$2),1,
IF(AND($Y$2&lt;&gt;0,$Z$2&lt;&gt;0,DATE(YEAR(Z168),MONTH(Z168),DAY(Z168))&gt;=$Y$2,(DATE(YEAR(Z168),MONTH(Z168),DAY(Z168))&lt;=$Z$2),INDEX(Projects!$A$1:$O$1000,MATCH(Y168,Projects!$A$1:$A$1000,0),MATCH("Groupe",Projects!$A$1:$O$1,0))=$A$2),1,0)))</f>
      </c>
      <c r="AB168" s="47" t="str">
        <f>IF(AA168&lt;&gt;0,SUM($AA$4:AA168),0)</f>
      </c>
      <c r="AC168" s="1"/>
      <c r="AD168" s="17"/>
      <c r="AF168" t="str">
        <f>Projects!A166</f>
      </c>
      <c r="AG168" s="1" t="str">
        <f>Projects!D166</f>
      </c>
      <c r="AH168" s="47" t="str">
        <f>IF($A$2="Tous",
IF(AND($AF$2=0,$AG$2=0,DATE(YEAR(AG168),MONTH(AG168),DAY(AG168))&gt;=$O$6,(DATE(YEAR(AG168),MONTH(AG168),DAY(AG168))&lt;=$O$3)),1,
IF(AND($AF$2&lt;&gt;0,$AG$2&lt;&gt;0,DATE(YEAR(AG168),MONTH(AG168),DAY(AG168))&gt;=$AF$2,(DATE(YEAR(AG168),MONTH(AG168),DAY(AG168))&lt;=$AG$2)),1,0)),
IF(AND($AF$2=0,$AG$2=0,DATE(YEAR(AG168),MONTH(AG168),DAY(AG168))&gt;=$O$6,(DATE(YEAR(AG168),MONTH(AG168),DAY(AG168))&lt;=$O$3),INDEX(Projects!$A$1:$O$1000,MATCH(AF168,Projects!$A$1:$A$1000,0),MATCH("Groupe",Projects!$A$1:$O$1,0))=$A$2),1,
IF(AND($AF$2&lt;&gt;0,$AG$2&lt;&gt;0,DATE(YEAR(AG168),MONTH(AG168),DAY(AG168))&gt;=$AF$2,(DATE(YEAR(AG168),MONTH(AG168),DAY(AG168))&lt;=$AG$2),INDEX(Projects!$A$1:$O$1000,MATCH(AF168,Projects!$A$1:$A$1000,0),MATCH("Groupe",Projects!$A$1:$O$1,0))=$A$2),1,0)))</f>
      </c>
      <c r="AI168" s="47" t="str">
        <f>IF(AH168&lt;&gt;0,SUM($AH$4:AH168),0)</f>
      </c>
      <c r="AJ168" s="1"/>
      <c r="AK168" s="17"/>
      <c r="AM168" t="str">
        <f>Potentials!A166</f>
      </c>
      <c r="AN168" s="1" t="str">
        <f>Potentials!L166</f>
      </c>
      <c r="AO168" s="47" t="str">
        <f>IF(INDEX(Potentials!$A$1:$O$1000,MATCH(R168,Potentials!$A$1:$A$1000,0),MATCH("Origine setup",Potentials!$A$1:$O$1,0))&lt;&gt;"",0,
IF($A$2="Tous",
IF(AND($AM$2=0,$AN$2=0,DATE(YEAR(AN168),MONTH(AN168),DAY(AN168))&gt;=$O$6,(DATE(YEAR(AN168),MONTH(AN168),DAY(AN168))&lt;=$O$3),INDEX(Potentials!$A$1:$O$10000,MATCH(AM168,Potentials!$A$1:$A$1000,0),MATCH("Statut",Potentials!$A$1:$O$1,0))="9 -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IF(AND($AM$2&lt;&gt;0,$AN$2&lt;&gt;0,DATE(YEAR(AN168),MONTH(AN168),DAY(AN168))&gt;=$AM$2,(DATE(YEAR(AN168),MONTH(AN168),DAY(AN168))&lt;=$AN$2),INDEX(Potentials!$A$1:$O$10000,MATCH(AM168,Potentials!$A$1:$A$1000,0),MATCH("Statut",Potentials!$A$1:$O$1,0))="9 - Perdu"),1,0)),
IF(AND($AM$2=0,$AN$2=0,DATE(YEAR(AN168),MONTH(AN168),DAY(AN168))&gt;=$O$6,(DATE(YEAR(AN168),MONTH(AN168),DAY(AN168))&lt;=$O$3),INDEX(Potentials!$A$1:$O$1000,MATCH(AM168,Potentials!$A$1:$A$1000,0),MATCH("Groupe",Potentials!$A$1:$O$1,0))=$A$2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,MATCH(AM168,Potentials!$A$1:$A$1000,0),MATCH("Groupe",Potentials!$A$1:$O$1,0))=$A$2,INDEX(Potentials!$A$1:$O$10000,MATCH(AM168,Potentials!$A$1:$A$1000,0),MATCH("Statut",Potentials!$A$1:$O$1,0))="9 - Perdu"),1,0))))</f>
      </c>
      <c r="AP168" s="47" t="str">
        <f>IF(AO168&lt;&gt;0,SUM($AO$4:AO168),0)</f>
      </c>
      <c r="AQ168" s="1"/>
      <c r="AR168" s="17"/>
      <c r="AT168" t="str">
        <f>IF(COUNTIF($AT$4:AT167,Potentials!B166)&gt;0,"",Potentials!B166)</f>
      </c>
      <c r="AU168" s="2" t="str">
        <f t="array" ref="AU168" aca="1" ca="1">IF($A$2="Tous",SUMPRODUCT((Potentials!$F$2:$F$2000)*(Potentials!$B$2:$B$2000=AT168)*(Potentials!$E$2:$E$2000&lt;&gt;"8 - Gagne")*(Potentials!$E$2:$E$2000&lt;&gt;"9 - Perdu")*(Potentials!$E$2:$E$2000&lt;&gt;"10 - Gele"))
+SUMPRODUCT((Potentials!$F$2:$F$2000=0)*(Potentials!$B$2:$B$2000=AT168)*(Potentials!$D$2:$D$2000)*(Potentials!$E$2:$E$2000&lt;&gt;"8 - Gagne")*(Potentials!$E$2:$E$2000&lt;&gt;"9 - Perdu")*(Potentials!$E$2:$E$2000&lt;&gt;"10 - Gele")),
SUMPRODUCT((Potentials!$F$2:$F$2000)*(Potentials!$B$2:$B$2000=AT168)*(Potentials!$E$2:$E$2000&lt;&gt;"8 - Gagne")*(Potentials!$E$2:$E$2000&lt;&gt;"9 - Perdu")*(Potentials!$E$2:$E$2000&lt;&gt;"10 - Gele")*(Potentials!$O$2:$O$2000=$A$2))
+SUMPRODUCT((Potentials!$F$2:$F$2000=0)*(Potentials!$B$2:$B$2000=AT168)*(Potentials!$D$2:$D$2000)*(Potentials!$E$2:$E$2000&lt;&gt;"8 - Gagne")*(Potentials!$E$2:$E$2000&lt;&gt;"9 - Perdu")*(Potentials!$E$2:$E$2000&lt;&gt;"10 - Gele")*(Potentials!$O$2:$O$2000=$A$2)))</f>
      </c>
      <c r="BA168" t="str">
        <f>Potentials!A166</f>
      </c>
      <c r="BB168" s="2" t="str">
        <f t="array" ref="BB168" aca="1" ca="1">IF($A$2="Tous",SUMPRODUCT((Potentials!$F$2:$F$2000)*(Potentials!$A$2:$A$2000=BA168)*(Potentials!$E$2:$E$2000&lt;&gt;"8 - Gagne")*(Potentials!$E$2:$E$2000&lt;&gt;"9 - Perdu")*(Potentials!$E$2:$E$2000&lt;&gt;"10 - Gele"))
+SUMPRODUCT((Potentials!$F$2:$F$2000=0)*(Potentials!$A$2:$A$2000=BA168)*(Potentials!$D$2:$D$2000)*(Potentials!$E$2:$E$2000&lt;&gt;"8 - Gagne")*(Potentials!$E$2:$E$2000&lt;&gt;"9 - Perdu")*(Potentials!$E$2:$E$2000&lt;&gt;"10 - Gele")),
SUMPRODUCT((Potentials!$F$2:$F$2000)*(Potentials!$A$2:$A$2000=BA168)*(Potentials!$E$2:$E$2000&lt;&gt;"8 - Gagne")*(Potentials!$E$2:$E$2000&lt;&gt;"9 - Perdu")*(Potentials!$E$2:$E$2000&lt;&gt;"10 - Gele")*(Potentials!$O$2:$O$2000=$A$2))
+SUMPRODUCT((Potentials!$F$2:$F$2000=0)*(Potentials!$A$2:$A$2000=BA168)*(Potentials!$D$2:$D$2000)*(Potentials!$E$2:$E$2000&lt;&gt;"8 - Gagne")*(Potentials!$E$2:$E$2000&lt;&gt;"9 - Perdu")*(Potentials!$E$2:$E$2000&lt;&gt;"10 - Gele")*(Potentials!$O$2:$O$2000=$A$2)))</f>
      </c>
    </row>
    <row r="169" spans="1:113">
      <c r="R169" t="str">
        <f>Potentials!A167</f>
      </c>
      <c r="S169" s="1" t="str">
        <f>Potentials!M167</f>
      </c>
      <c r="T169" s="47" t="str">
        <f>IF(INDEX(Potentials!$A$1:$O$1000,MATCH(R169,Potentials!$A$1:$A$1000,0),MATCH("Origine setup",Potentials!$A$1:$O$1,0))&lt;&gt;"",0,
IF($A$2="Tous",
IF(AND($R$2=0,$S$2=0,DATE(YEAR(S169),MONTH(S169),DAY(S169))&gt;=$O$6,(DATE(YEAR(S169),MONTH(S169),DAY(S169))&lt;=$O$3),LEFT(R169,3)="PRA"),1,
IF(AND($R$2&lt;&gt;0,$S$2&lt;&gt;0,DATE(YEAR(S169),MONTH(S169),DAY(S169))&gt;=$R$2,(DATE(YEAR(S169),MONTH(S169),DAY(S169))&lt;=$S$2),LEFT(R169,3)="PRA"),1,0)),
IF(AND($R$2=0,$S$2=0,DATE(YEAR(S169),MONTH(S169),DAY(S169))&gt;=$O$6,(DATE(YEAR(S169),MONTH(S169),DAY(S169))&lt;=$O$3),INDEX(Potentials!$A$1:$O$1000,MATCH(R169,Potentials!$A$1:$A$1000,0),MATCH("Groupe",Potentials!$A$1:$O$1,0))=$A$2,LEFT(R169,3)="PRA"),1,
IF(AND($R$2&lt;&gt;0,$S$2&lt;&gt;0,DATE(YEAR(S169),MONTH(S169),DAY(S169))&gt;=$R$2,(DATE(YEAR(S169),MONTH(S169),DAY(S169))&lt;=$S$2),INDEX(Potentials!$A$1:$O$1000,MATCH(R169,Potentials!$A$1:$A$1000,0),MATCH("Groupe",Potentials!$A$1:$O$1,0))=$A$2,LEFT(R169,3)="PRA"),1,0))))</f>
      </c>
      <c r="U169" s="47" t="str">
        <f>IF(T169&lt;&gt;0,SUM($T$4:T169),0)</f>
      </c>
      <c r="V169" s="1"/>
      <c r="W169" s="17"/>
      <c r="Y169" t="str">
        <f>Projects!A167</f>
      </c>
      <c r="Z169" s="1" t="str">
        <f>Projects!I167</f>
      </c>
      <c r="AA169" s="47" t="str">
        <f>IF($A$2="Tous",
IF(AND($Y$2=0,$Z$2=0,DATE(YEAR(Z169),MONTH(Z169),DAY(Z169))&gt;=$O$6,(DATE(YEAR(Z169),MONTH(Z169),DAY(Z169))&lt;=$O$3)),1,
IF(AND($Y$2&lt;&gt;0,$Z$2&lt;&gt;0,DATE(YEAR(Z169),MONTH(Z169),DAY(Z169))&gt;=$Y$2,(DATE(YEAR(Z169),MONTH(Z169),DAY(Z169))&lt;=$Z$2)),1,0)),
IF(AND($Y$2=0,$Z$2=0,DATE(YEAR(Z169),MONTH(Z169),DAY(Z169))&gt;=$O$6,(DATE(YEAR(Z169),MONTH(Z169),DAY(Z169))&lt;=$O$3),INDEX(Projects!$A$1:$O$1000,MATCH(Y169,Projects!$A$1:$A$1000,0),MATCH("Groupe",Projects!$A$1:$O$1,0))=$A$2),1,
IF(AND($Y$2&lt;&gt;0,$Z$2&lt;&gt;0,DATE(YEAR(Z169),MONTH(Z169),DAY(Z169))&gt;=$Y$2,(DATE(YEAR(Z169),MONTH(Z169),DAY(Z169))&lt;=$Z$2),INDEX(Projects!$A$1:$O$1000,MATCH(Y169,Projects!$A$1:$A$1000,0),MATCH("Groupe",Projects!$A$1:$O$1,0))=$A$2),1,0)))</f>
      </c>
      <c r="AB169" s="47" t="str">
        <f>IF(AA169&lt;&gt;0,SUM($AA$4:AA169),0)</f>
      </c>
      <c r="AC169" s="1"/>
      <c r="AD169" s="17"/>
      <c r="AF169" t="str">
        <f>Projects!A167</f>
      </c>
      <c r="AG169" s="1" t="str">
        <f>Projects!D167</f>
      </c>
      <c r="AH169" s="47" t="str">
        <f>IF($A$2="Tous",
IF(AND($AF$2=0,$AG$2=0,DATE(YEAR(AG169),MONTH(AG169),DAY(AG169))&gt;=$O$6,(DATE(YEAR(AG169),MONTH(AG169),DAY(AG169))&lt;=$O$3)),1,
IF(AND($AF$2&lt;&gt;0,$AG$2&lt;&gt;0,DATE(YEAR(AG169),MONTH(AG169),DAY(AG169))&gt;=$AF$2,(DATE(YEAR(AG169),MONTH(AG169),DAY(AG169))&lt;=$AG$2)),1,0)),
IF(AND($AF$2=0,$AG$2=0,DATE(YEAR(AG169),MONTH(AG169),DAY(AG169))&gt;=$O$6,(DATE(YEAR(AG169),MONTH(AG169),DAY(AG169))&lt;=$O$3),INDEX(Projects!$A$1:$O$1000,MATCH(AF169,Projects!$A$1:$A$1000,0),MATCH("Groupe",Projects!$A$1:$O$1,0))=$A$2),1,
IF(AND($AF$2&lt;&gt;0,$AG$2&lt;&gt;0,DATE(YEAR(AG169),MONTH(AG169),DAY(AG169))&gt;=$AF$2,(DATE(YEAR(AG169),MONTH(AG169),DAY(AG169))&lt;=$AG$2),INDEX(Projects!$A$1:$O$1000,MATCH(AF169,Projects!$A$1:$A$1000,0),MATCH("Groupe",Projects!$A$1:$O$1,0))=$A$2),1,0)))</f>
      </c>
      <c r="AI169" s="47" t="str">
        <f>IF(AH169&lt;&gt;0,SUM($AH$4:AH169),0)</f>
      </c>
      <c r="AJ169" s="1"/>
      <c r="AK169" s="17"/>
      <c r="AM169" t="str">
        <f>Potentials!A167</f>
      </c>
      <c r="AN169" s="1" t="str">
        <f>Potentials!L167</f>
      </c>
      <c r="AO169" s="47" t="str">
        <f>IF(INDEX(Potentials!$A$1:$O$1000,MATCH(R169,Potentials!$A$1:$A$1000,0),MATCH("Origine setup",Potentials!$A$1:$O$1,0))&lt;&gt;"",0,
IF($A$2="Tous",
IF(AND($AM$2=0,$AN$2=0,DATE(YEAR(AN169),MONTH(AN169),DAY(AN169))&gt;=$O$6,(DATE(YEAR(AN169),MONTH(AN169),DAY(AN169))&lt;=$O$3),INDEX(Potentials!$A$1:$O$10000,MATCH(AM169,Potentials!$A$1:$A$1000,0),MATCH("Statut",Potentials!$A$1:$O$1,0))="9 -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IF(AND($AM$2&lt;&gt;0,$AN$2&lt;&gt;0,DATE(YEAR(AN169),MONTH(AN169),DAY(AN169))&gt;=$AM$2,(DATE(YEAR(AN169),MONTH(AN169),DAY(AN169))&lt;=$AN$2),INDEX(Potentials!$A$1:$O$10000,MATCH(AM169,Potentials!$A$1:$A$1000,0),MATCH("Statut",Potentials!$A$1:$O$1,0))="9 - Perdu"),1,0)),
IF(AND($AM$2=0,$AN$2=0,DATE(YEAR(AN169),MONTH(AN169),DAY(AN169))&gt;=$O$6,(DATE(YEAR(AN169),MONTH(AN169),DAY(AN169))&lt;=$O$3),INDEX(Potentials!$A$1:$O$1000,MATCH(AM169,Potentials!$A$1:$A$1000,0),MATCH("Groupe",Potentials!$A$1:$O$1,0))=$A$2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,MATCH(AM169,Potentials!$A$1:$A$1000,0),MATCH("Groupe",Potentials!$A$1:$O$1,0))=$A$2,INDEX(Potentials!$A$1:$O$10000,MATCH(AM169,Potentials!$A$1:$A$1000,0),MATCH("Statut",Potentials!$A$1:$O$1,0))="9 - Perdu"),1,0))))</f>
      </c>
      <c r="AP169" s="47" t="str">
        <f>IF(AO169&lt;&gt;0,SUM($AO$4:AO169),0)</f>
      </c>
      <c r="AQ169" s="1"/>
      <c r="AR169" s="17"/>
      <c r="AT169" t="str">
        <f>IF(COUNTIF($AT$4:AT168,Potentials!B167)&gt;0,"",Potentials!B167)</f>
      </c>
      <c r="AU169" s="2" t="str">
        <f t="array" ref="AU169" aca="1" ca="1">IF($A$2="Tous",SUMPRODUCT((Potentials!$F$2:$F$2000)*(Potentials!$B$2:$B$2000=AT169)*(Potentials!$E$2:$E$2000&lt;&gt;"8 - Gagne")*(Potentials!$E$2:$E$2000&lt;&gt;"9 - Perdu")*(Potentials!$E$2:$E$2000&lt;&gt;"10 - Gele"))
+SUMPRODUCT((Potentials!$F$2:$F$2000=0)*(Potentials!$B$2:$B$2000=AT169)*(Potentials!$D$2:$D$2000)*(Potentials!$E$2:$E$2000&lt;&gt;"8 - Gagne")*(Potentials!$E$2:$E$2000&lt;&gt;"9 - Perdu")*(Potentials!$E$2:$E$2000&lt;&gt;"10 - Gele")),
SUMPRODUCT((Potentials!$F$2:$F$2000)*(Potentials!$B$2:$B$2000=AT169)*(Potentials!$E$2:$E$2000&lt;&gt;"8 - Gagne")*(Potentials!$E$2:$E$2000&lt;&gt;"9 - Perdu")*(Potentials!$E$2:$E$2000&lt;&gt;"10 - Gele")*(Potentials!$O$2:$O$2000=$A$2))
+SUMPRODUCT((Potentials!$F$2:$F$2000=0)*(Potentials!$B$2:$B$2000=AT169)*(Potentials!$D$2:$D$2000)*(Potentials!$E$2:$E$2000&lt;&gt;"8 - Gagne")*(Potentials!$E$2:$E$2000&lt;&gt;"9 - Perdu")*(Potentials!$E$2:$E$2000&lt;&gt;"10 - Gele")*(Potentials!$O$2:$O$2000=$A$2)))</f>
      </c>
      <c r="BA169" t="str">
        <f>Potentials!A167</f>
      </c>
      <c r="BB169" s="2" t="str">
        <f t="array" ref="BB169" aca="1" ca="1">IF($A$2="Tous",SUMPRODUCT((Potentials!$F$2:$F$2000)*(Potentials!$A$2:$A$2000=BA169)*(Potentials!$E$2:$E$2000&lt;&gt;"8 - Gagne")*(Potentials!$E$2:$E$2000&lt;&gt;"9 - Perdu")*(Potentials!$E$2:$E$2000&lt;&gt;"10 - Gele"))
+SUMPRODUCT((Potentials!$F$2:$F$2000=0)*(Potentials!$A$2:$A$2000=BA169)*(Potentials!$D$2:$D$2000)*(Potentials!$E$2:$E$2000&lt;&gt;"8 - Gagne")*(Potentials!$E$2:$E$2000&lt;&gt;"9 - Perdu")*(Potentials!$E$2:$E$2000&lt;&gt;"10 - Gele")),
SUMPRODUCT((Potentials!$F$2:$F$2000)*(Potentials!$A$2:$A$2000=BA169)*(Potentials!$E$2:$E$2000&lt;&gt;"8 - Gagne")*(Potentials!$E$2:$E$2000&lt;&gt;"9 - Perdu")*(Potentials!$E$2:$E$2000&lt;&gt;"10 - Gele")*(Potentials!$O$2:$O$2000=$A$2))
+SUMPRODUCT((Potentials!$F$2:$F$2000=0)*(Potentials!$A$2:$A$2000=BA169)*(Potentials!$D$2:$D$2000)*(Potentials!$E$2:$E$2000&lt;&gt;"8 - Gagne")*(Potentials!$E$2:$E$2000&lt;&gt;"9 - Perdu")*(Potentials!$E$2:$E$2000&lt;&gt;"10 - Gele")*(Potentials!$O$2:$O$2000=$A$2)))</f>
      </c>
    </row>
    <row r="170" spans="1:113">
      <c r="R170" t="str">
        <f>Potentials!A168</f>
      </c>
      <c r="S170" s="1" t="str">
        <f>Potentials!M168</f>
      </c>
      <c r="T170" s="47" t="str">
        <f>IF(INDEX(Potentials!$A$1:$O$1000,MATCH(R170,Potentials!$A$1:$A$1000,0),MATCH("Origine setup",Potentials!$A$1:$O$1,0))&lt;&gt;"",0,
IF($A$2="Tous",
IF(AND($R$2=0,$S$2=0,DATE(YEAR(S170),MONTH(S170),DAY(S170))&gt;=$O$6,(DATE(YEAR(S170),MONTH(S170),DAY(S170))&lt;=$O$3),LEFT(R170,3)="PRA"),1,
IF(AND($R$2&lt;&gt;0,$S$2&lt;&gt;0,DATE(YEAR(S170),MONTH(S170),DAY(S170))&gt;=$R$2,(DATE(YEAR(S170),MONTH(S170),DAY(S170))&lt;=$S$2),LEFT(R170,3)="PRA"),1,0)),
IF(AND($R$2=0,$S$2=0,DATE(YEAR(S170),MONTH(S170),DAY(S170))&gt;=$O$6,(DATE(YEAR(S170),MONTH(S170),DAY(S170))&lt;=$O$3),INDEX(Potentials!$A$1:$O$1000,MATCH(R170,Potentials!$A$1:$A$1000,0),MATCH("Groupe",Potentials!$A$1:$O$1,0))=$A$2,LEFT(R170,3)="PRA"),1,
IF(AND($R$2&lt;&gt;0,$S$2&lt;&gt;0,DATE(YEAR(S170),MONTH(S170),DAY(S170))&gt;=$R$2,(DATE(YEAR(S170),MONTH(S170),DAY(S170))&lt;=$S$2),INDEX(Potentials!$A$1:$O$1000,MATCH(R170,Potentials!$A$1:$A$1000,0),MATCH("Groupe",Potentials!$A$1:$O$1,0))=$A$2,LEFT(R170,3)="PRA"),1,0))))</f>
      </c>
      <c r="U170" s="47" t="str">
        <f>IF(T170&lt;&gt;0,SUM($T$4:T170),0)</f>
      </c>
      <c r="V170" s="1"/>
      <c r="W170" s="17"/>
      <c r="Y170" t="str">
        <f>Projects!A168</f>
      </c>
      <c r="Z170" s="1" t="str">
        <f>Projects!I168</f>
      </c>
      <c r="AA170" s="47" t="str">
        <f>IF($A$2="Tous",
IF(AND($Y$2=0,$Z$2=0,DATE(YEAR(Z170),MONTH(Z170),DAY(Z170))&gt;=$O$6,(DATE(YEAR(Z170),MONTH(Z170),DAY(Z170))&lt;=$O$3)),1,
IF(AND($Y$2&lt;&gt;0,$Z$2&lt;&gt;0,DATE(YEAR(Z170),MONTH(Z170),DAY(Z170))&gt;=$Y$2,(DATE(YEAR(Z170),MONTH(Z170),DAY(Z170))&lt;=$Z$2)),1,0)),
IF(AND($Y$2=0,$Z$2=0,DATE(YEAR(Z170),MONTH(Z170),DAY(Z170))&gt;=$O$6,(DATE(YEAR(Z170),MONTH(Z170),DAY(Z170))&lt;=$O$3),INDEX(Projects!$A$1:$O$1000,MATCH(Y170,Projects!$A$1:$A$1000,0),MATCH("Groupe",Projects!$A$1:$O$1,0))=$A$2),1,
IF(AND($Y$2&lt;&gt;0,$Z$2&lt;&gt;0,DATE(YEAR(Z170),MONTH(Z170),DAY(Z170))&gt;=$Y$2,(DATE(YEAR(Z170),MONTH(Z170),DAY(Z170))&lt;=$Z$2),INDEX(Projects!$A$1:$O$1000,MATCH(Y170,Projects!$A$1:$A$1000,0),MATCH("Groupe",Projects!$A$1:$O$1,0))=$A$2),1,0)))</f>
      </c>
      <c r="AB170" s="47" t="str">
        <f>IF(AA170&lt;&gt;0,SUM($AA$4:AA170),0)</f>
      </c>
      <c r="AC170" s="1"/>
      <c r="AD170" s="17"/>
      <c r="AF170" t="str">
        <f>Projects!A168</f>
      </c>
      <c r="AG170" s="1" t="str">
        <f>Projects!D168</f>
      </c>
      <c r="AH170" s="47" t="str">
        <f>IF($A$2="Tous",
IF(AND($AF$2=0,$AG$2=0,DATE(YEAR(AG170),MONTH(AG170),DAY(AG170))&gt;=$O$6,(DATE(YEAR(AG170),MONTH(AG170),DAY(AG170))&lt;=$O$3)),1,
IF(AND($AF$2&lt;&gt;0,$AG$2&lt;&gt;0,DATE(YEAR(AG170),MONTH(AG170),DAY(AG170))&gt;=$AF$2,(DATE(YEAR(AG170),MONTH(AG170),DAY(AG170))&lt;=$AG$2)),1,0)),
IF(AND($AF$2=0,$AG$2=0,DATE(YEAR(AG170),MONTH(AG170),DAY(AG170))&gt;=$O$6,(DATE(YEAR(AG170),MONTH(AG170),DAY(AG170))&lt;=$O$3),INDEX(Projects!$A$1:$O$1000,MATCH(AF170,Projects!$A$1:$A$1000,0),MATCH("Groupe",Projects!$A$1:$O$1,0))=$A$2),1,
IF(AND($AF$2&lt;&gt;0,$AG$2&lt;&gt;0,DATE(YEAR(AG170),MONTH(AG170),DAY(AG170))&gt;=$AF$2,(DATE(YEAR(AG170),MONTH(AG170),DAY(AG170))&lt;=$AG$2),INDEX(Projects!$A$1:$O$1000,MATCH(AF170,Projects!$A$1:$A$1000,0),MATCH("Groupe",Projects!$A$1:$O$1,0))=$A$2),1,0)))</f>
      </c>
      <c r="AI170" s="47" t="str">
        <f>IF(AH170&lt;&gt;0,SUM($AH$4:AH170),0)</f>
      </c>
      <c r="AJ170" s="1"/>
      <c r="AK170" s="17"/>
      <c r="AM170" t="str">
        <f>Potentials!A168</f>
      </c>
      <c r="AN170" s="1" t="str">
        <f>Potentials!L168</f>
      </c>
      <c r="AO170" s="47" t="str">
        <f>IF(INDEX(Potentials!$A$1:$O$1000,MATCH(R170,Potentials!$A$1:$A$1000,0),MATCH("Origine setup",Potentials!$A$1:$O$1,0))&lt;&gt;"",0,
IF($A$2="Tous",
IF(AND($AM$2=0,$AN$2=0,DATE(YEAR(AN170),MONTH(AN170),DAY(AN170))&gt;=$O$6,(DATE(YEAR(AN170),MONTH(AN170),DAY(AN170))&lt;=$O$3),INDEX(Potentials!$A$1:$O$10000,MATCH(AM170,Potentials!$A$1:$A$1000,0),MATCH("Statut",Potentials!$A$1:$O$1,0))="9 -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IF(AND($AM$2&lt;&gt;0,$AN$2&lt;&gt;0,DATE(YEAR(AN170),MONTH(AN170),DAY(AN170))&gt;=$AM$2,(DATE(YEAR(AN170),MONTH(AN170),DAY(AN170))&lt;=$AN$2),INDEX(Potentials!$A$1:$O$10000,MATCH(AM170,Potentials!$A$1:$A$1000,0),MATCH("Statut",Potentials!$A$1:$O$1,0))="9 - Perdu"),1,0)),
IF(AND($AM$2=0,$AN$2=0,DATE(YEAR(AN170),MONTH(AN170),DAY(AN170))&gt;=$O$6,(DATE(YEAR(AN170),MONTH(AN170),DAY(AN170))&lt;=$O$3),INDEX(Potentials!$A$1:$O$1000,MATCH(AM170,Potentials!$A$1:$A$1000,0),MATCH("Groupe",Potentials!$A$1:$O$1,0))=$A$2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,MATCH(AM170,Potentials!$A$1:$A$1000,0),MATCH("Groupe",Potentials!$A$1:$O$1,0))=$A$2,INDEX(Potentials!$A$1:$O$10000,MATCH(AM170,Potentials!$A$1:$A$1000,0),MATCH("Statut",Potentials!$A$1:$O$1,0))="9 - Perdu"),1,0))))</f>
      </c>
      <c r="AP170" s="47" t="str">
        <f>IF(AO170&lt;&gt;0,SUM($AO$4:AO170),0)</f>
      </c>
      <c r="AQ170" s="1"/>
      <c r="AR170" s="17"/>
      <c r="AT170" t="str">
        <f>IF(COUNTIF($AT$4:AT169,Potentials!B168)&gt;0,"",Potentials!B168)</f>
      </c>
      <c r="AU170" s="2" t="str">
        <f t="array" ref="AU170" aca="1" ca="1">IF($A$2="Tous",SUMPRODUCT((Potentials!$F$2:$F$2000)*(Potentials!$B$2:$B$2000=AT170)*(Potentials!$E$2:$E$2000&lt;&gt;"8 - Gagne")*(Potentials!$E$2:$E$2000&lt;&gt;"9 - Perdu")*(Potentials!$E$2:$E$2000&lt;&gt;"10 - Gele"))
+SUMPRODUCT((Potentials!$F$2:$F$2000=0)*(Potentials!$B$2:$B$2000=AT170)*(Potentials!$D$2:$D$2000)*(Potentials!$E$2:$E$2000&lt;&gt;"8 - Gagne")*(Potentials!$E$2:$E$2000&lt;&gt;"9 - Perdu")*(Potentials!$E$2:$E$2000&lt;&gt;"10 - Gele")),
SUMPRODUCT((Potentials!$F$2:$F$2000)*(Potentials!$B$2:$B$2000=AT170)*(Potentials!$E$2:$E$2000&lt;&gt;"8 - Gagne")*(Potentials!$E$2:$E$2000&lt;&gt;"9 - Perdu")*(Potentials!$E$2:$E$2000&lt;&gt;"10 - Gele")*(Potentials!$O$2:$O$2000=$A$2))
+SUMPRODUCT((Potentials!$F$2:$F$2000=0)*(Potentials!$B$2:$B$2000=AT170)*(Potentials!$D$2:$D$2000)*(Potentials!$E$2:$E$2000&lt;&gt;"8 - Gagne")*(Potentials!$E$2:$E$2000&lt;&gt;"9 - Perdu")*(Potentials!$E$2:$E$2000&lt;&gt;"10 - Gele")*(Potentials!$O$2:$O$2000=$A$2)))</f>
      </c>
      <c r="BA170" t="str">
        <f>Potentials!A168</f>
      </c>
      <c r="BB170" s="2" t="str">
        <f t="array" ref="BB170" aca="1" ca="1">IF($A$2="Tous",SUMPRODUCT((Potentials!$F$2:$F$2000)*(Potentials!$A$2:$A$2000=BA170)*(Potentials!$E$2:$E$2000&lt;&gt;"8 - Gagne")*(Potentials!$E$2:$E$2000&lt;&gt;"9 - Perdu")*(Potentials!$E$2:$E$2000&lt;&gt;"10 - Gele"))
+SUMPRODUCT((Potentials!$F$2:$F$2000=0)*(Potentials!$A$2:$A$2000=BA170)*(Potentials!$D$2:$D$2000)*(Potentials!$E$2:$E$2000&lt;&gt;"8 - Gagne")*(Potentials!$E$2:$E$2000&lt;&gt;"9 - Perdu")*(Potentials!$E$2:$E$2000&lt;&gt;"10 - Gele")),
SUMPRODUCT((Potentials!$F$2:$F$2000)*(Potentials!$A$2:$A$2000=BA170)*(Potentials!$E$2:$E$2000&lt;&gt;"8 - Gagne")*(Potentials!$E$2:$E$2000&lt;&gt;"9 - Perdu")*(Potentials!$E$2:$E$2000&lt;&gt;"10 - Gele")*(Potentials!$O$2:$O$2000=$A$2))
+SUMPRODUCT((Potentials!$F$2:$F$2000=0)*(Potentials!$A$2:$A$2000=BA170)*(Potentials!$D$2:$D$2000)*(Potentials!$E$2:$E$2000&lt;&gt;"8 - Gagne")*(Potentials!$E$2:$E$2000&lt;&gt;"9 - Perdu")*(Potentials!$E$2:$E$2000&lt;&gt;"10 - Gele")*(Potentials!$O$2:$O$2000=$A$2)))</f>
      </c>
    </row>
    <row r="171" spans="1:113">
      <c r="R171" t="str">
        <f>Potentials!A169</f>
      </c>
      <c r="S171" s="1" t="str">
        <f>Potentials!M169</f>
      </c>
      <c r="T171" s="47" t="str">
        <f>IF(INDEX(Potentials!$A$1:$O$1000,MATCH(R171,Potentials!$A$1:$A$1000,0),MATCH("Origine setup",Potentials!$A$1:$O$1,0))&lt;&gt;"",0,
IF($A$2="Tous",
IF(AND($R$2=0,$S$2=0,DATE(YEAR(S171),MONTH(S171),DAY(S171))&gt;=$O$6,(DATE(YEAR(S171),MONTH(S171),DAY(S171))&lt;=$O$3),LEFT(R171,3)="PRA"),1,
IF(AND($R$2&lt;&gt;0,$S$2&lt;&gt;0,DATE(YEAR(S171),MONTH(S171),DAY(S171))&gt;=$R$2,(DATE(YEAR(S171),MONTH(S171),DAY(S171))&lt;=$S$2),LEFT(R171,3)="PRA"),1,0)),
IF(AND($R$2=0,$S$2=0,DATE(YEAR(S171),MONTH(S171),DAY(S171))&gt;=$O$6,(DATE(YEAR(S171),MONTH(S171),DAY(S171))&lt;=$O$3),INDEX(Potentials!$A$1:$O$1000,MATCH(R171,Potentials!$A$1:$A$1000,0),MATCH("Groupe",Potentials!$A$1:$O$1,0))=$A$2,LEFT(R171,3)="PRA"),1,
IF(AND($R$2&lt;&gt;0,$S$2&lt;&gt;0,DATE(YEAR(S171),MONTH(S171),DAY(S171))&gt;=$R$2,(DATE(YEAR(S171),MONTH(S171),DAY(S171))&lt;=$S$2),INDEX(Potentials!$A$1:$O$1000,MATCH(R171,Potentials!$A$1:$A$1000,0),MATCH("Groupe",Potentials!$A$1:$O$1,0))=$A$2,LEFT(R171,3)="PRA"),1,0))))</f>
      </c>
      <c r="U171" s="47" t="str">
        <f>IF(T171&lt;&gt;0,SUM($T$4:T171),0)</f>
      </c>
      <c r="V171" s="1"/>
      <c r="W171" s="17"/>
      <c r="Y171" t="str">
        <f>Projects!A169</f>
      </c>
      <c r="Z171" s="1" t="str">
        <f>Projects!I169</f>
      </c>
      <c r="AA171" s="47" t="str">
        <f>IF($A$2="Tous",
IF(AND($Y$2=0,$Z$2=0,DATE(YEAR(Z171),MONTH(Z171),DAY(Z171))&gt;=$O$6,(DATE(YEAR(Z171),MONTH(Z171),DAY(Z171))&lt;=$O$3)),1,
IF(AND($Y$2&lt;&gt;0,$Z$2&lt;&gt;0,DATE(YEAR(Z171),MONTH(Z171),DAY(Z171))&gt;=$Y$2,(DATE(YEAR(Z171),MONTH(Z171),DAY(Z171))&lt;=$Z$2)),1,0)),
IF(AND($Y$2=0,$Z$2=0,DATE(YEAR(Z171),MONTH(Z171),DAY(Z171))&gt;=$O$6,(DATE(YEAR(Z171),MONTH(Z171),DAY(Z171))&lt;=$O$3),INDEX(Projects!$A$1:$O$1000,MATCH(Y171,Projects!$A$1:$A$1000,0),MATCH("Groupe",Projects!$A$1:$O$1,0))=$A$2),1,
IF(AND($Y$2&lt;&gt;0,$Z$2&lt;&gt;0,DATE(YEAR(Z171),MONTH(Z171),DAY(Z171))&gt;=$Y$2,(DATE(YEAR(Z171),MONTH(Z171),DAY(Z171))&lt;=$Z$2),INDEX(Projects!$A$1:$O$1000,MATCH(Y171,Projects!$A$1:$A$1000,0),MATCH("Groupe",Projects!$A$1:$O$1,0))=$A$2),1,0)))</f>
      </c>
      <c r="AB171" s="47" t="str">
        <f>IF(AA171&lt;&gt;0,SUM($AA$4:AA171),0)</f>
      </c>
      <c r="AC171" s="1"/>
      <c r="AD171" s="17"/>
      <c r="AF171" t="str">
        <f>Projects!A169</f>
      </c>
      <c r="AG171" s="1" t="str">
        <f>Projects!D169</f>
      </c>
      <c r="AH171" s="47" t="str">
        <f>IF($A$2="Tous",
IF(AND($AF$2=0,$AG$2=0,DATE(YEAR(AG171),MONTH(AG171),DAY(AG171))&gt;=$O$6,(DATE(YEAR(AG171),MONTH(AG171),DAY(AG171))&lt;=$O$3)),1,
IF(AND($AF$2&lt;&gt;0,$AG$2&lt;&gt;0,DATE(YEAR(AG171),MONTH(AG171),DAY(AG171))&gt;=$AF$2,(DATE(YEAR(AG171),MONTH(AG171),DAY(AG171))&lt;=$AG$2)),1,0)),
IF(AND($AF$2=0,$AG$2=0,DATE(YEAR(AG171),MONTH(AG171),DAY(AG171))&gt;=$O$6,(DATE(YEAR(AG171),MONTH(AG171),DAY(AG171))&lt;=$O$3),INDEX(Projects!$A$1:$O$1000,MATCH(AF171,Projects!$A$1:$A$1000,0),MATCH("Groupe",Projects!$A$1:$O$1,0))=$A$2),1,
IF(AND($AF$2&lt;&gt;0,$AG$2&lt;&gt;0,DATE(YEAR(AG171),MONTH(AG171),DAY(AG171))&gt;=$AF$2,(DATE(YEAR(AG171),MONTH(AG171),DAY(AG171))&lt;=$AG$2),INDEX(Projects!$A$1:$O$1000,MATCH(AF171,Projects!$A$1:$A$1000,0),MATCH("Groupe",Projects!$A$1:$O$1,0))=$A$2),1,0)))</f>
      </c>
      <c r="AI171" s="47" t="str">
        <f>IF(AH171&lt;&gt;0,SUM($AH$4:AH171),0)</f>
      </c>
      <c r="AJ171" s="1"/>
      <c r="AK171" s="17"/>
      <c r="AM171" t="str">
        <f>Potentials!A169</f>
      </c>
      <c r="AN171" s="1" t="str">
        <f>Potentials!L169</f>
      </c>
      <c r="AO171" s="47" t="str">
        <f>IF(INDEX(Potentials!$A$1:$O$1000,MATCH(R171,Potentials!$A$1:$A$1000,0),MATCH("Origine setup",Potentials!$A$1:$O$1,0))&lt;&gt;"",0,
IF($A$2="Tous",
IF(AND($AM$2=0,$AN$2=0,DATE(YEAR(AN171),MONTH(AN171),DAY(AN171))&gt;=$O$6,(DATE(YEAR(AN171),MONTH(AN171),DAY(AN171))&lt;=$O$3),INDEX(Potentials!$A$1:$O$10000,MATCH(AM171,Potentials!$A$1:$A$1000,0),MATCH("Statut",Potentials!$A$1:$O$1,0))="9 -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IF(AND($AM$2&lt;&gt;0,$AN$2&lt;&gt;0,DATE(YEAR(AN171),MONTH(AN171),DAY(AN171))&gt;=$AM$2,(DATE(YEAR(AN171),MONTH(AN171),DAY(AN171))&lt;=$AN$2),INDEX(Potentials!$A$1:$O$10000,MATCH(AM171,Potentials!$A$1:$A$1000,0),MATCH("Statut",Potentials!$A$1:$O$1,0))="9 - Perdu"),1,0)),
IF(AND($AM$2=0,$AN$2=0,DATE(YEAR(AN171),MONTH(AN171),DAY(AN171))&gt;=$O$6,(DATE(YEAR(AN171),MONTH(AN171),DAY(AN171))&lt;=$O$3),INDEX(Potentials!$A$1:$O$1000,MATCH(AM171,Potentials!$A$1:$A$1000,0),MATCH("Groupe",Potentials!$A$1:$O$1,0))=$A$2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,MATCH(AM171,Potentials!$A$1:$A$1000,0),MATCH("Groupe",Potentials!$A$1:$O$1,0))=$A$2,INDEX(Potentials!$A$1:$O$10000,MATCH(AM171,Potentials!$A$1:$A$1000,0),MATCH("Statut",Potentials!$A$1:$O$1,0))="9 - Perdu"),1,0))))</f>
      </c>
      <c r="AP171" s="47" t="str">
        <f>IF(AO171&lt;&gt;0,SUM($AO$4:AO171),0)</f>
      </c>
      <c r="AQ171" s="1"/>
      <c r="AR171" s="17"/>
      <c r="AT171" t="str">
        <f>IF(COUNTIF($AT$4:AT170,Potentials!B169)&gt;0,"",Potentials!B169)</f>
      </c>
      <c r="AU171" s="2" t="str">
        <f t="array" ref="AU171" aca="1" ca="1">IF($A$2="Tous",SUMPRODUCT((Potentials!$F$2:$F$2000)*(Potentials!$B$2:$B$2000=AT171)*(Potentials!$E$2:$E$2000&lt;&gt;"8 - Gagne")*(Potentials!$E$2:$E$2000&lt;&gt;"9 - Perdu")*(Potentials!$E$2:$E$2000&lt;&gt;"10 - Gele"))
+SUMPRODUCT((Potentials!$F$2:$F$2000=0)*(Potentials!$B$2:$B$2000=AT171)*(Potentials!$D$2:$D$2000)*(Potentials!$E$2:$E$2000&lt;&gt;"8 - Gagne")*(Potentials!$E$2:$E$2000&lt;&gt;"9 - Perdu")*(Potentials!$E$2:$E$2000&lt;&gt;"10 - Gele")),
SUMPRODUCT((Potentials!$F$2:$F$2000)*(Potentials!$B$2:$B$2000=AT171)*(Potentials!$E$2:$E$2000&lt;&gt;"8 - Gagne")*(Potentials!$E$2:$E$2000&lt;&gt;"9 - Perdu")*(Potentials!$E$2:$E$2000&lt;&gt;"10 - Gele")*(Potentials!$O$2:$O$2000=$A$2))
+SUMPRODUCT((Potentials!$F$2:$F$2000=0)*(Potentials!$B$2:$B$2000=AT171)*(Potentials!$D$2:$D$2000)*(Potentials!$E$2:$E$2000&lt;&gt;"8 - Gagne")*(Potentials!$E$2:$E$2000&lt;&gt;"9 - Perdu")*(Potentials!$E$2:$E$2000&lt;&gt;"10 - Gele")*(Potentials!$O$2:$O$2000=$A$2)))</f>
      </c>
      <c r="BA171" t="str">
        <f>Potentials!A169</f>
      </c>
      <c r="BB171" s="2" t="str">
        <f t="array" ref="BB171" aca="1" ca="1">IF($A$2="Tous",SUMPRODUCT((Potentials!$F$2:$F$2000)*(Potentials!$A$2:$A$2000=BA171)*(Potentials!$E$2:$E$2000&lt;&gt;"8 - Gagne")*(Potentials!$E$2:$E$2000&lt;&gt;"9 - Perdu")*(Potentials!$E$2:$E$2000&lt;&gt;"10 - Gele"))
+SUMPRODUCT((Potentials!$F$2:$F$2000=0)*(Potentials!$A$2:$A$2000=BA171)*(Potentials!$D$2:$D$2000)*(Potentials!$E$2:$E$2000&lt;&gt;"8 - Gagne")*(Potentials!$E$2:$E$2000&lt;&gt;"9 - Perdu")*(Potentials!$E$2:$E$2000&lt;&gt;"10 - Gele")),
SUMPRODUCT((Potentials!$F$2:$F$2000)*(Potentials!$A$2:$A$2000=BA171)*(Potentials!$E$2:$E$2000&lt;&gt;"8 - Gagne")*(Potentials!$E$2:$E$2000&lt;&gt;"9 - Perdu")*(Potentials!$E$2:$E$2000&lt;&gt;"10 - Gele")*(Potentials!$O$2:$O$2000=$A$2))
+SUMPRODUCT((Potentials!$F$2:$F$2000=0)*(Potentials!$A$2:$A$2000=BA171)*(Potentials!$D$2:$D$2000)*(Potentials!$E$2:$E$2000&lt;&gt;"8 - Gagne")*(Potentials!$E$2:$E$2000&lt;&gt;"9 - Perdu")*(Potentials!$E$2:$E$2000&lt;&gt;"10 - Gele")*(Potentials!$O$2:$O$2000=$A$2)))</f>
      </c>
    </row>
    <row r="172" spans="1:113">
      <c r="R172" t="str">
        <f>Potentials!A170</f>
      </c>
      <c r="S172" s="1" t="str">
        <f>Potentials!M170</f>
      </c>
      <c r="T172" s="47" t="str">
        <f>IF(INDEX(Potentials!$A$1:$O$1000,MATCH(R172,Potentials!$A$1:$A$1000,0),MATCH("Origine setup",Potentials!$A$1:$O$1,0))&lt;&gt;"",0,
IF($A$2="Tous",
IF(AND($R$2=0,$S$2=0,DATE(YEAR(S172),MONTH(S172),DAY(S172))&gt;=$O$6,(DATE(YEAR(S172),MONTH(S172),DAY(S172))&lt;=$O$3),LEFT(R172,3)="PRA"),1,
IF(AND($R$2&lt;&gt;0,$S$2&lt;&gt;0,DATE(YEAR(S172),MONTH(S172),DAY(S172))&gt;=$R$2,(DATE(YEAR(S172),MONTH(S172),DAY(S172))&lt;=$S$2),LEFT(R172,3)="PRA"),1,0)),
IF(AND($R$2=0,$S$2=0,DATE(YEAR(S172),MONTH(S172),DAY(S172))&gt;=$O$6,(DATE(YEAR(S172),MONTH(S172),DAY(S172))&lt;=$O$3),INDEX(Potentials!$A$1:$O$1000,MATCH(R172,Potentials!$A$1:$A$1000,0),MATCH("Groupe",Potentials!$A$1:$O$1,0))=$A$2,LEFT(R172,3)="PRA"),1,
IF(AND($R$2&lt;&gt;0,$S$2&lt;&gt;0,DATE(YEAR(S172),MONTH(S172),DAY(S172))&gt;=$R$2,(DATE(YEAR(S172),MONTH(S172),DAY(S172))&lt;=$S$2),INDEX(Potentials!$A$1:$O$1000,MATCH(R172,Potentials!$A$1:$A$1000,0),MATCH("Groupe",Potentials!$A$1:$O$1,0))=$A$2,LEFT(R172,3)="PRA"),1,0))))</f>
      </c>
      <c r="U172" s="47" t="str">
        <f>IF(T172&lt;&gt;0,SUM($T$4:T172),0)</f>
      </c>
      <c r="V172" s="1"/>
      <c r="W172" s="17"/>
      <c r="Y172" t="str">
        <f>Projects!A170</f>
      </c>
      <c r="Z172" s="1" t="str">
        <f>Projects!I170</f>
      </c>
      <c r="AA172" s="47" t="str">
        <f>IF($A$2="Tous",
IF(AND($Y$2=0,$Z$2=0,DATE(YEAR(Z172),MONTH(Z172),DAY(Z172))&gt;=$O$6,(DATE(YEAR(Z172),MONTH(Z172),DAY(Z172))&lt;=$O$3)),1,
IF(AND($Y$2&lt;&gt;0,$Z$2&lt;&gt;0,DATE(YEAR(Z172),MONTH(Z172),DAY(Z172))&gt;=$Y$2,(DATE(YEAR(Z172),MONTH(Z172),DAY(Z172))&lt;=$Z$2)),1,0)),
IF(AND($Y$2=0,$Z$2=0,DATE(YEAR(Z172),MONTH(Z172),DAY(Z172))&gt;=$O$6,(DATE(YEAR(Z172),MONTH(Z172),DAY(Z172))&lt;=$O$3),INDEX(Projects!$A$1:$O$1000,MATCH(Y172,Projects!$A$1:$A$1000,0),MATCH("Groupe",Projects!$A$1:$O$1,0))=$A$2),1,
IF(AND($Y$2&lt;&gt;0,$Z$2&lt;&gt;0,DATE(YEAR(Z172),MONTH(Z172),DAY(Z172))&gt;=$Y$2,(DATE(YEAR(Z172),MONTH(Z172),DAY(Z172))&lt;=$Z$2),INDEX(Projects!$A$1:$O$1000,MATCH(Y172,Projects!$A$1:$A$1000,0),MATCH("Groupe",Projects!$A$1:$O$1,0))=$A$2),1,0)))</f>
      </c>
      <c r="AB172" s="47" t="str">
        <f>IF(AA172&lt;&gt;0,SUM($AA$4:AA172),0)</f>
      </c>
      <c r="AC172" s="1"/>
      <c r="AD172" s="17"/>
      <c r="AF172" t="str">
        <f>Projects!A170</f>
      </c>
      <c r="AG172" s="1" t="str">
        <f>Projects!D170</f>
      </c>
      <c r="AH172" s="47" t="str">
        <f>IF($A$2="Tous",
IF(AND($AF$2=0,$AG$2=0,DATE(YEAR(AG172),MONTH(AG172),DAY(AG172))&gt;=$O$6,(DATE(YEAR(AG172),MONTH(AG172),DAY(AG172))&lt;=$O$3)),1,
IF(AND($AF$2&lt;&gt;0,$AG$2&lt;&gt;0,DATE(YEAR(AG172),MONTH(AG172),DAY(AG172))&gt;=$AF$2,(DATE(YEAR(AG172),MONTH(AG172),DAY(AG172))&lt;=$AG$2)),1,0)),
IF(AND($AF$2=0,$AG$2=0,DATE(YEAR(AG172),MONTH(AG172),DAY(AG172))&gt;=$O$6,(DATE(YEAR(AG172),MONTH(AG172),DAY(AG172))&lt;=$O$3),INDEX(Projects!$A$1:$O$1000,MATCH(AF172,Projects!$A$1:$A$1000,0),MATCH("Groupe",Projects!$A$1:$O$1,0))=$A$2),1,
IF(AND($AF$2&lt;&gt;0,$AG$2&lt;&gt;0,DATE(YEAR(AG172),MONTH(AG172),DAY(AG172))&gt;=$AF$2,(DATE(YEAR(AG172),MONTH(AG172),DAY(AG172))&lt;=$AG$2),INDEX(Projects!$A$1:$O$1000,MATCH(AF172,Projects!$A$1:$A$1000,0),MATCH("Groupe",Projects!$A$1:$O$1,0))=$A$2),1,0)))</f>
      </c>
      <c r="AI172" s="47" t="str">
        <f>IF(AH172&lt;&gt;0,SUM($AH$4:AH172),0)</f>
      </c>
      <c r="AJ172" s="1"/>
      <c r="AK172" s="17"/>
      <c r="AM172" t="str">
        <f>Potentials!A170</f>
      </c>
      <c r="AN172" s="1" t="str">
        <f>Potentials!L170</f>
      </c>
      <c r="AO172" s="47" t="str">
        <f>IF(INDEX(Potentials!$A$1:$O$1000,MATCH(R172,Potentials!$A$1:$A$1000,0),MATCH("Origine setup",Potentials!$A$1:$O$1,0))&lt;&gt;"",0,
IF($A$2="Tous",
IF(AND($AM$2=0,$AN$2=0,DATE(YEAR(AN172),MONTH(AN172),DAY(AN172))&gt;=$O$6,(DATE(YEAR(AN172),MONTH(AN172),DAY(AN172))&lt;=$O$3),INDEX(Potentials!$A$1:$O$10000,MATCH(AM172,Potentials!$A$1:$A$1000,0),MATCH("Statut",Potentials!$A$1:$O$1,0))="9 -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IF(AND($AM$2&lt;&gt;0,$AN$2&lt;&gt;0,DATE(YEAR(AN172),MONTH(AN172),DAY(AN172))&gt;=$AM$2,(DATE(YEAR(AN172),MONTH(AN172),DAY(AN172))&lt;=$AN$2),INDEX(Potentials!$A$1:$O$10000,MATCH(AM172,Potentials!$A$1:$A$1000,0),MATCH("Statut",Potentials!$A$1:$O$1,0))="9 - Perdu"),1,0)),
IF(AND($AM$2=0,$AN$2=0,DATE(YEAR(AN172),MONTH(AN172),DAY(AN172))&gt;=$O$6,(DATE(YEAR(AN172),MONTH(AN172),DAY(AN172))&lt;=$O$3),INDEX(Potentials!$A$1:$O$1000,MATCH(AM172,Potentials!$A$1:$A$1000,0),MATCH("Groupe",Potentials!$A$1:$O$1,0))=$A$2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,MATCH(AM172,Potentials!$A$1:$A$1000,0),MATCH("Groupe",Potentials!$A$1:$O$1,0))=$A$2,INDEX(Potentials!$A$1:$O$10000,MATCH(AM172,Potentials!$A$1:$A$1000,0),MATCH("Statut",Potentials!$A$1:$O$1,0))="9 - Perdu"),1,0))))</f>
      </c>
      <c r="AP172" s="47" t="str">
        <f>IF(AO172&lt;&gt;0,SUM($AO$4:AO172),0)</f>
      </c>
      <c r="AQ172" s="1"/>
      <c r="AR172" s="17"/>
      <c r="AT172" t="str">
        <f>IF(COUNTIF($AT$4:AT171,Potentials!B170)&gt;0,"",Potentials!B170)</f>
      </c>
      <c r="AU172" s="2" t="str">
        <f t="array" ref="AU172" aca="1" ca="1">IF($A$2="Tous",SUMPRODUCT((Potentials!$F$2:$F$2000)*(Potentials!$B$2:$B$2000=AT172)*(Potentials!$E$2:$E$2000&lt;&gt;"8 - Gagne")*(Potentials!$E$2:$E$2000&lt;&gt;"9 - Perdu")*(Potentials!$E$2:$E$2000&lt;&gt;"10 - Gele"))
+SUMPRODUCT((Potentials!$F$2:$F$2000=0)*(Potentials!$B$2:$B$2000=AT172)*(Potentials!$D$2:$D$2000)*(Potentials!$E$2:$E$2000&lt;&gt;"8 - Gagne")*(Potentials!$E$2:$E$2000&lt;&gt;"9 - Perdu")*(Potentials!$E$2:$E$2000&lt;&gt;"10 - Gele")),
SUMPRODUCT((Potentials!$F$2:$F$2000)*(Potentials!$B$2:$B$2000=AT172)*(Potentials!$E$2:$E$2000&lt;&gt;"8 - Gagne")*(Potentials!$E$2:$E$2000&lt;&gt;"9 - Perdu")*(Potentials!$E$2:$E$2000&lt;&gt;"10 - Gele")*(Potentials!$O$2:$O$2000=$A$2))
+SUMPRODUCT((Potentials!$F$2:$F$2000=0)*(Potentials!$B$2:$B$2000=AT172)*(Potentials!$D$2:$D$2000)*(Potentials!$E$2:$E$2000&lt;&gt;"8 - Gagne")*(Potentials!$E$2:$E$2000&lt;&gt;"9 - Perdu")*(Potentials!$E$2:$E$2000&lt;&gt;"10 - Gele")*(Potentials!$O$2:$O$2000=$A$2)))</f>
      </c>
      <c r="BA172" t="str">
        <f>Potentials!A170</f>
      </c>
      <c r="BB172" s="2" t="str">
        <f t="array" ref="BB172" aca="1" ca="1">IF($A$2="Tous",SUMPRODUCT((Potentials!$F$2:$F$2000)*(Potentials!$A$2:$A$2000=BA172)*(Potentials!$E$2:$E$2000&lt;&gt;"8 - Gagne")*(Potentials!$E$2:$E$2000&lt;&gt;"9 - Perdu")*(Potentials!$E$2:$E$2000&lt;&gt;"10 - Gele"))
+SUMPRODUCT((Potentials!$F$2:$F$2000=0)*(Potentials!$A$2:$A$2000=BA172)*(Potentials!$D$2:$D$2000)*(Potentials!$E$2:$E$2000&lt;&gt;"8 - Gagne")*(Potentials!$E$2:$E$2000&lt;&gt;"9 - Perdu")*(Potentials!$E$2:$E$2000&lt;&gt;"10 - Gele")),
SUMPRODUCT((Potentials!$F$2:$F$2000)*(Potentials!$A$2:$A$2000=BA172)*(Potentials!$E$2:$E$2000&lt;&gt;"8 - Gagne")*(Potentials!$E$2:$E$2000&lt;&gt;"9 - Perdu")*(Potentials!$E$2:$E$2000&lt;&gt;"10 - Gele")*(Potentials!$O$2:$O$2000=$A$2))
+SUMPRODUCT((Potentials!$F$2:$F$2000=0)*(Potentials!$A$2:$A$2000=BA172)*(Potentials!$D$2:$D$2000)*(Potentials!$E$2:$E$2000&lt;&gt;"8 - Gagne")*(Potentials!$E$2:$E$2000&lt;&gt;"9 - Perdu")*(Potentials!$E$2:$E$2000&lt;&gt;"10 - Gele")*(Potentials!$O$2:$O$2000=$A$2)))</f>
      </c>
    </row>
    <row r="173" spans="1:113">
      <c r="R173" t="str">
        <f>Potentials!A171</f>
      </c>
      <c r="S173" s="1" t="str">
        <f>Potentials!M171</f>
      </c>
      <c r="T173" s="47" t="str">
        <f>IF(INDEX(Potentials!$A$1:$O$1000,MATCH(R173,Potentials!$A$1:$A$1000,0),MATCH("Origine setup",Potentials!$A$1:$O$1,0))&lt;&gt;"",0,
IF($A$2="Tous",
IF(AND($R$2=0,$S$2=0,DATE(YEAR(S173),MONTH(S173),DAY(S173))&gt;=$O$6,(DATE(YEAR(S173),MONTH(S173),DAY(S173))&lt;=$O$3),LEFT(R173,3)="PRA"),1,
IF(AND($R$2&lt;&gt;0,$S$2&lt;&gt;0,DATE(YEAR(S173),MONTH(S173),DAY(S173))&gt;=$R$2,(DATE(YEAR(S173),MONTH(S173),DAY(S173))&lt;=$S$2),LEFT(R173,3)="PRA"),1,0)),
IF(AND($R$2=0,$S$2=0,DATE(YEAR(S173),MONTH(S173),DAY(S173))&gt;=$O$6,(DATE(YEAR(S173),MONTH(S173),DAY(S173))&lt;=$O$3),INDEX(Potentials!$A$1:$O$1000,MATCH(R173,Potentials!$A$1:$A$1000,0),MATCH("Groupe",Potentials!$A$1:$O$1,0))=$A$2,LEFT(R173,3)="PRA"),1,
IF(AND($R$2&lt;&gt;0,$S$2&lt;&gt;0,DATE(YEAR(S173),MONTH(S173),DAY(S173))&gt;=$R$2,(DATE(YEAR(S173),MONTH(S173),DAY(S173))&lt;=$S$2),INDEX(Potentials!$A$1:$O$1000,MATCH(R173,Potentials!$A$1:$A$1000,0),MATCH("Groupe",Potentials!$A$1:$O$1,0))=$A$2,LEFT(R173,3)="PRA"),1,0))))</f>
      </c>
      <c r="U173" s="47" t="str">
        <f>IF(T173&lt;&gt;0,SUM($T$4:T173),0)</f>
      </c>
      <c r="V173" s="1"/>
      <c r="W173" s="17"/>
      <c r="Y173" t="str">
        <f>Projects!A171</f>
      </c>
      <c r="Z173" s="1" t="str">
        <f>Projects!I171</f>
      </c>
      <c r="AA173" s="47" t="str">
        <f>IF($A$2="Tous",
IF(AND($Y$2=0,$Z$2=0,DATE(YEAR(Z173),MONTH(Z173),DAY(Z173))&gt;=$O$6,(DATE(YEAR(Z173),MONTH(Z173),DAY(Z173))&lt;=$O$3)),1,
IF(AND($Y$2&lt;&gt;0,$Z$2&lt;&gt;0,DATE(YEAR(Z173),MONTH(Z173),DAY(Z173))&gt;=$Y$2,(DATE(YEAR(Z173),MONTH(Z173),DAY(Z173))&lt;=$Z$2)),1,0)),
IF(AND($Y$2=0,$Z$2=0,DATE(YEAR(Z173),MONTH(Z173),DAY(Z173))&gt;=$O$6,(DATE(YEAR(Z173),MONTH(Z173),DAY(Z173))&lt;=$O$3),INDEX(Projects!$A$1:$O$1000,MATCH(Y173,Projects!$A$1:$A$1000,0),MATCH("Groupe",Projects!$A$1:$O$1,0))=$A$2),1,
IF(AND($Y$2&lt;&gt;0,$Z$2&lt;&gt;0,DATE(YEAR(Z173),MONTH(Z173),DAY(Z173))&gt;=$Y$2,(DATE(YEAR(Z173),MONTH(Z173),DAY(Z173))&lt;=$Z$2),INDEX(Projects!$A$1:$O$1000,MATCH(Y173,Projects!$A$1:$A$1000,0),MATCH("Groupe",Projects!$A$1:$O$1,0))=$A$2),1,0)))</f>
      </c>
      <c r="AB173" s="47" t="str">
        <f>IF(AA173&lt;&gt;0,SUM($AA$4:AA173),0)</f>
      </c>
      <c r="AC173" s="1"/>
      <c r="AD173" s="17"/>
      <c r="AF173" t="str">
        <f>Projects!A171</f>
      </c>
      <c r="AG173" s="1" t="str">
        <f>Projects!D171</f>
      </c>
      <c r="AH173" s="47" t="str">
        <f>IF($A$2="Tous",
IF(AND($AF$2=0,$AG$2=0,DATE(YEAR(AG173),MONTH(AG173),DAY(AG173))&gt;=$O$6,(DATE(YEAR(AG173),MONTH(AG173),DAY(AG173))&lt;=$O$3)),1,
IF(AND($AF$2&lt;&gt;0,$AG$2&lt;&gt;0,DATE(YEAR(AG173),MONTH(AG173),DAY(AG173))&gt;=$AF$2,(DATE(YEAR(AG173),MONTH(AG173),DAY(AG173))&lt;=$AG$2)),1,0)),
IF(AND($AF$2=0,$AG$2=0,DATE(YEAR(AG173),MONTH(AG173),DAY(AG173))&gt;=$O$6,(DATE(YEAR(AG173),MONTH(AG173),DAY(AG173))&lt;=$O$3),INDEX(Projects!$A$1:$O$1000,MATCH(AF173,Projects!$A$1:$A$1000,0),MATCH("Groupe",Projects!$A$1:$O$1,0))=$A$2),1,
IF(AND($AF$2&lt;&gt;0,$AG$2&lt;&gt;0,DATE(YEAR(AG173),MONTH(AG173),DAY(AG173))&gt;=$AF$2,(DATE(YEAR(AG173),MONTH(AG173),DAY(AG173))&lt;=$AG$2),INDEX(Projects!$A$1:$O$1000,MATCH(AF173,Projects!$A$1:$A$1000,0),MATCH("Groupe",Projects!$A$1:$O$1,0))=$A$2),1,0)))</f>
      </c>
      <c r="AI173" s="47" t="str">
        <f>IF(AH173&lt;&gt;0,SUM($AH$4:AH173),0)</f>
      </c>
      <c r="AJ173" s="1"/>
      <c r="AK173" s="17"/>
      <c r="AM173" t="str">
        <f>Potentials!A171</f>
      </c>
      <c r="AN173" s="1" t="str">
        <f>Potentials!L171</f>
      </c>
      <c r="AO173" s="47" t="str">
        <f>IF(INDEX(Potentials!$A$1:$O$1000,MATCH(R173,Potentials!$A$1:$A$1000,0),MATCH("Origine setup",Potentials!$A$1:$O$1,0))&lt;&gt;"",0,
IF($A$2="Tous",
IF(AND($AM$2=0,$AN$2=0,DATE(YEAR(AN173),MONTH(AN173),DAY(AN173))&gt;=$O$6,(DATE(YEAR(AN173),MONTH(AN173),DAY(AN173))&lt;=$O$3),INDEX(Potentials!$A$1:$O$10000,MATCH(AM173,Potentials!$A$1:$A$1000,0),MATCH("Statut",Potentials!$A$1:$O$1,0))="9 -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IF(AND($AM$2&lt;&gt;0,$AN$2&lt;&gt;0,DATE(YEAR(AN173),MONTH(AN173),DAY(AN173))&gt;=$AM$2,(DATE(YEAR(AN173),MONTH(AN173),DAY(AN173))&lt;=$AN$2),INDEX(Potentials!$A$1:$O$10000,MATCH(AM173,Potentials!$A$1:$A$1000,0),MATCH("Statut",Potentials!$A$1:$O$1,0))="9 - Perdu"),1,0)),
IF(AND($AM$2=0,$AN$2=0,DATE(YEAR(AN173),MONTH(AN173),DAY(AN173))&gt;=$O$6,(DATE(YEAR(AN173),MONTH(AN173),DAY(AN173))&lt;=$O$3),INDEX(Potentials!$A$1:$O$1000,MATCH(AM173,Potentials!$A$1:$A$1000,0),MATCH("Groupe",Potentials!$A$1:$O$1,0))=$A$2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,MATCH(AM173,Potentials!$A$1:$A$1000,0),MATCH("Groupe",Potentials!$A$1:$O$1,0))=$A$2,INDEX(Potentials!$A$1:$O$10000,MATCH(AM173,Potentials!$A$1:$A$1000,0),MATCH("Statut",Potentials!$A$1:$O$1,0))="9 - Perdu"),1,0))))</f>
      </c>
      <c r="AP173" s="47" t="str">
        <f>IF(AO173&lt;&gt;0,SUM($AO$4:AO173),0)</f>
      </c>
      <c r="AQ173" s="1"/>
      <c r="AR173" s="17"/>
      <c r="AT173" t="str">
        <f>IF(COUNTIF($AT$4:AT172,Potentials!B171)&gt;0,"",Potentials!B171)</f>
      </c>
      <c r="AU173" s="2" t="str">
        <f t="array" ref="AU173" aca="1" ca="1">IF($A$2="Tous",SUMPRODUCT((Potentials!$F$2:$F$2000)*(Potentials!$B$2:$B$2000=AT173)*(Potentials!$E$2:$E$2000&lt;&gt;"8 - Gagne")*(Potentials!$E$2:$E$2000&lt;&gt;"9 - Perdu")*(Potentials!$E$2:$E$2000&lt;&gt;"10 - Gele"))
+SUMPRODUCT((Potentials!$F$2:$F$2000=0)*(Potentials!$B$2:$B$2000=AT173)*(Potentials!$D$2:$D$2000)*(Potentials!$E$2:$E$2000&lt;&gt;"8 - Gagne")*(Potentials!$E$2:$E$2000&lt;&gt;"9 - Perdu")*(Potentials!$E$2:$E$2000&lt;&gt;"10 - Gele")),
SUMPRODUCT((Potentials!$F$2:$F$2000)*(Potentials!$B$2:$B$2000=AT173)*(Potentials!$E$2:$E$2000&lt;&gt;"8 - Gagne")*(Potentials!$E$2:$E$2000&lt;&gt;"9 - Perdu")*(Potentials!$E$2:$E$2000&lt;&gt;"10 - Gele")*(Potentials!$O$2:$O$2000=$A$2))
+SUMPRODUCT((Potentials!$F$2:$F$2000=0)*(Potentials!$B$2:$B$2000=AT173)*(Potentials!$D$2:$D$2000)*(Potentials!$E$2:$E$2000&lt;&gt;"8 - Gagne")*(Potentials!$E$2:$E$2000&lt;&gt;"9 - Perdu")*(Potentials!$E$2:$E$2000&lt;&gt;"10 - Gele")*(Potentials!$O$2:$O$2000=$A$2)))</f>
      </c>
      <c r="BA173" t="str">
        <f>Potentials!A171</f>
      </c>
      <c r="BB173" s="2" t="str">
        <f t="array" ref="BB173" aca="1" ca="1">IF($A$2="Tous",SUMPRODUCT((Potentials!$F$2:$F$2000)*(Potentials!$A$2:$A$2000=BA173)*(Potentials!$E$2:$E$2000&lt;&gt;"8 - Gagne")*(Potentials!$E$2:$E$2000&lt;&gt;"9 - Perdu")*(Potentials!$E$2:$E$2000&lt;&gt;"10 - Gele"))
+SUMPRODUCT((Potentials!$F$2:$F$2000=0)*(Potentials!$A$2:$A$2000=BA173)*(Potentials!$D$2:$D$2000)*(Potentials!$E$2:$E$2000&lt;&gt;"8 - Gagne")*(Potentials!$E$2:$E$2000&lt;&gt;"9 - Perdu")*(Potentials!$E$2:$E$2000&lt;&gt;"10 - Gele")),
SUMPRODUCT((Potentials!$F$2:$F$2000)*(Potentials!$A$2:$A$2000=BA173)*(Potentials!$E$2:$E$2000&lt;&gt;"8 - Gagne")*(Potentials!$E$2:$E$2000&lt;&gt;"9 - Perdu")*(Potentials!$E$2:$E$2000&lt;&gt;"10 - Gele")*(Potentials!$O$2:$O$2000=$A$2))
+SUMPRODUCT((Potentials!$F$2:$F$2000=0)*(Potentials!$A$2:$A$2000=BA173)*(Potentials!$D$2:$D$2000)*(Potentials!$E$2:$E$2000&lt;&gt;"8 - Gagne")*(Potentials!$E$2:$E$2000&lt;&gt;"9 - Perdu")*(Potentials!$E$2:$E$2000&lt;&gt;"10 - Gele")*(Potentials!$O$2:$O$2000=$A$2)))</f>
      </c>
    </row>
    <row r="174" spans="1:113">
      <c r="R174" t="str">
        <f>Potentials!A172</f>
      </c>
      <c r="S174" s="1" t="str">
        <f>Potentials!M172</f>
      </c>
      <c r="T174" s="47" t="str">
        <f>IF(INDEX(Potentials!$A$1:$O$1000,MATCH(R174,Potentials!$A$1:$A$1000,0),MATCH("Origine setup",Potentials!$A$1:$O$1,0))&lt;&gt;"",0,
IF($A$2="Tous",
IF(AND($R$2=0,$S$2=0,DATE(YEAR(S174),MONTH(S174),DAY(S174))&gt;=$O$6,(DATE(YEAR(S174),MONTH(S174),DAY(S174))&lt;=$O$3),LEFT(R174,3)="PRA"),1,
IF(AND($R$2&lt;&gt;0,$S$2&lt;&gt;0,DATE(YEAR(S174),MONTH(S174),DAY(S174))&gt;=$R$2,(DATE(YEAR(S174),MONTH(S174),DAY(S174))&lt;=$S$2),LEFT(R174,3)="PRA"),1,0)),
IF(AND($R$2=0,$S$2=0,DATE(YEAR(S174),MONTH(S174),DAY(S174))&gt;=$O$6,(DATE(YEAR(S174),MONTH(S174),DAY(S174))&lt;=$O$3),INDEX(Potentials!$A$1:$O$1000,MATCH(R174,Potentials!$A$1:$A$1000,0),MATCH("Groupe",Potentials!$A$1:$O$1,0))=$A$2,LEFT(R174,3)="PRA"),1,
IF(AND($R$2&lt;&gt;0,$S$2&lt;&gt;0,DATE(YEAR(S174),MONTH(S174),DAY(S174))&gt;=$R$2,(DATE(YEAR(S174),MONTH(S174),DAY(S174))&lt;=$S$2),INDEX(Potentials!$A$1:$O$1000,MATCH(R174,Potentials!$A$1:$A$1000,0),MATCH("Groupe",Potentials!$A$1:$O$1,0))=$A$2,LEFT(R174,3)="PRA"),1,0))))</f>
      </c>
      <c r="U174" s="47" t="str">
        <f>IF(T174&lt;&gt;0,SUM($T$4:T174),0)</f>
      </c>
      <c r="V174" s="1"/>
      <c r="W174" s="17"/>
      <c r="Y174" t="str">
        <f>Projects!A172</f>
      </c>
      <c r="Z174" s="1" t="str">
        <f>Projects!I172</f>
      </c>
      <c r="AA174" s="47" t="str">
        <f>IF($A$2="Tous",
IF(AND($Y$2=0,$Z$2=0,DATE(YEAR(Z174),MONTH(Z174),DAY(Z174))&gt;=$O$6,(DATE(YEAR(Z174),MONTH(Z174),DAY(Z174))&lt;=$O$3)),1,
IF(AND($Y$2&lt;&gt;0,$Z$2&lt;&gt;0,DATE(YEAR(Z174),MONTH(Z174),DAY(Z174))&gt;=$Y$2,(DATE(YEAR(Z174),MONTH(Z174),DAY(Z174))&lt;=$Z$2)),1,0)),
IF(AND($Y$2=0,$Z$2=0,DATE(YEAR(Z174),MONTH(Z174),DAY(Z174))&gt;=$O$6,(DATE(YEAR(Z174),MONTH(Z174),DAY(Z174))&lt;=$O$3),INDEX(Projects!$A$1:$O$1000,MATCH(Y174,Projects!$A$1:$A$1000,0),MATCH("Groupe",Projects!$A$1:$O$1,0))=$A$2),1,
IF(AND($Y$2&lt;&gt;0,$Z$2&lt;&gt;0,DATE(YEAR(Z174),MONTH(Z174),DAY(Z174))&gt;=$Y$2,(DATE(YEAR(Z174),MONTH(Z174),DAY(Z174))&lt;=$Z$2),INDEX(Projects!$A$1:$O$1000,MATCH(Y174,Projects!$A$1:$A$1000,0),MATCH("Groupe",Projects!$A$1:$O$1,0))=$A$2),1,0)))</f>
      </c>
      <c r="AB174" s="47" t="str">
        <f>IF(AA174&lt;&gt;0,SUM($AA$4:AA174),0)</f>
      </c>
      <c r="AC174" s="1"/>
      <c r="AD174" s="17"/>
      <c r="AF174" t="str">
        <f>Projects!A172</f>
      </c>
      <c r="AG174" s="1" t="str">
        <f>Projects!D172</f>
      </c>
      <c r="AH174" s="47" t="str">
        <f>IF($A$2="Tous",
IF(AND($AF$2=0,$AG$2=0,DATE(YEAR(AG174),MONTH(AG174),DAY(AG174))&gt;=$O$6,(DATE(YEAR(AG174),MONTH(AG174),DAY(AG174))&lt;=$O$3)),1,
IF(AND($AF$2&lt;&gt;0,$AG$2&lt;&gt;0,DATE(YEAR(AG174),MONTH(AG174),DAY(AG174))&gt;=$AF$2,(DATE(YEAR(AG174),MONTH(AG174),DAY(AG174))&lt;=$AG$2)),1,0)),
IF(AND($AF$2=0,$AG$2=0,DATE(YEAR(AG174),MONTH(AG174),DAY(AG174))&gt;=$O$6,(DATE(YEAR(AG174),MONTH(AG174),DAY(AG174))&lt;=$O$3),INDEX(Projects!$A$1:$O$1000,MATCH(AF174,Projects!$A$1:$A$1000,0),MATCH("Groupe",Projects!$A$1:$O$1,0))=$A$2),1,
IF(AND($AF$2&lt;&gt;0,$AG$2&lt;&gt;0,DATE(YEAR(AG174),MONTH(AG174),DAY(AG174))&gt;=$AF$2,(DATE(YEAR(AG174),MONTH(AG174),DAY(AG174))&lt;=$AG$2),INDEX(Projects!$A$1:$O$1000,MATCH(AF174,Projects!$A$1:$A$1000,0),MATCH("Groupe",Projects!$A$1:$O$1,0))=$A$2),1,0)))</f>
      </c>
      <c r="AI174" s="47" t="str">
        <f>IF(AH174&lt;&gt;0,SUM($AH$4:AH174),0)</f>
      </c>
      <c r="AJ174" s="1"/>
      <c r="AK174" s="17"/>
      <c r="AM174" t="str">
        <f>Potentials!A172</f>
      </c>
      <c r="AN174" s="1" t="str">
        <f>Potentials!L172</f>
      </c>
      <c r="AO174" s="47" t="str">
        <f>IF(INDEX(Potentials!$A$1:$O$1000,MATCH(R174,Potentials!$A$1:$A$1000,0),MATCH("Origine setup",Potentials!$A$1:$O$1,0))&lt;&gt;"",0,
IF($A$2="Tous",
IF(AND($AM$2=0,$AN$2=0,DATE(YEAR(AN174),MONTH(AN174),DAY(AN174))&gt;=$O$6,(DATE(YEAR(AN174),MONTH(AN174),DAY(AN174))&lt;=$O$3),INDEX(Potentials!$A$1:$O$10000,MATCH(AM174,Potentials!$A$1:$A$1000,0),MATCH("Statut",Potentials!$A$1:$O$1,0))="9 -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IF(AND($AM$2&lt;&gt;0,$AN$2&lt;&gt;0,DATE(YEAR(AN174),MONTH(AN174),DAY(AN174))&gt;=$AM$2,(DATE(YEAR(AN174),MONTH(AN174),DAY(AN174))&lt;=$AN$2),INDEX(Potentials!$A$1:$O$10000,MATCH(AM174,Potentials!$A$1:$A$1000,0),MATCH("Statut",Potentials!$A$1:$O$1,0))="9 - Perdu"),1,0)),
IF(AND($AM$2=0,$AN$2=0,DATE(YEAR(AN174),MONTH(AN174),DAY(AN174))&gt;=$O$6,(DATE(YEAR(AN174),MONTH(AN174),DAY(AN174))&lt;=$O$3),INDEX(Potentials!$A$1:$O$1000,MATCH(AM174,Potentials!$A$1:$A$1000,0),MATCH("Groupe",Potentials!$A$1:$O$1,0))=$A$2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,MATCH(AM174,Potentials!$A$1:$A$1000,0),MATCH("Groupe",Potentials!$A$1:$O$1,0))=$A$2,INDEX(Potentials!$A$1:$O$10000,MATCH(AM174,Potentials!$A$1:$A$1000,0),MATCH("Statut",Potentials!$A$1:$O$1,0))="9 - Perdu"),1,0))))</f>
      </c>
      <c r="AP174" s="47" t="str">
        <f>IF(AO174&lt;&gt;0,SUM($AO$4:AO174),0)</f>
      </c>
      <c r="AQ174" s="1"/>
      <c r="AR174" s="17"/>
      <c r="AT174" t="str">
        <f>IF(COUNTIF($AT$4:AT173,Potentials!B172)&gt;0,"",Potentials!B172)</f>
      </c>
      <c r="AU174" s="2" t="str">
        <f t="array" ref="AU174" aca="1" ca="1">IF($A$2="Tous",SUMPRODUCT((Potentials!$F$2:$F$2000)*(Potentials!$B$2:$B$2000=AT174)*(Potentials!$E$2:$E$2000&lt;&gt;"8 - Gagne")*(Potentials!$E$2:$E$2000&lt;&gt;"9 - Perdu")*(Potentials!$E$2:$E$2000&lt;&gt;"10 - Gele"))
+SUMPRODUCT((Potentials!$F$2:$F$2000=0)*(Potentials!$B$2:$B$2000=AT174)*(Potentials!$D$2:$D$2000)*(Potentials!$E$2:$E$2000&lt;&gt;"8 - Gagne")*(Potentials!$E$2:$E$2000&lt;&gt;"9 - Perdu")*(Potentials!$E$2:$E$2000&lt;&gt;"10 - Gele")),
SUMPRODUCT((Potentials!$F$2:$F$2000)*(Potentials!$B$2:$B$2000=AT174)*(Potentials!$E$2:$E$2000&lt;&gt;"8 - Gagne")*(Potentials!$E$2:$E$2000&lt;&gt;"9 - Perdu")*(Potentials!$E$2:$E$2000&lt;&gt;"10 - Gele")*(Potentials!$O$2:$O$2000=$A$2))
+SUMPRODUCT((Potentials!$F$2:$F$2000=0)*(Potentials!$B$2:$B$2000=AT174)*(Potentials!$D$2:$D$2000)*(Potentials!$E$2:$E$2000&lt;&gt;"8 - Gagne")*(Potentials!$E$2:$E$2000&lt;&gt;"9 - Perdu")*(Potentials!$E$2:$E$2000&lt;&gt;"10 - Gele")*(Potentials!$O$2:$O$2000=$A$2)))</f>
      </c>
      <c r="BA174" t="str">
        <f>Potentials!A172</f>
      </c>
      <c r="BB174" s="2" t="str">
        <f t="array" ref="BB174" aca="1" ca="1">IF($A$2="Tous",SUMPRODUCT((Potentials!$F$2:$F$2000)*(Potentials!$A$2:$A$2000=BA174)*(Potentials!$E$2:$E$2000&lt;&gt;"8 - Gagne")*(Potentials!$E$2:$E$2000&lt;&gt;"9 - Perdu")*(Potentials!$E$2:$E$2000&lt;&gt;"10 - Gele"))
+SUMPRODUCT((Potentials!$F$2:$F$2000=0)*(Potentials!$A$2:$A$2000=BA174)*(Potentials!$D$2:$D$2000)*(Potentials!$E$2:$E$2000&lt;&gt;"8 - Gagne")*(Potentials!$E$2:$E$2000&lt;&gt;"9 - Perdu")*(Potentials!$E$2:$E$2000&lt;&gt;"10 - Gele")),
SUMPRODUCT((Potentials!$F$2:$F$2000)*(Potentials!$A$2:$A$2000=BA174)*(Potentials!$E$2:$E$2000&lt;&gt;"8 - Gagne")*(Potentials!$E$2:$E$2000&lt;&gt;"9 - Perdu")*(Potentials!$E$2:$E$2000&lt;&gt;"10 - Gele")*(Potentials!$O$2:$O$2000=$A$2))
+SUMPRODUCT((Potentials!$F$2:$F$2000=0)*(Potentials!$A$2:$A$2000=BA174)*(Potentials!$D$2:$D$2000)*(Potentials!$E$2:$E$2000&lt;&gt;"8 - Gagne")*(Potentials!$E$2:$E$2000&lt;&gt;"9 - Perdu")*(Potentials!$E$2:$E$2000&lt;&gt;"10 - Gele")*(Potentials!$O$2:$O$2000=$A$2)))</f>
      </c>
    </row>
    <row r="175" spans="1:113">
      <c r="R175" t="str">
        <f>Potentials!A173</f>
      </c>
      <c r="S175" s="1" t="str">
        <f>Potentials!M173</f>
      </c>
      <c r="T175" s="47" t="str">
        <f>IF(INDEX(Potentials!$A$1:$O$1000,MATCH(R175,Potentials!$A$1:$A$1000,0),MATCH("Origine setup",Potentials!$A$1:$O$1,0))&lt;&gt;"",0,
IF($A$2="Tous",
IF(AND($R$2=0,$S$2=0,DATE(YEAR(S175),MONTH(S175),DAY(S175))&gt;=$O$6,(DATE(YEAR(S175),MONTH(S175),DAY(S175))&lt;=$O$3),LEFT(R175,3)="PRA"),1,
IF(AND($R$2&lt;&gt;0,$S$2&lt;&gt;0,DATE(YEAR(S175),MONTH(S175),DAY(S175))&gt;=$R$2,(DATE(YEAR(S175),MONTH(S175),DAY(S175))&lt;=$S$2),LEFT(R175,3)="PRA"),1,0)),
IF(AND($R$2=0,$S$2=0,DATE(YEAR(S175),MONTH(S175),DAY(S175))&gt;=$O$6,(DATE(YEAR(S175),MONTH(S175),DAY(S175))&lt;=$O$3),INDEX(Potentials!$A$1:$O$1000,MATCH(R175,Potentials!$A$1:$A$1000,0),MATCH("Groupe",Potentials!$A$1:$O$1,0))=$A$2,LEFT(R175,3)="PRA"),1,
IF(AND($R$2&lt;&gt;0,$S$2&lt;&gt;0,DATE(YEAR(S175),MONTH(S175),DAY(S175))&gt;=$R$2,(DATE(YEAR(S175),MONTH(S175),DAY(S175))&lt;=$S$2),INDEX(Potentials!$A$1:$O$1000,MATCH(R175,Potentials!$A$1:$A$1000,0),MATCH("Groupe",Potentials!$A$1:$O$1,0))=$A$2,LEFT(R175,3)="PRA"),1,0))))</f>
      </c>
      <c r="U175" s="47" t="str">
        <f>IF(T175&lt;&gt;0,SUM($T$4:T175),0)</f>
      </c>
      <c r="V175" s="1"/>
      <c r="W175" s="17"/>
      <c r="Y175" t="str">
        <f>Projects!A173</f>
      </c>
      <c r="Z175" s="1" t="str">
        <f>Projects!I173</f>
      </c>
      <c r="AA175" s="47" t="str">
        <f>IF($A$2="Tous",
IF(AND($Y$2=0,$Z$2=0,DATE(YEAR(Z175),MONTH(Z175),DAY(Z175))&gt;=$O$6,(DATE(YEAR(Z175),MONTH(Z175),DAY(Z175))&lt;=$O$3)),1,
IF(AND($Y$2&lt;&gt;0,$Z$2&lt;&gt;0,DATE(YEAR(Z175),MONTH(Z175),DAY(Z175))&gt;=$Y$2,(DATE(YEAR(Z175),MONTH(Z175),DAY(Z175))&lt;=$Z$2)),1,0)),
IF(AND($Y$2=0,$Z$2=0,DATE(YEAR(Z175),MONTH(Z175),DAY(Z175))&gt;=$O$6,(DATE(YEAR(Z175),MONTH(Z175),DAY(Z175))&lt;=$O$3),INDEX(Projects!$A$1:$O$1000,MATCH(Y175,Projects!$A$1:$A$1000,0),MATCH("Groupe",Projects!$A$1:$O$1,0))=$A$2),1,
IF(AND($Y$2&lt;&gt;0,$Z$2&lt;&gt;0,DATE(YEAR(Z175),MONTH(Z175),DAY(Z175))&gt;=$Y$2,(DATE(YEAR(Z175),MONTH(Z175),DAY(Z175))&lt;=$Z$2),INDEX(Projects!$A$1:$O$1000,MATCH(Y175,Projects!$A$1:$A$1000,0),MATCH("Groupe",Projects!$A$1:$O$1,0))=$A$2),1,0)))</f>
      </c>
      <c r="AB175" s="47" t="str">
        <f>IF(AA175&lt;&gt;0,SUM($AA$4:AA175),0)</f>
      </c>
      <c r="AC175" s="1"/>
      <c r="AD175" s="17"/>
      <c r="AF175" t="str">
        <f>Projects!A173</f>
      </c>
      <c r="AG175" s="1" t="str">
        <f>Projects!D173</f>
      </c>
      <c r="AH175" s="47" t="str">
        <f>IF($A$2="Tous",
IF(AND($AF$2=0,$AG$2=0,DATE(YEAR(AG175),MONTH(AG175),DAY(AG175))&gt;=$O$6,(DATE(YEAR(AG175),MONTH(AG175),DAY(AG175))&lt;=$O$3)),1,
IF(AND($AF$2&lt;&gt;0,$AG$2&lt;&gt;0,DATE(YEAR(AG175),MONTH(AG175),DAY(AG175))&gt;=$AF$2,(DATE(YEAR(AG175),MONTH(AG175),DAY(AG175))&lt;=$AG$2)),1,0)),
IF(AND($AF$2=0,$AG$2=0,DATE(YEAR(AG175),MONTH(AG175),DAY(AG175))&gt;=$O$6,(DATE(YEAR(AG175),MONTH(AG175),DAY(AG175))&lt;=$O$3),INDEX(Projects!$A$1:$O$1000,MATCH(AF175,Projects!$A$1:$A$1000,0),MATCH("Groupe",Projects!$A$1:$O$1,0))=$A$2),1,
IF(AND($AF$2&lt;&gt;0,$AG$2&lt;&gt;0,DATE(YEAR(AG175),MONTH(AG175),DAY(AG175))&gt;=$AF$2,(DATE(YEAR(AG175),MONTH(AG175),DAY(AG175))&lt;=$AG$2),INDEX(Projects!$A$1:$O$1000,MATCH(AF175,Projects!$A$1:$A$1000,0),MATCH("Groupe",Projects!$A$1:$O$1,0))=$A$2),1,0)))</f>
      </c>
      <c r="AI175" s="47" t="str">
        <f>IF(AH175&lt;&gt;0,SUM($AH$4:AH175),0)</f>
      </c>
      <c r="AJ175" s="1"/>
      <c r="AK175" s="17"/>
      <c r="AM175" t="str">
        <f>Potentials!A173</f>
      </c>
      <c r="AN175" s="1" t="str">
        <f>Potentials!L173</f>
      </c>
      <c r="AO175" s="47" t="str">
        <f>IF(INDEX(Potentials!$A$1:$O$1000,MATCH(R175,Potentials!$A$1:$A$1000,0),MATCH("Origine setup",Potentials!$A$1:$O$1,0))&lt;&gt;"",0,
IF($A$2="Tous",
IF(AND($AM$2=0,$AN$2=0,DATE(YEAR(AN175),MONTH(AN175),DAY(AN175))&gt;=$O$6,(DATE(YEAR(AN175),MONTH(AN175),DAY(AN175))&lt;=$O$3),INDEX(Potentials!$A$1:$O$10000,MATCH(AM175,Potentials!$A$1:$A$1000,0),MATCH("Statut",Potentials!$A$1:$O$1,0))="9 -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IF(AND($AM$2&lt;&gt;0,$AN$2&lt;&gt;0,DATE(YEAR(AN175),MONTH(AN175),DAY(AN175))&gt;=$AM$2,(DATE(YEAR(AN175),MONTH(AN175),DAY(AN175))&lt;=$AN$2),INDEX(Potentials!$A$1:$O$10000,MATCH(AM175,Potentials!$A$1:$A$1000,0),MATCH("Statut",Potentials!$A$1:$O$1,0))="9 - Perdu"),1,0)),
IF(AND($AM$2=0,$AN$2=0,DATE(YEAR(AN175),MONTH(AN175),DAY(AN175))&gt;=$O$6,(DATE(YEAR(AN175),MONTH(AN175),DAY(AN175))&lt;=$O$3),INDEX(Potentials!$A$1:$O$1000,MATCH(AM175,Potentials!$A$1:$A$1000,0),MATCH("Groupe",Potentials!$A$1:$O$1,0))=$A$2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,MATCH(AM175,Potentials!$A$1:$A$1000,0),MATCH("Groupe",Potentials!$A$1:$O$1,0))=$A$2,INDEX(Potentials!$A$1:$O$10000,MATCH(AM175,Potentials!$A$1:$A$1000,0),MATCH("Statut",Potentials!$A$1:$O$1,0))="9 - Perdu"),1,0))))</f>
      </c>
      <c r="AP175" s="47" t="str">
        <f>IF(AO175&lt;&gt;0,SUM($AO$4:AO175),0)</f>
      </c>
      <c r="AQ175" s="1"/>
      <c r="AR175" s="17"/>
      <c r="AT175" t="str">
        <f>IF(COUNTIF($AT$4:AT174,Potentials!B173)&gt;0,"",Potentials!B173)</f>
      </c>
      <c r="AU175" s="2" t="str">
        <f t="array" ref="AU175" aca="1" ca="1">IF($A$2="Tous",SUMPRODUCT((Potentials!$F$2:$F$2000)*(Potentials!$B$2:$B$2000=AT175)*(Potentials!$E$2:$E$2000&lt;&gt;"8 - Gagne")*(Potentials!$E$2:$E$2000&lt;&gt;"9 - Perdu")*(Potentials!$E$2:$E$2000&lt;&gt;"10 - Gele"))
+SUMPRODUCT((Potentials!$F$2:$F$2000=0)*(Potentials!$B$2:$B$2000=AT175)*(Potentials!$D$2:$D$2000)*(Potentials!$E$2:$E$2000&lt;&gt;"8 - Gagne")*(Potentials!$E$2:$E$2000&lt;&gt;"9 - Perdu")*(Potentials!$E$2:$E$2000&lt;&gt;"10 - Gele")),
SUMPRODUCT((Potentials!$F$2:$F$2000)*(Potentials!$B$2:$B$2000=AT175)*(Potentials!$E$2:$E$2000&lt;&gt;"8 - Gagne")*(Potentials!$E$2:$E$2000&lt;&gt;"9 - Perdu")*(Potentials!$E$2:$E$2000&lt;&gt;"10 - Gele")*(Potentials!$O$2:$O$2000=$A$2))
+SUMPRODUCT((Potentials!$F$2:$F$2000=0)*(Potentials!$B$2:$B$2000=AT175)*(Potentials!$D$2:$D$2000)*(Potentials!$E$2:$E$2000&lt;&gt;"8 - Gagne")*(Potentials!$E$2:$E$2000&lt;&gt;"9 - Perdu")*(Potentials!$E$2:$E$2000&lt;&gt;"10 - Gele")*(Potentials!$O$2:$O$2000=$A$2)))</f>
      </c>
      <c r="BA175" t="str">
        <f>Potentials!A173</f>
      </c>
      <c r="BB175" s="2" t="str">
        <f t="array" ref="BB175" aca="1" ca="1">IF($A$2="Tous",SUMPRODUCT((Potentials!$F$2:$F$2000)*(Potentials!$A$2:$A$2000=BA175)*(Potentials!$E$2:$E$2000&lt;&gt;"8 - Gagne")*(Potentials!$E$2:$E$2000&lt;&gt;"9 - Perdu")*(Potentials!$E$2:$E$2000&lt;&gt;"10 - Gele"))
+SUMPRODUCT((Potentials!$F$2:$F$2000=0)*(Potentials!$A$2:$A$2000=BA175)*(Potentials!$D$2:$D$2000)*(Potentials!$E$2:$E$2000&lt;&gt;"8 - Gagne")*(Potentials!$E$2:$E$2000&lt;&gt;"9 - Perdu")*(Potentials!$E$2:$E$2000&lt;&gt;"10 - Gele")),
SUMPRODUCT((Potentials!$F$2:$F$2000)*(Potentials!$A$2:$A$2000=BA175)*(Potentials!$E$2:$E$2000&lt;&gt;"8 - Gagne")*(Potentials!$E$2:$E$2000&lt;&gt;"9 - Perdu")*(Potentials!$E$2:$E$2000&lt;&gt;"10 - Gele")*(Potentials!$O$2:$O$2000=$A$2))
+SUMPRODUCT((Potentials!$F$2:$F$2000=0)*(Potentials!$A$2:$A$2000=BA175)*(Potentials!$D$2:$D$2000)*(Potentials!$E$2:$E$2000&lt;&gt;"8 - Gagne")*(Potentials!$E$2:$E$2000&lt;&gt;"9 - Perdu")*(Potentials!$E$2:$E$2000&lt;&gt;"10 - Gele")*(Potentials!$O$2:$O$2000=$A$2)))</f>
      </c>
    </row>
    <row r="176" spans="1:113">
      <c r="R176" t="str">
        <f>Potentials!A174</f>
      </c>
      <c r="S176" s="1" t="str">
        <f>Potentials!M174</f>
      </c>
      <c r="T176" s="47" t="str">
        <f>IF(INDEX(Potentials!$A$1:$O$1000,MATCH(R176,Potentials!$A$1:$A$1000,0),MATCH("Origine setup",Potentials!$A$1:$O$1,0))&lt;&gt;"",0,
IF($A$2="Tous",
IF(AND($R$2=0,$S$2=0,DATE(YEAR(S176),MONTH(S176),DAY(S176))&gt;=$O$6,(DATE(YEAR(S176),MONTH(S176),DAY(S176))&lt;=$O$3),LEFT(R176,3)="PRA"),1,
IF(AND($R$2&lt;&gt;0,$S$2&lt;&gt;0,DATE(YEAR(S176),MONTH(S176),DAY(S176))&gt;=$R$2,(DATE(YEAR(S176),MONTH(S176),DAY(S176))&lt;=$S$2),LEFT(R176,3)="PRA"),1,0)),
IF(AND($R$2=0,$S$2=0,DATE(YEAR(S176),MONTH(S176),DAY(S176))&gt;=$O$6,(DATE(YEAR(S176),MONTH(S176),DAY(S176))&lt;=$O$3),INDEX(Potentials!$A$1:$O$1000,MATCH(R176,Potentials!$A$1:$A$1000,0),MATCH("Groupe",Potentials!$A$1:$O$1,0))=$A$2,LEFT(R176,3)="PRA"),1,
IF(AND($R$2&lt;&gt;0,$S$2&lt;&gt;0,DATE(YEAR(S176),MONTH(S176),DAY(S176))&gt;=$R$2,(DATE(YEAR(S176),MONTH(S176),DAY(S176))&lt;=$S$2),INDEX(Potentials!$A$1:$O$1000,MATCH(R176,Potentials!$A$1:$A$1000,0),MATCH("Groupe",Potentials!$A$1:$O$1,0))=$A$2,LEFT(R176,3)="PRA"),1,0))))</f>
      </c>
      <c r="U176" s="47" t="str">
        <f>IF(T176&lt;&gt;0,SUM($T$4:T176),0)</f>
      </c>
      <c r="V176" s="1"/>
      <c r="W176" s="17"/>
      <c r="Y176" t="str">
        <f>Projects!A174</f>
      </c>
      <c r="Z176" s="1" t="str">
        <f>Projects!I174</f>
      </c>
      <c r="AA176" s="47" t="str">
        <f>IF($A$2="Tous",
IF(AND($Y$2=0,$Z$2=0,DATE(YEAR(Z176),MONTH(Z176),DAY(Z176))&gt;=$O$6,(DATE(YEAR(Z176),MONTH(Z176),DAY(Z176))&lt;=$O$3)),1,
IF(AND($Y$2&lt;&gt;0,$Z$2&lt;&gt;0,DATE(YEAR(Z176),MONTH(Z176),DAY(Z176))&gt;=$Y$2,(DATE(YEAR(Z176),MONTH(Z176),DAY(Z176))&lt;=$Z$2)),1,0)),
IF(AND($Y$2=0,$Z$2=0,DATE(YEAR(Z176),MONTH(Z176),DAY(Z176))&gt;=$O$6,(DATE(YEAR(Z176),MONTH(Z176),DAY(Z176))&lt;=$O$3),INDEX(Projects!$A$1:$O$1000,MATCH(Y176,Projects!$A$1:$A$1000,0),MATCH("Groupe",Projects!$A$1:$O$1,0))=$A$2),1,
IF(AND($Y$2&lt;&gt;0,$Z$2&lt;&gt;0,DATE(YEAR(Z176),MONTH(Z176),DAY(Z176))&gt;=$Y$2,(DATE(YEAR(Z176),MONTH(Z176),DAY(Z176))&lt;=$Z$2),INDEX(Projects!$A$1:$O$1000,MATCH(Y176,Projects!$A$1:$A$1000,0),MATCH("Groupe",Projects!$A$1:$O$1,0))=$A$2),1,0)))</f>
      </c>
      <c r="AB176" s="47" t="str">
        <f>IF(AA176&lt;&gt;0,SUM($AA$4:AA176),0)</f>
      </c>
      <c r="AC176" s="1"/>
      <c r="AD176" s="17"/>
      <c r="AF176" t="str">
        <f>Projects!A174</f>
      </c>
      <c r="AG176" s="1" t="str">
        <f>Projects!D174</f>
      </c>
      <c r="AH176" s="47" t="str">
        <f>IF($A$2="Tous",
IF(AND($AF$2=0,$AG$2=0,DATE(YEAR(AG176),MONTH(AG176),DAY(AG176))&gt;=$O$6,(DATE(YEAR(AG176),MONTH(AG176),DAY(AG176))&lt;=$O$3)),1,
IF(AND($AF$2&lt;&gt;0,$AG$2&lt;&gt;0,DATE(YEAR(AG176),MONTH(AG176),DAY(AG176))&gt;=$AF$2,(DATE(YEAR(AG176),MONTH(AG176),DAY(AG176))&lt;=$AG$2)),1,0)),
IF(AND($AF$2=0,$AG$2=0,DATE(YEAR(AG176),MONTH(AG176),DAY(AG176))&gt;=$O$6,(DATE(YEAR(AG176),MONTH(AG176),DAY(AG176))&lt;=$O$3),INDEX(Projects!$A$1:$O$1000,MATCH(AF176,Projects!$A$1:$A$1000,0),MATCH("Groupe",Projects!$A$1:$O$1,0))=$A$2),1,
IF(AND($AF$2&lt;&gt;0,$AG$2&lt;&gt;0,DATE(YEAR(AG176),MONTH(AG176),DAY(AG176))&gt;=$AF$2,(DATE(YEAR(AG176),MONTH(AG176),DAY(AG176))&lt;=$AG$2),INDEX(Projects!$A$1:$O$1000,MATCH(AF176,Projects!$A$1:$A$1000,0),MATCH("Groupe",Projects!$A$1:$O$1,0))=$A$2),1,0)))</f>
      </c>
      <c r="AI176" s="47" t="str">
        <f>IF(AH176&lt;&gt;0,SUM($AH$4:AH176),0)</f>
      </c>
      <c r="AJ176" s="1"/>
      <c r="AK176" s="17"/>
      <c r="AM176" t="str">
        <f>Potentials!A174</f>
      </c>
      <c r="AN176" s="1" t="str">
        <f>Potentials!L174</f>
      </c>
      <c r="AO176" s="47" t="str">
        <f>IF(INDEX(Potentials!$A$1:$O$1000,MATCH(R176,Potentials!$A$1:$A$1000,0),MATCH("Origine setup",Potentials!$A$1:$O$1,0))&lt;&gt;"",0,
IF($A$2="Tous",
IF(AND($AM$2=0,$AN$2=0,DATE(YEAR(AN176),MONTH(AN176),DAY(AN176))&gt;=$O$6,(DATE(YEAR(AN176),MONTH(AN176),DAY(AN176))&lt;=$O$3),INDEX(Potentials!$A$1:$O$10000,MATCH(AM176,Potentials!$A$1:$A$1000,0),MATCH("Statut",Potentials!$A$1:$O$1,0))="9 -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IF(AND($AM$2&lt;&gt;0,$AN$2&lt;&gt;0,DATE(YEAR(AN176),MONTH(AN176),DAY(AN176))&gt;=$AM$2,(DATE(YEAR(AN176),MONTH(AN176),DAY(AN176))&lt;=$AN$2),INDEX(Potentials!$A$1:$O$10000,MATCH(AM176,Potentials!$A$1:$A$1000,0),MATCH("Statut",Potentials!$A$1:$O$1,0))="9 - Perdu"),1,0)),
IF(AND($AM$2=0,$AN$2=0,DATE(YEAR(AN176),MONTH(AN176),DAY(AN176))&gt;=$O$6,(DATE(YEAR(AN176),MONTH(AN176),DAY(AN176))&lt;=$O$3),INDEX(Potentials!$A$1:$O$1000,MATCH(AM176,Potentials!$A$1:$A$1000,0),MATCH("Groupe",Potentials!$A$1:$O$1,0))=$A$2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,MATCH(AM176,Potentials!$A$1:$A$1000,0),MATCH("Groupe",Potentials!$A$1:$O$1,0))=$A$2,INDEX(Potentials!$A$1:$O$10000,MATCH(AM176,Potentials!$A$1:$A$1000,0),MATCH("Statut",Potentials!$A$1:$O$1,0))="9 - Perdu"),1,0))))</f>
      </c>
      <c r="AP176" s="47" t="str">
        <f>IF(AO176&lt;&gt;0,SUM($AO$4:AO176),0)</f>
      </c>
      <c r="AQ176" s="1"/>
      <c r="AR176" s="17"/>
      <c r="AT176" t="str">
        <f>IF(COUNTIF($AT$4:AT175,Potentials!B174)&gt;0,"",Potentials!B174)</f>
      </c>
      <c r="AU176" s="2" t="str">
        <f t="array" ref="AU176" aca="1" ca="1">IF($A$2="Tous",SUMPRODUCT((Potentials!$F$2:$F$2000)*(Potentials!$B$2:$B$2000=AT176)*(Potentials!$E$2:$E$2000&lt;&gt;"8 - Gagne")*(Potentials!$E$2:$E$2000&lt;&gt;"9 - Perdu")*(Potentials!$E$2:$E$2000&lt;&gt;"10 - Gele"))
+SUMPRODUCT((Potentials!$F$2:$F$2000=0)*(Potentials!$B$2:$B$2000=AT176)*(Potentials!$D$2:$D$2000)*(Potentials!$E$2:$E$2000&lt;&gt;"8 - Gagne")*(Potentials!$E$2:$E$2000&lt;&gt;"9 - Perdu")*(Potentials!$E$2:$E$2000&lt;&gt;"10 - Gele")),
SUMPRODUCT((Potentials!$F$2:$F$2000)*(Potentials!$B$2:$B$2000=AT176)*(Potentials!$E$2:$E$2000&lt;&gt;"8 - Gagne")*(Potentials!$E$2:$E$2000&lt;&gt;"9 - Perdu")*(Potentials!$E$2:$E$2000&lt;&gt;"10 - Gele")*(Potentials!$O$2:$O$2000=$A$2))
+SUMPRODUCT((Potentials!$F$2:$F$2000=0)*(Potentials!$B$2:$B$2000=AT176)*(Potentials!$D$2:$D$2000)*(Potentials!$E$2:$E$2000&lt;&gt;"8 - Gagne")*(Potentials!$E$2:$E$2000&lt;&gt;"9 - Perdu")*(Potentials!$E$2:$E$2000&lt;&gt;"10 - Gele")*(Potentials!$O$2:$O$2000=$A$2)))</f>
      </c>
      <c r="BA176" t="str">
        <f>Potentials!A174</f>
      </c>
      <c r="BB176" s="2" t="str">
        <f t="array" ref="BB176" aca="1" ca="1">IF($A$2="Tous",SUMPRODUCT((Potentials!$F$2:$F$2000)*(Potentials!$A$2:$A$2000=BA176)*(Potentials!$E$2:$E$2000&lt;&gt;"8 - Gagne")*(Potentials!$E$2:$E$2000&lt;&gt;"9 - Perdu")*(Potentials!$E$2:$E$2000&lt;&gt;"10 - Gele"))
+SUMPRODUCT((Potentials!$F$2:$F$2000=0)*(Potentials!$A$2:$A$2000=BA176)*(Potentials!$D$2:$D$2000)*(Potentials!$E$2:$E$2000&lt;&gt;"8 - Gagne")*(Potentials!$E$2:$E$2000&lt;&gt;"9 - Perdu")*(Potentials!$E$2:$E$2000&lt;&gt;"10 - Gele")),
SUMPRODUCT((Potentials!$F$2:$F$2000)*(Potentials!$A$2:$A$2000=BA176)*(Potentials!$E$2:$E$2000&lt;&gt;"8 - Gagne")*(Potentials!$E$2:$E$2000&lt;&gt;"9 - Perdu")*(Potentials!$E$2:$E$2000&lt;&gt;"10 - Gele")*(Potentials!$O$2:$O$2000=$A$2))
+SUMPRODUCT((Potentials!$F$2:$F$2000=0)*(Potentials!$A$2:$A$2000=BA176)*(Potentials!$D$2:$D$2000)*(Potentials!$E$2:$E$2000&lt;&gt;"8 - Gagne")*(Potentials!$E$2:$E$2000&lt;&gt;"9 - Perdu")*(Potentials!$E$2:$E$2000&lt;&gt;"10 - Gele")*(Potentials!$O$2:$O$2000=$A$2)))</f>
      </c>
    </row>
    <row r="177" spans="1:113">
      <c r="R177" t="str">
        <f>Potentials!A175</f>
      </c>
      <c r="S177" s="1" t="str">
        <f>Potentials!M175</f>
      </c>
      <c r="T177" s="47" t="str">
        <f>IF(INDEX(Potentials!$A$1:$O$1000,MATCH(R177,Potentials!$A$1:$A$1000,0),MATCH("Origine setup",Potentials!$A$1:$O$1,0))&lt;&gt;"",0,
IF($A$2="Tous",
IF(AND($R$2=0,$S$2=0,DATE(YEAR(S177),MONTH(S177),DAY(S177))&gt;=$O$6,(DATE(YEAR(S177),MONTH(S177),DAY(S177))&lt;=$O$3),LEFT(R177,3)="PRA"),1,
IF(AND($R$2&lt;&gt;0,$S$2&lt;&gt;0,DATE(YEAR(S177),MONTH(S177),DAY(S177))&gt;=$R$2,(DATE(YEAR(S177),MONTH(S177),DAY(S177))&lt;=$S$2),LEFT(R177,3)="PRA"),1,0)),
IF(AND($R$2=0,$S$2=0,DATE(YEAR(S177),MONTH(S177),DAY(S177))&gt;=$O$6,(DATE(YEAR(S177),MONTH(S177),DAY(S177))&lt;=$O$3),INDEX(Potentials!$A$1:$O$1000,MATCH(R177,Potentials!$A$1:$A$1000,0),MATCH("Groupe",Potentials!$A$1:$O$1,0))=$A$2,LEFT(R177,3)="PRA"),1,
IF(AND($R$2&lt;&gt;0,$S$2&lt;&gt;0,DATE(YEAR(S177),MONTH(S177),DAY(S177))&gt;=$R$2,(DATE(YEAR(S177),MONTH(S177),DAY(S177))&lt;=$S$2),INDEX(Potentials!$A$1:$O$1000,MATCH(R177,Potentials!$A$1:$A$1000,0),MATCH("Groupe",Potentials!$A$1:$O$1,0))=$A$2,LEFT(R177,3)="PRA"),1,0))))</f>
      </c>
      <c r="U177" s="47" t="str">
        <f>IF(T177&lt;&gt;0,SUM($T$4:T177),0)</f>
      </c>
      <c r="V177" s="1"/>
      <c r="W177" s="17"/>
      <c r="Y177" t="str">
        <f>Projects!A175</f>
      </c>
      <c r="Z177" s="1" t="str">
        <f>Projects!I175</f>
      </c>
      <c r="AA177" s="47" t="str">
        <f>IF($A$2="Tous",
IF(AND($Y$2=0,$Z$2=0,DATE(YEAR(Z177),MONTH(Z177),DAY(Z177))&gt;=$O$6,(DATE(YEAR(Z177),MONTH(Z177),DAY(Z177))&lt;=$O$3)),1,
IF(AND($Y$2&lt;&gt;0,$Z$2&lt;&gt;0,DATE(YEAR(Z177),MONTH(Z177),DAY(Z177))&gt;=$Y$2,(DATE(YEAR(Z177),MONTH(Z177),DAY(Z177))&lt;=$Z$2)),1,0)),
IF(AND($Y$2=0,$Z$2=0,DATE(YEAR(Z177),MONTH(Z177),DAY(Z177))&gt;=$O$6,(DATE(YEAR(Z177),MONTH(Z177),DAY(Z177))&lt;=$O$3),INDEX(Projects!$A$1:$O$1000,MATCH(Y177,Projects!$A$1:$A$1000,0),MATCH("Groupe",Projects!$A$1:$O$1,0))=$A$2),1,
IF(AND($Y$2&lt;&gt;0,$Z$2&lt;&gt;0,DATE(YEAR(Z177),MONTH(Z177),DAY(Z177))&gt;=$Y$2,(DATE(YEAR(Z177),MONTH(Z177),DAY(Z177))&lt;=$Z$2),INDEX(Projects!$A$1:$O$1000,MATCH(Y177,Projects!$A$1:$A$1000,0),MATCH("Groupe",Projects!$A$1:$O$1,0))=$A$2),1,0)))</f>
      </c>
      <c r="AB177" s="47" t="str">
        <f>IF(AA177&lt;&gt;0,SUM($AA$4:AA177),0)</f>
      </c>
      <c r="AC177" s="1"/>
      <c r="AD177" s="17"/>
      <c r="AF177" t="str">
        <f>Projects!A175</f>
      </c>
      <c r="AG177" s="1" t="str">
        <f>Projects!D175</f>
      </c>
      <c r="AH177" s="47" t="str">
        <f>IF($A$2="Tous",
IF(AND($AF$2=0,$AG$2=0,DATE(YEAR(AG177),MONTH(AG177),DAY(AG177))&gt;=$O$6,(DATE(YEAR(AG177),MONTH(AG177),DAY(AG177))&lt;=$O$3)),1,
IF(AND($AF$2&lt;&gt;0,$AG$2&lt;&gt;0,DATE(YEAR(AG177),MONTH(AG177),DAY(AG177))&gt;=$AF$2,(DATE(YEAR(AG177),MONTH(AG177),DAY(AG177))&lt;=$AG$2)),1,0)),
IF(AND($AF$2=0,$AG$2=0,DATE(YEAR(AG177),MONTH(AG177),DAY(AG177))&gt;=$O$6,(DATE(YEAR(AG177),MONTH(AG177),DAY(AG177))&lt;=$O$3),INDEX(Projects!$A$1:$O$1000,MATCH(AF177,Projects!$A$1:$A$1000,0),MATCH("Groupe",Projects!$A$1:$O$1,0))=$A$2),1,
IF(AND($AF$2&lt;&gt;0,$AG$2&lt;&gt;0,DATE(YEAR(AG177),MONTH(AG177),DAY(AG177))&gt;=$AF$2,(DATE(YEAR(AG177),MONTH(AG177),DAY(AG177))&lt;=$AG$2),INDEX(Projects!$A$1:$O$1000,MATCH(AF177,Projects!$A$1:$A$1000,0),MATCH("Groupe",Projects!$A$1:$O$1,0))=$A$2),1,0)))</f>
      </c>
      <c r="AI177" s="47" t="str">
        <f>IF(AH177&lt;&gt;0,SUM($AH$4:AH177),0)</f>
      </c>
      <c r="AJ177" s="1"/>
      <c r="AK177" s="17"/>
      <c r="AM177" t="str">
        <f>Potentials!A175</f>
      </c>
      <c r="AN177" s="1" t="str">
        <f>Potentials!L175</f>
      </c>
      <c r="AO177" s="47" t="str">
        <f>IF(INDEX(Potentials!$A$1:$O$1000,MATCH(R177,Potentials!$A$1:$A$1000,0),MATCH("Origine setup",Potentials!$A$1:$O$1,0))&lt;&gt;"",0,
IF($A$2="Tous",
IF(AND($AM$2=0,$AN$2=0,DATE(YEAR(AN177),MONTH(AN177),DAY(AN177))&gt;=$O$6,(DATE(YEAR(AN177),MONTH(AN177),DAY(AN177))&lt;=$O$3),INDEX(Potentials!$A$1:$O$10000,MATCH(AM177,Potentials!$A$1:$A$1000,0),MATCH("Statut",Potentials!$A$1:$O$1,0))="9 -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IF(AND($AM$2&lt;&gt;0,$AN$2&lt;&gt;0,DATE(YEAR(AN177),MONTH(AN177),DAY(AN177))&gt;=$AM$2,(DATE(YEAR(AN177),MONTH(AN177),DAY(AN177))&lt;=$AN$2),INDEX(Potentials!$A$1:$O$10000,MATCH(AM177,Potentials!$A$1:$A$1000,0),MATCH("Statut",Potentials!$A$1:$O$1,0))="9 - Perdu"),1,0)),
IF(AND($AM$2=0,$AN$2=0,DATE(YEAR(AN177),MONTH(AN177),DAY(AN177))&gt;=$O$6,(DATE(YEAR(AN177),MONTH(AN177),DAY(AN177))&lt;=$O$3),INDEX(Potentials!$A$1:$O$1000,MATCH(AM177,Potentials!$A$1:$A$1000,0),MATCH("Groupe",Potentials!$A$1:$O$1,0))=$A$2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,MATCH(AM177,Potentials!$A$1:$A$1000,0),MATCH("Groupe",Potentials!$A$1:$O$1,0))=$A$2,INDEX(Potentials!$A$1:$O$10000,MATCH(AM177,Potentials!$A$1:$A$1000,0),MATCH("Statut",Potentials!$A$1:$O$1,0))="9 - Perdu"),1,0))))</f>
      </c>
      <c r="AP177" s="47" t="str">
        <f>IF(AO177&lt;&gt;0,SUM($AO$4:AO177),0)</f>
      </c>
      <c r="AQ177" s="1"/>
      <c r="AR177" s="17"/>
      <c r="AT177" t="str">
        <f>IF(COUNTIF($AT$4:AT176,Potentials!B175)&gt;0,"",Potentials!B175)</f>
      </c>
      <c r="AU177" s="2" t="str">
        <f t="array" ref="AU177" aca="1" ca="1">IF($A$2="Tous",SUMPRODUCT((Potentials!$F$2:$F$2000)*(Potentials!$B$2:$B$2000=AT177)*(Potentials!$E$2:$E$2000&lt;&gt;"8 - Gagne")*(Potentials!$E$2:$E$2000&lt;&gt;"9 - Perdu")*(Potentials!$E$2:$E$2000&lt;&gt;"10 - Gele"))
+SUMPRODUCT((Potentials!$F$2:$F$2000=0)*(Potentials!$B$2:$B$2000=AT177)*(Potentials!$D$2:$D$2000)*(Potentials!$E$2:$E$2000&lt;&gt;"8 - Gagne")*(Potentials!$E$2:$E$2000&lt;&gt;"9 - Perdu")*(Potentials!$E$2:$E$2000&lt;&gt;"10 - Gele")),
SUMPRODUCT((Potentials!$F$2:$F$2000)*(Potentials!$B$2:$B$2000=AT177)*(Potentials!$E$2:$E$2000&lt;&gt;"8 - Gagne")*(Potentials!$E$2:$E$2000&lt;&gt;"9 - Perdu")*(Potentials!$E$2:$E$2000&lt;&gt;"10 - Gele")*(Potentials!$O$2:$O$2000=$A$2))
+SUMPRODUCT((Potentials!$F$2:$F$2000=0)*(Potentials!$B$2:$B$2000=AT177)*(Potentials!$D$2:$D$2000)*(Potentials!$E$2:$E$2000&lt;&gt;"8 - Gagne")*(Potentials!$E$2:$E$2000&lt;&gt;"9 - Perdu")*(Potentials!$E$2:$E$2000&lt;&gt;"10 - Gele")*(Potentials!$O$2:$O$2000=$A$2)))</f>
      </c>
      <c r="BA177" t="str">
        <f>Potentials!A175</f>
      </c>
      <c r="BB177" s="2" t="str">
        <f t="array" ref="BB177" aca="1" ca="1">IF($A$2="Tous",SUMPRODUCT((Potentials!$F$2:$F$2000)*(Potentials!$A$2:$A$2000=BA177)*(Potentials!$E$2:$E$2000&lt;&gt;"8 - Gagne")*(Potentials!$E$2:$E$2000&lt;&gt;"9 - Perdu")*(Potentials!$E$2:$E$2000&lt;&gt;"10 - Gele"))
+SUMPRODUCT((Potentials!$F$2:$F$2000=0)*(Potentials!$A$2:$A$2000=BA177)*(Potentials!$D$2:$D$2000)*(Potentials!$E$2:$E$2000&lt;&gt;"8 - Gagne")*(Potentials!$E$2:$E$2000&lt;&gt;"9 - Perdu")*(Potentials!$E$2:$E$2000&lt;&gt;"10 - Gele")),
SUMPRODUCT((Potentials!$F$2:$F$2000)*(Potentials!$A$2:$A$2000=BA177)*(Potentials!$E$2:$E$2000&lt;&gt;"8 - Gagne")*(Potentials!$E$2:$E$2000&lt;&gt;"9 - Perdu")*(Potentials!$E$2:$E$2000&lt;&gt;"10 - Gele")*(Potentials!$O$2:$O$2000=$A$2))
+SUMPRODUCT((Potentials!$F$2:$F$2000=0)*(Potentials!$A$2:$A$2000=BA177)*(Potentials!$D$2:$D$2000)*(Potentials!$E$2:$E$2000&lt;&gt;"8 - Gagne")*(Potentials!$E$2:$E$2000&lt;&gt;"9 - Perdu")*(Potentials!$E$2:$E$2000&lt;&gt;"10 - Gele")*(Potentials!$O$2:$O$2000=$A$2)))</f>
      </c>
    </row>
    <row r="178" spans="1:113">
      <c r="R178" t="str">
        <f>Potentials!A176</f>
      </c>
      <c r="S178" s="1" t="str">
        <f>Potentials!M176</f>
      </c>
      <c r="T178" s="47" t="str">
        <f>IF(INDEX(Potentials!$A$1:$O$1000,MATCH(R178,Potentials!$A$1:$A$1000,0),MATCH("Origine setup",Potentials!$A$1:$O$1,0))&lt;&gt;"",0,
IF($A$2="Tous",
IF(AND($R$2=0,$S$2=0,DATE(YEAR(S178),MONTH(S178),DAY(S178))&gt;=$O$6,(DATE(YEAR(S178),MONTH(S178),DAY(S178))&lt;=$O$3),LEFT(R178,3)="PRA"),1,
IF(AND($R$2&lt;&gt;0,$S$2&lt;&gt;0,DATE(YEAR(S178),MONTH(S178),DAY(S178))&gt;=$R$2,(DATE(YEAR(S178),MONTH(S178),DAY(S178))&lt;=$S$2),LEFT(R178,3)="PRA"),1,0)),
IF(AND($R$2=0,$S$2=0,DATE(YEAR(S178),MONTH(S178),DAY(S178))&gt;=$O$6,(DATE(YEAR(S178),MONTH(S178),DAY(S178))&lt;=$O$3),INDEX(Potentials!$A$1:$O$1000,MATCH(R178,Potentials!$A$1:$A$1000,0),MATCH("Groupe",Potentials!$A$1:$O$1,0))=$A$2,LEFT(R178,3)="PRA"),1,
IF(AND($R$2&lt;&gt;0,$S$2&lt;&gt;0,DATE(YEAR(S178),MONTH(S178),DAY(S178))&gt;=$R$2,(DATE(YEAR(S178),MONTH(S178),DAY(S178))&lt;=$S$2),INDEX(Potentials!$A$1:$O$1000,MATCH(R178,Potentials!$A$1:$A$1000,0),MATCH("Groupe",Potentials!$A$1:$O$1,0))=$A$2,LEFT(R178,3)="PRA"),1,0))))</f>
      </c>
      <c r="U178" s="47" t="str">
        <f>IF(T178&lt;&gt;0,SUM($T$4:T178),0)</f>
      </c>
      <c r="V178" s="1"/>
      <c r="W178" s="17"/>
      <c r="Y178" t="str">
        <f>Projects!A176</f>
      </c>
      <c r="Z178" s="1" t="str">
        <f>Projects!I176</f>
      </c>
      <c r="AA178" s="47" t="str">
        <f>IF($A$2="Tous",
IF(AND($Y$2=0,$Z$2=0,DATE(YEAR(Z178),MONTH(Z178),DAY(Z178))&gt;=$O$6,(DATE(YEAR(Z178),MONTH(Z178),DAY(Z178))&lt;=$O$3)),1,
IF(AND($Y$2&lt;&gt;0,$Z$2&lt;&gt;0,DATE(YEAR(Z178),MONTH(Z178),DAY(Z178))&gt;=$Y$2,(DATE(YEAR(Z178),MONTH(Z178),DAY(Z178))&lt;=$Z$2)),1,0)),
IF(AND($Y$2=0,$Z$2=0,DATE(YEAR(Z178),MONTH(Z178),DAY(Z178))&gt;=$O$6,(DATE(YEAR(Z178),MONTH(Z178),DAY(Z178))&lt;=$O$3),INDEX(Projects!$A$1:$O$1000,MATCH(Y178,Projects!$A$1:$A$1000,0),MATCH("Groupe",Projects!$A$1:$O$1,0))=$A$2),1,
IF(AND($Y$2&lt;&gt;0,$Z$2&lt;&gt;0,DATE(YEAR(Z178),MONTH(Z178),DAY(Z178))&gt;=$Y$2,(DATE(YEAR(Z178),MONTH(Z178),DAY(Z178))&lt;=$Z$2),INDEX(Projects!$A$1:$O$1000,MATCH(Y178,Projects!$A$1:$A$1000,0),MATCH("Groupe",Projects!$A$1:$O$1,0))=$A$2),1,0)))</f>
      </c>
      <c r="AB178" s="47" t="str">
        <f>IF(AA178&lt;&gt;0,SUM($AA$4:AA178),0)</f>
      </c>
      <c r="AC178" s="1"/>
      <c r="AD178" s="17"/>
      <c r="AF178" t="str">
        <f>Projects!A176</f>
      </c>
      <c r="AG178" s="1" t="str">
        <f>Projects!D176</f>
      </c>
      <c r="AH178" s="47" t="str">
        <f>IF($A$2="Tous",
IF(AND($AF$2=0,$AG$2=0,DATE(YEAR(AG178),MONTH(AG178),DAY(AG178))&gt;=$O$6,(DATE(YEAR(AG178),MONTH(AG178),DAY(AG178))&lt;=$O$3)),1,
IF(AND($AF$2&lt;&gt;0,$AG$2&lt;&gt;0,DATE(YEAR(AG178),MONTH(AG178),DAY(AG178))&gt;=$AF$2,(DATE(YEAR(AG178),MONTH(AG178),DAY(AG178))&lt;=$AG$2)),1,0)),
IF(AND($AF$2=0,$AG$2=0,DATE(YEAR(AG178),MONTH(AG178),DAY(AG178))&gt;=$O$6,(DATE(YEAR(AG178),MONTH(AG178),DAY(AG178))&lt;=$O$3),INDEX(Projects!$A$1:$O$1000,MATCH(AF178,Projects!$A$1:$A$1000,0),MATCH("Groupe",Projects!$A$1:$O$1,0))=$A$2),1,
IF(AND($AF$2&lt;&gt;0,$AG$2&lt;&gt;0,DATE(YEAR(AG178),MONTH(AG178),DAY(AG178))&gt;=$AF$2,(DATE(YEAR(AG178),MONTH(AG178),DAY(AG178))&lt;=$AG$2),INDEX(Projects!$A$1:$O$1000,MATCH(AF178,Projects!$A$1:$A$1000,0),MATCH("Groupe",Projects!$A$1:$O$1,0))=$A$2),1,0)))</f>
      </c>
      <c r="AI178" s="47" t="str">
        <f>IF(AH178&lt;&gt;0,SUM($AH$4:AH178),0)</f>
      </c>
      <c r="AJ178" s="1"/>
      <c r="AK178" s="17"/>
      <c r="AM178" t="str">
        <f>Potentials!A176</f>
      </c>
      <c r="AN178" s="1" t="str">
        <f>Potentials!L176</f>
      </c>
      <c r="AO178" s="47" t="str">
        <f>IF(INDEX(Potentials!$A$1:$O$1000,MATCH(R178,Potentials!$A$1:$A$1000,0),MATCH("Origine setup",Potentials!$A$1:$O$1,0))&lt;&gt;"",0,
IF($A$2="Tous",
IF(AND($AM$2=0,$AN$2=0,DATE(YEAR(AN178),MONTH(AN178),DAY(AN178))&gt;=$O$6,(DATE(YEAR(AN178),MONTH(AN178),DAY(AN178))&lt;=$O$3),INDEX(Potentials!$A$1:$O$10000,MATCH(AM178,Potentials!$A$1:$A$1000,0),MATCH("Statut",Potentials!$A$1:$O$1,0))="9 -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IF(AND($AM$2&lt;&gt;0,$AN$2&lt;&gt;0,DATE(YEAR(AN178),MONTH(AN178),DAY(AN178))&gt;=$AM$2,(DATE(YEAR(AN178),MONTH(AN178),DAY(AN178))&lt;=$AN$2),INDEX(Potentials!$A$1:$O$10000,MATCH(AM178,Potentials!$A$1:$A$1000,0),MATCH("Statut",Potentials!$A$1:$O$1,0))="9 - Perdu"),1,0)),
IF(AND($AM$2=0,$AN$2=0,DATE(YEAR(AN178),MONTH(AN178),DAY(AN178))&gt;=$O$6,(DATE(YEAR(AN178),MONTH(AN178),DAY(AN178))&lt;=$O$3),INDEX(Potentials!$A$1:$O$1000,MATCH(AM178,Potentials!$A$1:$A$1000,0),MATCH("Groupe",Potentials!$A$1:$O$1,0))=$A$2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,MATCH(AM178,Potentials!$A$1:$A$1000,0),MATCH("Groupe",Potentials!$A$1:$O$1,0))=$A$2,INDEX(Potentials!$A$1:$O$10000,MATCH(AM178,Potentials!$A$1:$A$1000,0),MATCH("Statut",Potentials!$A$1:$O$1,0))="9 - Perdu"),1,0))))</f>
      </c>
      <c r="AP178" s="47" t="str">
        <f>IF(AO178&lt;&gt;0,SUM($AO$4:AO178),0)</f>
      </c>
      <c r="AQ178" s="1"/>
      <c r="AR178" s="17"/>
      <c r="AT178" t="str">
        <f>IF(COUNTIF($AT$4:AT177,Potentials!B176)&gt;0,"",Potentials!B176)</f>
      </c>
      <c r="AU178" s="2" t="str">
        <f t="array" ref="AU178" aca="1" ca="1">IF($A$2="Tous",SUMPRODUCT((Potentials!$F$2:$F$2000)*(Potentials!$B$2:$B$2000=AT178)*(Potentials!$E$2:$E$2000&lt;&gt;"8 - Gagne")*(Potentials!$E$2:$E$2000&lt;&gt;"9 - Perdu")*(Potentials!$E$2:$E$2000&lt;&gt;"10 - Gele"))
+SUMPRODUCT((Potentials!$F$2:$F$2000=0)*(Potentials!$B$2:$B$2000=AT178)*(Potentials!$D$2:$D$2000)*(Potentials!$E$2:$E$2000&lt;&gt;"8 - Gagne")*(Potentials!$E$2:$E$2000&lt;&gt;"9 - Perdu")*(Potentials!$E$2:$E$2000&lt;&gt;"10 - Gele")),
SUMPRODUCT((Potentials!$F$2:$F$2000)*(Potentials!$B$2:$B$2000=AT178)*(Potentials!$E$2:$E$2000&lt;&gt;"8 - Gagne")*(Potentials!$E$2:$E$2000&lt;&gt;"9 - Perdu")*(Potentials!$E$2:$E$2000&lt;&gt;"10 - Gele")*(Potentials!$O$2:$O$2000=$A$2))
+SUMPRODUCT((Potentials!$F$2:$F$2000=0)*(Potentials!$B$2:$B$2000=AT178)*(Potentials!$D$2:$D$2000)*(Potentials!$E$2:$E$2000&lt;&gt;"8 - Gagne")*(Potentials!$E$2:$E$2000&lt;&gt;"9 - Perdu")*(Potentials!$E$2:$E$2000&lt;&gt;"10 - Gele")*(Potentials!$O$2:$O$2000=$A$2)))</f>
      </c>
      <c r="BA178" t="str">
        <f>Potentials!A176</f>
      </c>
      <c r="BB178" s="2" t="str">
        <f t="array" ref="BB178" aca="1" ca="1">IF($A$2="Tous",SUMPRODUCT((Potentials!$F$2:$F$2000)*(Potentials!$A$2:$A$2000=BA178)*(Potentials!$E$2:$E$2000&lt;&gt;"8 - Gagne")*(Potentials!$E$2:$E$2000&lt;&gt;"9 - Perdu")*(Potentials!$E$2:$E$2000&lt;&gt;"10 - Gele"))
+SUMPRODUCT((Potentials!$F$2:$F$2000=0)*(Potentials!$A$2:$A$2000=BA178)*(Potentials!$D$2:$D$2000)*(Potentials!$E$2:$E$2000&lt;&gt;"8 - Gagne")*(Potentials!$E$2:$E$2000&lt;&gt;"9 - Perdu")*(Potentials!$E$2:$E$2000&lt;&gt;"10 - Gele")),
SUMPRODUCT((Potentials!$F$2:$F$2000)*(Potentials!$A$2:$A$2000=BA178)*(Potentials!$E$2:$E$2000&lt;&gt;"8 - Gagne")*(Potentials!$E$2:$E$2000&lt;&gt;"9 - Perdu")*(Potentials!$E$2:$E$2000&lt;&gt;"10 - Gele")*(Potentials!$O$2:$O$2000=$A$2))
+SUMPRODUCT((Potentials!$F$2:$F$2000=0)*(Potentials!$A$2:$A$2000=BA178)*(Potentials!$D$2:$D$2000)*(Potentials!$E$2:$E$2000&lt;&gt;"8 - Gagne")*(Potentials!$E$2:$E$2000&lt;&gt;"9 - Perdu")*(Potentials!$E$2:$E$2000&lt;&gt;"10 - Gele")*(Potentials!$O$2:$O$2000=$A$2)))</f>
      </c>
    </row>
    <row r="179" spans="1:113">
      <c r="R179" t="str">
        <f>Potentials!A177</f>
      </c>
      <c r="S179" s="1" t="str">
        <f>Potentials!M177</f>
      </c>
      <c r="T179" s="47" t="str">
        <f>IF(INDEX(Potentials!$A$1:$O$1000,MATCH(R179,Potentials!$A$1:$A$1000,0),MATCH("Origine setup",Potentials!$A$1:$O$1,0))&lt;&gt;"",0,
IF($A$2="Tous",
IF(AND($R$2=0,$S$2=0,DATE(YEAR(S179),MONTH(S179),DAY(S179))&gt;=$O$6,(DATE(YEAR(S179),MONTH(S179),DAY(S179))&lt;=$O$3),LEFT(R179,3)="PRA"),1,
IF(AND($R$2&lt;&gt;0,$S$2&lt;&gt;0,DATE(YEAR(S179),MONTH(S179),DAY(S179))&gt;=$R$2,(DATE(YEAR(S179),MONTH(S179),DAY(S179))&lt;=$S$2),LEFT(R179,3)="PRA"),1,0)),
IF(AND($R$2=0,$S$2=0,DATE(YEAR(S179),MONTH(S179),DAY(S179))&gt;=$O$6,(DATE(YEAR(S179),MONTH(S179),DAY(S179))&lt;=$O$3),INDEX(Potentials!$A$1:$O$1000,MATCH(R179,Potentials!$A$1:$A$1000,0),MATCH("Groupe",Potentials!$A$1:$O$1,0))=$A$2,LEFT(R179,3)="PRA"),1,
IF(AND($R$2&lt;&gt;0,$S$2&lt;&gt;0,DATE(YEAR(S179),MONTH(S179),DAY(S179))&gt;=$R$2,(DATE(YEAR(S179),MONTH(S179),DAY(S179))&lt;=$S$2),INDEX(Potentials!$A$1:$O$1000,MATCH(R179,Potentials!$A$1:$A$1000,0),MATCH("Groupe",Potentials!$A$1:$O$1,0))=$A$2,LEFT(R179,3)="PRA"),1,0))))</f>
      </c>
      <c r="U179" s="47" t="str">
        <f>IF(T179&lt;&gt;0,SUM($T$4:T179),0)</f>
      </c>
      <c r="V179" s="1"/>
      <c r="W179" s="17"/>
      <c r="Y179" t="str">
        <f>Projects!A177</f>
      </c>
      <c r="Z179" s="1" t="str">
        <f>Projects!I177</f>
      </c>
      <c r="AA179" s="47" t="str">
        <f>IF($A$2="Tous",
IF(AND($Y$2=0,$Z$2=0,DATE(YEAR(Z179),MONTH(Z179),DAY(Z179))&gt;=$O$6,(DATE(YEAR(Z179),MONTH(Z179),DAY(Z179))&lt;=$O$3)),1,
IF(AND($Y$2&lt;&gt;0,$Z$2&lt;&gt;0,DATE(YEAR(Z179),MONTH(Z179),DAY(Z179))&gt;=$Y$2,(DATE(YEAR(Z179),MONTH(Z179),DAY(Z179))&lt;=$Z$2)),1,0)),
IF(AND($Y$2=0,$Z$2=0,DATE(YEAR(Z179),MONTH(Z179),DAY(Z179))&gt;=$O$6,(DATE(YEAR(Z179),MONTH(Z179),DAY(Z179))&lt;=$O$3),INDEX(Projects!$A$1:$O$1000,MATCH(Y179,Projects!$A$1:$A$1000,0),MATCH("Groupe",Projects!$A$1:$O$1,0))=$A$2),1,
IF(AND($Y$2&lt;&gt;0,$Z$2&lt;&gt;0,DATE(YEAR(Z179),MONTH(Z179),DAY(Z179))&gt;=$Y$2,(DATE(YEAR(Z179),MONTH(Z179),DAY(Z179))&lt;=$Z$2),INDEX(Projects!$A$1:$O$1000,MATCH(Y179,Projects!$A$1:$A$1000,0),MATCH("Groupe",Projects!$A$1:$O$1,0))=$A$2),1,0)))</f>
      </c>
      <c r="AB179" s="47" t="str">
        <f>IF(AA179&lt;&gt;0,SUM($AA$4:AA179),0)</f>
      </c>
      <c r="AC179" s="1"/>
      <c r="AD179" s="17"/>
      <c r="AF179" t="str">
        <f>Projects!A177</f>
      </c>
      <c r="AG179" s="1" t="str">
        <f>Projects!D177</f>
      </c>
      <c r="AH179" s="47" t="str">
        <f>IF($A$2="Tous",
IF(AND($AF$2=0,$AG$2=0,DATE(YEAR(AG179),MONTH(AG179),DAY(AG179))&gt;=$O$6,(DATE(YEAR(AG179),MONTH(AG179),DAY(AG179))&lt;=$O$3)),1,
IF(AND($AF$2&lt;&gt;0,$AG$2&lt;&gt;0,DATE(YEAR(AG179),MONTH(AG179),DAY(AG179))&gt;=$AF$2,(DATE(YEAR(AG179),MONTH(AG179),DAY(AG179))&lt;=$AG$2)),1,0)),
IF(AND($AF$2=0,$AG$2=0,DATE(YEAR(AG179),MONTH(AG179),DAY(AG179))&gt;=$O$6,(DATE(YEAR(AG179),MONTH(AG179),DAY(AG179))&lt;=$O$3),INDEX(Projects!$A$1:$O$1000,MATCH(AF179,Projects!$A$1:$A$1000,0),MATCH("Groupe",Projects!$A$1:$O$1,0))=$A$2),1,
IF(AND($AF$2&lt;&gt;0,$AG$2&lt;&gt;0,DATE(YEAR(AG179),MONTH(AG179),DAY(AG179))&gt;=$AF$2,(DATE(YEAR(AG179),MONTH(AG179),DAY(AG179))&lt;=$AG$2),INDEX(Projects!$A$1:$O$1000,MATCH(AF179,Projects!$A$1:$A$1000,0),MATCH("Groupe",Projects!$A$1:$O$1,0))=$A$2),1,0)))</f>
      </c>
      <c r="AI179" s="47" t="str">
        <f>IF(AH179&lt;&gt;0,SUM($AH$4:AH179),0)</f>
      </c>
      <c r="AJ179" s="1"/>
      <c r="AK179" s="17"/>
      <c r="AM179" t="str">
        <f>Potentials!A177</f>
      </c>
      <c r="AN179" s="1" t="str">
        <f>Potentials!L177</f>
      </c>
      <c r="AO179" s="47" t="str">
        <f>IF(INDEX(Potentials!$A$1:$O$1000,MATCH(R179,Potentials!$A$1:$A$1000,0),MATCH("Origine setup",Potentials!$A$1:$O$1,0))&lt;&gt;"",0,
IF($A$2="Tous",
IF(AND($AM$2=0,$AN$2=0,DATE(YEAR(AN179),MONTH(AN179),DAY(AN179))&gt;=$O$6,(DATE(YEAR(AN179),MONTH(AN179),DAY(AN179))&lt;=$O$3),INDEX(Potentials!$A$1:$O$10000,MATCH(AM179,Potentials!$A$1:$A$1000,0),MATCH("Statut",Potentials!$A$1:$O$1,0))="9 -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IF(AND($AM$2&lt;&gt;0,$AN$2&lt;&gt;0,DATE(YEAR(AN179),MONTH(AN179),DAY(AN179))&gt;=$AM$2,(DATE(YEAR(AN179),MONTH(AN179),DAY(AN179))&lt;=$AN$2),INDEX(Potentials!$A$1:$O$10000,MATCH(AM179,Potentials!$A$1:$A$1000,0),MATCH("Statut",Potentials!$A$1:$O$1,0))="9 - Perdu"),1,0)),
IF(AND($AM$2=0,$AN$2=0,DATE(YEAR(AN179),MONTH(AN179),DAY(AN179))&gt;=$O$6,(DATE(YEAR(AN179),MONTH(AN179),DAY(AN179))&lt;=$O$3),INDEX(Potentials!$A$1:$O$1000,MATCH(AM179,Potentials!$A$1:$A$1000,0),MATCH("Groupe",Potentials!$A$1:$O$1,0))=$A$2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,MATCH(AM179,Potentials!$A$1:$A$1000,0),MATCH("Groupe",Potentials!$A$1:$O$1,0))=$A$2,INDEX(Potentials!$A$1:$O$10000,MATCH(AM179,Potentials!$A$1:$A$1000,0),MATCH("Statut",Potentials!$A$1:$O$1,0))="9 - Perdu"),1,0))))</f>
      </c>
      <c r="AP179" s="47" t="str">
        <f>IF(AO179&lt;&gt;0,SUM($AO$4:AO179),0)</f>
      </c>
      <c r="AQ179" s="1"/>
      <c r="AR179" s="17"/>
      <c r="AT179" t="str">
        <f>IF(COUNTIF($AT$4:AT178,Potentials!B177)&gt;0,"",Potentials!B177)</f>
      </c>
      <c r="AU179" s="2" t="str">
        <f t="array" ref="AU179" aca="1" ca="1">IF($A$2="Tous",SUMPRODUCT((Potentials!$F$2:$F$2000)*(Potentials!$B$2:$B$2000=AT179)*(Potentials!$E$2:$E$2000&lt;&gt;"8 - Gagne")*(Potentials!$E$2:$E$2000&lt;&gt;"9 - Perdu")*(Potentials!$E$2:$E$2000&lt;&gt;"10 - Gele"))
+SUMPRODUCT((Potentials!$F$2:$F$2000=0)*(Potentials!$B$2:$B$2000=AT179)*(Potentials!$D$2:$D$2000)*(Potentials!$E$2:$E$2000&lt;&gt;"8 - Gagne")*(Potentials!$E$2:$E$2000&lt;&gt;"9 - Perdu")*(Potentials!$E$2:$E$2000&lt;&gt;"10 - Gele")),
SUMPRODUCT((Potentials!$F$2:$F$2000)*(Potentials!$B$2:$B$2000=AT179)*(Potentials!$E$2:$E$2000&lt;&gt;"8 - Gagne")*(Potentials!$E$2:$E$2000&lt;&gt;"9 - Perdu")*(Potentials!$E$2:$E$2000&lt;&gt;"10 - Gele")*(Potentials!$O$2:$O$2000=$A$2))
+SUMPRODUCT((Potentials!$F$2:$F$2000=0)*(Potentials!$B$2:$B$2000=AT179)*(Potentials!$D$2:$D$2000)*(Potentials!$E$2:$E$2000&lt;&gt;"8 - Gagne")*(Potentials!$E$2:$E$2000&lt;&gt;"9 - Perdu")*(Potentials!$E$2:$E$2000&lt;&gt;"10 - Gele")*(Potentials!$O$2:$O$2000=$A$2)))</f>
      </c>
      <c r="BA179" t="str">
        <f>Potentials!A177</f>
      </c>
      <c r="BB179" s="2" t="str">
        <f t="array" ref="BB179" aca="1" ca="1">IF($A$2="Tous",SUMPRODUCT((Potentials!$F$2:$F$2000)*(Potentials!$A$2:$A$2000=BA179)*(Potentials!$E$2:$E$2000&lt;&gt;"8 - Gagne")*(Potentials!$E$2:$E$2000&lt;&gt;"9 - Perdu")*(Potentials!$E$2:$E$2000&lt;&gt;"10 - Gele"))
+SUMPRODUCT((Potentials!$F$2:$F$2000=0)*(Potentials!$A$2:$A$2000=BA179)*(Potentials!$D$2:$D$2000)*(Potentials!$E$2:$E$2000&lt;&gt;"8 - Gagne")*(Potentials!$E$2:$E$2000&lt;&gt;"9 - Perdu")*(Potentials!$E$2:$E$2000&lt;&gt;"10 - Gele")),
SUMPRODUCT((Potentials!$F$2:$F$2000)*(Potentials!$A$2:$A$2000=BA179)*(Potentials!$E$2:$E$2000&lt;&gt;"8 - Gagne")*(Potentials!$E$2:$E$2000&lt;&gt;"9 - Perdu")*(Potentials!$E$2:$E$2000&lt;&gt;"10 - Gele")*(Potentials!$O$2:$O$2000=$A$2))
+SUMPRODUCT((Potentials!$F$2:$F$2000=0)*(Potentials!$A$2:$A$2000=BA179)*(Potentials!$D$2:$D$2000)*(Potentials!$E$2:$E$2000&lt;&gt;"8 - Gagne")*(Potentials!$E$2:$E$2000&lt;&gt;"9 - Perdu")*(Potentials!$E$2:$E$2000&lt;&gt;"10 - Gele")*(Potentials!$O$2:$O$2000=$A$2)))</f>
      </c>
    </row>
    <row r="180" spans="1:113">
      <c r="R180" t="str">
        <f>Potentials!A178</f>
      </c>
      <c r="S180" s="1" t="str">
        <f>Potentials!M178</f>
      </c>
      <c r="T180" s="47" t="str">
        <f>IF(INDEX(Potentials!$A$1:$O$1000,MATCH(R180,Potentials!$A$1:$A$1000,0),MATCH("Origine setup",Potentials!$A$1:$O$1,0))&lt;&gt;"",0,
IF($A$2="Tous",
IF(AND($R$2=0,$S$2=0,DATE(YEAR(S180),MONTH(S180),DAY(S180))&gt;=$O$6,(DATE(YEAR(S180),MONTH(S180),DAY(S180))&lt;=$O$3),LEFT(R180,3)="PRA"),1,
IF(AND($R$2&lt;&gt;0,$S$2&lt;&gt;0,DATE(YEAR(S180),MONTH(S180),DAY(S180))&gt;=$R$2,(DATE(YEAR(S180),MONTH(S180),DAY(S180))&lt;=$S$2),LEFT(R180,3)="PRA"),1,0)),
IF(AND($R$2=0,$S$2=0,DATE(YEAR(S180),MONTH(S180),DAY(S180))&gt;=$O$6,(DATE(YEAR(S180),MONTH(S180),DAY(S180))&lt;=$O$3),INDEX(Potentials!$A$1:$O$1000,MATCH(R180,Potentials!$A$1:$A$1000,0),MATCH("Groupe",Potentials!$A$1:$O$1,0))=$A$2,LEFT(R180,3)="PRA"),1,
IF(AND($R$2&lt;&gt;0,$S$2&lt;&gt;0,DATE(YEAR(S180),MONTH(S180),DAY(S180))&gt;=$R$2,(DATE(YEAR(S180),MONTH(S180),DAY(S180))&lt;=$S$2),INDEX(Potentials!$A$1:$O$1000,MATCH(R180,Potentials!$A$1:$A$1000,0),MATCH("Groupe",Potentials!$A$1:$O$1,0))=$A$2,LEFT(R180,3)="PRA"),1,0))))</f>
      </c>
      <c r="U180" s="47" t="str">
        <f>IF(T180&lt;&gt;0,SUM($T$4:T180),0)</f>
      </c>
      <c r="V180" s="1"/>
      <c r="W180" s="17"/>
      <c r="Y180" t="str">
        <f>Projects!A178</f>
      </c>
      <c r="Z180" s="1" t="str">
        <f>Projects!I178</f>
      </c>
      <c r="AA180" s="47" t="str">
        <f>IF($A$2="Tous",
IF(AND($Y$2=0,$Z$2=0,DATE(YEAR(Z180),MONTH(Z180),DAY(Z180))&gt;=$O$6,(DATE(YEAR(Z180),MONTH(Z180),DAY(Z180))&lt;=$O$3)),1,
IF(AND($Y$2&lt;&gt;0,$Z$2&lt;&gt;0,DATE(YEAR(Z180),MONTH(Z180),DAY(Z180))&gt;=$Y$2,(DATE(YEAR(Z180),MONTH(Z180),DAY(Z180))&lt;=$Z$2)),1,0)),
IF(AND($Y$2=0,$Z$2=0,DATE(YEAR(Z180),MONTH(Z180),DAY(Z180))&gt;=$O$6,(DATE(YEAR(Z180),MONTH(Z180),DAY(Z180))&lt;=$O$3),INDEX(Projects!$A$1:$O$1000,MATCH(Y180,Projects!$A$1:$A$1000,0),MATCH("Groupe",Projects!$A$1:$O$1,0))=$A$2),1,
IF(AND($Y$2&lt;&gt;0,$Z$2&lt;&gt;0,DATE(YEAR(Z180),MONTH(Z180),DAY(Z180))&gt;=$Y$2,(DATE(YEAR(Z180),MONTH(Z180),DAY(Z180))&lt;=$Z$2),INDEX(Projects!$A$1:$O$1000,MATCH(Y180,Projects!$A$1:$A$1000,0),MATCH("Groupe",Projects!$A$1:$O$1,0))=$A$2),1,0)))</f>
      </c>
      <c r="AB180" s="47" t="str">
        <f>IF(AA180&lt;&gt;0,SUM($AA$4:AA180),0)</f>
      </c>
      <c r="AC180" s="1"/>
      <c r="AD180" s="17"/>
      <c r="AF180" t="str">
        <f>Projects!A178</f>
      </c>
      <c r="AG180" s="1" t="str">
        <f>Projects!D178</f>
      </c>
      <c r="AH180" s="47" t="str">
        <f>IF($A$2="Tous",
IF(AND($AF$2=0,$AG$2=0,DATE(YEAR(AG180),MONTH(AG180),DAY(AG180))&gt;=$O$6,(DATE(YEAR(AG180),MONTH(AG180),DAY(AG180))&lt;=$O$3)),1,
IF(AND($AF$2&lt;&gt;0,$AG$2&lt;&gt;0,DATE(YEAR(AG180),MONTH(AG180),DAY(AG180))&gt;=$AF$2,(DATE(YEAR(AG180),MONTH(AG180),DAY(AG180))&lt;=$AG$2)),1,0)),
IF(AND($AF$2=0,$AG$2=0,DATE(YEAR(AG180),MONTH(AG180),DAY(AG180))&gt;=$O$6,(DATE(YEAR(AG180),MONTH(AG180),DAY(AG180))&lt;=$O$3),INDEX(Projects!$A$1:$O$1000,MATCH(AF180,Projects!$A$1:$A$1000,0),MATCH("Groupe",Projects!$A$1:$O$1,0))=$A$2),1,
IF(AND($AF$2&lt;&gt;0,$AG$2&lt;&gt;0,DATE(YEAR(AG180),MONTH(AG180),DAY(AG180))&gt;=$AF$2,(DATE(YEAR(AG180),MONTH(AG180),DAY(AG180))&lt;=$AG$2),INDEX(Projects!$A$1:$O$1000,MATCH(AF180,Projects!$A$1:$A$1000,0),MATCH("Groupe",Projects!$A$1:$O$1,0))=$A$2),1,0)))</f>
      </c>
      <c r="AI180" s="47" t="str">
        <f>IF(AH180&lt;&gt;0,SUM($AH$4:AH180),0)</f>
      </c>
      <c r="AJ180" s="1"/>
      <c r="AK180" s="17"/>
      <c r="AM180" t="str">
        <f>Potentials!A178</f>
      </c>
      <c r="AN180" s="1" t="str">
        <f>Potentials!L178</f>
      </c>
      <c r="AO180" s="47" t="str">
        <f>IF(INDEX(Potentials!$A$1:$O$1000,MATCH(R180,Potentials!$A$1:$A$1000,0),MATCH("Origine setup",Potentials!$A$1:$O$1,0))&lt;&gt;"",0,
IF($A$2="Tous",
IF(AND($AM$2=0,$AN$2=0,DATE(YEAR(AN180),MONTH(AN180),DAY(AN180))&gt;=$O$6,(DATE(YEAR(AN180),MONTH(AN180),DAY(AN180))&lt;=$O$3),INDEX(Potentials!$A$1:$O$10000,MATCH(AM180,Potentials!$A$1:$A$1000,0),MATCH("Statut",Potentials!$A$1:$O$1,0))="9 -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IF(AND($AM$2&lt;&gt;0,$AN$2&lt;&gt;0,DATE(YEAR(AN180),MONTH(AN180),DAY(AN180))&gt;=$AM$2,(DATE(YEAR(AN180),MONTH(AN180),DAY(AN180))&lt;=$AN$2),INDEX(Potentials!$A$1:$O$10000,MATCH(AM180,Potentials!$A$1:$A$1000,0),MATCH("Statut",Potentials!$A$1:$O$1,0))="9 - Perdu"),1,0)),
IF(AND($AM$2=0,$AN$2=0,DATE(YEAR(AN180),MONTH(AN180),DAY(AN180))&gt;=$O$6,(DATE(YEAR(AN180),MONTH(AN180),DAY(AN180))&lt;=$O$3),INDEX(Potentials!$A$1:$O$1000,MATCH(AM180,Potentials!$A$1:$A$1000,0),MATCH("Groupe",Potentials!$A$1:$O$1,0))=$A$2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,MATCH(AM180,Potentials!$A$1:$A$1000,0),MATCH("Groupe",Potentials!$A$1:$O$1,0))=$A$2,INDEX(Potentials!$A$1:$O$10000,MATCH(AM180,Potentials!$A$1:$A$1000,0),MATCH("Statut",Potentials!$A$1:$O$1,0))="9 - Perdu"),1,0))))</f>
      </c>
      <c r="AP180" s="47" t="str">
        <f>IF(AO180&lt;&gt;0,SUM($AO$4:AO180),0)</f>
      </c>
      <c r="AQ180" s="1"/>
      <c r="AR180" s="17"/>
      <c r="AT180" t="str">
        <f>IF(COUNTIF($AT$4:AT179,Potentials!B178)&gt;0,"",Potentials!B178)</f>
      </c>
      <c r="AU180" s="2" t="str">
        <f t="array" ref="AU180" aca="1" ca="1">IF($A$2="Tous",SUMPRODUCT((Potentials!$F$2:$F$2000)*(Potentials!$B$2:$B$2000=AT180)*(Potentials!$E$2:$E$2000&lt;&gt;"8 - Gagne")*(Potentials!$E$2:$E$2000&lt;&gt;"9 - Perdu")*(Potentials!$E$2:$E$2000&lt;&gt;"10 - Gele"))
+SUMPRODUCT((Potentials!$F$2:$F$2000=0)*(Potentials!$B$2:$B$2000=AT180)*(Potentials!$D$2:$D$2000)*(Potentials!$E$2:$E$2000&lt;&gt;"8 - Gagne")*(Potentials!$E$2:$E$2000&lt;&gt;"9 - Perdu")*(Potentials!$E$2:$E$2000&lt;&gt;"10 - Gele")),
SUMPRODUCT((Potentials!$F$2:$F$2000)*(Potentials!$B$2:$B$2000=AT180)*(Potentials!$E$2:$E$2000&lt;&gt;"8 - Gagne")*(Potentials!$E$2:$E$2000&lt;&gt;"9 - Perdu")*(Potentials!$E$2:$E$2000&lt;&gt;"10 - Gele")*(Potentials!$O$2:$O$2000=$A$2))
+SUMPRODUCT((Potentials!$F$2:$F$2000=0)*(Potentials!$B$2:$B$2000=AT180)*(Potentials!$D$2:$D$2000)*(Potentials!$E$2:$E$2000&lt;&gt;"8 - Gagne")*(Potentials!$E$2:$E$2000&lt;&gt;"9 - Perdu")*(Potentials!$E$2:$E$2000&lt;&gt;"10 - Gele")*(Potentials!$O$2:$O$2000=$A$2)))</f>
      </c>
      <c r="BA180" t="str">
        <f>Potentials!A178</f>
      </c>
      <c r="BB180" s="2" t="str">
        <f t="array" ref="BB180" aca="1" ca="1">IF($A$2="Tous",SUMPRODUCT((Potentials!$F$2:$F$2000)*(Potentials!$A$2:$A$2000=BA180)*(Potentials!$E$2:$E$2000&lt;&gt;"8 - Gagne")*(Potentials!$E$2:$E$2000&lt;&gt;"9 - Perdu")*(Potentials!$E$2:$E$2000&lt;&gt;"10 - Gele"))
+SUMPRODUCT((Potentials!$F$2:$F$2000=0)*(Potentials!$A$2:$A$2000=BA180)*(Potentials!$D$2:$D$2000)*(Potentials!$E$2:$E$2000&lt;&gt;"8 - Gagne")*(Potentials!$E$2:$E$2000&lt;&gt;"9 - Perdu")*(Potentials!$E$2:$E$2000&lt;&gt;"10 - Gele")),
SUMPRODUCT((Potentials!$F$2:$F$2000)*(Potentials!$A$2:$A$2000=BA180)*(Potentials!$E$2:$E$2000&lt;&gt;"8 - Gagne")*(Potentials!$E$2:$E$2000&lt;&gt;"9 - Perdu")*(Potentials!$E$2:$E$2000&lt;&gt;"10 - Gele")*(Potentials!$O$2:$O$2000=$A$2))
+SUMPRODUCT((Potentials!$F$2:$F$2000=0)*(Potentials!$A$2:$A$2000=BA180)*(Potentials!$D$2:$D$2000)*(Potentials!$E$2:$E$2000&lt;&gt;"8 - Gagne")*(Potentials!$E$2:$E$2000&lt;&gt;"9 - Perdu")*(Potentials!$E$2:$E$2000&lt;&gt;"10 - Gele")*(Potentials!$O$2:$O$2000=$A$2)))</f>
      </c>
    </row>
    <row r="181" spans="1:113">
      <c r="R181" t="str">
        <f>Potentials!A179</f>
      </c>
      <c r="S181" s="1" t="str">
        <f>Potentials!M179</f>
      </c>
      <c r="T181" s="47" t="str">
        <f>IF(INDEX(Potentials!$A$1:$O$1000,MATCH(R181,Potentials!$A$1:$A$1000,0),MATCH("Origine setup",Potentials!$A$1:$O$1,0))&lt;&gt;"",0,
IF($A$2="Tous",
IF(AND($R$2=0,$S$2=0,DATE(YEAR(S181),MONTH(S181),DAY(S181))&gt;=$O$6,(DATE(YEAR(S181),MONTH(S181),DAY(S181))&lt;=$O$3),LEFT(R181,3)="PRA"),1,
IF(AND($R$2&lt;&gt;0,$S$2&lt;&gt;0,DATE(YEAR(S181),MONTH(S181),DAY(S181))&gt;=$R$2,(DATE(YEAR(S181),MONTH(S181),DAY(S181))&lt;=$S$2),LEFT(R181,3)="PRA"),1,0)),
IF(AND($R$2=0,$S$2=0,DATE(YEAR(S181),MONTH(S181),DAY(S181))&gt;=$O$6,(DATE(YEAR(S181),MONTH(S181),DAY(S181))&lt;=$O$3),INDEX(Potentials!$A$1:$O$1000,MATCH(R181,Potentials!$A$1:$A$1000,0),MATCH("Groupe",Potentials!$A$1:$O$1,0))=$A$2,LEFT(R181,3)="PRA"),1,
IF(AND($R$2&lt;&gt;0,$S$2&lt;&gt;0,DATE(YEAR(S181),MONTH(S181),DAY(S181))&gt;=$R$2,(DATE(YEAR(S181),MONTH(S181),DAY(S181))&lt;=$S$2),INDEX(Potentials!$A$1:$O$1000,MATCH(R181,Potentials!$A$1:$A$1000,0),MATCH("Groupe",Potentials!$A$1:$O$1,0))=$A$2,LEFT(R181,3)="PRA"),1,0))))</f>
      </c>
      <c r="U181" s="47" t="str">
        <f>IF(T181&lt;&gt;0,SUM($T$4:T181),0)</f>
      </c>
      <c r="V181" s="1"/>
      <c r="W181" s="17"/>
      <c r="Y181" t="str">
        <f>Projects!A179</f>
      </c>
      <c r="Z181" s="1" t="str">
        <f>Projects!I179</f>
      </c>
      <c r="AA181" s="47" t="str">
        <f>IF($A$2="Tous",
IF(AND($Y$2=0,$Z$2=0,DATE(YEAR(Z181),MONTH(Z181),DAY(Z181))&gt;=$O$6,(DATE(YEAR(Z181),MONTH(Z181),DAY(Z181))&lt;=$O$3)),1,
IF(AND($Y$2&lt;&gt;0,$Z$2&lt;&gt;0,DATE(YEAR(Z181),MONTH(Z181),DAY(Z181))&gt;=$Y$2,(DATE(YEAR(Z181),MONTH(Z181),DAY(Z181))&lt;=$Z$2)),1,0)),
IF(AND($Y$2=0,$Z$2=0,DATE(YEAR(Z181),MONTH(Z181),DAY(Z181))&gt;=$O$6,(DATE(YEAR(Z181),MONTH(Z181),DAY(Z181))&lt;=$O$3),INDEX(Projects!$A$1:$O$1000,MATCH(Y181,Projects!$A$1:$A$1000,0),MATCH("Groupe",Projects!$A$1:$O$1,0))=$A$2),1,
IF(AND($Y$2&lt;&gt;0,$Z$2&lt;&gt;0,DATE(YEAR(Z181),MONTH(Z181),DAY(Z181))&gt;=$Y$2,(DATE(YEAR(Z181),MONTH(Z181),DAY(Z181))&lt;=$Z$2),INDEX(Projects!$A$1:$O$1000,MATCH(Y181,Projects!$A$1:$A$1000,0),MATCH("Groupe",Projects!$A$1:$O$1,0))=$A$2),1,0)))</f>
      </c>
      <c r="AB181" s="47" t="str">
        <f>IF(AA181&lt;&gt;0,SUM($AA$4:AA181),0)</f>
      </c>
      <c r="AC181" s="1"/>
      <c r="AD181" s="17"/>
      <c r="AF181" t="str">
        <f>Projects!A179</f>
      </c>
      <c r="AG181" s="1" t="str">
        <f>Projects!D179</f>
      </c>
      <c r="AH181" s="47" t="str">
        <f>IF($A$2="Tous",
IF(AND($AF$2=0,$AG$2=0,DATE(YEAR(AG181),MONTH(AG181),DAY(AG181))&gt;=$O$6,(DATE(YEAR(AG181),MONTH(AG181),DAY(AG181))&lt;=$O$3)),1,
IF(AND($AF$2&lt;&gt;0,$AG$2&lt;&gt;0,DATE(YEAR(AG181),MONTH(AG181),DAY(AG181))&gt;=$AF$2,(DATE(YEAR(AG181),MONTH(AG181),DAY(AG181))&lt;=$AG$2)),1,0)),
IF(AND($AF$2=0,$AG$2=0,DATE(YEAR(AG181),MONTH(AG181),DAY(AG181))&gt;=$O$6,(DATE(YEAR(AG181),MONTH(AG181),DAY(AG181))&lt;=$O$3),INDEX(Projects!$A$1:$O$1000,MATCH(AF181,Projects!$A$1:$A$1000,0),MATCH("Groupe",Projects!$A$1:$O$1,0))=$A$2),1,
IF(AND($AF$2&lt;&gt;0,$AG$2&lt;&gt;0,DATE(YEAR(AG181),MONTH(AG181),DAY(AG181))&gt;=$AF$2,(DATE(YEAR(AG181),MONTH(AG181),DAY(AG181))&lt;=$AG$2),INDEX(Projects!$A$1:$O$1000,MATCH(AF181,Projects!$A$1:$A$1000,0),MATCH("Groupe",Projects!$A$1:$O$1,0))=$A$2),1,0)))</f>
      </c>
      <c r="AI181" s="47" t="str">
        <f>IF(AH181&lt;&gt;0,SUM($AH$4:AH181),0)</f>
      </c>
      <c r="AJ181" s="1"/>
      <c r="AK181" s="17"/>
      <c r="AM181" t="str">
        <f>Potentials!A179</f>
      </c>
      <c r="AN181" s="1" t="str">
        <f>Potentials!L179</f>
      </c>
      <c r="AO181" s="47" t="str">
        <f>IF(INDEX(Potentials!$A$1:$O$1000,MATCH(R181,Potentials!$A$1:$A$1000,0),MATCH("Origine setup",Potentials!$A$1:$O$1,0))&lt;&gt;"",0,
IF($A$2="Tous",
IF(AND($AM$2=0,$AN$2=0,DATE(YEAR(AN181),MONTH(AN181),DAY(AN181))&gt;=$O$6,(DATE(YEAR(AN181),MONTH(AN181),DAY(AN181))&lt;=$O$3),INDEX(Potentials!$A$1:$O$10000,MATCH(AM181,Potentials!$A$1:$A$1000,0),MATCH("Statut",Potentials!$A$1:$O$1,0))="9 -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IF(AND($AM$2&lt;&gt;0,$AN$2&lt;&gt;0,DATE(YEAR(AN181),MONTH(AN181),DAY(AN181))&gt;=$AM$2,(DATE(YEAR(AN181),MONTH(AN181),DAY(AN181))&lt;=$AN$2),INDEX(Potentials!$A$1:$O$10000,MATCH(AM181,Potentials!$A$1:$A$1000,0),MATCH("Statut",Potentials!$A$1:$O$1,0))="9 - Perdu"),1,0)),
IF(AND($AM$2=0,$AN$2=0,DATE(YEAR(AN181),MONTH(AN181),DAY(AN181))&gt;=$O$6,(DATE(YEAR(AN181),MONTH(AN181),DAY(AN181))&lt;=$O$3),INDEX(Potentials!$A$1:$O$1000,MATCH(AM181,Potentials!$A$1:$A$1000,0),MATCH("Groupe",Potentials!$A$1:$O$1,0))=$A$2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,MATCH(AM181,Potentials!$A$1:$A$1000,0),MATCH("Groupe",Potentials!$A$1:$O$1,0))=$A$2,INDEX(Potentials!$A$1:$O$10000,MATCH(AM181,Potentials!$A$1:$A$1000,0),MATCH("Statut",Potentials!$A$1:$O$1,0))="9 - Perdu"),1,0))))</f>
      </c>
      <c r="AP181" s="47" t="str">
        <f>IF(AO181&lt;&gt;0,SUM($AO$4:AO181),0)</f>
      </c>
      <c r="AQ181" s="1"/>
      <c r="AR181" s="17"/>
      <c r="AT181" t="str">
        <f>IF(COUNTIF($AT$4:AT180,Potentials!B179)&gt;0,"",Potentials!B179)</f>
      </c>
      <c r="AU181" s="2" t="str">
        <f t="array" ref="AU181" aca="1" ca="1">IF($A$2="Tous",SUMPRODUCT((Potentials!$F$2:$F$2000)*(Potentials!$B$2:$B$2000=AT181)*(Potentials!$E$2:$E$2000&lt;&gt;"8 - Gagne")*(Potentials!$E$2:$E$2000&lt;&gt;"9 - Perdu")*(Potentials!$E$2:$E$2000&lt;&gt;"10 - Gele"))
+SUMPRODUCT((Potentials!$F$2:$F$2000=0)*(Potentials!$B$2:$B$2000=AT181)*(Potentials!$D$2:$D$2000)*(Potentials!$E$2:$E$2000&lt;&gt;"8 - Gagne")*(Potentials!$E$2:$E$2000&lt;&gt;"9 - Perdu")*(Potentials!$E$2:$E$2000&lt;&gt;"10 - Gele")),
SUMPRODUCT((Potentials!$F$2:$F$2000)*(Potentials!$B$2:$B$2000=AT181)*(Potentials!$E$2:$E$2000&lt;&gt;"8 - Gagne")*(Potentials!$E$2:$E$2000&lt;&gt;"9 - Perdu")*(Potentials!$E$2:$E$2000&lt;&gt;"10 - Gele")*(Potentials!$O$2:$O$2000=$A$2))
+SUMPRODUCT((Potentials!$F$2:$F$2000=0)*(Potentials!$B$2:$B$2000=AT181)*(Potentials!$D$2:$D$2000)*(Potentials!$E$2:$E$2000&lt;&gt;"8 - Gagne")*(Potentials!$E$2:$E$2000&lt;&gt;"9 - Perdu")*(Potentials!$E$2:$E$2000&lt;&gt;"10 - Gele")*(Potentials!$O$2:$O$2000=$A$2)))</f>
      </c>
      <c r="BA181" t="str">
        <f>Potentials!A179</f>
      </c>
      <c r="BB181" s="2" t="str">
        <f t="array" ref="BB181" aca="1" ca="1">IF($A$2="Tous",SUMPRODUCT((Potentials!$F$2:$F$2000)*(Potentials!$A$2:$A$2000=BA181)*(Potentials!$E$2:$E$2000&lt;&gt;"8 - Gagne")*(Potentials!$E$2:$E$2000&lt;&gt;"9 - Perdu")*(Potentials!$E$2:$E$2000&lt;&gt;"10 - Gele"))
+SUMPRODUCT((Potentials!$F$2:$F$2000=0)*(Potentials!$A$2:$A$2000=BA181)*(Potentials!$D$2:$D$2000)*(Potentials!$E$2:$E$2000&lt;&gt;"8 - Gagne")*(Potentials!$E$2:$E$2000&lt;&gt;"9 - Perdu")*(Potentials!$E$2:$E$2000&lt;&gt;"10 - Gele")),
SUMPRODUCT((Potentials!$F$2:$F$2000)*(Potentials!$A$2:$A$2000=BA181)*(Potentials!$E$2:$E$2000&lt;&gt;"8 - Gagne")*(Potentials!$E$2:$E$2000&lt;&gt;"9 - Perdu")*(Potentials!$E$2:$E$2000&lt;&gt;"10 - Gele")*(Potentials!$O$2:$O$2000=$A$2))
+SUMPRODUCT((Potentials!$F$2:$F$2000=0)*(Potentials!$A$2:$A$2000=BA181)*(Potentials!$D$2:$D$2000)*(Potentials!$E$2:$E$2000&lt;&gt;"8 - Gagne")*(Potentials!$E$2:$E$2000&lt;&gt;"9 - Perdu")*(Potentials!$E$2:$E$2000&lt;&gt;"10 - Gele")*(Potentials!$O$2:$O$2000=$A$2)))</f>
      </c>
    </row>
    <row r="182" spans="1:113">
      <c r="R182" t="str">
        <f>Potentials!A180</f>
      </c>
      <c r="S182" s="1" t="str">
        <f>Potentials!M180</f>
      </c>
      <c r="T182" s="47" t="str">
        <f>IF(INDEX(Potentials!$A$1:$O$1000,MATCH(R182,Potentials!$A$1:$A$1000,0),MATCH("Origine setup",Potentials!$A$1:$O$1,0))&lt;&gt;"",0,
IF($A$2="Tous",
IF(AND($R$2=0,$S$2=0,DATE(YEAR(S182),MONTH(S182),DAY(S182))&gt;=$O$6,(DATE(YEAR(S182),MONTH(S182),DAY(S182))&lt;=$O$3),LEFT(R182,3)="PRA"),1,
IF(AND($R$2&lt;&gt;0,$S$2&lt;&gt;0,DATE(YEAR(S182),MONTH(S182),DAY(S182))&gt;=$R$2,(DATE(YEAR(S182),MONTH(S182),DAY(S182))&lt;=$S$2),LEFT(R182,3)="PRA"),1,0)),
IF(AND($R$2=0,$S$2=0,DATE(YEAR(S182),MONTH(S182),DAY(S182))&gt;=$O$6,(DATE(YEAR(S182),MONTH(S182),DAY(S182))&lt;=$O$3),INDEX(Potentials!$A$1:$O$1000,MATCH(R182,Potentials!$A$1:$A$1000,0),MATCH("Groupe",Potentials!$A$1:$O$1,0))=$A$2,LEFT(R182,3)="PRA"),1,
IF(AND($R$2&lt;&gt;0,$S$2&lt;&gt;0,DATE(YEAR(S182),MONTH(S182),DAY(S182))&gt;=$R$2,(DATE(YEAR(S182),MONTH(S182),DAY(S182))&lt;=$S$2),INDEX(Potentials!$A$1:$O$1000,MATCH(R182,Potentials!$A$1:$A$1000,0),MATCH("Groupe",Potentials!$A$1:$O$1,0))=$A$2,LEFT(R182,3)="PRA"),1,0))))</f>
      </c>
      <c r="U182" s="47" t="str">
        <f>IF(T182&lt;&gt;0,SUM($T$4:T182),0)</f>
      </c>
      <c r="V182" s="1"/>
      <c r="W182" s="17"/>
      <c r="Y182" t="str">
        <f>Projects!A180</f>
      </c>
      <c r="Z182" s="1" t="str">
        <f>Projects!I180</f>
      </c>
      <c r="AA182" s="47" t="str">
        <f>IF($A$2="Tous",
IF(AND($Y$2=0,$Z$2=0,DATE(YEAR(Z182),MONTH(Z182),DAY(Z182))&gt;=$O$6,(DATE(YEAR(Z182),MONTH(Z182),DAY(Z182))&lt;=$O$3)),1,
IF(AND($Y$2&lt;&gt;0,$Z$2&lt;&gt;0,DATE(YEAR(Z182),MONTH(Z182),DAY(Z182))&gt;=$Y$2,(DATE(YEAR(Z182),MONTH(Z182),DAY(Z182))&lt;=$Z$2)),1,0)),
IF(AND($Y$2=0,$Z$2=0,DATE(YEAR(Z182),MONTH(Z182),DAY(Z182))&gt;=$O$6,(DATE(YEAR(Z182),MONTH(Z182),DAY(Z182))&lt;=$O$3),INDEX(Projects!$A$1:$O$1000,MATCH(Y182,Projects!$A$1:$A$1000,0),MATCH("Groupe",Projects!$A$1:$O$1,0))=$A$2),1,
IF(AND($Y$2&lt;&gt;0,$Z$2&lt;&gt;0,DATE(YEAR(Z182),MONTH(Z182),DAY(Z182))&gt;=$Y$2,(DATE(YEAR(Z182),MONTH(Z182),DAY(Z182))&lt;=$Z$2),INDEX(Projects!$A$1:$O$1000,MATCH(Y182,Projects!$A$1:$A$1000,0),MATCH("Groupe",Projects!$A$1:$O$1,0))=$A$2),1,0)))</f>
      </c>
      <c r="AB182" s="47" t="str">
        <f>IF(AA182&lt;&gt;0,SUM($AA$4:AA182),0)</f>
      </c>
      <c r="AC182" s="1"/>
      <c r="AD182" s="17"/>
      <c r="AF182" t="str">
        <f>Projects!A180</f>
      </c>
      <c r="AG182" s="1" t="str">
        <f>Projects!D180</f>
      </c>
      <c r="AH182" s="47" t="str">
        <f>IF($A$2="Tous",
IF(AND($AF$2=0,$AG$2=0,DATE(YEAR(AG182),MONTH(AG182),DAY(AG182))&gt;=$O$6,(DATE(YEAR(AG182),MONTH(AG182),DAY(AG182))&lt;=$O$3)),1,
IF(AND($AF$2&lt;&gt;0,$AG$2&lt;&gt;0,DATE(YEAR(AG182),MONTH(AG182),DAY(AG182))&gt;=$AF$2,(DATE(YEAR(AG182),MONTH(AG182),DAY(AG182))&lt;=$AG$2)),1,0)),
IF(AND($AF$2=0,$AG$2=0,DATE(YEAR(AG182),MONTH(AG182),DAY(AG182))&gt;=$O$6,(DATE(YEAR(AG182),MONTH(AG182),DAY(AG182))&lt;=$O$3),INDEX(Projects!$A$1:$O$1000,MATCH(AF182,Projects!$A$1:$A$1000,0),MATCH("Groupe",Projects!$A$1:$O$1,0))=$A$2),1,
IF(AND($AF$2&lt;&gt;0,$AG$2&lt;&gt;0,DATE(YEAR(AG182),MONTH(AG182),DAY(AG182))&gt;=$AF$2,(DATE(YEAR(AG182),MONTH(AG182),DAY(AG182))&lt;=$AG$2),INDEX(Projects!$A$1:$O$1000,MATCH(AF182,Projects!$A$1:$A$1000,0),MATCH("Groupe",Projects!$A$1:$O$1,0))=$A$2),1,0)))</f>
      </c>
      <c r="AI182" s="47" t="str">
        <f>IF(AH182&lt;&gt;0,SUM($AH$4:AH182),0)</f>
      </c>
      <c r="AJ182" s="1"/>
      <c r="AK182" s="17"/>
      <c r="AM182" t="str">
        <f>Potentials!A180</f>
      </c>
      <c r="AN182" s="1" t="str">
        <f>Potentials!L180</f>
      </c>
      <c r="AO182" s="47" t="str">
        <f>IF(INDEX(Potentials!$A$1:$O$1000,MATCH(R182,Potentials!$A$1:$A$1000,0),MATCH("Origine setup",Potentials!$A$1:$O$1,0))&lt;&gt;"",0,
IF($A$2="Tous",
IF(AND($AM$2=0,$AN$2=0,DATE(YEAR(AN182),MONTH(AN182),DAY(AN182))&gt;=$O$6,(DATE(YEAR(AN182),MONTH(AN182),DAY(AN182))&lt;=$O$3),INDEX(Potentials!$A$1:$O$10000,MATCH(AM182,Potentials!$A$1:$A$1000,0),MATCH("Statut",Potentials!$A$1:$O$1,0))="9 -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IF(AND($AM$2&lt;&gt;0,$AN$2&lt;&gt;0,DATE(YEAR(AN182),MONTH(AN182),DAY(AN182))&gt;=$AM$2,(DATE(YEAR(AN182),MONTH(AN182),DAY(AN182))&lt;=$AN$2),INDEX(Potentials!$A$1:$O$10000,MATCH(AM182,Potentials!$A$1:$A$1000,0),MATCH("Statut",Potentials!$A$1:$O$1,0))="9 - Perdu"),1,0)),
IF(AND($AM$2=0,$AN$2=0,DATE(YEAR(AN182),MONTH(AN182),DAY(AN182))&gt;=$O$6,(DATE(YEAR(AN182),MONTH(AN182),DAY(AN182))&lt;=$O$3),INDEX(Potentials!$A$1:$O$1000,MATCH(AM182,Potentials!$A$1:$A$1000,0),MATCH("Groupe",Potentials!$A$1:$O$1,0))=$A$2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,MATCH(AM182,Potentials!$A$1:$A$1000,0),MATCH("Groupe",Potentials!$A$1:$O$1,0))=$A$2,INDEX(Potentials!$A$1:$O$10000,MATCH(AM182,Potentials!$A$1:$A$1000,0),MATCH("Statut",Potentials!$A$1:$O$1,0))="9 - Perdu"),1,0))))</f>
      </c>
      <c r="AP182" s="47" t="str">
        <f>IF(AO182&lt;&gt;0,SUM($AO$4:AO182),0)</f>
      </c>
      <c r="AQ182" s="1"/>
      <c r="AR182" s="17"/>
      <c r="AT182" t="str">
        <f>IF(COUNTIF($AT$4:AT181,Potentials!B180)&gt;0,"",Potentials!B180)</f>
      </c>
      <c r="AU182" s="2" t="str">
        <f t="array" ref="AU182" aca="1" ca="1">IF($A$2="Tous",SUMPRODUCT((Potentials!$F$2:$F$2000)*(Potentials!$B$2:$B$2000=AT182)*(Potentials!$E$2:$E$2000&lt;&gt;"8 - Gagne")*(Potentials!$E$2:$E$2000&lt;&gt;"9 - Perdu")*(Potentials!$E$2:$E$2000&lt;&gt;"10 - Gele"))
+SUMPRODUCT((Potentials!$F$2:$F$2000=0)*(Potentials!$B$2:$B$2000=AT182)*(Potentials!$D$2:$D$2000)*(Potentials!$E$2:$E$2000&lt;&gt;"8 - Gagne")*(Potentials!$E$2:$E$2000&lt;&gt;"9 - Perdu")*(Potentials!$E$2:$E$2000&lt;&gt;"10 - Gele")),
SUMPRODUCT((Potentials!$F$2:$F$2000)*(Potentials!$B$2:$B$2000=AT182)*(Potentials!$E$2:$E$2000&lt;&gt;"8 - Gagne")*(Potentials!$E$2:$E$2000&lt;&gt;"9 - Perdu")*(Potentials!$E$2:$E$2000&lt;&gt;"10 - Gele")*(Potentials!$O$2:$O$2000=$A$2))
+SUMPRODUCT((Potentials!$F$2:$F$2000=0)*(Potentials!$B$2:$B$2000=AT182)*(Potentials!$D$2:$D$2000)*(Potentials!$E$2:$E$2000&lt;&gt;"8 - Gagne")*(Potentials!$E$2:$E$2000&lt;&gt;"9 - Perdu")*(Potentials!$E$2:$E$2000&lt;&gt;"10 - Gele")*(Potentials!$O$2:$O$2000=$A$2)))</f>
      </c>
      <c r="BA182" t="str">
        <f>Potentials!A180</f>
      </c>
      <c r="BB182" s="2" t="str">
        <f t="array" ref="BB182" aca="1" ca="1">IF($A$2="Tous",SUMPRODUCT((Potentials!$F$2:$F$2000)*(Potentials!$A$2:$A$2000=BA182)*(Potentials!$E$2:$E$2000&lt;&gt;"8 - Gagne")*(Potentials!$E$2:$E$2000&lt;&gt;"9 - Perdu")*(Potentials!$E$2:$E$2000&lt;&gt;"10 - Gele"))
+SUMPRODUCT((Potentials!$F$2:$F$2000=0)*(Potentials!$A$2:$A$2000=BA182)*(Potentials!$D$2:$D$2000)*(Potentials!$E$2:$E$2000&lt;&gt;"8 - Gagne")*(Potentials!$E$2:$E$2000&lt;&gt;"9 - Perdu")*(Potentials!$E$2:$E$2000&lt;&gt;"10 - Gele")),
SUMPRODUCT((Potentials!$F$2:$F$2000)*(Potentials!$A$2:$A$2000=BA182)*(Potentials!$E$2:$E$2000&lt;&gt;"8 - Gagne")*(Potentials!$E$2:$E$2000&lt;&gt;"9 - Perdu")*(Potentials!$E$2:$E$2000&lt;&gt;"10 - Gele")*(Potentials!$O$2:$O$2000=$A$2))
+SUMPRODUCT((Potentials!$F$2:$F$2000=0)*(Potentials!$A$2:$A$2000=BA182)*(Potentials!$D$2:$D$2000)*(Potentials!$E$2:$E$2000&lt;&gt;"8 - Gagne")*(Potentials!$E$2:$E$2000&lt;&gt;"9 - Perdu")*(Potentials!$E$2:$E$2000&lt;&gt;"10 - Gele")*(Potentials!$O$2:$O$2000=$A$2)))</f>
      </c>
    </row>
    <row r="183" spans="1:113">
      <c r="R183" t="str">
        <f>Potentials!A181</f>
      </c>
      <c r="S183" s="1" t="str">
        <f>Potentials!M181</f>
      </c>
      <c r="T183" s="47" t="str">
        <f>IF(INDEX(Potentials!$A$1:$O$1000,MATCH(R183,Potentials!$A$1:$A$1000,0),MATCH("Origine setup",Potentials!$A$1:$O$1,0))&lt;&gt;"",0,
IF($A$2="Tous",
IF(AND($R$2=0,$S$2=0,DATE(YEAR(S183),MONTH(S183),DAY(S183))&gt;=$O$6,(DATE(YEAR(S183),MONTH(S183),DAY(S183))&lt;=$O$3),LEFT(R183,3)="PRA"),1,
IF(AND($R$2&lt;&gt;0,$S$2&lt;&gt;0,DATE(YEAR(S183),MONTH(S183),DAY(S183))&gt;=$R$2,(DATE(YEAR(S183),MONTH(S183),DAY(S183))&lt;=$S$2),LEFT(R183,3)="PRA"),1,0)),
IF(AND($R$2=0,$S$2=0,DATE(YEAR(S183),MONTH(S183),DAY(S183))&gt;=$O$6,(DATE(YEAR(S183),MONTH(S183),DAY(S183))&lt;=$O$3),INDEX(Potentials!$A$1:$O$1000,MATCH(R183,Potentials!$A$1:$A$1000,0),MATCH("Groupe",Potentials!$A$1:$O$1,0))=$A$2,LEFT(R183,3)="PRA"),1,
IF(AND($R$2&lt;&gt;0,$S$2&lt;&gt;0,DATE(YEAR(S183),MONTH(S183),DAY(S183))&gt;=$R$2,(DATE(YEAR(S183),MONTH(S183),DAY(S183))&lt;=$S$2),INDEX(Potentials!$A$1:$O$1000,MATCH(R183,Potentials!$A$1:$A$1000,0),MATCH("Groupe",Potentials!$A$1:$O$1,0))=$A$2,LEFT(R183,3)="PRA"),1,0))))</f>
      </c>
      <c r="U183" s="47" t="str">
        <f>IF(T183&lt;&gt;0,SUM($T$4:T183),0)</f>
      </c>
      <c r="V183" s="1"/>
      <c r="W183" s="17"/>
      <c r="Y183" t="str">
        <f>Projects!A181</f>
      </c>
      <c r="Z183" s="1" t="str">
        <f>Projects!I181</f>
      </c>
      <c r="AA183" s="47" t="str">
        <f>IF($A$2="Tous",
IF(AND($Y$2=0,$Z$2=0,DATE(YEAR(Z183),MONTH(Z183),DAY(Z183))&gt;=$O$6,(DATE(YEAR(Z183),MONTH(Z183),DAY(Z183))&lt;=$O$3)),1,
IF(AND($Y$2&lt;&gt;0,$Z$2&lt;&gt;0,DATE(YEAR(Z183),MONTH(Z183),DAY(Z183))&gt;=$Y$2,(DATE(YEAR(Z183),MONTH(Z183),DAY(Z183))&lt;=$Z$2)),1,0)),
IF(AND($Y$2=0,$Z$2=0,DATE(YEAR(Z183),MONTH(Z183),DAY(Z183))&gt;=$O$6,(DATE(YEAR(Z183),MONTH(Z183),DAY(Z183))&lt;=$O$3),INDEX(Projects!$A$1:$O$1000,MATCH(Y183,Projects!$A$1:$A$1000,0),MATCH("Groupe",Projects!$A$1:$O$1,0))=$A$2),1,
IF(AND($Y$2&lt;&gt;0,$Z$2&lt;&gt;0,DATE(YEAR(Z183),MONTH(Z183),DAY(Z183))&gt;=$Y$2,(DATE(YEAR(Z183),MONTH(Z183),DAY(Z183))&lt;=$Z$2),INDEX(Projects!$A$1:$O$1000,MATCH(Y183,Projects!$A$1:$A$1000,0),MATCH("Groupe",Projects!$A$1:$O$1,0))=$A$2),1,0)))</f>
      </c>
      <c r="AB183" s="47" t="str">
        <f>IF(AA183&lt;&gt;0,SUM($AA$4:AA183),0)</f>
      </c>
      <c r="AC183" s="1"/>
      <c r="AD183" s="17"/>
      <c r="AF183" t="str">
        <f>Projects!A181</f>
      </c>
      <c r="AG183" s="1" t="str">
        <f>Projects!D181</f>
      </c>
      <c r="AH183" s="47" t="str">
        <f>IF($A$2="Tous",
IF(AND($AF$2=0,$AG$2=0,DATE(YEAR(AG183),MONTH(AG183),DAY(AG183))&gt;=$O$6,(DATE(YEAR(AG183),MONTH(AG183),DAY(AG183))&lt;=$O$3)),1,
IF(AND($AF$2&lt;&gt;0,$AG$2&lt;&gt;0,DATE(YEAR(AG183),MONTH(AG183),DAY(AG183))&gt;=$AF$2,(DATE(YEAR(AG183),MONTH(AG183),DAY(AG183))&lt;=$AG$2)),1,0)),
IF(AND($AF$2=0,$AG$2=0,DATE(YEAR(AG183),MONTH(AG183),DAY(AG183))&gt;=$O$6,(DATE(YEAR(AG183),MONTH(AG183),DAY(AG183))&lt;=$O$3),INDEX(Projects!$A$1:$O$1000,MATCH(AF183,Projects!$A$1:$A$1000,0),MATCH("Groupe",Projects!$A$1:$O$1,0))=$A$2),1,
IF(AND($AF$2&lt;&gt;0,$AG$2&lt;&gt;0,DATE(YEAR(AG183),MONTH(AG183),DAY(AG183))&gt;=$AF$2,(DATE(YEAR(AG183),MONTH(AG183),DAY(AG183))&lt;=$AG$2),INDEX(Projects!$A$1:$O$1000,MATCH(AF183,Projects!$A$1:$A$1000,0),MATCH("Groupe",Projects!$A$1:$O$1,0))=$A$2),1,0)))</f>
      </c>
      <c r="AI183" s="47" t="str">
        <f>IF(AH183&lt;&gt;0,SUM($AH$4:AH183),0)</f>
      </c>
      <c r="AJ183" s="1"/>
      <c r="AK183" s="17"/>
      <c r="AM183" t="str">
        <f>Potentials!A181</f>
      </c>
      <c r="AN183" s="1" t="str">
        <f>Potentials!L181</f>
      </c>
      <c r="AO183" s="47" t="str">
        <f>IF(INDEX(Potentials!$A$1:$O$1000,MATCH(R183,Potentials!$A$1:$A$1000,0),MATCH("Origine setup",Potentials!$A$1:$O$1,0))&lt;&gt;"",0,
IF($A$2="Tous",
IF(AND($AM$2=0,$AN$2=0,DATE(YEAR(AN183),MONTH(AN183),DAY(AN183))&gt;=$O$6,(DATE(YEAR(AN183),MONTH(AN183),DAY(AN183))&lt;=$O$3),INDEX(Potentials!$A$1:$O$10000,MATCH(AM183,Potentials!$A$1:$A$1000,0),MATCH("Statut",Potentials!$A$1:$O$1,0))="9 -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IF(AND($AM$2&lt;&gt;0,$AN$2&lt;&gt;0,DATE(YEAR(AN183),MONTH(AN183),DAY(AN183))&gt;=$AM$2,(DATE(YEAR(AN183),MONTH(AN183),DAY(AN183))&lt;=$AN$2),INDEX(Potentials!$A$1:$O$10000,MATCH(AM183,Potentials!$A$1:$A$1000,0),MATCH("Statut",Potentials!$A$1:$O$1,0))="9 - Perdu"),1,0)),
IF(AND($AM$2=0,$AN$2=0,DATE(YEAR(AN183),MONTH(AN183),DAY(AN183))&gt;=$O$6,(DATE(YEAR(AN183),MONTH(AN183),DAY(AN183))&lt;=$O$3),INDEX(Potentials!$A$1:$O$1000,MATCH(AM183,Potentials!$A$1:$A$1000,0),MATCH("Groupe",Potentials!$A$1:$O$1,0))=$A$2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,MATCH(AM183,Potentials!$A$1:$A$1000,0),MATCH("Groupe",Potentials!$A$1:$O$1,0))=$A$2,INDEX(Potentials!$A$1:$O$10000,MATCH(AM183,Potentials!$A$1:$A$1000,0),MATCH("Statut",Potentials!$A$1:$O$1,0))="9 - Perdu"),1,0))))</f>
      </c>
      <c r="AP183" s="47" t="str">
        <f>IF(AO183&lt;&gt;0,SUM($AO$4:AO183),0)</f>
      </c>
      <c r="AQ183" s="1"/>
      <c r="AR183" s="17"/>
      <c r="AT183" t="str">
        <f>IF(COUNTIF($AT$4:AT182,Potentials!B181)&gt;0,"",Potentials!B181)</f>
      </c>
      <c r="AU183" s="2" t="str">
        <f t="array" ref="AU183" aca="1" ca="1">IF($A$2="Tous",SUMPRODUCT((Potentials!$F$2:$F$2000)*(Potentials!$B$2:$B$2000=AT183)*(Potentials!$E$2:$E$2000&lt;&gt;"8 - Gagne")*(Potentials!$E$2:$E$2000&lt;&gt;"9 - Perdu")*(Potentials!$E$2:$E$2000&lt;&gt;"10 - Gele"))
+SUMPRODUCT((Potentials!$F$2:$F$2000=0)*(Potentials!$B$2:$B$2000=AT183)*(Potentials!$D$2:$D$2000)*(Potentials!$E$2:$E$2000&lt;&gt;"8 - Gagne")*(Potentials!$E$2:$E$2000&lt;&gt;"9 - Perdu")*(Potentials!$E$2:$E$2000&lt;&gt;"10 - Gele")),
SUMPRODUCT((Potentials!$F$2:$F$2000)*(Potentials!$B$2:$B$2000=AT183)*(Potentials!$E$2:$E$2000&lt;&gt;"8 - Gagne")*(Potentials!$E$2:$E$2000&lt;&gt;"9 - Perdu")*(Potentials!$E$2:$E$2000&lt;&gt;"10 - Gele")*(Potentials!$O$2:$O$2000=$A$2))
+SUMPRODUCT((Potentials!$F$2:$F$2000=0)*(Potentials!$B$2:$B$2000=AT183)*(Potentials!$D$2:$D$2000)*(Potentials!$E$2:$E$2000&lt;&gt;"8 - Gagne")*(Potentials!$E$2:$E$2000&lt;&gt;"9 - Perdu")*(Potentials!$E$2:$E$2000&lt;&gt;"10 - Gele")*(Potentials!$O$2:$O$2000=$A$2)))</f>
      </c>
      <c r="BA183" t="str">
        <f>Potentials!A181</f>
      </c>
      <c r="BB183" s="2" t="str">
        <f t="array" ref="BB183" aca="1" ca="1">IF($A$2="Tous",SUMPRODUCT((Potentials!$F$2:$F$2000)*(Potentials!$A$2:$A$2000=BA183)*(Potentials!$E$2:$E$2000&lt;&gt;"8 - Gagne")*(Potentials!$E$2:$E$2000&lt;&gt;"9 - Perdu")*(Potentials!$E$2:$E$2000&lt;&gt;"10 - Gele"))
+SUMPRODUCT((Potentials!$F$2:$F$2000=0)*(Potentials!$A$2:$A$2000=BA183)*(Potentials!$D$2:$D$2000)*(Potentials!$E$2:$E$2000&lt;&gt;"8 - Gagne")*(Potentials!$E$2:$E$2000&lt;&gt;"9 - Perdu")*(Potentials!$E$2:$E$2000&lt;&gt;"10 - Gele")),
SUMPRODUCT((Potentials!$F$2:$F$2000)*(Potentials!$A$2:$A$2000=BA183)*(Potentials!$E$2:$E$2000&lt;&gt;"8 - Gagne")*(Potentials!$E$2:$E$2000&lt;&gt;"9 - Perdu")*(Potentials!$E$2:$E$2000&lt;&gt;"10 - Gele")*(Potentials!$O$2:$O$2000=$A$2))
+SUMPRODUCT((Potentials!$F$2:$F$2000=0)*(Potentials!$A$2:$A$2000=BA183)*(Potentials!$D$2:$D$2000)*(Potentials!$E$2:$E$2000&lt;&gt;"8 - Gagne")*(Potentials!$E$2:$E$2000&lt;&gt;"9 - Perdu")*(Potentials!$E$2:$E$2000&lt;&gt;"10 - Gele")*(Potentials!$O$2:$O$2000=$A$2)))</f>
      </c>
    </row>
    <row r="184" spans="1:113">
      <c r="R184" t="str">
        <f>Potentials!A182</f>
      </c>
      <c r="S184" s="1" t="str">
        <f>Potentials!M182</f>
      </c>
      <c r="T184" s="47" t="str">
        <f>IF(INDEX(Potentials!$A$1:$O$1000,MATCH(R184,Potentials!$A$1:$A$1000,0),MATCH("Origine setup",Potentials!$A$1:$O$1,0))&lt;&gt;"",0,
IF($A$2="Tous",
IF(AND($R$2=0,$S$2=0,DATE(YEAR(S184),MONTH(S184),DAY(S184))&gt;=$O$6,(DATE(YEAR(S184),MONTH(S184),DAY(S184))&lt;=$O$3),LEFT(R184,3)="PRA"),1,
IF(AND($R$2&lt;&gt;0,$S$2&lt;&gt;0,DATE(YEAR(S184),MONTH(S184),DAY(S184))&gt;=$R$2,(DATE(YEAR(S184),MONTH(S184),DAY(S184))&lt;=$S$2),LEFT(R184,3)="PRA"),1,0)),
IF(AND($R$2=0,$S$2=0,DATE(YEAR(S184),MONTH(S184),DAY(S184))&gt;=$O$6,(DATE(YEAR(S184),MONTH(S184),DAY(S184))&lt;=$O$3),INDEX(Potentials!$A$1:$O$1000,MATCH(R184,Potentials!$A$1:$A$1000,0),MATCH("Groupe",Potentials!$A$1:$O$1,0))=$A$2,LEFT(R184,3)="PRA"),1,
IF(AND($R$2&lt;&gt;0,$S$2&lt;&gt;0,DATE(YEAR(S184),MONTH(S184),DAY(S184))&gt;=$R$2,(DATE(YEAR(S184),MONTH(S184),DAY(S184))&lt;=$S$2),INDEX(Potentials!$A$1:$O$1000,MATCH(R184,Potentials!$A$1:$A$1000,0),MATCH("Groupe",Potentials!$A$1:$O$1,0))=$A$2,LEFT(R184,3)="PRA"),1,0))))</f>
      </c>
      <c r="U184" s="47" t="str">
        <f>IF(T184&lt;&gt;0,SUM($T$4:T184),0)</f>
      </c>
      <c r="V184" s="1"/>
      <c r="W184" s="17"/>
      <c r="Y184" t="str">
        <f>Projects!A182</f>
      </c>
      <c r="Z184" s="1" t="str">
        <f>Projects!I182</f>
      </c>
      <c r="AA184" s="47" t="str">
        <f>IF($A$2="Tous",
IF(AND($Y$2=0,$Z$2=0,DATE(YEAR(Z184),MONTH(Z184),DAY(Z184))&gt;=$O$6,(DATE(YEAR(Z184),MONTH(Z184),DAY(Z184))&lt;=$O$3)),1,
IF(AND($Y$2&lt;&gt;0,$Z$2&lt;&gt;0,DATE(YEAR(Z184),MONTH(Z184),DAY(Z184))&gt;=$Y$2,(DATE(YEAR(Z184),MONTH(Z184),DAY(Z184))&lt;=$Z$2)),1,0)),
IF(AND($Y$2=0,$Z$2=0,DATE(YEAR(Z184),MONTH(Z184),DAY(Z184))&gt;=$O$6,(DATE(YEAR(Z184),MONTH(Z184),DAY(Z184))&lt;=$O$3),INDEX(Projects!$A$1:$O$1000,MATCH(Y184,Projects!$A$1:$A$1000,0),MATCH("Groupe",Projects!$A$1:$O$1,0))=$A$2),1,
IF(AND($Y$2&lt;&gt;0,$Z$2&lt;&gt;0,DATE(YEAR(Z184),MONTH(Z184),DAY(Z184))&gt;=$Y$2,(DATE(YEAR(Z184),MONTH(Z184),DAY(Z184))&lt;=$Z$2),INDEX(Projects!$A$1:$O$1000,MATCH(Y184,Projects!$A$1:$A$1000,0),MATCH("Groupe",Projects!$A$1:$O$1,0))=$A$2),1,0)))</f>
      </c>
      <c r="AB184" s="47" t="str">
        <f>IF(AA184&lt;&gt;0,SUM($AA$4:AA184),0)</f>
      </c>
      <c r="AC184" s="1"/>
      <c r="AD184" s="17"/>
      <c r="AF184" t="str">
        <f>Projects!A182</f>
      </c>
      <c r="AG184" s="1" t="str">
        <f>Projects!D182</f>
      </c>
      <c r="AH184" s="47" t="str">
        <f>IF($A$2="Tous",
IF(AND($AF$2=0,$AG$2=0,DATE(YEAR(AG184),MONTH(AG184),DAY(AG184))&gt;=$O$6,(DATE(YEAR(AG184),MONTH(AG184),DAY(AG184))&lt;=$O$3)),1,
IF(AND($AF$2&lt;&gt;0,$AG$2&lt;&gt;0,DATE(YEAR(AG184),MONTH(AG184),DAY(AG184))&gt;=$AF$2,(DATE(YEAR(AG184),MONTH(AG184),DAY(AG184))&lt;=$AG$2)),1,0)),
IF(AND($AF$2=0,$AG$2=0,DATE(YEAR(AG184),MONTH(AG184),DAY(AG184))&gt;=$O$6,(DATE(YEAR(AG184),MONTH(AG184),DAY(AG184))&lt;=$O$3),INDEX(Projects!$A$1:$O$1000,MATCH(AF184,Projects!$A$1:$A$1000,0),MATCH("Groupe",Projects!$A$1:$O$1,0))=$A$2),1,
IF(AND($AF$2&lt;&gt;0,$AG$2&lt;&gt;0,DATE(YEAR(AG184),MONTH(AG184),DAY(AG184))&gt;=$AF$2,(DATE(YEAR(AG184),MONTH(AG184),DAY(AG184))&lt;=$AG$2),INDEX(Projects!$A$1:$O$1000,MATCH(AF184,Projects!$A$1:$A$1000,0),MATCH("Groupe",Projects!$A$1:$O$1,0))=$A$2),1,0)))</f>
      </c>
      <c r="AI184" s="47" t="str">
        <f>IF(AH184&lt;&gt;0,SUM($AH$4:AH184),0)</f>
      </c>
      <c r="AJ184" s="1"/>
      <c r="AK184" s="17"/>
      <c r="AM184" t="str">
        <f>Potentials!A182</f>
      </c>
      <c r="AN184" s="1" t="str">
        <f>Potentials!L182</f>
      </c>
      <c r="AO184" s="47" t="str">
        <f>IF(INDEX(Potentials!$A$1:$O$1000,MATCH(R184,Potentials!$A$1:$A$1000,0),MATCH("Origine setup",Potentials!$A$1:$O$1,0))&lt;&gt;"",0,
IF($A$2="Tous",
IF(AND($AM$2=0,$AN$2=0,DATE(YEAR(AN184),MONTH(AN184),DAY(AN184))&gt;=$O$6,(DATE(YEAR(AN184),MONTH(AN184),DAY(AN184))&lt;=$O$3),INDEX(Potentials!$A$1:$O$10000,MATCH(AM184,Potentials!$A$1:$A$1000,0),MATCH("Statut",Potentials!$A$1:$O$1,0))="9 -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IF(AND($AM$2&lt;&gt;0,$AN$2&lt;&gt;0,DATE(YEAR(AN184),MONTH(AN184),DAY(AN184))&gt;=$AM$2,(DATE(YEAR(AN184),MONTH(AN184),DAY(AN184))&lt;=$AN$2),INDEX(Potentials!$A$1:$O$10000,MATCH(AM184,Potentials!$A$1:$A$1000,0),MATCH("Statut",Potentials!$A$1:$O$1,0))="9 - Perdu"),1,0)),
IF(AND($AM$2=0,$AN$2=0,DATE(YEAR(AN184),MONTH(AN184),DAY(AN184))&gt;=$O$6,(DATE(YEAR(AN184),MONTH(AN184),DAY(AN184))&lt;=$O$3),INDEX(Potentials!$A$1:$O$1000,MATCH(AM184,Potentials!$A$1:$A$1000,0),MATCH("Groupe",Potentials!$A$1:$O$1,0))=$A$2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,MATCH(AM184,Potentials!$A$1:$A$1000,0),MATCH("Groupe",Potentials!$A$1:$O$1,0))=$A$2,INDEX(Potentials!$A$1:$O$10000,MATCH(AM184,Potentials!$A$1:$A$1000,0),MATCH("Statut",Potentials!$A$1:$O$1,0))="9 - Perdu"),1,0))))</f>
      </c>
      <c r="AP184" s="47" t="str">
        <f>IF(AO184&lt;&gt;0,SUM($AO$4:AO184),0)</f>
      </c>
      <c r="AQ184" s="1"/>
      <c r="AR184" s="17"/>
      <c r="AT184" t="str">
        <f>IF(COUNTIF($AT$4:AT183,Potentials!B182)&gt;0,"",Potentials!B182)</f>
      </c>
      <c r="AU184" s="2" t="str">
        <f t="array" ref="AU184" aca="1" ca="1">IF($A$2="Tous",SUMPRODUCT((Potentials!$F$2:$F$2000)*(Potentials!$B$2:$B$2000=AT184)*(Potentials!$E$2:$E$2000&lt;&gt;"8 - Gagne")*(Potentials!$E$2:$E$2000&lt;&gt;"9 - Perdu")*(Potentials!$E$2:$E$2000&lt;&gt;"10 - Gele"))
+SUMPRODUCT((Potentials!$F$2:$F$2000=0)*(Potentials!$B$2:$B$2000=AT184)*(Potentials!$D$2:$D$2000)*(Potentials!$E$2:$E$2000&lt;&gt;"8 - Gagne")*(Potentials!$E$2:$E$2000&lt;&gt;"9 - Perdu")*(Potentials!$E$2:$E$2000&lt;&gt;"10 - Gele")),
SUMPRODUCT((Potentials!$F$2:$F$2000)*(Potentials!$B$2:$B$2000=AT184)*(Potentials!$E$2:$E$2000&lt;&gt;"8 - Gagne")*(Potentials!$E$2:$E$2000&lt;&gt;"9 - Perdu")*(Potentials!$E$2:$E$2000&lt;&gt;"10 - Gele")*(Potentials!$O$2:$O$2000=$A$2))
+SUMPRODUCT((Potentials!$F$2:$F$2000=0)*(Potentials!$B$2:$B$2000=AT184)*(Potentials!$D$2:$D$2000)*(Potentials!$E$2:$E$2000&lt;&gt;"8 - Gagne")*(Potentials!$E$2:$E$2000&lt;&gt;"9 - Perdu")*(Potentials!$E$2:$E$2000&lt;&gt;"10 - Gele")*(Potentials!$O$2:$O$2000=$A$2)))</f>
      </c>
      <c r="BA184" t="str">
        <f>Potentials!A182</f>
      </c>
      <c r="BB184" s="2" t="str">
        <f t="array" ref="BB184" aca="1" ca="1">IF($A$2="Tous",SUMPRODUCT((Potentials!$F$2:$F$2000)*(Potentials!$A$2:$A$2000=BA184)*(Potentials!$E$2:$E$2000&lt;&gt;"8 - Gagne")*(Potentials!$E$2:$E$2000&lt;&gt;"9 - Perdu")*(Potentials!$E$2:$E$2000&lt;&gt;"10 - Gele"))
+SUMPRODUCT((Potentials!$F$2:$F$2000=0)*(Potentials!$A$2:$A$2000=BA184)*(Potentials!$D$2:$D$2000)*(Potentials!$E$2:$E$2000&lt;&gt;"8 - Gagne")*(Potentials!$E$2:$E$2000&lt;&gt;"9 - Perdu")*(Potentials!$E$2:$E$2000&lt;&gt;"10 - Gele")),
SUMPRODUCT((Potentials!$F$2:$F$2000)*(Potentials!$A$2:$A$2000=BA184)*(Potentials!$E$2:$E$2000&lt;&gt;"8 - Gagne")*(Potentials!$E$2:$E$2000&lt;&gt;"9 - Perdu")*(Potentials!$E$2:$E$2000&lt;&gt;"10 - Gele")*(Potentials!$O$2:$O$2000=$A$2))
+SUMPRODUCT((Potentials!$F$2:$F$2000=0)*(Potentials!$A$2:$A$2000=BA184)*(Potentials!$D$2:$D$2000)*(Potentials!$E$2:$E$2000&lt;&gt;"8 - Gagne")*(Potentials!$E$2:$E$2000&lt;&gt;"9 - Perdu")*(Potentials!$E$2:$E$2000&lt;&gt;"10 - Gele")*(Potentials!$O$2:$O$2000=$A$2)))</f>
      </c>
    </row>
    <row r="185" spans="1:113">
      <c r="R185" t="str">
        <f>Potentials!A183</f>
      </c>
      <c r="S185" s="1" t="str">
        <f>Potentials!M183</f>
      </c>
      <c r="T185" s="47" t="str">
        <f>IF(INDEX(Potentials!$A$1:$O$1000,MATCH(R185,Potentials!$A$1:$A$1000,0),MATCH("Origine setup",Potentials!$A$1:$O$1,0))&lt;&gt;"",0,
IF($A$2="Tous",
IF(AND($R$2=0,$S$2=0,DATE(YEAR(S185),MONTH(S185),DAY(S185))&gt;=$O$6,(DATE(YEAR(S185),MONTH(S185),DAY(S185))&lt;=$O$3),LEFT(R185,3)="PRA"),1,
IF(AND($R$2&lt;&gt;0,$S$2&lt;&gt;0,DATE(YEAR(S185),MONTH(S185),DAY(S185))&gt;=$R$2,(DATE(YEAR(S185),MONTH(S185),DAY(S185))&lt;=$S$2),LEFT(R185,3)="PRA"),1,0)),
IF(AND($R$2=0,$S$2=0,DATE(YEAR(S185),MONTH(S185),DAY(S185))&gt;=$O$6,(DATE(YEAR(S185),MONTH(S185),DAY(S185))&lt;=$O$3),INDEX(Potentials!$A$1:$O$1000,MATCH(R185,Potentials!$A$1:$A$1000,0),MATCH("Groupe",Potentials!$A$1:$O$1,0))=$A$2,LEFT(R185,3)="PRA"),1,
IF(AND($R$2&lt;&gt;0,$S$2&lt;&gt;0,DATE(YEAR(S185),MONTH(S185),DAY(S185))&gt;=$R$2,(DATE(YEAR(S185),MONTH(S185),DAY(S185))&lt;=$S$2),INDEX(Potentials!$A$1:$O$1000,MATCH(R185,Potentials!$A$1:$A$1000,0),MATCH("Groupe",Potentials!$A$1:$O$1,0))=$A$2,LEFT(R185,3)="PRA"),1,0))))</f>
      </c>
      <c r="U185" s="47" t="str">
        <f>IF(T185&lt;&gt;0,SUM($T$4:T185),0)</f>
      </c>
      <c r="V185" s="1"/>
      <c r="W185" s="17"/>
      <c r="Y185" t="str">
        <f>Projects!A183</f>
      </c>
      <c r="Z185" s="1" t="str">
        <f>Projects!I183</f>
      </c>
      <c r="AA185" s="47" t="str">
        <f>IF($A$2="Tous",
IF(AND($Y$2=0,$Z$2=0,DATE(YEAR(Z185),MONTH(Z185),DAY(Z185))&gt;=$O$6,(DATE(YEAR(Z185),MONTH(Z185),DAY(Z185))&lt;=$O$3)),1,
IF(AND($Y$2&lt;&gt;0,$Z$2&lt;&gt;0,DATE(YEAR(Z185),MONTH(Z185),DAY(Z185))&gt;=$Y$2,(DATE(YEAR(Z185),MONTH(Z185),DAY(Z185))&lt;=$Z$2)),1,0)),
IF(AND($Y$2=0,$Z$2=0,DATE(YEAR(Z185),MONTH(Z185),DAY(Z185))&gt;=$O$6,(DATE(YEAR(Z185),MONTH(Z185),DAY(Z185))&lt;=$O$3),INDEX(Projects!$A$1:$O$1000,MATCH(Y185,Projects!$A$1:$A$1000,0),MATCH("Groupe",Projects!$A$1:$O$1,0))=$A$2),1,
IF(AND($Y$2&lt;&gt;0,$Z$2&lt;&gt;0,DATE(YEAR(Z185),MONTH(Z185),DAY(Z185))&gt;=$Y$2,(DATE(YEAR(Z185),MONTH(Z185),DAY(Z185))&lt;=$Z$2),INDEX(Projects!$A$1:$O$1000,MATCH(Y185,Projects!$A$1:$A$1000,0),MATCH("Groupe",Projects!$A$1:$O$1,0))=$A$2),1,0)))</f>
      </c>
      <c r="AB185" s="47" t="str">
        <f>IF(AA185&lt;&gt;0,SUM($AA$4:AA185),0)</f>
      </c>
      <c r="AC185" s="1"/>
      <c r="AD185" s="17"/>
      <c r="AF185" t="str">
        <f>Projects!A183</f>
      </c>
      <c r="AG185" s="1" t="str">
        <f>Projects!D183</f>
      </c>
      <c r="AH185" s="47" t="str">
        <f>IF($A$2="Tous",
IF(AND($AF$2=0,$AG$2=0,DATE(YEAR(AG185),MONTH(AG185),DAY(AG185))&gt;=$O$6,(DATE(YEAR(AG185),MONTH(AG185),DAY(AG185))&lt;=$O$3)),1,
IF(AND($AF$2&lt;&gt;0,$AG$2&lt;&gt;0,DATE(YEAR(AG185),MONTH(AG185),DAY(AG185))&gt;=$AF$2,(DATE(YEAR(AG185),MONTH(AG185),DAY(AG185))&lt;=$AG$2)),1,0)),
IF(AND($AF$2=0,$AG$2=0,DATE(YEAR(AG185),MONTH(AG185),DAY(AG185))&gt;=$O$6,(DATE(YEAR(AG185),MONTH(AG185),DAY(AG185))&lt;=$O$3),INDEX(Projects!$A$1:$O$1000,MATCH(AF185,Projects!$A$1:$A$1000,0),MATCH("Groupe",Projects!$A$1:$O$1,0))=$A$2),1,
IF(AND($AF$2&lt;&gt;0,$AG$2&lt;&gt;0,DATE(YEAR(AG185),MONTH(AG185),DAY(AG185))&gt;=$AF$2,(DATE(YEAR(AG185),MONTH(AG185),DAY(AG185))&lt;=$AG$2),INDEX(Projects!$A$1:$O$1000,MATCH(AF185,Projects!$A$1:$A$1000,0),MATCH("Groupe",Projects!$A$1:$O$1,0))=$A$2),1,0)))</f>
      </c>
      <c r="AI185" s="47" t="str">
        <f>IF(AH185&lt;&gt;0,SUM($AH$4:AH185),0)</f>
      </c>
      <c r="AJ185" s="1"/>
      <c r="AK185" s="17"/>
      <c r="AM185" t="str">
        <f>Potentials!A183</f>
      </c>
      <c r="AN185" s="1" t="str">
        <f>Potentials!L183</f>
      </c>
      <c r="AO185" s="47" t="str">
        <f>IF(INDEX(Potentials!$A$1:$O$1000,MATCH(R185,Potentials!$A$1:$A$1000,0),MATCH("Origine setup",Potentials!$A$1:$O$1,0))&lt;&gt;"",0,
IF($A$2="Tous",
IF(AND($AM$2=0,$AN$2=0,DATE(YEAR(AN185),MONTH(AN185),DAY(AN185))&gt;=$O$6,(DATE(YEAR(AN185),MONTH(AN185),DAY(AN185))&lt;=$O$3),INDEX(Potentials!$A$1:$O$10000,MATCH(AM185,Potentials!$A$1:$A$1000,0),MATCH("Statut",Potentials!$A$1:$O$1,0))="9 -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IF(AND($AM$2&lt;&gt;0,$AN$2&lt;&gt;0,DATE(YEAR(AN185),MONTH(AN185),DAY(AN185))&gt;=$AM$2,(DATE(YEAR(AN185),MONTH(AN185),DAY(AN185))&lt;=$AN$2),INDEX(Potentials!$A$1:$O$10000,MATCH(AM185,Potentials!$A$1:$A$1000,0),MATCH("Statut",Potentials!$A$1:$O$1,0))="9 - Perdu"),1,0)),
IF(AND($AM$2=0,$AN$2=0,DATE(YEAR(AN185),MONTH(AN185),DAY(AN185))&gt;=$O$6,(DATE(YEAR(AN185),MONTH(AN185),DAY(AN185))&lt;=$O$3),INDEX(Potentials!$A$1:$O$1000,MATCH(AM185,Potentials!$A$1:$A$1000,0),MATCH("Groupe",Potentials!$A$1:$O$1,0))=$A$2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,MATCH(AM185,Potentials!$A$1:$A$1000,0),MATCH("Groupe",Potentials!$A$1:$O$1,0))=$A$2,INDEX(Potentials!$A$1:$O$10000,MATCH(AM185,Potentials!$A$1:$A$1000,0),MATCH("Statut",Potentials!$A$1:$O$1,0))="9 - Perdu"),1,0))))</f>
      </c>
      <c r="AP185" s="47" t="str">
        <f>IF(AO185&lt;&gt;0,SUM($AO$4:AO185),0)</f>
      </c>
      <c r="AQ185" s="1"/>
      <c r="AR185" s="17"/>
      <c r="AT185" t="str">
        <f>IF(COUNTIF($AT$4:AT184,Potentials!B183)&gt;0,"",Potentials!B183)</f>
      </c>
      <c r="AU185" s="2" t="str">
        <f t="array" ref="AU185" aca="1" ca="1">IF($A$2="Tous",SUMPRODUCT((Potentials!$F$2:$F$2000)*(Potentials!$B$2:$B$2000=AT185)*(Potentials!$E$2:$E$2000&lt;&gt;"8 - Gagne")*(Potentials!$E$2:$E$2000&lt;&gt;"9 - Perdu")*(Potentials!$E$2:$E$2000&lt;&gt;"10 - Gele"))
+SUMPRODUCT((Potentials!$F$2:$F$2000=0)*(Potentials!$B$2:$B$2000=AT185)*(Potentials!$D$2:$D$2000)*(Potentials!$E$2:$E$2000&lt;&gt;"8 - Gagne")*(Potentials!$E$2:$E$2000&lt;&gt;"9 - Perdu")*(Potentials!$E$2:$E$2000&lt;&gt;"10 - Gele")),
SUMPRODUCT((Potentials!$F$2:$F$2000)*(Potentials!$B$2:$B$2000=AT185)*(Potentials!$E$2:$E$2000&lt;&gt;"8 - Gagne")*(Potentials!$E$2:$E$2000&lt;&gt;"9 - Perdu")*(Potentials!$E$2:$E$2000&lt;&gt;"10 - Gele")*(Potentials!$O$2:$O$2000=$A$2))
+SUMPRODUCT((Potentials!$F$2:$F$2000=0)*(Potentials!$B$2:$B$2000=AT185)*(Potentials!$D$2:$D$2000)*(Potentials!$E$2:$E$2000&lt;&gt;"8 - Gagne")*(Potentials!$E$2:$E$2000&lt;&gt;"9 - Perdu")*(Potentials!$E$2:$E$2000&lt;&gt;"10 - Gele")*(Potentials!$O$2:$O$2000=$A$2)))</f>
      </c>
      <c r="BA185" t="str">
        <f>Potentials!A183</f>
      </c>
      <c r="BB185" s="2" t="str">
        <f t="array" ref="BB185" aca="1" ca="1">IF($A$2="Tous",SUMPRODUCT((Potentials!$F$2:$F$2000)*(Potentials!$A$2:$A$2000=BA185)*(Potentials!$E$2:$E$2000&lt;&gt;"8 - Gagne")*(Potentials!$E$2:$E$2000&lt;&gt;"9 - Perdu")*(Potentials!$E$2:$E$2000&lt;&gt;"10 - Gele"))
+SUMPRODUCT((Potentials!$F$2:$F$2000=0)*(Potentials!$A$2:$A$2000=BA185)*(Potentials!$D$2:$D$2000)*(Potentials!$E$2:$E$2000&lt;&gt;"8 - Gagne")*(Potentials!$E$2:$E$2000&lt;&gt;"9 - Perdu")*(Potentials!$E$2:$E$2000&lt;&gt;"10 - Gele")),
SUMPRODUCT((Potentials!$F$2:$F$2000)*(Potentials!$A$2:$A$2000=BA185)*(Potentials!$E$2:$E$2000&lt;&gt;"8 - Gagne")*(Potentials!$E$2:$E$2000&lt;&gt;"9 - Perdu")*(Potentials!$E$2:$E$2000&lt;&gt;"10 - Gele")*(Potentials!$O$2:$O$2000=$A$2))
+SUMPRODUCT((Potentials!$F$2:$F$2000=0)*(Potentials!$A$2:$A$2000=BA185)*(Potentials!$D$2:$D$2000)*(Potentials!$E$2:$E$2000&lt;&gt;"8 - Gagne")*(Potentials!$E$2:$E$2000&lt;&gt;"9 - Perdu")*(Potentials!$E$2:$E$2000&lt;&gt;"10 - Gele")*(Potentials!$O$2:$O$2000=$A$2)))</f>
      </c>
    </row>
    <row r="186" spans="1:113">
      <c r="R186" t="str">
        <f>Potentials!A184</f>
      </c>
      <c r="S186" s="1" t="str">
        <f>Potentials!M184</f>
      </c>
      <c r="T186" s="47" t="str">
        <f>IF(INDEX(Potentials!$A$1:$O$1000,MATCH(R186,Potentials!$A$1:$A$1000,0),MATCH("Origine setup",Potentials!$A$1:$O$1,0))&lt;&gt;"",0,
IF($A$2="Tous",
IF(AND($R$2=0,$S$2=0,DATE(YEAR(S186),MONTH(S186),DAY(S186))&gt;=$O$6,(DATE(YEAR(S186),MONTH(S186),DAY(S186))&lt;=$O$3),LEFT(R186,3)="PRA"),1,
IF(AND($R$2&lt;&gt;0,$S$2&lt;&gt;0,DATE(YEAR(S186),MONTH(S186),DAY(S186))&gt;=$R$2,(DATE(YEAR(S186),MONTH(S186),DAY(S186))&lt;=$S$2),LEFT(R186,3)="PRA"),1,0)),
IF(AND($R$2=0,$S$2=0,DATE(YEAR(S186),MONTH(S186),DAY(S186))&gt;=$O$6,(DATE(YEAR(S186),MONTH(S186),DAY(S186))&lt;=$O$3),INDEX(Potentials!$A$1:$O$1000,MATCH(R186,Potentials!$A$1:$A$1000,0),MATCH("Groupe",Potentials!$A$1:$O$1,0))=$A$2,LEFT(R186,3)="PRA"),1,
IF(AND($R$2&lt;&gt;0,$S$2&lt;&gt;0,DATE(YEAR(S186),MONTH(S186),DAY(S186))&gt;=$R$2,(DATE(YEAR(S186),MONTH(S186),DAY(S186))&lt;=$S$2),INDEX(Potentials!$A$1:$O$1000,MATCH(R186,Potentials!$A$1:$A$1000,0),MATCH("Groupe",Potentials!$A$1:$O$1,0))=$A$2,LEFT(R186,3)="PRA"),1,0))))</f>
      </c>
      <c r="U186" s="47" t="str">
        <f>IF(T186&lt;&gt;0,SUM($T$4:T186),0)</f>
      </c>
      <c r="V186" s="1"/>
      <c r="W186" s="17"/>
      <c r="Y186" t="str">
        <f>Projects!A184</f>
      </c>
      <c r="Z186" s="1" t="str">
        <f>Projects!I184</f>
      </c>
      <c r="AA186" s="47" t="str">
        <f>IF($A$2="Tous",
IF(AND($Y$2=0,$Z$2=0,DATE(YEAR(Z186),MONTH(Z186),DAY(Z186))&gt;=$O$6,(DATE(YEAR(Z186),MONTH(Z186),DAY(Z186))&lt;=$O$3)),1,
IF(AND($Y$2&lt;&gt;0,$Z$2&lt;&gt;0,DATE(YEAR(Z186),MONTH(Z186),DAY(Z186))&gt;=$Y$2,(DATE(YEAR(Z186),MONTH(Z186),DAY(Z186))&lt;=$Z$2)),1,0)),
IF(AND($Y$2=0,$Z$2=0,DATE(YEAR(Z186),MONTH(Z186),DAY(Z186))&gt;=$O$6,(DATE(YEAR(Z186),MONTH(Z186),DAY(Z186))&lt;=$O$3),INDEX(Projects!$A$1:$O$1000,MATCH(Y186,Projects!$A$1:$A$1000,0),MATCH("Groupe",Projects!$A$1:$O$1,0))=$A$2),1,
IF(AND($Y$2&lt;&gt;0,$Z$2&lt;&gt;0,DATE(YEAR(Z186),MONTH(Z186),DAY(Z186))&gt;=$Y$2,(DATE(YEAR(Z186),MONTH(Z186),DAY(Z186))&lt;=$Z$2),INDEX(Projects!$A$1:$O$1000,MATCH(Y186,Projects!$A$1:$A$1000,0),MATCH("Groupe",Projects!$A$1:$O$1,0))=$A$2),1,0)))</f>
      </c>
      <c r="AB186" s="47" t="str">
        <f>IF(AA186&lt;&gt;0,SUM($AA$4:AA186),0)</f>
      </c>
      <c r="AC186" s="1"/>
      <c r="AD186" s="17"/>
      <c r="AF186" t="str">
        <f>Projects!A184</f>
      </c>
      <c r="AG186" s="1" t="str">
        <f>Projects!D184</f>
      </c>
      <c r="AH186" s="47" t="str">
        <f>IF($A$2="Tous",
IF(AND($AF$2=0,$AG$2=0,DATE(YEAR(AG186),MONTH(AG186),DAY(AG186))&gt;=$O$6,(DATE(YEAR(AG186),MONTH(AG186),DAY(AG186))&lt;=$O$3)),1,
IF(AND($AF$2&lt;&gt;0,$AG$2&lt;&gt;0,DATE(YEAR(AG186),MONTH(AG186),DAY(AG186))&gt;=$AF$2,(DATE(YEAR(AG186),MONTH(AG186),DAY(AG186))&lt;=$AG$2)),1,0)),
IF(AND($AF$2=0,$AG$2=0,DATE(YEAR(AG186),MONTH(AG186),DAY(AG186))&gt;=$O$6,(DATE(YEAR(AG186),MONTH(AG186),DAY(AG186))&lt;=$O$3),INDEX(Projects!$A$1:$O$1000,MATCH(AF186,Projects!$A$1:$A$1000,0),MATCH("Groupe",Projects!$A$1:$O$1,0))=$A$2),1,
IF(AND($AF$2&lt;&gt;0,$AG$2&lt;&gt;0,DATE(YEAR(AG186),MONTH(AG186),DAY(AG186))&gt;=$AF$2,(DATE(YEAR(AG186),MONTH(AG186),DAY(AG186))&lt;=$AG$2),INDEX(Projects!$A$1:$O$1000,MATCH(AF186,Projects!$A$1:$A$1000,0),MATCH("Groupe",Projects!$A$1:$O$1,0))=$A$2),1,0)))</f>
      </c>
      <c r="AI186" s="47" t="str">
        <f>IF(AH186&lt;&gt;0,SUM($AH$4:AH186),0)</f>
      </c>
      <c r="AJ186" s="1"/>
      <c r="AK186" s="17"/>
      <c r="AM186" t="str">
        <f>Potentials!A184</f>
      </c>
      <c r="AN186" s="1" t="str">
        <f>Potentials!L184</f>
      </c>
      <c r="AO186" s="47" t="str">
        <f>IF(INDEX(Potentials!$A$1:$O$1000,MATCH(R186,Potentials!$A$1:$A$1000,0),MATCH("Origine setup",Potentials!$A$1:$O$1,0))&lt;&gt;"",0,
IF($A$2="Tous",
IF(AND($AM$2=0,$AN$2=0,DATE(YEAR(AN186),MONTH(AN186),DAY(AN186))&gt;=$O$6,(DATE(YEAR(AN186),MONTH(AN186),DAY(AN186))&lt;=$O$3),INDEX(Potentials!$A$1:$O$10000,MATCH(AM186,Potentials!$A$1:$A$1000,0),MATCH("Statut",Potentials!$A$1:$O$1,0))="9 -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IF(AND($AM$2&lt;&gt;0,$AN$2&lt;&gt;0,DATE(YEAR(AN186),MONTH(AN186),DAY(AN186))&gt;=$AM$2,(DATE(YEAR(AN186),MONTH(AN186),DAY(AN186))&lt;=$AN$2),INDEX(Potentials!$A$1:$O$10000,MATCH(AM186,Potentials!$A$1:$A$1000,0),MATCH("Statut",Potentials!$A$1:$O$1,0))="9 - Perdu"),1,0)),
IF(AND($AM$2=0,$AN$2=0,DATE(YEAR(AN186),MONTH(AN186),DAY(AN186))&gt;=$O$6,(DATE(YEAR(AN186),MONTH(AN186),DAY(AN186))&lt;=$O$3),INDEX(Potentials!$A$1:$O$1000,MATCH(AM186,Potentials!$A$1:$A$1000,0),MATCH("Groupe",Potentials!$A$1:$O$1,0))=$A$2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,MATCH(AM186,Potentials!$A$1:$A$1000,0),MATCH("Groupe",Potentials!$A$1:$O$1,0))=$A$2,INDEX(Potentials!$A$1:$O$10000,MATCH(AM186,Potentials!$A$1:$A$1000,0),MATCH("Statut",Potentials!$A$1:$O$1,0))="9 - Perdu"),1,0))))</f>
      </c>
      <c r="AP186" s="47" t="str">
        <f>IF(AO186&lt;&gt;0,SUM($AO$4:AO186),0)</f>
      </c>
      <c r="AQ186" s="1"/>
      <c r="AR186" s="17"/>
      <c r="AT186" t="str">
        <f>IF(COUNTIF($AT$4:AT185,Potentials!B184)&gt;0,"",Potentials!B184)</f>
      </c>
      <c r="AU186" s="2" t="str">
        <f t="array" ref="AU186" aca="1" ca="1">IF($A$2="Tous",SUMPRODUCT((Potentials!$F$2:$F$2000)*(Potentials!$B$2:$B$2000=AT186)*(Potentials!$E$2:$E$2000&lt;&gt;"8 - Gagne")*(Potentials!$E$2:$E$2000&lt;&gt;"9 - Perdu")*(Potentials!$E$2:$E$2000&lt;&gt;"10 - Gele"))
+SUMPRODUCT((Potentials!$F$2:$F$2000=0)*(Potentials!$B$2:$B$2000=AT186)*(Potentials!$D$2:$D$2000)*(Potentials!$E$2:$E$2000&lt;&gt;"8 - Gagne")*(Potentials!$E$2:$E$2000&lt;&gt;"9 - Perdu")*(Potentials!$E$2:$E$2000&lt;&gt;"10 - Gele")),
SUMPRODUCT((Potentials!$F$2:$F$2000)*(Potentials!$B$2:$B$2000=AT186)*(Potentials!$E$2:$E$2000&lt;&gt;"8 - Gagne")*(Potentials!$E$2:$E$2000&lt;&gt;"9 - Perdu")*(Potentials!$E$2:$E$2000&lt;&gt;"10 - Gele")*(Potentials!$O$2:$O$2000=$A$2))
+SUMPRODUCT((Potentials!$F$2:$F$2000=0)*(Potentials!$B$2:$B$2000=AT186)*(Potentials!$D$2:$D$2000)*(Potentials!$E$2:$E$2000&lt;&gt;"8 - Gagne")*(Potentials!$E$2:$E$2000&lt;&gt;"9 - Perdu")*(Potentials!$E$2:$E$2000&lt;&gt;"10 - Gele")*(Potentials!$O$2:$O$2000=$A$2)))</f>
      </c>
      <c r="BA186" t="str">
        <f>Potentials!A184</f>
      </c>
      <c r="BB186" s="2" t="str">
        <f t="array" ref="BB186" aca="1" ca="1">IF($A$2="Tous",SUMPRODUCT((Potentials!$F$2:$F$2000)*(Potentials!$A$2:$A$2000=BA186)*(Potentials!$E$2:$E$2000&lt;&gt;"8 - Gagne")*(Potentials!$E$2:$E$2000&lt;&gt;"9 - Perdu")*(Potentials!$E$2:$E$2000&lt;&gt;"10 - Gele"))
+SUMPRODUCT((Potentials!$F$2:$F$2000=0)*(Potentials!$A$2:$A$2000=BA186)*(Potentials!$D$2:$D$2000)*(Potentials!$E$2:$E$2000&lt;&gt;"8 - Gagne")*(Potentials!$E$2:$E$2000&lt;&gt;"9 - Perdu")*(Potentials!$E$2:$E$2000&lt;&gt;"10 - Gele")),
SUMPRODUCT((Potentials!$F$2:$F$2000)*(Potentials!$A$2:$A$2000=BA186)*(Potentials!$E$2:$E$2000&lt;&gt;"8 - Gagne")*(Potentials!$E$2:$E$2000&lt;&gt;"9 - Perdu")*(Potentials!$E$2:$E$2000&lt;&gt;"10 - Gele")*(Potentials!$O$2:$O$2000=$A$2))
+SUMPRODUCT((Potentials!$F$2:$F$2000=0)*(Potentials!$A$2:$A$2000=BA186)*(Potentials!$D$2:$D$2000)*(Potentials!$E$2:$E$2000&lt;&gt;"8 - Gagne")*(Potentials!$E$2:$E$2000&lt;&gt;"9 - Perdu")*(Potentials!$E$2:$E$2000&lt;&gt;"10 - Gele")*(Potentials!$O$2:$O$2000=$A$2)))</f>
      </c>
    </row>
    <row r="187" spans="1:113">
      <c r="R187" t="str">
        <f>Potentials!A185</f>
      </c>
      <c r="S187" s="1" t="str">
        <f>Potentials!M185</f>
      </c>
      <c r="T187" s="47" t="str">
        <f>IF(INDEX(Potentials!$A$1:$O$1000,MATCH(R187,Potentials!$A$1:$A$1000,0),MATCH("Origine setup",Potentials!$A$1:$O$1,0))&lt;&gt;"",0,
IF($A$2="Tous",
IF(AND($R$2=0,$S$2=0,DATE(YEAR(S187),MONTH(S187),DAY(S187))&gt;=$O$6,(DATE(YEAR(S187),MONTH(S187),DAY(S187))&lt;=$O$3),LEFT(R187,3)="PRA"),1,
IF(AND($R$2&lt;&gt;0,$S$2&lt;&gt;0,DATE(YEAR(S187),MONTH(S187),DAY(S187))&gt;=$R$2,(DATE(YEAR(S187),MONTH(S187),DAY(S187))&lt;=$S$2),LEFT(R187,3)="PRA"),1,0)),
IF(AND($R$2=0,$S$2=0,DATE(YEAR(S187),MONTH(S187),DAY(S187))&gt;=$O$6,(DATE(YEAR(S187),MONTH(S187),DAY(S187))&lt;=$O$3),INDEX(Potentials!$A$1:$O$1000,MATCH(R187,Potentials!$A$1:$A$1000,0),MATCH("Groupe",Potentials!$A$1:$O$1,0))=$A$2,LEFT(R187,3)="PRA"),1,
IF(AND($R$2&lt;&gt;0,$S$2&lt;&gt;0,DATE(YEAR(S187),MONTH(S187),DAY(S187))&gt;=$R$2,(DATE(YEAR(S187),MONTH(S187),DAY(S187))&lt;=$S$2),INDEX(Potentials!$A$1:$O$1000,MATCH(R187,Potentials!$A$1:$A$1000,0),MATCH("Groupe",Potentials!$A$1:$O$1,0))=$A$2,LEFT(R187,3)="PRA"),1,0))))</f>
      </c>
      <c r="U187" s="47" t="str">
        <f>IF(T187&lt;&gt;0,SUM($T$4:T187),0)</f>
      </c>
      <c r="V187" s="1"/>
      <c r="W187" s="17"/>
      <c r="Y187" t="str">
        <f>Projects!A185</f>
      </c>
      <c r="Z187" s="1" t="str">
        <f>Projects!I185</f>
      </c>
      <c r="AA187" s="47" t="str">
        <f>IF($A$2="Tous",
IF(AND($Y$2=0,$Z$2=0,DATE(YEAR(Z187),MONTH(Z187),DAY(Z187))&gt;=$O$6,(DATE(YEAR(Z187),MONTH(Z187),DAY(Z187))&lt;=$O$3)),1,
IF(AND($Y$2&lt;&gt;0,$Z$2&lt;&gt;0,DATE(YEAR(Z187),MONTH(Z187),DAY(Z187))&gt;=$Y$2,(DATE(YEAR(Z187),MONTH(Z187),DAY(Z187))&lt;=$Z$2)),1,0)),
IF(AND($Y$2=0,$Z$2=0,DATE(YEAR(Z187),MONTH(Z187),DAY(Z187))&gt;=$O$6,(DATE(YEAR(Z187),MONTH(Z187),DAY(Z187))&lt;=$O$3),INDEX(Projects!$A$1:$O$1000,MATCH(Y187,Projects!$A$1:$A$1000,0),MATCH("Groupe",Projects!$A$1:$O$1,0))=$A$2),1,
IF(AND($Y$2&lt;&gt;0,$Z$2&lt;&gt;0,DATE(YEAR(Z187),MONTH(Z187),DAY(Z187))&gt;=$Y$2,(DATE(YEAR(Z187),MONTH(Z187),DAY(Z187))&lt;=$Z$2),INDEX(Projects!$A$1:$O$1000,MATCH(Y187,Projects!$A$1:$A$1000,0),MATCH("Groupe",Projects!$A$1:$O$1,0))=$A$2),1,0)))</f>
      </c>
      <c r="AB187" s="47" t="str">
        <f>IF(AA187&lt;&gt;0,SUM($AA$4:AA187),0)</f>
      </c>
      <c r="AC187" s="1"/>
      <c r="AD187" s="17"/>
      <c r="AF187" t="str">
        <f>Projects!A185</f>
      </c>
      <c r="AG187" s="1" t="str">
        <f>Projects!D185</f>
      </c>
      <c r="AH187" s="47" t="str">
        <f>IF($A$2="Tous",
IF(AND($AF$2=0,$AG$2=0,DATE(YEAR(AG187),MONTH(AG187),DAY(AG187))&gt;=$O$6,(DATE(YEAR(AG187),MONTH(AG187),DAY(AG187))&lt;=$O$3)),1,
IF(AND($AF$2&lt;&gt;0,$AG$2&lt;&gt;0,DATE(YEAR(AG187),MONTH(AG187),DAY(AG187))&gt;=$AF$2,(DATE(YEAR(AG187),MONTH(AG187),DAY(AG187))&lt;=$AG$2)),1,0)),
IF(AND($AF$2=0,$AG$2=0,DATE(YEAR(AG187),MONTH(AG187),DAY(AG187))&gt;=$O$6,(DATE(YEAR(AG187),MONTH(AG187),DAY(AG187))&lt;=$O$3),INDEX(Projects!$A$1:$O$1000,MATCH(AF187,Projects!$A$1:$A$1000,0),MATCH("Groupe",Projects!$A$1:$O$1,0))=$A$2),1,
IF(AND($AF$2&lt;&gt;0,$AG$2&lt;&gt;0,DATE(YEAR(AG187),MONTH(AG187),DAY(AG187))&gt;=$AF$2,(DATE(YEAR(AG187),MONTH(AG187),DAY(AG187))&lt;=$AG$2),INDEX(Projects!$A$1:$O$1000,MATCH(AF187,Projects!$A$1:$A$1000,0),MATCH("Groupe",Projects!$A$1:$O$1,0))=$A$2),1,0)))</f>
      </c>
      <c r="AI187" s="47" t="str">
        <f>IF(AH187&lt;&gt;0,SUM($AH$4:AH187),0)</f>
      </c>
      <c r="AJ187" s="1"/>
      <c r="AK187" s="17"/>
      <c r="AM187" t="str">
        <f>Potentials!A185</f>
      </c>
      <c r="AN187" s="1" t="str">
        <f>Potentials!L185</f>
      </c>
      <c r="AO187" s="47" t="str">
        <f>IF(INDEX(Potentials!$A$1:$O$1000,MATCH(R187,Potentials!$A$1:$A$1000,0),MATCH("Origine setup",Potentials!$A$1:$O$1,0))&lt;&gt;"",0,
IF($A$2="Tous",
IF(AND($AM$2=0,$AN$2=0,DATE(YEAR(AN187),MONTH(AN187),DAY(AN187))&gt;=$O$6,(DATE(YEAR(AN187),MONTH(AN187),DAY(AN187))&lt;=$O$3),INDEX(Potentials!$A$1:$O$10000,MATCH(AM187,Potentials!$A$1:$A$1000,0),MATCH("Statut",Potentials!$A$1:$O$1,0))="9 -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IF(AND($AM$2&lt;&gt;0,$AN$2&lt;&gt;0,DATE(YEAR(AN187),MONTH(AN187),DAY(AN187))&gt;=$AM$2,(DATE(YEAR(AN187),MONTH(AN187),DAY(AN187))&lt;=$AN$2),INDEX(Potentials!$A$1:$O$10000,MATCH(AM187,Potentials!$A$1:$A$1000,0),MATCH("Statut",Potentials!$A$1:$O$1,0))="9 - Perdu"),1,0)),
IF(AND($AM$2=0,$AN$2=0,DATE(YEAR(AN187),MONTH(AN187),DAY(AN187))&gt;=$O$6,(DATE(YEAR(AN187),MONTH(AN187),DAY(AN187))&lt;=$O$3),INDEX(Potentials!$A$1:$O$1000,MATCH(AM187,Potentials!$A$1:$A$1000,0),MATCH("Groupe",Potentials!$A$1:$O$1,0))=$A$2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,MATCH(AM187,Potentials!$A$1:$A$1000,0),MATCH("Groupe",Potentials!$A$1:$O$1,0))=$A$2,INDEX(Potentials!$A$1:$O$10000,MATCH(AM187,Potentials!$A$1:$A$1000,0),MATCH("Statut",Potentials!$A$1:$O$1,0))="9 - Perdu"),1,0))))</f>
      </c>
      <c r="AP187" s="47" t="str">
        <f>IF(AO187&lt;&gt;0,SUM($AO$4:AO187),0)</f>
      </c>
      <c r="AQ187" s="1"/>
      <c r="AR187" s="17"/>
      <c r="AT187" t="str">
        <f>IF(COUNTIF($AT$4:AT186,Potentials!B185)&gt;0,"",Potentials!B185)</f>
      </c>
      <c r="AU187" s="2" t="str">
        <f t="array" ref="AU187" aca="1" ca="1">IF($A$2="Tous",SUMPRODUCT((Potentials!$F$2:$F$2000)*(Potentials!$B$2:$B$2000=AT187)*(Potentials!$E$2:$E$2000&lt;&gt;"8 - Gagne")*(Potentials!$E$2:$E$2000&lt;&gt;"9 - Perdu")*(Potentials!$E$2:$E$2000&lt;&gt;"10 - Gele"))
+SUMPRODUCT((Potentials!$F$2:$F$2000=0)*(Potentials!$B$2:$B$2000=AT187)*(Potentials!$D$2:$D$2000)*(Potentials!$E$2:$E$2000&lt;&gt;"8 - Gagne")*(Potentials!$E$2:$E$2000&lt;&gt;"9 - Perdu")*(Potentials!$E$2:$E$2000&lt;&gt;"10 - Gele")),
SUMPRODUCT((Potentials!$F$2:$F$2000)*(Potentials!$B$2:$B$2000=AT187)*(Potentials!$E$2:$E$2000&lt;&gt;"8 - Gagne")*(Potentials!$E$2:$E$2000&lt;&gt;"9 - Perdu")*(Potentials!$E$2:$E$2000&lt;&gt;"10 - Gele")*(Potentials!$O$2:$O$2000=$A$2))
+SUMPRODUCT((Potentials!$F$2:$F$2000=0)*(Potentials!$B$2:$B$2000=AT187)*(Potentials!$D$2:$D$2000)*(Potentials!$E$2:$E$2000&lt;&gt;"8 - Gagne")*(Potentials!$E$2:$E$2000&lt;&gt;"9 - Perdu")*(Potentials!$E$2:$E$2000&lt;&gt;"10 - Gele")*(Potentials!$O$2:$O$2000=$A$2)))</f>
      </c>
      <c r="BA187" t="str">
        <f>Potentials!A185</f>
      </c>
      <c r="BB187" s="2" t="str">
        <f t="array" ref="BB187" aca="1" ca="1">IF($A$2="Tous",SUMPRODUCT((Potentials!$F$2:$F$2000)*(Potentials!$A$2:$A$2000=BA187)*(Potentials!$E$2:$E$2000&lt;&gt;"8 - Gagne")*(Potentials!$E$2:$E$2000&lt;&gt;"9 - Perdu")*(Potentials!$E$2:$E$2000&lt;&gt;"10 - Gele"))
+SUMPRODUCT((Potentials!$F$2:$F$2000=0)*(Potentials!$A$2:$A$2000=BA187)*(Potentials!$D$2:$D$2000)*(Potentials!$E$2:$E$2000&lt;&gt;"8 - Gagne")*(Potentials!$E$2:$E$2000&lt;&gt;"9 - Perdu")*(Potentials!$E$2:$E$2000&lt;&gt;"10 - Gele")),
SUMPRODUCT((Potentials!$F$2:$F$2000)*(Potentials!$A$2:$A$2000=BA187)*(Potentials!$E$2:$E$2000&lt;&gt;"8 - Gagne")*(Potentials!$E$2:$E$2000&lt;&gt;"9 - Perdu")*(Potentials!$E$2:$E$2000&lt;&gt;"10 - Gele")*(Potentials!$O$2:$O$2000=$A$2))
+SUMPRODUCT((Potentials!$F$2:$F$2000=0)*(Potentials!$A$2:$A$2000=BA187)*(Potentials!$D$2:$D$2000)*(Potentials!$E$2:$E$2000&lt;&gt;"8 - Gagne")*(Potentials!$E$2:$E$2000&lt;&gt;"9 - Perdu")*(Potentials!$E$2:$E$2000&lt;&gt;"10 - Gele")*(Potentials!$O$2:$O$2000=$A$2)))</f>
      </c>
    </row>
    <row r="188" spans="1:113">
      <c r="R188" t="str">
        <f>Potentials!A186</f>
      </c>
      <c r="S188" s="1" t="str">
        <f>Potentials!M186</f>
      </c>
      <c r="T188" s="47" t="str">
        <f>IF(INDEX(Potentials!$A$1:$O$1000,MATCH(R188,Potentials!$A$1:$A$1000,0),MATCH("Origine setup",Potentials!$A$1:$O$1,0))&lt;&gt;"",0,
IF($A$2="Tous",
IF(AND($R$2=0,$S$2=0,DATE(YEAR(S188),MONTH(S188),DAY(S188))&gt;=$O$6,(DATE(YEAR(S188),MONTH(S188),DAY(S188))&lt;=$O$3),LEFT(R188,3)="PRA"),1,
IF(AND($R$2&lt;&gt;0,$S$2&lt;&gt;0,DATE(YEAR(S188),MONTH(S188),DAY(S188))&gt;=$R$2,(DATE(YEAR(S188),MONTH(S188),DAY(S188))&lt;=$S$2),LEFT(R188,3)="PRA"),1,0)),
IF(AND($R$2=0,$S$2=0,DATE(YEAR(S188),MONTH(S188),DAY(S188))&gt;=$O$6,(DATE(YEAR(S188),MONTH(S188),DAY(S188))&lt;=$O$3),INDEX(Potentials!$A$1:$O$1000,MATCH(R188,Potentials!$A$1:$A$1000,0),MATCH("Groupe",Potentials!$A$1:$O$1,0))=$A$2,LEFT(R188,3)="PRA"),1,
IF(AND($R$2&lt;&gt;0,$S$2&lt;&gt;0,DATE(YEAR(S188),MONTH(S188),DAY(S188))&gt;=$R$2,(DATE(YEAR(S188),MONTH(S188),DAY(S188))&lt;=$S$2),INDEX(Potentials!$A$1:$O$1000,MATCH(R188,Potentials!$A$1:$A$1000,0),MATCH("Groupe",Potentials!$A$1:$O$1,0))=$A$2,LEFT(R188,3)="PRA"),1,0))))</f>
      </c>
      <c r="U188" s="47" t="str">
        <f>IF(T188&lt;&gt;0,SUM($T$4:T188),0)</f>
      </c>
      <c r="V188" s="1"/>
      <c r="W188" s="17"/>
      <c r="Y188" t="str">
        <f>Projects!A186</f>
      </c>
      <c r="Z188" s="1" t="str">
        <f>Projects!I186</f>
      </c>
      <c r="AA188" s="47" t="str">
        <f>IF($A$2="Tous",
IF(AND($Y$2=0,$Z$2=0,DATE(YEAR(Z188),MONTH(Z188),DAY(Z188))&gt;=$O$6,(DATE(YEAR(Z188),MONTH(Z188),DAY(Z188))&lt;=$O$3)),1,
IF(AND($Y$2&lt;&gt;0,$Z$2&lt;&gt;0,DATE(YEAR(Z188),MONTH(Z188),DAY(Z188))&gt;=$Y$2,(DATE(YEAR(Z188),MONTH(Z188),DAY(Z188))&lt;=$Z$2)),1,0)),
IF(AND($Y$2=0,$Z$2=0,DATE(YEAR(Z188),MONTH(Z188),DAY(Z188))&gt;=$O$6,(DATE(YEAR(Z188),MONTH(Z188),DAY(Z188))&lt;=$O$3),INDEX(Projects!$A$1:$O$1000,MATCH(Y188,Projects!$A$1:$A$1000,0),MATCH("Groupe",Projects!$A$1:$O$1,0))=$A$2),1,
IF(AND($Y$2&lt;&gt;0,$Z$2&lt;&gt;0,DATE(YEAR(Z188),MONTH(Z188),DAY(Z188))&gt;=$Y$2,(DATE(YEAR(Z188),MONTH(Z188),DAY(Z188))&lt;=$Z$2),INDEX(Projects!$A$1:$O$1000,MATCH(Y188,Projects!$A$1:$A$1000,0),MATCH("Groupe",Projects!$A$1:$O$1,0))=$A$2),1,0)))</f>
      </c>
      <c r="AB188" s="47" t="str">
        <f>IF(AA188&lt;&gt;0,SUM($AA$4:AA188),0)</f>
      </c>
      <c r="AC188" s="1"/>
      <c r="AD188" s="17"/>
      <c r="AF188" t="str">
        <f>Projects!A186</f>
      </c>
      <c r="AG188" s="1" t="str">
        <f>Projects!D186</f>
      </c>
      <c r="AH188" s="47" t="str">
        <f>IF($A$2="Tous",
IF(AND($AF$2=0,$AG$2=0,DATE(YEAR(AG188),MONTH(AG188),DAY(AG188))&gt;=$O$6,(DATE(YEAR(AG188),MONTH(AG188),DAY(AG188))&lt;=$O$3)),1,
IF(AND($AF$2&lt;&gt;0,$AG$2&lt;&gt;0,DATE(YEAR(AG188),MONTH(AG188),DAY(AG188))&gt;=$AF$2,(DATE(YEAR(AG188),MONTH(AG188),DAY(AG188))&lt;=$AG$2)),1,0)),
IF(AND($AF$2=0,$AG$2=0,DATE(YEAR(AG188),MONTH(AG188),DAY(AG188))&gt;=$O$6,(DATE(YEAR(AG188),MONTH(AG188),DAY(AG188))&lt;=$O$3),INDEX(Projects!$A$1:$O$1000,MATCH(AF188,Projects!$A$1:$A$1000,0),MATCH("Groupe",Projects!$A$1:$O$1,0))=$A$2),1,
IF(AND($AF$2&lt;&gt;0,$AG$2&lt;&gt;0,DATE(YEAR(AG188),MONTH(AG188),DAY(AG188))&gt;=$AF$2,(DATE(YEAR(AG188),MONTH(AG188),DAY(AG188))&lt;=$AG$2),INDEX(Projects!$A$1:$O$1000,MATCH(AF188,Projects!$A$1:$A$1000,0),MATCH("Groupe",Projects!$A$1:$O$1,0))=$A$2),1,0)))</f>
      </c>
      <c r="AI188" s="47" t="str">
        <f>IF(AH188&lt;&gt;0,SUM($AH$4:AH188),0)</f>
      </c>
      <c r="AJ188" s="1"/>
      <c r="AK188" s="17"/>
      <c r="AM188" t="str">
        <f>Potentials!A186</f>
      </c>
      <c r="AN188" s="1" t="str">
        <f>Potentials!L186</f>
      </c>
      <c r="AO188" s="47" t="str">
        <f>IF(INDEX(Potentials!$A$1:$O$1000,MATCH(R188,Potentials!$A$1:$A$1000,0),MATCH("Origine setup",Potentials!$A$1:$O$1,0))&lt;&gt;"",0,
IF($A$2="Tous",
IF(AND($AM$2=0,$AN$2=0,DATE(YEAR(AN188),MONTH(AN188),DAY(AN188))&gt;=$O$6,(DATE(YEAR(AN188),MONTH(AN188),DAY(AN188))&lt;=$O$3),INDEX(Potentials!$A$1:$O$10000,MATCH(AM188,Potentials!$A$1:$A$1000,0),MATCH("Statut",Potentials!$A$1:$O$1,0))="9 -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IF(AND($AM$2&lt;&gt;0,$AN$2&lt;&gt;0,DATE(YEAR(AN188),MONTH(AN188),DAY(AN188))&gt;=$AM$2,(DATE(YEAR(AN188),MONTH(AN188),DAY(AN188))&lt;=$AN$2),INDEX(Potentials!$A$1:$O$10000,MATCH(AM188,Potentials!$A$1:$A$1000,0),MATCH("Statut",Potentials!$A$1:$O$1,0))="9 - Perdu"),1,0)),
IF(AND($AM$2=0,$AN$2=0,DATE(YEAR(AN188),MONTH(AN188),DAY(AN188))&gt;=$O$6,(DATE(YEAR(AN188),MONTH(AN188),DAY(AN188))&lt;=$O$3),INDEX(Potentials!$A$1:$O$1000,MATCH(AM188,Potentials!$A$1:$A$1000,0),MATCH("Groupe",Potentials!$A$1:$O$1,0))=$A$2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,MATCH(AM188,Potentials!$A$1:$A$1000,0),MATCH("Groupe",Potentials!$A$1:$O$1,0))=$A$2,INDEX(Potentials!$A$1:$O$10000,MATCH(AM188,Potentials!$A$1:$A$1000,0),MATCH("Statut",Potentials!$A$1:$O$1,0))="9 - Perdu"),1,0))))</f>
      </c>
      <c r="AP188" s="47" t="str">
        <f>IF(AO188&lt;&gt;0,SUM($AO$4:AO188),0)</f>
      </c>
      <c r="AQ188" s="1"/>
      <c r="AR188" s="17"/>
      <c r="AT188" t="str">
        <f>IF(COUNTIF($AT$4:AT187,Potentials!B186)&gt;0,"",Potentials!B186)</f>
      </c>
      <c r="AU188" s="2" t="str">
        <f t="array" ref="AU188" aca="1" ca="1">IF($A$2="Tous",SUMPRODUCT((Potentials!$F$2:$F$2000)*(Potentials!$B$2:$B$2000=AT188)*(Potentials!$E$2:$E$2000&lt;&gt;"8 - Gagne")*(Potentials!$E$2:$E$2000&lt;&gt;"9 - Perdu")*(Potentials!$E$2:$E$2000&lt;&gt;"10 - Gele"))
+SUMPRODUCT((Potentials!$F$2:$F$2000=0)*(Potentials!$B$2:$B$2000=AT188)*(Potentials!$D$2:$D$2000)*(Potentials!$E$2:$E$2000&lt;&gt;"8 - Gagne")*(Potentials!$E$2:$E$2000&lt;&gt;"9 - Perdu")*(Potentials!$E$2:$E$2000&lt;&gt;"10 - Gele")),
SUMPRODUCT((Potentials!$F$2:$F$2000)*(Potentials!$B$2:$B$2000=AT188)*(Potentials!$E$2:$E$2000&lt;&gt;"8 - Gagne")*(Potentials!$E$2:$E$2000&lt;&gt;"9 - Perdu")*(Potentials!$E$2:$E$2000&lt;&gt;"10 - Gele")*(Potentials!$O$2:$O$2000=$A$2))
+SUMPRODUCT((Potentials!$F$2:$F$2000=0)*(Potentials!$B$2:$B$2000=AT188)*(Potentials!$D$2:$D$2000)*(Potentials!$E$2:$E$2000&lt;&gt;"8 - Gagne")*(Potentials!$E$2:$E$2000&lt;&gt;"9 - Perdu")*(Potentials!$E$2:$E$2000&lt;&gt;"10 - Gele")*(Potentials!$O$2:$O$2000=$A$2)))</f>
      </c>
      <c r="BA188" t="str">
        <f>Potentials!A186</f>
      </c>
      <c r="BB188" s="2" t="str">
        <f t="array" ref="BB188" aca="1" ca="1">IF($A$2="Tous",SUMPRODUCT((Potentials!$F$2:$F$2000)*(Potentials!$A$2:$A$2000=BA188)*(Potentials!$E$2:$E$2000&lt;&gt;"8 - Gagne")*(Potentials!$E$2:$E$2000&lt;&gt;"9 - Perdu")*(Potentials!$E$2:$E$2000&lt;&gt;"10 - Gele"))
+SUMPRODUCT((Potentials!$F$2:$F$2000=0)*(Potentials!$A$2:$A$2000=BA188)*(Potentials!$D$2:$D$2000)*(Potentials!$E$2:$E$2000&lt;&gt;"8 - Gagne")*(Potentials!$E$2:$E$2000&lt;&gt;"9 - Perdu")*(Potentials!$E$2:$E$2000&lt;&gt;"10 - Gele")),
SUMPRODUCT((Potentials!$F$2:$F$2000)*(Potentials!$A$2:$A$2000=BA188)*(Potentials!$E$2:$E$2000&lt;&gt;"8 - Gagne")*(Potentials!$E$2:$E$2000&lt;&gt;"9 - Perdu")*(Potentials!$E$2:$E$2000&lt;&gt;"10 - Gele")*(Potentials!$O$2:$O$2000=$A$2))
+SUMPRODUCT((Potentials!$F$2:$F$2000=0)*(Potentials!$A$2:$A$2000=BA188)*(Potentials!$D$2:$D$2000)*(Potentials!$E$2:$E$2000&lt;&gt;"8 - Gagne")*(Potentials!$E$2:$E$2000&lt;&gt;"9 - Perdu")*(Potentials!$E$2:$E$2000&lt;&gt;"10 - Gele")*(Potentials!$O$2:$O$2000=$A$2)))</f>
      </c>
    </row>
    <row r="189" spans="1:113">
      <c r="R189" t="str">
        <f>Potentials!A187</f>
      </c>
      <c r="S189" s="1" t="str">
        <f>Potentials!M187</f>
      </c>
      <c r="T189" s="47" t="str">
        <f>IF(INDEX(Potentials!$A$1:$O$1000,MATCH(R189,Potentials!$A$1:$A$1000,0),MATCH("Origine setup",Potentials!$A$1:$O$1,0))&lt;&gt;"",0,
IF($A$2="Tous",
IF(AND($R$2=0,$S$2=0,DATE(YEAR(S189),MONTH(S189),DAY(S189))&gt;=$O$6,(DATE(YEAR(S189),MONTH(S189),DAY(S189))&lt;=$O$3),LEFT(R189,3)="PRA"),1,
IF(AND($R$2&lt;&gt;0,$S$2&lt;&gt;0,DATE(YEAR(S189),MONTH(S189),DAY(S189))&gt;=$R$2,(DATE(YEAR(S189),MONTH(S189),DAY(S189))&lt;=$S$2),LEFT(R189,3)="PRA"),1,0)),
IF(AND($R$2=0,$S$2=0,DATE(YEAR(S189),MONTH(S189),DAY(S189))&gt;=$O$6,(DATE(YEAR(S189),MONTH(S189),DAY(S189))&lt;=$O$3),INDEX(Potentials!$A$1:$O$1000,MATCH(R189,Potentials!$A$1:$A$1000,0),MATCH("Groupe",Potentials!$A$1:$O$1,0))=$A$2,LEFT(R189,3)="PRA"),1,
IF(AND($R$2&lt;&gt;0,$S$2&lt;&gt;0,DATE(YEAR(S189),MONTH(S189),DAY(S189))&gt;=$R$2,(DATE(YEAR(S189),MONTH(S189),DAY(S189))&lt;=$S$2),INDEX(Potentials!$A$1:$O$1000,MATCH(R189,Potentials!$A$1:$A$1000,0),MATCH("Groupe",Potentials!$A$1:$O$1,0))=$A$2,LEFT(R189,3)="PRA"),1,0))))</f>
      </c>
      <c r="U189" s="47" t="str">
        <f>IF(T189&lt;&gt;0,SUM($T$4:T189),0)</f>
      </c>
      <c r="V189" s="1"/>
      <c r="W189" s="17"/>
      <c r="Y189" t="str">
        <f>Projects!A187</f>
      </c>
      <c r="Z189" s="1" t="str">
        <f>Projects!I187</f>
      </c>
      <c r="AA189" s="47" t="str">
        <f>IF($A$2="Tous",
IF(AND($Y$2=0,$Z$2=0,DATE(YEAR(Z189),MONTH(Z189),DAY(Z189))&gt;=$O$6,(DATE(YEAR(Z189),MONTH(Z189),DAY(Z189))&lt;=$O$3)),1,
IF(AND($Y$2&lt;&gt;0,$Z$2&lt;&gt;0,DATE(YEAR(Z189),MONTH(Z189),DAY(Z189))&gt;=$Y$2,(DATE(YEAR(Z189),MONTH(Z189),DAY(Z189))&lt;=$Z$2)),1,0)),
IF(AND($Y$2=0,$Z$2=0,DATE(YEAR(Z189),MONTH(Z189),DAY(Z189))&gt;=$O$6,(DATE(YEAR(Z189),MONTH(Z189),DAY(Z189))&lt;=$O$3),INDEX(Projects!$A$1:$O$1000,MATCH(Y189,Projects!$A$1:$A$1000,0),MATCH("Groupe",Projects!$A$1:$O$1,0))=$A$2),1,
IF(AND($Y$2&lt;&gt;0,$Z$2&lt;&gt;0,DATE(YEAR(Z189),MONTH(Z189),DAY(Z189))&gt;=$Y$2,(DATE(YEAR(Z189),MONTH(Z189),DAY(Z189))&lt;=$Z$2),INDEX(Projects!$A$1:$O$1000,MATCH(Y189,Projects!$A$1:$A$1000,0),MATCH("Groupe",Projects!$A$1:$O$1,0))=$A$2),1,0)))</f>
      </c>
      <c r="AB189" s="47" t="str">
        <f>IF(AA189&lt;&gt;0,SUM($AA$4:AA189),0)</f>
      </c>
      <c r="AC189" s="1"/>
      <c r="AD189" s="17"/>
      <c r="AF189" t="str">
        <f>Projects!A187</f>
      </c>
      <c r="AG189" s="1" t="str">
        <f>Projects!D187</f>
      </c>
      <c r="AH189" s="47" t="str">
        <f>IF($A$2="Tous",
IF(AND($AF$2=0,$AG$2=0,DATE(YEAR(AG189),MONTH(AG189),DAY(AG189))&gt;=$O$6,(DATE(YEAR(AG189),MONTH(AG189),DAY(AG189))&lt;=$O$3)),1,
IF(AND($AF$2&lt;&gt;0,$AG$2&lt;&gt;0,DATE(YEAR(AG189),MONTH(AG189),DAY(AG189))&gt;=$AF$2,(DATE(YEAR(AG189),MONTH(AG189),DAY(AG189))&lt;=$AG$2)),1,0)),
IF(AND($AF$2=0,$AG$2=0,DATE(YEAR(AG189),MONTH(AG189),DAY(AG189))&gt;=$O$6,(DATE(YEAR(AG189),MONTH(AG189),DAY(AG189))&lt;=$O$3),INDEX(Projects!$A$1:$O$1000,MATCH(AF189,Projects!$A$1:$A$1000,0),MATCH("Groupe",Projects!$A$1:$O$1,0))=$A$2),1,
IF(AND($AF$2&lt;&gt;0,$AG$2&lt;&gt;0,DATE(YEAR(AG189),MONTH(AG189),DAY(AG189))&gt;=$AF$2,(DATE(YEAR(AG189),MONTH(AG189),DAY(AG189))&lt;=$AG$2),INDEX(Projects!$A$1:$O$1000,MATCH(AF189,Projects!$A$1:$A$1000,0),MATCH("Groupe",Projects!$A$1:$O$1,0))=$A$2),1,0)))</f>
      </c>
      <c r="AI189" s="47" t="str">
        <f>IF(AH189&lt;&gt;0,SUM($AH$4:AH189),0)</f>
      </c>
      <c r="AJ189" s="1"/>
      <c r="AK189" s="17"/>
      <c r="AM189" t="str">
        <f>Potentials!A187</f>
      </c>
      <c r="AN189" s="1" t="str">
        <f>Potentials!L187</f>
      </c>
      <c r="AO189" s="47" t="str">
        <f>IF(INDEX(Potentials!$A$1:$O$1000,MATCH(R189,Potentials!$A$1:$A$1000,0),MATCH("Origine setup",Potentials!$A$1:$O$1,0))&lt;&gt;"",0,
IF($A$2="Tous",
IF(AND($AM$2=0,$AN$2=0,DATE(YEAR(AN189),MONTH(AN189),DAY(AN189))&gt;=$O$6,(DATE(YEAR(AN189),MONTH(AN189),DAY(AN189))&lt;=$O$3),INDEX(Potentials!$A$1:$O$10000,MATCH(AM189,Potentials!$A$1:$A$1000,0),MATCH("Statut",Potentials!$A$1:$O$1,0))="9 -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IF(AND($AM$2&lt;&gt;0,$AN$2&lt;&gt;0,DATE(YEAR(AN189),MONTH(AN189),DAY(AN189))&gt;=$AM$2,(DATE(YEAR(AN189),MONTH(AN189),DAY(AN189))&lt;=$AN$2),INDEX(Potentials!$A$1:$O$10000,MATCH(AM189,Potentials!$A$1:$A$1000,0),MATCH("Statut",Potentials!$A$1:$O$1,0))="9 - Perdu"),1,0)),
IF(AND($AM$2=0,$AN$2=0,DATE(YEAR(AN189),MONTH(AN189),DAY(AN189))&gt;=$O$6,(DATE(YEAR(AN189),MONTH(AN189),DAY(AN189))&lt;=$O$3),INDEX(Potentials!$A$1:$O$1000,MATCH(AM189,Potentials!$A$1:$A$1000,0),MATCH("Groupe",Potentials!$A$1:$O$1,0))=$A$2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,MATCH(AM189,Potentials!$A$1:$A$1000,0),MATCH("Groupe",Potentials!$A$1:$O$1,0))=$A$2,INDEX(Potentials!$A$1:$O$10000,MATCH(AM189,Potentials!$A$1:$A$1000,0),MATCH("Statut",Potentials!$A$1:$O$1,0))="9 - Perdu"),1,0))))</f>
      </c>
      <c r="AP189" s="47" t="str">
        <f>IF(AO189&lt;&gt;0,SUM($AO$4:AO189),0)</f>
      </c>
      <c r="AQ189" s="1"/>
      <c r="AR189" s="17"/>
      <c r="AT189" t="str">
        <f>IF(COUNTIF($AT$4:AT188,Potentials!B187)&gt;0,"",Potentials!B187)</f>
      </c>
      <c r="AU189" s="2" t="str">
        <f t="array" ref="AU189" aca="1" ca="1">IF($A$2="Tous",SUMPRODUCT((Potentials!$F$2:$F$2000)*(Potentials!$B$2:$B$2000=AT189)*(Potentials!$E$2:$E$2000&lt;&gt;"8 - Gagne")*(Potentials!$E$2:$E$2000&lt;&gt;"9 - Perdu")*(Potentials!$E$2:$E$2000&lt;&gt;"10 - Gele"))
+SUMPRODUCT((Potentials!$F$2:$F$2000=0)*(Potentials!$B$2:$B$2000=AT189)*(Potentials!$D$2:$D$2000)*(Potentials!$E$2:$E$2000&lt;&gt;"8 - Gagne")*(Potentials!$E$2:$E$2000&lt;&gt;"9 - Perdu")*(Potentials!$E$2:$E$2000&lt;&gt;"10 - Gele")),
SUMPRODUCT((Potentials!$F$2:$F$2000)*(Potentials!$B$2:$B$2000=AT189)*(Potentials!$E$2:$E$2000&lt;&gt;"8 - Gagne")*(Potentials!$E$2:$E$2000&lt;&gt;"9 - Perdu")*(Potentials!$E$2:$E$2000&lt;&gt;"10 - Gele")*(Potentials!$O$2:$O$2000=$A$2))
+SUMPRODUCT((Potentials!$F$2:$F$2000=0)*(Potentials!$B$2:$B$2000=AT189)*(Potentials!$D$2:$D$2000)*(Potentials!$E$2:$E$2000&lt;&gt;"8 - Gagne")*(Potentials!$E$2:$E$2000&lt;&gt;"9 - Perdu")*(Potentials!$E$2:$E$2000&lt;&gt;"10 - Gele")*(Potentials!$O$2:$O$2000=$A$2)))</f>
      </c>
      <c r="BA189" t="str">
        <f>Potentials!A187</f>
      </c>
      <c r="BB189" s="2" t="str">
        <f t="array" ref="BB189" aca="1" ca="1">IF($A$2="Tous",SUMPRODUCT((Potentials!$F$2:$F$2000)*(Potentials!$A$2:$A$2000=BA189)*(Potentials!$E$2:$E$2000&lt;&gt;"8 - Gagne")*(Potentials!$E$2:$E$2000&lt;&gt;"9 - Perdu")*(Potentials!$E$2:$E$2000&lt;&gt;"10 - Gele"))
+SUMPRODUCT((Potentials!$F$2:$F$2000=0)*(Potentials!$A$2:$A$2000=BA189)*(Potentials!$D$2:$D$2000)*(Potentials!$E$2:$E$2000&lt;&gt;"8 - Gagne")*(Potentials!$E$2:$E$2000&lt;&gt;"9 - Perdu")*(Potentials!$E$2:$E$2000&lt;&gt;"10 - Gele")),
SUMPRODUCT((Potentials!$F$2:$F$2000)*(Potentials!$A$2:$A$2000=BA189)*(Potentials!$E$2:$E$2000&lt;&gt;"8 - Gagne")*(Potentials!$E$2:$E$2000&lt;&gt;"9 - Perdu")*(Potentials!$E$2:$E$2000&lt;&gt;"10 - Gele")*(Potentials!$O$2:$O$2000=$A$2))
+SUMPRODUCT((Potentials!$F$2:$F$2000=0)*(Potentials!$A$2:$A$2000=BA189)*(Potentials!$D$2:$D$2000)*(Potentials!$E$2:$E$2000&lt;&gt;"8 - Gagne")*(Potentials!$E$2:$E$2000&lt;&gt;"9 - Perdu")*(Potentials!$E$2:$E$2000&lt;&gt;"10 - Gele")*(Potentials!$O$2:$O$2000=$A$2)))</f>
      </c>
    </row>
    <row r="190" spans="1:113">
      <c r="R190" t="str">
        <f>Potentials!A188</f>
      </c>
      <c r="S190" s="1" t="str">
        <f>Potentials!M188</f>
      </c>
      <c r="T190" s="47" t="str">
        <f>IF(INDEX(Potentials!$A$1:$O$1000,MATCH(R190,Potentials!$A$1:$A$1000,0),MATCH("Origine setup",Potentials!$A$1:$O$1,0))&lt;&gt;"",0,
IF($A$2="Tous",
IF(AND($R$2=0,$S$2=0,DATE(YEAR(S190),MONTH(S190),DAY(S190))&gt;=$O$6,(DATE(YEAR(S190),MONTH(S190),DAY(S190))&lt;=$O$3),LEFT(R190,3)="PRA"),1,
IF(AND($R$2&lt;&gt;0,$S$2&lt;&gt;0,DATE(YEAR(S190),MONTH(S190),DAY(S190))&gt;=$R$2,(DATE(YEAR(S190),MONTH(S190),DAY(S190))&lt;=$S$2),LEFT(R190,3)="PRA"),1,0)),
IF(AND($R$2=0,$S$2=0,DATE(YEAR(S190),MONTH(S190),DAY(S190))&gt;=$O$6,(DATE(YEAR(S190),MONTH(S190),DAY(S190))&lt;=$O$3),INDEX(Potentials!$A$1:$O$1000,MATCH(R190,Potentials!$A$1:$A$1000,0),MATCH("Groupe",Potentials!$A$1:$O$1,0))=$A$2,LEFT(R190,3)="PRA"),1,
IF(AND($R$2&lt;&gt;0,$S$2&lt;&gt;0,DATE(YEAR(S190),MONTH(S190),DAY(S190))&gt;=$R$2,(DATE(YEAR(S190),MONTH(S190),DAY(S190))&lt;=$S$2),INDEX(Potentials!$A$1:$O$1000,MATCH(R190,Potentials!$A$1:$A$1000,0),MATCH("Groupe",Potentials!$A$1:$O$1,0))=$A$2,LEFT(R190,3)="PRA"),1,0))))</f>
      </c>
      <c r="U190" s="47" t="str">
        <f>IF(T190&lt;&gt;0,SUM($T$4:T190),0)</f>
      </c>
      <c r="V190" s="1"/>
      <c r="W190" s="17"/>
      <c r="Y190" t="str">
        <f>Projects!A188</f>
      </c>
      <c r="Z190" s="1" t="str">
        <f>Projects!I188</f>
      </c>
      <c r="AA190" s="47" t="str">
        <f>IF($A$2="Tous",
IF(AND($Y$2=0,$Z$2=0,DATE(YEAR(Z190),MONTH(Z190),DAY(Z190))&gt;=$O$6,(DATE(YEAR(Z190),MONTH(Z190),DAY(Z190))&lt;=$O$3)),1,
IF(AND($Y$2&lt;&gt;0,$Z$2&lt;&gt;0,DATE(YEAR(Z190),MONTH(Z190),DAY(Z190))&gt;=$Y$2,(DATE(YEAR(Z190),MONTH(Z190),DAY(Z190))&lt;=$Z$2)),1,0)),
IF(AND($Y$2=0,$Z$2=0,DATE(YEAR(Z190),MONTH(Z190),DAY(Z190))&gt;=$O$6,(DATE(YEAR(Z190),MONTH(Z190),DAY(Z190))&lt;=$O$3),INDEX(Projects!$A$1:$O$1000,MATCH(Y190,Projects!$A$1:$A$1000,0),MATCH("Groupe",Projects!$A$1:$O$1,0))=$A$2),1,
IF(AND($Y$2&lt;&gt;0,$Z$2&lt;&gt;0,DATE(YEAR(Z190),MONTH(Z190),DAY(Z190))&gt;=$Y$2,(DATE(YEAR(Z190),MONTH(Z190),DAY(Z190))&lt;=$Z$2),INDEX(Projects!$A$1:$O$1000,MATCH(Y190,Projects!$A$1:$A$1000,0),MATCH("Groupe",Projects!$A$1:$O$1,0))=$A$2),1,0)))</f>
      </c>
      <c r="AB190" s="47" t="str">
        <f>IF(AA190&lt;&gt;0,SUM($AA$4:AA190),0)</f>
      </c>
      <c r="AC190" s="1"/>
      <c r="AD190" s="17"/>
      <c r="AF190" t="str">
        <f>Projects!A188</f>
      </c>
      <c r="AG190" s="1" t="str">
        <f>Projects!D188</f>
      </c>
      <c r="AH190" s="47" t="str">
        <f>IF($A$2="Tous",
IF(AND($AF$2=0,$AG$2=0,DATE(YEAR(AG190),MONTH(AG190),DAY(AG190))&gt;=$O$6,(DATE(YEAR(AG190),MONTH(AG190),DAY(AG190))&lt;=$O$3)),1,
IF(AND($AF$2&lt;&gt;0,$AG$2&lt;&gt;0,DATE(YEAR(AG190),MONTH(AG190),DAY(AG190))&gt;=$AF$2,(DATE(YEAR(AG190),MONTH(AG190),DAY(AG190))&lt;=$AG$2)),1,0)),
IF(AND($AF$2=0,$AG$2=0,DATE(YEAR(AG190),MONTH(AG190),DAY(AG190))&gt;=$O$6,(DATE(YEAR(AG190),MONTH(AG190),DAY(AG190))&lt;=$O$3),INDEX(Projects!$A$1:$O$1000,MATCH(AF190,Projects!$A$1:$A$1000,0),MATCH("Groupe",Projects!$A$1:$O$1,0))=$A$2),1,
IF(AND($AF$2&lt;&gt;0,$AG$2&lt;&gt;0,DATE(YEAR(AG190),MONTH(AG190),DAY(AG190))&gt;=$AF$2,(DATE(YEAR(AG190),MONTH(AG190),DAY(AG190))&lt;=$AG$2),INDEX(Projects!$A$1:$O$1000,MATCH(AF190,Projects!$A$1:$A$1000,0),MATCH("Groupe",Projects!$A$1:$O$1,0))=$A$2),1,0)))</f>
      </c>
      <c r="AI190" s="47" t="str">
        <f>IF(AH190&lt;&gt;0,SUM($AH$4:AH190),0)</f>
      </c>
      <c r="AJ190" s="1"/>
      <c r="AK190" s="17"/>
      <c r="AM190" t="str">
        <f>Potentials!A188</f>
      </c>
      <c r="AN190" s="1" t="str">
        <f>Potentials!L188</f>
      </c>
      <c r="AO190" s="47" t="str">
        <f>IF(INDEX(Potentials!$A$1:$O$1000,MATCH(R190,Potentials!$A$1:$A$1000,0),MATCH("Origine setup",Potentials!$A$1:$O$1,0))&lt;&gt;"",0,
IF($A$2="Tous",
IF(AND($AM$2=0,$AN$2=0,DATE(YEAR(AN190),MONTH(AN190),DAY(AN190))&gt;=$O$6,(DATE(YEAR(AN190),MONTH(AN190),DAY(AN190))&lt;=$O$3),INDEX(Potentials!$A$1:$O$10000,MATCH(AM190,Potentials!$A$1:$A$1000,0),MATCH("Statut",Potentials!$A$1:$O$1,0))="9 -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IF(AND($AM$2&lt;&gt;0,$AN$2&lt;&gt;0,DATE(YEAR(AN190),MONTH(AN190),DAY(AN190))&gt;=$AM$2,(DATE(YEAR(AN190),MONTH(AN190),DAY(AN190))&lt;=$AN$2),INDEX(Potentials!$A$1:$O$10000,MATCH(AM190,Potentials!$A$1:$A$1000,0),MATCH("Statut",Potentials!$A$1:$O$1,0))="9 - Perdu"),1,0)),
IF(AND($AM$2=0,$AN$2=0,DATE(YEAR(AN190),MONTH(AN190),DAY(AN190))&gt;=$O$6,(DATE(YEAR(AN190),MONTH(AN190),DAY(AN190))&lt;=$O$3),INDEX(Potentials!$A$1:$O$1000,MATCH(AM190,Potentials!$A$1:$A$1000,0),MATCH("Groupe",Potentials!$A$1:$O$1,0))=$A$2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,MATCH(AM190,Potentials!$A$1:$A$1000,0),MATCH("Groupe",Potentials!$A$1:$O$1,0))=$A$2,INDEX(Potentials!$A$1:$O$10000,MATCH(AM190,Potentials!$A$1:$A$1000,0),MATCH("Statut",Potentials!$A$1:$O$1,0))="9 - Perdu"),1,0))))</f>
      </c>
      <c r="AP190" s="47" t="str">
        <f>IF(AO190&lt;&gt;0,SUM($AO$4:AO190),0)</f>
      </c>
      <c r="AQ190" s="1"/>
      <c r="AR190" s="17"/>
      <c r="AT190" t="str">
        <f>IF(COUNTIF($AT$4:AT189,Potentials!B188)&gt;0,"",Potentials!B188)</f>
      </c>
      <c r="AU190" s="2" t="str">
        <f t="array" ref="AU190" aca="1" ca="1">IF($A$2="Tous",SUMPRODUCT((Potentials!$F$2:$F$2000)*(Potentials!$B$2:$B$2000=AT190)*(Potentials!$E$2:$E$2000&lt;&gt;"8 - Gagne")*(Potentials!$E$2:$E$2000&lt;&gt;"9 - Perdu")*(Potentials!$E$2:$E$2000&lt;&gt;"10 - Gele"))
+SUMPRODUCT((Potentials!$F$2:$F$2000=0)*(Potentials!$B$2:$B$2000=AT190)*(Potentials!$D$2:$D$2000)*(Potentials!$E$2:$E$2000&lt;&gt;"8 - Gagne")*(Potentials!$E$2:$E$2000&lt;&gt;"9 - Perdu")*(Potentials!$E$2:$E$2000&lt;&gt;"10 - Gele")),
SUMPRODUCT((Potentials!$F$2:$F$2000)*(Potentials!$B$2:$B$2000=AT190)*(Potentials!$E$2:$E$2000&lt;&gt;"8 - Gagne")*(Potentials!$E$2:$E$2000&lt;&gt;"9 - Perdu")*(Potentials!$E$2:$E$2000&lt;&gt;"10 - Gele")*(Potentials!$O$2:$O$2000=$A$2))
+SUMPRODUCT((Potentials!$F$2:$F$2000=0)*(Potentials!$B$2:$B$2000=AT190)*(Potentials!$D$2:$D$2000)*(Potentials!$E$2:$E$2000&lt;&gt;"8 - Gagne")*(Potentials!$E$2:$E$2000&lt;&gt;"9 - Perdu")*(Potentials!$E$2:$E$2000&lt;&gt;"10 - Gele")*(Potentials!$O$2:$O$2000=$A$2)))</f>
      </c>
      <c r="BA190" t="str">
        <f>Potentials!A188</f>
      </c>
      <c r="BB190" s="2" t="str">
        <f t="array" ref="BB190" aca="1" ca="1">IF($A$2="Tous",SUMPRODUCT((Potentials!$F$2:$F$2000)*(Potentials!$A$2:$A$2000=BA190)*(Potentials!$E$2:$E$2000&lt;&gt;"8 - Gagne")*(Potentials!$E$2:$E$2000&lt;&gt;"9 - Perdu")*(Potentials!$E$2:$E$2000&lt;&gt;"10 - Gele"))
+SUMPRODUCT((Potentials!$F$2:$F$2000=0)*(Potentials!$A$2:$A$2000=BA190)*(Potentials!$D$2:$D$2000)*(Potentials!$E$2:$E$2000&lt;&gt;"8 - Gagne")*(Potentials!$E$2:$E$2000&lt;&gt;"9 - Perdu")*(Potentials!$E$2:$E$2000&lt;&gt;"10 - Gele")),
SUMPRODUCT((Potentials!$F$2:$F$2000)*(Potentials!$A$2:$A$2000=BA190)*(Potentials!$E$2:$E$2000&lt;&gt;"8 - Gagne")*(Potentials!$E$2:$E$2000&lt;&gt;"9 - Perdu")*(Potentials!$E$2:$E$2000&lt;&gt;"10 - Gele")*(Potentials!$O$2:$O$2000=$A$2))
+SUMPRODUCT((Potentials!$F$2:$F$2000=0)*(Potentials!$A$2:$A$2000=BA190)*(Potentials!$D$2:$D$2000)*(Potentials!$E$2:$E$2000&lt;&gt;"8 - Gagne")*(Potentials!$E$2:$E$2000&lt;&gt;"9 - Perdu")*(Potentials!$E$2:$E$2000&lt;&gt;"10 - Gele")*(Potentials!$O$2:$O$2000=$A$2)))</f>
      </c>
    </row>
    <row r="191" spans="1:113">
      <c r="R191" t="str">
        <f>Potentials!A189</f>
      </c>
      <c r="S191" s="1" t="str">
        <f>Potentials!M189</f>
      </c>
      <c r="T191" s="47" t="str">
        <f>IF(INDEX(Potentials!$A$1:$O$1000,MATCH(R191,Potentials!$A$1:$A$1000,0),MATCH("Origine setup",Potentials!$A$1:$O$1,0))&lt;&gt;"",0,
IF($A$2="Tous",
IF(AND($R$2=0,$S$2=0,DATE(YEAR(S191),MONTH(S191),DAY(S191))&gt;=$O$6,(DATE(YEAR(S191),MONTH(S191),DAY(S191))&lt;=$O$3),LEFT(R191,3)="PRA"),1,
IF(AND($R$2&lt;&gt;0,$S$2&lt;&gt;0,DATE(YEAR(S191),MONTH(S191),DAY(S191))&gt;=$R$2,(DATE(YEAR(S191),MONTH(S191),DAY(S191))&lt;=$S$2),LEFT(R191,3)="PRA"),1,0)),
IF(AND($R$2=0,$S$2=0,DATE(YEAR(S191),MONTH(S191),DAY(S191))&gt;=$O$6,(DATE(YEAR(S191),MONTH(S191),DAY(S191))&lt;=$O$3),INDEX(Potentials!$A$1:$O$1000,MATCH(R191,Potentials!$A$1:$A$1000,0),MATCH("Groupe",Potentials!$A$1:$O$1,0))=$A$2,LEFT(R191,3)="PRA"),1,
IF(AND($R$2&lt;&gt;0,$S$2&lt;&gt;0,DATE(YEAR(S191),MONTH(S191),DAY(S191))&gt;=$R$2,(DATE(YEAR(S191),MONTH(S191),DAY(S191))&lt;=$S$2),INDEX(Potentials!$A$1:$O$1000,MATCH(R191,Potentials!$A$1:$A$1000,0),MATCH("Groupe",Potentials!$A$1:$O$1,0))=$A$2,LEFT(R191,3)="PRA"),1,0))))</f>
      </c>
      <c r="U191" s="47" t="str">
        <f>IF(T191&lt;&gt;0,SUM($T$4:T191),0)</f>
      </c>
      <c r="V191" s="1"/>
      <c r="W191" s="17"/>
      <c r="Y191" t="str">
        <f>Projects!A189</f>
      </c>
      <c r="Z191" s="1" t="str">
        <f>Projects!I189</f>
      </c>
      <c r="AA191" s="47" t="str">
        <f>IF($A$2="Tous",
IF(AND($Y$2=0,$Z$2=0,DATE(YEAR(Z191),MONTH(Z191),DAY(Z191))&gt;=$O$6,(DATE(YEAR(Z191),MONTH(Z191),DAY(Z191))&lt;=$O$3)),1,
IF(AND($Y$2&lt;&gt;0,$Z$2&lt;&gt;0,DATE(YEAR(Z191),MONTH(Z191),DAY(Z191))&gt;=$Y$2,(DATE(YEAR(Z191),MONTH(Z191),DAY(Z191))&lt;=$Z$2)),1,0)),
IF(AND($Y$2=0,$Z$2=0,DATE(YEAR(Z191),MONTH(Z191),DAY(Z191))&gt;=$O$6,(DATE(YEAR(Z191),MONTH(Z191),DAY(Z191))&lt;=$O$3),INDEX(Projects!$A$1:$O$1000,MATCH(Y191,Projects!$A$1:$A$1000,0),MATCH("Groupe",Projects!$A$1:$O$1,0))=$A$2),1,
IF(AND($Y$2&lt;&gt;0,$Z$2&lt;&gt;0,DATE(YEAR(Z191),MONTH(Z191),DAY(Z191))&gt;=$Y$2,(DATE(YEAR(Z191),MONTH(Z191),DAY(Z191))&lt;=$Z$2),INDEX(Projects!$A$1:$O$1000,MATCH(Y191,Projects!$A$1:$A$1000,0),MATCH("Groupe",Projects!$A$1:$O$1,0))=$A$2),1,0)))</f>
      </c>
      <c r="AB191" s="47" t="str">
        <f>IF(AA191&lt;&gt;0,SUM($AA$4:AA191),0)</f>
      </c>
      <c r="AC191" s="1"/>
      <c r="AD191" s="17"/>
      <c r="AF191" t="str">
        <f>Projects!A189</f>
      </c>
      <c r="AG191" s="1" t="str">
        <f>Projects!D189</f>
      </c>
      <c r="AH191" s="47" t="str">
        <f>IF($A$2="Tous",
IF(AND($AF$2=0,$AG$2=0,DATE(YEAR(AG191),MONTH(AG191),DAY(AG191))&gt;=$O$6,(DATE(YEAR(AG191),MONTH(AG191),DAY(AG191))&lt;=$O$3)),1,
IF(AND($AF$2&lt;&gt;0,$AG$2&lt;&gt;0,DATE(YEAR(AG191),MONTH(AG191),DAY(AG191))&gt;=$AF$2,(DATE(YEAR(AG191),MONTH(AG191),DAY(AG191))&lt;=$AG$2)),1,0)),
IF(AND($AF$2=0,$AG$2=0,DATE(YEAR(AG191),MONTH(AG191),DAY(AG191))&gt;=$O$6,(DATE(YEAR(AG191),MONTH(AG191),DAY(AG191))&lt;=$O$3),INDEX(Projects!$A$1:$O$1000,MATCH(AF191,Projects!$A$1:$A$1000,0),MATCH("Groupe",Projects!$A$1:$O$1,0))=$A$2),1,
IF(AND($AF$2&lt;&gt;0,$AG$2&lt;&gt;0,DATE(YEAR(AG191),MONTH(AG191),DAY(AG191))&gt;=$AF$2,(DATE(YEAR(AG191),MONTH(AG191),DAY(AG191))&lt;=$AG$2),INDEX(Projects!$A$1:$O$1000,MATCH(AF191,Projects!$A$1:$A$1000,0),MATCH("Groupe",Projects!$A$1:$O$1,0))=$A$2),1,0)))</f>
      </c>
      <c r="AI191" s="47" t="str">
        <f>IF(AH191&lt;&gt;0,SUM($AH$4:AH191),0)</f>
      </c>
      <c r="AJ191" s="1"/>
      <c r="AK191" s="17"/>
      <c r="AM191" t="str">
        <f>Potentials!A189</f>
      </c>
      <c r="AN191" s="1" t="str">
        <f>Potentials!L189</f>
      </c>
      <c r="AO191" s="47" t="str">
        <f>IF(INDEX(Potentials!$A$1:$O$1000,MATCH(R191,Potentials!$A$1:$A$1000,0),MATCH("Origine setup",Potentials!$A$1:$O$1,0))&lt;&gt;"",0,
IF($A$2="Tous",
IF(AND($AM$2=0,$AN$2=0,DATE(YEAR(AN191),MONTH(AN191),DAY(AN191))&gt;=$O$6,(DATE(YEAR(AN191),MONTH(AN191),DAY(AN191))&lt;=$O$3),INDEX(Potentials!$A$1:$O$10000,MATCH(AM191,Potentials!$A$1:$A$1000,0),MATCH("Statut",Potentials!$A$1:$O$1,0))="9 -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IF(AND($AM$2&lt;&gt;0,$AN$2&lt;&gt;0,DATE(YEAR(AN191),MONTH(AN191),DAY(AN191))&gt;=$AM$2,(DATE(YEAR(AN191),MONTH(AN191),DAY(AN191))&lt;=$AN$2),INDEX(Potentials!$A$1:$O$10000,MATCH(AM191,Potentials!$A$1:$A$1000,0),MATCH("Statut",Potentials!$A$1:$O$1,0))="9 - Perdu"),1,0)),
IF(AND($AM$2=0,$AN$2=0,DATE(YEAR(AN191),MONTH(AN191),DAY(AN191))&gt;=$O$6,(DATE(YEAR(AN191),MONTH(AN191),DAY(AN191))&lt;=$O$3),INDEX(Potentials!$A$1:$O$1000,MATCH(AM191,Potentials!$A$1:$A$1000,0),MATCH("Groupe",Potentials!$A$1:$O$1,0))=$A$2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,MATCH(AM191,Potentials!$A$1:$A$1000,0),MATCH("Groupe",Potentials!$A$1:$O$1,0))=$A$2,INDEX(Potentials!$A$1:$O$10000,MATCH(AM191,Potentials!$A$1:$A$1000,0),MATCH("Statut",Potentials!$A$1:$O$1,0))="9 - Perdu"),1,0))))</f>
      </c>
      <c r="AP191" s="47" t="str">
        <f>IF(AO191&lt;&gt;0,SUM($AO$4:AO191),0)</f>
      </c>
      <c r="AQ191" s="1"/>
      <c r="AR191" s="17"/>
      <c r="AT191" t="str">
        <f>IF(COUNTIF($AT$4:AT190,Potentials!B189)&gt;0,"",Potentials!B189)</f>
      </c>
      <c r="AU191" s="2" t="str">
        <f t="array" ref="AU191" aca="1" ca="1">IF($A$2="Tous",SUMPRODUCT((Potentials!$F$2:$F$2000)*(Potentials!$B$2:$B$2000=AT191)*(Potentials!$E$2:$E$2000&lt;&gt;"8 - Gagne")*(Potentials!$E$2:$E$2000&lt;&gt;"9 - Perdu")*(Potentials!$E$2:$E$2000&lt;&gt;"10 - Gele"))
+SUMPRODUCT((Potentials!$F$2:$F$2000=0)*(Potentials!$B$2:$B$2000=AT191)*(Potentials!$D$2:$D$2000)*(Potentials!$E$2:$E$2000&lt;&gt;"8 - Gagne")*(Potentials!$E$2:$E$2000&lt;&gt;"9 - Perdu")*(Potentials!$E$2:$E$2000&lt;&gt;"10 - Gele")),
SUMPRODUCT((Potentials!$F$2:$F$2000)*(Potentials!$B$2:$B$2000=AT191)*(Potentials!$E$2:$E$2000&lt;&gt;"8 - Gagne")*(Potentials!$E$2:$E$2000&lt;&gt;"9 - Perdu")*(Potentials!$E$2:$E$2000&lt;&gt;"10 - Gele")*(Potentials!$O$2:$O$2000=$A$2))
+SUMPRODUCT((Potentials!$F$2:$F$2000=0)*(Potentials!$B$2:$B$2000=AT191)*(Potentials!$D$2:$D$2000)*(Potentials!$E$2:$E$2000&lt;&gt;"8 - Gagne")*(Potentials!$E$2:$E$2000&lt;&gt;"9 - Perdu")*(Potentials!$E$2:$E$2000&lt;&gt;"10 - Gele")*(Potentials!$O$2:$O$2000=$A$2)))</f>
      </c>
      <c r="BA191" t="str">
        <f>Potentials!A189</f>
      </c>
      <c r="BB191" s="2" t="str">
        <f t="array" ref="BB191" aca="1" ca="1">IF($A$2="Tous",SUMPRODUCT((Potentials!$F$2:$F$2000)*(Potentials!$A$2:$A$2000=BA191)*(Potentials!$E$2:$E$2000&lt;&gt;"8 - Gagne")*(Potentials!$E$2:$E$2000&lt;&gt;"9 - Perdu")*(Potentials!$E$2:$E$2000&lt;&gt;"10 - Gele"))
+SUMPRODUCT((Potentials!$F$2:$F$2000=0)*(Potentials!$A$2:$A$2000=BA191)*(Potentials!$D$2:$D$2000)*(Potentials!$E$2:$E$2000&lt;&gt;"8 - Gagne")*(Potentials!$E$2:$E$2000&lt;&gt;"9 - Perdu")*(Potentials!$E$2:$E$2000&lt;&gt;"10 - Gele")),
SUMPRODUCT((Potentials!$F$2:$F$2000)*(Potentials!$A$2:$A$2000=BA191)*(Potentials!$E$2:$E$2000&lt;&gt;"8 - Gagne")*(Potentials!$E$2:$E$2000&lt;&gt;"9 - Perdu")*(Potentials!$E$2:$E$2000&lt;&gt;"10 - Gele")*(Potentials!$O$2:$O$2000=$A$2))
+SUMPRODUCT((Potentials!$F$2:$F$2000=0)*(Potentials!$A$2:$A$2000=BA191)*(Potentials!$D$2:$D$2000)*(Potentials!$E$2:$E$2000&lt;&gt;"8 - Gagne")*(Potentials!$E$2:$E$2000&lt;&gt;"9 - Perdu")*(Potentials!$E$2:$E$2000&lt;&gt;"10 - Gele")*(Potentials!$O$2:$O$2000=$A$2)))</f>
      </c>
    </row>
    <row r="192" spans="1:113">
      <c r="R192" t="str">
        <f>Potentials!A190</f>
      </c>
      <c r="S192" s="1" t="str">
        <f>Potentials!M190</f>
      </c>
      <c r="T192" s="47" t="str">
        <f>IF(INDEX(Potentials!$A$1:$O$1000,MATCH(R192,Potentials!$A$1:$A$1000,0),MATCH("Origine setup",Potentials!$A$1:$O$1,0))&lt;&gt;"",0,
IF($A$2="Tous",
IF(AND($R$2=0,$S$2=0,DATE(YEAR(S192),MONTH(S192),DAY(S192))&gt;=$O$6,(DATE(YEAR(S192),MONTH(S192),DAY(S192))&lt;=$O$3),LEFT(R192,3)="PRA"),1,
IF(AND($R$2&lt;&gt;0,$S$2&lt;&gt;0,DATE(YEAR(S192),MONTH(S192),DAY(S192))&gt;=$R$2,(DATE(YEAR(S192),MONTH(S192),DAY(S192))&lt;=$S$2),LEFT(R192,3)="PRA"),1,0)),
IF(AND($R$2=0,$S$2=0,DATE(YEAR(S192),MONTH(S192),DAY(S192))&gt;=$O$6,(DATE(YEAR(S192),MONTH(S192),DAY(S192))&lt;=$O$3),INDEX(Potentials!$A$1:$O$1000,MATCH(R192,Potentials!$A$1:$A$1000,0),MATCH("Groupe",Potentials!$A$1:$O$1,0))=$A$2,LEFT(R192,3)="PRA"),1,
IF(AND($R$2&lt;&gt;0,$S$2&lt;&gt;0,DATE(YEAR(S192),MONTH(S192),DAY(S192))&gt;=$R$2,(DATE(YEAR(S192),MONTH(S192),DAY(S192))&lt;=$S$2),INDEX(Potentials!$A$1:$O$1000,MATCH(R192,Potentials!$A$1:$A$1000,0),MATCH("Groupe",Potentials!$A$1:$O$1,0))=$A$2,LEFT(R192,3)="PRA"),1,0))))</f>
      </c>
      <c r="U192" s="47" t="str">
        <f>IF(T192&lt;&gt;0,SUM($T$4:T192),0)</f>
      </c>
      <c r="V192" s="1"/>
      <c r="W192" s="17"/>
      <c r="Y192" t="str">
        <f>Projects!A190</f>
      </c>
      <c r="Z192" s="1" t="str">
        <f>Projects!I190</f>
      </c>
      <c r="AA192" s="47" t="str">
        <f>IF($A$2="Tous",
IF(AND($Y$2=0,$Z$2=0,DATE(YEAR(Z192),MONTH(Z192),DAY(Z192))&gt;=$O$6,(DATE(YEAR(Z192),MONTH(Z192),DAY(Z192))&lt;=$O$3)),1,
IF(AND($Y$2&lt;&gt;0,$Z$2&lt;&gt;0,DATE(YEAR(Z192),MONTH(Z192),DAY(Z192))&gt;=$Y$2,(DATE(YEAR(Z192),MONTH(Z192),DAY(Z192))&lt;=$Z$2)),1,0)),
IF(AND($Y$2=0,$Z$2=0,DATE(YEAR(Z192),MONTH(Z192),DAY(Z192))&gt;=$O$6,(DATE(YEAR(Z192),MONTH(Z192),DAY(Z192))&lt;=$O$3),INDEX(Projects!$A$1:$O$1000,MATCH(Y192,Projects!$A$1:$A$1000,0),MATCH("Groupe",Projects!$A$1:$O$1,0))=$A$2),1,
IF(AND($Y$2&lt;&gt;0,$Z$2&lt;&gt;0,DATE(YEAR(Z192),MONTH(Z192),DAY(Z192))&gt;=$Y$2,(DATE(YEAR(Z192),MONTH(Z192),DAY(Z192))&lt;=$Z$2),INDEX(Projects!$A$1:$O$1000,MATCH(Y192,Projects!$A$1:$A$1000,0),MATCH("Groupe",Projects!$A$1:$O$1,0))=$A$2),1,0)))</f>
      </c>
      <c r="AB192" s="47" t="str">
        <f>IF(AA192&lt;&gt;0,SUM($AA$4:AA192),0)</f>
      </c>
      <c r="AC192" s="1"/>
      <c r="AD192" s="17"/>
      <c r="AF192" t="str">
        <f>Projects!A190</f>
      </c>
      <c r="AG192" s="1" t="str">
        <f>Projects!D190</f>
      </c>
      <c r="AH192" s="47" t="str">
        <f>IF($A$2="Tous",
IF(AND($AF$2=0,$AG$2=0,DATE(YEAR(AG192),MONTH(AG192),DAY(AG192))&gt;=$O$6,(DATE(YEAR(AG192),MONTH(AG192),DAY(AG192))&lt;=$O$3)),1,
IF(AND($AF$2&lt;&gt;0,$AG$2&lt;&gt;0,DATE(YEAR(AG192),MONTH(AG192),DAY(AG192))&gt;=$AF$2,(DATE(YEAR(AG192),MONTH(AG192),DAY(AG192))&lt;=$AG$2)),1,0)),
IF(AND($AF$2=0,$AG$2=0,DATE(YEAR(AG192),MONTH(AG192),DAY(AG192))&gt;=$O$6,(DATE(YEAR(AG192),MONTH(AG192),DAY(AG192))&lt;=$O$3),INDEX(Projects!$A$1:$O$1000,MATCH(AF192,Projects!$A$1:$A$1000,0),MATCH("Groupe",Projects!$A$1:$O$1,0))=$A$2),1,
IF(AND($AF$2&lt;&gt;0,$AG$2&lt;&gt;0,DATE(YEAR(AG192),MONTH(AG192),DAY(AG192))&gt;=$AF$2,(DATE(YEAR(AG192),MONTH(AG192),DAY(AG192))&lt;=$AG$2),INDEX(Projects!$A$1:$O$1000,MATCH(AF192,Projects!$A$1:$A$1000,0),MATCH("Groupe",Projects!$A$1:$O$1,0))=$A$2),1,0)))</f>
      </c>
      <c r="AI192" s="47" t="str">
        <f>IF(AH192&lt;&gt;0,SUM($AH$4:AH192),0)</f>
      </c>
      <c r="AJ192" s="1"/>
      <c r="AK192" s="17"/>
      <c r="AM192" t="str">
        <f>Potentials!A190</f>
      </c>
      <c r="AN192" s="1" t="str">
        <f>Potentials!L190</f>
      </c>
      <c r="AO192" s="47" t="str">
        <f>IF(INDEX(Potentials!$A$1:$O$1000,MATCH(R192,Potentials!$A$1:$A$1000,0),MATCH("Origine setup",Potentials!$A$1:$O$1,0))&lt;&gt;"",0,
IF($A$2="Tous",
IF(AND($AM$2=0,$AN$2=0,DATE(YEAR(AN192),MONTH(AN192),DAY(AN192))&gt;=$O$6,(DATE(YEAR(AN192),MONTH(AN192),DAY(AN192))&lt;=$O$3),INDEX(Potentials!$A$1:$O$10000,MATCH(AM192,Potentials!$A$1:$A$1000,0),MATCH("Statut",Potentials!$A$1:$O$1,0))="9 -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IF(AND($AM$2&lt;&gt;0,$AN$2&lt;&gt;0,DATE(YEAR(AN192),MONTH(AN192),DAY(AN192))&gt;=$AM$2,(DATE(YEAR(AN192),MONTH(AN192),DAY(AN192))&lt;=$AN$2),INDEX(Potentials!$A$1:$O$10000,MATCH(AM192,Potentials!$A$1:$A$1000,0),MATCH("Statut",Potentials!$A$1:$O$1,0))="9 - Perdu"),1,0)),
IF(AND($AM$2=0,$AN$2=0,DATE(YEAR(AN192),MONTH(AN192),DAY(AN192))&gt;=$O$6,(DATE(YEAR(AN192),MONTH(AN192),DAY(AN192))&lt;=$O$3),INDEX(Potentials!$A$1:$O$1000,MATCH(AM192,Potentials!$A$1:$A$1000,0),MATCH("Groupe",Potentials!$A$1:$O$1,0))=$A$2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,MATCH(AM192,Potentials!$A$1:$A$1000,0),MATCH("Groupe",Potentials!$A$1:$O$1,0))=$A$2,INDEX(Potentials!$A$1:$O$10000,MATCH(AM192,Potentials!$A$1:$A$1000,0),MATCH("Statut",Potentials!$A$1:$O$1,0))="9 - Perdu"),1,0))))</f>
      </c>
      <c r="AP192" s="47" t="str">
        <f>IF(AO192&lt;&gt;0,SUM($AO$4:AO192),0)</f>
      </c>
      <c r="AQ192" s="1"/>
      <c r="AR192" s="17"/>
      <c r="AT192" t="str">
        <f>IF(COUNTIF($AT$4:AT191,Potentials!B190)&gt;0,"",Potentials!B190)</f>
      </c>
      <c r="AU192" s="2" t="str">
        <f t="array" ref="AU192" aca="1" ca="1">IF($A$2="Tous",SUMPRODUCT((Potentials!$F$2:$F$2000)*(Potentials!$B$2:$B$2000=AT192)*(Potentials!$E$2:$E$2000&lt;&gt;"8 - Gagne")*(Potentials!$E$2:$E$2000&lt;&gt;"9 - Perdu")*(Potentials!$E$2:$E$2000&lt;&gt;"10 - Gele"))
+SUMPRODUCT((Potentials!$F$2:$F$2000=0)*(Potentials!$B$2:$B$2000=AT192)*(Potentials!$D$2:$D$2000)*(Potentials!$E$2:$E$2000&lt;&gt;"8 - Gagne")*(Potentials!$E$2:$E$2000&lt;&gt;"9 - Perdu")*(Potentials!$E$2:$E$2000&lt;&gt;"10 - Gele")),
SUMPRODUCT((Potentials!$F$2:$F$2000)*(Potentials!$B$2:$B$2000=AT192)*(Potentials!$E$2:$E$2000&lt;&gt;"8 - Gagne")*(Potentials!$E$2:$E$2000&lt;&gt;"9 - Perdu")*(Potentials!$E$2:$E$2000&lt;&gt;"10 - Gele")*(Potentials!$O$2:$O$2000=$A$2))
+SUMPRODUCT((Potentials!$F$2:$F$2000=0)*(Potentials!$B$2:$B$2000=AT192)*(Potentials!$D$2:$D$2000)*(Potentials!$E$2:$E$2000&lt;&gt;"8 - Gagne")*(Potentials!$E$2:$E$2000&lt;&gt;"9 - Perdu")*(Potentials!$E$2:$E$2000&lt;&gt;"10 - Gele")*(Potentials!$O$2:$O$2000=$A$2)))</f>
      </c>
      <c r="BA192" t="str">
        <f>Potentials!A190</f>
      </c>
      <c r="BB192" s="2" t="str">
        <f t="array" ref="BB192" aca="1" ca="1">IF($A$2="Tous",SUMPRODUCT((Potentials!$F$2:$F$2000)*(Potentials!$A$2:$A$2000=BA192)*(Potentials!$E$2:$E$2000&lt;&gt;"8 - Gagne")*(Potentials!$E$2:$E$2000&lt;&gt;"9 - Perdu")*(Potentials!$E$2:$E$2000&lt;&gt;"10 - Gele"))
+SUMPRODUCT((Potentials!$F$2:$F$2000=0)*(Potentials!$A$2:$A$2000=BA192)*(Potentials!$D$2:$D$2000)*(Potentials!$E$2:$E$2000&lt;&gt;"8 - Gagne")*(Potentials!$E$2:$E$2000&lt;&gt;"9 - Perdu")*(Potentials!$E$2:$E$2000&lt;&gt;"10 - Gele")),
SUMPRODUCT((Potentials!$F$2:$F$2000)*(Potentials!$A$2:$A$2000=BA192)*(Potentials!$E$2:$E$2000&lt;&gt;"8 - Gagne")*(Potentials!$E$2:$E$2000&lt;&gt;"9 - Perdu")*(Potentials!$E$2:$E$2000&lt;&gt;"10 - Gele")*(Potentials!$O$2:$O$2000=$A$2))
+SUMPRODUCT((Potentials!$F$2:$F$2000=0)*(Potentials!$A$2:$A$2000=BA192)*(Potentials!$D$2:$D$2000)*(Potentials!$E$2:$E$2000&lt;&gt;"8 - Gagne")*(Potentials!$E$2:$E$2000&lt;&gt;"9 - Perdu")*(Potentials!$E$2:$E$2000&lt;&gt;"10 - Gele")*(Potentials!$O$2:$O$2000=$A$2)))</f>
      </c>
    </row>
    <row r="193" spans="1:113">
      <c r="R193" t="str">
        <f>Potentials!A191</f>
      </c>
      <c r="S193" s="1" t="str">
        <f>Potentials!M191</f>
      </c>
      <c r="T193" s="47" t="str">
        <f>IF(INDEX(Potentials!$A$1:$O$1000,MATCH(R193,Potentials!$A$1:$A$1000,0),MATCH("Origine setup",Potentials!$A$1:$O$1,0))&lt;&gt;"",0,
IF($A$2="Tous",
IF(AND($R$2=0,$S$2=0,DATE(YEAR(S193),MONTH(S193),DAY(S193))&gt;=$O$6,(DATE(YEAR(S193),MONTH(S193),DAY(S193))&lt;=$O$3),LEFT(R193,3)="PRA"),1,
IF(AND($R$2&lt;&gt;0,$S$2&lt;&gt;0,DATE(YEAR(S193),MONTH(S193),DAY(S193))&gt;=$R$2,(DATE(YEAR(S193),MONTH(S193),DAY(S193))&lt;=$S$2),LEFT(R193,3)="PRA"),1,0)),
IF(AND($R$2=0,$S$2=0,DATE(YEAR(S193),MONTH(S193),DAY(S193))&gt;=$O$6,(DATE(YEAR(S193),MONTH(S193),DAY(S193))&lt;=$O$3),INDEX(Potentials!$A$1:$O$1000,MATCH(R193,Potentials!$A$1:$A$1000,0),MATCH("Groupe",Potentials!$A$1:$O$1,0))=$A$2,LEFT(R193,3)="PRA"),1,
IF(AND($R$2&lt;&gt;0,$S$2&lt;&gt;0,DATE(YEAR(S193),MONTH(S193),DAY(S193))&gt;=$R$2,(DATE(YEAR(S193),MONTH(S193),DAY(S193))&lt;=$S$2),INDEX(Potentials!$A$1:$O$1000,MATCH(R193,Potentials!$A$1:$A$1000,0),MATCH("Groupe",Potentials!$A$1:$O$1,0))=$A$2,LEFT(R193,3)="PRA"),1,0))))</f>
      </c>
      <c r="U193" s="47" t="str">
        <f>IF(T193&lt;&gt;0,SUM($T$4:T193),0)</f>
      </c>
      <c r="V193" s="1"/>
      <c r="W193" s="17"/>
      <c r="Y193" t="str">
        <f>Projects!A191</f>
      </c>
      <c r="Z193" s="1" t="str">
        <f>Projects!I191</f>
      </c>
      <c r="AA193" s="47" t="str">
        <f>IF($A$2="Tous",
IF(AND($Y$2=0,$Z$2=0,DATE(YEAR(Z193),MONTH(Z193),DAY(Z193))&gt;=$O$6,(DATE(YEAR(Z193),MONTH(Z193),DAY(Z193))&lt;=$O$3)),1,
IF(AND($Y$2&lt;&gt;0,$Z$2&lt;&gt;0,DATE(YEAR(Z193),MONTH(Z193),DAY(Z193))&gt;=$Y$2,(DATE(YEAR(Z193),MONTH(Z193),DAY(Z193))&lt;=$Z$2)),1,0)),
IF(AND($Y$2=0,$Z$2=0,DATE(YEAR(Z193),MONTH(Z193),DAY(Z193))&gt;=$O$6,(DATE(YEAR(Z193),MONTH(Z193),DAY(Z193))&lt;=$O$3),INDEX(Projects!$A$1:$O$1000,MATCH(Y193,Projects!$A$1:$A$1000,0),MATCH("Groupe",Projects!$A$1:$O$1,0))=$A$2),1,
IF(AND($Y$2&lt;&gt;0,$Z$2&lt;&gt;0,DATE(YEAR(Z193),MONTH(Z193),DAY(Z193))&gt;=$Y$2,(DATE(YEAR(Z193),MONTH(Z193),DAY(Z193))&lt;=$Z$2),INDEX(Projects!$A$1:$O$1000,MATCH(Y193,Projects!$A$1:$A$1000,0),MATCH("Groupe",Projects!$A$1:$O$1,0))=$A$2),1,0)))</f>
      </c>
      <c r="AB193" s="47" t="str">
        <f>IF(AA193&lt;&gt;0,SUM($AA$4:AA193),0)</f>
      </c>
      <c r="AC193" s="1"/>
      <c r="AD193" s="17"/>
      <c r="AF193" t="str">
        <f>Projects!A191</f>
      </c>
      <c r="AG193" s="1" t="str">
        <f>Projects!D191</f>
      </c>
      <c r="AH193" s="47" t="str">
        <f>IF($A$2="Tous",
IF(AND($AF$2=0,$AG$2=0,DATE(YEAR(AG193),MONTH(AG193),DAY(AG193))&gt;=$O$6,(DATE(YEAR(AG193),MONTH(AG193),DAY(AG193))&lt;=$O$3)),1,
IF(AND($AF$2&lt;&gt;0,$AG$2&lt;&gt;0,DATE(YEAR(AG193),MONTH(AG193),DAY(AG193))&gt;=$AF$2,(DATE(YEAR(AG193),MONTH(AG193),DAY(AG193))&lt;=$AG$2)),1,0)),
IF(AND($AF$2=0,$AG$2=0,DATE(YEAR(AG193),MONTH(AG193),DAY(AG193))&gt;=$O$6,(DATE(YEAR(AG193),MONTH(AG193),DAY(AG193))&lt;=$O$3),INDEX(Projects!$A$1:$O$1000,MATCH(AF193,Projects!$A$1:$A$1000,0),MATCH("Groupe",Projects!$A$1:$O$1,0))=$A$2),1,
IF(AND($AF$2&lt;&gt;0,$AG$2&lt;&gt;0,DATE(YEAR(AG193),MONTH(AG193),DAY(AG193))&gt;=$AF$2,(DATE(YEAR(AG193),MONTH(AG193),DAY(AG193))&lt;=$AG$2),INDEX(Projects!$A$1:$O$1000,MATCH(AF193,Projects!$A$1:$A$1000,0),MATCH("Groupe",Projects!$A$1:$O$1,0))=$A$2),1,0)))</f>
      </c>
      <c r="AI193" s="47" t="str">
        <f>IF(AH193&lt;&gt;0,SUM($AH$4:AH193),0)</f>
      </c>
      <c r="AJ193" s="1"/>
      <c r="AK193" s="17"/>
      <c r="AM193" t="str">
        <f>Potentials!A191</f>
      </c>
      <c r="AN193" s="1" t="str">
        <f>Potentials!L191</f>
      </c>
      <c r="AO193" s="47" t="str">
        <f>IF(INDEX(Potentials!$A$1:$O$1000,MATCH(R193,Potentials!$A$1:$A$1000,0),MATCH("Origine setup",Potentials!$A$1:$O$1,0))&lt;&gt;"",0,
IF($A$2="Tous",
IF(AND($AM$2=0,$AN$2=0,DATE(YEAR(AN193),MONTH(AN193),DAY(AN193))&gt;=$O$6,(DATE(YEAR(AN193),MONTH(AN193),DAY(AN193))&lt;=$O$3),INDEX(Potentials!$A$1:$O$10000,MATCH(AM193,Potentials!$A$1:$A$1000,0),MATCH("Statut",Potentials!$A$1:$O$1,0))="9 -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IF(AND($AM$2&lt;&gt;0,$AN$2&lt;&gt;0,DATE(YEAR(AN193),MONTH(AN193),DAY(AN193))&gt;=$AM$2,(DATE(YEAR(AN193),MONTH(AN193),DAY(AN193))&lt;=$AN$2),INDEX(Potentials!$A$1:$O$10000,MATCH(AM193,Potentials!$A$1:$A$1000,0),MATCH("Statut",Potentials!$A$1:$O$1,0))="9 - Perdu"),1,0)),
IF(AND($AM$2=0,$AN$2=0,DATE(YEAR(AN193),MONTH(AN193),DAY(AN193))&gt;=$O$6,(DATE(YEAR(AN193),MONTH(AN193),DAY(AN193))&lt;=$O$3),INDEX(Potentials!$A$1:$O$1000,MATCH(AM193,Potentials!$A$1:$A$1000,0),MATCH("Groupe",Potentials!$A$1:$O$1,0))=$A$2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,MATCH(AM193,Potentials!$A$1:$A$1000,0),MATCH("Groupe",Potentials!$A$1:$O$1,0))=$A$2,INDEX(Potentials!$A$1:$O$10000,MATCH(AM193,Potentials!$A$1:$A$1000,0),MATCH("Statut",Potentials!$A$1:$O$1,0))="9 - Perdu"),1,0))))</f>
      </c>
      <c r="AP193" s="47" t="str">
        <f>IF(AO193&lt;&gt;0,SUM($AO$4:AO193),0)</f>
      </c>
      <c r="AQ193" s="1"/>
      <c r="AR193" s="17"/>
      <c r="AT193" t="str">
        <f>IF(COUNTIF($AT$4:AT192,Potentials!B191)&gt;0,"",Potentials!B191)</f>
      </c>
      <c r="AU193" s="2" t="str">
        <f t="array" ref="AU193" aca="1" ca="1">IF($A$2="Tous",SUMPRODUCT((Potentials!$F$2:$F$2000)*(Potentials!$B$2:$B$2000=AT193)*(Potentials!$E$2:$E$2000&lt;&gt;"8 - Gagne")*(Potentials!$E$2:$E$2000&lt;&gt;"9 - Perdu")*(Potentials!$E$2:$E$2000&lt;&gt;"10 - Gele"))
+SUMPRODUCT((Potentials!$F$2:$F$2000=0)*(Potentials!$B$2:$B$2000=AT193)*(Potentials!$D$2:$D$2000)*(Potentials!$E$2:$E$2000&lt;&gt;"8 - Gagne")*(Potentials!$E$2:$E$2000&lt;&gt;"9 - Perdu")*(Potentials!$E$2:$E$2000&lt;&gt;"10 - Gele")),
SUMPRODUCT((Potentials!$F$2:$F$2000)*(Potentials!$B$2:$B$2000=AT193)*(Potentials!$E$2:$E$2000&lt;&gt;"8 - Gagne")*(Potentials!$E$2:$E$2000&lt;&gt;"9 - Perdu")*(Potentials!$E$2:$E$2000&lt;&gt;"10 - Gele")*(Potentials!$O$2:$O$2000=$A$2))
+SUMPRODUCT((Potentials!$F$2:$F$2000=0)*(Potentials!$B$2:$B$2000=AT193)*(Potentials!$D$2:$D$2000)*(Potentials!$E$2:$E$2000&lt;&gt;"8 - Gagne")*(Potentials!$E$2:$E$2000&lt;&gt;"9 - Perdu")*(Potentials!$E$2:$E$2000&lt;&gt;"10 - Gele")*(Potentials!$O$2:$O$2000=$A$2)))</f>
      </c>
      <c r="BA193" t="str">
        <f>Potentials!A191</f>
      </c>
      <c r="BB193" s="2" t="str">
        <f t="array" ref="BB193" aca="1" ca="1">IF($A$2="Tous",SUMPRODUCT((Potentials!$F$2:$F$2000)*(Potentials!$A$2:$A$2000=BA193)*(Potentials!$E$2:$E$2000&lt;&gt;"8 - Gagne")*(Potentials!$E$2:$E$2000&lt;&gt;"9 - Perdu")*(Potentials!$E$2:$E$2000&lt;&gt;"10 - Gele"))
+SUMPRODUCT((Potentials!$F$2:$F$2000=0)*(Potentials!$A$2:$A$2000=BA193)*(Potentials!$D$2:$D$2000)*(Potentials!$E$2:$E$2000&lt;&gt;"8 - Gagne")*(Potentials!$E$2:$E$2000&lt;&gt;"9 - Perdu")*(Potentials!$E$2:$E$2000&lt;&gt;"10 - Gele")),
SUMPRODUCT((Potentials!$F$2:$F$2000)*(Potentials!$A$2:$A$2000=BA193)*(Potentials!$E$2:$E$2000&lt;&gt;"8 - Gagne")*(Potentials!$E$2:$E$2000&lt;&gt;"9 - Perdu")*(Potentials!$E$2:$E$2000&lt;&gt;"10 - Gele")*(Potentials!$O$2:$O$2000=$A$2))
+SUMPRODUCT((Potentials!$F$2:$F$2000=0)*(Potentials!$A$2:$A$2000=BA193)*(Potentials!$D$2:$D$2000)*(Potentials!$E$2:$E$2000&lt;&gt;"8 - Gagne")*(Potentials!$E$2:$E$2000&lt;&gt;"9 - Perdu")*(Potentials!$E$2:$E$2000&lt;&gt;"10 - Gele")*(Potentials!$O$2:$O$2000=$A$2)))</f>
      </c>
    </row>
    <row r="194" spans="1:113">
      <c r="R194" t="str">
        <f>Potentials!A192</f>
      </c>
      <c r="S194" s="1" t="str">
        <f>Potentials!M192</f>
      </c>
      <c r="T194" s="47" t="str">
        <f>IF(INDEX(Potentials!$A$1:$O$1000,MATCH(R194,Potentials!$A$1:$A$1000,0),MATCH("Origine setup",Potentials!$A$1:$O$1,0))&lt;&gt;"",0,
IF($A$2="Tous",
IF(AND($R$2=0,$S$2=0,DATE(YEAR(S194),MONTH(S194),DAY(S194))&gt;=$O$6,(DATE(YEAR(S194),MONTH(S194),DAY(S194))&lt;=$O$3),LEFT(R194,3)="PRA"),1,
IF(AND($R$2&lt;&gt;0,$S$2&lt;&gt;0,DATE(YEAR(S194),MONTH(S194),DAY(S194))&gt;=$R$2,(DATE(YEAR(S194),MONTH(S194),DAY(S194))&lt;=$S$2),LEFT(R194,3)="PRA"),1,0)),
IF(AND($R$2=0,$S$2=0,DATE(YEAR(S194),MONTH(S194),DAY(S194))&gt;=$O$6,(DATE(YEAR(S194),MONTH(S194),DAY(S194))&lt;=$O$3),INDEX(Potentials!$A$1:$O$1000,MATCH(R194,Potentials!$A$1:$A$1000,0),MATCH("Groupe",Potentials!$A$1:$O$1,0))=$A$2,LEFT(R194,3)="PRA"),1,
IF(AND($R$2&lt;&gt;0,$S$2&lt;&gt;0,DATE(YEAR(S194),MONTH(S194),DAY(S194))&gt;=$R$2,(DATE(YEAR(S194),MONTH(S194),DAY(S194))&lt;=$S$2),INDEX(Potentials!$A$1:$O$1000,MATCH(R194,Potentials!$A$1:$A$1000,0),MATCH("Groupe",Potentials!$A$1:$O$1,0))=$A$2,LEFT(R194,3)="PRA"),1,0))))</f>
      </c>
      <c r="U194" s="47" t="str">
        <f>IF(T194&lt;&gt;0,SUM($T$4:T194),0)</f>
      </c>
      <c r="V194" s="1"/>
      <c r="W194" s="17"/>
      <c r="Y194" t="str">
        <f>Projects!A192</f>
      </c>
      <c r="Z194" s="1" t="str">
        <f>Projects!I192</f>
      </c>
      <c r="AA194" s="47" t="str">
        <f>IF($A$2="Tous",
IF(AND($Y$2=0,$Z$2=0,DATE(YEAR(Z194),MONTH(Z194),DAY(Z194))&gt;=$O$6,(DATE(YEAR(Z194),MONTH(Z194),DAY(Z194))&lt;=$O$3)),1,
IF(AND($Y$2&lt;&gt;0,$Z$2&lt;&gt;0,DATE(YEAR(Z194),MONTH(Z194),DAY(Z194))&gt;=$Y$2,(DATE(YEAR(Z194),MONTH(Z194),DAY(Z194))&lt;=$Z$2)),1,0)),
IF(AND($Y$2=0,$Z$2=0,DATE(YEAR(Z194),MONTH(Z194),DAY(Z194))&gt;=$O$6,(DATE(YEAR(Z194),MONTH(Z194),DAY(Z194))&lt;=$O$3),INDEX(Projects!$A$1:$O$1000,MATCH(Y194,Projects!$A$1:$A$1000,0),MATCH("Groupe",Projects!$A$1:$O$1,0))=$A$2),1,
IF(AND($Y$2&lt;&gt;0,$Z$2&lt;&gt;0,DATE(YEAR(Z194),MONTH(Z194),DAY(Z194))&gt;=$Y$2,(DATE(YEAR(Z194),MONTH(Z194),DAY(Z194))&lt;=$Z$2),INDEX(Projects!$A$1:$O$1000,MATCH(Y194,Projects!$A$1:$A$1000,0),MATCH("Groupe",Projects!$A$1:$O$1,0))=$A$2),1,0)))</f>
      </c>
      <c r="AB194" s="47" t="str">
        <f>IF(AA194&lt;&gt;0,SUM($AA$4:AA194),0)</f>
      </c>
      <c r="AC194" s="1"/>
      <c r="AD194" s="17"/>
      <c r="AF194" t="str">
        <f>Projects!A192</f>
      </c>
      <c r="AG194" s="1" t="str">
        <f>Projects!D192</f>
      </c>
      <c r="AH194" s="47" t="str">
        <f>IF($A$2="Tous",
IF(AND($AF$2=0,$AG$2=0,DATE(YEAR(AG194),MONTH(AG194),DAY(AG194))&gt;=$O$6,(DATE(YEAR(AG194),MONTH(AG194),DAY(AG194))&lt;=$O$3)),1,
IF(AND($AF$2&lt;&gt;0,$AG$2&lt;&gt;0,DATE(YEAR(AG194),MONTH(AG194),DAY(AG194))&gt;=$AF$2,(DATE(YEAR(AG194),MONTH(AG194),DAY(AG194))&lt;=$AG$2)),1,0)),
IF(AND($AF$2=0,$AG$2=0,DATE(YEAR(AG194),MONTH(AG194),DAY(AG194))&gt;=$O$6,(DATE(YEAR(AG194),MONTH(AG194),DAY(AG194))&lt;=$O$3),INDEX(Projects!$A$1:$O$1000,MATCH(AF194,Projects!$A$1:$A$1000,0),MATCH("Groupe",Projects!$A$1:$O$1,0))=$A$2),1,
IF(AND($AF$2&lt;&gt;0,$AG$2&lt;&gt;0,DATE(YEAR(AG194),MONTH(AG194),DAY(AG194))&gt;=$AF$2,(DATE(YEAR(AG194),MONTH(AG194),DAY(AG194))&lt;=$AG$2),INDEX(Projects!$A$1:$O$1000,MATCH(AF194,Projects!$A$1:$A$1000,0),MATCH("Groupe",Projects!$A$1:$O$1,0))=$A$2),1,0)))</f>
      </c>
      <c r="AI194" s="47" t="str">
        <f>IF(AH194&lt;&gt;0,SUM($AH$4:AH194),0)</f>
      </c>
      <c r="AJ194" s="1"/>
      <c r="AK194" s="17"/>
      <c r="AM194" t="str">
        <f>Potentials!A192</f>
      </c>
      <c r="AN194" s="1" t="str">
        <f>Potentials!L192</f>
      </c>
      <c r="AO194" s="47" t="str">
        <f>IF(INDEX(Potentials!$A$1:$O$1000,MATCH(R194,Potentials!$A$1:$A$1000,0),MATCH("Origine setup",Potentials!$A$1:$O$1,0))&lt;&gt;"",0,
IF($A$2="Tous",
IF(AND($AM$2=0,$AN$2=0,DATE(YEAR(AN194),MONTH(AN194),DAY(AN194))&gt;=$O$6,(DATE(YEAR(AN194),MONTH(AN194),DAY(AN194))&lt;=$O$3),INDEX(Potentials!$A$1:$O$10000,MATCH(AM194,Potentials!$A$1:$A$1000,0),MATCH("Statut",Potentials!$A$1:$O$1,0))="9 -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IF(AND($AM$2&lt;&gt;0,$AN$2&lt;&gt;0,DATE(YEAR(AN194),MONTH(AN194),DAY(AN194))&gt;=$AM$2,(DATE(YEAR(AN194),MONTH(AN194),DAY(AN194))&lt;=$AN$2),INDEX(Potentials!$A$1:$O$10000,MATCH(AM194,Potentials!$A$1:$A$1000,0),MATCH("Statut",Potentials!$A$1:$O$1,0))="9 - Perdu"),1,0)),
IF(AND($AM$2=0,$AN$2=0,DATE(YEAR(AN194),MONTH(AN194),DAY(AN194))&gt;=$O$6,(DATE(YEAR(AN194),MONTH(AN194),DAY(AN194))&lt;=$O$3),INDEX(Potentials!$A$1:$O$1000,MATCH(AM194,Potentials!$A$1:$A$1000,0),MATCH("Groupe",Potentials!$A$1:$O$1,0))=$A$2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,MATCH(AM194,Potentials!$A$1:$A$1000,0),MATCH("Groupe",Potentials!$A$1:$O$1,0))=$A$2,INDEX(Potentials!$A$1:$O$10000,MATCH(AM194,Potentials!$A$1:$A$1000,0),MATCH("Statut",Potentials!$A$1:$O$1,0))="9 - Perdu"),1,0))))</f>
      </c>
      <c r="AP194" s="47" t="str">
        <f>IF(AO194&lt;&gt;0,SUM($AO$4:AO194),0)</f>
      </c>
      <c r="AQ194" s="1"/>
      <c r="AR194" s="17"/>
      <c r="AT194" t="str">
        <f>IF(COUNTIF($AT$4:AT193,Potentials!B192)&gt;0,"",Potentials!B192)</f>
      </c>
      <c r="AU194" s="2" t="str">
        <f t="array" ref="AU194" aca="1" ca="1">IF($A$2="Tous",SUMPRODUCT((Potentials!$F$2:$F$2000)*(Potentials!$B$2:$B$2000=AT194)*(Potentials!$E$2:$E$2000&lt;&gt;"8 - Gagne")*(Potentials!$E$2:$E$2000&lt;&gt;"9 - Perdu")*(Potentials!$E$2:$E$2000&lt;&gt;"10 - Gele"))
+SUMPRODUCT((Potentials!$F$2:$F$2000=0)*(Potentials!$B$2:$B$2000=AT194)*(Potentials!$D$2:$D$2000)*(Potentials!$E$2:$E$2000&lt;&gt;"8 - Gagne")*(Potentials!$E$2:$E$2000&lt;&gt;"9 - Perdu")*(Potentials!$E$2:$E$2000&lt;&gt;"10 - Gele")),
SUMPRODUCT((Potentials!$F$2:$F$2000)*(Potentials!$B$2:$B$2000=AT194)*(Potentials!$E$2:$E$2000&lt;&gt;"8 - Gagne")*(Potentials!$E$2:$E$2000&lt;&gt;"9 - Perdu")*(Potentials!$E$2:$E$2000&lt;&gt;"10 - Gele")*(Potentials!$O$2:$O$2000=$A$2))
+SUMPRODUCT((Potentials!$F$2:$F$2000=0)*(Potentials!$B$2:$B$2000=AT194)*(Potentials!$D$2:$D$2000)*(Potentials!$E$2:$E$2000&lt;&gt;"8 - Gagne")*(Potentials!$E$2:$E$2000&lt;&gt;"9 - Perdu")*(Potentials!$E$2:$E$2000&lt;&gt;"10 - Gele")*(Potentials!$O$2:$O$2000=$A$2)))</f>
      </c>
      <c r="BA194" t="str">
        <f>Potentials!A192</f>
      </c>
      <c r="BB194" s="2" t="str">
        <f t="array" ref="BB194" aca="1" ca="1">IF($A$2="Tous",SUMPRODUCT((Potentials!$F$2:$F$2000)*(Potentials!$A$2:$A$2000=BA194)*(Potentials!$E$2:$E$2000&lt;&gt;"8 - Gagne")*(Potentials!$E$2:$E$2000&lt;&gt;"9 - Perdu")*(Potentials!$E$2:$E$2000&lt;&gt;"10 - Gele"))
+SUMPRODUCT((Potentials!$F$2:$F$2000=0)*(Potentials!$A$2:$A$2000=BA194)*(Potentials!$D$2:$D$2000)*(Potentials!$E$2:$E$2000&lt;&gt;"8 - Gagne")*(Potentials!$E$2:$E$2000&lt;&gt;"9 - Perdu")*(Potentials!$E$2:$E$2000&lt;&gt;"10 - Gele")),
SUMPRODUCT((Potentials!$F$2:$F$2000)*(Potentials!$A$2:$A$2000=BA194)*(Potentials!$E$2:$E$2000&lt;&gt;"8 - Gagne")*(Potentials!$E$2:$E$2000&lt;&gt;"9 - Perdu")*(Potentials!$E$2:$E$2000&lt;&gt;"10 - Gele")*(Potentials!$O$2:$O$2000=$A$2))
+SUMPRODUCT((Potentials!$F$2:$F$2000=0)*(Potentials!$A$2:$A$2000=BA194)*(Potentials!$D$2:$D$2000)*(Potentials!$E$2:$E$2000&lt;&gt;"8 - Gagne")*(Potentials!$E$2:$E$2000&lt;&gt;"9 - Perdu")*(Potentials!$E$2:$E$2000&lt;&gt;"10 - Gele")*(Potentials!$O$2:$O$2000=$A$2)))</f>
      </c>
    </row>
    <row r="195" spans="1:113">
      <c r="R195" t="str">
        <f>Potentials!A193</f>
      </c>
      <c r="S195" s="1" t="str">
        <f>Potentials!M193</f>
      </c>
      <c r="T195" s="47" t="str">
        <f>IF(INDEX(Potentials!$A$1:$O$1000,MATCH(R195,Potentials!$A$1:$A$1000,0),MATCH("Origine setup",Potentials!$A$1:$O$1,0))&lt;&gt;"",0,
IF($A$2="Tous",
IF(AND($R$2=0,$S$2=0,DATE(YEAR(S195),MONTH(S195),DAY(S195))&gt;=$O$6,(DATE(YEAR(S195),MONTH(S195),DAY(S195))&lt;=$O$3),LEFT(R195,3)="PRA"),1,
IF(AND($R$2&lt;&gt;0,$S$2&lt;&gt;0,DATE(YEAR(S195),MONTH(S195),DAY(S195))&gt;=$R$2,(DATE(YEAR(S195),MONTH(S195),DAY(S195))&lt;=$S$2),LEFT(R195,3)="PRA"),1,0)),
IF(AND($R$2=0,$S$2=0,DATE(YEAR(S195),MONTH(S195),DAY(S195))&gt;=$O$6,(DATE(YEAR(S195),MONTH(S195),DAY(S195))&lt;=$O$3),INDEX(Potentials!$A$1:$O$1000,MATCH(R195,Potentials!$A$1:$A$1000,0),MATCH("Groupe",Potentials!$A$1:$O$1,0))=$A$2,LEFT(R195,3)="PRA"),1,
IF(AND($R$2&lt;&gt;0,$S$2&lt;&gt;0,DATE(YEAR(S195),MONTH(S195),DAY(S195))&gt;=$R$2,(DATE(YEAR(S195),MONTH(S195),DAY(S195))&lt;=$S$2),INDEX(Potentials!$A$1:$O$1000,MATCH(R195,Potentials!$A$1:$A$1000,0),MATCH("Groupe",Potentials!$A$1:$O$1,0))=$A$2,LEFT(R195,3)="PRA"),1,0))))</f>
      </c>
      <c r="U195" s="47" t="str">
        <f>IF(T195&lt;&gt;0,SUM($T$4:T195),0)</f>
      </c>
      <c r="V195" s="1"/>
      <c r="W195" s="17"/>
      <c r="Y195" t="str">
        <f>Projects!A193</f>
      </c>
      <c r="Z195" s="1" t="str">
        <f>Projects!I193</f>
      </c>
      <c r="AA195" s="47" t="str">
        <f>IF($A$2="Tous",
IF(AND($Y$2=0,$Z$2=0,DATE(YEAR(Z195),MONTH(Z195),DAY(Z195))&gt;=$O$6,(DATE(YEAR(Z195),MONTH(Z195),DAY(Z195))&lt;=$O$3)),1,
IF(AND($Y$2&lt;&gt;0,$Z$2&lt;&gt;0,DATE(YEAR(Z195),MONTH(Z195),DAY(Z195))&gt;=$Y$2,(DATE(YEAR(Z195),MONTH(Z195),DAY(Z195))&lt;=$Z$2)),1,0)),
IF(AND($Y$2=0,$Z$2=0,DATE(YEAR(Z195),MONTH(Z195),DAY(Z195))&gt;=$O$6,(DATE(YEAR(Z195),MONTH(Z195),DAY(Z195))&lt;=$O$3),INDEX(Projects!$A$1:$O$1000,MATCH(Y195,Projects!$A$1:$A$1000,0),MATCH("Groupe",Projects!$A$1:$O$1,0))=$A$2),1,
IF(AND($Y$2&lt;&gt;0,$Z$2&lt;&gt;0,DATE(YEAR(Z195),MONTH(Z195),DAY(Z195))&gt;=$Y$2,(DATE(YEAR(Z195),MONTH(Z195),DAY(Z195))&lt;=$Z$2),INDEX(Projects!$A$1:$O$1000,MATCH(Y195,Projects!$A$1:$A$1000,0),MATCH("Groupe",Projects!$A$1:$O$1,0))=$A$2),1,0)))</f>
      </c>
      <c r="AB195" s="47" t="str">
        <f>IF(AA195&lt;&gt;0,SUM($AA$4:AA195),0)</f>
      </c>
      <c r="AC195" s="1"/>
      <c r="AD195" s="17"/>
      <c r="AF195" t="str">
        <f>Projects!A193</f>
      </c>
      <c r="AG195" s="1" t="str">
        <f>Projects!D193</f>
      </c>
      <c r="AH195" s="47" t="str">
        <f>IF($A$2="Tous",
IF(AND($AF$2=0,$AG$2=0,DATE(YEAR(AG195),MONTH(AG195),DAY(AG195))&gt;=$O$6,(DATE(YEAR(AG195),MONTH(AG195),DAY(AG195))&lt;=$O$3)),1,
IF(AND($AF$2&lt;&gt;0,$AG$2&lt;&gt;0,DATE(YEAR(AG195),MONTH(AG195),DAY(AG195))&gt;=$AF$2,(DATE(YEAR(AG195),MONTH(AG195),DAY(AG195))&lt;=$AG$2)),1,0)),
IF(AND($AF$2=0,$AG$2=0,DATE(YEAR(AG195),MONTH(AG195),DAY(AG195))&gt;=$O$6,(DATE(YEAR(AG195),MONTH(AG195),DAY(AG195))&lt;=$O$3),INDEX(Projects!$A$1:$O$1000,MATCH(AF195,Projects!$A$1:$A$1000,0),MATCH("Groupe",Projects!$A$1:$O$1,0))=$A$2),1,
IF(AND($AF$2&lt;&gt;0,$AG$2&lt;&gt;0,DATE(YEAR(AG195),MONTH(AG195),DAY(AG195))&gt;=$AF$2,(DATE(YEAR(AG195),MONTH(AG195),DAY(AG195))&lt;=$AG$2),INDEX(Projects!$A$1:$O$1000,MATCH(AF195,Projects!$A$1:$A$1000,0),MATCH("Groupe",Projects!$A$1:$O$1,0))=$A$2),1,0)))</f>
      </c>
      <c r="AI195" s="47" t="str">
        <f>IF(AH195&lt;&gt;0,SUM($AH$4:AH195),0)</f>
      </c>
      <c r="AJ195" s="1"/>
      <c r="AK195" s="17"/>
      <c r="AM195" t="str">
        <f>Potentials!A193</f>
      </c>
      <c r="AN195" s="1" t="str">
        <f>Potentials!L193</f>
      </c>
      <c r="AO195" s="47" t="str">
        <f>IF(INDEX(Potentials!$A$1:$O$1000,MATCH(R195,Potentials!$A$1:$A$1000,0),MATCH("Origine setup",Potentials!$A$1:$O$1,0))&lt;&gt;"",0,
IF($A$2="Tous",
IF(AND($AM$2=0,$AN$2=0,DATE(YEAR(AN195),MONTH(AN195),DAY(AN195))&gt;=$O$6,(DATE(YEAR(AN195),MONTH(AN195),DAY(AN195))&lt;=$O$3),INDEX(Potentials!$A$1:$O$10000,MATCH(AM195,Potentials!$A$1:$A$1000,0),MATCH("Statut",Potentials!$A$1:$O$1,0))="9 -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IF(AND($AM$2&lt;&gt;0,$AN$2&lt;&gt;0,DATE(YEAR(AN195),MONTH(AN195),DAY(AN195))&gt;=$AM$2,(DATE(YEAR(AN195),MONTH(AN195),DAY(AN195))&lt;=$AN$2),INDEX(Potentials!$A$1:$O$10000,MATCH(AM195,Potentials!$A$1:$A$1000,0),MATCH("Statut",Potentials!$A$1:$O$1,0))="9 - Perdu"),1,0)),
IF(AND($AM$2=0,$AN$2=0,DATE(YEAR(AN195),MONTH(AN195),DAY(AN195))&gt;=$O$6,(DATE(YEAR(AN195),MONTH(AN195),DAY(AN195))&lt;=$O$3),INDEX(Potentials!$A$1:$O$1000,MATCH(AM195,Potentials!$A$1:$A$1000,0),MATCH("Groupe",Potentials!$A$1:$O$1,0))=$A$2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,MATCH(AM195,Potentials!$A$1:$A$1000,0),MATCH("Groupe",Potentials!$A$1:$O$1,0))=$A$2,INDEX(Potentials!$A$1:$O$10000,MATCH(AM195,Potentials!$A$1:$A$1000,0),MATCH("Statut",Potentials!$A$1:$O$1,0))="9 - Perdu"),1,0))))</f>
      </c>
      <c r="AP195" s="47" t="str">
        <f>IF(AO195&lt;&gt;0,SUM($AO$4:AO195),0)</f>
      </c>
      <c r="AQ195" s="1"/>
      <c r="AR195" s="17"/>
      <c r="AT195" t="str">
        <f>IF(COUNTIF($AT$4:AT194,Potentials!B193)&gt;0,"",Potentials!B193)</f>
      </c>
      <c r="AU195" s="2" t="str">
        <f t="array" ref="AU195" aca="1" ca="1">IF($A$2="Tous",SUMPRODUCT((Potentials!$F$2:$F$2000)*(Potentials!$B$2:$B$2000=AT195)*(Potentials!$E$2:$E$2000&lt;&gt;"8 - Gagne")*(Potentials!$E$2:$E$2000&lt;&gt;"9 - Perdu")*(Potentials!$E$2:$E$2000&lt;&gt;"10 - Gele"))
+SUMPRODUCT((Potentials!$F$2:$F$2000=0)*(Potentials!$B$2:$B$2000=AT195)*(Potentials!$D$2:$D$2000)*(Potentials!$E$2:$E$2000&lt;&gt;"8 - Gagne")*(Potentials!$E$2:$E$2000&lt;&gt;"9 - Perdu")*(Potentials!$E$2:$E$2000&lt;&gt;"10 - Gele")),
SUMPRODUCT((Potentials!$F$2:$F$2000)*(Potentials!$B$2:$B$2000=AT195)*(Potentials!$E$2:$E$2000&lt;&gt;"8 - Gagne")*(Potentials!$E$2:$E$2000&lt;&gt;"9 - Perdu")*(Potentials!$E$2:$E$2000&lt;&gt;"10 - Gele")*(Potentials!$O$2:$O$2000=$A$2))
+SUMPRODUCT((Potentials!$F$2:$F$2000=0)*(Potentials!$B$2:$B$2000=AT195)*(Potentials!$D$2:$D$2000)*(Potentials!$E$2:$E$2000&lt;&gt;"8 - Gagne")*(Potentials!$E$2:$E$2000&lt;&gt;"9 - Perdu")*(Potentials!$E$2:$E$2000&lt;&gt;"10 - Gele")*(Potentials!$O$2:$O$2000=$A$2)))</f>
      </c>
      <c r="BA195" t="str">
        <f>Potentials!A193</f>
      </c>
      <c r="BB195" s="2" t="str">
        <f t="array" ref="BB195" aca="1" ca="1">IF($A$2="Tous",SUMPRODUCT((Potentials!$F$2:$F$2000)*(Potentials!$A$2:$A$2000=BA195)*(Potentials!$E$2:$E$2000&lt;&gt;"8 - Gagne")*(Potentials!$E$2:$E$2000&lt;&gt;"9 - Perdu")*(Potentials!$E$2:$E$2000&lt;&gt;"10 - Gele"))
+SUMPRODUCT((Potentials!$F$2:$F$2000=0)*(Potentials!$A$2:$A$2000=BA195)*(Potentials!$D$2:$D$2000)*(Potentials!$E$2:$E$2000&lt;&gt;"8 - Gagne")*(Potentials!$E$2:$E$2000&lt;&gt;"9 - Perdu")*(Potentials!$E$2:$E$2000&lt;&gt;"10 - Gele")),
SUMPRODUCT((Potentials!$F$2:$F$2000)*(Potentials!$A$2:$A$2000=BA195)*(Potentials!$E$2:$E$2000&lt;&gt;"8 - Gagne")*(Potentials!$E$2:$E$2000&lt;&gt;"9 - Perdu")*(Potentials!$E$2:$E$2000&lt;&gt;"10 - Gele")*(Potentials!$O$2:$O$2000=$A$2))
+SUMPRODUCT((Potentials!$F$2:$F$2000=0)*(Potentials!$A$2:$A$2000=BA195)*(Potentials!$D$2:$D$2000)*(Potentials!$E$2:$E$2000&lt;&gt;"8 - Gagne")*(Potentials!$E$2:$E$2000&lt;&gt;"9 - Perdu")*(Potentials!$E$2:$E$2000&lt;&gt;"10 - Gele")*(Potentials!$O$2:$O$2000=$A$2)))</f>
      </c>
    </row>
    <row r="196" spans="1:113">
      <c r="R196" t="str">
        <f>Potentials!A194</f>
      </c>
      <c r="S196" s="1" t="str">
        <f>Potentials!M194</f>
      </c>
      <c r="T196" s="47" t="str">
        <f>IF(INDEX(Potentials!$A$1:$O$1000,MATCH(R196,Potentials!$A$1:$A$1000,0),MATCH("Origine setup",Potentials!$A$1:$O$1,0))&lt;&gt;"",0,
IF($A$2="Tous",
IF(AND($R$2=0,$S$2=0,DATE(YEAR(S196),MONTH(S196),DAY(S196))&gt;=$O$6,(DATE(YEAR(S196),MONTH(S196),DAY(S196))&lt;=$O$3),LEFT(R196,3)="PRA"),1,
IF(AND($R$2&lt;&gt;0,$S$2&lt;&gt;0,DATE(YEAR(S196),MONTH(S196),DAY(S196))&gt;=$R$2,(DATE(YEAR(S196),MONTH(S196),DAY(S196))&lt;=$S$2),LEFT(R196,3)="PRA"),1,0)),
IF(AND($R$2=0,$S$2=0,DATE(YEAR(S196),MONTH(S196),DAY(S196))&gt;=$O$6,(DATE(YEAR(S196),MONTH(S196),DAY(S196))&lt;=$O$3),INDEX(Potentials!$A$1:$O$1000,MATCH(R196,Potentials!$A$1:$A$1000,0),MATCH("Groupe",Potentials!$A$1:$O$1,0))=$A$2,LEFT(R196,3)="PRA"),1,
IF(AND($R$2&lt;&gt;0,$S$2&lt;&gt;0,DATE(YEAR(S196),MONTH(S196),DAY(S196))&gt;=$R$2,(DATE(YEAR(S196),MONTH(S196),DAY(S196))&lt;=$S$2),INDEX(Potentials!$A$1:$O$1000,MATCH(R196,Potentials!$A$1:$A$1000,0),MATCH("Groupe",Potentials!$A$1:$O$1,0))=$A$2,LEFT(R196,3)="PRA"),1,0))))</f>
      </c>
      <c r="U196" s="47" t="str">
        <f>IF(T196&lt;&gt;0,SUM($T$4:T196),0)</f>
      </c>
      <c r="V196" s="1"/>
      <c r="W196" s="17"/>
      <c r="Y196" t="str">
        <f>Projects!A194</f>
      </c>
      <c r="Z196" s="1" t="str">
        <f>Projects!I194</f>
      </c>
      <c r="AA196" s="47" t="str">
        <f>IF($A$2="Tous",
IF(AND($Y$2=0,$Z$2=0,DATE(YEAR(Z196),MONTH(Z196),DAY(Z196))&gt;=$O$6,(DATE(YEAR(Z196),MONTH(Z196),DAY(Z196))&lt;=$O$3)),1,
IF(AND($Y$2&lt;&gt;0,$Z$2&lt;&gt;0,DATE(YEAR(Z196),MONTH(Z196),DAY(Z196))&gt;=$Y$2,(DATE(YEAR(Z196),MONTH(Z196),DAY(Z196))&lt;=$Z$2)),1,0)),
IF(AND($Y$2=0,$Z$2=0,DATE(YEAR(Z196),MONTH(Z196),DAY(Z196))&gt;=$O$6,(DATE(YEAR(Z196),MONTH(Z196),DAY(Z196))&lt;=$O$3),INDEX(Projects!$A$1:$O$1000,MATCH(Y196,Projects!$A$1:$A$1000,0),MATCH("Groupe",Projects!$A$1:$O$1,0))=$A$2),1,
IF(AND($Y$2&lt;&gt;0,$Z$2&lt;&gt;0,DATE(YEAR(Z196),MONTH(Z196),DAY(Z196))&gt;=$Y$2,(DATE(YEAR(Z196),MONTH(Z196),DAY(Z196))&lt;=$Z$2),INDEX(Projects!$A$1:$O$1000,MATCH(Y196,Projects!$A$1:$A$1000,0),MATCH("Groupe",Projects!$A$1:$O$1,0))=$A$2),1,0)))</f>
      </c>
      <c r="AB196" s="47" t="str">
        <f>IF(AA196&lt;&gt;0,SUM($AA$4:AA196),0)</f>
      </c>
      <c r="AC196" s="1"/>
      <c r="AD196" s="17"/>
      <c r="AF196" t="str">
        <f>Projects!A194</f>
      </c>
      <c r="AG196" s="1" t="str">
        <f>Projects!D194</f>
      </c>
      <c r="AH196" s="47" t="str">
        <f>IF($A$2="Tous",
IF(AND($AF$2=0,$AG$2=0,DATE(YEAR(AG196),MONTH(AG196),DAY(AG196))&gt;=$O$6,(DATE(YEAR(AG196),MONTH(AG196),DAY(AG196))&lt;=$O$3)),1,
IF(AND($AF$2&lt;&gt;0,$AG$2&lt;&gt;0,DATE(YEAR(AG196),MONTH(AG196),DAY(AG196))&gt;=$AF$2,(DATE(YEAR(AG196),MONTH(AG196),DAY(AG196))&lt;=$AG$2)),1,0)),
IF(AND($AF$2=0,$AG$2=0,DATE(YEAR(AG196),MONTH(AG196),DAY(AG196))&gt;=$O$6,(DATE(YEAR(AG196),MONTH(AG196),DAY(AG196))&lt;=$O$3),INDEX(Projects!$A$1:$O$1000,MATCH(AF196,Projects!$A$1:$A$1000,0),MATCH("Groupe",Projects!$A$1:$O$1,0))=$A$2),1,
IF(AND($AF$2&lt;&gt;0,$AG$2&lt;&gt;0,DATE(YEAR(AG196),MONTH(AG196),DAY(AG196))&gt;=$AF$2,(DATE(YEAR(AG196),MONTH(AG196),DAY(AG196))&lt;=$AG$2),INDEX(Projects!$A$1:$O$1000,MATCH(AF196,Projects!$A$1:$A$1000,0),MATCH("Groupe",Projects!$A$1:$O$1,0))=$A$2),1,0)))</f>
      </c>
      <c r="AI196" s="47" t="str">
        <f>IF(AH196&lt;&gt;0,SUM($AH$4:AH196),0)</f>
      </c>
      <c r="AJ196" s="1"/>
      <c r="AK196" s="17"/>
      <c r="AM196" t="str">
        <f>Potentials!A194</f>
      </c>
      <c r="AN196" s="1" t="str">
        <f>Potentials!L194</f>
      </c>
      <c r="AO196" s="47" t="str">
        <f>IF(INDEX(Potentials!$A$1:$O$1000,MATCH(R196,Potentials!$A$1:$A$1000,0),MATCH("Origine setup",Potentials!$A$1:$O$1,0))&lt;&gt;"",0,
IF($A$2="Tous",
IF(AND($AM$2=0,$AN$2=0,DATE(YEAR(AN196),MONTH(AN196),DAY(AN196))&gt;=$O$6,(DATE(YEAR(AN196),MONTH(AN196),DAY(AN196))&lt;=$O$3),INDEX(Potentials!$A$1:$O$10000,MATCH(AM196,Potentials!$A$1:$A$1000,0),MATCH("Statut",Potentials!$A$1:$O$1,0))="9 -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IF(AND($AM$2&lt;&gt;0,$AN$2&lt;&gt;0,DATE(YEAR(AN196),MONTH(AN196),DAY(AN196))&gt;=$AM$2,(DATE(YEAR(AN196),MONTH(AN196),DAY(AN196))&lt;=$AN$2),INDEX(Potentials!$A$1:$O$10000,MATCH(AM196,Potentials!$A$1:$A$1000,0),MATCH("Statut",Potentials!$A$1:$O$1,0))="9 - Perdu"),1,0)),
IF(AND($AM$2=0,$AN$2=0,DATE(YEAR(AN196),MONTH(AN196),DAY(AN196))&gt;=$O$6,(DATE(YEAR(AN196),MONTH(AN196),DAY(AN196))&lt;=$O$3),INDEX(Potentials!$A$1:$O$1000,MATCH(AM196,Potentials!$A$1:$A$1000,0),MATCH("Groupe",Potentials!$A$1:$O$1,0))=$A$2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,MATCH(AM196,Potentials!$A$1:$A$1000,0),MATCH("Groupe",Potentials!$A$1:$O$1,0))=$A$2,INDEX(Potentials!$A$1:$O$10000,MATCH(AM196,Potentials!$A$1:$A$1000,0),MATCH("Statut",Potentials!$A$1:$O$1,0))="9 - Perdu"),1,0))))</f>
      </c>
      <c r="AP196" s="47" t="str">
        <f>IF(AO196&lt;&gt;0,SUM($AO$4:AO196),0)</f>
      </c>
      <c r="AQ196" s="1"/>
      <c r="AR196" s="17"/>
      <c r="AT196" t="str">
        <f>IF(COUNTIF($AT$4:AT195,Potentials!B194)&gt;0,"",Potentials!B194)</f>
      </c>
      <c r="AU196" s="2" t="str">
        <f t="array" ref="AU196" aca="1" ca="1">IF($A$2="Tous",SUMPRODUCT((Potentials!$F$2:$F$2000)*(Potentials!$B$2:$B$2000=AT196)*(Potentials!$E$2:$E$2000&lt;&gt;"8 - Gagne")*(Potentials!$E$2:$E$2000&lt;&gt;"9 - Perdu")*(Potentials!$E$2:$E$2000&lt;&gt;"10 - Gele"))
+SUMPRODUCT((Potentials!$F$2:$F$2000=0)*(Potentials!$B$2:$B$2000=AT196)*(Potentials!$D$2:$D$2000)*(Potentials!$E$2:$E$2000&lt;&gt;"8 - Gagne")*(Potentials!$E$2:$E$2000&lt;&gt;"9 - Perdu")*(Potentials!$E$2:$E$2000&lt;&gt;"10 - Gele")),
SUMPRODUCT((Potentials!$F$2:$F$2000)*(Potentials!$B$2:$B$2000=AT196)*(Potentials!$E$2:$E$2000&lt;&gt;"8 - Gagne")*(Potentials!$E$2:$E$2000&lt;&gt;"9 - Perdu")*(Potentials!$E$2:$E$2000&lt;&gt;"10 - Gele")*(Potentials!$O$2:$O$2000=$A$2))
+SUMPRODUCT((Potentials!$F$2:$F$2000=0)*(Potentials!$B$2:$B$2000=AT196)*(Potentials!$D$2:$D$2000)*(Potentials!$E$2:$E$2000&lt;&gt;"8 - Gagne")*(Potentials!$E$2:$E$2000&lt;&gt;"9 - Perdu")*(Potentials!$E$2:$E$2000&lt;&gt;"10 - Gele")*(Potentials!$O$2:$O$2000=$A$2)))</f>
      </c>
      <c r="BA196" t="str">
        <f>Potentials!A194</f>
      </c>
      <c r="BB196" s="2" t="str">
        <f t="array" ref="BB196" aca="1" ca="1">IF($A$2="Tous",SUMPRODUCT((Potentials!$F$2:$F$2000)*(Potentials!$A$2:$A$2000=BA196)*(Potentials!$E$2:$E$2000&lt;&gt;"8 - Gagne")*(Potentials!$E$2:$E$2000&lt;&gt;"9 - Perdu")*(Potentials!$E$2:$E$2000&lt;&gt;"10 - Gele"))
+SUMPRODUCT((Potentials!$F$2:$F$2000=0)*(Potentials!$A$2:$A$2000=BA196)*(Potentials!$D$2:$D$2000)*(Potentials!$E$2:$E$2000&lt;&gt;"8 - Gagne")*(Potentials!$E$2:$E$2000&lt;&gt;"9 - Perdu")*(Potentials!$E$2:$E$2000&lt;&gt;"10 - Gele")),
SUMPRODUCT((Potentials!$F$2:$F$2000)*(Potentials!$A$2:$A$2000=BA196)*(Potentials!$E$2:$E$2000&lt;&gt;"8 - Gagne")*(Potentials!$E$2:$E$2000&lt;&gt;"9 - Perdu")*(Potentials!$E$2:$E$2000&lt;&gt;"10 - Gele")*(Potentials!$O$2:$O$2000=$A$2))
+SUMPRODUCT((Potentials!$F$2:$F$2000=0)*(Potentials!$A$2:$A$2000=BA196)*(Potentials!$D$2:$D$2000)*(Potentials!$E$2:$E$2000&lt;&gt;"8 - Gagne")*(Potentials!$E$2:$E$2000&lt;&gt;"9 - Perdu")*(Potentials!$E$2:$E$2000&lt;&gt;"10 - Gele")*(Potentials!$O$2:$O$2000=$A$2)))</f>
      </c>
    </row>
    <row r="197" spans="1:113">
      <c r="R197" t="str">
        <f>Potentials!A195</f>
      </c>
      <c r="S197" s="1" t="str">
        <f>Potentials!M195</f>
      </c>
      <c r="T197" s="47" t="str">
        <f>IF(INDEX(Potentials!$A$1:$O$1000,MATCH(R197,Potentials!$A$1:$A$1000,0),MATCH("Origine setup",Potentials!$A$1:$O$1,0))&lt;&gt;"",0,
IF($A$2="Tous",
IF(AND($R$2=0,$S$2=0,DATE(YEAR(S197),MONTH(S197),DAY(S197))&gt;=$O$6,(DATE(YEAR(S197),MONTH(S197),DAY(S197))&lt;=$O$3),LEFT(R197,3)="PRA"),1,
IF(AND($R$2&lt;&gt;0,$S$2&lt;&gt;0,DATE(YEAR(S197),MONTH(S197),DAY(S197))&gt;=$R$2,(DATE(YEAR(S197),MONTH(S197),DAY(S197))&lt;=$S$2),LEFT(R197,3)="PRA"),1,0)),
IF(AND($R$2=0,$S$2=0,DATE(YEAR(S197),MONTH(S197),DAY(S197))&gt;=$O$6,(DATE(YEAR(S197),MONTH(S197),DAY(S197))&lt;=$O$3),INDEX(Potentials!$A$1:$O$1000,MATCH(R197,Potentials!$A$1:$A$1000,0),MATCH("Groupe",Potentials!$A$1:$O$1,0))=$A$2,LEFT(R197,3)="PRA"),1,
IF(AND($R$2&lt;&gt;0,$S$2&lt;&gt;0,DATE(YEAR(S197),MONTH(S197),DAY(S197))&gt;=$R$2,(DATE(YEAR(S197),MONTH(S197),DAY(S197))&lt;=$S$2),INDEX(Potentials!$A$1:$O$1000,MATCH(R197,Potentials!$A$1:$A$1000,0),MATCH("Groupe",Potentials!$A$1:$O$1,0))=$A$2,LEFT(R197,3)="PRA"),1,0))))</f>
      </c>
      <c r="U197" s="47" t="str">
        <f>IF(T197&lt;&gt;0,SUM($T$4:T197),0)</f>
      </c>
      <c r="V197" s="1"/>
      <c r="W197" s="17"/>
      <c r="Y197" t="str">
        <f>Projects!A195</f>
      </c>
      <c r="Z197" s="1" t="str">
        <f>Projects!I195</f>
      </c>
      <c r="AA197" s="47" t="str">
        <f>IF($A$2="Tous",
IF(AND($Y$2=0,$Z$2=0,DATE(YEAR(Z197),MONTH(Z197),DAY(Z197))&gt;=$O$6,(DATE(YEAR(Z197),MONTH(Z197),DAY(Z197))&lt;=$O$3)),1,
IF(AND($Y$2&lt;&gt;0,$Z$2&lt;&gt;0,DATE(YEAR(Z197),MONTH(Z197),DAY(Z197))&gt;=$Y$2,(DATE(YEAR(Z197),MONTH(Z197),DAY(Z197))&lt;=$Z$2)),1,0)),
IF(AND($Y$2=0,$Z$2=0,DATE(YEAR(Z197),MONTH(Z197),DAY(Z197))&gt;=$O$6,(DATE(YEAR(Z197),MONTH(Z197),DAY(Z197))&lt;=$O$3),INDEX(Projects!$A$1:$O$1000,MATCH(Y197,Projects!$A$1:$A$1000,0),MATCH("Groupe",Projects!$A$1:$O$1,0))=$A$2),1,
IF(AND($Y$2&lt;&gt;0,$Z$2&lt;&gt;0,DATE(YEAR(Z197),MONTH(Z197),DAY(Z197))&gt;=$Y$2,(DATE(YEAR(Z197),MONTH(Z197),DAY(Z197))&lt;=$Z$2),INDEX(Projects!$A$1:$O$1000,MATCH(Y197,Projects!$A$1:$A$1000,0),MATCH("Groupe",Projects!$A$1:$O$1,0))=$A$2),1,0)))</f>
      </c>
      <c r="AB197" s="47" t="str">
        <f>IF(AA197&lt;&gt;0,SUM($AA$4:AA197),0)</f>
      </c>
      <c r="AC197" s="1"/>
      <c r="AD197" s="17"/>
      <c r="AF197" t="str">
        <f>Projects!A195</f>
      </c>
      <c r="AG197" s="1" t="str">
        <f>Projects!D195</f>
      </c>
      <c r="AH197" s="47" t="str">
        <f>IF($A$2="Tous",
IF(AND($AF$2=0,$AG$2=0,DATE(YEAR(AG197),MONTH(AG197),DAY(AG197))&gt;=$O$6,(DATE(YEAR(AG197),MONTH(AG197),DAY(AG197))&lt;=$O$3)),1,
IF(AND($AF$2&lt;&gt;0,$AG$2&lt;&gt;0,DATE(YEAR(AG197),MONTH(AG197),DAY(AG197))&gt;=$AF$2,(DATE(YEAR(AG197),MONTH(AG197),DAY(AG197))&lt;=$AG$2)),1,0)),
IF(AND($AF$2=0,$AG$2=0,DATE(YEAR(AG197),MONTH(AG197),DAY(AG197))&gt;=$O$6,(DATE(YEAR(AG197),MONTH(AG197),DAY(AG197))&lt;=$O$3),INDEX(Projects!$A$1:$O$1000,MATCH(AF197,Projects!$A$1:$A$1000,0),MATCH("Groupe",Projects!$A$1:$O$1,0))=$A$2),1,
IF(AND($AF$2&lt;&gt;0,$AG$2&lt;&gt;0,DATE(YEAR(AG197),MONTH(AG197),DAY(AG197))&gt;=$AF$2,(DATE(YEAR(AG197),MONTH(AG197),DAY(AG197))&lt;=$AG$2),INDEX(Projects!$A$1:$O$1000,MATCH(AF197,Projects!$A$1:$A$1000,0),MATCH("Groupe",Projects!$A$1:$O$1,0))=$A$2),1,0)))</f>
      </c>
      <c r="AI197" s="47" t="str">
        <f>IF(AH197&lt;&gt;0,SUM($AH$4:AH197),0)</f>
      </c>
      <c r="AJ197" s="1"/>
      <c r="AK197" s="17"/>
      <c r="AM197" t="str">
        <f>Potentials!A195</f>
      </c>
      <c r="AN197" s="1" t="str">
        <f>Potentials!L195</f>
      </c>
      <c r="AO197" s="47" t="str">
        <f>IF(INDEX(Potentials!$A$1:$O$1000,MATCH(R197,Potentials!$A$1:$A$1000,0),MATCH("Origine setup",Potentials!$A$1:$O$1,0))&lt;&gt;"",0,
IF($A$2="Tous",
IF(AND($AM$2=0,$AN$2=0,DATE(YEAR(AN197),MONTH(AN197),DAY(AN197))&gt;=$O$6,(DATE(YEAR(AN197),MONTH(AN197),DAY(AN197))&lt;=$O$3),INDEX(Potentials!$A$1:$O$10000,MATCH(AM197,Potentials!$A$1:$A$1000,0),MATCH("Statut",Potentials!$A$1:$O$1,0))="9 -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IF(AND($AM$2&lt;&gt;0,$AN$2&lt;&gt;0,DATE(YEAR(AN197),MONTH(AN197),DAY(AN197))&gt;=$AM$2,(DATE(YEAR(AN197),MONTH(AN197),DAY(AN197))&lt;=$AN$2),INDEX(Potentials!$A$1:$O$10000,MATCH(AM197,Potentials!$A$1:$A$1000,0),MATCH("Statut",Potentials!$A$1:$O$1,0))="9 - Perdu"),1,0)),
IF(AND($AM$2=0,$AN$2=0,DATE(YEAR(AN197),MONTH(AN197),DAY(AN197))&gt;=$O$6,(DATE(YEAR(AN197),MONTH(AN197),DAY(AN197))&lt;=$O$3),INDEX(Potentials!$A$1:$O$1000,MATCH(AM197,Potentials!$A$1:$A$1000,0),MATCH("Groupe",Potentials!$A$1:$O$1,0))=$A$2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,MATCH(AM197,Potentials!$A$1:$A$1000,0),MATCH("Groupe",Potentials!$A$1:$O$1,0))=$A$2,INDEX(Potentials!$A$1:$O$10000,MATCH(AM197,Potentials!$A$1:$A$1000,0),MATCH("Statut",Potentials!$A$1:$O$1,0))="9 - Perdu"),1,0))))</f>
      </c>
      <c r="AP197" s="47" t="str">
        <f>IF(AO197&lt;&gt;0,SUM($AO$4:AO197),0)</f>
      </c>
      <c r="AQ197" s="1"/>
      <c r="AR197" s="17"/>
      <c r="AT197" t="str">
        <f>IF(COUNTIF($AT$4:AT196,Potentials!B195)&gt;0,"",Potentials!B195)</f>
      </c>
      <c r="AU197" s="2" t="str">
        <f t="array" ref="AU197" aca="1" ca="1">IF($A$2="Tous",SUMPRODUCT((Potentials!$F$2:$F$2000)*(Potentials!$B$2:$B$2000=AT197)*(Potentials!$E$2:$E$2000&lt;&gt;"8 - Gagne")*(Potentials!$E$2:$E$2000&lt;&gt;"9 - Perdu")*(Potentials!$E$2:$E$2000&lt;&gt;"10 - Gele"))
+SUMPRODUCT((Potentials!$F$2:$F$2000=0)*(Potentials!$B$2:$B$2000=AT197)*(Potentials!$D$2:$D$2000)*(Potentials!$E$2:$E$2000&lt;&gt;"8 - Gagne")*(Potentials!$E$2:$E$2000&lt;&gt;"9 - Perdu")*(Potentials!$E$2:$E$2000&lt;&gt;"10 - Gele")),
SUMPRODUCT((Potentials!$F$2:$F$2000)*(Potentials!$B$2:$B$2000=AT197)*(Potentials!$E$2:$E$2000&lt;&gt;"8 - Gagne")*(Potentials!$E$2:$E$2000&lt;&gt;"9 - Perdu")*(Potentials!$E$2:$E$2000&lt;&gt;"10 - Gele")*(Potentials!$O$2:$O$2000=$A$2))
+SUMPRODUCT((Potentials!$F$2:$F$2000=0)*(Potentials!$B$2:$B$2000=AT197)*(Potentials!$D$2:$D$2000)*(Potentials!$E$2:$E$2000&lt;&gt;"8 - Gagne")*(Potentials!$E$2:$E$2000&lt;&gt;"9 - Perdu")*(Potentials!$E$2:$E$2000&lt;&gt;"10 - Gele")*(Potentials!$O$2:$O$2000=$A$2)))</f>
      </c>
      <c r="BA197" t="str">
        <f>Potentials!A195</f>
      </c>
      <c r="BB197" s="2" t="str">
        <f t="array" ref="BB197" aca="1" ca="1">IF($A$2="Tous",SUMPRODUCT((Potentials!$F$2:$F$2000)*(Potentials!$A$2:$A$2000=BA197)*(Potentials!$E$2:$E$2000&lt;&gt;"8 - Gagne")*(Potentials!$E$2:$E$2000&lt;&gt;"9 - Perdu")*(Potentials!$E$2:$E$2000&lt;&gt;"10 - Gele"))
+SUMPRODUCT((Potentials!$F$2:$F$2000=0)*(Potentials!$A$2:$A$2000=BA197)*(Potentials!$D$2:$D$2000)*(Potentials!$E$2:$E$2000&lt;&gt;"8 - Gagne")*(Potentials!$E$2:$E$2000&lt;&gt;"9 - Perdu")*(Potentials!$E$2:$E$2000&lt;&gt;"10 - Gele")),
SUMPRODUCT((Potentials!$F$2:$F$2000)*(Potentials!$A$2:$A$2000=BA197)*(Potentials!$E$2:$E$2000&lt;&gt;"8 - Gagne")*(Potentials!$E$2:$E$2000&lt;&gt;"9 - Perdu")*(Potentials!$E$2:$E$2000&lt;&gt;"10 - Gele")*(Potentials!$O$2:$O$2000=$A$2))
+SUMPRODUCT((Potentials!$F$2:$F$2000=0)*(Potentials!$A$2:$A$2000=BA197)*(Potentials!$D$2:$D$2000)*(Potentials!$E$2:$E$2000&lt;&gt;"8 - Gagne")*(Potentials!$E$2:$E$2000&lt;&gt;"9 - Perdu")*(Potentials!$E$2:$E$2000&lt;&gt;"10 - Gele")*(Potentials!$O$2:$O$2000=$A$2)))</f>
      </c>
    </row>
    <row r="198" spans="1:113">
      <c r="R198" t="str">
        <f>Potentials!A196</f>
      </c>
      <c r="S198" s="1" t="str">
        <f>Potentials!M196</f>
      </c>
      <c r="T198" s="47" t="str">
        <f>IF(INDEX(Potentials!$A$1:$O$1000,MATCH(R198,Potentials!$A$1:$A$1000,0),MATCH("Origine setup",Potentials!$A$1:$O$1,0))&lt;&gt;"",0,
IF($A$2="Tous",
IF(AND($R$2=0,$S$2=0,DATE(YEAR(S198),MONTH(S198),DAY(S198))&gt;=$O$6,(DATE(YEAR(S198),MONTH(S198),DAY(S198))&lt;=$O$3),LEFT(R198,3)="PRA"),1,
IF(AND($R$2&lt;&gt;0,$S$2&lt;&gt;0,DATE(YEAR(S198),MONTH(S198),DAY(S198))&gt;=$R$2,(DATE(YEAR(S198),MONTH(S198),DAY(S198))&lt;=$S$2),LEFT(R198,3)="PRA"),1,0)),
IF(AND($R$2=0,$S$2=0,DATE(YEAR(S198),MONTH(S198),DAY(S198))&gt;=$O$6,(DATE(YEAR(S198),MONTH(S198),DAY(S198))&lt;=$O$3),INDEX(Potentials!$A$1:$O$1000,MATCH(R198,Potentials!$A$1:$A$1000,0),MATCH("Groupe",Potentials!$A$1:$O$1,0))=$A$2,LEFT(R198,3)="PRA"),1,
IF(AND($R$2&lt;&gt;0,$S$2&lt;&gt;0,DATE(YEAR(S198),MONTH(S198),DAY(S198))&gt;=$R$2,(DATE(YEAR(S198),MONTH(S198),DAY(S198))&lt;=$S$2),INDEX(Potentials!$A$1:$O$1000,MATCH(R198,Potentials!$A$1:$A$1000,0),MATCH("Groupe",Potentials!$A$1:$O$1,0))=$A$2,LEFT(R198,3)="PRA"),1,0))))</f>
      </c>
      <c r="U198" s="47" t="str">
        <f>IF(T198&lt;&gt;0,SUM($T$4:T198),0)</f>
      </c>
      <c r="V198" s="1"/>
      <c r="W198" s="17"/>
      <c r="Y198" t="str">
        <f>Projects!A196</f>
      </c>
      <c r="Z198" s="1" t="str">
        <f>Projects!I196</f>
      </c>
      <c r="AA198" s="47" t="str">
        <f>IF($A$2="Tous",
IF(AND($Y$2=0,$Z$2=0,DATE(YEAR(Z198),MONTH(Z198),DAY(Z198))&gt;=$O$6,(DATE(YEAR(Z198),MONTH(Z198),DAY(Z198))&lt;=$O$3)),1,
IF(AND($Y$2&lt;&gt;0,$Z$2&lt;&gt;0,DATE(YEAR(Z198),MONTH(Z198),DAY(Z198))&gt;=$Y$2,(DATE(YEAR(Z198),MONTH(Z198),DAY(Z198))&lt;=$Z$2)),1,0)),
IF(AND($Y$2=0,$Z$2=0,DATE(YEAR(Z198),MONTH(Z198),DAY(Z198))&gt;=$O$6,(DATE(YEAR(Z198),MONTH(Z198),DAY(Z198))&lt;=$O$3),INDEX(Projects!$A$1:$O$1000,MATCH(Y198,Projects!$A$1:$A$1000,0),MATCH("Groupe",Projects!$A$1:$O$1,0))=$A$2),1,
IF(AND($Y$2&lt;&gt;0,$Z$2&lt;&gt;0,DATE(YEAR(Z198),MONTH(Z198),DAY(Z198))&gt;=$Y$2,(DATE(YEAR(Z198),MONTH(Z198),DAY(Z198))&lt;=$Z$2),INDEX(Projects!$A$1:$O$1000,MATCH(Y198,Projects!$A$1:$A$1000,0),MATCH("Groupe",Projects!$A$1:$O$1,0))=$A$2),1,0)))</f>
      </c>
      <c r="AB198" s="47" t="str">
        <f>IF(AA198&lt;&gt;0,SUM($AA$4:AA198),0)</f>
      </c>
      <c r="AC198" s="1"/>
      <c r="AD198" s="17"/>
      <c r="AF198" t="str">
        <f>Projects!A196</f>
      </c>
      <c r="AG198" s="1" t="str">
        <f>Projects!D196</f>
      </c>
      <c r="AH198" s="47" t="str">
        <f>IF($A$2="Tous",
IF(AND($AF$2=0,$AG$2=0,DATE(YEAR(AG198),MONTH(AG198),DAY(AG198))&gt;=$O$6,(DATE(YEAR(AG198),MONTH(AG198),DAY(AG198))&lt;=$O$3)),1,
IF(AND($AF$2&lt;&gt;0,$AG$2&lt;&gt;0,DATE(YEAR(AG198),MONTH(AG198),DAY(AG198))&gt;=$AF$2,(DATE(YEAR(AG198),MONTH(AG198),DAY(AG198))&lt;=$AG$2)),1,0)),
IF(AND($AF$2=0,$AG$2=0,DATE(YEAR(AG198),MONTH(AG198),DAY(AG198))&gt;=$O$6,(DATE(YEAR(AG198),MONTH(AG198),DAY(AG198))&lt;=$O$3),INDEX(Projects!$A$1:$O$1000,MATCH(AF198,Projects!$A$1:$A$1000,0),MATCH("Groupe",Projects!$A$1:$O$1,0))=$A$2),1,
IF(AND($AF$2&lt;&gt;0,$AG$2&lt;&gt;0,DATE(YEAR(AG198),MONTH(AG198),DAY(AG198))&gt;=$AF$2,(DATE(YEAR(AG198),MONTH(AG198),DAY(AG198))&lt;=$AG$2),INDEX(Projects!$A$1:$O$1000,MATCH(AF198,Projects!$A$1:$A$1000,0),MATCH("Groupe",Projects!$A$1:$O$1,0))=$A$2),1,0)))</f>
      </c>
      <c r="AI198" s="47" t="str">
        <f>IF(AH198&lt;&gt;0,SUM($AH$4:AH198),0)</f>
      </c>
      <c r="AJ198" s="1"/>
      <c r="AK198" s="17"/>
      <c r="AM198" t="str">
        <f>Potentials!A196</f>
      </c>
      <c r="AN198" s="1" t="str">
        <f>Potentials!L196</f>
      </c>
      <c r="AO198" s="47" t="str">
        <f>IF(INDEX(Potentials!$A$1:$O$1000,MATCH(R198,Potentials!$A$1:$A$1000,0),MATCH("Origine setup",Potentials!$A$1:$O$1,0))&lt;&gt;"",0,
IF($A$2="Tous",
IF(AND($AM$2=0,$AN$2=0,DATE(YEAR(AN198),MONTH(AN198),DAY(AN198))&gt;=$O$6,(DATE(YEAR(AN198),MONTH(AN198),DAY(AN198))&lt;=$O$3),INDEX(Potentials!$A$1:$O$10000,MATCH(AM198,Potentials!$A$1:$A$1000,0),MATCH("Statut",Potentials!$A$1:$O$1,0))="9 -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IF(AND($AM$2&lt;&gt;0,$AN$2&lt;&gt;0,DATE(YEAR(AN198),MONTH(AN198),DAY(AN198))&gt;=$AM$2,(DATE(YEAR(AN198),MONTH(AN198),DAY(AN198))&lt;=$AN$2),INDEX(Potentials!$A$1:$O$10000,MATCH(AM198,Potentials!$A$1:$A$1000,0),MATCH("Statut",Potentials!$A$1:$O$1,0))="9 - Perdu"),1,0)),
IF(AND($AM$2=0,$AN$2=0,DATE(YEAR(AN198),MONTH(AN198),DAY(AN198))&gt;=$O$6,(DATE(YEAR(AN198),MONTH(AN198),DAY(AN198))&lt;=$O$3),INDEX(Potentials!$A$1:$O$1000,MATCH(AM198,Potentials!$A$1:$A$1000,0),MATCH("Groupe",Potentials!$A$1:$O$1,0))=$A$2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,MATCH(AM198,Potentials!$A$1:$A$1000,0),MATCH("Groupe",Potentials!$A$1:$O$1,0))=$A$2,INDEX(Potentials!$A$1:$O$10000,MATCH(AM198,Potentials!$A$1:$A$1000,0),MATCH("Statut",Potentials!$A$1:$O$1,0))="9 - Perdu"),1,0))))</f>
      </c>
      <c r="AP198" s="47" t="str">
        <f>IF(AO198&lt;&gt;0,SUM($AO$4:AO198),0)</f>
      </c>
      <c r="AQ198" s="1"/>
      <c r="AR198" s="17"/>
      <c r="AT198" t="str">
        <f>IF(COUNTIF($AT$4:AT197,Potentials!B196)&gt;0,"",Potentials!B196)</f>
      </c>
      <c r="AU198" s="2" t="str">
        <f t="array" ref="AU198" aca="1" ca="1">IF($A$2="Tous",SUMPRODUCT((Potentials!$F$2:$F$2000)*(Potentials!$B$2:$B$2000=AT198)*(Potentials!$E$2:$E$2000&lt;&gt;"8 - Gagne")*(Potentials!$E$2:$E$2000&lt;&gt;"9 - Perdu")*(Potentials!$E$2:$E$2000&lt;&gt;"10 - Gele"))
+SUMPRODUCT((Potentials!$F$2:$F$2000=0)*(Potentials!$B$2:$B$2000=AT198)*(Potentials!$D$2:$D$2000)*(Potentials!$E$2:$E$2000&lt;&gt;"8 - Gagne")*(Potentials!$E$2:$E$2000&lt;&gt;"9 - Perdu")*(Potentials!$E$2:$E$2000&lt;&gt;"10 - Gele")),
SUMPRODUCT((Potentials!$F$2:$F$2000)*(Potentials!$B$2:$B$2000=AT198)*(Potentials!$E$2:$E$2000&lt;&gt;"8 - Gagne")*(Potentials!$E$2:$E$2000&lt;&gt;"9 - Perdu")*(Potentials!$E$2:$E$2000&lt;&gt;"10 - Gele")*(Potentials!$O$2:$O$2000=$A$2))
+SUMPRODUCT((Potentials!$F$2:$F$2000=0)*(Potentials!$B$2:$B$2000=AT198)*(Potentials!$D$2:$D$2000)*(Potentials!$E$2:$E$2000&lt;&gt;"8 - Gagne")*(Potentials!$E$2:$E$2000&lt;&gt;"9 - Perdu")*(Potentials!$E$2:$E$2000&lt;&gt;"10 - Gele")*(Potentials!$O$2:$O$2000=$A$2)))</f>
      </c>
      <c r="BA198" t="str">
        <f>Potentials!A196</f>
      </c>
      <c r="BB198" s="2" t="str">
        <f t="array" ref="BB198" aca="1" ca="1">IF($A$2="Tous",SUMPRODUCT((Potentials!$F$2:$F$2000)*(Potentials!$A$2:$A$2000=BA198)*(Potentials!$E$2:$E$2000&lt;&gt;"8 - Gagne")*(Potentials!$E$2:$E$2000&lt;&gt;"9 - Perdu")*(Potentials!$E$2:$E$2000&lt;&gt;"10 - Gele"))
+SUMPRODUCT((Potentials!$F$2:$F$2000=0)*(Potentials!$A$2:$A$2000=BA198)*(Potentials!$D$2:$D$2000)*(Potentials!$E$2:$E$2000&lt;&gt;"8 - Gagne")*(Potentials!$E$2:$E$2000&lt;&gt;"9 - Perdu")*(Potentials!$E$2:$E$2000&lt;&gt;"10 - Gele")),
SUMPRODUCT((Potentials!$F$2:$F$2000)*(Potentials!$A$2:$A$2000=BA198)*(Potentials!$E$2:$E$2000&lt;&gt;"8 - Gagne")*(Potentials!$E$2:$E$2000&lt;&gt;"9 - Perdu")*(Potentials!$E$2:$E$2000&lt;&gt;"10 - Gele")*(Potentials!$O$2:$O$2000=$A$2))
+SUMPRODUCT((Potentials!$F$2:$F$2000=0)*(Potentials!$A$2:$A$2000=BA198)*(Potentials!$D$2:$D$2000)*(Potentials!$E$2:$E$2000&lt;&gt;"8 - Gagne")*(Potentials!$E$2:$E$2000&lt;&gt;"9 - Perdu")*(Potentials!$E$2:$E$2000&lt;&gt;"10 - Gele")*(Potentials!$O$2:$O$2000=$A$2)))</f>
      </c>
    </row>
    <row r="199" spans="1:113">
      <c r="R199" t="str">
        <f>Potentials!A197</f>
      </c>
      <c r="S199" s="1" t="str">
        <f>Potentials!M197</f>
      </c>
      <c r="T199" s="47" t="str">
        <f>IF(INDEX(Potentials!$A$1:$O$1000,MATCH(R199,Potentials!$A$1:$A$1000,0),MATCH("Origine setup",Potentials!$A$1:$O$1,0))&lt;&gt;"",0,
IF($A$2="Tous",
IF(AND($R$2=0,$S$2=0,DATE(YEAR(S199),MONTH(S199),DAY(S199))&gt;=$O$6,(DATE(YEAR(S199),MONTH(S199),DAY(S199))&lt;=$O$3),LEFT(R199,3)="PRA"),1,
IF(AND($R$2&lt;&gt;0,$S$2&lt;&gt;0,DATE(YEAR(S199),MONTH(S199),DAY(S199))&gt;=$R$2,(DATE(YEAR(S199),MONTH(S199),DAY(S199))&lt;=$S$2),LEFT(R199,3)="PRA"),1,0)),
IF(AND($R$2=0,$S$2=0,DATE(YEAR(S199),MONTH(S199),DAY(S199))&gt;=$O$6,(DATE(YEAR(S199),MONTH(S199),DAY(S199))&lt;=$O$3),INDEX(Potentials!$A$1:$O$1000,MATCH(R199,Potentials!$A$1:$A$1000,0),MATCH("Groupe",Potentials!$A$1:$O$1,0))=$A$2,LEFT(R199,3)="PRA"),1,
IF(AND($R$2&lt;&gt;0,$S$2&lt;&gt;0,DATE(YEAR(S199),MONTH(S199),DAY(S199))&gt;=$R$2,(DATE(YEAR(S199),MONTH(S199),DAY(S199))&lt;=$S$2),INDEX(Potentials!$A$1:$O$1000,MATCH(R199,Potentials!$A$1:$A$1000,0),MATCH("Groupe",Potentials!$A$1:$O$1,0))=$A$2,LEFT(R199,3)="PRA"),1,0))))</f>
      </c>
      <c r="U199" s="47" t="str">
        <f>IF(T199&lt;&gt;0,SUM($T$4:T199),0)</f>
      </c>
      <c r="V199" s="1"/>
      <c r="W199" s="17"/>
      <c r="Y199" t="str">
        <f>Projects!A197</f>
      </c>
      <c r="Z199" s="1" t="str">
        <f>Projects!I197</f>
      </c>
      <c r="AA199" s="47" t="str">
        <f>IF($A$2="Tous",
IF(AND($Y$2=0,$Z$2=0,DATE(YEAR(Z199),MONTH(Z199),DAY(Z199))&gt;=$O$6,(DATE(YEAR(Z199),MONTH(Z199),DAY(Z199))&lt;=$O$3)),1,
IF(AND($Y$2&lt;&gt;0,$Z$2&lt;&gt;0,DATE(YEAR(Z199),MONTH(Z199),DAY(Z199))&gt;=$Y$2,(DATE(YEAR(Z199),MONTH(Z199),DAY(Z199))&lt;=$Z$2)),1,0)),
IF(AND($Y$2=0,$Z$2=0,DATE(YEAR(Z199),MONTH(Z199),DAY(Z199))&gt;=$O$6,(DATE(YEAR(Z199),MONTH(Z199),DAY(Z199))&lt;=$O$3),INDEX(Projects!$A$1:$O$1000,MATCH(Y199,Projects!$A$1:$A$1000,0),MATCH("Groupe",Projects!$A$1:$O$1,0))=$A$2),1,
IF(AND($Y$2&lt;&gt;0,$Z$2&lt;&gt;0,DATE(YEAR(Z199),MONTH(Z199),DAY(Z199))&gt;=$Y$2,(DATE(YEAR(Z199),MONTH(Z199),DAY(Z199))&lt;=$Z$2),INDEX(Projects!$A$1:$O$1000,MATCH(Y199,Projects!$A$1:$A$1000,0),MATCH("Groupe",Projects!$A$1:$O$1,0))=$A$2),1,0)))</f>
      </c>
      <c r="AB199" s="47" t="str">
        <f>IF(AA199&lt;&gt;0,SUM($AA$4:AA199),0)</f>
      </c>
      <c r="AC199" s="1"/>
      <c r="AD199" s="17"/>
      <c r="AF199" t="str">
        <f>Projects!A197</f>
      </c>
      <c r="AG199" s="1" t="str">
        <f>Projects!D197</f>
      </c>
      <c r="AH199" s="47" t="str">
        <f>IF($A$2="Tous",
IF(AND($AF$2=0,$AG$2=0,DATE(YEAR(AG199),MONTH(AG199),DAY(AG199))&gt;=$O$6,(DATE(YEAR(AG199),MONTH(AG199),DAY(AG199))&lt;=$O$3)),1,
IF(AND($AF$2&lt;&gt;0,$AG$2&lt;&gt;0,DATE(YEAR(AG199),MONTH(AG199),DAY(AG199))&gt;=$AF$2,(DATE(YEAR(AG199),MONTH(AG199),DAY(AG199))&lt;=$AG$2)),1,0)),
IF(AND($AF$2=0,$AG$2=0,DATE(YEAR(AG199),MONTH(AG199),DAY(AG199))&gt;=$O$6,(DATE(YEAR(AG199),MONTH(AG199),DAY(AG199))&lt;=$O$3),INDEX(Projects!$A$1:$O$1000,MATCH(AF199,Projects!$A$1:$A$1000,0),MATCH("Groupe",Projects!$A$1:$O$1,0))=$A$2),1,
IF(AND($AF$2&lt;&gt;0,$AG$2&lt;&gt;0,DATE(YEAR(AG199),MONTH(AG199),DAY(AG199))&gt;=$AF$2,(DATE(YEAR(AG199),MONTH(AG199),DAY(AG199))&lt;=$AG$2),INDEX(Projects!$A$1:$O$1000,MATCH(AF199,Projects!$A$1:$A$1000,0),MATCH("Groupe",Projects!$A$1:$O$1,0))=$A$2),1,0)))</f>
      </c>
      <c r="AI199" s="47" t="str">
        <f>IF(AH199&lt;&gt;0,SUM($AH$4:AH199),0)</f>
      </c>
      <c r="AJ199" s="1"/>
      <c r="AK199" s="17"/>
      <c r="AM199" t="str">
        <f>Potentials!A197</f>
      </c>
      <c r="AN199" s="1" t="str">
        <f>Potentials!L197</f>
      </c>
      <c r="AO199" s="47" t="str">
        <f>IF(INDEX(Potentials!$A$1:$O$1000,MATCH(R199,Potentials!$A$1:$A$1000,0),MATCH("Origine setup",Potentials!$A$1:$O$1,0))&lt;&gt;"",0,
IF($A$2="Tous",
IF(AND($AM$2=0,$AN$2=0,DATE(YEAR(AN199),MONTH(AN199),DAY(AN199))&gt;=$O$6,(DATE(YEAR(AN199),MONTH(AN199),DAY(AN199))&lt;=$O$3),INDEX(Potentials!$A$1:$O$10000,MATCH(AM199,Potentials!$A$1:$A$1000,0),MATCH("Statut",Potentials!$A$1:$O$1,0))="9 -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IF(AND($AM$2&lt;&gt;0,$AN$2&lt;&gt;0,DATE(YEAR(AN199),MONTH(AN199),DAY(AN199))&gt;=$AM$2,(DATE(YEAR(AN199),MONTH(AN199),DAY(AN199))&lt;=$AN$2),INDEX(Potentials!$A$1:$O$10000,MATCH(AM199,Potentials!$A$1:$A$1000,0),MATCH("Statut",Potentials!$A$1:$O$1,0))="9 - Perdu"),1,0)),
IF(AND($AM$2=0,$AN$2=0,DATE(YEAR(AN199),MONTH(AN199),DAY(AN199))&gt;=$O$6,(DATE(YEAR(AN199),MONTH(AN199),DAY(AN199))&lt;=$O$3),INDEX(Potentials!$A$1:$O$1000,MATCH(AM199,Potentials!$A$1:$A$1000,0),MATCH("Groupe",Potentials!$A$1:$O$1,0))=$A$2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,MATCH(AM199,Potentials!$A$1:$A$1000,0),MATCH("Groupe",Potentials!$A$1:$O$1,0))=$A$2,INDEX(Potentials!$A$1:$O$10000,MATCH(AM199,Potentials!$A$1:$A$1000,0),MATCH("Statut",Potentials!$A$1:$O$1,0))="9 - Perdu"),1,0))))</f>
      </c>
      <c r="AP199" s="47" t="str">
        <f>IF(AO199&lt;&gt;0,SUM($AO$4:AO199),0)</f>
      </c>
      <c r="AQ199" s="1"/>
      <c r="AR199" s="17"/>
      <c r="AT199" t="str">
        <f>IF(COUNTIF($AT$4:AT198,Potentials!B197)&gt;0,"",Potentials!B197)</f>
      </c>
      <c r="AU199" s="2" t="str">
        <f t="array" ref="AU199" aca="1" ca="1">IF($A$2="Tous",SUMPRODUCT((Potentials!$F$2:$F$2000)*(Potentials!$B$2:$B$2000=AT199)*(Potentials!$E$2:$E$2000&lt;&gt;"8 - Gagne")*(Potentials!$E$2:$E$2000&lt;&gt;"9 - Perdu")*(Potentials!$E$2:$E$2000&lt;&gt;"10 - Gele"))
+SUMPRODUCT((Potentials!$F$2:$F$2000=0)*(Potentials!$B$2:$B$2000=AT199)*(Potentials!$D$2:$D$2000)*(Potentials!$E$2:$E$2000&lt;&gt;"8 - Gagne")*(Potentials!$E$2:$E$2000&lt;&gt;"9 - Perdu")*(Potentials!$E$2:$E$2000&lt;&gt;"10 - Gele")),
SUMPRODUCT((Potentials!$F$2:$F$2000)*(Potentials!$B$2:$B$2000=AT199)*(Potentials!$E$2:$E$2000&lt;&gt;"8 - Gagne")*(Potentials!$E$2:$E$2000&lt;&gt;"9 - Perdu")*(Potentials!$E$2:$E$2000&lt;&gt;"10 - Gele")*(Potentials!$O$2:$O$2000=$A$2))
+SUMPRODUCT((Potentials!$F$2:$F$2000=0)*(Potentials!$B$2:$B$2000=AT199)*(Potentials!$D$2:$D$2000)*(Potentials!$E$2:$E$2000&lt;&gt;"8 - Gagne")*(Potentials!$E$2:$E$2000&lt;&gt;"9 - Perdu")*(Potentials!$E$2:$E$2000&lt;&gt;"10 - Gele")*(Potentials!$O$2:$O$2000=$A$2)))</f>
      </c>
      <c r="BA199" t="str">
        <f>Potentials!A197</f>
      </c>
      <c r="BB199" s="2" t="str">
        <f t="array" ref="BB199" aca="1" ca="1">IF($A$2="Tous",SUMPRODUCT((Potentials!$F$2:$F$2000)*(Potentials!$A$2:$A$2000=BA199)*(Potentials!$E$2:$E$2000&lt;&gt;"8 - Gagne")*(Potentials!$E$2:$E$2000&lt;&gt;"9 - Perdu")*(Potentials!$E$2:$E$2000&lt;&gt;"10 - Gele"))
+SUMPRODUCT((Potentials!$F$2:$F$2000=0)*(Potentials!$A$2:$A$2000=BA199)*(Potentials!$D$2:$D$2000)*(Potentials!$E$2:$E$2000&lt;&gt;"8 - Gagne")*(Potentials!$E$2:$E$2000&lt;&gt;"9 - Perdu")*(Potentials!$E$2:$E$2000&lt;&gt;"10 - Gele")),
SUMPRODUCT((Potentials!$F$2:$F$2000)*(Potentials!$A$2:$A$2000=BA199)*(Potentials!$E$2:$E$2000&lt;&gt;"8 - Gagne")*(Potentials!$E$2:$E$2000&lt;&gt;"9 - Perdu")*(Potentials!$E$2:$E$2000&lt;&gt;"10 - Gele")*(Potentials!$O$2:$O$2000=$A$2))
+SUMPRODUCT((Potentials!$F$2:$F$2000=0)*(Potentials!$A$2:$A$2000=BA199)*(Potentials!$D$2:$D$2000)*(Potentials!$E$2:$E$2000&lt;&gt;"8 - Gagne")*(Potentials!$E$2:$E$2000&lt;&gt;"9 - Perdu")*(Potentials!$E$2:$E$2000&lt;&gt;"10 - Gele")*(Potentials!$O$2:$O$2000=$A$2)))</f>
      </c>
    </row>
    <row r="200" spans="1:113">
      <c r="R200" t="str">
        <f>Potentials!A198</f>
      </c>
      <c r="S200" s="1" t="str">
        <f>Potentials!M198</f>
      </c>
      <c r="T200" s="47" t="str">
        <f>IF(INDEX(Potentials!$A$1:$O$1000,MATCH(R200,Potentials!$A$1:$A$1000,0),MATCH("Origine setup",Potentials!$A$1:$O$1,0))&lt;&gt;"",0,
IF($A$2="Tous",
IF(AND($R$2=0,$S$2=0,DATE(YEAR(S200),MONTH(S200),DAY(S200))&gt;=$O$6,(DATE(YEAR(S200),MONTH(S200),DAY(S200))&lt;=$O$3),LEFT(R200,3)="PRA"),1,
IF(AND($R$2&lt;&gt;0,$S$2&lt;&gt;0,DATE(YEAR(S200),MONTH(S200),DAY(S200))&gt;=$R$2,(DATE(YEAR(S200),MONTH(S200),DAY(S200))&lt;=$S$2),LEFT(R200,3)="PRA"),1,0)),
IF(AND($R$2=0,$S$2=0,DATE(YEAR(S200),MONTH(S200),DAY(S200))&gt;=$O$6,(DATE(YEAR(S200),MONTH(S200),DAY(S200))&lt;=$O$3),INDEX(Potentials!$A$1:$O$1000,MATCH(R200,Potentials!$A$1:$A$1000,0),MATCH("Groupe",Potentials!$A$1:$O$1,0))=$A$2,LEFT(R200,3)="PRA"),1,
IF(AND($R$2&lt;&gt;0,$S$2&lt;&gt;0,DATE(YEAR(S200),MONTH(S200),DAY(S200))&gt;=$R$2,(DATE(YEAR(S200),MONTH(S200),DAY(S200))&lt;=$S$2),INDEX(Potentials!$A$1:$O$1000,MATCH(R200,Potentials!$A$1:$A$1000,0),MATCH("Groupe",Potentials!$A$1:$O$1,0))=$A$2,LEFT(R200,3)="PRA"),1,0))))</f>
      </c>
      <c r="U200" s="47" t="str">
        <f>IF(T200&lt;&gt;0,SUM($T$4:T200),0)</f>
      </c>
      <c r="V200" s="1"/>
      <c r="W200" s="17"/>
      <c r="Y200" t="str">
        <f>Projects!A198</f>
      </c>
      <c r="Z200" s="1" t="str">
        <f>Projects!I198</f>
      </c>
      <c r="AA200" s="47" t="str">
        <f>IF($A$2="Tous",
IF(AND($Y$2=0,$Z$2=0,DATE(YEAR(Z200),MONTH(Z200),DAY(Z200))&gt;=$O$6,(DATE(YEAR(Z200),MONTH(Z200),DAY(Z200))&lt;=$O$3)),1,
IF(AND($Y$2&lt;&gt;0,$Z$2&lt;&gt;0,DATE(YEAR(Z200),MONTH(Z200),DAY(Z200))&gt;=$Y$2,(DATE(YEAR(Z200),MONTH(Z200),DAY(Z200))&lt;=$Z$2)),1,0)),
IF(AND($Y$2=0,$Z$2=0,DATE(YEAR(Z200),MONTH(Z200),DAY(Z200))&gt;=$O$6,(DATE(YEAR(Z200),MONTH(Z200),DAY(Z200))&lt;=$O$3),INDEX(Projects!$A$1:$O$1000,MATCH(Y200,Projects!$A$1:$A$1000,0),MATCH("Groupe",Projects!$A$1:$O$1,0))=$A$2),1,
IF(AND($Y$2&lt;&gt;0,$Z$2&lt;&gt;0,DATE(YEAR(Z200),MONTH(Z200),DAY(Z200))&gt;=$Y$2,(DATE(YEAR(Z200),MONTH(Z200),DAY(Z200))&lt;=$Z$2),INDEX(Projects!$A$1:$O$1000,MATCH(Y200,Projects!$A$1:$A$1000,0),MATCH("Groupe",Projects!$A$1:$O$1,0))=$A$2),1,0)))</f>
      </c>
      <c r="AB200" s="47" t="str">
        <f>IF(AA200&lt;&gt;0,SUM($AA$4:AA200),0)</f>
      </c>
      <c r="AC200" s="1"/>
      <c r="AD200" s="17"/>
      <c r="AF200" t="str">
        <f>Projects!A198</f>
      </c>
      <c r="AG200" s="1" t="str">
        <f>Projects!D198</f>
      </c>
      <c r="AH200" s="47" t="str">
        <f>IF($A$2="Tous",
IF(AND($AF$2=0,$AG$2=0,DATE(YEAR(AG200),MONTH(AG200),DAY(AG200))&gt;=$O$6,(DATE(YEAR(AG200),MONTH(AG200),DAY(AG200))&lt;=$O$3)),1,
IF(AND($AF$2&lt;&gt;0,$AG$2&lt;&gt;0,DATE(YEAR(AG200),MONTH(AG200),DAY(AG200))&gt;=$AF$2,(DATE(YEAR(AG200),MONTH(AG200),DAY(AG200))&lt;=$AG$2)),1,0)),
IF(AND($AF$2=0,$AG$2=0,DATE(YEAR(AG200),MONTH(AG200),DAY(AG200))&gt;=$O$6,(DATE(YEAR(AG200),MONTH(AG200),DAY(AG200))&lt;=$O$3),INDEX(Projects!$A$1:$O$1000,MATCH(AF200,Projects!$A$1:$A$1000,0),MATCH("Groupe",Projects!$A$1:$O$1,0))=$A$2),1,
IF(AND($AF$2&lt;&gt;0,$AG$2&lt;&gt;0,DATE(YEAR(AG200),MONTH(AG200),DAY(AG200))&gt;=$AF$2,(DATE(YEAR(AG200),MONTH(AG200),DAY(AG200))&lt;=$AG$2),INDEX(Projects!$A$1:$O$1000,MATCH(AF200,Projects!$A$1:$A$1000,0),MATCH("Groupe",Projects!$A$1:$O$1,0))=$A$2),1,0)))</f>
      </c>
      <c r="AI200" s="47" t="str">
        <f>IF(AH200&lt;&gt;0,SUM($AH$4:AH200),0)</f>
      </c>
      <c r="AJ200" s="1"/>
      <c r="AK200" s="17"/>
      <c r="AM200" t="str">
        <f>Potentials!A198</f>
      </c>
      <c r="AN200" s="1" t="str">
        <f>Potentials!L198</f>
      </c>
      <c r="AO200" s="47" t="str">
        <f>IF(INDEX(Potentials!$A$1:$O$1000,MATCH(R200,Potentials!$A$1:$A$1000,0),MATCH("Origine setup",Potentials!$A$1:$O$1,0))&lt;&gt;"",0,
IF($A$2="Tous",
IF(AND($AM$2=0,$AN$2=0,DATE(YEAR(AN200),MONTH(AN200),DAY(AN200))&gt;=$O$6,(DATE(YEAR(AN200),MONTH(AN200),DAY(AN200))&lt;=$O$3),INDEX(Potentials!$A$1:$O$10000,MATCH(AM200,Potentials!$A$1:$A$1000,0),MATCH("Statut",Potentials!$A$1:$O$1,0))="9 -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IF(AND($AM$2&lt;&gt;0,$AN$2&lt;&gt;0,DATE(YEAR(AN200),MONTH(AN200),DAY(AN200))&gt;=$AM$2,(DATE(YEAR(AN200),MONTH(AN200),DAY(AN200))&lt;=$AN$2),INDEX(Potentials!$A$1:$O$10000,MATCH(AM200,Potentials!$A$1:$A$1000,0),MATCH("Statut",Potentials!$A$1:$O$1,0))="9 - Perdu"),1,0)),
IF(AND($AM$2=0,$AN$2=0,DATE(YEAR(AN200),MONTH(AN200),DAY(AN200))&gt;=$O$6,(DATE(YEAR(AN200),MONTH(AN200),DAY(AN200))&lt;=$O$3),INDEX(Potentials!$A$1:$O$1000,MATCH(AM200,Potentials!$A$1:$A$1000,0),MATCH("Groupe",Potentials!$A$1:$O$1,0))=$A$2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,MATCH(AM200,Potentials!$A$1:$A$1000,0),MATCH("Groupe",Potentials!$A$1:$O$1,0))=$A$2,INDEX(Potentials!$A$1:$O$10000,MATCH(AM200,Potentials!$A$1:$A$1000,0),MATCH("Statut",Potentials!$A$1:$O$1,0))="9 - Perdu"),1,0))))</f>
      </c>
      <c r="AP200" s="47" t="str">
        <f>IF(AO200&lt;&gt;0,SUM($AO$4:AO200),0)</f>
      </c>
      <c r="AQ200" s="1"/>
      <c r="AR200" s="17"/>
      <c r="AT200" t="str">
        <f>IF(COUNTIF($AT$4:AT199,Potentials!B198)&gt;0,"",Potentials!B198)</f>
      </c>
      <c r="AU200" s="2" t="str">
        <f t="array" ref="AU200" aca="1" ca="1">IF($A$2="Tous",SUMPRODUCT((Potentials!$F$2:$F$2000)*(Potentials!$B$2:$B$2000=AT200)*(Potentials!$E$2:$E$2000&lt;&gt;"8 - Gagne")*(Potentials!$E$2:$E$2000&lt;&gt;"9 - Perdu")*(Potentials!$E$2:$E$2000&lt;&gt;"10 - Gele"))
+SUMPRODUCT((Potentials!$F$2:$F$2000=0)*(Potentials!$B$2:$B$2000=AT200)*(Potentials!$D$2:$D$2000)*(Potentials!$E$2:$E$2000&lt;&gt;"8 - Gagne")*(Potentials!$E$2:$E$2000&lt;&gt;"9 - Perdu")*(Potentials!$E$2:$E$2000&lt;&gt;"10 - Gele")),
SUMPRODUCT((Potentials!$F$2:$F$2000)*(Potentials!$B$2:$B$2000=AT200)*(Potentials!$E$2:$E$2000&lt;&gt;"8 - Gagne")*(Potentials!$E$2:$E$2000&lt;&gt;"9 - Perdu")*(Potentials!$E$2:$E$2000&lt;&gt;"10 - Gele")*(Potentials!$O$2:$O$2000=$A$2))
+SUMPRODUCT((Potentials!$F$2:$F$2000=0)*(Potentials!$B$2:$B$2000=AT200)*(Potentials!$D$2:$D$2000)*(Potentials!$E$2:$E$2000&lt;&gt;"8 - Gagne")*(Potentials!$E$2:$E$2000&lt;&gt;"9 - Perdu")*(Potentials!$E$2:$E$2000&lt;&gt;"10 - Gele")*(Potentials!$O$2:$O$2000=$A$2)))</f>
      </c>
      <c r="BA200" t="str">
        <f>Potentials!A198</f>
      </c>
      <c r="BB200" s="2" t="str">
        <f t="array" ref="BB200" aca="1" ca="1">IF($A$2="Tous",SUMPRODUCT((Potentials!$F$2:$F$2000)*(Potentials!$A$2:$A$2000=BA200)*(Potentials!$E$2:$E$2000&lt;&gt;"8 - Gagne")*(Potentials!$E$2:$E$2000&lt;&gt;"9 - Perdu")*(Potentials!$E$2:$E$2000&lt;&gt;"10 - Gele"))
+SUMPRODUCT((Potentials!$F$2:$F$2000=0)*(Potentials!$A$2:$A$2000=BA200)*(Potentials!$D$2:$D$2000)*(Potentials!$E$2:$E$2000&lt;&gt;"8 - Gagne")*(Potentials!$E$2:$E$2000&lt;&gt;"9 - Perdu")*(Potentials!$E$2:$E$2000&lt;&gt;"10 - Gele")),
SUMPRODUCT((Potentials!$F$2:$F$2000)*(Potentials!$A$2:$A$2000=BA200)*(Potentials!$E$2:$E$2000&lt;&gt;"8 - Gagne")*(Potentials!$E$2:$E$2000&lt;&gt;"9 - Perdu")*(Potentials!$E$2:$E$2000&lt;&gt;"10 - Gele")*(Potentials!$O$2:$O$2000=$A$2))
+SUMPRODUCT((Potentials!$F$2:$F$2000=0)*(Potentials!$A$2:$A$2000=BA200)*(Potentials!$D$2:$D$2000)*(Potentials!$E$2:$E$2000&lt;&gt;"8 - Gagne")*(Potentials!$E$2:$E$2000&lt;&gt;"9 - Perdu")*(Potentials!$E$2:$E$2000&lt;&gt;"10 - Gele")*(Potentials!$O$2:$O$2000=$A$2)))</f>
      </c>
    </row>
    <row r="201" spans="1:113">
      <c r="R201" t="str">
        <f>Potentials!A199</f>
      </c>
      <c r="S201" s="1" t="str">
        <f>Potentials!M199</f>
      </c>
      <c r="T201" s="47" t="str">
        <f>IF(INDEX(Potentials!$A$1:$O$1000,MATCH(R201,Potentials!$A$1:$A$1000,0),MATCH("Origine setup",Potentials!$A$1:$O$1,0))&lt;&gt;"",0,
IF($A$2="Tous",
IF(AND($R$2=0,$S$2=0,DATE(YEAR(S201),MONTH(S201),DAY(S201))&gt;=$O$6,(DATE(YEAR(S201),MONTH(S201),DAY(S201))&lt;=$O$3),LEFT(R201,3)="PRA"),1,
IF(AND($R$2&lt;&gt;0,$S$2&lt;&gt;0,DATE(YEAR(S201),MONTH(S201),DAY(S201))&gt;=$R$2,(DATE(YEAR(S201),MONTH(S201),DAY(S201))&lt;=$S$2),LEFT(R201,3)="PRA"),1,0)),
IF(AND($R$2=0,$S$2=0,DATE(YEAR(S201),MONTH(S201),DAY(S201))&gt;=$O$6,(DATE(YEAR(S201),MONTH(S201),DAY(S201))&lt;=$O$3),INDEX(Potentials!$A$1:$O$1000,MATCH(R201,Potentials!$A$1:$A$1000,0),MATCH("Groupe",Potentials!$A$1:$O$1,0))=$A$2,LEFT(R201,3)="PRA"),1,
IF(AND($R$2&lt;&gt;0,$S$2&lt;&gt;0,DATE(YEAR(S201),MONTH(S201),DAY(S201))&gt;=$R$2,(DATE(YEAR(S201),MONTH(S201),DAY(S201))&lt;=$S$2),INDEX(Potentials!$A$1:$O$1000,MATCH(R201,Potentials!$A$1:$A$1000,0),MATCH("Groupe",Potentials!$A$1:$O$1,0))=$A$2,LEFT(R201,3)="PRA"),1,0))))</f>
      </c>
      <c r="U201" s="47" t="str">
        <f>IF(T201&lt;&gt;0,SUM($T$4:T201),0)</f>
      </c>
      <c r="V201" s="1"/>
      <c r="W201" s="17"/>
      <c r="Y201" t="str">
        <f>Projects!A199</f>
      </c>
      <c r="Z201" s="1" t="str">
        <f>Projects!I199</f>
      </c>
      <c r="AA201" s="47" t="str">
        <f>IF($A$2="Tous",
IF(AND($Y$2=0,$Z$2=0,DATE(YEAR(Z201),MONTH(Z201),DAY(Z201))&gt;=$O$6,(DATE(YEAR(Z201),MONTH(Z201),DAY(Z201))&lt;=$O$3)),1,
IF(AND($Y$2&lt;&gt;0,$Z$2&lt;&gt;0,DATE(YEAR(Z201),MONTH(Z201),DAY(Z201))&gt;=$Y$2,(DATE(YEAR(Z201),MONTH(Z201),DAY(Z201))&lt;=$Z$2)),1,0)),
IF(AND($Y$2=0,$Z$2=0,DATE(YEAR(Z201),MONTH(Z201),DAY(Z201))&gt;=$O$6,(DATE(YEAR(Z201),MONTH(Z201),DAY(Z201))&lt;=$O$3),INDEX(Projects!$A$1:$O$1000,MATCH(Y201,Projects!$A$1:$A$1000,0),MATCH("Groupe",Projects!$A$1:$O$1,0))=$A$2),1,
IF(AND($Y$2&lt;&gt;0,$Z$2&lt;&gt;0,DATE(YEAR(Z201),MONTH(Z201),DAY(Z201))&gt;=$Y$2,(DATE(YEAR(Z201),MONTH(Z201),DAY(Z201))&lt;=$Z$2),INDEX(Projects!$A$1:$O$1000,MATCH(Y201,Projects!$A$1:$A$1000,0),MATCH("Groupe",Projects!$A$1:$O$1,0))=$A$2),1,0)))</f>
      </c>
      <c r="AB201" s="47" t="str">
        <f>IF(AA201&lt;&gt;0,SUM($AA$4:AA201),0)</f>
      </c>
      <c r="AC201" s="1"/>
      <c r="AD201" s="17"/>
      <c r="AF201" t="str">
        <f>Projects!A199</f>
      </c>
      <c r="AG201" s="1" t="str">
        <f>Projects!D199</f>
      </c>
      <c r="AH201" s="47" t="str">
        <f>IF($A$2="Tous",
IF(AND($AF$2=0,$AG$2=0,DATE(YEAR(AG201),MONTH(AG201),DAY(AG201))&gt;=$O$6,(DATE(YEAR(AG201),MONTH(AG201),DAY(AG201))&lt;=$O$3)),1,
IF(AND($AF$2&lt;&gt;0,$AG$2&lt;&gt;0,DATE(YEAR(AG201),MONTH(AG201),DAY(AG201))&gt;=$AF$2,(DATE(YEAR(AG201),MONTH(AG201),DAY(AG201))&lt;=$AG$2)),1,0)),
IF(AND($AF$2=0,$AG$2=0,DATE(YEAR(AG201),MONTH(AG201),DAY(AG201))&gt;=$O$6,(DATE(YEAR(AG201),MONTH(AG201),DAY(AG201))&lt;=$O$3),INDEX(Projects!$A$1:$O$1000,MATCH(AF201,Projects!$A$1:$A$1000,0),MATCH("Groupe",Projects!$A$1:$O$1,0))=$A$2),1,
IF(AND($AF$2&lt;&gt;0,$AG$2&lt;&gt;0,DATE(YEAR(AG201),MONTH(AG201),DAY(AG201))&gt;=$AF$2,(DATE(YEAR(AG201),MONTH(AG201),DAY(AG201))&lt;=$AG$2),INDEX(Projects!$A$1:$O$1000,MATCH(AF201,Projects!$A$1:$A$1000,0),MATCH("Groupe",Projects!$A$1:$O$1,0))=$A$2),1,0)))</f>
      </c>
      <c r="AI201" s="47" t="str">
        <f>IF(AH201&lt;&gt;0,SUM($AH$4:AH201),0)</f>
      </c>
      <c r="AJ201" s="1"/>
      <c r="AK201" s="17"/>
      <c r="AM201" t="str">
        <f>Potentials!A199</f>
      </c>
      <c r="AN201" s="1" t="str">
        <f>Potentials!L199</f>
      </c>
      <c r="AO201" s="47" t="str">
        <f>IF(INDEX(Potentials!$A$1:$O$1000,MATCH(R201,Potentials!$A$1:$A$1000,0),MATCH("Origine setup",Potentials!$A$1:$O$1,0))&lt;&gt;"",0,
IF($A$2="Tous",
IF(AND($AM$2=0,$AN$2=0,DATE(YEAR(AN201),MONTH(AN201),DAY(AN201))&gt;=$O$6,(DATE(YEAR(AN201),MONTH(AN201),DAY(AN201))&lt;=$O$3),INDEX(Potentials!$A$1:$O$10000,MATCH(AM201,Potentials!$A$1:$A$1000,0),MATCH("Statut",Potentials!$A$1:$O$1,0))="9 -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IF(AND($AM$2&lt;&gt;0,$AN$2&lt;&gt;0,DATE(YEAR(AN201),MONTH(AN201),DAY(AN201))&gt;=$AM$2,(DATE(YEAR(AN201),MONTH(AN201),DAY(AN201))&lt;=$AN$2),INDEX(Potentials!$A$1:$O$10000,MATCH(AM201,Potentials!$A$1:$A$1000,0),MATCH("Statut",Potentials!$A$1:$O$1,0))="9 - Perdu"),1,0)),
IF(AND($AM$2=0,$AN$2=0,DATE(YEAR(AN201),MONTH(AN201),DAY(AN201))&gt;=$O$6,(DATE(YEAR(AN201),MONTH(AN201),DAY(AN201))&lt;=$O$3),INDEX(Potentials!$A$1:$O$1000,MATCH(AM201,Potentials!$A$1:$A$1000,0),MATCH("Groupe",Potentials!$A$1:$O$1,0))=$A$2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,MATCH(AM201,Potentials!$A$1:$A$1000,0),MATCH("Groupe",Potentials!$A$1:$O$1,0))=$A$2,INDEX(Potentials!$A$1:$O$10000,MATCH(AM201,Potentials!$A$1:$A$1000,0),MATCH("Statut",Potentials!$A$1:$O$1,0))="9 - Perdu"),1,0))))</f>
      </c>
      <c r="AP201" s="47" t="str">
        <f>IF(AO201&lt;&gt;0,SUM($AO$4:AO201),0)</f>
      </c>
      <c r="AQ201" s="1"/>
      <c r="AR201" s="17"/>
      <c r="AT201" t="str">
        <f>IF(COUNTIF($AT$4:AT200,Potentials!B199)&gt;0,"",Potentials!B199)</f>
      </c>
      <c r="AU201" s="2" t="str">
        <f t="array" ref="AU201" aca="1" ca="1">IF($A$2="Tous",SUMPRODUCT((Potentials!$F$2:$F$2000)*(Potentials!$B$2:$B$2000=AT201)*(Potentials!$E$2:$E$2000&lt;&gt;"8 - Gagne")*(Potentials!$E$2:$E$2000&lt;&gt;"9 - Perdu")*(Potentials!$E$2:$E$2000&lt;&gt;"10 - Gele"))
+SUMPRODUCT((Potentials!$F$2:$F$2000=0)*(Potentials!$B$2:$B$2000=AT201)*(Potentials!$D$2:$D$2000)*(Potentials!$E$2:$E$2000&lt;&gt;"8 - Gagne")*(Potentials!$E$2:$E$2000&lt;&gt;"9 - Perdu")*(Potentials!$E$2:$E$2000&lt;&gt;"10 - Gele")),
SUMPRODUCT((Potentials!$F$2:$F$2000)*(Potentials!$B$2:$B$2000=AT201)*(Potentials!$E$2:$E$2000&lt;&gt;"8 - Gagne")*(Potentials!$E$2:$E$2000&lt;&gt;"9 - Perdu")*(Potentials!$E$2:$E$2000&lt;&gt;"10 - Gele")*(Potentials!$O$2:$O$2000=$A$2))
+SUMPRODUCT((Potentials!$F$2:$F$2000=0)*(Potentials!$B$2:$B$2000=AT201)*(Potentials!$D$2:$D$2000)*(Potentials!$E$2:$E$2000&lt;&gt;"8 - Gagne")*(Potentials!$E$2:$E$2000&lt;&gt;"9 - Perdu")*(Potentials!$E$2:$E$2000&lt;&gt;"10 - Gele")*(Potentials!$O$2:$O$2000=$A$2)))</f>
      </c>
      <c r="BA201" t="str">
        <f>Potentials!A199</f>
      </c>
      <c r="BB201" s="2" t="str">
        <f t="array" ref="BB201" aca="1" ca="1">IF($A$2="Tous",SUMPRODUCT((Potentials!$F$2:$F$2000)*(Potentials!$A$2:$A$2000=BA201)*(Potentials!$E$2:$E$2000&lt;&gt;"8 - Gagne")*(Potentials!$E$2:$E$2000&lt;&gt;"9 - Perdu")*(Potentials!$E$2:$E$2000&lt;&gt;"10 - Gele"))
+SUMPRODUCT((Potentials!$F$2:$F$2000=0)*(Potentials!$A$2:$A$2000=BA201)*(Potentials!$D$2:$D$2000)*(Potentials!$E$2:$E$2000&lt;&gt;"8 - Gagne")*(Potentials!$E$2:$E$2000&lt;&gt;"9 - Perdu")*(Potentials!$E$2:$E$2000&lt;&gt;"10 - Gele")),
SUMPRODUCT((Potentials!$F$2:$F$2000)*(Potentials!$A$2:$A$2000=BA201)*(Potentials!$E$2:$E$2000&lt;&gt;"8 - Gagne")*(Potentials!$E$2:$E$2000&lt;&gt;"9 - Perdu")*(Potentials!$E$2:$E$2000&lt;&gt;"10 - Gele")*(Potentials!$O$2:$O$2000=$A$2))
+SUMPRODUCT((Potentials!$F$2:$F$2000=0)*(Potentials!$A$2:$A$2000=BA201)*(Potentials!$D$2:$D$2000)*(Potentials!$E$2:$E$2000&lt;&gt;"8 - Gagne")*(Potentials!$E$2:$E$2000&lt;&gt;"9 - Perdu")*(Potentials!$E$2:$E$2000&lt;&gt;"10 - Gele")*(Potentials!$O$2:$O$2000=$A$2)))</f>
      </c>
    </row>
    <row r="202" spans="1:113">
      <c r="R202" t="str">
        <f>Potentials!A200</f>
      </c>
      <c r="S202" s="1" t="str">
        <f>Potentials!M200</f>
      </c>
      <c r="T202" s="47" t="str">
        <f>IF(INDEX(Potentials!$A$1:$O$1000,MATCH(R202,Potentials!$A$1:$A$1000,0),MATCH("Origine setup",Potentials!$A$1:$O$1,0))&lt;&gt;"",0,
IF($A$2="Tous",
IF(AND($R$2=0,$S$2=0,DATE(YEAR(S202),MONTH(S202),DAY(S202))&gt;=$O$6,(DATE(YEAR(S202),MONTH(S202),DAY(S202))&lt;=$O$3),LEFT(R202,3)="PRA"),1,
IF(AND($R$2&lt;&gt;0,$S$2&lt;&gt;0,DATE(YEAR(S202),MONTH(S202),DAY(S202))&gt;=$R$2,(DATE(YEAR(S202),MONTH(S202),DAY(S202))&lt;=$S$2),LEFT(R202,3)="PRA"),1,0)),
IF(AND($R$2=0,$S$2=0,DATE(YEAR(S202),MONTH(S202),DAY(S202))&gt;=$O$6,(DATE(YEAR(S202),MONTH(S202),DAY(S202))&lt;=$O$3),INDEX(Potentials!$A$1:$O$1000,MATCH(R202,Potentials!$A$1:$A$1000,0),MATCH("Groupe",Potentials!$A$1:$O$1,0))=$A$2,LEFT(R202,3)="PRA"),1,
IF(AND($R$2&lt;&gt;0,$S$2&lt;&gt;0,DATE(YEAR(S202),MONTH(S202),DAY(S202))&gt;=$R$2,(DATE(YEAR(S202),MONTH(S202),DAY(S202))&lt;=$S$2),INDEX(Potentials!$A$1:$O$1000,MATCH(R202,Potentials!$A$1:$A$1000,0),MATCH("Groupe",Potentials!$A$1:$O$1,0))=$A$2,LEFT(R202,3)="PRA"),1,0))))</f>
      </c>
      <c r="U202" s="47" t="str">
        <f>IF(T202&lt;&gt;0,SUM($T$4:T202),0)</f>
      </c>
      <c r="V202" s="1"/>
      <c r="W202" s="17"/>
      <c r="Y202" t="str">
        <f>Projects!A200</f>
      </c>
      <c r="Z202" s="1" t="str">
        <f>Projects!I200</f>
      </c>
      <c r="AA202" s="47" t="str">
        <f>IF($A$2="Tous",
IF(AND($Y$2=0,$Z$2=0,DATE(YEAR(Z202),MONTH(Z202),DAY(Z202))&gt;=$O$6,(DATE(YEAR(Z202),MONTH(Z202),DAY(Z202))&lt;=$O$3)),1,
IF(AND($Y$2&lt;&gt;0,$Z$2&lt;&gt;0,DATE(YEAR(Z202),MONTH(Z202),DAY(Z202))&gt;=$Y$2,(DATE(YEAR(Z202),MONTH(Z202),DAY(Z202))&lt;=$Z$2)),1,0)),
IF(AND($Y$2=0,$Z$2=0,DATE(YEAR(Z202),MONTH(Z202),DAY(Z202))&gt;=$O$6,(DATE(YEAR(Z202),MONTH(Z202),DAY(Z202))&lt;=$O$3),INDEX(Projects!$A$1:$O$1000,MATCH(Y202,Projects!$A$1:$A$1000,0),MATCH("Groupe",Projects!$A$1:$O$1,0))=$A$2),1,
IF(AND($Y$2&lt;&gt;0,$Z$2&lt;&gt;0,DATE(YEAR(Z202),MONTH(Z202),DAY(Z202))&gt;=$Y$2,(DATE(YEAR(Z202),MONTH(Z202),DAY(Z202))&lt;=$Z$2),INDEX(Projects!$A$1:$O$1000,MATCH(Y202,Projects!$A$1:$A$1000,0),MATCH("Groupe",Projects!$A$1:$O$1,0))=$A$2),1,0)))</f>
      </c>
      <c r="AB202" s="47" t="str">
        <f>IF(AA202&lt;&gt;0,SUM($AA$4:AA202),0)</f>
      </c>
      <c r="AC202" s="1"/>
      <c r="AD202" s="17"/>
      <c r="AF202" t="str">
        <f>Projects!A200</f>
      </c>
      <c r="AG202" s="1" t="str">
        <f>Projects!D200</f>
      </c>
      <c r="AH202" s="47" t="str">
        <f>IF($A$2="Tous",
IF(AND($AF$2=0,$AG$2=0,DATE(YEAR(AG202),MONTH(AG202),DAY(AG202))&gt;=$O$6,(DATE(YEAR(AG202),MONTH(AG202),DAY(AG202))&lt;=$O$3)),1,
IF(AND($AF$2&lt;&gt;0,$AG$2&lt;&gt;0,DATE(YEAR(AG202),MONTH(AG202),DAY(AG202))&gt;=$AF$2,(DATE(YEAR(AG202),MONTH(AG202),DAY(AG202))&lt;=$AG$2)),1,0)),
IF(AND($AF$2=0,$AG$2=0,DATE(YEAR(AG202),MONTH(AG202),DAY(AG202))&gt;=$O$6,(DATE(YEAR(AG202),MONTH(AG202),DAY(AG202))&lt;=$O$3),INDEX(Projects!$A$1:$O$1000,MATCH(AF202,Projects!$A$1:$A$1000,0),MATCH("Groupe",Projects!$A$1:$O$1,0))=$A$2),1,
IF(AND($AF$2&lt;&gt;0,$AG$2&lt;&gt;0,DATE(YEAR(AG202),MONTH(AG202),DAY(AG202))&gt;=$AF$2,(DATE(YEAR(AG202),MONTH(AG202),DAY(AG202))&lt;=$AG$2),INDEX(Projects!$A$1:$O$1000,MATCH(AF202,Projects!$A$1:$A$1000,0),MATCH("Groupe",Projects!$A$1:$O$1,0))=$A$2),1,0)))</f>
      </c>
      <c r="AI202" s="47" t="str">
        <f>IF(AH202&lt;&gt;0,SUM($AH$4:AH202),0)</f>
      </c>
      <c r="AJ202" s="1"/>
      <c r="AK202" s="17"/>
      <c r="AM202" t="str">
        <f>Potentials!A200</f>
      </c>
      <c r="AN202" s="1" t="str">
        <f>Potentials!L200</f>
      </c>
      <c r="AO202" s="47" t="str">
        <f>IF(INDEX(Potentials!$A$1:$O$1000,MATCH(R202,Potentials!$A$1:$A$1000,0),MATCH("Origine setup",Potentials!$A$1:$O$1,0))&lt;&gt;"",0,
IF($A$2="Tous",
IF(AND($AM$2=0,$AN$2=0,DATE(YEAR(AN202),MONTH(AN202),DAY(AN202))&gt;=$O$6,(DATE(YEAR(AN202),MONTH(AN202),DAY(AN202))&lt;=$O$3),INDEX(Potentials!$A$1:$O$10000,MATCH(AM202,Potentials!$A$1:$A$1000,0),MATCH("Statut",Potentials!$A$1:$O$1,0))="9 -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IF(AND($AM$2&lt;&gt;0,$AN$2&lt;&gt;0,DATE(YEAR(AN202),MONTH(AN202),DAY(AN202))&gt;=$AM$2,(DATE(YEAR(AN202),MONTH(AN202),DAY(AN202))&lt;=$AN$2),INDEX(Potentials!$A$1:$O$10000,MATCH(AM202,Potentials!$A$1:$A$1000,0),MATCH("Statut",Potentials!$A$1:$O$1,0))="9 - Perdu"),1,0)),
IF(AND($AM$2=0,$AN$2=0,DATE(YEAR(AN202),MONTH(AN202),DAY(AN202))&gt;=$O$6,(DATE(YEAR(AN202),MONTH(AN202),DAY(AN202))&lt;=$O$3),INDEX(Potentials!$A$1:$O$1000,MATCH(AM202,Potentials!$A$1:$A$1000,0),MATCH("Groupe",Potentials!$A$1:$O$1,0))=$A$2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,MATCH(AM202,Potentials!$A$1:$A$1000,0),MATCH("Groupe",Potentials!$A$1:$O$1,0))=$A$2,INDEX(Potentials!$A$1:$O$10000,MATCH(AM202,Potentials!$A$1:$A$1000,0),MATCH("Statut",Potentials!$A$1:$O$1,0))="9 - Perdu"),1,0))))</f>
      </c>
      <c r="AP202" s="47" t="str">
        <f>IF(AO202&lt;&gt;0,SUM($AO$4:AO202),0)</f>
      </c>
      <c r="AQ202" s="1"/>
      <c r="AR202" s="17"/>
      <c r="AT202" t="str">
        <f>IF(COUNTIF($AT$4:AT201,Potentials!B200)&gt;0,"",Potentials!B200)</f>
      </c>
      <c r="AU202" s="2" t="str">
        <f t="array" ref="AU202" aca="1" ca="1">IF($A$2="Tous",SUMPRODUCT((Potentials!$F$2:$F$2000)*(Potentials!$B$2:$B$2000=AT202)*(Potentials!$E$2:$E$2000&lt;&gt;"8 - Gagne")*(Potentials!$E$2:$E$2000&lt;&gt;"9 - Perdu")*(Potentials!$E$2:$E$2000&lt;&gt;"10 - Gele"))
+SUMPRODUCT((Potentials!$F$2:$F$2000=0)*(Potentials!$B$2:$B$2000=AT202)*(Potentials!$D$2:$D$2000)*(Potentials!$E$2:$E$2000&lt;&gt;"8 - Gagne")*(Potentials!$E$2:$E$2000&lt;&gt;"9 - Perdu")*(Potentials!$E$2:$E$2000&lt;&gt;"10 - Gele")),
SUMPRODUCT((Potentials!$F$2:$F$2000)*(Potentials!$B$2:$B$2000=AT202)*(Potentials!$E$2:$E$2000&lt;&gt;"8 - Gagne")*(Potentials!$E$2:$E$2000&lt;&gt;"9 - Perdu")*(Potentials!$E$2:$E$2000&lt;&gt;"10 - Gele")*(Potentials!$O$2:$O$2000=$A$2))
+SUMPRODUCT((Potentials!$F$2:$F$2000=0)*(Potentials!$B$2:$B$2000=AT202)*(Potentials!$D$2:$D$2000)*(Potentials!$E$2:$E$2000&lt;&gt;"8 - Gagne")*(Potentials!$E$2:$E$2000&lt;&gt;"9 - Perdu")*(Potentials!$E$2:$E$2000&lt;&gt;"10 - Gele")*(Potentials!$O$2:$O$2000=$A$2)))</f>
      </c>
      <c r="BA202" t="str">
        <f>Potentials!A200</f>
      </c>
      <c r="BB202" s="2" t="str">
        <f t="array" ref="BB202" aca="1" ca="1">IF($A$2="Tous",SUMPRODUCT((Potentials!$F$2:$F$2000)*(Potentials!$A$2:$A$2000=BA202)*(Potentials!$E$2:$E$2000&lt;&gt;"8 - Gagne")*(Potentials!$E$2:$E$2000&lt;&gt;"9 - Perdu")*(Potentials!$E$2:$E$2000&lt;&gt;"10 - Gele"))
+SUMPRODUCT((Potentials!$F$2:$F$2000=0)*(Potentials!$A$2:$A$2000=BA202)*(Potentials!$D$2:$D$2000)*(Potentials!$E$2:$E$2000&lt;&gt;"8 - Gagne")*(Potentials!$E$2:$E$2000&lt;&gt;"9 - Perdu")*(Potentials!$E$2:$E$2000&lt;&gt;"10 - Gele")),
SUMPRODUCT((Potentials!$F$2:$F$2000)*(Potentials!$A$2:$A$2000=BA202)*(Potentials!$E$2:$E$2000&lt;&gt;"8 - Gagne")*(Potentials!$E$2:$E$2000&lt;&gt;"9 - Perdu")*(Potentials!$E$2:$E$2000&lt;&gt;"10 - Gele")*(Potentials!$O$2:$O$2000=$A$2))
+SUMPRODUCT((Potentials!$F$2:$F$2000=0)*(Potentials!$A$2:$A$2000=BA202)*(Potentials!$D$2:$D$2000)*(Potentials!$E$2:$E$2000&lt;&gt;"8 - Gagne")*(Potentials!$E$2:$E$2000&lt;&gt;"9 - Perdu")*(Potentials!$E$2:$E$2000&lt;&gt;"10 - Gele")*(Potentials!$O$2:$O$2000=$A$2)))</f>
      </c>
    </row>
    <row r="203" spans="1:113">
      <c r="R203" t="str">
        <f>Potentials!A201</f>
      </c>
      <c r="S203" s="1" t="str">
        <f>Potentials!M201</f>
      </c>
      <c r="T203" s="47" t="str">
        <f>IF(INDEX(Potentials!$A$1:$O$1000,MATCH(R203,Potentials!$A$1:$A$1000,0),MATCH("Origine setup",Potentials!$A$1:$O$1,0))&lt;&gt;"",0,
IF($A$2="Tous",
IF(AND($R$2=0,$S$2=0,DATE(YEAR(S203),MONTH(S203),DAY(S203))&gt;=$O$6,(DATE(YEAR(S203),MONTH(S203),DAY(S203))&lt;=$O$3),LEFT(R203,3)="PRA"),1,
IF(AND($R$2&lt;&gt;0,$S$2&lt;&gt;0,DATE(YEAR(S203),MONTH(S203),DAY(S203))&gt;=$R$2,(DATE(YEAR(S203),MONTH(S203),DAY(S203))&lt;=$S$2),LEFT(R203,3)="PRA"),1,0)),
IF(AND($R$2=0,$S$2=0,DATE(YEAR(S203),MONTH(S203),DAY(S203))&gt;=$O$6,(DATE(YEAR(S203),MONTH(S203),DAY(S203))&lt;=$O$3),INDEX(Potentials!$A$1:$O$1000,MATCH(R203,Potentials!$A$1:$A$1000,0),MATCH("Groupe",Potentials!$A$1:$O$1,0))=$A$2,LEFT(R203,3)="PRA"),1,
IF(AND($R$2&lt;&gt;0,$S$2&lt;&gt;0,DATE(YEAR(S203),MONTH(S203),DAY(S203))&gt;=$R$2,(DATE(YEAR(S203),MONTH(S203),DAY(S203))&lt;=$S$2),INDEX(Potentials!$A$1:$O$1000,MATCH(R203,Potentials!$A$1:$A$1000,0),MATCH("Groupe",Potentials!$A$1:$O$1,0))=$A$2,LEFT(R203,3)="PRA"),1,0))))</f>
      </c>
      <c r="U203" s="47" t="str">
        <f>IF(T203&lt;&gt;0,SUM($T$4:T203),0)</f>
      </c>
      <c r="V203" s="1"/>
      <c r="W203" s="17"/>
      <c r="Y203" t="str">
        <f>Projects!A201</f>
      </c>
      <c r="Z203" s="1" t="str">
        <f>Projects!I201</f>
      </c>
      <c r="AA203" s="47" t="str">
        <f>IF($A$2="Tous",
IF(AND($Y$2=0,$Z$2=0,DATE(YEAR(Z203),MONTH(Z203),DAY(Z203))&gt;=$O$6,(DATE(YEAR(Z203),MONTH(Z203),DAY(Z203))&lt;=$O$3)),1,
IF(AND($Y$2&lt;&gt;0,$Z$2&lt;&gt;0,DATE(YEAR(Z203),MONTH(Z203),DAY(Z203))&gt;=$Y$2,(DATE(YEAR(Z203),MONTH(Z203),DAY(Z203))&lt;=$Z$2)),1,0)),
IF(AND($Y$2=0,$Z$2=0,DATE(YEAR(Z203),MONTH(Z203),DAY(Z203))&gt;=$O$6,(DATE(YEAR(Z203),MONTH(Z203),DAY(Z203))&lt;=$O$3),INDEX(Projects!$A$1:$O$1000,MATCH(Y203,Projects!$A$1:$A$1000,0),MATCH("Groupe",Projects!$A$1:$O$1,0))=$A$2),1,
IF(AND($Y$2&lt;&gt;0,$Z$2&lt;&gt;0,DATE(YEAR(Z203),MONTH(Z203),DAY(Z203))&gt;=$Y$2,(DATE(YEAR(Z203),MONTH(Z203),DAY(Z203))&lt;=$Z$2),INDEX(Projects!$A$1:$O$1000,MATCH(Y203,Projects!$A$1:$A$1000,0),MATCH("Groupe",Projects!$A$1:$O$1,0))=$A$2),1,0)))</f>
      </c>
      <c r="AB203" s="47" t="str">
        <f>IF(AA203&lt;&gt;0,SUM($AA$4:AA203),0)</f>
      </c>
      <c r="AC203" s="1"/>
      <c r="AD203" s="17"/>
      <c r="AF203" t="str">
        <f>Projects!A201</f>
      </c>
      <c r="AG203" s="1" t="str">
        <f>Projects!D201</f>
      </c>
      <c r="AH203" s="47" t="str">
        <f>IF($A$2="Tous",
IF(AND($AF$2=0,$AG$2=0,DATE(YEAR(AG203),MONTH(AG203),DAY(AG203))&gt;=$O$6,(DATE(YEAR(AG203),MONTH(AG203),DAY(AG203))&lt;=$O$3)),1,
IF(AND($AF$2&lt;&gt;0,$AG$2&lt;&gt;0,DATE(YEAR(AG203),MONTH(AG203),DAY(AG203))&gt;=$AF$2,(DATE(YEAR(AG203),MONTH(AG203),DAY(AG203))&lt;=$AG$2)),1,0)),
IF(AND($AF$2=0,$AG$2=0,DATE(YEAR(AG203),MONTH(AG203),DAY(AG203))&gt;=$O$6,(DATE(YEAR(AG203),MONTH(AG203),DAY(AG203))&lt;=$O$3),INDEX(Projects!$A$1:$O$1000,MATCH(AF203,Projects!$A$1:$A$1000,0),MATCH("Groupe",Projects!$A$1:$O$1,0))=$A$2),1,
IF(AND($AF$2&lt;&gt;0,$AG$2&lt;&gt;0,DATE(YEAR(AG203),MONTH(AG203),DAY(AG203))&gt;=$AF$2,(DATE(YEAR(AG203),MONTH(AG203),DAY(AG203))&lt;=$AG$2),INDEX(Projects!$A$1:$O$1000,MATCH(AF203,Projects!$A$1:$A$1000,0),MATCH("Groupe",Projects!$A$1:$O$1,0))=$A$2),1,0)))</f>
      </c>
      <c r="AI203" s="47" t="str">
        <f>IF(AH203&lt;&gt;0,SUM($AH$4:AH203),0)</f>
      </c>
      <c r="AJ203" s="1"/>
      <c r="AK203" s="17"/>
      <c r="AM203" t="str">
        <f>Potentials!A201</f>
      </c>
      <c r="AN203" s="1" t="str">
        <f>Potentials!L201</f>
      </c>
      <c r="AO203" s="47" t="str">
        <f>IF(INDEX(Potentials!$A$1:$O$1000,MATCH(R203,Potentials!$A$1:$A$1000,0),MATCH("Origine setup",Potentials!$A$1:$O$1,0))&lt;&gt;"",0,
IF($A$2="Tous",
IF(AND($AM$2=0,$AN$2=0,DATE(YEAR(AN203),MONTH(AN203),DAY(AN203))&gt;=$O$6,(DATE(YEAR(AN203),MONTH(AN203),DAY(AN203))&lt;=$O$3),INDEX(Potentials!$A$1:$O$10000,MATCH(AM203,Potentials!$A$1:$A$1000,0),MATCH("Statut",Potentials!$A$1:$O$1,0))="9 -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IF(AND($AM$2&lt;&gt;0,$AN$2&lt;&gt;0,DATE(YEAR(AN203),MONTH(AN203),DAY(AN203))&gt;=$AM$2,(DATE(YEAR(AN203),MONTH(AN203),DAY(AN203))&lt;=$AN$2),INDEX(Potentials!$A$1:$O$10000,MATCH(AM203,Potentials!$A$1:$A$1000,0),MATCH("Statut",Potentials!$A$1:$O$1,0))="9 - Perdu"),1,0)),
IF(AND($AM$2=0,$AN$2=0,DATE(YEAR(AN203),MONTH(AN203),DAY(AN203))&gt;=$O$6,(DATE(YEAR(AN203),MONTH(AN203),DAY(AN203))&lt;=$O$3),INDEX(Potentials!$A$1:$O$1000,MATCH(AM203,Potentials!$A$1:$A$1000,0),MATCH("Groupe",Potentials!$A$1:$O$1,0))=$A$2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,MATCH(AM203,Potentials!$A$1:$A$1000,0),MATCH("Groupe",Potentials!$A$1:$O$1,0))=$A$2,INDEX(Potentials!$A$1:$O$10000,MATCH(AM203,Potentials!$A$1:$A$1000,0),MATCH("Statut",Potentials!$A$1:$O$1,0))="9 - Perdu"),1,0))))</f>
      </c>
      <c r="AP203" s="47" t="str">
        <f>IF(AO203&lt;&gt;0,SUM($AO$4:AO203),0)</f>
      </c>
      <c r="AQ203" s="1"/>
      <c r="AR203" s="17"/>
      <c r="AT203" t="str">
        <f>IF(COUNTIF($AT$4:AT202,Potentials!B201)&gt;0,"",Potentials!B201)</f>
      </c>
      <c r="AU203" s="2" t="str">
        <f t="array" ref="AU203" aca="1" ca="1">IF($A$2="Tous",SUMPRODUCT((Potentials!$F$2:$F$2000)*(Potentials!$B$2:$B$2000=AT203)*(Potentials!$E$2:$E$2000&lt;&gt;"8 - Gagne")*(Potentials!$E$2:$E$2000&lt;&gt;"9 - Perdu")*(Potentials!$E$2:$E$2000&lt;&gt;"10 - Gele"))
+SUMPRODUCT((Potentials!$F$2:$F$2000=0)*(Potentials!$B$2:$B$2000=AT203)*(Potentials!$D$2:$D$2000)*(Potentials!$E$2:$E$2000&lt;&gt;"8 - Gagne")*(Potentials!$E$2:$E$2000&lt;&gt;"9 - Perdu")*(Potentials!$E$2:$E$2000&lt;&gt;"10 - Gele")),
SUMPRODUCT((Potentials!$F$2:$F$2000)*(Potentials!$B$2:$B$2000=AT203)*(Potentials!$E$2:$E$2000&lt;&gt;"8 - Gagne")*(Potentials!$E$2:$E$2000&lt;&gt;"9 - Perdu")*(Potentials!$E$2:$E$2000&lt;&gt;"10 - Gele")*(Potentials!$O$2:$O$2000=$A$2))
+SUMPRODUCT((Potentials!$F$2:$F$2000=0)*(Potentials!$B$2:$B$2000=AT203)*(Potentials!$D$2:$D$2000)*(Potentials!$E$2:$E$2000&lt;&gt;"8 - Gagne")*(Potentials!$E$2:$E$2000&lt;&gt;"9 - Perdu")*(Potentials!$E$2:$E$2000&lt;&gt;"10 - Gele")*(Potentials!$O$2:$O$2000=$A$2)))</f>
      </c>
      <c r="BA203" t="str">
        <f>Potentials!A201</f>
      </c>
      <c r="BB203" s="2" t="str">
        <f t="array" ref="BB203" aca="1" ca="1">IF($A$2="Tous",SUMPRODUCT((Potentials!$F$2:$F$2000)*(Potentials!$A$2:$A$2000=BA203)*(Potentials!$E$2:$E$2000&lt;&gt;"8 - Gagne")*(Potentials!$E$2:$E$2000&lt;&gt;"9 - Perdu")*(Potentials!$E$2:$E$2000&lt;&gt;"10 - Gele"))
+SUMPRODUCT((Potentials!$F$2:$F$2000=0)*(Potentials!$A$2:$A$2000=BA203)*(Potentials!$D$2:$D$2000)*(Potentials!$E$2:$E$2000&lt;&gt;"8 - Gagne")*(Potentials!$E$2:$E$2000&lt;&gt;"9 - Perdu")*(Potentials!$E$2:$E$2000&lt;&gt;"10 - Gele")),
SUMPRODUCT((Potentials!$F$2:$F$2000)*(Potentials!$A$2:$A$2000=BA203)*(Potentials!$E$2:$E$2000&lt;&gt;"8 - Gagne")*(Potentials!$E$2:$E$2000&lt;&gt;"9 - Perdu")*(Potentials!$E$2:$E$2000&lt;&gt;"10 - Gele")*(Potentials!$O$2:$O$2000=$A$2))
+SUMPRODUCT((Potentials!$F$2:$F$2000=0)*(Potentials!$A$2:$A$2000=BA203)*(Potentials!$D$2:$D$2000)*(Potentials!$E$2:$E$2000&lt;&gt;"8 - Gagne")*(Potentials!$E$2:$E$2000&lt;&gt;"9 - Perdu")*(Potentials!$E$2:$E$2000&lt;&gt;"10 - Gele")*(Potentials!$O$2:$O$2000=$A$2)))</f>
      </c>
    </row>
    <row r="204" spans="1:113">
      <c r="R204" t="str">
        <f>Potentials!A202</f>
      </c>
      <c r="S204" s="1" t="str">
        <f>Potentials!M202</f>
      </c>
      <c r="T204" s="47" t="str">
        <f>IF(INDEX(Potentials!$A$1:$O$1000,MATCH(R204,Potentials!$A$1:$A$1000,0),MATCH("Origine setup",Potentials!$A$1:$O$1,0))&lt;&gt;"",0,
IF($A$2="Tous",
IF(AND($R$2=0,$S$2=0,DATE(YEAR(S204),MONTH(S204),DAY(S204))&gt;=$O$6,(DATE(YEAR(S204),MONTH(S204),DAY(S204))&lt;=$O$3),LEFT(R204,3)="PRA"),1,
IF(AND($R$2&lt;&gt;0,$S$2&lt;&gt;0,DATE(YEAR(S204),MONTH(S204),DAY(S204))&gt;=$R$2,(DATE(YEAR(S204),MONTH(S204),DAY(S204))&lt;=$S$2),LEFT(R204,3)="PRA"),1,0)),
IF(AND($R$2=0,$S$2=0,DATE(YEAR(S204),MONTH(S204),DAY(S204))&gt;=$O$6,(DATE(YEAR(S204),MONTH(S204),DAY(S204))&lt;=$O$3),INDEX(Potentials!$A$1:$O$1000,MATCH(R204,Potentials!$A$1:$A$1000,0),MATCH("Groupe",Potentials!$A$1:$O$1,0))=$A$2,LEFT(R204,3)="PRA"),1,
IF(AND($R$2&lt;&gt;0,$S$2&lt;&gt;0,DATE(YEAR(S204),MONTH(S204),DAY(S204))&gt;=$R$2,(DATE(YEAR(S204),MONTH(S204),DAY(S204))&lt;=$S$2),INDEX(Potentials!$A$1:$O$1000,MATCH(R204,Potentials!$A$1:$A$1000,0),MATCH("Groupe",Potentials!$A$1:$O$1,0))=$A$2,LEFT(R204,3)="PRA"),1,0))))</f>
      </c>
      <c r="U204" s="47" t="str">
        <f>IF(T204&lt;&gt;0,SUM($T$4:T204),0)</f>
      </c>
      <c r="V204" s="1"/>
      <c r="W204" s="17"/>
      <c r="Y204" t="str">
        <f>Projects!A202</f>
      </c>
      <c r="Z204" s="1" t="str">
        <f>Projects!I202</f>
      </c>
      <c r="AA204" s="47" t="str">
        <f>IF($A$2="Tous",
IF(AND($Y$2=0,$Z$2=0,DATE(YEAR(Z204),MONTH(Z204),DAY(Z204))&gt;=$O$6,(DATE(YEAR(Z204),MONTH(Z204),DAY(Z204))&lt;=$O$3)),1,
IF(AND($Y$2&lt;&gt;0,$Z$2&lt;&gt;0,DATE(YEAR(Z204),MONTH(Z204),DAY(Z204))&gt;=$Y$2,(DATE(YEAR(Z204),MONTH(Z204),DAY(Z204))&lt;=$Z$2)),1,0)),
IF(AND($Y$2=0,$Z$2=0,DATE(YEAR(Z204),MONTH(Z204),DAY(Z204))&gt;=$O$6,(DATE(YEAR(Z204),MONTH(Z204),DAY(Z204))&lt;=$O$3),INDEX(Projects!$A$1:$O$1000,MATCH(Y204,Projects!$A$1:$A$1000,0),MATCH("Groupe",Projects!$A$1:$O$1,0))=$A$2),1,
IF(AND($Y$2&lt;&gt;0,$Z$2&lt;&gt;0,DATE(YEAR(Z204),MONTH(Z204),DAY(Z204))&gt;=$Y$2,(DATE(YEAR(Z204),MONTH(Z204),DAY(Z204))&lt;=$Z$2),INDEX(Projects!$A$1:$O$1000,MATCH(Y204,Projects!$A$1:$A$1000,0),MATCH("Groupe",Projects!$A$1:$O$1,0))=$A$2),1,0)))</f>
      </c>
      <c r="AB204" s="47" t="str">
        <f>IF(AA204&lt;&gt;0,SUM($AA$4:AA204),0)</f>
      </c>
      <c r="AC204" s="1"/>
      <c r="AD204" s="17"/>
      <c r="AF204" t="str">
        <f>Projects!A202</f>
      </c>
      <c r="AG204" s="1" t="str">
        <f>Projects!D202</f>
      </c>
      <c r="AH204" s="47" t="str">
        <f>IF($A$2="Tous",
IF(AND($AF$2=0,$AG$2=0,DATE(YEAR(AG204),MONTH(AG204),DAY(AG204))&gt;=$O$6,(DATE(YEAR(AG204),MONTH(AG204),DAY(AG204))&lt;=$O$3)),1,
IF(AND($AF$2&lt;&gt;0,$AG$2&lt;&gt;0,DATE(YEAR(AG204),MONTH(AG204),DAY(AG204))&gt;=$AF$2,(DATE(YEAR(AG204),MONTH(AG204),DAY(AG204))&lt;=$AG$2)),1,0)),
IF(AND($AF$2=0,$AG$2=0,DATE(YEAR(AG204),MONTH(AG204),DAY(AG204))&gt;=$O$6,(DATE(YEAR(AG204),MONTH(AG204),DAY(AG204))&lt;=$O$3),INDEX(Projects!$A$1:$O$1000,MATCH(AF204,Projects!$A$1:$A$1000,0),MATCH("Groupe",Projects!$A$1:$O$1,0))=$A$2),1,
IF(AND($AF$2&lt;&gt;0,$AG$2&lt;&gt;0,DATE(YEAR(AG204),MONTH(AG204),DAY(AG204))&gt;=$AF$2,(DATE(YEAR(AG204),MONTH(AG204),DAY(AG204))&lt;=$AG$2),INDEX(Projects!$A$1:$O$1000,MATCH(AF204,Projects!$A$1:$A$1000,0),MATCH("Groupe",Projects!$A$1:$O$1,0))=$A$2),1,0)))</f>
      </c>
      <c r="AI204" s="47" t="str">
        <f>IF(AH204&lt;&gt;0,SUM($AH$4:AH204),0)</f>
      </c>
      <c r="AJ204" s="1"/>
      <c r="AK204" s="17"/>
      <c r="AM204" t="str">
        <f>Potentials!A202</f>
      </c>
      <c r="AN204" s="1" t="str">
        <f>Potentials!L202</f>
      </c>
      <c r="AO204" s="47" t="str">
        <f>IF(INDEX(Potentials!$A$1:$O$1000,MATCH(R204,Potentials!$A$1:$A$1000,0),MATCH("Origine setup",Potentials!$A$1:$O$1,0))&lt;&gt;"",0,
IF($A$2="Tous",
IF(AND($AM$2=0,$AN$2=0,DATE(YEAR(AN204),MONTH(AN204),DAY(AN204))&gt;=$O$6,(DATE(YEAR(AN204),MONTH(AN204),DAY(AN204))&lt;=$O$3),INDEX(Potentials!$A$1:$O$10000,MATCH(AM204,Potentials!$A$1:$A$1000,0),MATCH("Statut",Potentials!$A$1:$O$1,0))="9 -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IF(AND($AM$2&lt;&gt;0,$AN$2&lt;&gt;0,DATE(YEAR(AN204),MONTH(AN204),DAY(AN204))&gt;=$AM$2,(DATE(YEAR(AN204),MONTH(AN204),DAY(AN204))&lt;=$AN$2),INDEX(Potentials!$A$1:$O$10000,MATCH(AM204,Potentials!$A$1:$A$1000,0),MATCH("Statut",Potentials!$A$1:$O$1,0))="9 - Perdu"),1,0)),
IF(AND($AM$2=0,$AN$2=0,DATE(YEAR(AN204),MONTH(AN204),DAY(AN204))&gt;=$O$6,(DATE(YEAR(AN204),MONTH(AN204),DAY(AN204))&lt;=$O$3),INDEX(Potentials!$A$1:$O$1000,MATCH(AM204,Potentials!$A$1:$A$1000,0),MATCH("Groupe",Potentials!$A$1:$O$1,0))=$A$2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,MATCH(AM204,Potentials!$A$1:$A$1000,0),MATCH("Groupe",Potentials!$A$1:$O$1,0))=$A$2,INDEX(Potentials!$A$1:$O$10000,MATCH(AM204,Potentials!$A$1:$A$1000,0),MATCH("Statut",Potentials!$A$1:$O$1,0))="9 - Perdu"),1,0))))</f>
      </c>
      <c r="AP204" s="47" t="str">
        <f>IF(AO204&lt;&gt;0,SUM($AO$4:AO204),0)</f>
      </c>
      <c r="AQ204" s="1"/>
      <c r="AR204" s="17"/>
      <c r="AT204" t="str">
        <f>IF(COUNTIF($AT$4:AT203,Potentials!B202)&gt;0,"",Potentials!B202)</f>
      </c>
      <c r="AU204" s="2" t="str">
        <f t="array" ref="AU204" aca="1" ca="1">IF($A$2="Tous",SUMPRODUCT((Potentials!$F$2:$F$2000)*(Potentials!$B$2:$B$2000=AT204)*(Potentials!$E$2:$E$2000&lt;&gt;"8 - Gagne")*(Potentials!$E$2:$E$2000&lt;&gt;"9 - Perdu")*(Potentials!$E$2:$E$2000&lt;&gt;"10 - Gele"))
+SUMPRODUCT((Potentials!$F$2:$F$2000=0)*(Potentials!$B$2:$B$2000=AT204)*(Potentials!$D$2:$D$2000)*(Potentials!$E$2:$E$2000&lt;&gt;"8 - Gagne")*(Potentials!$E$2:$E$2000&lt;&gt;"9 - Perdu")*(Potentials!$E$2:$E$2000&lt;&gt;"10 - Gele")),
SUMPRODUCT((Potentials!$F$2:$F$2000)*(Potentials!$B$2:$B$2000=AT204)*(Potentials!$E$2:$E$2000&lt;&gt;"8 - Gagne")*(Potentials!$E$2:$E$2000&lt;&gt;"9 - Perdu")*(Potentials!$E$2:$E$2000&lt;&gt;"10 - Gele")*(Potentials!$O$2:$O$2000=$A$2))
+SUMPRODUCT((Potentials!$F$2:$F$2000=0)*(Potentials!$B$2:$B$2000=AT204)*(Potentials!$D$2:$D$2000)*(Potentials!$E$2:$E$2000&lt;&gt;"8 - Gagne")*(Potentials!$E$2:$E$2000&lt;&gt;"9 - Perdu")*(Potentials!$E$2:$E$2000&lt;&gt;"10 - Gele")*(Potentials!$O$2:$O$2000=$A$2)))</f>
      </c>
      <c r="BA204" t="str">
        <f>Potentials!A202</f>
      </c>
      <c r="BB204" s="2" t="str">
        <f t="array" ref="BB204" aca="1" ca="1">IF($A$2="Tous",SUMPRODUCT((Potentials!$F$2:$F$2000)*(Potentials!$A$2:$A$2000=BA204)*(Potentials!$E$2:$E$2000&lt;&gt;"8 - Gagne")*(Potentials!$E$2:$E$2000&lt;&gt;"9 - Perdu")*(Potentials!$E$2:$E$2000&lt;&gt;"10 - Gele"))
+SUMPRODUCT((Potentials!$F$2:$F$2000=0)*(Potentials!$A$2:$A$2000=BA204)*(Potentials!$D$2:$D$2000)*(Potentials!$E$2:$E$2000&lt;&gt;"8 - Gagne")*(Potentials!$E$2:$E$2000&lt;&gt;"9 - Perdu")*(Potentials!$E$2:$E$2000&lt;&gt;"10 - Gele")),
SUMPRODUCT((Potentials!$F$2:$F$2000)*(Potentials!$A$2:$A$2000=BA204)*(Potentials!$E$2:$E$2000&lt;&gt;"8 - Gagne")*(Potentials!$E$2:$E$2000&lt;&gt;"9 - Perdu")*(Potentials!$E$2:$E$2000&lt;&gt;"10 - Gele")*(Potentials!$O$2:$O$2000=$A$2))
+SUMPRODUCT((Potentials!$F$2:$F$2000=0)*(Potentials!$A$2:$A$2000=BA204)*(Potentials!$D$2:$D$2000)*(Potentials!$E$2:$E$2000&lt;&gt;"8 - Gagne")*(Potentials!$E$2:$E$2000&lt;&gt;"9 - Perdu")*(Potentials!$E$2:$E$2000&lt;&gt;"10 - Gele")*(Potentials!$O$2:$O$2000=$A$2)))</f>
      </c>
    </row>
    <row r="205" spans="1:113">
      <c r="R205" t="str">
        <f>Potentials!A203</f>
      </c>
      <c r="S205" s="1" t="str">
        <f>Potentials!M203</f>
      </c>
      <c r="T205" s="47" t="str">
        <f>IF(INDEX(Potentials!$A$1:$O$1000,MATCH(R205,Potentials!$A$1:$A$1000,0),MATCH("Origine setup",Potentials!$A$1:$O$1,0))&lt;&gt;"",0,
IF($A$2="Tous",
IF(AND($R$2=0,$S$2=0,DATE(YEAR(S205),MONTH(S205),DAY(S205))&gt;=$O$6,(DATE(YEAR(S205),MONTH(S205),DAY(S205))&lt;=$O$3),LEFT(R205,3)="PRA"),1,
IF(AND($R$2&lt;&gt;0,$S$2&lt;&gt;0,DATE(YEAR(S205),MONTH(S205),DAY(S205))&gt;=$R$2,(DATE(YEAR(S205),MONTH(S205),DAY(S205))&lt;=$S$2),LEFT(R205,3)="PRA"),1,0)),
IF(AND($R$2=0,$S$2=0,DATE(YEAR(S205),MONTH(S205),DAY(S205))&gt;=$O$6,(DATE(YEAR(S205),MONTH(S205),DAY(S205))&lt;=$O$3),INDEX(Potentials!$A$1:$O$1000,MATCH(R205,Potentials!$A$1:$A$1000,0),MATCH("Groupe",Potentials!$A$1:$O$1,0))=$A$2,LEFT(R205,3)="PRA"),1,
IF(AND($R$2&lt;&gt;0,$S$2&lt;&gt;0,DATE(YEAR(S205),MONTH(S205),DAY(S205))&gt;=$R$2,(DATE(YEAR(S205),MONTH(S205),DAY(S205))&lt;=$S$2),INDEX(Potentials!$A$1:$O$1000,MATCH(R205,Potentials!$A$1:$A$1000,0),MATCH("Groupe",Potentials!$A$1:$O$1,0))=$A$2,LEFT(R205,3)="PRA"),1,0))))</f>
      </c>
      <c r="U205" s="47" t="str">
        <f>IF(T205&lt;&gt;0,SUM($T$4:T205),0)</f>
      </c>
      <c r="V205" s="1"/>
      <c r="W205" s="17"/>
      <c r="Y205" t="str">
        <f>Projects!A203</f>
      </c>
      <c r="Z205" s="1" t="str">
        <f>Projects!I203</f>
      </c>
      <c r="AA205" s="47" t="str">
        <f>IF($A$2="Tous",
IF(AND($Y$2=0,$Z$2=0,DATE(YEAR(Z205),MONTH(Z205),DAY(Z205))&gt;=$O$6,(DATE(YEAR(Z205),MONTH(Z205),DAY(Z205))&lt;=$O$3)),1,
IF(AND($Y$2&lt;&gt;0,$Z$2&lt;&gt;0,DATE(YEAR(Z205),MONTH(Z205),DAY(Z205))&gt;=$Y$2,(DATE(YEAR(Z205),MONTH(Z205),DAY(Z205))&lt;=$Z$2)),1,0)),
IF(AND($Y$2=0,$Z$2=0,DATE(YEAR(Z205),MONTH(Z205),DAY(Z205))&gt;=$O$6,(DATE(YEAR(Z205),MONTH(Z205),DAY(Z205))&lt;=$O$3),INDEX(Projects!$A$1:$O$1000,MATCH(Y205,Projects!$A$1:$A$1000,0),MATCH("Groupe",Projects!$A$1:$O$1,0))=$A$2),1,
IF(AND($Y$2&lt;&gt;0,$Z$2&lt;&gt;0,DATE(YEAR(Z205),MONTH(Z205),DAY(Z205))&gt;=$Y$2,(DATE(YEAR(Z205),MONTH(Z205),DAY(Z205))&lt;=$Z$2),INDEX(Projects!$A$1:$O$1000,MATCH(Y205,Projects!$A$1:$A$1000,0),MATCH("Groupe",Projects!$A$1:$O$1,0))=$A$2),1,0)))</f>
      </c>
      <c r="AB205" s="47" t="str">
        <f>IF(AA205&lt;&gt;0,SUM($AA$4:AA205),0)</f>
      </c>
      <c r="AC205" s="1"/>
      <c r="AD205" s="17"/>
      <c r="AF205" t="str">
        <f>Projects!A203</f>
      </c>
      <c r="AG205" s="1" t="str">
        <f>Projects!D203</f>
      </c>
      <c r="AH205" s="47" t="str">
        <f>IF($A$2="Tous",
IF(AND($AF$2=0,$AG$2=0,DATE(YEAR(AG205),MONTH(AG205),DAY(AG205))&gt;=$O$6,(DATE(YEAR(AG205),MONTH(AG205),DAY(AG205))&lt;=$O$3)),1,
IF(AND($AF$2&lt;&gt;0,$AG$2&lt;&gt;0,DATE(YEAR(AG205),MONTH(AG205),DAY(AG205))&gt;=$AF$2,(DATE(YEAR(AG205),MONTH(AG205),DAY(AG205))&lt;=$AG$2)),1,0)),
IF(AND($AF$2=0,$AG$2=0,DATE(YEAR(AG205),MONTH(AG205),DAY(AG205))&gt;=$O$6,(DATE(YEAR(AG205),MONTH(AG205),DAY(AG205))&lt;=$O$3),INDEX(Projects!$A$1:$O$1000,MATCH(AF205,Projects!$A$1:$A$1000,0),MATCH("Groupe",Projects!$A$1:$O$1,0))=$A$2),1,
IF(AND($AF$2&lt;&gt;0,$AG$2&lt;&gt;0,DATE(YEAR(AG205),MONTH(AG205),DAY(AG205))&gt;=$AF$2,(DATE(YEAR(AG205),MONTH(AG205),DAY(AG205))&lt;=$AG$2),INDEX(Projects!$A$1:$O$1000,MATCH(AF205,Projects!$A$1:$A$1000,0),MATCH("Groupe",Projects!$A$1:$O$1,0))=$A$2),1,0)))</f>
      </c>
      <c r="AI205" s="47" t="str">
        <f>IF(AH205&lt;&gt;0,SUM($AH$4:AH205),0)</f>
      </c>
      <c r="AJ205" s="1"/>
      <c r="AK205" s="17"/>
      <c r="AM205" t="str">
        <f>Potentials!A203</f>
      </c>
      <c r="AN205" s="1" t="str">
        <f>Potentials!L203</f>
      </c>
      <c r="AO205" s="47" t="str">
        <f>IF(INDEX(Potentials!$A$1:$O$1000,MATCH(R205,Potentials!$A$1:$A$1000,0),MATCH("Origine setup",Potentials!$A$1:$O$1,0))&lt;&gt;"",0,
IF($A$2="Tous",
IF(AND($AM$2=0,$AN$2=0,DATE(YEAR(AN205),MONTH(AN205),DAY(AN205))&gt;=$O$6,(DATE(YEAR(AN205),MONTH(AN205),DAY(AN205))&lt;=$O$3),INDEX(Potentials!$A$1:$O$10000,MATCH(AM205,Potentials!$A$1:$A$1000,0),MATCH("Statut",Potentials!$A$1:$O$1,0))="9 -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IF(AND($AM$2&lt;&gt;0,$AN$2&lt;&gt;0,DATE(YEAR(AN205),MONTH(AN205),DAY(AN205))&gt;=$AM$2,(DATE(YEAR(AN205),MONTH(AN205),DAY(AN205))&lt;=$AN$2),INDEX(Potentials!$A$1:$O$10000,MATCH(AM205,Potentials!$A$1:$A$1000,0),MATCH("Statut",Potentials!$A$1:$O$1,0))="9 - Perdu"),1,0)),
IF(AND($AM$2=0,$AN$2=0,DATE(YEAR(AN205),MONTH(AN205),DAY(AN205))&gt;=$O$6,(DATE(YEAR(AN205),MONTH(AN205),DAY(AN205))&lt;=$O$3),INDEX(Potentials!$A$1:$O$1000,MATCH(AM205,Potentials!$A$1:$A$1000,0),MATCH("Groupe",Potentials!$A$1:$O$1,0))=$A$2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,MATCH(AM205,Potentials!$A$1:$A$1000,0),MATCH("Groupe",Potentials!$A$1:$O$1,0))=$A$2,INDEX(Potentials!$A$1:$O$10000,MATCH(AM205,Potentials!$A$1:$A$1000,0),MATCH("Statut",Potentials!$A$1:$O$1,0))="9 - Perdu"),1,0))))</f>
      </c>
      <c r="AP205" s="47" t="str">
        <f>IF(AO205&lt;&gt;0,SUM($AO$4:AO205),0)</f>
      </c>
      <c r="AQ205" s="1"/>
      <c r="AR205" s="17"/>
      <c r="AT205" t="str">
        <f>IF(COUNTIF($AT$4:AT204,Potentials!B203)&gt;0,"",Potentials!B203)</f>
      </c>
      <c r="AU205" s="2" t="str">
        <f t="array" ref="AU205" aca="1" ca="1">IF($A$2="Tous",SUMPRODUCT((Potentials!$F$2:$F$2000)*(Potentials!$B$2:$B$2000=AT205)*(Potentials!$E$2:$E$2000&lt;&gt;"8 - Gagne")*(Potentials!$E$2:$E$2000&lt;&gt;"9 - Perdu")*(Potentials!$E$2:$E$2000&lt;&gt;"10 - Gele"))
+SUMPRODUCT((Potentials!$F$2:$F$2000=0)*(Potentials!$B$2:$B$2000=AT205)*(Potentials!$D$2:$D$2000)*(Potentials!$E$2:$E$2000&lt;&gt;"8 - Gagne")*(Potentials!$E$2:$E$2000&lt;&gt;"9 - Perdu")*(Potentials!$E$2:$E$2000&lt;&gt;"10 - Gele")),
SUMPRODUCT((Potentials!$F$2:$F$2000)*(Potentials!$B$2:$B$2000=AT205)*(Potentials!$E$2:$E$2000&lt;&gt;"8 - Gagne")*(Potentials!$E$2:$E$2000&lt;&gt;"9 - Perdu")*(Potentials!$E$2:$E$2000&lt;&gt;"10 - Gele")*(Potentials!$O$2:$O$2000=$A$2))
+SUMPRODUCT((Potentials!$F$2:$F$2000=0)*(Potentials!$B$2:$B$2000=AT205)*(Potentials!$D$2:$D$2000)*(Potentials!$E$2:$E$2000&lt;&gt;"8 - Gagne")*(Potentials!$E$2:$E$2000&lt;&gt;"9 - Perdu")*(Potentials!$E$2:$E$2000&lt;&gt;"10 - Gele")*(Potentials!$O$2:$O$2000=$A$2)))</f>
      </c>
      <c r="BA205" t="str">
        <f>Potentials!A203</f>
      </c>
      <c r="BB205" s="2" t="str">
        <f t="array" ref="BB205" aca="1" ca="1">IF($A$2="Tous",SUMPRODUCT((Potentials!$F$2:$F$2000)*(Potentials!$A$2:$A$2000=BA205)*(Potentials!$E$2:$E$2000&lt;&gt;"8 - Gagne")*(Potentials!$E$2:$E$2000&lt;&gt;"9 - Perdu")*(Potentials!$E$2:$E$2000&lt;&gt;"10 - Gele"))
+SUMPRODUCT((Potentials!$F$2:$F$2000=0)*(Potentials!$A$2:$A$2000=BA205)*(Potentials!$D$2:$D$2000)*(Potentials!$E$2:$E$2000&lt;&gt;"8 - Gagne")*(Potentials!$E$2:$E$2000&lt;&gt;"9 - Perdu")*(Potentials!$E$2:$E$2000&lt;&gt;"10 - Gele")),
SUMPRODUCT((Potentials!$F$2:$F$2000)*(Potentials!$A$2:$A$2000=BA205)*(Potentials!$E$2:$E$2000&lt;&gt;"8 - Gagne")*(Potentials!$E$2:$E$2000&lt;&gt;"9 - Perdu")*(Potentials!$E$2:$E$2000&lt;&gt;"10 - Gele")*(Potentials!$O$2:$O$2000=$A$2))
+SUMPRODUCT((Potentials!$F$2:$F$2000=0)*(Potentials!$A$2:$A$2000=BA205)*(Potentials!$D$2:$D$2000)*(Potentials!$E$2:$E$2000&lt;&gt;"8 - Gagne")*(Potentials!$E$2:$E$2000&lt;&gt;"9 - Perdu")*(Potentials!$E$2:$E$2000&lt;&gt;"10 - Gele")*(Potentials!$O$2:$O$2000=$A$2)))</f>
      </c>
    </row>
    <row r="206" spans="1:113">
      <c r="R206" t="str">
        <f>Potentials!A204</f>
      </c>
      <c r="S206" s="1" t="str">
        <f>Potentials!M204</f>
      </c>
      <c r="T206" s="47" t="str">
        <f>IF(INDEX(Potentials!$A$1:$O$1000,MATCH(R206,Potentials!$A$1:$A$1000,0),MATCH("Origine setup",Potentials!$A$1:$O$1,0))&lt;&gt;"",0,
IF($A$2="Tous",
IF(AND($R$2=0,$S$2=0,DATE(YEAR(S206),MONTH(S206),DAY(S206))&gt;=$O$6,(DATE(YEAR(S206),MONTH(S206),DAY(S206))&lt;=$O$3),LEFT(R206,3)="PRA"),1,
IF(AND($R$2&lt;&gt;0,$S$2&lt;&gt;0,DATE(YEAR(S206),MONTH(S206),DAY(S206))&gt;=$R$2,(DATE(YEAR(S206),MONTH(S206),DAY(S206))&lt;=$S$2),LEFT(R206,3)="PRA"),1,0)),
IF(AND($R$2=0,$S$2=0,DATE(YEAR(S206),MONTH(S206),DAY(S206))&gt;=$O$6,(DATE(YEAR(S206),MONTH(S206),DAY(S206))&lt;=$O$3),INDEX(Potentials!$A$1:$O$1000,MATCH(R206,Potentials!$A$1:$A$1000,0),MATCH("Groupe",Potentials!$A$1:$O$1,0))=$A$2,LEFT(R206,3)="PRA"),1,
IF(AND($R$2&lt;&gt;0,$S$2&lt;&gt;0,DATE(YEAR(S206),MONTH(S206),DAY(S206))&gt;=$R$2,(DATE(YEAR(S206),MONTH(S206),DAY(S206))&lt;=$S$2),INDEX(Potentials!$A$1:$O$1000,MATCH(R206,Potentials!$A$1:$A$1000,0),MATCH("Groupe",Potentials!$A$1:$O$1,0))=$A$2,LEFT(R206,3)="PRA"),1,0))))</f>
      </c>
      <c r="U206" s="47" t="str">
        <f>IF(T206&lt;&gt;0,SUM($T$4:T206),0)</f>
      </c>
      <c r="V206" s="1"/>
      <c r="W206" s="17"/>
      <c r="Y206" t="str">
        <f>Projects!A204</f>
      </c>
      <c r="Z206" s="1" t="str">
        <f>Projects!I204</f>
      </c>
      <c r="AA206" s="47" t="str">
        <f>IF($A$2="Tous",
IF(AND($Y$2=0,$Z$2=0,DATE(YEAR(Z206),MONTH(Z206),DAY(Z206))&gt;=$O$6,(DATE(YEAR(Z206),MONTH(Z206),DAY(Z206))&lt;=$O$3)),1,
IF(AND($Y$2&lt;&gt;0,$Z$2&lt;&gt;0,DATE(YEAR(Z206),MONTH(Z206),DAY(Z206))&gt;=$Y$2,(DATE(YEAR(Z206),MONTH(Z206),DAY(Z206))&lt;=$Z$2)),1,0)),
IF(AND($Y$2=0,$Z$2=0,DATE(YEAR(Z206),MONTH(Z206),DAY(Z206))&gt;=$O$6,(DATE(YEAR(Z206),MONTH(Z206),DAY(Z206))&lt;=$O$3),INDEX(Projects!$A$1:$O$1000,MATCH(Y206,Projects!$A$1:$A$1000,0),MATCH("Groupe",Projects!$A$1:$O$1,0))=$A$2),1,
IF(AND($Y$2&lt;&gt;0,$Z$2&lt;&gt;0,DATE(YEAR(Z206),MONTH(Z206),DAY(Z206))&gt;=$Y$2,(DATE(YEAR(Z206),MONTH(Z206),DAY(Z206))&lt;=$Z$2),INDEX(Projects!$A$1:$O$1000,MATCH(Y206,Projects!$A$1:$A$1000,0),MATCH("Groupe",Projects!$A$1:$O$1,0))=$A$2),1,0)))</f>
      </c>
      <c r="AB206" s="47" t="str">
        <f>IF(AA206&lt;&gt;0,SUM($AA$4:AA206),0)</f>
      </c>
      <c r="AC206" s="1"/>
      <c r="AD206" s="17"/>
      <c r="AF206" t="str">
        <f>Projects!A204</f>
      </c>
      <c r="AG206" s="1" t="str">
        <f>Projects!D204</f>
      </c>
      <c r="AH206" s="47" t="str">
        <f>IF($A$2="Tous",
IF(AND($AF$2=0,$AG$2=0,DATE(YEAR(AG206),MONTH(AG206),DAY(AG206))&gt;=$O$6,(DATE(YEAR(AG206),MONTH(AG206),DAY(AG206))&lt;=$O$3)),1,
IF(AND($AF$2&lt;&gt;0,$AG$2&lt;&gt;0,DATE(YEAR(AG206),MONTH(AG206),DAY(AG206))&gt;=$AF$2,(DATE(YEAR(AG206),MONTH(AG206),DAY(AG206))&lt;=$AG$2)),1,0)),
IF(AND($AF$2=0,$AG$2=0,DATE(YEAR(AG206),MONTH(AG206),DAY(AG206))&gt;=$O$6,(DATE(YEAR(AG206),MONTH(AG206),DAY(AG206))&lt;=$O$3),INDEX(Projects!$A$1:$O$1000,MATCH(AF206,Projects!$A$1:$A$1000,0),MATCH("Groupe",Projects!$A$1:$O$1,0))=$A$2),1,
IF(AND($AF$2&lt;&gt;0,$AG$2&lt;&gt;0,DATE(YEAR(AG206),MONTH(AG206),DAY(AG206))&gt;=$AF$2,(DATE(YEAR(AG206),MONTH(AG206),DAY(AG206))&lt;=$AG$2),INDEX(Projects!$A$1:$O$1000,MATCH(AF206,Projects!$A$1:$A$1000,0),MATCH("Groupe",Projects!$A$1:$O$1,0))=$A$2),1,0)))</f>
      </c>
      <c r="AI206" s="47" t="str">
        <f>IF(AH206&lt;&gt;0,SUM($AH$4:AH206),0)</f>
      </c>
      <c r="AJ206" s="1"/>
      <c r="AK206" s="17"/>
      <c r="AM206" t="str">
        <f>Potentials!A204</f>
      </c>
      <c r="AN206" s="1" t="str">
        <f>Potentials!L204</f>
      </c>
      <c r="AO206" s="47" t="str">
        <f>IF(INDEX(Potentials!$A$1:$O$1000,MATCH(R206,Potentials!$A$1:$A$1000,0),MATCH("Origine setup",Potentials!$A$1:$O$1,0))&lt;&gt;"",0,
IF($A$2="Tous",
IF(AND($AM$2=0,$AN$2=0,DATE(YEAR(AN206),MONTH(AN206),DAY(AN206))&gt;=$O$6,(DATE(YEAR(AN206),MONTH(AN206),DAY(AN206))&lt;=$O$3),INDEX(Potentials!$A$1:$O$10000,MATCH(AM206,Potentials!$A$1:$A$1000,0),MATCH("Statut",Potentials!$A$1:$O$1,0))="9 -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IF(AND($AM$2&lt;&gt;0,$AN$2&lt;&gt;0,DATE(YEAR(AN206),MONTH(AN206),DAY(AN206))&gt;=$AM$2,(DATE(YEAR(AN206),MONTH(AN206),DAY(AN206))&lt;=$AN$2),INDEX(Potentials!$A$1:$O$10000,MATCH(AM206,Potentials!$A$1:$A$1000,0),MATCH("Statut",Potentials!$A$1:$O$1,0))="9 - Perdu"),1,0)),
IF(AND($AM$2=0,$AN$2=0,DATE(YEAR(AN206),MONTH(AN206),DAY(AN206))&gt;=$O$6,(DATE(YEAR(AN206),MONTH(AN206),DAY(AN206))&lt;=$O$3),INDEX(Potentials!$A$1:$O$1000,MATCH(AM206,Potentials!$A$1:$A$1000,0),MATCH("Groupe",Potentials!$A$1:$O$1,0))=$A$2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,MATCH(AM206,Potentials!$A$1:$A$1000,0),MATCH("Groupe",Potentials!$A$1:$O$1,0))=$A$2,INDEX(Potentials!$A$1:$O$10000,MATCH(AM206,Potentials!$A$1:$A$1000,0),MATCH("Statut",Potentials!$A$1:$O$1,0))="9 - Perdu"),1,0))))</f>
      </c>
      <c r="AP206" s="47" t="str">
        <f>IF(AO206&lt;&gt;0,SUM($AO$4:AO206),0)</f>
      </c>
      <c r="AQ206" s="1"/>
      <c r="AR206" s="17"/>
      <c r="AT206" t="str">
        <f>IF(COUNTIF($AT$4:AT205,Potentials!B204)&gt;0,"",Potentials!B204)</f>
      </c>
      <c r="AU206" s="2" t="str">
        <f t="array" ref="AU206" aca="1" ca="1">IF($A$2="Tous",SUMPRODUCT((Potentials!$F$2:$F$2000)*(Potentials!$B$2:$B$2000=AT206)*(Potentials!$E$2:$E$2000&lt;&gt;"8 - Gagne")*(Potentials!$E$2:$E$2000&lt;&gt;"9 - Perdu")*(Potentials!$E$2:$E$2000&lt;&gt;"10 - Gele"))
+SUMPRODUCT((Potentials!$F$2:$F$2000=0)*(Potentials!$B$2:$B$2000=AT206)*(Potentials!$D$2:$D$2000)*(Potentials!$E$2:$E$2000&lt;&gt;"8 - Gagne")*(Potentials!$E$2:$E$2000&lt;&gt;"9 - Perdu")*(Potentials!$E$2:$E$2000&lt;&gt;"10 - Gele")),
SUMPRODUCT((Potentials!$F$2:$F$2000)*(Potentials!$B$2:$B$2000=AT206)*(Potentials!$E$2:$E$2000&lt;&gt;"8 - Gagne")*(Potentials!$E$2:$E$2000&lt;&gt;"9 - Perdu")*(Potentials!$E$2:$E$2000&lt;&gt;"10 - Gele")*(Potentials!$O$2:$O$2000=$A$2))
+SUMPRODUCT((Potentials!$F$2:$F$2000=0)*(Potentials!$B$2:$B$2000=AT206)*(Potentials!$D$2:$D$2000)*(Potentials!$E$2:$E$2000&lt;&gt;"8 - Gagne")*(Potentials!$E$2:$E$2000&lt;&gt;"9 - Perdu")*(Potentials!$E$2:$E$2000&lt;&gt;"10 - Gele")*(Potentials!$O$2:$O$2000=$A$2)))</f>
      </c>
      <c r="BA206" t="str">
        <f>Potentials!A204</f>
      </c>
      <c r="BB206" s="2" t="str">
        <f t="array" ref="BB206" aca="1" ca="1">IF($A$2="Tous",SUMPRODUCT((Potentials!$F$2:$F$2000)*(Potentials!$A$2:$A$2000=BA206)*(Potentials!$E$2:$E$2000&lt;&gt;"8 - Gagne")*(Potentials!$E$2:$E$2000&lt;&gt;"9 - Perdu")*(Potentials!$E$2:$E$2000&lt;&gt;"10 - Gele"))
+SUMPRODUCT((Potentials!$F$2:$F$2000=0)*(Potentials!$A$2:$A$2000=BA206)*(Potentials!$D$2:$D$2000)*(Potentials!$E$2:$E$2000&lt;&gt;"8 - Gagne")*(Potentials!$E$2:$E$2000&lt;&gt;"9 - Perdu")*(Potentials!$E$2:$E$2000&lt;&gt;"10 - Gele")),
SUMPRODUCT((Potentials!$F$2:$F$2000)*(Potentials!$A$2:$A$2000=BA206)*(Potentials!$E$2:$E$2000&lt;&gt;"8 - Gagne")*(Potentials!$E$2:$E$2000&lt;&gt;"9 - Perdu")*(Potentials!$E$2:$E$2000&lt;&gt;"10 - Gele")*(Potentials!$O$2:$O$2000=$A$2))
+SUMPRODUCT((Potentials!$F$2:$F$2000=0)*(Potentials!$A$2:$A$2000=BA206)*(Potentials!$D$2:$D$2000)*(Potentials!$E$2:$E$2000&lt;&gt;"8 - Gagne")*(Potentials!$E$2:$E$2000&lt;&gt;"9 - Perdu")*(Potentials!$E$2:$E$2000&lt;&gt;"10 - Gele")*(Potentials!$O$2:$O$2000=$A$2)))</f>
      </c>
    </row>
    <row r="207" spans="1:113">
      <c r="R207" t="str">
        <f>Potentials!A205</f>
      </c>
      <c r="S207" s="1" t="str">
        <f>Potentials!M205</f>
      </c>
      <c r="T207" s="47" t="str">
        <f>IF(INDEX(Potentials!$A$1:$O$1000,MATCH(R207,Potentials!$A$1:$A$1000,0),MATCH("Origine setup",Potentials!$A$1:$O$1,0))&lt;&gt;"",0,
IF($A$2="Tous",
IF(AND($R$2=0,$S$2=0,DATE(YEAR(S207),MONTH(S207),DAY(S207))&gt;=$O$6,(DATE(YEAR(S207),MONTH(S207),DAY(S207))&lt;=$O$3),LEFT(R207,3)="PRA"),1,
IF(AND($R$2&lt;&gt;0,$S$2&lt;&gt;0,DATE(YEAR(S207),MONTH(S207),DAY(S207))&gt;=$R$2,(DATE(YEAR(S207),MONTH(S207),DAY(S207))&lt;=$S$2),LEFT(R207,3)="PRA"),1,0)),
IF(AND($R$2=0,$S$2=0,DATE(YEAR(S207),MONTH(S207),DAY(S207))&gt;=$O$6,(DATE(YEAR(S207),MONTH(S207),DAY(S207))&lt;=$O$3),INDEX(Potentials!$A$1:$O$1000,MATCH(R207,Potentials!$A$1:$A$1000,0),MATCH("Groupe",Potentials!$A$1:$O$1,0))=$A$2,LEFT(R207,3)="PRA"),1,
IF(AND($R$2&lt;&gt;0,$S$2&lt;&gt;0,DATE(YEAR(S207),MONTH(S207),DAY(S207))&gt;=$R$2,(DATE(YEAR(S207),MONTH(S207),DAY(S207))&lt;=$S$2),INDEX(Potentials!$A$1:$O$1000,MATCH(R207,Potentials!$A$1:$A$1000,0),MATCH("Groupe",Potentials!$A$1:$O$1,0))=$A$2,LEFT(R207,3)="PRA"),1,0))))</f>
      </c>
      <c r="U207" s="47" t="str">
        <f>IF(T207&lt;&gt;0,SUM($T$4:T207),0)</f>
      </c>
      <c r="V207" s="1"/>
      <c r="W207" s="17"/>
      <c r="Y207" t="str">
        <f>Projects!A205</f>
      </c>
      <c r="Z207" s="1" t="str">
        <f>Projects!I205</f>
      </c>
      <c r="AA207" s="47" t="str">
        <f>IF($A$2="Tous",
IF(AND($Y$2=0,$Z$2=0,DATE(YEAR(Z207),MONTH(Z207),DAY(Z207))&gt;=$O$6,(DATE(YEAR(Z207),MONTH(Z207),DAY(Z207))&lt;=$O$3)),1,
IF(AND($Y$2&lt;&gt;0,$Z$2&lt;&gt;0,DATE(YEAR(Z207),MONTH(Z207),DAY(Z207))&gt;=$Y$2,(DATE(YEAR(Z207),MONTH(Z207),DAY(Z207))&lt;=$Z$2)),1,0)),
IF(AND($Y$2=0,$Z$2=0,DATE(YEAR(Z207),MONTH(Z207),DAY(Z207))&gt;=$O$6,(DATE(YEAR(Z207),MONTH(Z207),DAY(Z207))&lt;=$O$3),INDEX(Projects!$A$1:$O$1000,MATCH(Y207,Projects!$A$1:$A$1000,0),MATCH("Groupe",Projects!$A$1:$O$1,0))=$A$2),1,
IF(AND($Y$2&lt;&gt;0,$Z$2&lt;&gt;0,DATE(YEAR(Z207),MONTH(Z207),DAY(Z207))&gt;=$Y$2,(DATE(YEAR(Z207),MONTH(Z207),DAY(Z207))&lt;=$Z$2),INDEX(Projects!$A$1:$O$1000,MATCH(Y207,Projects!$A$1:$A$1000,0),MATCH("Groupe",Projects!$A$1:$O$1,0))=$A$2),1,0)))</f>
      </c>
      <c r="AB207" s="47" t="str">
        <f>IF(AA207&lt;&gt;0,SUM($AA$4:AA207),0)</f>
      </c>
      <c r="AC207" s="1"/>
      <c r="AD207" s="17"/>
      <c r="AF207" t="str">
        <f>Projects!A205</f>
      </c>
      <c r="AG207" s="1" t="str">
        <f>Projects!D205</f>
      </c>
      <c r="AH207" s="47" t="str">
        <f>IF($A$2="Tous",
IF(AND($AF$2=0,$AG$2=0,DATE(YEAR(AG207),MONTH(AG207),DAY(AG207))&gt;=$O$6,(DATE(YEAR(AG207),MONTH(AG207),DAY(AG207))&lt;=$O$3)),1,
IF(AND($AF$2&lt;&gt;0,$AG$2&lt;&gt;0,DATE(YEAR(AG207),MONTH(AG207),DAY(AG207))&gt;=$AF$2,(DATE(YEAR(AG207),MONTH(AG207),DAY(AG207))&lt;=$AG$2)),1,0)),
IF(AND($AF$2=0,$AG$2=0,DATE(YEAR(AG207),MONTH(AG207),DAY(AG207))&gt;=$O$6,(DATE(YEAR(AG207),MONTH(AG207),DAY(AG207))&lt;=$O$3),INDEX(Projects!$A$1:$O$1000,MATCH(AF207,Projects!$A$1:$A$1000,0),MATCH("Groupe",Projects!$A$1:$O$1,0))=$A$2),1,
IF(AND($AF$2&lt;&gt;0,$AG$2&lt;&gt;0,DATE(YEAR(AG207),MONTH(AG207),DAY(AG207))&gt;=$AF$2,(DATE(YEAR(AG207),MONTH(AG207),DAY(AG207))&lt;=$AG$2),INDEX(Projects!$A$1:$O$1000,MATCH(AF207,Projects!$A$1:$A$1000,0),MATCH("Groupe",Projects!$A$1:$O$1,0))=$A$2),1,0)))</f>
      </c>
      <c r="AI207" s="47" t="str">
        <f>IF(AH207&lt;&gt;0,SUM($AH$4:AH207),0)</f>
      </c>
      <c r="AJ207" s="1"/>
      <c r="AK207" s="17"/>
      <c r="AM207" t="str">
        <f>Potentials!A205</f>
      </c>
      <c r="AN207" s="1" t="str">
        <f>Potentials!L205</f>
      </c>
      <c r="AO207" s="47" t="str">
        <f>IF(INDEX(Potentials!$A$1:$O$1000,MATCH(R207,Potentials!$A$1:$A$1000,0),MATCH("Origine setup",Potentials!$A$1:$O$1,0))&lt;&gt;"",0,
IF($A$2="Tous",
IF(AND($AM$2=0,$AN$2=0,DATE(YEAR(AN207),MONTH(AN207),DAY(AN207))&gt;=$O$6,(DATE(YEAR(AN207),MONTH(AN207),DAY(AN207))&lt;=$O$3),INDEX(Potentials!$A$1:$O$10000,MATCH(AM207,Potentials!$A$1:$A$1000,0),MATCH("Statut",Potentials!$A$1:$O$1,0))="9 -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IF(AND($AM$2&lt;&gt;0,$AN$2&lt;&gt;0,DATE(YEAR(AN207),MONTH(AN207),DAY(AN207))&gt;=$AM$2,(DATE(YEAR(AN207),MONTH(AN207),DAY(AN207))&lt;=$AN$2),INDEX(Potentials!$A$1:$O$10000,MATCH(AM207,Potentials!$A$1:$A$1000,0),MATCH("Statut",Potentials!$A$1:$O$1,0))="9 - Perdu"),1,0)),
IF(AND($AM$2=0,$AN$2=0,DATE(YEAR(AN207),MONTH(AN207),DAY(AN207))&gt;=$O$6,(DATE(YEAR(AN207),MONTH(AN207),DAY(AN207))&lt;=$O$3),INDEX(Potentials!$A$1:$O$1000,MATCH(AM207,Potentials!$A$1:$A$1000,0),MATCH("Groupe",Potentials!$A$1:$O$1,0))=$A$2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,MATCH(AM207,Potentials!$A$1:$A$1000,0),MATCH("Groupe",Potentials!$A$1:$O$1,0))=$A$2,INDEX(Potentials!$A$1:$O$10000,MATCH(AM207,Potentials!$A$1:$A$1000,0),MATCH("Statut",Potentials!$A$1:$O$1,0))="9 - Perdu"),1,0))))</f>
      </c>
      <c r="AP207" s="47" t="str">
        <f>IF(AO207&lt;&gt;0,SUM($AO$4:AO207),0)</f>
      </c>
      <c r="AQ207" s="1"/>
      <c r="AR207" s="17"/>
      <c r="AT207" t="str">
        <f>IF(COUNTIF($AT$4:AT206,Potentials!B205)&gt;0,"",Potentials!B205)</f>
      </c>
      <c r="AU207" s="2" t="str">
        <f t="array" ref="AU207" aca="1" ca="1">IF($A$2="Tous",SUMPRODUCT((Potentials!$F$2:$F$2000)*(Potentials!$B$2:$B$2000=AT207)*(Potentials!$E$2:$E$2000&lt;&gt;"8 - Gagne")*(Potentials!$E$2:$E$2000&lt;&gt;"9 - Perdu")*(Potentials!$E$2:$E$2000&lt;&gt;"10 - Gele"))
+SUMPRODUCT((Potentials!$F$2:$F$2000=0)*(Potentials!$B$2:$B$2000=AT207)*(Potentials!$D$2:$D$2000)*(Potentials!$E$2:$E$2000&lt;&gt;"8 - Gagne")*(Potentials!$E$2:$E$2000&lt;&gt;"9 - Perdu")*(Potentials!$E$2:$E$2000&lt;&gt;"10 - Gele")),
SUMPRODUCT((Potentials!$F$2:$F$2000)*(Potentials!$B$2:$B$2000=AT207)*(Potentials!$E$2:$E$2000&lt;&gt;"8 - Gagne")*(Potentials!$E$2:$E$2000&lt;&gt;"9 - Perdu")*(Potentials!$E$2:$E$2000&lt;&gt;"10 - Gele")*(Potentials!$O$2:$O$2000=$A$2))
+SUMPRODUCT((Potentials!$F$2:$F$2000=0)*(Potentials!$B$2:$B$2000=AT207)*(Potentials!$D$2:$D$2000)*(Potentials!$E$2:$E$2000&lt;&gt;"8 - Gagne")*(Potentials!$E$2:$E$2000&lt;&gt;"9 - Perdu")*(Potentials!$E$2:$E$2000&lt;&gt;"10 - Gele")*(Potentials!$O$2:$O$2000=$A$2)))</f>
      </c>
      <c r="BA207" t="str">
        <f>Potentials!A205</f>
      </c>
      <c r="BB207" s="2" t="str">
        <f t="array" ref="BB207" aca="1" ca="1">IF($A$2="Tous",SUMPRODUCT((Potentials!$F$2:$F$2000)*(Potentials!$A$2:$A$2000=BA207)*(Potentials!$E$2:$E$2000&lt;&gt;"8 - Gagne")*(Potentials!$E$2:$E$2000&lt;&gt;"9 - Perdu")*(Potentials!$E$2:$E$2000&lt;&gt;"10 - Gele"))
+SUMPRODUCT((Potentials!$F$2:$F$2000=0)*(Potentials!$A$2:$A$2000=BA207)*(Potentials!$D$2:$D$2000)*(Potentials!$E$2:$E$2000&lt;&gt;"8 - Gagne")*(Potentials!$E$2:$E$2000&lt;&gt;"9 - Perdu")*(Potentials!$E$2:$E$2000&lt;&gt;"10 - Gele")),
SUMPRODUCT((Potentials!$F$2:$F$2000)*(Potentials!$A$2:$A$2000=BA207)*(Potentials!$E$2:$E$2000&lt;&gt;"8 - Gagne")*(Potentials!$E$2:$E$2000&lt;&gt;"9 - Perdu")*(Potentials!$E$2:$E$2000&lt;&gt;"10 - Gele")*(Potentials!$O$2:$O$2000=$A$2))
+SUMPRODUCT((Potentials!$F$2:$F$2000=0)*(Potentials!$A$2:$A$2000=BA207)*(Potentials!$D$2:$D$2000)*(Potentials!$E$2:$E$2000&lt;&gt;"8 - Gagne")*(Potentials!$E$2:$E$2000&lt;&gt;"9 - Perdu")*(Potentials!$E$2:$E$2000&lt;&gt;"10 - Gele")*(Potentials!$O$2:$O$2000=$A$2)))</f>
      </c>
    </row>
    <row r="208" spans="1:113">
      <c r="R208" t="str">
        <f>Potentials!A206</f>
      </c>
      <c r="S208" s="1" t="str">
        <f>Potentials!M206</f>
      </c>
      <c r="T208" s="47" t="str">
        <f>IF(INDEX(Potentials!$A$1:$O$1000,MATCH(R208,Potentials!$A$1:$A$1000,0),MATCH("Origine setup",Potentials!$A$1:$O$1,0))&lt;&gt;"",0,
IF($A$2="Tous",
IF(AND($R$2=0,$S$2=0,DATE(YEAR(S208),MONTH(S208),DAY(S208))&gt;=$O$6,(DATE(YEAR(S208),MONTH(S208),DAY(S208))&lt;=$O$3),LEFT(R208,3)="PRA"),1,
IF(AND($R$2&lt;&gt;0,$S$2&lt;&gt;0,DATE(YEAR(S208),MONTH(S208),DAY(S208))&gt;=$R$2,(DATE(YEAR(S208),MONTH(S208),DAY(S208))&lt;=$S$2),LEFT(R208,3)="PRA"),1,0)),
IF(AND($R$2=0,$S$2=0,DATE(YEAR(S208),MONTH(S208),DAY(S208))&gt;=$O$6,(DATE(YEAR(S208),MONTH(S208),DAY(S208))&lt;=$O$3),INDEX(Potentials!$A$1:$O$1000,MATCH(R208,Potentials!$A$1:$A$1000,0),MATCH("Groupe",Potentials!$A$1:$O$1,0))=$A$2,LEFT(R208,3)="PRA"),1,
IF(AND($R$2&lt;&gt;0,$S$2&lt;&gt;0,DATE(YEAR(S208),MONTH(S208),DAY(S208))&gt;=$R$2,(DATE(YEAR(S208),MONTH(S208),DAY(S208))&lt;=$S$2),INDEX(Potentials!$A$1:$O$1000,MATCH(R208,Potentials!$A$1:$A$1000,0),MATCH("Groupe",Potentials!$A$1:$O$1,0))=$A$2,LEFT(R208,3)="PRA"),1,0))))</f>
      </c>
      <c r="U208" s="47" t="str">
        <f>IF(T208&lt;&gt;0,SUM($T$4:T208),0)</f>
      </c>
      <c r="V208" s="1"/>
      <c r="W208" s="17"/>
      <c r="Y208" t="str">
        <f>Projects!A206</f>
      </c>
      <c r="Z208" s="1" t="str">
        <f>Projects!I206</f>
      </c>
      <c r="AA208" s="47" t="str">
        <f>IF($A$2="Tous",
IF(AND($Y$2=0,$Z$2=0,DATE(YEAR(Z208),MONTH(Z208),DAY(Z208))&gt;=$O$6,(DATE(YEAR(Z208),MONTH(Z208),DAY(Z208))&lt;=$O$3)),1,
IF(AND($Y$2&lt;&gt;0,$Z$2&lt;&gt;0,DATE(YEAR(Z208),MONTH(Z208),DAY(Z208))&gt;=$Y$2,(DATE(YEAR(Z208),MONTH(Z208),DAY(Z208))&lt;=$Z$2)),1,0)),
IF(AND($Y$2=0,$Z$2=0,DATE(YEAR(Z208),MONTH(Z208),DAY(Z208))&gt;=$O$6,(DATE(YEAR(Z208),MONTH(Z208),DAY(Z208))&lt;=$O$3),INDEX(Projects!$A$1:$O$1000,MATCH(Y208,Projects!$A$1:$A$1000,0),MATCH("Groupe",Projects!$A$1:$O$1,0))=$A$2),1,
IF(AND($Y$2&lt;&gt;0,$Z$2&lt;&gt;0,DATE(YEAR(Z208),MONTH(Z208),DAY(Z208))&gt;=$Y$2,(DATE(YEAR(Z208),MONTH(Z208),DAY(Z208))&lt;=$Z$2),INDEX(Projects!$A$1:$O$1000,MATCH(Y208,Projects!$A$1:$A$1000,0),MATCH("Groupe",Projects!$A$1:$O$1,0))=$A$2),1,0)))</f>
      </c>
      <c r="AB208" s="47" t="str">
        <f>IF(AA208&lt;&gt;0,SUM($AA$4:AA208),0)</f>
      </c>
      <c r="AC208" s="1"/>
      <c r="AD208" s="17"/>
      <c r="AF208" t="str">
        <f>Projects!A206</f>
      </c>
      <c r="AG208" s="1" t="str">
        <f>Projects!D206</f>
      </c>
      <c r="AH208" s="47" t="str">
        <f>IF($A$2="Tous",
IF(AND($AF$2=0,$AG$2=0,DATE(YEAR(AG208),MONTH(AG208),DAY(AG208))&gt;=$O$6,(DATE(YEAR(AG208),MONTH(AG208),DAY(AG208))&lt;=$O$3)),1,
IF(AND($AF$2&lt;&gt;0,$AG$2&lt;&gt;0,DATE(YEAR(AG208),MONTH(AG208),DAY(AG208))&gt;=$AF$2,(DATE(YEAR(AG208),MONTH(AG208),DAY(AG208))&lt;=$AG$2)),1,0)),
IF(AND($AF$2=0,$AG$2=0,DATE(YEAR(AG208),MONTH(AG208),DAY(AG208))&gt;=$O$6,(DATE(YEAR(AG208),MONTH(AG208),DAY(AG208))&lt;=$O$3),INDEX(Projects!$A$1:$O$1000,MATCH(AF208,Projects!$A$1:$A$1000,0),MATCH("Groupe",Projects!$A$1:$O$1,0))=$A$2),1,
IF(AND($AF$2&lt;&gt;0,$AG$2&lt;&gt;0,DATE(YEAR(AG208),MONTH(AG208),DAY(AG208))&gt;=$AF$2,(DATE(YEAR(AG208),MONTH(AG208),DAY(AG208))&lt;=$AG$2),INDEX(Projects!$A$1:$O$1000,MATCH(AF208,Projects!$A$1:$A$1000,0),MATCH("Groupe",Projects!$A$1:$O$1,0))=$A$2),1,0)))</f>
      </c>
      <c r="AI208" s="47" t="str">
        <f>IF(AH208&lt;&gt;0,SUM($AH$4:AH208),0)</f>
      </c>
      <c r="AJ208" s="1"/>
      <c r="AK208" s="17"/>
      <c r="AM208" t="str">
        <f>Potentials!A206</f>
      </c>
      <c r="AN208" s="1" t="str">
        <f>Potentials!L206</f>
      </c>
      <c r="AO208" s="47" t="str">
        <f>IF(INDEX(Potentials!$A$1:$O$1000,MATCH(R208,Potentials!$A$1:$A$1000,0),MATCH("Origine setup",Potentials!$A$1:$O$1,0))&lt;&gt;"",0,
IF($A$2="Tous",
IF(AND($AM$2=0,$AN$2=0,DATE(YEAR(AN208),MONTH(AN208),DAY(AN208))&gt;=$O$6,(DATE(YEAR(AN208),MONTH(AN208),DAY(AN208))&lt;=$O$3),INDEX(Potentials!$A$1:$O$10000,MATCH(AM208,Potentials!$A$1:$A$1000,0),MATCH("Statut",Potentials!$A$1:$O$1,0))="9 -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IF(AND($AM$2&lt;&gt;0,$AN$2&lt;&gt;0,DATE(YEAR(AN208),MONTH(AN208),DAY(AN208))&gt;=$AM$2,(DATE(YEAR(AN208),MONTH(AN208),DAY(AN208))&lt;=$AN$2),INDEX(Potentials!$A$1:$O$10000,MATCH(AM208,Potentials!$A$1:$A$1000,0),MATCH("Statut",Potentials!$A$1:$O$1,0))="9 - Perdu"),1,0)),
IF(AND($AM$2=0,$AN$2=0,DATE(YEAR(AN208),MONTH(AN208),DAY(AN208))&gt;=$O$6,(DATE(YEAR(AN208),MONTH(AN208),DAY(AN208))&lt;=$O$3),INDEX(Potentials!$A$1:$O$1000,MATCH(AM208,Potentials!$A$1:$A$1000,0),MATCH("Groupe",Potentials!$A$1:$O$1,0))=$A$2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,MATCH(AM208,Potentials!$A$1:$A$1000,0),MATCH("Groupe",Potentials!$A$1:$O$1,0))=$A$2,INDEX(Potentials!$A$1:$O$10000,MATCH(AM208,Potentials!$A$1:$A$1000,0),MATCH("Statut",Potentials!$A$1:$O$1,0))="9 - Perdu"),1,0))))</f>
      </c>
      <c r="AP208" s="47" t="str">
        <f>IF(AO208&lt;&gt;0,SUM($AO$4:AO208),0)</f>
      </c>
      <c r="AQ208" s="1"/>
      <c r="AR208" s="17"/>
      <c r="AT208" t="str">
        <f>IF(COUNTIF($AT$4:AT207,Potentials!B206)&gt;0,"",Potentials!B206)</f>
      </c>
      <c r="AU208" s="2" t="str">
        <f t="array" ref="AU208" aca="1" ca="1">IF($A$2="Tous",SUMPRODUCT((Potentials!$F$2:$F$2000)*(Potentials!$B$2:$B$2000=AT208)*(Potentials!$E$2:$E$2000&lt;&gt;"8 - Gagne")*(Potentials!$E$2:$E$2000&lt;&gt;"9 - Perdu")*(Potentials!$E$2:$E$2000&lt;&gt;"10 - Gele"))
+SUMPRODUCT((Potentials!$F$2:$F$2000=0)*(Potentials!$B$2:$B$2000=AT208)*(Potentials!$D$2:$D$2000)*(Potentials!$E$2:$E$2000&lt;&gt;"8 - Gagne")*(Potentials!$E$2:$E$2000&lt;&gt;"9 - Perdu")*(Potentials!$E$2:$E$2000&lt;&gt;"10 - Gele")),
SUMPRODUCT((Potentials!$F$2:$F$2000)*(Potentials!$B$2:$B$2000=AT208)*(Potentials!$E$2:$E$2000&lt;&gt;"8 - Gagne")*(Potentials!$E$2:$E$2000&lt;&gt;"9 - Perdu")*(Potentials!$E$2:$E$2000&lt;&gt;"10 - Gele")*(Potentials!$O$2:$O$2000=$A$2))
+SUMPRODUCT((Potentials!$F$2:$F$2000=0)*(Potentials!$B$2:$B$2000=AT208)*(Potentials!$D$2:$D$2000)*(Potentials!$E$2:$E$2000&lt;&gt;"8 - Gagne")*(Potentials!$E$2:$E$2000&lt;&gt;"9 - Perdu")*(Potentials!$E$2:$E$2000&lt;&gt;"10 - Gele")*(Potentials!$O$2:$O$2000=$A$2)))</f>
      </c>
      <c r="BA208" t="str">
        <f>Potentials!A206</f>
      </c>
      <c r="BB208" s="2" t="str">
        <f t="array" ref="BB208" aca="1" ca="1">IF($A$2="Tous",SUMPRODUCT((Potentials!$F$2:$F$2000)*(Potentials!$A$2:$A$2000=BA208)*(Potentials!$E$2:$E$2000&lt;&gt;"8 - Gagne")*(Potentials!$E$2:$E$2000&lt;&gt;"9 - Perdu")*(Potentials!$E$2:$E$2000&lt;&gt;"10 - Gele"))
+SUMPRODUCT((Potentials!$F$2:$F$2000=0)*(Potentials!$A$2:$A$2000=BA208)*(Potentials!$D$2:$D$2000)*(Potentials!$E$2:$E$2000&lt;&gt;"8 - Gagne")*(Potentials!$E$2:$E$2000&lt;&gt;"9 - Perdu")*(Potentials!$E$2:$E$2000&lt;&gt;"10 - Gele")),
SUMPRODUCT((Potentials!$F$2:$F$2000)*(Potentials!$A$2:$A$2000=BA208)*(Potentials!$E$2:$E$2000&lt;&gt;"8 - Gagne")*(Potentials!$E$2:$E$2000&lt;&gt;"9 - Perdu")*(Potentials!$E$2:$E$2000&lt;&gt;"10 - Gele")*(Potentials!$O$2:$O$2000=$A$2))
+SUMPRODUCT((Potentials!$F$2:$F$2000=0)*(Potentials!$A$2:$A$2000=BA208)*(Potentials!$D$2:$D$2000)*(Potentials!$E$2:$E$2000&lt;&gt;"8 - Gagne")*(Potentials!$E$2:$E$2000&lt;&gt;"9 - Perdu")*(Potentials!$E$2:$E$2000&lt;&gt;"10 - Gele")*(Potentials!$O$2:$O$2000=$A$2)))</f>
      </c>
    </row>
    <row r="209" spans="1:113">
      <c r="R209" t="str">
        <f>Potentials!A207</f>
      </c>
      <c r="S209" s="1" t="str">
        <f>Potentials!M207</f>
      </c>
      <c r="T209" s="47" t="str">
        <f>IF(INDEX(Potentials!$A$1:$O$1000,MATCH(R209,Potentials!$A$1:$A$1000,0),MATCH("Origine setup",Potentials!$A$1:$O$1,0))&lt;&gt;"",0,
IF($A$2="Tous",
IF(AND($R$2=0,$S$2=0,DATE(YEAR(S209),MONTH(S209),DAY(S209))&gt;=$O$6,(DATE(YEAR(S209),MONTH(S209),DAY(S209))&lt;=$O$3),LEFT(R209,3)="PRA"),1,
IF(AND($R$2&lt;&gt;0,$S$2&lt;&gt;0,DATE(YEAR(S209),MONTH(S209),DAY(S209))&gt;=$R$2,(DATE(YEAR(S209),MONTH(S209),DAY(S209))&lt;=$S$2),LEFT(R209,3)="PRA"),1,0)),
IF(AND($R$2=0,$S$2=0,DATE(YEAR(S209),MONTH(S209),DAY(S209))&gt;=$O$6,(DATE(YEAR(S209),MONTH(S209),DAY(S209))&lt;=$O$3),INDEX(Potentials!$A$1:$O$1000,MATCH(R209,Potentials!$A$1:$A$1000,0),MATCH("Groupe",Potentials!$A$1:$O$1,0))=$A$2,LEFT(R209,3)="PRA"),1,
IF(AND($R$2&lt;&gt;0,$S$2&lt;&gt;0,DATE(YEAR(S209),MONTH(S209),DAY(S209))&gt;=$R$2,(DATE(YEAR(S209),MONTH(S209),DAY(S209))&lt;=$S$2),INDEX(Potentials!$A$1:$O$1000,MATCH(R209,Potentials!$A$1:$A$1000,0),MATCH("Groupe",Potentials!$A$1:$O$1,0))=$A$2,LEFT(R209,3)="PRA"),1,0))))</f>
      </c>
      <c r="U209" s="47" t="str">
        <f>IF(T209&lt;&gt;0,SUM($T$4:T209),0)</f>
      </c>
      <c r="V209" s="1"/>
      <c r="W209" s="17"/>
      <c r="Y209" t="str">
        <f>Projects!A207</f>
      </c>
      <c r="Z209" s="1" t="str">
        <f>Projects!I207</f>
      </c>
      <c r="AA209" s="47" t="str">
        <f>IF($A$2="Tous",
IF(AND($Y$2=0,$Z$2=0,DATE(YEAR(Z209),MONTH(Z209),DAY(Z209))&gt;=$O$6,(DATE(YEAR(Z209),MONTH(Z209),DAY(Z209))&lt;=$O$3)),1,
IF(AND($Y$2&lt;&gt;0,$Z$2&lt;&gt;0,DATE(YEAR(Z209),MONTH(Z209),DAY(Z209))&gt;=$Y$2,(DATE(YEAR(Z209),MONTH(Z209),DAY(Z209))&lt;=$Z$2)),1,0)),
IF(AND($Y$2=0,$Z$2=0,DATE(YEAR(Z209),MONTH(Z209),DAY(Z209))&gt;=$O$6,(DATE(YEAR(Z209),MONTH(Z209),DAY(Z209))&lt;=$O$3),INDEX(Projects!$A$1:$O$1000,MATCH(Y209,Projects!$A$1:$A$1000,0),MATCH("Groupe",Projects!$A$1:$O$1,0))=$A$2),1,
IF(AND($Y$2&lt;&gt;0,$Z$2&lt;&gt;0,DATE(YEAR(Z209),MONTH(Z209),DAY(Z209))&gt;=$Y$2,(DATE(YEAR(Z209),MONTH(Z209),DAY(Z209))&lt;=$Z$2),INDEX(Projects!$A$1:$O$1000,MATCH(Y209,Projects!$A$1:$A$1000,0),MATCH("Groupe",Projects!$A$1:$O$1,0))=$A$2),1,0)))</f>
      </c>
      <c r="AB209" s="47" t="str">
        <f>IF(AA209&lt;&gt;0,SUM($AA$4:AA209),0)</f>
      </c>
      <c r="AC209" s="1"/>
      <c r="AD209" s="17"/>
      <c r="AF209" t="str">
        <f>Projects!A207</f>
      </c>
      <c r="AG209" s="1" t="str">
        <f>Projects!D207</f>
      </c>
      <c r="AH209" s="47" t="str">
        <f>IF($A$2="Tous",
IF(AND($AF$2=0,$AG$2=0,DATE(YEAR(AG209),MONTH(AG209),DAY(AG209))&gt;=$O$6,(DATE(YEAR(AG209),MONTH(AG209),DAY(AG209))&lt;=$O$3)),1,
IF(AND($AF$2&lt;&gt;0,$AG$2&lt;&gt;0,DATE(YEAR(AG209),MONTH(AG209),DAY(AG209))&gt;=$AF$2,(DATE(YEAR(AG209),MONTH(AG209),DAY(AG209))&lt;=$AG$2)),1,0)),
IF(AND($AF$2=0,$AG$2=0,DATE(YEAR(AG209),MONTH(AG209),DAY(AG209))&gt;=$O$6,(DATE(YEAR(AG209),MONTH(AG209),DAY(AG209))&lt;=$O$3),INDEX(Projects!$A$1:$O$1000,MATCH(AF209,Projects!$A$1:$A$1000,0),MATCH("Groupe",Projects!$A$1:$O$1,0))=$A$2),1,
IF(AND($AF$2&lt;&gt;0,$AG$2&lt;&gt;0,DATE(YEAR(AG209),MONTH(AG209),DAY(AG209))&gt;=$AF$2,(DATE(YEAR(AG209),MONTH(AG209),DAY(AG209))&lt;=$AG$2),INDEX(Projects!$A$1:$O$1000,MATCH(AF209,Projects!$A$1:$A$1000,0),MATCH("Groupe",Projects!$A$1:$O$1,0))=$A$2),1,0)))</f>
      </c>
      <c r="AI209" s="47" t="str">
        <f>IF(AH209&lt;&gt;0,SUM($AH$4:AH209),0)</f>
      </c>
      <c r="AJ209" s="1"/>
      <c r="AK209" s="17"/>
      <c r="AM209" t="str">
        <f>Potentials!A207</f>
      </c>
      <c r="AN209" s="1" t="str">
        <f>Potentials!L207</f>
      </c>
      <c r="AO209" s="47" t="str">
        <f>IF(INDEX(Potentials!$A$1:$O$1000,MATCH(R209,Potentials!$A$1:$A$1000,0),MATCH("Origine setup",Potentials!$A$1:$O$1,0))&lt;&gt;"",0,
IF($A$2="Tous",
IF(AND($AM$2=0,$AN$2=0,DATE(YEAR(AN209),MONTH(AN209),DAY(AN209))&gt;=$O$6,(DATE(YEAR(AN209),MONTH(AN209),DAY(AN209))&lt;=$O$3),INDEX(Potentials!$A$1:$O$10000,MATCH(AM209,Potentials!$A$1:$A$1000,0),MATCH("Statut",Potentials!$A$1:$O$1,0))="9 -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IF(AND($AM$2&lt;&gt;0,$AN$2&lt;&gt;0,DATE(YEAR(AN209),MONTH(AN209),DAY(AN209))&gt;=$AM$2,(DATE(YEAR(AN209),MONTH(AN209),DAY(AN209))&lt;=$AN$2),INDEX(Potentials!$A$1:$O$10000,MATCH(AM209,Potentials!$A$1:$A$1000,0),MATCH("Statut",Potentials!$A$1:$O$1,0))="9 - Perdu"),1,0)),
IF(AND($AM$2=0,$AN$2=0,DATE(YEAR(AN209),MONTH(AN209),DAY(AN209))&gt;=$O$6,(DATE(YEAR(AN209),MONTH(AN209),DAY(AN209))&lt;=$O$3),INDEX(Potentials!$A$1:$O$1000,MATCH(AM209,Potentials!$A$1:$A$1000,0),MATCH("Groupe",Potentials!$A$1:$O$1,0))=$A$2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,MATCH(AM209,Potentials!$A$1:$A$1000,0),MATCH("Groupe",Potentials!$A$1:$O$1,0))=$A$2,INDEX(Potentials!$A$1:$O$10000,MATCH(AM209,Potentials!$A$1:$A$1000,0),MATCH("Statut",Potentials!$A$1:$O$1,0))="9 - Perdu"),1,0))))</f>
      </c>
      <c r="AP209" s="47" t="str">
        <f>IF(AO209&lt;&gt;0,SUM($AO$4:AO209),0)</f>
      </c>
      <c r="AQ209" s="1"/>
      <c r="AR209" s="17"/>
      <c r="AT209" t="str">
        <f>IF(COUNTIF($AT$4:AT208,Potentials!B207)&gt;0,"",Potentials!B207)</f>
      </c>
      <c r="AU209" s="2" t="str">
        <f t="array" ref="AU209" aca="1" ca="1">IF($A$2="Tous",SUMPRODUCT((Potentials!$F$2:$F$2000)*(Potentials!$B$2:$B$2000=AT209)*(Potentials!$E$2:$E$2000&lt;&gt;"8 - Gagne")*(Potentials!$E$2:$E$2000&lt;&gt;"9 - Perdu")*(Potentials!$E$2:$E$2000&lt;&gt;"10 - Gele"))
+SUMPRODUCT((Potentials!$F$2:$F$2000=0)*(Potentials!$B$2:$B$2000=AT209)*(Potentials!$D$2:$D$2000)*(Potentials!$E$2:$E$2000&lt;&gt;"8 - Gagne")*(Potentials!$E$2:$E$2000&lt;&gt;"9 - Perdu")*(Potentials!$E$2:$E$2000&lt;&gt;"10 - Gele")),
SUMPRODUCT((Potentials!$F$2:$F$2000)*(Potentials!$B$2:$B$2000=AT209)*(Potentials!$E$2:$E$2000&lt;&gt;"8 - Gagne")*(Potentials!$E$2:$E$2000&lt;&gt;"9 - Perdu")*(Potentials!$E$2:$E$2000&lt;&gt;"10 - Gele")*(Potentials!$O$2:$O$2000=$A$2))
+SUMPRODUCT((Potentials!$F$2:$F$2000=0)*(Potentials!$B$2:$B$2000=AT209)*(Potentials!$D$2:$D$2000)*(Potentials!$E$2:$E$2000&lt;&gt;"8 - Gagne")*(Potentials!$E$2:$E$2000&lt;&gt;"9 - Perdu")*(Potentials!$E$2:$E$2000&lt;&gt;"10 - Gele")*(Potentials!$O$2:$O$2000=$A$2)))</f>
      </c>
      <c r="BA209" t="str">
        <f>Potentials!A207</f>
      </c>
      <c r="BB209" s="2" t="str">
        <f t="array" ref="BB209" aca="1" ca="1">IF($A$2="Tous",SUMPRODUCT((Potentials!$F$2:$F$2000)*(Potentials!$A$2:$A$2000=BA209)*(Potentials!$E$2:$E$2000&lt;&gt;"8 - Gagne")*(Potentials!$E$2:$E$2000&lt;&gt;"9 - Perdu")*(Potentials!$E$2:$E$2000&lt;&gt;"10 - Gele"))
+SUMPRODUCT((Potentials!$F$2:$F$2000=0)*(Potentials!$A$2:$A$2000=BA209)*(Potentials!$D$2:$D$2000)*(Potentials!$E$2:$E$2000&lt;&gt;"8 - Gagne")*(Potentials!$E$2:$E$2000&lt;&gt;"9 - Perdu")*(Potentials!$E$2:$E$2000&lt;&gt;"10 - Gele")),
SUMPRODUCT((Potentials!$F$2:$F$2000)*(Potentials!$A$2:$A$2000=BA209)*(Potentials!$E$2:$E$2000&lt;&gt;"8 - Gagne")*(Potentials!$E$2:$E$2000&lt;&gt;"9 - Perdu")*(Potentials!$E$2:$E$2000&lt;&gt;"10 - Gele")*(Potentials!$O$2:$O$2000=$A$2))
+SUMPRODUCT((Potentials!$F$2:$F$2000=0)*(Potentials!$A$2:$A$2000=BA209)*(Potentials!$D$2:$D$2000)*(Potentials!$E$2:$E$2000&lt;&gt;"8 - Gagne")*(Potentials!$E$2:$E$2000&lt;&gt;"9 - Perdu")*(Potentials!$E$2:$E$2000&lt;&gt;"10 - Gele")*(Potentials!$O$2:$O$2000=$A$2)))</f>
      </c>
    </row>
    <row r="210" spans="1:113">
      <c r="R210" t="str">
        <f>Potentials!A208</f>
      </c>
      <c r="S210" s="1" t="str">
        <f>Potentials!M208</f>
      </c>
      <c r="T210" s="47" t="str">
        <f>IF(INDEX(Potentials!$A$1:$O$1000,MATCH(R210,Potentials!$A$1:$A$1000,0),MATCH("Origine setup",Potentials!$A$1:$O$1,0))&lt;&gt;"",0,
IF($A$2="Tous",
IF(AND($R$2=0,$S$2=0,DATE(YEAR(S210),MONTH(S210),DAY(S210))&gt;=$O$6,(DATE(YEAR(S210),MONTH(S210),DAY(S210))&lt;=$O$3),LEFT(R210,3)="PRA"),1,
IF(AND($R$2&lt;&gt;0,$S$2&lt;&gt;0,DATE(YEAR(S210),MONTH(S210),DAY(S210))&gt;=$R$2,(DATE(YEAR(S210),MONTH(S210),DAY(S210))&lt;=$S$2),LEFT(R210,3)="PRA"),1,0)),
IF(AND($R$2=0,$S$2=0,DATE(YEAR(S210),MONTH(S210),DAY(S210))&gt;=$O$6,(DATE(YEAR(S210),MONTH(S210),DAY(S210))&lt;=$O$3),INDEX(Potentials!$A$1:$O$1000,MATCH(R210,Potentials!$A$1:$A$1000,0),MATCH("Groupe",Potentials!$A$1:$O$1,0))=$A$2,LEFT(R210,3)="PRA"),1,
IF(AND($R$2&lt;&gt;0,$S$2&lt;&gt;0,DATE(YEAR(S210),MONTH(S210),DAY(S210))&gt;=$R$2,(DATE(YEAR(S210),MONTH(S210),DAY(S210))&lt;=$S$2),INDEX(Potentials!$A$1:$O$1000,MATCH(R210,Potentials!$A$1:$A$1000,0),MATCH("Groupe",Potentials!$A$1:$O$1,0))=$A$2,LEFT(R210,3)="PRA"),1,0))))</f>
      </c>
      <c r="U210" s="47" t="str">
        <f>IF(T210&lt;&gt;0,SUM($T$4:T210),0)</f>
      </c>
      <c r="V210" s="1"/>
      <c r="W210" s="17"/>
      <c r="Y210" t="str">
        <f>Projects!A208</f>
      </c>
      <c r="Z210" s="1" t="str">
        <f>Projects!I208</f>
      </c>
      <c r="AA210" s="47" t="str">
        <f>IF($A$2="Tous",
IF(AND($Y$2=0,$Z$2=0,DATE(YEAR(Z210),MONTH(Z210),DAY(Z210))&gt;=$O$6,(DATE(YEAR(Z210),MONTH(Z210),DAY(Z210))&lt;=$O$3)),1,
IF(AND($Y$2&lt;&gt;0,$Z$2&lt;&gt;0,DATE(YEAR(Z210),MONTH(Z210),DAY(Z210))&gt;=$Y$2,(DATE(YEAR(Z210),MONTH(Z210),DAY(Z210))&lt;=$Z$2)),1,0)),
IF(AND($Y$2=0,$Z$2=0,DATE(YEAR(Z210),MONTH(Z210),DAY(Z210))&gt;=$O$6,(DATE(YEAR(Z210),MONTH(Z210),DAY(Z210))&lt;=$O$3),INDEX(Projects!$A$1:$O$1000,MATCH(Y210,Projects!$A$1:$A$1000,0),MATCH("Groupe",Projects!$A$1:$O$1,0))=$A$2),1,
IF(AND($Y$2&lt;&gt;0,$Z$2&lt;&gt;0,DATE(YEAR(Z210),MONTH(Z210),DAY(Z210))&gt;=$Y$2,(DATE(YEAR(Z210),MONTH(Z210),DAY(Z210))&lt;=$Z$2),INDEX(Projects!$A$1:$O$1000,MATCH(Y210,Projects!$A$1:$A$1000,0),MATCH("Groupe",Projects!$A$1:$O$1,0))=$A$2),1,0)))</f>
      </c>
      <c r="AB210" s="47" t="str">
        <f>IF(AA210&lt;&gt;0,SUM($AA$4:AA210),0)</f>
      </c>
      <c r="AC210" s="1"/>
      <c r="AD210" s="17"/>
      <c r="AF210" t="str">
        <f>Projects!A208</f>
      </c>
      <c r="AG210" s="1" t="str">
        <f>Projects!D208</f>
      </c>
      <c r="AH210" s="47" t="str">
        <f>IF($A$2="Tous",
IF(AND($AF$2=0,$AG$2=0,DATE(YEAR(AG210),MONTH(AG210),DAY(AG210))&gt;=$O$6,(DATE(YEAR(AG210),MONTH(AG210),DAY(AG210))&lt;=$O$3)),1,
IF(AND($AF$2&lt;&gt;0,$AG$2&lt;&gt;0,DATE(YEAR(AG210),MONTH(AG210),DAY(AG210))&gt;=$AF$2,(DATE(YEAR(AG210),MONTH(AG210),DAY(AG210))&lt;=$AG$2)),1,0)),
IF(AND($AF$2=0,$AG$2=0,DATE(YEAR(AG210),MONTH(AG210),DAY(AG210))&gt;=$O$6,(DATE(YEAR(AG210),MONTH(AG210),DAY(AG210))&lt;=$O$3),INDEX(Projects!$A$1:$O$1000,MATCH(AF210,Projects!$A$1:$A$1000,0),MATCH("Groupe",Projects!$A$1:$O$1,0))=$A$2),1,
IF(AND($AF$2&lt;&gt;0,$AG$2&lt;&gt;0,DATE(YEAR(AG210),MONTH(AG210),DAY(AG210))&gt;=$AF$2,(DATE(YEAR(AG210),MONTH(AG210),DAY(AG210))&lt;=$AG$2),INDEX(Projects!$A$1:$O$1000,MATCH(AF210,Projects!$A$1:$A$1000,0),MATCH("Groupe",Projects!$A$1:$O$1,0))=$A$2),1,0)))</f>
      </c>
      <c r="AI210" s="47" t="str">
        <f>IF(AH210&lt;&gt;0,SUM($AH$4:AH210),0)</f>
      </c>
      <c r="AJ210" s="1"/>
      <c r="AK210" s="17"/>
      <c r="AM210" t="str">
        <f>Potentials!A208</f>
      </c>
      <c r="AN210" s="1" t="str">
        <f>Potentials!L208</f>
      </c>
      <c r="AO210" s="47" t="str">
        <f>IF(INDEX(Potentials!$A$1:$O$1000,MATCH(R210,Potentials!$A$1:$A$1000,0),MATCH("Origine setup",Potentials!$A$1:$O$1,0))&lt;&gt;"",0,
IF($A$2="Tous",
IF(AND($AM$2=0,$AN$2=0,DATE(YEAR(AN210),MONTH(AN210),DAY(AN210))&gt;=$O$6,(DATE(YEAR(AN210),MONTH(AN210),DAY(AN210))&lt;=$O$3),INDEX(Potentials!$A$1:$O$10000,MATCH(AM210,Potentials!$A$1:$A$1000,0),MATCH("Statut",Potentials!$A$1:$O$1,0))="9 -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IF(AND($AM$2&lt;&gt;0,$AN$2&lt;&gt;0,DATE(YEAR(AN210),MONTH(AN210),DAY(AN210))&gt;=$AM$2,(DATE(YEAR(AN210),MONTH(AN210),DAY(AN210))&lt;=$AN$2),INDEX(Potentials!$A$1:$O$10000,MATCH(AM210,Potentials!$A$1:$A$1000,0),MATCH("Statut",Potentials!$A$1:$O$1,0))="9 - Perdu"),1,0)),
IF(AND($AM$2=0,$AN$2=0,DATE(YEAR(AN210),MONTH(AN210),DAY(AN210))&gt;=$O$6,(DATE(YEAR(AN210),MONTH(AN210),DAY(AN210))&lt;=$O$3),INDEX(Potentials!$A$1:$O$1000,MATCH(AM210,Potentials!$A$1:$A$1000,0),MATCH("Groupe",Potentials!$A$1:$O$1,0))=$A$2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,MATCH(AM210,Potentials!$A$1:$A$1000,0),MATCH("Groupe",Potentials!$A$1:$O$1,0))=$A$2,INDEX(Potentials!$A$1:$O$10000,MATCH(AM210,Potentials!$A$1:$A$1000,0),MATCH("Statut",Potentials!$A$1:$O$1,0))="9 - Perdu"),1,0))))</f>
      </c>
      <c r="AP210" s="47" t="str">
        <f>IF(AO210&lt;&gt;0,SUM($AO$4:AO210),0)</f>
      </c>
      <c r="AQ210" s="1"/>
      <c r="AR210" s="17"/>
      <c r="AT210" t="str">
        <f>IF(COUNTIF($AT$4:AT209,Potentials!B208)&gt;0,"",Potentials!B208)</f>
      </c>
      <c r="AU210" s="2" t="str">
        <f t="array" ref="AU210" aca="1" ca="1">IF($A$2="Tous",SUMPRODUCT((Potentials!$F$2:$F$2000)*(Potentials!$B$2:$B$2000=AT210)*(Potentials!$E$2:$E$2000&lt;&gt;"8 - Gagne")*(Potentials!$E$2:$E$2000&lt;&gt;"9 - Perdu")*(Potentials!$E$2:$E$2000&lt;&gt;"10 - Gele"))
+SUMPRODUCT((Potentials!$F$2:$F$2000=0)*(Potentials!$B$2:$B$2000=AT210)*(Potentials!$D$2:$D$2000)*(Potentials!$E$2:$E$2000&lt;&gt;"8 - Gagne")*(Potentials!$E$2:$E$2000&lt;&gt;"9 - Perdu")*(Potentials!$E$2:$E$2000&lt;&gt;"10 - Gele")),
SUMPRODUCT((Potentials!$F$2:$F$2000)*(Potentials!$B$2:$B$2000=AT210)*(Potentials!$E$2:$E$2000&lt;&gt;"8 - Gagne")*(Potentials!$E$2:$E$2000&lt;&gt;"9 - Perdu")*(Potentials!$E$2:$E$2000&lt;&gt;"10 - Gele")*(Potentials!$O$2:$O$2000=$A$2))
+SUMPRODUCT((Potentials!$F$2:$F$2000=0)*(Potentials!$B$2:$B$2000=AT210)*(Potentials!$D$2:$D$2000)*(Potentials!$E$2:$E$2000&lt;&gt;"8 - Gagne")*(Potentials!$E$2:$E$2000&lt;&gt;"9 - Perdu")*(Potentials!$E$2:$E$2000&lt;&gt;"10 - Gele")*(Potentials!$O$2:$O$2000=$A$2)))</f>
      </c>
      <c r="BA210" t="str">
        <f>Potentials!A208</f>
      </c>
      <c r="BB210" s="2" t="str">
        <f t="array" ref="BB210" aca="1" ca="1">IF($A$2="Tous",SUMPRODUCT((Potentials!$F$2:$F$2000)*(Potentials!$A$2:$A$2000=BA210)*(Potentials!$E$2:$E$2000&lt;&gt;"8 - Gagne")*(Potentials!$E$2:$E$2000&lt;&gt;"9 - Perdu")*(Potentials!$E$2:$E$2000&lt;&gt;"10 - Gele"))
+SUMPRODUCT((Potentials!$F$2:$F$2000=0)*(Potentials!$A$2:$A$2000=BA210)*(Potentials!$D$2:$D$2000)*(Potentials!$E$2:$E$2000&lt;&gt;"8 - Gagne")*(Potentials!$E$2:$E$2000&lt;&gt;"9 - Perdu")*(Potentials!$E$2:$E$2000&lt;&gt;"10 - Gele")),
SUMPRODUCT((Potentials!$F$2:$F$2000)*(Potentials!$A$2:$A$2000=BA210)*(Potentials!$E$2:$E$2000&lt;&gt;"8 - Gagne")*(Potentials!$E$2:$E$2000&lt;&gt;"9 - Perdu")*(Potentials!$E$2:$E$2000&lt;&gt;"10 - Gele")*(Potentials!$O$2:$O$2000=$A$2))
+SUMPRODUCT((Potentials!$F$2:$F$2000=0)*(Potentials!$A$2:$A$2000=BA210)*(Potentials!$D$2:$D$2000)*(Potentials!$E$2:$E$2000&lt;&gt;"8 - Gagne")*(Potentials!$E$2:$E$2000&lt;&gt;"9 - Perdu")*(Potentials!$E$2:$E$2000&lt;&gt;"10 - Gele")*(Potentials!$O$2:$O$2000=$A$2)))</f>
      </c>
    </row>
    <row r="211" spans="1:113">
      <c r="R211" t="str">
        <f>Potentials!A209</f>
      </c>
      <c r="S211" s="1" t="str">
        <f>Potentials!M209</f>
      </c>
      <c r="T211" s="47" t="str">
        <f>IF(INDEX(Potentials!$A$1:$O$1000,MATCH(R211,Potentials!$A$1:$A$1000,0),MATCH("Origine setup",Potentials!$A$1:$O$1,0))&lt;&gt;"",0,
IF($A$2="Tous",
IF(AND($R$2=0,$S$2=0,DATE(YEAR(S211),MONTH(S211),DAY(S211))&gt;=$O$6,(DATE(YEAR(S211),MONTH(S211),DAY(S211))&lt;=$O$3),LEFT(R211,3)="PRA"),1,
IF(AND($R$2&lt;&gt;0,$S$2&lt;&gt;0,DATE(YEAR(S211),MONTH(S211),DAY(S211))&gt;=$R$2,(DATE(YEAR(S211),MONTH(S211),DAY(S211))&lt;=$S$2),LEFT(R211,3)="PRA"),1,0)),
IF(AND($R$2=0,$S$2=0,DATE(YEAR(S211),MONTH(S211),DAY(S211))&gt;=$O$6,(DATE(YEAR(S211),MONTH(S211),DAY(S211))&lt;=$O$3),INDEX(Potentials!$A$1:$O$1000,MATCH(R211,Potentials!$A$1:$A$1000,0),MATCH("Groupe",Potentials!$A$1:$O$1,0))=$A$2,LEFT(R211,3)="PRA"),1,
IF(AND($R$2&lt;&gt;0,$S$2&lt;&gt;0,DATE(YEAR(S211),MONTH(S211),DAY(S211))&gt;=$R$2,(DATE(YEAR(S211),MONTH(S211),DAY(S211))&lt;=$S$2),INDEX(Potentials!$A$1:$O$1000,MATCH(R211,Potentials!$A$1:$A$1000,0),MATCH("Groupe",Potentials!$A$1:$O$1,0))=$A$2,LEFT(R211,3)="PRA"),1,0))))</f>
      </c>
      <c r="U211" s="47" t="str">
        <f>IF(T211&lt;&gt;0,SUM($T$4:T211),0)</f>
      </c>
      <c r="V211" s="1"/>
      <c r="W211" s="17"/>
      <c r="Y211" t="str">
        <f>Projects!A209</f>
      </c>
      <c r="Z211" s="1" t="str">
        <f>Projects!I209</f>
      </c>
      <c r="AA211" s="47" t="str">
        <f>IF($A$2="Tous",
IF(AND($Y$2=0,$Z$2=0,DATE(YEAR(Z211),MONTH(Z211),DAY(Z211))&gt;=$O$6,(DATE(YEAR(Z211),MONTH(Z211),DAY(Z211))&lt;=$O$3)),1,
IF(AND($Y$2&lt;&gt;0,$Z$2&lt;&gt;0,DATE(YEAR(Z211),MONTH(Z211),DAY(Z211))&gt;=$Y$2,(DATE(YEAR(Z211),MONTH(Z211),DAY(Z211))&lt;=$Z$2)),1,0)),
IF(AND($Y$2=0,$Z$2=0,DATE(YEAR(Z211),MONTH(Z211),DAY(Z211))&gt;=$O$6,(DATE(YEAR(Z211),MONTH(Z211),DAY(Z211))&lt;=$O$3),INDEX(Projects!$A$1:$O$1000,MATCH(Y211,Projects!$A$1:$A$1000,0),MATCH("Groupe",Projects!$A$1:$O$1,0))=$A$2),1,
IF(AND($Y$2&lt;&gt;0,$Z$2&lt;&gt;0,DATE(YEAR(Z211),MONTH(Z211),DAY(Z211))&gt;=$Y$2,(DATE(YEAR(Z211),MONTH(Z211),DAY(Z211))&lt;=$Z$2),INDEX(Projects!$A$1:$O$1000,MATCH(Y211,Projects!$A$1:$A$1000,0),MATCH("Groupe",Projects!$A$1:$O$1,0))=$A$2),1,0)))</f>
      </c>
      <c r="AB211" s="47" t="str">
        <f>IF(AA211&lt;&gt;0,SUM($AA$4:AA211),0)</f>
      </c>
      <c r="AC211" s="1"/>
      <c r="AD211" s="17"/>
      <c r="AF211" t="str">
        <f>Projects!A209</f>
      </c>
      <c r="AG211" s="1" t="str">
        <f>Projects!D209</f>
      </c>
      <c r="AH211" s="47" t="str">
        <f>IF($A$2="Tous",
IF(AND($AF$2=0,$AG$2=0,DATE(YEAR(AG211),MONTH(AG211),DAY(AG211))&gt;=$O$6,(DATE(YEAR(AG211),MONTH(AG211),DAY(AG211))&lt;=$O$3)),1,
IF(AND($AF$2&lt;&gt;0,$AG$2&lt;&gt;0,DATE(YEAR(AG211),MONTH(AG211),DAY(AG211))&gt;=$AF$2,(DATE(YEAR(AG211),MONTH(AG211),DAY(AG211))&lt;=$AG$2)),1,0)),
IF(AND($AF$2=0,$AG$2=0,DATE(YEAR(AG211),MONTH(AG211),DAY(AG211))&gt;=$O$6,(DATE(YEAR(AG211),MONTH(AG211),DAY(AG211))&lt;=$O$3),INDEX(Projects!$A$1:$O$1000,MATCH(AF211,Projects!$A$1:$A$1000,0),MATCH("Groupe",Projects!$A$1:$O$1,0))=$A$2),1,
IF(AND($AF$2&lt;&gt;0,$AG$2&lt;&gt;0,DATE(YEAR(AG211),MONTH(AG211),DAY(AG211))&gt;=$AF$2,(DATE(YEAR(AG211),MONTH(AG211),DAY(AG211))&lt;=$AG$2),INDEX(Projects!$A$1:$O$1000,MATCH(AF211,Projects!$A$1:$A$1000,0),MATCH("Groupe",Projects!$A$1:$O$1,0))=$A$2),1,0)))</f>
      </c>
      <c r="AI211" s="47" t="str">
        <f>IF(AH211&lt;&gt;0,SUM($AH$4:AH211),0)</f>
      </c>
      <c r="AJ211" s="1"/>
      <c r="AK211" s="17"/>
      <c r="AM211" t="str">
        <f>Potentials!A209</f>
      </c>
      <c r="AN211" s="1" t="str">
        <f>Potentials!L209</f>
      </c>
      <c r="AO211" s="47" t="str">
        <f>IF(INDEX(Potentials!$A$1:$O$1000,MATCH(R211,Potentials!$A$1:$A$1000,0),MATCH("Origine setup",Potentials!$A$1:$O$1,0))&lt;&gt;"",0,
IF($A$2="Tous",
IF(AND($AM$2=0,$AN$2=0,DATE(YEAR(AN211),MONTH(AN211),DAY(AN211))&gt;=$O$6,(DATE(YEAR(AN211),MONTH(AN211),DAY(AN211))&lt;=$O$3),INDEX(Potentials!$A$1:$O$10000,MATCH(AM211,Potentials!$A$1:$A$1000,0),MATCH("Statut",Potentials!$A$1:$O$1,0))="9 -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IF(AND($AM$2&lt;&gt;0,$AN$2&lt;&gt;0,DATE(YEAR(AN211),MONTH(AN211),DAY(AN211))&gt;=$AM$2,(DATE(YEAR(AN211),MONTH(AN211),DAY(AN211))&lt;=$AN$2),INDEX(Potentials!$A$1:$O$10000,MATCH(AM211,Potentials!$A$1:$A$1000,0),MATCH("Statut",Potentials!$A$1:$O$1,0))="9 - Perdu"),1,0)),
IF(AND($AM$2=0,$AN$2=0,DATE(YEAR(AN211),MONTH(AN211),DAY(AN211))&gt;=$O$6,(DATE(YEAR(AN211),MONTH(AN211),DAY(AN211))&lt;=$O$3),INDEX(Potentials!$A$1:$O$1000,MATCH(AM211,Potentials!$A$1:$A$1000,0),MATCH("Groupe",Potentials!$A$1:$O$1,0))=$A$2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,MATCH(AM211,Potentials!$A$1:$A$1000,0),MATCH("Groupe",Potentials!$A$1:$O$1,0))=$A$2,INDEX(Potentials!$A$1:$O$10000,MATCH(AM211,Potentials!$A$1:$A$1000,0),MATCH("Statut",Potentials!$A$1:$O$1,0))="9 - Perdu"),1,0))))</f>
      </c>
      <c r="AP211" s="47" t="str">
        <f>IF(AO211&lt;&gt;0,SUM($AO$4:AO211),0)</f>
      </c>
      <c r="AQ211" s="1"/>
      <c r="AR211" s="17"/>
      <c r="AT211" t="str">
        <f>IF(COUNTIF($AT$4:AT210,Potentials!B209)&gt;0,"",Potentials!B209)</f>
      </c>
      <c r="AU211" s="2" t="str">
        <f t="array" ref="AU211" aca="1" ca="1">IF($A$2="Tous",SUMPRODUCT((Potentials!$F$2:$F$2000)*(Potentials!$B$2:$B$2000=AT211)*(Potentials!$E$2:$E$2000&lt;&gt;"8 - Gagne")*(Potentials!$E$2:$E$2000&lt;&gt;"9 - Perdu")*(Potentials!$E$2:$E$2000&lt;&gt;"10 - Gele"))
+SUMPRODUCT((Potentials!$F$2:$F$2000=0)*(Potentials!$B$2:$B$2000=AT211)*(Potentials!$D$2:$D$2000)*(Potentials!$E$2:$E$2000&lt;&gt;"8 - Gagne")*(Potentials!$E$2:$E$2000&lt;&gt;"9 - Perdu")*(Potentials!$E$2:$E$2000&lt;&gt;"10 - Gele")),
SUMPRODUCT((Potentials!$F$2:$F$2000)*(Potentials!$B$2:$B$2000=AT211)*(Potentials!$E$2:$E$2000&lt;&gt;"8 - Gagne")*(Potentials!$E$2:$E$2000&lt;&gt;"9 - Perdu")*(Potentials!$E$2:$E$2000&lt;&gt;"10 - Gele")*(Potentials!$O$2:$O$2000=$A$2))
+SUMPRODUCT((Potentials!$F$2:$F$2000=0)*(Potentials!$B$2:$B$2000=AT211)*(Potentials!$D$2:$D$2000)*(Potentials!$E$2:$E$2000&lt;&gt;"8 - Gagne")*(Potentials!$E$2:$E$2000&lt;&gt;"9 - Perdu")*(Potentials!$E$2:$E$2000&lt;&gt;"10 - Gele")*(Potentials!$O$2:$O$2000=$A$2)))</f>
      </c>
      <c r="BA211" t="str">
        <f>Potentials!A209</f>
      </c>
      <c r="BB211" s="2" t="str">
        <f t="array" ref="BB211" aca="1" ca="1">IF($A$2="Tous",SUMPRODUCT((Potentials!$F$2:$F$2000)*(Potentials!$A$2:$A$2000=BA211)*(Potentials!$E$2:$E$2000&lt;&gt;"8 - Gagne")*(Potentials!$E$2:$E$2000&lt;&gt;"9 - Perdu")*(Potentials!$E$2:$E$2000&lt;&gt;"10 - Gele"))
+SUMPRODUCT((Potentials!$F$2:$F$2000=0)*(Potentials!$A$2:$A$2000=BA211)*(Potentials!$D$2:$D$2000)*(Potentials!$E$2:$E$2000&lt;&gt;"8 - Gagne")*(Potentials!$E$2:$E$2000&lt;&gt;"9 - Perdu")*(Potentials!$E$2:$E$2000&lt;&gt;"10 - Gele")),
SUMPRODUCT((Potentials!$F$2:$F$2000)*(Potentials!$A$2:$A$2000=BA211)*(Potentials!$E$2:$E$2000&lt;&gt;"8 - Gagne")*(Potentials!$E$2:$E$2000&lt;&gt;"9 - Perdu")*(Potentials!$E$2:$E$2000&lt;&gt;"10 - Gele")*(Potentials!$O$2:$O$2000=$A$2))
+SUMPRODUCT((Potentials!$F$2:$F$2000=0)*(Potentials!$A$2:$A$2000=BA211)*(Potentials!$D$2:$D$2000)*(Potentials!$E$2:$E$2000&lt;&gt;"8 - Gagne")*(Potentials!$E$2:$E$2000&lt;&gt;"9 - Perdu")*(Potentials!$E$2:$E$2000&lt;&gt;"10 - Gele")*(Potentials!$O$2:$O$2000=$A$2)))</f>
      </c>
    </row>
    <row r="212" spans="1:113">
      <c r="R212" t="str">
        <f>Potentials!A210</f>
      </c>
      <c r="S212" s="1" t="str">
        <f>Potentials!M210</f>
      </c>
      <c r="T212" s="47" t="str">
        <f>IF(INDEX(Potentials!$A$1:$O$1000,MATCH(R212,Potentials!$A$1:$A$1000,0),MATCH("Origine setup",Potentials!$A$1:$O$1,0))&lt;&gt;"",0,
IF($A$2="Tous",
IF(AND($R$2=0,$S$2=0,DATE(YEAR(S212),MONTH(S212),DAY(S212))&gt;=$O$6,(DATE(YEAR(S212),MONTH(S212),DAY(S212))&lt;=$O$3),LEFT(R212,3)="PRA"),1,
IF(AND($R$2&lt;&gt;0,$S$2&lt;&gt;0,DATE(YEAR(S212),MONTH(S212),DAY(S212))&gt;=$R$2,(DATE(YEAR(S212),MONTH(S212),DAY(S212))&lt;=$S$2),LEFT(R212,3)="PRA"),1,0)),
IF(AND($R$2=0,$S$2=0,DATE(YEAR(S212),MONTH(S212),DAY(S212))&gt;=$O$6,(DATE(YEAR(S212),MONTH(S212),DAY(S212))&lt;=$O$3),INDEX(Potentials!$A$1:$O$1000,MATCH(R212,Potentials!$A$1:$A$1000,0),MATCH("Groupe",Potentials!$A$1:$O$1,0))=$A$2,LEFT(R212,3)="PRA"),1,
IF(AND($R$2&lt;&gt;0,$S$2&lt;&gt;0,DATE(YEAR(S212),MONTH(S212),DAY(S212))&gt;=$R$2,(DATE(YEAR(S212),MONTH(S212),DAY(S212))&lt;=$S$2),INDEX(Potentials!$A$1:$O$1000,MATCH(R212,Potentials!$A$1:$A$1000,0),MATCH("Groupe",Potentials!$A$1:$O$1,0))=$A$2,LEFT(R212,3)="PRA"),1,0))))</f>
      </c>
      <c r="U212" s="47" t="str">
        <f>IF(T212&lt;&gt;0,SUM($T$4:T212),0)</f>
      </c>
      <c r="V212" s="1"/>
      <c r="W212" s="17"/>
      <c r="Y212" t="str">
        <f>Projects!A210</f>
      </c>
      <c r="Z212" s="1" t="str">
        <f>Projects!I210</f>
      </c>
      <c r="AA212" s="47" t="str">
        <f>IF($A$2="Tous",
IF(AND($Y$2=0,$Z$2=0,DATE(YEAR(Z212),MONTH(Z212),DAY(Z212))&gt;=$O$6,(DATE(YEAR(Z212),MONTH(Z212),DAY(Z212))&lt;=$O$3)),1,
IF(AND($Y$2&lt;&gt;0,$Z$2&lt;&gt;0,DATE(YEAR(Z212),MONTH(Z212),DAY(Z212))&gt;=$Y$2,(DATE(YEAR(Z212),MONTH(Z212),DAY(Z212))&lt;=$Z$2)),1,0)),
IF(AND($Y$2=0,$Z$2=0,DATE(YEAR(Z212),MONTH(Z212),DAY(Z212))&gt;=$O$6,(DATE(YEAR(Z212),MONTH(Z212),DAY(Z212))&lt;=$O$3),INDEX(Projects!$A$1:$O$1000,MATCH(Y212,Projects!$A$1:$A$1000,0),MATCH("Groupe",Projects!$A$1:$O$1,0))=$A$2),1,
IF(AND($Y$2&lt;&gt;0,$Z$2&lt;&gt;0,DATE(YEAR(Z212),MONTH(Z212),DAY(Z212))&gt;=$Y$2,(DATE(YEAR(Z212),MONTH(Z212),DAY(Z212))&lt;=$Z$2),INDEX(Projects!$A$1:$O$1000,MATCH(Y212,Projects!$A$1:$A$1000,0),MATCH("Groupe",Projects!$A$1:$O$1,0))=$A$2),1,0)))</f>
      </c>
      <c r="AB212" s="47" t="str">
        <f>IF(AA212&lt;&gt;0,SUM($AA$4:AA212),0)</f>
      </c>
      <c r="AC212" s="1"/>
      <c r="AD212" s="17"/>
      <c r="AF212" t="str">
        <f>Projects!A210</f>
      </c>
      <c r="AG212" s="1" t="str">
        <f>Projects!D210</f>
      </c>
      <c r="AH212" s="47" t="str">
        <f>IF($A$2="Tous",
IF(AND($AF$2=0,$AG$2=0,DATE(YEAR(AG212),MONTH(AG212),DAY(AG212))&gt;=$O$6,(DATE(YEAR(AG212),MONTH(AG212),DAY(AG212))&lt;=$O$3)),1,
IF(AND($AF$2&lt;&gt;0,$AG$2&lt;&gt;0,DATE(YEAR(AG212),MONTH(AG212),DAY(AG212))&gt;=$AF$2,(DATE(YEAR(AG212),MONTH(AG212),DAY(AG212))&lt;=$AG$2)),1,0)),
IF(AND($AF$2=0,$AG$2=0,DATE(YEAR(AG212),MONTH(AG212),DAY(AG212))&gt;=$O$6,(DATE(YEAR(AG212),MONTH(AG212),DAY(AG212))&lt;=$O$3),INDEX(Projects!$A$1:$O$1000,MATCH(AF212,Projects!$A$1:$A$1000,0),MATCH("Groupe",Projects!$A$1:$O$1,0))=$A$2),1,
IF(AND($AF$2&lt;&gt;0,$AG$2&lt;&gt;0,DATE(YEAR(AG212),MONTH(AG212),DAY(AG212))&gt;=$AF$2,(DATE(YEAR(AG212),MONTH(AG212),DAY(AG212))&lt;=$AG$2),INDEX(Projects!$A$1:$O$1000,MATCH(AF212,Projects!$A$1:$A$1000,0),MATCH("Groupe",Projects!$A$1:$O$1,0))=$A$2),1,0)))</f>
      </c>
      <c r="AI212" s="47" t="str">
        <f>IF(AH212&lt;&gt;0,SUM($AH$4:AH212),0)</f>
      </c>
      <c r="AJ212" s="1"/>
      <c r="AK212" s="17"/>
      <c r="AM212" t="str">
        <f>Potentials!A210</f>
      </c>
      <c r="AN212" s="1" t="str">
        <f>Potentials!L210</f>
      </c>
      <c r="AO212" s="47" t="str">
        <f>IF(INDEX(Potentials!$A$1:$O$1000,MATCH(R212,Potentials!$A$1:$A$1000,0),MATCH("Origine setup",Potentials!$A$1:$O$1,0))&lt;&gt;"",0,
IF($A$2="Tous",
IF(AND($AM$2=0,$AN$2=0,DATE(YEAR(AN212),MONTH(AN212),DAY(AN212))&gt;=$O$6,(DATE(YEAR(AN212),MONTH(AN212),DAY(AN212))&lt;=$O$3),INDEX(Potentials!$A$1:$O$10000,MATCH(AM212,Potentials!$A$1:$A$1000,0),MATCH("Statut",Potentials!$A$1:$O$1,0))="9 -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IF(AND($AM$2&lt;&gt;0,$AN$2&lt;&gt;0,DATE(YEAR(AN212),MONTH(AN212),DAY(AN212))&gt;=$AM$2,(DATE(YEAR(AN212),MONTH(AN212),DAY(AN212))&lt;=$AN$2),INDEX(Potentials!$A$1:$O$10000,MATCH(AM212,Potentials!$A$1:$A$1000,0),MATCH("Statut",Potentials!$A$1:$O$1,0))="9 - Perdu"),1,0)),
IF(AND($AM$2=0,$AN$2=0,DATE(YEAR(AN212),MONTH(AN212),DAY(AN212))&gt;=$O$6,(DATE(YEAR(AN212),MONTH(AN212),DAY(AN212))&lt;=$O$3),INDEX(Potentials!$A$1:$O$1000,MATCH(AM212,Potentials!$A$1:$A$1000,0),MATCH("Groupe",Potentials!$A$1:$O$1,0))=$A$2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,MATCH(AM212,Potentials!$A$1:$A$1000,0),MATCH("Groupe",Potentials!$A$1:$O$1,0))=$A$2,INDEX(Potentials!$A$1:$O$10000,MATCH(AM212,Potentials!$A$1:$A$1000,0),MATCH("Statut",Potentials!$A$1:$O$1,0))="9 - Perdu"),1,0))))</f>
      </c>
      <c r="AP212" s="47" t="str">
        <f>IF(AO212&lt;&gt;0,SUM($AO$4:AO212),0)</f>
      </c>
      <c r="AQ212" s="1"/>
      <c r="AR212" s="17"/>
      <c r="AT212" t="str">
        <f>IF(COUNTIF($AT$4:AT211,Potentials!B210)&gt;0,"",Potentials!B210)</f>
      </c>
      <c r="AU212" s="2" t="str">
        <f t="array" ref="AU212" aca="1" ca="1">IF($A$2="Tous",SUMPRODUCT((Potentials!$F$2:$F$2000)*(Potentials!$B$2:$B$2000=AT212)*(Potentials!$E$2:$E$2000&lt;&gt;"8 - Gagne")*(Potentials!$E$2:$E$2000&lt;&gt;"9 - Perdu")*(Potentials!$E$2:$E$2000&lt;&gt;"10 - Gele"))
+SUMPRODUCT((Potentials!$F$2:$F$2000=0)*(Potentials!$B$2:$B$2000=AT212)*(Potentials!$D$2:$D$2000)*(Potentials!$E$2:$E$2000&lt;&gt;"8 - Gagne")*(Potentials!$E$2:$E$2000&lt;&gt;"9 - Perdu")*(Potentials!$E$2:$E$2000&lt;&gt;"10 - Gele")),
SUMPRODUCT((Potentials!$F$2:$F$2000)*(Potentials!$B$2:$B$2000=AT212)*(Potentials!$E$2:$E$2000&lt;&gt;"8 - Gagne")*(Potentials!$E$2:$E$2000&lt;&gt;"9 - Perdu")*(Potentials!$E$2:$E$2000&lt;&gt;"10 - Gele")*(Potentials!$O$2:$O$2000=$A$2))
+SUMPRODUCT((Potentials!$F$2:$F$2000=0)*(Potentials!$B$2:$B$2000=AT212)*(Potentials!$D$2:$D$2000)*(Potentials!$E$2:$E$2000&lt;&gt;"8 - Gagne")*(Potentials!$E$2:$E$2000&lt;&gt;"9 - Perdu")*(Potentials!$E$2:$E$2000&lt;&gt;"10 - Gele")*(Potentials!$O$2:$O$2000=$A$2)))</f>
      </c>
      <c r="BA212" t="str">
        <f>Potentials!A210</f>
      </c>
      <c r="BB212" s="2" t="str">
        <f t="array" ref="BB212" aca="1" ca="1">IF($A$2="Tous",SUMPRODUCT((Potentials!$F$2:$F$2000)*(Potentials!$A$2:$A$2000=BA212)*(Potentials!$E$2:$E$2000&lt;&gt;"8 - Gagne")*(Potentials!$E$2:$E$2000&lt;&gt;"9 - Perdu")*(Potentials!$E$2:$E$2000&lt;&gt;"10 - Gele"))
+SUMPRODUCT((Potentials!$F$2:$F$2000=0)*(Potentials!$A$2:$A$2000=BA212)*(Potentials!$D$2:$D$2000)*(Potentials!$E$2:$E$2000&lt;&gt;"8 - Gagne")*(Potentials!$E$2:$E$2000&lt;&gt;"9 - Perdu")*(Potentials!$E$2:$E$2000&lt;&gt;"10 - Gele")),
SUMPRODUCT((Potentials!$F$2:$F$2000)*(Potentials!$A$2:$A$2000=BA212)*(Potentials!$E$2:$E$2000&lt;&gt;"8 - Gagne")*(Potentials!$E$2:$E$2000&lt;&gt;"9 - Perdu")*(Potentials!$E$2:$E$2000&lt;&gt;"10 - Gele")*(Potentials!$O$2:$O$2000=$A$2))
+SUMPRODUCT((Potentials!$F$2:$F$2000=0)*(Potentials!$A$2:$A$2000=BA212)*(Potentials!$D$2:$D$2000)*(Potentials!$E$2:$E$2000&lt;&gt;"8 - Gagne")*(Potentials!$E$2:$E$2000&lt;&gt;"9 - Perdu")*(Potentials!$E$2:$E$2000&lt;&gt;"10 - Gele")*(Potentials!$O$2:$O$2000=$A$2)))</f>
      </c>
    </row>
    <row r="213" spans="1:113">
      <c r="R213" t="str">
        <f>Potentials!A211</f>
      </c>
      <c r="S213" s="1" t="str">
        <f>Potentials!M211</f>
      </c>
      <c r="T213" s="47" t="str">
        <f>IF(INDEX(Potentials!$A$1:$O$1000,MATCH(R213,Potentials!$A$1:$A$1000,0),MATCH("Origine setup",Potentials!$A$1:$O$1,0))&lt;&gt;"",0,
IF($A$2="Tous",
IF(AND($R$2=0,$S$2=0,DATE(YEAR(S213),MONTH(S213),DAY(S213))&gt;=$O$6,(DATE(YEAR(S213),MONTH(S213),DAY(S213))&lt;=$O$3),LEFT(R213,3)="PRA"),1,
IF(AND($R$2&lt;&gt;0,$S$2&lt;&gt;0,DATE(YEAR(S213),MONTH(S213),DAY(S213))&gt;=$R$2,(DATE(YEAR(S213),MONTH(S213),DAY(S213))&lt;=$S$2),LEFT(R213,3)="PRA"),1,0)),
IF(AND($R$2=0,$S$2=0,DATE(YEAR(S213),MONTH(S213),DAY(S213))&gt;=$O$6,(DATE(YEAR(S213),MONTH(S213),DAY(S213))&lt;=$O$3),INDEX(Potentials!$A$1:$O$1000,MATCH(R213,Potentials!$A$1:$A$1000,0),MATCH("Groupe",Potentials!$A$1:$O$1,0))=$A$2,LEFT(R213,3)="PRA"),1,
IF(AND($R$2&lt;&gt;0,$S$2&lt;&gt;0,DATE(YEAR(S213),MONTH(S213),DAY(S213))&gt;=$R$2,(DATE(YEAR(S213),MONTH(S213),DAY(S213))&lt;=$S$2),INDEX(Potentials!$A$1:$O$1000,MATCH(R213,Potentials!$A$1:$A$1000,0),MATCH("Groupe",Potentials!$A$1:$O$1,0))=$A$2,LEFT(R213,3)="PRA"),1,0))))</f>
      </c>
      <c r="U213" s="47" t="str">
        <f>IF(T213&lt;&gt;0,SUM($T$4:T213),0)</f>
      </c>
      <c r="V213" s="1"/>
      <c r="W213" s="17"/>
      <c r="Y213" t="str">
        <f>Projects!A211</f>
      </c>
      <c r="Z213" s="1" t="str">
        <f>Projects!I211</f>
      </c>
      <c r="AA213" s="47" t="str">
        <f>IF($A$2="Tous",
IF(AND($Y$2=0,$Z$2=0,DATE(YEAR(Z213),MONTH(Z213),DAY(Z213))&gt;=$O$6,(DATE(YEAR(Z213),MONTH(Z213),DAY(Z213))&lt;=$O$3)),1,
IF(AND($Y$2&lt;&gt;0,$Z$2&lt;&gt;0,DATE(YEAR(Z213),MONTH(Z213),DAY(Z213))&gt;=$Y$2,(DATE(YEAR(Z213),MONTH(Z213),DAY(Z213))&lt;=$Z$2)),1,0)),
IF(AND($Y$2=0,$Z$2=0,DATE(YEAR(Z213),MONTH(Z213),DAY(Z213))&gt;=$O$6,(DATE(YEAR(Z213),MONTH(Z213),DAY(Z213))&lt;=$O$3),INDEX(Projects!$A$1:$O$1000,MATCH(Y213,Projects!$A$1:$A$1000,0),MATCH("Groupe",Projects!$A$1:$O$1,0))=$A$2),1,
IF(AND($Y$2&lt;&gt;0,$Z$2&lt;&gt;0,DATE(YEAR(Z213),MONTH(Z213),DAY(Z213))&gt;=$Y$2,(DATE(YEAR(Z213),MONTH(Z213),DAY(Z213))&lt;=$Z$2),INDEX(Projects!$A$1:$O$1000,MATCH(Y213,Projects!$A$1:$A$1000,0),MATCH("Groupe",Projects!$A$1:$O$1,0))=$A$2),1,0)))</f>
      </c>
      <c r="AB213" s="47" t="str">
        <f>IF(AA213&lt;&gt;0,SUM($AA$4:AA213),0)</f>
      </c>
      <c r="AC213" s="1"/>
      <c r="AD213" s="17"/>
      <c r="AF213" t="str">
        <f>Projects!A211</f>
      </c>
      <c r="AG213" s="1" t="str">
        <f>Projects!D211</f>
      </c>
      <c r="AH213" s="47" t="str">
        <f>IF($A$2="Tous",
IF(AND($AF$2=0,$AG$2=0,DATE(YEAR(AG213),MONTH(AG213),DAY(AG213))&gt;=$O$6,(DATE(YEAR(AG213),MONTH(AG213),DAY(AG213))&lt;=$O$3)),1,
IF(AND($AF$2&lt;&gt;0,$AG$2&lt;&gt;0,DATE(YEAR(AG213),MONTH(AG213),DAY(AG213))&gt;=$AF$2,(DATE(YEAR(AG213),MONTH(AG213),DAY(AG213))&lt;=$AG$2)),1,0)),
IF(AND($AF$2=0,$AG$2=0,DATE(YEAR(AG213),MONTH(AG213),DAY(AG213))&gt;=$O$6,(DATE(YEAR(AG213),MONTH(AG213),DAY(AG213))&lt;=$O$3),INDEX(Projects!$A$1:$O$1000,MATCH(AF213,Projects!$A$1:$A$1000,0),MATCH("Groupe",Projects!$A$1:$O$1,0))=$A$2),1,
IF(AND($AF$2&lt;&gt;0,$AG$2&lt;&gt;0,DATE(YEAR(AG213),MONTH(AG213),DAY(AG213))&gt;=$AF$2,(DATE(YEAR(AG213),MONTH(AG213),DAY(AG213))&lt;=$AG$2),INDEX(Projects!$A$1:$O$1000,MATCH(AF213,Projects!$A$1:$A$1000,0),MATCH("Groupe",Projects!$A$1:$O$1,0))=$A$2),1,0)))</f>
      </c>
      <c r="AI213" s="47" t="str">
        <f>IF(AH213&lt;&gt;0,SUM($AH$4:AH213),0)</f>
      </c>
      <c r="AJ213" s="1"/>
      <c r="AK213" s="17"/>
      <c r="AM213" t="str">
        <f>Potentials!A211</f>
      </c>
      <c r="AN213" s="1" t="str">
        <f>Potentials!L211</f>
      </c>
      <c r="AO213" s="47" t="str">
        <f>IF(INDEX(Potentials!$A$1:$O$1000,MATCH(R213,Potentials!$A$1:$A$1000,0),MATCH("Origine setup",Potentials!$A$1:$O$1,0))&lt;&gt;"",0,
IF($A$2="Tous",
IF(AND($AM$2=0,$AN$2=0,DATE(YEAR(AN213),MONTH(AN213),DAY(AN213))&gt;=$O$6,(DATE(YEAR(AN213),MONTH(AN213),DAY(AN213))&lt;=$O$3),INDEX(Potentials!$A$1:$O$10000,MATCH(AM213,Potentials!$A$1:$A$1000,0),MATCH("Statut",Potentials!$A$1:$O$1,0))="9 -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IF(AND($AM$2&lt;&gt;0,$AN$2&lt;&gt;0,DATE(YEAR(AN213),MONTH(AN213),DAY(AN213))&gt;=$AM$2,(DATE(YEAR(AN213),MONTH(AN213),DAY(AN213))&lt;=$AN$2),INDEX(Potentials!$A$1:$O$10000,MATCH(AM213,Potentials!$A$1:$A$1000,0),MATCH("Statut",Potentials!$A$1:$O$1,0))="9 - Perdu"),1,0)),
IF(AND($AM$2=0,$AN$2=0,DATE(YEAR(AN213),MONTH(AN213),DAY(AN213))&gt;=$O$6,(DATE(YEAR(AN213),MONTH(AN213),DAY(AN213))&lt;=$O$3),INDEX(Potentials!$A$1:$O$1000,MATCH(AM213,Potentials!$A$1:$A$1000,0),MATCH("Groupe",Potentials!$A$1:$O$1,0))=$A$2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,MATCH(AM213,Potentials!$A$1:$A$1000,0),MATCH("Groupe",Potentials!$A$1:$O$1,0))=$A$2,INDEX(Potentials!$A$1:$O$10000,MATCH(AM213,Potentials!$A$1:$A$1000,0),MATCH("Statut",Potentials!$A$1:$O$1,0))="9 - Perdu"),1,0))))</f>
      </c>
      <c r="AP213" s="47" t="str">
        <f>IF(AO213&lt;&gt;0,SUM($AO$4:AO213),0)</f>
      </c>
      <c r="AQ213" s="1"/>
      <c r="AR213" s="17"/>
      <c r="AT213" t="str">
        <f>IF(COUNTIF($AT$4:AT212,Potentials!B211)&gt;0,"",Potentials!B211)</f>
      </c>
      <c r="AU213" s="2" t="str">
        <f t="array" ref="AU213" aca="1" ca="1">IF($A$2="Tous",SUMPRODUCT((Potentials!$F$2:$F$2000)*(Potentials!$B$2:$B$2000=AT213)*(Potentials!$E$2:$E$2000&lt;&gt;"8 - Gagne")*(Potentials!$E$2:$E$2000&lt;&gt;"9 - Perdu")*(Potentials!$E$2:$E$2000&lt;&gt;"10 - Gele"))
+SUMPRODUCT((Potentials!$F$2:$F$2000=0)*(Potentials!$B$2:$B$2000=AT213)*(Potentials!$D$2:$D$2000)*(Potentials!$E$2:$E$2000&lt;&gt;"8 - Gagne")*(Potentials!$E$2:$E$2000&lt;&gt;"9 - Perdu")*(Potentials!$E$2:$E$2000&lt;&gt;"10 - Gele")),
SUMPRODUCT((Potentials!$F$2:$F$2000)*(Potentials!$B$2:$B$2000=AT213)*(Potentials!$E$2:$E$2000&lt;&gt;"8 - Gagne")*(Potentials!$E$2:$E$2000&lt;&gt;"9 - Perdu")*(Potentials!$E$2:$E$2000&lt;&gt;"10 - Gele")*(Potentials!$O$2:$O$2000=$A$2))
+SUMPRODUCT((Potentials!$F$2:$F$2000=0)*(Potentials!$B$2:$B$2000=AT213)*(Potentials!$D$2:$D$2000)*(Potentials!$E$2:$E$2000&lt;&gt;"8 - Gagne")*(Potentials!$E$2:$E$2000&lt;&gt;"9 - Perdu")*(Potentials!$E$2:$E$2000&lt;&gt;"10 - Gele")*(Potentials!$O$2:$O$2000=$A$2)))</f>
      </c>
      <c r="BA213" t="str">
        <f>Potentials!A211</f>
      </c>
      <c r="BB213" s="2" t="str">
        <f t="array" ref="BB213" aca="1" ca="1">IF($A$2="Tous",SUMPRODUCT((Potentials!$F$2:$F$2000)*(Potentials!$A$2:$A$2000=BA213)*(Potentials!$E$2:$E$2000&lt;&gt;"8 - Gagne")*(Potentials!$E$2:$E$2000&lt;&gt;"9 - Perdu")*(Potentials!$E$2:$E$2000&lt;&gt;"10 - Gele"))
+SUMPRODUCT((Potentials!$F$2:$F$2000=0)*(Potentials!$A$2:$A$2000=BA213)*(Potentials!$D$2:$D$2000)*(Potentials!$E$2:$E$2000&lt;&gt;"8 - Gagne")*(Potentials!$E$2:$E$2000&lt;&gt;"9 - Perdu")*(Potentials!$E$2:$E$2000&lt;&gt;"10 - Gele")),
SUMPRODUCT((Potentials!$F$2:$F$2000)*(Potentials!$A$2:$A$2000=BA213)*(Potentials!$E$2:$E$2000&lt;&gt;"8 - Gagne")*(Potentials!$E$2:$E$2000&lt;&gt;"9 - Perdu")*(Potentials!$E$2:$E$2000&lt;&gt;"10 - Gele")*(Potentials!$O$2:$O$2000=$A$2))
+SUMPRODUCT((Potentials!$F$2:$F$2000=0)*(Potentials!$A$2:$A$2000=BA213)*(Potentials!$D$2:$D$2000)*(Potentials!$E$2:$E$2000&lt;&gt;"8 - Gagne")*(Potentials!$E$2:$E$2000&lt;&gt;"9 - Perdu")*(Potentials!$E$2:$E$2000&lt;&gt;"10 - Gele")*(Potentials!$O$2:$O$2000=$A$2)))</f>
      </c>
    </row>
    <row r="214" spans="1:113">
      <c r="R214" t="str">
        <f>Potentials!A212</f>
      </c>
      <c r="S214" s="1" t="str">
        <f>Potentials!M212</f>
      </c>
      <c r="T214" s="47" t="str">
        <f>IF(INDEX(Potentials!$A$1:$O$1000,MATCH(R214,Potentials!$A$1:$A$1000,0),MATCH("Origine setup",Potentials!$A$1:$O$1,0))&lt;&gt;"",0,
IF($A$2="Tous",
IF(AND($R$2=0,$S$2=0,DATE(YEAR(S214),MONTH(S214),DAY(S214))&gt;=$O$6,(DATE(YEAR(S214),MONTH(S214),DAY(S214))&lt;=$O$3),LEFT(R214,3)="PRA"),1,
IF(AND($R$2&lt;&gt;0,$S$2&lt;&gt;0,DATE(YEAR(S214),MONTH(S214),DAY(S214))&gt;=$R$2,(DATE(YEAR(S214),MONTH(S214),DAY(S214))&lt;=$S$2),LEFT(R214,3)="PRA"),1,0)),
IF(AND($R$2=0,$S$2=0,DATE(YEAR(S214),MONTH(S214),DAY(S214))&gt;=$O$6,(DATE(YEAR(S214),MONTH(S214),DAY(S214))&lt;=$O$3),INDEX(Potentials!$A$1:$O$1000,MATCH(R214,Potentials!$A$1:$A$1000,0),MATCH("Groupe",Potentials!$A$1:$O$1,0))=$A$2,LEFT(R214,3)="PRA"),1,
IF(AND($R$2&lt;&gt;0,$S$2&lt;&gt;0,DATE(YEAR(S214),MONTH(S214),DAY(S214))&gt;=$R$2,(DATE(YEAR(S214),MONTH(S214),DAY(S214))&lt;=$S$2),INDEX(Potentials!$A$1:$O$1000,MATCH(R214,Potentials!$A$1:$A$1000,0),MATCH("Groupe",Potentials!$A$1:$O$1,0))=$A$2,LEFT(R214,3)="PRA"),1,0))))</f>
      </c>
      <c r="U214" s="47" t="str">
        <f>IF(T214&lt;&gt;0,SUM($T$4:T214),0)</f>
      </c>
      <c r="V214" s="1"/>
      <c r="W214" s="17"/>
      <c r="Y214" t="str">
        <f>Projects!A212</f>
      </c>
      <c r="Z214" s="1" t="str">
        <f>Projects!I212</f>
      </c>
      <c r="AA214" s="47" t="str">
        <f>IF($A$2="Tous",
IF(AND($Y$2=0,$Z$2=0,DATE(YEAR(Z214),MONTH(Z214),DAY(Z214))&gt;=$O$6,(DATE(YEAR(Z214),MONTH(Z214),DAY(Z214))&lt;=$O$3)),1,
IF(AND($Y$2&lt;&gt;0,$Z$2&lt;&gt;0,DATE(YEAR(Z214),MONTH(Z214),DAY(Z214))&gt;=$Y$2,(DATE(YEAR(Z214),MONTH(Z214),DAY(Z214))&lt;=$Z$2)),1,0)),
IF(AND($Y$2=0,$Z$2=0,DATE(YEAR(Z214),MONTH(Z214),DAY(Z214))&gt;=$O$6,(DATE(YEAR(Z214),MONTH(Z214),DAY(Z214))&lt;=$O$3),INDEX(Projects!$A$1:$O$1000,MATCH(Y214,Projects!$A$1:$A$1000,0),MATCH("Groupe",Projects!$A$1:$O$1,0))=$A$2),1,
IF(AND($Y$2&lt;&gt;0,$Z$2&lt;&gt;0,DATE(YEAR(Z214),MONTH(Z214),DAY(Z214))&gt;=$Y$2,(DATE(YEAR(Z214),MONTH(Z214),DAY(Z214))&lt;=$Z$2),INDEX(Projects!$A$1:$O$1000,MATCH(Y214,Projects!$A$1:$A$1000,0),MATCH("Groupe",Projects!$A$1:$O$1,0))=$A$2),1,0)))</f>
      </c>
      <c r="AB214" s="47" t="str">
        <f>IF(AA214&lt;&gt;0,SUM($AA$4:AA214),0)</f>
      </c>
      <c r="AC214" s="1"/>
      <c r="AD214" s="17"/>
      <c r="AF214" t="str">
        <f>Projects!A212</f>
      </c>
      <c r="AG214" s="1" t="str">
        <f>Projects!D212</f>
      </c>
      <c r="AH214" s="47" t="str">
        <f>IF($A$2="Tous",
IF(AND($AF$2=0,$AG$2=0,DATE(YEAR(AG214),MONTH(AG214),DAY(AG214))&gt;=$O$6,(DATE(YEAR(AG214),MONTH(AG214),DAY(AG214))&lt;=$O$3)),1,
IF(AND($AF$2&lt;&gt;0,$AG$2&lt;&gt;0,DATE(YEAR(AG214),MONTH(AG214),DAY(AG214))&gt;=$AF$2,(DATE(YEAR(AG214),MONTH(AG214),DAY(AG214))&lt;=$AG$2)),1,0)),
IF(AND($AF$2=0,$AG$2=0,DATE(YEAR(AG214),MONTH(AG214),DAY(AG214))&gt;=$O$6,(DATE(YEAR(AG214),MONTH(AG214),DAY(AG214))&lt;=$O$3),INDEX(Projects!$A$1:$O$1000,MATCH(AF214,Projects!$A$1:$A$1000,0),MATCH("Groupe",Projects!$A$1:$O$1,0))=$A$2),1,
IF(AND($AF$2&lt;&gt;0,$AG$2&lt;&gt;0,DATE(YEAR(AG214),MONTH(AG214),DAY(AG214))&gt;=$AF$2,(DATE(YEAR(AG214),MONTH(AG214),DAY(AG214))&lt;=$AG$2),INDEX(Projects!$A$1:$O$1000,MATCH(AF214,Projects!$A$1:$A$1000,0),MATCH("Groupe",Projects!$A$1:$O$1,0))=$A$2),1,0)))</f>
      </c>
      <c r="AI214" s="47" t="str">
        <f>IF(AH214&lt;&gt;0,SUM($AH$4:AH214),0)</f>
      </c>
      <c r="AJ214" s="1"/>
      <c r="AK214" s="17"/>
      <c r="AM214" t="str">
        <f>Potentials!A212</f>
      </c>
      <c r="AN214" s="1" t="str">
        <f>Potentials!L212</f>
      </c>
      <c r="AO214" s="47" t="str">
        <f>IF(INDEX(Potentials!$A$1:$O$1000,MATCH(R214,Potentials!$A$1:$A$1000,0),MATCH("Origine setup",Potentials!$A$1:$O$1,0))&lt;&gt;"",0,
IF($A$2="Tous",
IF(AND($AM$2=0,$AN$2=0,DATE(YEAR(AN214),MONTH(AN214),DAY(AN214))&gt;=$O$6,(DATE(YEAR(AN214),MONTH(AN214),DAY(AN214))&lt;=$O$3),INDEX(Potentials!$A$1:$O$10000,MATCH(AM214,Potentials!$A$1:$A$1000,0),MATCH("Statut",Potentials!$A$1:$O$1,0))="9 -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IF(AND($AM$2&lt;&gt;0,$AN$2&lt;&gt;0,DATE(YEAR(AN214),MONTH(AN214),DAY(AN214))&gt;=$AM$2,(DATE(YEAR(AN214),MONTH(AN214),DAY(AN214))&lt;=$AN$2),INDEX(Potentials!$A$1:$O$10000,MATCH(AM214,Potentials!$A$1:$A$1000,0),MATCH("Statut",Potentials!$A$1:$O$1,0))="9 - Perdu"),1,0)),
IF(AND($AM$2=0,$AN$2=0,DATE(YEAR(AN214),MONTH(AN214),DAY(AN214))&gt;=$O$6,(DATE(YEAR(AN214),MONTH(AN214),DAY(AN214))&lt;=$O$3),INDEX(Potentials!$A$1:$O$1000,MATCH(AM214,Potentials!$A$1:$A$1000,0),MATCH("Groupe",Potentials!$A$1:$O$1,0))=$A$2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,MATCH(AM214,Potentials!$A$1:$A$1000,0),MATCH("Groupe",Potentials!$A$1:$O$1,0))=$A$2,INDEX(Potentials!$A$1:$O$10000,MATCH(AM214,Potentials!$A$1:$A$1000,0),MATCH("Statut",Potentials!$A$1:$O$1,0))="9 - Perdu"),1,0))))</f>
      </c>
      <c r="AP214" s="47" t="str">
        <f>IF(AO214&lt;&gt;0,SUM($AO$4:AO214),0)</f>
      </c>
      <c r="AQ214" s="1"/>
      <c r="AR214" s="17"/>
      <c r="AT214" t="str">
        <f>IF(COUNTIF($AT$4:AT213,Potentials!B212)&gt;0,"",Potentials!B212)</f>
      </c>
      <c r="AU214" s="2" t="str">
        <f t="array" ref="AU214" aca="1" ca="1">IF($A$2="Tous",SUMPRODUCT((Potentials!$F$2:$F$2000)*(Potentials!$B$2:$B$2000=AT214)*(Potentials!$E$2:$E$2000&lt;&gt;"8 - Gagne")*(Potentials!$E$2:$E$2000&lt;&gt;"9 - Perdu")*(Potentials!$E$2:$E$2000&lt;&gt;"10 - Gele"))
+SUMPRODUCT((Potentials!$F$2:$F$2000=0)*(Potentials!$B$2:$B$2000=AT214)*(Potentials!$D$2:$D$2000)*(Potentials!$E$2:$E$2000&lt;&gt;"8 - Gagne")*(Potentials!$E$2:$E$2000&lt;&gt;"9 - Perdu")*(Potentials!$E$2:$E$2000&lt;&gt;"10 - Gele")),
SUMPRODUCT((Potentials!$F$2:$F$2000)*(Potentials!$B$2:$B$2000=AT214)*(Potentials!$E$2:$E$2000&lt;&gt;"8 - Gagne")*(Potentials!$E$2:$E$2000&lt;&gt;"9 - Perdu")*(Potentials!$E$2:$E$2000&lt;&gt;"10 - Gele")*(Potentials!$O$2:$O$2000=$A$2))
+SUMPRODUCT((Potentials!$F$2:$F$2000=0)*(Potentials!$B$2:$B$2000=AT214)*(Potentials!$D$2:$D$2000)*(Potentials!$E$2:$E$2000&lt;&gt;"8 - Gagne")*(Potentials!$E$2:$E$2000&lt;&gt;"9 - Perdu")*(Potentials!$E$2:$E$2000&lt;&gt;"10 - Gele")*(Potentials!$O$2:$O$2000=$A$2)))</f>
      </c>
      <c r="BA214" t="str">
        <f>Potentials!A212</f>
      </c>
      <c r="BB214" s="2" t="str">
        <f t="array" ref="BB214" aca="1" ca="1">IF($A$2="Tous",SUMPRODUCT((Potentials!$F$2:$F$2000)*(Potentials!$A$2:$A$2000=BA214)*(Potentials!$E$2:$E$2000&lt;&gt;"8 - Gagne")*(Potentials!$E$2:$E$2000&lt;&gt;"9 - Perdu")*(Potentials!$E$2:$E$2000&lt;&gt;"10 - Gele"))
+SUMPRODUCT((Potentials!$F$2:$F$2000=0)*(Potentials!$A$2:$A$2000=BA214)*(Potentials!$D$2:$D$2000)*(Potentials!$E$2:$E$2000&lt;&gt;"8 - Gagne")*(Potentials!$E$2:$E$2000&lt;&gt;"9 - Perdu")*(Potentials!$E$2:$E$2000&lt;&gt;"10 - Gele")),
SUMPRODUCT((Potentials!$F$2:$F$2000)*(Potentials!$A$2:$A$2000=BA214)*(Potentials!$E$2:$E$2000&lt;&gt;"8 - Gagne")*(Potentials!$E$2:$E$2000&lt;&gt;"9 - Perdu")*(Potentials!$E$2:$E$2000&lt;&gt;"10 - Gele")*(Potentials!$O$2:$O$2000=$A$2))
+SUMPRODUCT((Potentials!$F$2:$F$2000=0)*(Potentials!$A$2:$A$2000=BA214)*(Potentials!$D$2:$D$2000)*(Potentials!$E$2:$E$2000&lt;&gt;"8 - Gagne")*(Potentials!$E$2:$E$2000&lt;&gt;"9 - Perdu")*(Potentials!$E$2:$E$2000&lt;&gt;"10 - Gele")*(Potentials!$O$2:$O$2000=$A$2)))</f>
      </c>
    </row>
    <row r="215" spans="1:113">
      <c r="R215" t="str">
        <f>Potentials!A213</f>
      </c>
      <c r="S215" s="1" t="str">
        <f>Potentials!M213</f>
      </c>
      <c r="T215" s="47" t="str">
        <f>IF(INDEX(Potentials!$A$1:$O$1000,MATCH(R215,Potentials!$A$1:$A$1000,0),MATCH("Origine setup",Potentials!$A$1:$O$1,0))&lt;&gt;"",0,
IF($A$2="Tous",
IF(AND($R$2=0,$S$2=0,DATE(YEAR(S215),MONTH(S215),DAY(S215))&gt;=$O$6,(DATE(YEAR(S215),MONTH(S215),DAY(S215))&lt;=$O$3),LEFT(R215,3)="PRA"),1,
IF(AND($R$2&lt;&gt;0,$S$2&lt;&gt;0,DATE(YEAR(S215),MONTH(S215),DAY(S215))&gt;=$R$2,(DATE(YEAR(S215),MONTH(S215),DAY(S215))&lt;=$S$2),LEFT(R215,3)="PRA"),1,0)),
IF(AND($R$2=0,$S$2=0,DATE(YEAR(S215),MONTH(S215),DAY(S215))&gt;=$O$6,(DATE(YEAR(S215),MONTH(S215),DAY(S215))&lt;=$O$3),INDEX(Potentials!$A$1:$O$1000,MATCH(R215,Potentials!$A$1:$A$1000,0),MATCH("Groupe",Potentials!$A$1:$O$1,0))=$A$2,LEFT(R215,3)="PRA"),1,
IF(AND($R$2&lt;&gt;0,$S$2&lt;&gt;0,DATE(YEAR(S215),MONTH(S215),DAY(S215))&gt;=$R$2,(DATE(YEAR(S215),MONTH(S215),DAY(S215))&lt;=$S$2),INDEX(Potentials!$A$1:$O$1000,MATCH(R215,Potentials!$A$1:$A$1000,0),MATCH("Groupe",Potentials!$A$1:$O$1,0))=$A$2,LEFT(R215,3)="PRA"),1,0))))</f>
      </c>
      <c r="U215" s="47" t="str">
        <f>IF(T215&lt;&gt;0,SUM($T$4:T215),0)</f>
      </c>
      <c r="V215" s="1"/>
      <c r="W215" s="17"/>
      <c r="Y215" t="str">
        <f>Projects!A213</f>
      </c>
      <c r="Z215" s="1" t="str">
        <f>Projects!I213</f>
      </c>
      <c r="AA215" s="47" t="str">
        <f>IF($A$2="Tous",
IF(AND($Y$2=0,$Z$2=0,DATE(YEAR(Z215),MONTH(Z215),DAY(Z215))&gt;=$O$6,(DATE(YEAR(Z215),MONTH(Z215),DAY(Z215))&lt;=$O$3)),1,
IF(AND($Y$2&lt;&gt;0,$Z$2&lt;&gt;0,DATE(YEAR(Z215),MONTH(Z215),DAY(Z215))&gt;=$Y$2,(DATE(YEAR(Z215),MONTH(Z215),DAY(Z215))&lt;=$Z$2)),1,0)),
IF(AND($Y$2=0,$Z$2=0,DATE(YEAR(Z215),MONTH(Z215),DAY(Z215))&gt;=$O$6,(DATE(YEAR(Z215),MONTH(Z215),DAY(Z215))&lt;=$O$3),INDEX(Projects!$A$1:$O$1000,MATCH(Y215,Projects!$A$1:$A$1000,0),MATCH("Groupe",Projects!$A$1:$O$1,0))=$A$2),1,
IF(AND($Y$2&lt;&gt;0,$Z$2&lt;&gt;0,DATE(YEAR(Z215),MONTH(Z215),DAY(Z215))&gt;=$Y$2,(DATE(YEAR(Z215),MONTH(Z215),DAY(Z215))&lt;=$Z$2),INDEX(Projects!$A$1:$O$1000,MATCH(Y215,Projects!$A$1:$A$1000,0),MATCH("Groupe",Projects!$A$1:$O$1,0))=$A$2),1,0)))</f>
      </c>
      <c r="AB215" s="47" t="str">
        <f>IF(AA215&lt;&gt;0,SUM($AA$4:AA215),0)</f>
      </c>
      <c r="AC215" s="1"/>
      <c r="AD215" s="17"/>
      <c r="AF215" t="str">
        <f>Projects!A213</f>
      </c>
      <c r="AG215" s="1" t="str">
        <f>Projects!D213</f>
      </c>
      <c r="AH215" s="47" t="str">
        <f>IF($A$2="Tous",
IF(AND($AF$2=0,$AG$2=0,DATE(YEAR(AG215),MONTH(AG215),DAY(AG215))&gt;=$O$6,(DATE(YEAR(AG215),MONTH(AG215),DAY(AG215))&lt;=$O$3)),1,
IF(AND($AF$2&lt;&gt;0,$AG$2&lt;&gt;0,DATE(YEAR(AG215),MONTH(AG215),DAY(AG215))&gt;=$AF$2,(DATE(YEAR(AG215),MONTH(AG215),DAY(AG215))&lt;=$AG$2)),1,0)),
IF(AND($AF$2=0,$AG$2=0,DATE(YEAR(AG215),MONTH(AG215),DAY(AG215))&gt;=$O$6,(DATE(YEAR(AG215),MONTH(AG215),DAY(AG215))&lt;=$O$3),INDEX(Projects!$A$1:$O$1000,MATCH(AF215,Projects!$A$1:$A$1000,0),MATCH("Groupe",Projects!$A$1:$O$1,0))=$A$2),1,
IF(AND($AF$2&lt;&gt;0,$AG$2&lt;&gt;0,DATE(YEAR(AG215),MONTH(AG215),DAY(AG215))&gt;=$AF$2,(DATE(YEAR(AG215),MONTH(AG215),DAY(AG215))&lt;=$AG$2),INDEX(Projects!$A$1:$O$1000,MATCH(AF215,Projects!$A$1:$A$1000,0),MATCH("Groupe",Projects!$A$1:$O$1,0))=$A$2),1,0)))</f>
      </c>
      <c r="AI215" s="47" t="str">
        <f>IF(AH215&lt;&gt;0,SUM($AH$4:AH215),0)</f>
      </c>
      <c r="AJ215" s="1"/>
      <c r="AK215" s="17"/>
      <c r="AM215" t="str">
        <f>Potentials!A213</f>
      </c>
      <c r="AN215" s="1" t="str">
        <f>Potentials!L213</f>
      </c>
      <c r="AO215" s="47" t="str">
        <f>IF(INDEX(Potentials!$A$1:$O$1000,MATCH(R215,Potentials!$A$1:$A$1000,0),MATCH("Origine setup",Potentials!$A$1:$O$1,0))&lt;&gt;"",0,
IF($A$2="Tous",
IF(AND($AM$2=0,$AN$2=0,DATE(YEAR(AN215),MONTH(AN215),DAY(AN215))&gt;=$O$6,(DATE(YEAR(AN215),MONTH(AN215),DAY(AN215))&lt;=$O$3),INDEX(Potentials!$A$1:$O$10000,MATCH(AM215,Potentials!$A$1:$A$1000,0),MATCH("Statut",Potentials!$A$1:$O$1,0))="9 -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IF(AND($AM$2&lt;&gt;0,$AN$2&lt;&gt;0,DATE(YEAR(AN215),MONTH(AN215),DAY(AN215))&gt;=$AM$2,(DATE(YEAR(AN215),MONTH(AN215),DAY(AN215))&lt;=$AN$2),INDEX(Potentials!$A$1:$O$10000,MATCH(AM215,Potentials!$A$1:$A$1000,0),MATCH("Statut",Potentials!$A$1:$O$1,0))="9 - Perdu"),1,0)),
IF(AND($AM$2=0,$AN$2=0,DATE(YEAR(AN215),MONTH(AN215),DAY(AN215))&gt;=$O$6,(DATE(YEAR(AN215),MONTH(AN215),DAY(AN215))&lt;=$O$3),INDEX(Potentials!$A$1:$O$1000,MATCH(AM215,Potentials!$A$1:$A$1000,0),MATCH("Groupe",Potentials!$A$1:$O$1,0))=$A$2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,MATCH(AM215,Potentials!$A$1:$A$1000,0),MATCH("Groupe",Potentials!$A$1:$O$1,0))=$A$2,INDEX(Potentials!$A$1:$O$10000,MATCH(AM215,Potentials!$A$1:$A$1000,0),MATCH("Statut",Potentials!$A$1:$O$1,0))="9 - Perdu"),1,0))))</f>
      </c>
      <c r="AP215" s="47" t="str">
        <f>IF(AO215&lt;&gt;0,SUM($AO$4:AO215),0)</f>
      </c>
      <c r="AQ215" s="1"/>
      <c r="AR215" s="17"/>
      <c r="AT215" t="str">
        <f>IF(COUNTIF($AT$4:AT214,Potentials!B213)&gt;0,"",Potentials!B213)</f>
      </c>
      <c r="AU215" s="2" t="str">
        <f t="array" ref="AU215" aca="1" ca="1">IF($A$2="Tous",SUMPRODUCT((Potentials!$F$2:$F$2000)*(Potentials!$B$2:$B$2000=AT215)*(Potentials!$E$2:$E$2000&lt;&gt;"8 - Gagne")*(Potentials!$E$2:$E$2000&lt;&gt;"9 - Perdu")*(Potentials!$E$2:$E$2000&lt;&gt;"10 - Gele"))
+SUMPRODUCT((Potentials!$F$2:$F$2000=0)*(Potentials!$B$2:$B$2000=AT215)*(Potentials!$D$2:$D$2000)*(Potentials!$E$2:$E$2000&lt;&gt;"8 - Gagne")*(Potentials!$E$2:$E$2000&lt;&gt;"9 - Perdu")*(Potentials!$E$2:$E$2000&lt;&gt;"10 - Gele")),
SUMPRODUCT((Potentials!$F$2:$F$2000)*(Potentials!$B$2:$B$2000=AT215)*(Potentials!$E$2:$E$2000&lt;&gt;"8 - Gagne")*(Potentials!$E$2:$E$2000&lt;&gt;"9 - Perdu")*(Potentials!$E$2:$E$2000&lt;&gt;"10 - Gele")*(Potentials!$O$2:$O$2000=$A$2))
+SUMPRODUCT((Potentials!$F$2:$F$2000=0)*(Potentials!$B$2:$B$2000=AT215)*(Potentials!$D$2:$D$2000)*(Potentials!$E$2:$E$2000&lt;&gt;"8 - Gagne")*(Potentials!$E$2:$E$2000&lt;&gt;"9 - Perdu")*(Potentials!$E$2:$E$2000&lt;&gt;"10 - Gele")*(Potentials!$O$2:$O$2000=$A$2)))</f>
      </c>
      <c r="BA215" t="str">
        <f>Potentials!A213</f>
      </c>
      <c r="BB215" s="2" t="str">
        <f t="array" ref="BB215" aca="1" ca="1">IF($A$2="Tous",SUMPRODUCT((Potentials!$F$2:$F$2000)*(Potentials!$A$2:$A$2000=BA215)*(Potentials!$E$2:$E$2000&lt;&gt;"8 - Gagne")*(Potentials!$E$2:$E$2000&lt;&gt;"9 - Perdu")*(Potentials!$E$2:$E$2000&lt;&gt;"10 - Gele"))
+SUMPRODUCT((Potentials!$F$2:$F$2000=0)*(Potentials!$A$2:$A$2000=BA215)*(Potentials!$D$2:$D$2000)*(Potentials!$E$2:$E$2000&lt;&gt;"8 - Gagne")*(Potentials!$E$2:$E$2000&lt;&gt;"9 - Perdu")*(Potentials!$E$2:$E$2000&lt;&gt;"10 - Gele")),
SUMPRODUCT((Potentials!$F$2:$F$2000)*(Potentials!$A$2:$A$2000=BA215)*(Potentials!$E$2:$E$2000&lt;&gt;"8 - Gagne")*(Potentials!$E$2:$E$2000&lt;&gt;"9 - Perdu")*(Potentials!$E$2:$E$2000&lt;&gt;"10 - Gele")*(Potentials!$O$2:$O$2000=$A$2))
+SUMPRODUCT((Potentials!$F$2:$F$2000=0)*(Potentials!$A$2:$A$2000=BA215)*(Potentials!$D$2:$D$2000)*(Potentials!$E$2:$E$2000&lt;&gt;"8 - Gagne")*(Potentials!$E$2:$E$2000&lt;&gt;"9 - Perdu")*(Potentials!$E$2:$E$2000&lt;&gt;"10 - Gele")*(Potentials!$O$2:$O$2000=$A$2)))</f>
      </c>
    </row>
    <row r="216" spans="1:113">
      <c r="R216" t="str">
        <f>Potentials!A214</f>
      </c>
      <c r="S216" s="1" t="str">
        <f>Potentials!M214</f>
      </c>
      <c r="T216" s="47" t="str">
        <f>IF(INDEX(Potentials!$A$1:$O$1000,MATCH(R216,Potentials!$A$1:$A$1000,0),MATCH("Origine setup",Potentials!$A$1:$O$1,0))&lt;&gt;"",0,
IF($A$2="Tous",
IF(AND($R$2=0,$S$2=0,DATE(YEAR(S216),MONTH(S216),DAY(S216))&gt;=$O$6,(DATE(YEAR(S216),MONTH(S216),DAY(S216))&lt;=$O$3),LEFT(R216,3)="PRA"),1,
IF(AND($R$2&lt;&gt;0,$S$2&lt;&gt;0,DATE(YEAR(S216),MONTH(S216),DAY(S216))&gt;=$R$2,(DATE(YEAR(S216),MONTH(S216),DAY(S216))&lt;=$S$2),LEFT(R216,3)="PRA"),1,0)),
IF(AND($R$2=0,$S$2=0,DATE(YEAR(S216),MONTH(S216),DAY(S216))&gt;=$O$6,(DATE(YEAR(S216),MONTH(S216),DAY(S216))&lt;=$O$3),INDEX(Potentials!$A$1:$O$1000,MATCH(R216,Potentials!$A$1:$A$1000,0),MATCH("Groupe",Potentials!$A$1:$O$1,0))=$A$2,LEFT(R216,3)="PRA"),1,
IF(AND($R$2&lt;&gt;0,$S$2&lt;&gt;0,DATE(YEAR(S216),MONTH(S216),DAY(S216))&gt;=$R$2,(DATE(YEAR(S216),MONTH(S216),DAY(S216))&lt;=$S$2),INDEX(Potentials!$A$1:$O$1000,MATCH(R216,Potentials!$A$1:$A$1000,0),MATCH("Groupe",Potentials!$A$1:$O$1,0))=$A$2,LEFT(R216,3)="PRA"),1,0))))</f>
      </c>
      <c r="U216" s="47" t="str">
        <f>IF(T216&lt;&gt;0,SUM($T$4:T216),0)</f>
      </c>
      <c r="V216" s="1"/>
      <c r="W216" s="17"/>
      <c r="Y216" t="str">
        <f>Projects!A214</f>
      </c>
      <c r="Z216" s="1" t="str">
        <f>Projects!I214</f>
      </c>
      <c r="AA216" s="47" t="str">
        <f>IF($A$2="Tous",
IF(AND($Y$2=0,$Z$2=0,DATE(YEAR(Z216),MONTH(Z216),DAY(Z216))&gt;=$O$6,(DATE(YEAR(Z216),MONTH(Z216),DAY(Z216))&lt;=$O$3)),1,
IF(AND($Y$2&lt;&gt;0,$Z$2&lt;&gt;0,DATE(YEAR(Z216),MONTH(Z216),DAY(Z216))&gt;=$Y$2,(DATE(YEAR(Z216),MONTH(Z216),DAY(Z216))&lt;=$Z$2)),1,0)),
IF(AND($Y$2=0,$Z$2=0,DATE(YEAR(Z216),MONTH(Z216),DAY(Z216))&gt;=$O$6,(DATE(YEAR(Z216),MONTH(Z216),DAY(Z216))&lt;=$O$3),INDEX(Projects!$A$1:$O$1000,MATCH(Y216,Projects!$A$1:$A$1000,0),MATCH("Groupe",Projects!$A$1:$O$1,0))=$A$2),1,
IF(AND($Y$2&lt;&gt;0,$Z$2&lt;&gt;0,DATE(YEAR(Z216),MONTH(Z216),DAY(Z216))&gt;=$Y$2,(DATE(YEAR(Z216),MONTH(Z216),DAY(Z216))&lt;=$Z$2),INDEX(Projects!$A$1:$O$1000,MATCH(Y216,Projects!$A$1:$A$1000,0),MATCH("Groupe",Projects!$A$1:$O$1,0))=$A$2),1,0)))</f>
      </c>
      <c r="AB216" s="47" t="str">
        <f>IF(AA216&lt;&gt;0,SUM($AA$4:AA216),0)</f>
      </c>
      <c r="AC216" s="1"/>
      <c r="AD216" s="17"/>
      <c r="AF216" t="str">
        <f>Projects!A214</f>
      </c>
      <c r="AG216" s="1" t="str">
        <f>Projects!D214</f>
      </c>
      <c r="AH216" s="47" t="str">
        <f>IF($A$2="Tous",
IF(AND($AF$2=0,$AG$2=0,DATE(YEAR(AG216),MONTH(AG216),DAY(AG216))&gt;=$O$6,(DATE(YEAR(AG216),MONTH(AG216),DAY(AG216))&lt;=$O$3)),1,
IF(AND($AF$2&lt;&gt;0,$AG$2&lt;&gt;0,DATE(YEAR(AG216),MONTH(AG216),DAY(AG216))&gt;=$AF$2,(DATE(YEAR(AG216),MONTH(AG216),DAY(AG216))&lt;=$AG$2)),1,0)),
IF(AND($AF$2=0,$AG$2=0,DATE(YEAR(AG216),MONTH(AG216),DAY(AG216))&gt;=$O$6,(DATE(YEAR(AG216),MONTH(AG216),DAY(AG216))&lt;=$O$3),INDEX(Projects!$A$1:$O$1000,MATCH(AF216,Projects!$A$1:$A$1000,0),MATCH("Groupe",Projects!$A$1:$O$1,0))=$A$2),1,
IF(AND($AF$2&lt;&gt;0,$AG$2&lt;&gt;0,DATE(YEAR(AG216),MONTH(AG216),DAY(AG216))&gt;=$AF$2,(DATE(YEAR(AG216),MONTH(AG216),DAY(AG216))&lt;=$AG$2),INDEX(Projects!$A$1:$O$1000,MATCH(AF216,Projects!$A$1:$A$1000,0),MATCH("Groupe",Projects!$A$1:$O$1,0))=$A$2),1,0)))</f>
      </c>
      <c r="AI216" s="47" t="str">
        <f>IF(AH216&lt;&gt;0,SUM($AH$4:AH216),0)</f>
      </c>
      <c r="AJ216" s="1"/>
      <c r="AK216" s="17"/>
      <c r="AM216" t="str">
        <f>Potentials!A214</f>
      </c>
      <c r="AN216" s="1" t="str">
        <f>Potentials!L214</f>
      </c>
      <c r="AO216" s="47" t="str">
        <f>IF(INDEX(Potentials!$A$1:$O$1000,MATCH(R216,Potentials!$A$1:$A$1000,0),MATCH("Origine setup",Potentials!$A$1:$O$1,0))&lt;&gt;"",0,
IF($A$2="Tous",
IF(AND($AM$2=0,$AN$2=0,DATE(YEAR(AN216),MONTH(AN216),DAY(AN216))&gt;=$O$6,(DATE(YEAR(AN216),MONTH(AN216),DAY(AN216))&lt;=$O$3),INDEX(Potentials!$A$1:$O$10000,MATCH(AM216,Potentials!$A$1:$A$1000,0),MATCH("Statut",Potentials!$A$1:$O$1,0))="9 -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IF(AND($AM$2&lt;&gt;0,$AN$2&lt;&gt;0,DATE(YEAR(AN216),MONTH(AN216),DAY(AN216))&gt;=$AM$2,(DATE(YEAR(AN216),MONTH(AN216),DAY(AN216))&lt;=$AN$2),INDEX(Potentials!$A$1:$O$10000,MATCH(AM216,Potentials!$A$1:$A$1000,0),MATCH("Statut",Potentials!$A$1:$O$1,0))="9 - Perdu"),1,0)),
IF(AND($AM$2=0,$AN$2=0,DATE(YEAR(AN216),MONTH(AN216),DAY(AN216))&gt;=$O$6,(DATE(YEAR(AN216),MONTH(AN216),DAY(AN216))&lt;=$O$3),INDEX(Potentials!$A$1:$O$1000,MATCH(AM216,Potentials!$A$1:$A$1000,0),MATCH("Groupe",Potentials!$A$1:$O$1,0))=$A$2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,MATCH(AM216,Potentials!$A$1:$A$1000,0),MATCH("Groupe",Potentials!$A$1:$O$1,0))=$A$2,INDEX(Potentials!$A$1:$O$10000,MATCH(AM216,Potentials!$A$1:$A$1000,0),MATCH("Statut",Potentials!$A$1:$O$1,0))="9 - Perdu"),1,0))))</f>
      </c>
      <c r="AP216" s="47" t="str">
        <f>IF(AO216&lt;&gt;0,SUM($AO$4:AO216),0)</f>
      </c>
      <c r="AQ216" s="1"/>
      <c r="AR216" s="17"/>
      <c r="AT216" t="str">
        <f>IF(COUNTIF($AT$4:AT215,Potentials!B214)&gt;0,"",Potentials!B214)</f>
      </c>
      <c r="AU216" s="2" t="str">
        <f t="array" ref="AU216" aca="1" ca="1">IF($A$2="Tous",SUMPRODUCT((Potentials!$F$2:$F$2000)*(Potentials!$B$2:$B$2000=AT216)*(Potentials!$E$2:$E$2000&lt;&gt;"8 - Gagne")*(Potentials!$E$2:$E$2000&lt;&gt;"9 - Perdu")*(Potentials!$E$2:$E$2000&lt;&gt;"10 - Gele"))
+SUMPRODUCT((Potentials!$F$2:$F$2000=0)*(Potentials!$B$2:$B$2000=AT216)*(Potentials!$D$2:$D$2000)*(Potentials!$E$2:$E$2000&lt;&gt;"8 - Gagne")*(Potentials!$E$2:$E$2000&lt;&gt;"9 - Perdu")*(Potentials!$E$2:$E$2000&lt;&gt;"10 - Gele")),
SUMPRODUCT((Potentials!$F$2:$F$2000)*(Potentials!$B$2:$B$2000=AT216)*(Potentials!$E$2:$E$2000&lt;&gt;"8 - Gagne")*(Potentials!$E$2:$E$2000&lt;&gt;"9 - Perdu")*(Potentials!$E$2:$E$2000&lt;&gt;"10 - Gele")*(Potentials!$O$2:$O$2000=$A$2))
+SUMPRODUCT((Potentials!$F$2:$F$2000=0)*(Potentials!$B$2:$B$2000=AT216)*(Potentials!$D$2:$D$2000)*(Potentials!$E$2:$E$2000&lt;&gt;"8 - Gagne")*(Potentials!$E$2:$E$2000&lt;&gt;"9 - Perdu")*(Potentials!$E$2:$E$2000&lt;&gt;"10 - Gele")*(Potentials!$O$2:$O$2000=$A$2)))</f>
      </c>
      <c r="BA216" t="str">
        <f>Potentials!A214</f>
      </c>
      <c r="BB216" s="2" t="str">
        <f t="array" ref="BB216" aca="1" ca="1">IF($A$2="Tous",SUMPRODUCT((Potentials!$F$2:$F$2000)*(Potentials!$A$2:$A$2000=BA216)*(Potentials!$E$2:$E$2000&lt;&gt;"8 - Gagne")*(Potentials!$E$2:$E$2000&lt;&gt;"9 - Perdu")*(Potentials!$E$2:$E$2000&lt;&gt;"10 - Gele"))
+SUMPRODUCT((Potentials!$F$2:$F$2000=0)*(Potentials!$A$2:$A$2000=BA216)*(Potentials!$D$2:$D$2000)*(Potentials!$E$2:$E$2000&lt;&gt;"8 - Gagne")*(Potentials!$E$2:$E$2000&lt;&gt;"9 - Perdu")*(Potentials!$E$2:$E$2000&lt;&gt;"10 - Gele")),
SUMPRODUCT((Potentials!$F$2:$F$2000)*(Potentials!$A$2:$A$2000=BA216)*(Potentials!$E$2:$E$2000&lt;&gt;"8 - Gagne")*(Potentials!$E$2:$E$2000&lt;&gt;"9 - Perdu")*(Potentials!$E$2:$E$2000&lt;&gt;"10 - Gele")*(Potentials!$O$2:$O$2000=$A$2))
+SUMPRODUCT((Potentials!$F$2:$F$2000=0)*(Potentials!$A$2:$A$2000=BA216)*(Potentials!$D$2:$D$2000)*(Potentials!$E$2:$E$2000&lt;&gt;"8 - Gagne")*(Potentials!$E$2:$E$2000&lt;&gt;"9 - Perdu")*(Potentials!$E$2:$E$2000&lt;&gt;"10 - Gele")*(Potentials!$O$2:$O$2000=$A$2)))</f>
      </c>
    </row>
    <row r="217" spans="1:113">
      <c r="R217" t="str">
        <f>Potentials!A215</f>
      </c>
      <c r="S217" s="1" t="str">
        <f>Potentials!M215</f>
      </c>
      <c r="T217" s="47" t="str">
        <f>IF(INDEX(Potentials!$A$1:$O$1000,MATCH(R217,Potentials!$A$1:$A$1000,0),MATCH("Origine setup",Potentials!$A$1:$O$1,0))&lt;&gt;"",0,
IF($A$2="Tous",
IF(AND($R$2=0,$S$2=0,DATE(YEAR(S217),MONTH(S217),DAY(S217))&gt;=$O$6,(DATE(YEAR(S217),MONTH(S217),DAY(S217))&lt;=$O$3),LEFT(R217,3)="PRA"),1,
IF(AND($R$2&lt;&gt;0,$S$2&lt;&gt;0,DATE(YEAR(S217),MONTH(S217),DAY(S217))&gt;=$R$2,(DATE(YEAR(S217),MONTH(S217),DAY(S217))&lt;=$S$2),LEFT(R217,3)="PRA"),1,0)),
IF(AND($R$2=0,$S$2=0,DATE(YEAR(S217),MONTH(S217),DAY(S217))&gt;=$O$6,(DATE(YEAR(S217),MONTH(S217),DAY(S217))&lt;=$O$3),INDEX(Potentials!$A$1:$O$1000,MATCH(R217,Potentials!$A$1:$A$1000,0),MATCH("Groupe",Potentials!$A$1:$O$1,0))=$A$2,LEFT(R217,3)="PRA"),1,
IF(AND($R$2&lt;&gt;0,$S$2&lt;&gt;0,DATE(YEAR(S217),MONTH(S217),DAY(S217))&gt;=$R$2,(DATE(YEAR(S217),MONTH(S217),DAY(S217))&lt;=$S$2),INDEX(Potentials!$A$1:$O$1000,MATCH(R217,Potentials!$A$1:$A$1000,0),MATCH("Groupe",Potentials!$A$1:$O$1,0))=$A$2,LEFT(R217,3)="PRA"),1,0))))</f>
      </c>
      <c r="U217" s="47" t="str">
        <f>IF(T217&lt;&gt;0,SUM($T$4:T217),0)</f>
      </c>
      <c r="V217" s="1"/>
      <c r="W217" s="17"/>
      <c r="Y217" t="str">
        <f>Projects!A215</f>
      </c>
      <c r="Z217" s="1" t="str">
        <f>Projects!I215</f>
      </c>
      <c r="AA217" s="47" t="str">
        <f>IF($A$2="Tous",
IF(AND($Y$2=0,$Z$2=0,DATE(YEAR(Z217),MONTH(Z217),DAY(Z217))&gt;=$O$6,(DATE(YEAR(Z217),MONTH(Z217),DAY(Z217))&lt;=$O$3)),1,
IF(AND($Y$2&lt;&gt;0,$Z$2&lt;&gt;0,DATE(YEAR(Z217),MONTH(Z217),DAY(Z217))&gt;=$Y$2,(DATE(YEAR(Z217),MONTH(Z217),DAY(Z217))&lt;=$Z$2)),1,0)),
IF(AND($Y$2=0,$Z$2=0,DATE(YEAR(Z217),MONTH(Z217),DAY(Z217))&gt;=$O$6,(DATE(YEAR(Z217),MONTH(Z217),DAY(Z217))&lt;=$O$3),INDEX(Projects!$A$1:$O$1000,MATCH(Y217,Projects!$A$1:$A$1000,0),MATCH("Groupe",Projects!$A$1:$O$1,0))=$A$2),1,
IF(AND($Y$2&lt;&gt;0,$Z$2&lt;&gt;0,DATE(YEAR(Z217),MONTH(Z217),DAY(Z217))&gt;=$Y$2,(DATE(YEAR(Z217),MONTH(Z217),DAY(Z217))&lt;=$Z$2),INDEX(Projects!$A$1:$O$1000,MATCH(Y217,Projects!$A$1:$A$1000,0),MATCH("Groupe",Projects!$A$1:$O$1,0))=$A$2),1,0)))</f>
      </c>
      <c r="AB217" s="47" t="str">
        <f>IF(AA217&lt;&gt;0,SUM($AA$4:AA217),0)</f>
      </c>
      <c r="AC217" s="1"/>
      <c r="AD217" s="17"/>
      <c r="AF217" t="str">
        <f>Projects!A215</f>
      </c>
      <c r="AG217" s="1" t="str">
        <f>Projects!D215</f>
      </c>
      <c r="AH217" s="47" t="str">
        <f>IF($A$2="Tous",
IF(AND($AF$2=0,$AG$2=0,DATE(YEAR(AG217),MONTH(AG217),DAY(AG217))&gt;=$O$6,(DATE(YEAR(AG217),MONTH(AG217),DAY(AG217))&lt;=$O$3)),1,
IF(AND($AF$2&lt;&gt;0,$AG$2&lt;&gt;0,DATE(YEAR(AG217),MONTH(AG217),DAY(AG217))&gt;=$AF$2,(DATE(YEAR(AG217),MONTH(AG217),DAY(AG217))&lt;=$AG$2)),1,0)),
IF(AND($AF$2=0,$AG$2=0,DATE(YEAR(AG217),MONTH(AG217),DAY(AG217))&gt;=$O$6,(DATE(YEAR(AG217),MONTH(AG217),DAY(AG217))&lt;=$O$3),INDEX(Projects!$A$1:$O$1000,MATCH(AF217,Projects!$A$1:$A$1000,0),MATCH("Groupe",Projects!$A$1:$O$1,0))=$A$2),1,
IF(AND($AF$2&lt;&gt;0,$AG$2&lt;&gt;0,DATE(YEAR(AG217),MONTH(AG217),DAY(AG217))&gt;=$AF$2,(DATE(YEAR(AG217),MONTH(AG217),DAY(AG217))&lt;=$AG$2),INDEX(Projects!$A$1:$O$1000,MATCH(AF217,Projects!$A$1:$A$1000,0),MATCH("Groupe",Projects!$A$1:$O$1,0))=$A$2),1,0)))</f>
      </c>
      <c r="AI217" s="47" t="str">
        <f>IF(AH217&lt;&gt;0,SUM($AH$4:AH217),0)</f>
      </c>
      <c r="AJ217" s="1"/>
      <c r="AK217" s="17"/>
      <c r="AM217" t="str">
        <f>Potentials!A215</f>
      </c>
      <c r="AN217" s="1" t="str">
        <f>Potentials!L215</f>
      </c>
      <c r="AO217" s="47" t="str">
        <f>IF(INDEX(Potentials!$A$1:$O$1000,MATCH(R217,Potentials!$A$1:$A$1000,0),MATCH("Origine setup",Potentials!$A$1:$O$1,0))&lt;&gt;"",0,
IF($A$2="Tous",
IF(AND($AM$2=0,$AN$2=0,DATE(YEAR(AN217),MONTH(AN217),DAY(AN217))&gt;=$O$6,(DATE(YEAR(AN217),MONTH(AN217),DAY(AN217))&lt;=$O$3),INDEX(Potentials!$A$1:$O$10000,MATCH(AM217,Potentials!$A$1:$A$1000,0),MATCH("Statut",Potentials!$A$1:$O$1,0))="9 -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IF(AND($AM$2&lt;&gt;0,$AN$2&lt;&gt;0,DATE(YEAR(AN217),MONTH(AN217),DAY(AN217))&gt;=$AM$2,(DATE(YEAR(AN217),MONTH(AN217),DAY(AN217))&lt;=$AN$2),INDEX(Potentials!$A$1:$O$10000,MATCH(AM217,Potentials!$A$1:$A$1000,0),MATCH("Statut",Potentials!$A$1:$O$1,0))="9 - Perdu"),1,0)),
IF(AND($AM$2=0,$AN$2=0,DATE(YEAR(AN217),MONTH(AN217),DAY(AN217))&gt;=$O$6,(DATE(YEAR(AN217),MONTH(AN217),DAY(AN217))&lt;=$O$3),INDEX(Potentials!$A$1:$O$1000,MATCH(AM217,Potentials!$A$1:$A$1000,0),MATCH("Groupe",Potentials!$A$1:$O$1,0))=$A$2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,MATCH(AM217,Potentials!$A$1:$A$1000,0),MATCH("Groupe",Potentials!$A$1:$O$1,0))=$A$2,INDEX(Potentials!$A$1:$O$10000,MATCH(AM217,Potentials!$A$1:$A$1000,0),MATCH("Statut",Potentials!$A$1:$O$1,0))="9 - Perdu"),1,0))))</f>
      </c>
      <c r="AP217" s="47" t="str">
        <f>IF(AO217&lt;&gt;0,SUM($AO$4:AO217),0)</f>
      </c>
      <c r="AQ217" s="1"/>
      <c r="AR217" s="17"/>
      <c r="AT217" t="str">
        <f>IF(COUNTIF($AT$4:AT216,Potentials!B215)&gt;0,"",Potentials!B215)</f>
      </c>
      <c r="AU217" s="2" t="str">
        <f t="array" ref="AU217" aca="1" ca="1">IF($A$2="Tous",SUMPRODUCT((Potentials!$F$2:$F$2000)*(Potentials!$B$2:$B$2000=AT217)*(Potentials!$E$2:$E$2000&lt;&gt;"8 - Gagne")*(Potentials!$E$2:$E$2000&lt;&gt;"9 - Perdu")*(Potentials!$E$2:$E$2000&lt;&gt;"10 - Gele"))
+SUMPRODUCT((Potentials!$F$2:$F$2000=0)*(Potentials!$B$2:$B$2000=AT217)*(Potentials!$D$2:$D$2000)*(Potentials!$E$2:$E$2000&lt;&gt;"8 - Gagne")*(Potentials!$E$2:$E$2000&lt;&gt;"9 - Perdu")*(Potentials!$E$2:$E$2000&lt;&gt;"10 - Gele")),
SUMPRODUCT((Potentials!$F$2:$F$2000)*(Potentials!$B$2:$B$2000=AT217)*(Potentials!$E$2:$E$2000&lt;&gt;"8 - Gagne")*(Potentials!$E$2:$E$2000&lt;&gt;"9 - Perdu")*(Potentials!$E$2:$E$2000&lt;&gt;"10 - Gele")*(Potentials!$O$2:$O$2000=$A$2))
+SUMPRODUCT((Potentials!$F$2:$F$2000=0)*(Potentials!$B$2:$B$2000=AT217)*(Potentials!$D$2:$D$2000)*(Potentials!$E$2:$E$2000&lt;&gt;"8 - Gagne")*(Potentials!$E$2:$E$2000&lt;&gt;"9 - Perdu")*(Potentials!$E$2:$E$2000&lt;&gt;"10 - Gele")*(Potentials!$O$2:$O$2000=$A$2)))</f>
      </c>
      <c r="BA217" t="str">
        <f>Potentials!A215</f>
      </c>
      <c r="BB217" s="2" t="str">
        <f t="array" ref="BB217" aca="1" ca="1">IF($A$2="Tous",SUMPRODUCT((Potentials!$F$2:$F$2000)*(Potentials!$A$2:$A$2000=BA217)*(Potentials!$E$2:$E$2000&lt;&gt;"8 - Gagne")*(Potentials!$E$2:$E$2000&lt;&gt;"9 - Perdu")*(Potentials!$E$2:$E$2000&lt;&gt;"10 - Gele"))
+SUMPRODUCT((Potentials!$F$2:$F$2000=0)*(Potentials!$A$2:$A$2000=BA217)*(Potentials!$D$2:$D$2000)*(Potentials!$E$2:$E$2000&lt;&gt;"8 - Gagne")*(Potentials!$E$2:$E$2000&lt;&gt;"9 - Perdu")*(Potentials!$E$2:$E$2000&lt;&gt;"10 - Gele")),
SUMPRODUCT((Potentials!$F$2:$F$2000)*(Potentials!$A$2:$A$2000=BA217)*(Potentials!$E$2:$E$2000&lt;&gt;"8 - Gagne")*(Potentials!$E$2:$E$2000&lt;&gt;"9 - Perdu")*(Potentials!$E$2:$E$2000&lt;&gt;"10 - Gele")*(Potentials!$O$2:$O$2000=$A$2))
+SUMPRODUCT((Potentials!$F$2:$F$2000=0)*(Potentials!$A$2:$A$2000=BA217)*(Potentials!$D$2:$D$2000)*(Potentials!$E$2:$E$2000&lt;&gt;"8 - Gagne")*(Potentials!$E$2:$E$2000&lt;&gt;"9 - Perdu")*(Potentials!$E$2:$E$2000&lt;&gt;"10 - Gele")*(Potentials!$O$2:$O$2000=$A$2)))</f>
      </c>
    </row>
    <row r="218" spans="1:113">
      <c r="R218" t="str">
        <f>Potentials!A216</f>
      </c>
      <c r="S218" s="1" t="str">
        <f>Potentials!M216</f>
      </c>
      <c r="T218" s="47" t="str">
        <f>IF(INDEX(Potentials!$A$1:$O$1000,MATCH(R218,Potentials!$A$1:$A$1000,0),MATCH("Origine setup",Potentials!$A$1:$O$1,0))&lt;&gt;"",0,
IF($A$2="Tous",
IF(AND($R$2=0,$S$2=0,DATE(YEAR(S218),MONTH(S218),DAY(S218))&gt;=$O$6,(DATE(YEAR(S218),MONTH(S218),DAY(S218))&lt;=$O$3),LEFT(R218,3)="PRA"),1,
IF(AND($R$2&lt;&gt;0,$S$2&lt;&gt;0,DATE(YEAR(S218),MONTH(S218),DAY(S218))&gt;=$R$2,(DATE(YEAR(S218),MONTH(S218),DAY(S218))&lt;=$S$2),LEFT(R218,3)="PRA"),1,0)),
IF(AND($R$2=0,$S$2=0,DATE(YEAR(S218),MONTH(S218),DAY(S218))&gt;=$O$6,(DATE(YEAR(S218),MONTH(S218),DAY(S218))&lt;=$O$3),INDEX(Potentials!$A$1:$O$1000,MATCH(R218,Potentials!$A$1:$A$1000,0),MATCH("Groupe",Potentials!$A$1:$O$1,0))=$A$2,LEFT(R218,3)="PRA"),1,
IF(AND($R$2&lt;&gt;0,$S$2&lt;&gt;0,DATE(YEAR(S218),MONTH(S218),DAY(S218))&gt;=$R$2,(DATE(YEAR(S218),MONTH(S218),DAY(S218))&lt;=$S$2),INDEX(Potentials!$A$1:$O$1000,MATCH(R218,Potentials!$A$1:$A$1000,0),MATCH("Groupe",Potentials!$A$1:$O$1,0))=$A$2,LEFT(R218,3)="PRA"),1,0))))</f>
      </c>
      <c r="U218" s="47" t="str">
        <f>IF(T218&lt;&gt;0,SUM($T$4:T218),0)</f>
      </c>
      <c r="V218" s="1"/>
      <c r="W218" s="17"/>
      <c r="Y218" t="str">
        <f>Projects!A216</f>
      </c>
      <c r="Z218" s="1" t="str">
        <f>Projects!I216</f>
      </c>
      <c r="AA218" s="47" t="str">
        <f>IF($A$2="Tous",
IF(AND($Y$2=0,$Z$2=0,DATE(YEAR(Z218),MONTH(Z218),DAY(Z218))&gt;=$O$6,(DATE(YEAR(Z218),MONTH(Z218),DAY(Z218))&lt;=$O$3)),1,
IF(AND($Y$2&lt;&gt;0,$Z$2&lt;&gt;0,DATE(YEAR(Z218),MONTH(Z218),DAY(Z218))&gt;=$Y$2,(DATE(YEAR(Z218),MONTH(Z218),DAY(Z218))&lt;=$Z$2)),1,0)),
IF(AND($Y$2=0,$Z$2=0,DATE(YEAR(Z218),MONTH(Z218),DAY(Z218))&gt;=$O$6,(DATE(YEAR(Z218),MONTH(Z218),DAY(Z218))&lt;=$O$3),INDEX(Projects!$A$1:$O$1000,MATCH(Y218,Projects!$A$1:$A$1000,0),MATCH("Groupe",Projects!$A$1:$O$1,0))=$A$2),1,
IF(AND($Y$2&lt;&gt;0,$Z$2&lt;&gt;0,DATE(YEAR(Z218),MONTH(Z218),DAY(Z218))&gt;=$Y$2,(DATE(YEAR(Z218),MONTH(Z218),DAY(Z218))&lt;=$Z$2),INDEX(Projects!$A$1:$O$1000,MATCH(Y218,Projects!$A$1:$A$1000,0),MATCH("Groupe",Projects!$A$1:$O$1,0))=$A$2),1,0)))</f>
      </c>
      <c r="AB218" s="47" t="str">
        <f>IF(AA218&lt;&gt;0,SUM($AA$4:AA218),0)</f>
      </c>
      <c r="AC218" s="1"/>
      <c r="AD218" s="17"/>
      <c r="AF218" t="str">
        <f>Projects!A216</f>
      </c>
      <c r="AG218" s="1" t="str">
        <f>Projects!D216</f>
      </c>
      <c r="AH218" s="47" t="str">
        <f>IF($A$2="Tous",
IF(AND($AF$2=0,$AG$2=0,DATE(YEAR(AG218),MONTH(AG218),DAY(AG218))&gt;=$O$6,(DATE(YEAR(AG218),MONTH(AG218),DAY(AG218))&lt;=$O$3)),1,
IF(AND($AF$2&lt;&gt;0,$AG$2&lt;&gt;0,DATE(YEAR(AG218),MONTH(AG218),DAY(AG218))&gt;=$AF$2,(DATE(YEAR(AG218),MONTH(AG218),DAY(AG218))&lt;=$AG$2)),1,0)),
IF(AND($AF$2=0,$AG$2=0,DATE(YEAR(AG218),MONTH(AG218),DAY(AG218))&gt;=$O$6,(DATE(YEAR(AG218),MONTH(AG218),DAY(AG218))&lt;=$O$3),INDEX(Projects!$A$1:$O$1000,MATCH(AF218,Projects!$A$1:$A$1000,0),MATCH("Groupe",Projects!$A$1:$O$1,0))=$A$2),1,
IF(AND($AF$2&lt;&gt;0,$AG$2&lt;&gt;0,DATE(YEAR(AG218),MONTH(AG218),DAY(AG218))&gt;=$AF$2,(DATE(YEAR(AG218),MONTH(AG218),DAY(AG218))&lt;=$AG$2),INDEX(Projects!$A$1:$O$1000,MATCH(AF218,Projects!$A$1:$A$1000,0),MATCH("Groupe",Projects!$A$1:$O$1,0))=$A$2),1,0)))</f>
      </c>
      <c r="AI218" s="47" t="str">
        <f>IF(AH218&lt;&gt;0,SUM($AH$4:AH218),0)</f>
      </c>
      <c r="AJ218" s="1"/>
      <c r="AK218" s="17"/>
      <c r="AM218" t="str">
        <f>Potentials!A216</f>
      </c>
      <c r="AN218" s="1" t="str">
        <f>Potentials!L216</f>
      </c>
      <c r="AO218" s="47" t="str">
        <f>IF(INDEX(Potentials!$A$1:$O$1000,MATCH(R218,Potentials!$A$1:$A$1000,0),MATCH("Origine setup",Potentials!$A$1:$O$1,0))&lt;&gt;"",0,
IF($A$2="Tous",
IF(AND($AM$2=0,$AN$2=0,DATE(YEAR(AN218),MONTH(AN218),DAY(AN218))&gt;=$O$6,(DATE(YEAR(AN218),MONTH(AN218),DAY(AN218))&lt;=$O$3),INDEX(Potentials!$A$1:$O$10000,MATCH(AM218,Potentials!$A$1:$A$1000,0),MATCH("Statut",Potentials!$A$1:$O$1,0))="9 -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IF(AND($AM$2&lt;&gt;0,$AN$2&lt;&gt;0,DATE(YEAR(AN218),MONTH(AN218),DAY(AN218))&gt;=$AM$2,(DATE(YEAR(AN218),MONTH(AN218),DAY(AN218))&lt;=$AN$2),INDEX(Potentials!$A$1:$O$10000,MATCH(AM218,Potentials!$A$1:$A$1000,0),MATCH("Statut",Potentials!$A$1:$O$1,0))="9 - Perdu"),1,0)),
IF(AND($AM$2=0,$AN$2=0,DATE(YEAR(AN218),MONTH(AN218),DAY(AN218))&gt;=$O$6,(DATE(YEAR(AN218),MONTH(AN218),DAY(AN218))&lt;=$O$3),INDEX(Potentials!$A$1:$O$1000,MATCH(AM218,Potentials!$A$1:$A$1000,0),MATCH("Groupe",Potentials!$A$1:$O$1,0))=$A$2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,MATCH(AM218,Potentials!$A$1:$A$1000,0),MATCH("Groupe",Potentials!$A$1:$O$1,0))=$A$2,INDEX(Potentials!$A$1:$O$10000,MATCH(AM218,Potentials!$A$1:$A$1000,0),MATCH("Statut",Potentials!$A$1:$O$1,0))="9 - Perdu"),1,0))))</f>
      </c>
      <c r="AP218" s="47" t="str">
        <f>IF(AO218&lt;&gt;0,SUM($AO$4:AO218),0)</f>
      </c>
      <c r="AQ218" s="1"/>
      <c r="AR218" s="17"/>
      <c r="AT218" t="str">
        <f>IF(COUNTIF($AT$4:AT217,Potentials!B216)&gt;0,"",Potentials!B216)</f>
      </c>
      <c r="AU218" s="2" t="str">
        <f t="array" ref="AU218" aca="1" ca="1">IF($A$2="Tous",SUMPRODUCT((Potentials!$F$2:$F$2000)*(Potentials!$B$2:$B$2000=AT218)*(Potentials!$E$2:$E$2000&lt;&gt;"8 - Gagne")*(Potentials!$E$2:$E$2000&lt;&gt;"9 - Perdu")*(Potentials!$E$2:$E$2000&lt;&gt;"10 - Gele"))
+SUMPRODUCT((Potentials!$F$2:$F$2000=0)*(Potentials!$B$2:$B$2000=AT218)*(Potentials!$D$2:$D$2000)*(Potentials!$E$2:$E$2000&lt;&gt;"8 - Gagne")*(Potentials!$E$2:$E$2000&lt;&gt;"9 - Perdu")*(Potentials!$E$2:$E$2000&lt;&gt;"10 - Gele")),
SUMPRODUCT((Potentials!$F$2:$F$2000)*(Potentials!$B$2:$B$2000=AT218)*(Potentials!$E$2:$E$2000&lt;&gt;"8 - Gagne")*(Potentials!$E$2:$E$2000&lt;&gt;"9 - Perdu")*(Potentials!$E$2:$E$2000&lt;&gt;"10 - Gele")*(Potentials!$O$2:$O$2000=$A$2))
+SUMPRODUCT((Potentials!$F$2:$F$2000=0)*(Potentials!$B$2:$B$2000=AT218)*(Potentials!$D$2:$D$2000)*(Potentials!$E$2:$E$2000&lt;&gt;"8 - Gagne")*(Potentials!$E$2:$E$2000&lt;&gt;"9 - Perdu")*(Potentials!$E$2:$E$2000&lt;&gt;"10 - Gele")*(Potentials!$O$2:$O$2000=$A$2)))</f>
      </c>
      <c r="BA218" t="str">
        <f>Potentials!A216</f>
      </c>
      <c r="BB218" s="2" t="str">
        <f t="array" ref="BB218" aca="1" ca="1">IF($A$2="Tous",SUMPRODUCT((Potentials!$F$2:$F$2000)*(Potentials!$A$2:$A$2000=BA218)*(Potentials!$E$2:$E$2000&lt;&gt;"8 - Gagne")*(Potentials!$E$2:$E$2000&lt;&gt;"9 - Perdu")*(Potentials!$E$2:$E$2000&lt;&gt;"10 - Gele"))
+SUMPRODUCT((Potentials!$F$2:$F$2000=0)*(Potentials!$A$2:$A$2000=BA218)*(Potentials!$D$2:$D$2000)*(Potentials!$E$2:$E$2000&lt;&gt;"8 - Gagne")*(Potentials!$E$2:$E$2000&lt;&gt;"9 - Perdu")*(Potentials!$E$2:$E$2000&lt;&gt;"10 - Gele")),
SUMPRODUCT((Potentials!$F$2:$F$2000)*(Potentials!$A$2:$A$2000=BA218)*(Potentials!$E$2:$E$2000&lt;&gt;"8 - Gagne")*(Potentials!$E$2:$E$2000&lt;&gt;"9 - Perdu")*(Potentials!$E$2:$E$2000&lt;&gt;"10 - Gele")*(Potentials!$O$2:$O$2000=$A$2))
+SUMPRODUCT((Potentials!$F$2:$F$2000=0)*(Potentials!$A$2:$A$2000=BA218)*(Potentials!$D$2:$D$2000)*(Potentials!$E$2:$E$2000&lt;&gt;"8 - Gagne")*(Potentials!$E$2:$E$2000&lt;&gt;"9 - Perdu")*(Potentials!$E$2:$E$2000&lt;&gt;"10 - Gele")*(Potentials!$O$2:$O$2000=$A$2)))</f>
      </c>
    </row>
    <row r="219" spans="1:113">
      <c r="R219" t="str">
        <f>Potentials!A217</f>
      </c>
      <c r="S219" s="1" t="str">
        <f>Potentials!M217</f>
      </c>
      <c r="T219" s="47" t="str">
        <f>IF(INDEX(Potentials!$A$1:$O$1000,MATCH(R219,Potentials!$A$1:$A$1000,0),MATCH("Origine setup",Potentials!$A$1:$O$1,0))&lt;&gt;"",0,
IF($A$2="Tous",
IF(AND($R$2=0,$S$2=0,DATE(YEAR(S219),MONTH(S219),DAY(S219))&gt;=$O$6,(DATE(YEAR(S219),MONTH(S219),DAY(S219))&lt;=$O$3),LEFT(R219,3)="PRA"),1,
IF(AND($R$2&lt;&gt;0,$S$2&lt;&gt;0,DATE(YEAR(S219),MONTH(S219),DAY(S219))&gt;=$R$2,(DATE(YEAR(S219),MONTH(S219),DAY(S219))&lt;=$S$2),LEFT(R219,3)="PRA"),1,0)),
IF(AND($R$2=0,$S$2=0,DATE(YEAR(S219),MONTH(S219),DAY(S219))&gt;=$O$6,(DATE(YEAR(S219),MONTH(S219),DAY(S219))&lt;=$O$3),INDEX(Potentials!$A$1:$O$1000,MATCH(R219,Potentials!$A$1:$A$1000,0),MATCH("Groupe",Potentials!$A$1:$O$1,0))=$A$2,LEFT(R219,3)="PRA"),1,
IF(AND($R$2&lt;&gt;0,$S$2&lt;&gt;0,DATE(YEAR(S219),MONTH(S219),DAY(S219))&gt;=$R$2,(DATE(YEAR(S219),MONTH(S219),DAY(S219))&lt;=$S$2),INDEX(Potentials!$A$1:$O$1000,MATCH(R219,Potentials!$A$1:$A$1000,0),MATCH("Groupe",Potentials!$A$1:$O$1,0))=$A$2,LEFT(R219,3)="PRA"),1,0))))</f>
      </c>
      <c r="U219" s="47" t="str">
        <f>IF(T219&lt;&gt;0,SUM($T$4:T219),0)</f>
      </c>
      <c r="V219" s="1"/>
      <c r="W219" s="17"/>
      <c r="Y219" t="str">
        <f>Projects!A217</f>
      </c>
      <c r="Z219" s="1" t="str">
        <f>Projects!I217</f>
      </c>
      <c r="AA219" s="47" t="str">
        <f>IF($A$2="Tous",
IF(AND($Y$2=0,$Z$2=0,DATE(YEAR(Z219),MONTH(Z219),DAY(Z219))&gt;=$O$6,(DATE(YEAR(Z219),MONTH(Z219),DAY(Z219))&lt;=$O$3)),1,
IF(AND($Y$2&lt;&gt;0,$Z$2&lt;&gt;0,DATE(YEAR(Z219),MONTH(Z219),DAY(Z219))&gt;=$Y$2,(DATE(YEAR(Z219),MONTH(Z219),DAY(Z219))&lt;=$Z$2)),1,0)),
IF(AND($Y$2=0,$Z$2=0,DATE(YEAR(Z219),MONTH(Z219),DAY(Z219))&gt;=$O$6,(DATE(YEAR(Z219),MONTH(Z219),DAY(Z219))&lt;=$O$3),INDEX(Projects!$A$1:$O$1000,MATCH(Y219,Projects!$A$1:$A$1000,0),MATCH("Groupe",Projects!$A$1:$O$1,0))=$A$2),1,
IF(AND($Y$2&lt;&gt;0,$Z$2&lt;&gt;0,DATE(YEAR(Z219),MONTH(Z219),DAY(Z219))&gt;=$Y$2,(DATE(YEAR(Z219),MONTH(Z219),DAY(Z219))&lt;=$Z$2),INDEX(Projects!$A$1:$O$1000,MATCH(Y219,Projects!$A$1:$A$1000,0),MATCH("Groupe",Projects!$A$1:$O$1,0))=$A$2),1,0)))</f>
      </c>
      <c r="AB219" s="47" t="str">
        <f>IF(AA219&lt;&gt;0,SUM($AA$4:AA219),0)</f>
      </c>
      <c r="AC219" s="1"/>
      <c r="AD219" s="17"/>
      <c r="AF219" t="str">
        <f>Projects!A217</f>
      </c>
      <c r="AG219" s="1" t="str">
        <f>Projects!D217</f>
      </c>
      <c r="AH219" s="47" t="str">
        <f>IF($A$2="Tous",
IF(AND($AF$2=0,$AG$2=0,DATE(YEAR(AG219),MONTH(AG219),DAY(AG219))&gt;=$O$6,(DATE(YEAR(AG219),MONTH(AG219),DAY(AG219))&lt;=$O$3)),1,
IF(AND($AF$2&lt;&gt;0,$AG$2&lt;&gt;0,DATE(YEAR(AG219),MONTH(AG219),DAY(AG219))&gt;=$AF$2,(DATE(YEAR(AG219),MONTH(AG219),DAY(AG219))&lt;=$AG$2)),1,0)),
IF(AND($AF$2=0,$AG$2=0,DATE(YEAR(AG219),MONTH(AG219),DAY(AG219))&gt;=$O$6,(DATE(YEAR(AG219),MONTH(AG219),DAY(AG219))&lt;=$O$3),INDEX(Projects!$A$1:$O$1000,MATCH(AF219,Projects!$A$1:$A$1000,0),MATCH("Groupe",Projects!$A$1:$O$1,0))=$A$2),1,
IF(AND($AF$2&lt;&gt;0,$AG$2&lt;&gt;0,DATE(YEAR(AG219),MONTH(AG219),DAY(AG219))&gt;=$AF$2,(DATE(YEAR(AG219),MONTH(AG219),DAY(AG219))&lt;=$AG$2),INDEX(Projects!$A$1:$O$1000,MATCH(AF219,Projects!$A$1:$A$1000,0),MATCH("Groupe",Projects!$A$1:$O$1,0))=$A$2),1,0)))</f>
      </c>
      <c r="AI219" s="47" t="str">
        <f>IF(AH219&lt;&gt;0,SUM($AH$4:AH219),0)</f>
      </c>
      <c r="AJ219" s="1"/>
      <c r="AK219" s="17"/>
      <c r="AM219" t="str">
        <f>Potentials!A217</f>
      </c>
      <c r="AN219" s="1" t="str">
        <f>Potentials!L217</f>
      </c>
      <c r="AO219" s="47" t="str">
        <f>IF(INDEX(Potentials!$A$1:$O$1000,MATCH(R219,Potentials!$A$1:$A$1000,0),MATCH("Origine setup",Potentials!$A$1:$O$1,0))&lt;&gt;"",0,
IF($A$2="Tous",
IF(AND($AM$2=0,$AN$2=0,DATE(YEAR(AN219),MONTH(AN219),DAY(AN219))&gt;=$O$6,(DATE(YEAR(AN219),MONTH(AN219),DAY(AN219))&lt;=$O$3),INDEX(Potentials!$A$1:$O$10000,MATCH(AM219,Potentials!$A$1:$A$1000,0),MATCH("Statut",Potentials!$A$1:$O$1,0))="9 -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IF(AND($AM$2&lt;&gt;0,$AN$2&lt;&gt;0,DATE(YEAR(AN219),MONTH(AN219),DAY(AN219))&gt;=$AM$2,(DATE(YEAR(AN219),MONTH(AN219),DAY(AN219))&lt;=$AN$2),INDEX(Potentials!$A$1:$O$10000,MATCH(AM219,Potentials!$A$1:$A$1000,0),MATCH("Statut",Potentials!$A$1:$O$1,0))="9 - Perdu"),1,0)),
IF(AND($AM$2=0,$AN$2=0,DATE(YEAR(AN219),MONTH(AN219),DAY(AN219))&gt;=$O$6,(DATE(YEAR(AN219),MONTH(AN219),DAY(AN219))&lt;=$O$3),INDEX(Potentials!$A$1:$O$1000,MATCH(AM219,Potentials!$A$1:$A$1000,0),MATCH("Groupe",Potentials!$A$1:$O$1,0))=$A$2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,MATCH(AM219,Potentials!$A$1:$A$1000,0),MATCH("Groupe",Potentials!$A$1:$O$1,0))=$A$2,INDEX(Potentials!$A$1:$O$10000,MATCH(AM219,Potentials!$A$1:$A$1000,0),MATCH("Statut",Potentials!$A$1:$O$1,0))="9 - Perdu"),1,0))))</f>
      </c>
      <c r="AP219" s="47" t="str">
        <f>IF(AO219&lt;&gt;0,SUM($AO$4:AO219),0)</f>
      </c>
      <c r="AQ219" s="1"/>
      <c r="AR219" s="17"/>
      <c r="AT219" t="str">
        <f>IF(COUNTIF($AT$4:AT218,Potentials!B217)&gt;0,"",Potentials!B217)</f>
      </c>
      <c r="AU219" s="2" t="str">
        <f t="array" ref="AU219" aca="1" ca="1">IF($A$2="Tous",SUMPRODUCT((Potentials!$F$2:$F$2000)*(Potentials!$B$2:$B$2000=AT219)*(Potentials!$E$2:$E$2000&lt;&gt;"8 - Gagne")*(Potentials!$E$2:$E$2000&lt;&gt;"9 - Perdu")*(Potentials!$E$2:$E$2000&lt;&gt;"10 - Gele"))
+SUMPRODUCT((Potentials!$F$2:$F$2000=0)*(Potentials!$B$2:$B$2000=AT219)*(Potentials!$D$2:$D$2000)*(Potentials!$E$2:$E$2000&lt;&gt;"8 - Gagne")*(Potentials!$E$2:$E$2000&lt;&gt;"9 - Perdu")*(Potentials!$E$2:$E$2000&lt;&gt;"10 - Gele")),
SUMPRODUCT((Potentials!$F$2:$F$2000)*(Potentials!$B$2:$B$2000=AT219)*(Potentials!$E$2:$E$2000&lt;&gt;"8 - Gagne")*(Potentials!$E$2:$E$2000&lt;&gt;"9 - Perdu")*(Potentials!$E$2:$E$2000&lt;&gt;"10 - Gele")*(Potentials!$O$2:$O$2000=$A$2))
+SUMPRODUCT((Potentials!$F$2:$F$2000=0)*(Potentials!$B$2:$B$2000=AT219)*(Potentials!$D$2:$D$2000)*(Potentials!$E$2:$E$2000&lt;&gt;"8 - Gagne")*(Potentials!$E$2:$E$2000&lt;&gt;"9 - Perdu")*(Potentials!$E$2:$E$2000&lt;&gt;"10 - Gele")*(Potentials!$O$2:$O$2000=$A$2)))</f>
      </c>
      <c r="BA219" t="str">
        <f>Potentials!A217</f>
      </c>
      <c r="BB219" s="2" t="str">
        <f t="array" ref="BB219" aca="1" ca="1">IF($A$2="Tous",SUMPRODUCT((Potentials!$F$2:$F$2000)*(Potentials!$A$2:$A$2000=BA219)*(Potentials!$E$2:$E$2000&lt;&gt;"8 - Gagne")*(Potentials!$E$2:$E$2000&lt;&gt;"9 - Perdu")*(Potentials!$E$2:$E$2000&lt;&gt;"10 - Gele"))
+SUMPRODUCT((Potentials!$F$2:$F$2000=0)*(Potentials!$A$2:$A$2000=BA219)*(Potentials!$D$2:$D$2000)*(Potentials!$E$2:$E$2000&lt;&gt;"8 - Gagne")*(Potentials!$E$2:$E$2000&lt;&gt;"9 - Perdu")*(Potentials!$E$2:$E$2000&lt;&gt;"10 - Gele")),
SUMPRODUCT((Potentials!$F$2:$F$2000)*(Potentials!$A$2:$A$2000=BA219)*(Potentials!$E$2:$E$2000&lt;&gt;"8 - Gagne")*(Potentials!$E$2:$E$2000&lt;&gt;"9 - Perdu")*(Potentials!$E$2:$E$2000&lt;&gt;"10 - Gele")*(Potentials!$O$2:$O$2000=$A$2))
+SUMPRODUCT((Potentials!$F$2:$F$2000=0)*(Potentials!$A$2:$A$2000=BA219)*(Potentials!$D$2:$D$2000)*(Potentials!$E$2:$E$2000&lt;&gt;"8 - Gagne")*(Potentials!$E$2:$E$2000&lt;&gt;"9 - Perdu")*(Potentials!$E$2:$E$2000&lt;&gt;"10 - Gele")*(Potentials!$O$2:$O$2000=$A$2)))</f>
      </c>
    </row>
    <row r="220" spans="1:113">
      <c r="R220" t="str">
        <f>Potentials!A218</f>
      </c>
      <c r="S220" s="1" t="str">
        <f>Potentials!M218</f>
      </c>
      <c r="T220" s="47" t="str">
        <f>IF(INDEX(Potentials!$A$1:$O$1000,MATCH(R220,Potentials!$A$1:$A$1000,0),MATCH("Origine setup",Potentials!$A$1:$O$1,0))&lt;&gt;"",0,
IF($A$2="Tous",
IF(AND($R$2=0,$S$2=0,DATE(YEAR(S220),MONTH(S220),DAY(S220))&gt;=$O$6,(DATE(YEAR(S220),MONTH(S220),DAY(S220))&lt;=$O$3),LEFT(R220,3)="PRA"),1,
IF(AND($R$2&lt;&gt;0,$S$2&lt;&gt;0,DATE(YEAR(S220),MONTH(S220),DAY(S220))&gt;=$R$2,(DATE(YEAR(S220),MONTH(S220),DAY(S220))&lt;=$S$2),LEFT(R220,3)="PRA"),1,0)),
IF(AND($R$2=0,$S$2=0,DATE(YEAR(S220),MONTH(S220),DAY(S220))&gt;=$O$6,(DATE(YEAR(S220),MONTH(S220),DAY(S220))&lt;=$O$3),INDEX(Potentials!$A$1:$O$1000,MATCH(R220,Potentials!$A$1:$A$1000,0),MATCH("Groupe",Potentials!$A$1:$O$1,0))=$A$2,LEFT(R220,3)="PRA"),1,
IF(AND($R$2&lt;&gt;0,$S$2&lt;&gt;0,DATE(YEAR(S220),MONTH(S220),DAY(S220))&gt;=$R$2,(DATE(YEAR(S220),MONTH(S220),DAY(S220))&lt;=$S$2),INDEX(Potentials!$A$1:$O$1000,MATCH(R220,Potentials!$A$1:$A$1000,0),MATCH("Groupe",Potentials!$A$1:$O$1,0))=$A$2,LEFT(R220,3)="PRA"),1,0))))</f>
      </c>
      <c r="U220" s="47" t="str">
        <f>IF(T220&lt;&gt;0,SUM($T$4:T220),0)</f>
      </c>
      <c r="V220" s="1"/>
      <c r="W220" s="17"/>
      <c r="Y220" t="str">
        <f>Projects!A218</f>
      </c>
      <c r="Z220" s="1" t="str">
        <f>Projects!I218</f>
      </c>
      <c r="AA220" s="47" t="str">
        <f>IF($A$2="Tous",
IF(AND($Y$2=0,$Z$2=0,DATE(YEAR(Z220),MONTH(Z220),DAY(Z220))&gt;=$O$6,(DATE(YEAR(Z220),MONTH(Z220),DAY(Z220))&lt;=$O$3)),1,
IF(AND($Y$2&lt;&gt;0,$Z$2&lt;&gt;0,DATE(YEAR(Z220),MONTH(Z220),DAY(Z220))&gt;=$Y$2,(DATE(YEAR(Z220),MONTH(Z220),DAY(Z220))&lt;=$Z$2)),1,0)),
IF(AND($Y$2=0,$Z$2=0,DATE(YEAR(Z220),MONTH(Z220),DAY(Z220))&gt;=$O$6,(DATE(YEAR(Z220),MONTH(Z220),DAY(Z220))&lt;=$O$3),INDEX(Projects!$A$1:$O$1000,MATCH(Y220,Projects!$A$1:$A$1000,0),MATCH("Groupe",Projects!$A$1:$O$1,0))=$A$2),1,
IF(AND($Y$2&lt;&gt;0,$Z$2&lt;&gt;0,DATE(YEAR(Z220),MONTH(Z220),DAY(Z220))&gt;=$Y$2,(DATE(YEAR(Z220),MONTH(Z220),DAY(Z220))&lt;=$Z$2),INDEX(Projects!$A$1:$O$1000,MATCH(Y220,Projects!$A$1:$A$1000,0),MATCH("Groupe",Projects!$A$1:$O$1,0))=$A$2),1,0)))</f>
      </c>
      <c r="AB220" s="47" t="str">
        <f>IF(AA220&lt;&gt;0,SUM($AA$4:AA220),0)</f>
      </c>
      <c r="AC220" s="1"/>
      <c r="AD220" s="17"/>
      <c r="AF220" t="str">
        <f>Projects!A218</f>
      </c>
      <c r="AG220" s="1" t="str">
        <f>Projects!D218</f>
      </c>
      <c r="AH220" s="47" t="str">
        <f>IF($A$2="Tous",
IF(AND($AF$2=0,$AG$2=0,DATE(YEAR(AG220),MONTH(AG220),DAY(AG220))&gt;=$O$6,(DATE(YEAR(AG220),MONTH(AG220),DAY(AG220))&lt;=$O$3)),1,
IF(AND($AF$2&lt;&gt;0,$AG$2&lt;&gt;0,DATE(YEAR(AG220),MONTH(AG220),DAY(AG220))&gt;=$AF$2,(DATE(YEAR(AG220),MONTH(AG220),DAY(AG220))&lt;=$AG$2)),1,0)),
IF(AND($AF$2=0,$AG$2=0,DATE(YEAR(AG220),MONTH(AG220),DAY(AG220))&gt;=$O$6,(DATE(YEAR(AG220),MONTH(AG220),DAY(AG220))&lt;=$O$3),INDEX(Projects!$A$1:$O$1000,MATCH(AF220,Projects!$A$1:$A$1000,0),MATCH("Groupe",Projects!$A$1:$O$1,0))=$A$2),1,
IF(AND($AF$2&lt;&gt;0,$AG$2&lt;&gt;0,DATE(YEAR(AG220),MONTH(AG220),DAY(AG220))&gt;=$AF$2,(DATE(YEAR(AG220),MONTH(AG220),DAY(AG220))&lt;=$AG$2),INDEX(Projects!$A$1:$O$1000,MATCH(AF220,Projects!$A$1:$A$1000,0),MATCH("Groupe",Projects!$A$1:$O$1,0))=$A$2),1,0)))</f>
      </c>
      <c r="AI220" s="47" t="str">
        <f>IF(AH220&lt;&gt;0,SUM($AH$4:AH220),0)</f>
      </c>
      <c r="AJ220" s="1"/>
      <c r="AK220" s="17"/>
      <c r="AM220" t="str">
        <f>Potentials!A218</f>
      </c>
      <c r="AN220" s="1" t="str">
        <f>Potentials!L218</f>
      </c>
      <c r="AO220" s="47" t="str">
        <f>IF(INDEX(Potentials!$A$1:$O$1000,MATCH(R220,Potentials!$A$1:$A$1000,0),MATCH("Origine setup",Potentials!$A$1:$O$1,0))&lt;&gt;"",0,
IF($A$2="Tous",
IF(AND($AM$2=0,$AN$2=0,DATE(YEAR(AN220),MONTH(AN220),DAY(AN220))&gt;=$O$6,(DATE(YEAR(AN220),MONTH(AN220),DAY(AN220))&lt;=$O$3),INDEX(Potentials!$A$1:$O$10000,MATCH(AM220,Potentials!$A$1:$A$1000,0),MATCH("Statut",Potentials!$A$1:$O$1,0))="9 -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IF(AND($AM$2&lt;&gt;0,$AN$2&lt;&gt;0,DATE(YEAR(AN220),MONTH(AN220),DAY(AN220))&gt;=$AM$2,(DATE(YEAR(AN220),MONTH(AN220),DAY(AN220))&lt;=$AN$2),INDEX(Potentials!$A$1:$O$10000,MATCH(AM220,Potentials!$A$1:$A$1000,0),MATCH("Statut",Potentials!$A$1:$O$1,0))="9 - Perdu"),1,0)),
IF(AND($AM$2=0,$AN$2=0,DATE(YEAR(AN220),MONTH(AN220),DAY(AN220))&gt;=$O$6,(DATE(YEAR(AN220),MONTH(AN220),DAY(AN220))&lt;=$O$3),INDEX(Potentials!$A$1:$O$1000,MATCH(AM220,Potentials!$A$1:$A$1000,0),MATCH("Groupe",Potentials!$A$1:$O$1,0))=$A$2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,MATCH(AM220,Potentials!$A$1:$A$1000,0),MATCH("Groupe",Potentials!$A$1:$O$1,0))=$A$2,INDEX(Potentials!$A$1:$O$10000,MATCH(AM220,Potentials!$A$1:$A$1000,0),MATCH("Statut",Potentials!$A$1:$O$1,0))="9 - Perdu"),1,0))))</f>
      </c>
      <c r="AP220" s="47" t="str">
        <f>IF(AO220&lt;&gt;0,SUM($AO$4:AO220),0)</f>
      </c>
      <c r="AQ220" s="1"/>
      <c r="AR220" s="17"/>
      <c r="AT220" t="str">
        <f>IF(COUNTIF($AT$4:AT219,Potentials!B218)&gt;0,"",Potentials!B218)</f>
      </c>
      <c r="AU220" s="2" t="str">
        <f t="array" ref="AU220" aca="1" ca="1">IF($A$2="Tous",SUMPRODUCT((Potentials!$F$2:$F$2000)*(Potentials!$B$2:$B$2000=AT220)*(Potentials!$E$2:$E$2000&lt;&gt;"8 - Gagne")*(Potentials!$E$2:$E$2000&lt;&gt;"9 - Perdu")*(Potentials!$E$2:$E$2000&lt;&gt;"10 - Gele"))
+SUMPRODUCT((Potentials!$F$2:$F$2000=0)*(Potentials!$B$2:$B$2000=AT220)*(Potentials!$D$2:$D$2000)*(Potentials!$E$2:$E$2000&lt;&gt;"8 - Gagne")*(Potentials!$E$2:$E$2000&lt;&gt;"9 - Perdu")*(Potentials!$E$2:$E$2000&lt;&gt;"10 - Gele")),
SUMPRODUCT((Potentials!$F$2:$F$2000)*(Potentials!$B$2:$B$2000=AT220)*(Potentials!$E$2:$E$2000&lt;&gt;"8 - Gagne")*(Potentials!$E$2:$E$2000&lt;&gt;"9 - Perdu")*(Potentials!$E$2:$E$2000&lt;&gt;"10 - Gele")*(Potentials!$O$2:$O$2000=$A$2))
+SUMPRODUCT((Potentials!$F$2:$F$2000=0)*(Potentials!$B$2:$B$2000=AT220)*(Potentials!$D$2:$D$2000)*(Potentials!$E$2:$E$2000&lt;&gt;"8 - Gagne")*(Potentials!$E$2:$E$2000&lt;&gt;"9 - Perdu")*(Potentials!$E$2:$E$2000&lt;&gt;"10 - Gele")*(Potentials!$O$2:$O$2000=$A$2)))</f>
      </c>
      <c r="BA220" t="str">
        <f>Potentials!A218</f>
      </c>
      <c r="BB220" s="2" t="str">
        <f t="array" ref="BB220" aca="1" ca="1">IF($A$2="Tous",SUMPRODUCT((Potentials!$F$2:$F$2000)*(Potentials!$A$2:$A$2000=BA220)*(Potentials!$E$2:$E$2000&lt;&gt;"8 - Gagne")*(Potentials!$E$2:$E$2000&lt;&gt;"9 - Perdu")*(Potentials!$E$2:$E$2000&lt;&gt;"10 - Gele"))
+SUMPRODUCT((Potentials!$F$2:$F$2000=0)*(Potentials!$A$2:$A$2000=BA220)*(Potentials!$D$2:$D$2000)*(Potentials!$E$2:$E$2000&lt;&gt;"8 - Gagne")*(Potentials!$E$2:$E$2000&lt;&gt;"9 - Perdu")*(Potentials!$E$2:$E$2000&lt;&gt;"10 - Gele")),
SUMPRODUCT((Potentials!$F$2:$F$2000)*(Potentials!$A$2:$A$2000=BA220)*(Potentials!$E$2:$E$2000&lt;&gt;"8 - Gagne")*(Potentials!$E$2:$E$2000&lt;&gt;"9 - Perdu")*(Potentials!$E$2:$E$2000&lt;&gt;"10 - Gele")*(Potentials!$O$2:$O$2000=$A$2))
+SUMPRODUCT((Potentials!$F$2:$F$2000=0)*(Potentials!$A$2:$A$2000=BA220)*(Potentials!$D$2:$D$2000)*(Potentials!$E$2:$E$2000&lt;&gt;"8 - Gagne")*(Potentials!$E$2:$E$2000&lt;&gt;"9 - Perdu")*(Potentials!$E$2:$E$2000&lt;&gt;"10 - Gele")*(Potentials!$O$2:$O$2000=$A$2)))</f>
      </c>
    </row>
    <row r="221" spans="1:113">
      <c r="R221" t="str">
        <f>Potentials!A219</f>
      </c>
      <c r="S221" s="1" t="str">
        <f>Potentials!M219</f>
      </c>
      <c r="T221" s="47" t="str">
        <f>IF(INDEX(Potentials!$A$1:$O$1000,MATCH(R221,Potentials!$A$1:$A$1000,0),MATCH("Origine setup",Potentials!$A$1:$O$1,0))&lt;&gt;"",0,
IF($A$2="Tous",
IF(AND($R$2=0,$S$2=0,DATE(YEAR(S221),MONTH(S221),DAY(S221))&gt;=$O$6,(DATE(YEAR(S221),MONTH(S221),DAY(S221))&lt;=$O$3),LEFT(R221,3)="PRA"),1,
IF(AND($R$2&lt;&gt;0,$S$2&lt;&gt;0,DATE(YEAR(S221),MONTH(S221),DAY(S221))&gt;=$R$2,(DATE(YEAR(S221),MONTH(S221),DAY(S221))&lt;=$S$2),LEFT(R221,3)="PRA"),1,0)),
IF(AND($R$2=0,$S$2=0,DATE(YEAR(S221),MONTH(S221),DAY(S221))&gt;=$O$6,(DATE(YEAR(S221),MONTH(S221),DAY(S221))&lt;=$O$3),INDEX(Potentials!$A$1:$O$1000,MATCH(R221,Potentials!$A$1:$A$1000,0),MATCH("Groupe",Potentials!$A$1:$O$1,0))=$A$2,LEFT(R221,3)="PRA"),1,
IF(AND($R$2&lt;&gt;0,$S$2&lt;&gt;0,DATE(YEAR(S221),MONTH(S221),DAY(S221))&gt;=$R$2,(DATE(YEAR(S221),MONTH(S221),DAY(S221))&lt;=$S$2),INDEX(Potentials!$A$1:$O$1000,MATCH(R221,Potentials!$A$1:$A$1000,0),MATCH("Groupe",Potentials!$A$1:$O$1,0))=$A$2,LEFT(R221,3)="PRA"),1,0))))</f>
      </c>
      <c r="U221" s="47" t="str">
        <f>IF(T221&lt;&gt;0,SUM($T$4:T221),0)</f>
      </c>
      <c r="V221" s="1"/>
      <c r="W221" s="17"/>
      <c r="Y221" t="str">
        <f>Projects!A219</f>
      </c>
      <c r="Z221" s="1" t="str">
        <f>Projects!I219</f>
      </c>
      <c r="AA221" s="47" t="str">
        <f>IF($A$2="Tous",
IF(AND($Y$2=0,$Z$2=0,DATE(YEAR(Z221),MONTH(Z221),DAY(Z221))&gt;=$O$6,(DATE(YEAR(Z221),MONTH(Z221),DAY(Z221))&lt;=$O$3)),1,
IF(AND($Y$2&lt;&gt;0,$Z$2&lt;&gt;0,DATE(YEAR(Z221),MONTH(Z221),DAY(Z221))&gt;=$Y$2,(DATE(YEAR(Z221),MONTH(Z221),DAY(Z221))&lt;=$Z$2)),1,0)),
IF(AND($Y$2=0,$Z$2=0,DATE(YEAR(Z221),MONTH(Z221),DAY(Z221))&gt;=$O$6,(DATE(YEAR(Z221),MONTH(Z221),DAY(Z221))&lt;=$O$3),INDEX(Projects!$A$1:$O$1000,MATCH(Y221,Projects!$A$1:$A$1000,0),MATCH("Groupe",Projects!$A$1:$O$1,0))=$A$2),1,
IF(AND($Y$2&lt;&gt;0,$Z$2&lt;&gt;0,DATE(YEAR(Z221),MONTH(Z221),DAY(Z221))&gt;=$Y$2,(DATE(YEAR(Z221),MONTH(Z221),DAY(Z221))&lt;=$Z$2),INDEX(Projects!$A$1:$O$1000,MATCH(Y221,Projects!$A$1:$A$1000,0),MATCH("Groupe",Projects!$A$1:$O$1,0))=$A$2),1,0)))</f>
      </c>
      <c r="AB221" s="47" t="str">
        <f>IF(AA221&lt;&gt;0,SUM($AA$4:AA221),0)</f>
      </c>
      <c r="AC221" s="1"/>
      <c r="AD221" s="17"/>
      <c r="AF221" t="str">
        <f>Projects!A219</f>
      </c>
      <c r="AG221" s="1" t="str">
        <f>Projects!D219</f>
      </c>
      <c r="AH221" s="47" t="str">
        <f>IF($A$2="Tous",
IF(AND($AF$2=0,$AG$2=0,DATE(YEAR(AG221),MONTH(AG221),DAY(AG221))&gt;=$O$6,(DATE(YEAR(AG221),MONTH(AG221),DAY(AG221))&lt;=$O$3)),1,
IF(AND($AF$2&lt;&gt;0,$AG$2&lt;&gt;0,DATE(YEAR(AG221),MONTH(AG221),DAY(AG221))&gt;=$AF$2,(DATE(YEAR(AG221),MONTH(AG221),DAY(AG221))&lt;=$AG$2)),1,0)),
IF(AND($AF$2=0,$AG$2=0,DATE(YEAR(AG221),MONTH(AG221),DAY(AG221))&gt;=$O$6,(DATE(YEAR(AG221),MONTH(AG221),DAY(AG221))&lt;=$O$3),INDEX(Projects!$A$1:$O$1000,MATCH(AF221,Projects!$A$1:$A$1000,0),MATCH("Groupe",Projects!$A$1:$O$1,0))=$A$2),1,
IF(AND($AF$2&lt;&gt;0,$AG$2&lt;&gt;0,DATE(YEAR(AG221),MONTH(AG221),DAY(AG221))&gt;=$AF$2,(DATE(YEAR(AG221),MONTH(AG221),DAY(AG221))&lt;=$AG$2),INDEX(Projects!$A$1:$O$1000,MATCH(AF221,Projects!$A$1:$A$1000,0),MATCH("Groupe",Projects!$A$1:$O$1,0))=$A$2),1,0)))</f>
      </c>
      <c r="AI221" s="47" t="str">
        <f>IF(AH221&lt;&gt;0,SUM($AH$4:AH221),0)</f>
      </c>
      <c r="AJ221" s="1"/>
      <c r="AK221" s="17"/>
      <c r="AM221" t="str">
        <f>Potentials!A219</f>
      </c>
      <c r="AN221" s="1" t="str">
        <f>Potentials!L219</f>
      </c>
      <c r="AO221" s="47" t="str">
        <f>IF(INDEX(Potentials!$A$1:$O$1000,MATCH(R221,Potentials!$A$1:$A$1000,0),MATCH("Origine setup",Potentials!$A$1:$O$1,0))&lt;&gt;"",0,
IF($A$2="Tous",
IF(AND($AM$2=0,$AN$2=0,DATE(YEAR(AN221),MONTH(AN221),DAY(AN221))&gt;=$O$6,(DATE(YEAR(AN221),MONTH(AN221),DAY(AN221))&lt;=$O$3),INDEX(Potentials!$A$1:$O$10000,MATCH(AM221,Potentials!$A$1:$A$1000,0),MATCH("Statut",Potentials!$A$1:$O$1,0))="9 -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IF(AND($AM$2&lt;&gt;0,$AN$2&lt;&gt;0,DATE(YEAR(AN221),MONTH(AN221),DAY(AN221))&gt;=$AM$2,(DATE(YEAR(AN221),MONTH(AN221),DAY(AN221))&lt;=$AN$2),INDEX(Potentials!$A$1:$O$10000,MATCH(AM221,Potentials!$A$1:$A$1000,0),MATCH("Statut",Potentials!$A$1:$O$1,0))="9 - Perdu"),1,0)),
IF(AND($AM$2=0,$AN$2=0,DATE(YEAR(AN221),MONTH(AN221),DAY(AN221))&gt;=$O$6,(DATE(YEAR(AN221),MONTH(AN221),DAY(AN221))&lt;=$O$3),INDEX(Potentials!$A$1:$O$1000,MATCH(AM221,Potentials!$A$1:$A$1000,0),MATCH("Groupe",Potentials!$A$1:$O$1,0))=$A$2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,MATCH(AM221,Potentials!$A$1:$A$1000,0),MATCH("Groupe",Potentials!$A$1:$O$1,0))=$A$2,INDEX(Potentials!$A$1:$O$10000,MATCH(AM221,Potentials!$A$1:$A$1000,0),MATCH("Statut",Potentials!$A$1:$O$1,0))="9 - Perdu"),1,0))))</f>
      </c>
      <c r="AP221" s="47" t="str">
        <f>IF(AO221&lt;&gt;0,SUM($AO$4:AO221),0)</f>
      </c>
      <c r="AQ221" s="1"/>
      <c r="AR221" s="17"/>
      <c r="AT221" t="str">
        <f>IF(COUNTIF($AT$4:AT220,Potentials!B219)&gt;0,"",Potentials!B219)</f>
      </c>
      <c r="AU221" s="2" t="str">
        <f t="array" ref="AU221" aca="1" ca="1">IF($A$2="Tous",SUMPRODUCT((Potentials!$F$2:$F$2000)*(Potentials!$B$2:$B$2000=AT221)*(Potentials!$E$2:$E$2000&lt;&gt;"8 - Gagne")*(Potentials!$E$2:$E$2000&lt;&gt;"9 - Perdu")*(Potentials!$E$2:$E$2000&lt;&gt;"10 - Gele"))
+SUMPRODUCT((Potentials!$F$2:$F$2000=0)*(Potentials!$B$2:$B$2000=AT221)*(Potentials!$D$2:$D$2000)*(Potentials!$E$2:$E$2000&lt;&gt;"8 - Gagne")*(Potentials!$E$2:$E$2000&lt;&gt;"9 - Perdu")*(Potentials!$E$2:$E$2000&lt;&gt;"10 - Gele")),
SUMPRODUCT((Potentials!$F$2:$F$2000)*(Potentials!$B$2:$B$2000=AT221)*(Potentials!$E$2:$E$2000&lt;&gt;"8 - Gagne")*(Potentials!$E$2:$E$2000&lt;&gt;"9 - Perdu")*(Potentials!$E$2:$E$2000&lt;&gt;"10 - Gele")*(Potentials!$O$2:$O$2000=$A$2))
+SUMPRODUCT((Potentials!$F$2:$F$2000=0)*(Potentials!$B$2:$B$2000=AT221)*(Potentials!$D$2:$D$2000)*(Potentials!$E$2:$E$2000&lt;&gt;"8 - Gagne")*(Potentials!$E$2:$E$2000&lt;&gt;"9 - Perdu")*(Potentials!$E$2:$E$2000&lt;&gt;"10 - Gele")*(Potentials!$O$2:$O$2000=$A$2)))</f>
      </c>
      <c r="BA221" t="str">
        <f>Potentials!A219</f>
      </c>
      <c r="BB221" s="2" t="str">
        <f t="array" ref="BB221" aca="1" ca="1">IF($A$2="Tous",SUMPRODUCT((Potentials!$F$2:$F$2000)*(Potentials!$A$2:$A$2000=BA221)*(Potentials!$E$2:$E$2000&lt;&gt;"8 - Gagne")*(Potentials!$E$2:$E$2000&lt;&gt;"9 - Perdu")*(Potentials!$E$2:$E$2000&lt;&gt;"10 - Gele"))
+SUMPRODUCT((Potentials!$F$2:$F$2000=0)*(Potentials!$A$2:$A$2000=BA221)*(Potentials!$D$2:$D$2000)*(Potentials!$E$2:$E$2000&lt;&gt;"8 - Gagne")*(Potentials!$E$2:$E$2000&lt;&gt;"9 - Perdu")*(Potentials!$E$2:$E$2000&lt;&gt;"10 - Gele")),
SUMPRODUCT((Potentials!$F$2:$F$2000)*(Potentials!$A$2:$A$2000=BA221)*(Potentials!$E$2:$E$2000&lt;&gt;"8 - Gagne")*(Potentials!$E$2:$E$2000&lt;&gt;"9 - Perdu")*(Potentials!$E$2:$E$2000&lt;&gt;"10 - Gele")*(Potentials!$O$2:$O$2000=$A$2))
+SUMPRODUCT((Potentials!$F$2:$F$2000=0)*(Potentials!$A$2:$A$2000=BA221)*(Potentials!$D$2:$D$2000)*(Potentials!$E$2:$E$2000&lt;&gt;"8 - Gagne")*(Potentials!$E$2:$E$2000&lt;&gt;"9 - Perdu")*(Potentials!$E$2:$E$2000&lt;&gt;"10 - Gele")*(Potentials!$O$2:$O$2000=$A$2)))</f>
      </c>
    </row>
    <row r="222" spans="1:113">
      <c r="R222" t="str">
        <f>Potentials!A220</f>
      </c>
      <c r="S222" s="1" t="str">
        <f>Potentials!M220</f>
      </c>
      <c r="T222" s="47" t="str">
        <f>IF(INDEX(Potentials!$A$1:$O$1000,MATCH(R222,Potentials!$A$1:$A$1000,0),MATCH("Origine setup",Potentials!$A$1:$O$1,0))&lt;&gt;"",0,
IF($A$2="Tous",
IF(AND($R$2=0,$S$2=0,DATE(YEAR(S222),MONTH(S222),DAY(S222))&gt;=$O$6,(DATE(YEAR(S222),MONTH(S222),DAY(S222))&lt;=$O$3),LEFT(R222,3)="PRA"),1,
IF(AND($R$2&lt;&gt;0,$S$2&lt;&gt;0,DATE(YEAR(S222),MONTH(S222),DAY(S222))&gt;=$R$2,(DATE(YEAR(S222),MONTH(S222),DAY(S222))&lt;=$S$2),LEFT(R222,3)="PRA"),1,0)),
IF(AND($R$2=0,$S$2=0,DATE(YEAR(S222),MONTH(S222),DAY(S222))&gt;=$O$6,(DATE(YEAR(S222),MONTH(S222),DAY(S222))&lt;=$O$3),INDEX(Potentials!$A$1:$O$1000,MATCH(R222,Potentials!$A$1:$A$1000,0),MATCH("Groupe",Potentials!$A$1:$O$1,0))=$A$2,LEFT(R222,3)="PRA"),1,
IF(AND($R$2&lt;&gt;0,$S$2&lt;&gt;0,DATE(YEAR(S222),MONTH(S222),DAY(S222))&gt;=$R$2,(DATE(YEAR(S222),MONTH(S222),DAY(S222))&lt;=$S$2),INDEX(Potentials!$A$1:$O$1000,MATCH(R222,Potentials!$A$1:$A$1000,0),MATCH("Groupe",Potentials!$A$1:$O$1,0))=$A$2,LEFT(R222,3)="PRA"),1,0))))</f>
      </c>
      <c r="U222" s="47" t="str">
        <f>IF(T222&lt;&gt;0,SUM($T$4:T222),0)</f>
      </c>
      <c r="V222" s="1"/>
      <c r="W222" s="17"/>
      <c r="Y222" t="str">
        <f>Projects!A220</f>
      </c>
      <c r="Z222" s="1" t="str">
        <f>Projects!I220</f>
      </c>
      <c r="AA222" s="47" t="str">
        <f>IF($A$2="Tous",
IF(AND($Y$2=0,$Z$2=0,DATE(YEAR(Z222),MONTH(Z222),DAY(Z222))&gt;=$O$6,(DATE(YEAR(Z222),MONTH(Z222),DAY(Z222))&lt;=$O$3)),1,
IF(AND($Y$2&lt;&gt;0,$Z$2&lt;&gt;0,DATE(YEAR(Z222),MONTH(Z222),DAY(Z222))&gt;=$Y$2,(DATE(YEAR(Z222),MONTH(Z222),DAY(Z222))&lt;=$Z$2)),1,0)),
IF(AND($Y$2=0,$Z$2=0,DATE(YEAR(Z222),MONTH(Z222),DAY(Z222))&gt;=$O$6,(DATE(YEAR(Z222),MONTH(Z222),DAY(Z222))&lt;=$O$3),INDEX(Projects!$A$1:$O$1000,MATCH(Y222,Projects!$A$1:$A$1000,0),MATCH("Groupe",Projects!$A$1:$O$1,0))=$A$2),1,
IF(AND($Y$2&lt;&gt;0,$Z$2&lt;&gt;0,DATE(YEAR(Z222),MONTH(Z222),DAY(Z222))&gt;=$Y$2,(DATE(YEAR(Z222),MONTH(Z222),DAY(Z222))&lt;=$Z$2),INDEX(Projects!$A$1:$O$1000,MATCH(Y222,Projects!$A$1:$A$1000,0),MATCH("Groupe",Projects!$A$1:$O$1,0))=$A$2),1,0)))</f>
      </c>
      <c r="AB222" s="47" t="str">
        <f>IF(AA222&lt;&gt;0,SUM($AA$4:AA222),0)</f>
      </c>
      <c r="AC222" s="1"/>
      <c r="AD222" s="17"/>
      <c r="AF222" t="str">
        <f>Projects!A220</f>
      </c>
      <c r="AG222" s="1" t="str">
        <f>Projects!D220</f>
      </c>
      <c r="AH222" s="47" t="str">
        <f>IF($A$2="Tous",
IF(AND($AF$2=0,$AG$2=0,DATE(YEAR(AG222),MONTH(AG222),DAY(AG222))&gt;=$O$6,(DATE(YEAR(AG222),MONTH(AG222),DAY(AG222))&lt;=$O$3)),1,
IF(AND($AF$2&lt;&gt;0,$AG$2&lt;&gt;0,DATE(YEAR(AG222),MONTH(AG222),DAY(AG222))&gt;=$AF$2,(DATE(YEAR(AG222),MONTH(AG222),DAY(AG222))&lt;=$AG$2)),1,0)),
IF(AND($AF$2=0,$AG$2=0,DATE(YEAR(AG222),MONTH(AG222),DAY(AG222))&gt;=$O$6,(DATE(YEAR(AG222),MONTH(AG222),DAY(AG222))&lt;=$O$3),INDEX(Projects!$A$1:$O$1000,MATCH(AF222,Projects!$A$1:$A$1000,0),MATCH("Groupe",Projects!$A$1:$O$1,0))=$A$2),1,
IF(AND($AF$2&lt;&gt;0,$AG$2&lt;&gt;0,DATE(YEAR(AG222),MONTH(AG222),DAY(AG222))&gt;=$AF$2,(DATE(YEAR(AG222),MONTH(AG222),DAY(AG222))&lt;=$AG$2),INDEX(Projects!$A$1:$O$1000,MATCH(AF222,Projects!$A$1:$A$1000,0),MATCH("Groupe",Projects!$A$1:$O$1,0))=$A$2),1,0)))</f>
      </c>
      <c r="AI222" s="47" t="str">
        <f>IF(AH222&lt;&gt;0,SUM($AH$4:AH222),0)</f>
      </c>
      <c r="AJ222" s="1"/>
      <c r="AK222" s="17"/>
      <c r="AM222" t="str">
        <f>Potentials!A220</f>
      </c>
      <c r="AN222" s="1" t="str">
        <f>Potentials!L220</f>
      </c>
      <c r="AO222" s="47" t="str">
        <f>IF(INDEX(Potentials!$A$1:$O$1000,MATCH(R222,Potentials!$A$1:$A$1000,0),MATCH("Origine setup",Potentials!$A$1:$O$1,0))&lt;&gt;"",0,
IF($A$2="Tous",
IF(AND($AM$2=0,$AN$2=0,DATE(YEAR(AN222),MONTH(AN222),DAY(AN222))&gt;=$O$6,(DATE(YEAR(AN222),MONTH(AN222),DAY(AN222))&lt;=$O$3),INDEX(Potentials!$A$1:$O$10000,MATCH(AM222,Potentials!$A$1:$A$1000,0),MATCH("Statut",Potentials!$A$1:$O$1,0))="9 -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IF(AND($AM$2&lt;&gt;0,$AN$2&lt;&gt;0,DATE(YEAR(AN222),MONTH(AN222),DAY(AN222))&gt;=$AM$2,(DATE(YEAR(AN222),MONTH(AN222),DAY(AN222))&lt;=$AN$2),INDEX(Potentials!$A$1:$O$10000,MATCH(AM222,Potentials!$A$1:$A$1000,0),MATCH("Statut",Potentials!$A$1:$O$1,0))="9 - Perdu"),1,0)),
IF(AND($AM$2=0,$AN$2=0,DATE(YEAR(AN222),MONTH(AN222),DAY(AN222))&gt;=$O$6,(DATE(YEAR(AN222),MONTH(AN222),DAY(AN222))&lt;=$O$3),INDEX(Potentials!$A$1:$O$1000,MATCH(AM222,Potentials!$A$1:$A$1000,0),MATCH("Groupe",Potentials!$A$1:$O$1,0))=$A$2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,MATCH(AM222,Potentials!$A$1:$A$1000,0),MATCH("Groupe",Potentials!$A$1:$O$1,0))=$A$2,INDEX(Potentials!$A$1:$O$10000,MATCH(AM222,Potentials!$A$1:$A$1000,0),MATCH("Statut",Potentials!$A$1:$O$1,0))="9 - Perdu"),1,0))))</f>
      </c>
      <c r="AP222" s="47" t="str">
        <f>IF(AO222&lt;&gt;0,SUM($AO$4:AO222),0)</f>
      </c>
      <c r="AQ222" s="1"/>
      <c r="AR222" s="17"/>
      <c r="AT222" t="str">
        <f>IF(COUNTIF($AT$4:AT221,Potentials!B220)&gt;0,"",Potentials!B220)</f>
      </c>
      <c r="AU222" s="2" t="str">
        <f t="array" ref="AU222" aca="1" ca="1">IF($A$2="Tous",SUMPRODUCT((Potentials!$F$2:$F$2000)*(Potentials!$B$2:$B$2000=AT222)*(Potentials!$E$2:$E$2000&lt;&gt;"8 - Gagne")*(Potentials!$E$2:$E$2000&lt;&gt;"9 - Perdu")*(Potentials!$E$2:$E$2000&lt;&gt;"10 - Gele"))
+SUMPRODUCT((Potentials!$F$2:$F$2000=0)*(Potentials!$B$2:$B$2000=AT222)*(Potentials!$D$2:$D$2000)*(Potentials!$E$2:$E$2000&lt;&gt;"8 - Gagne")*(Potentials!$E$2:$E$2000&lt;&gt;"9 - Perdu")*(Potentials!$E$2:$E$2000&lt;&gt;"10 - Gele")),
SUMPRODUCT((Potentials!$F$2:$F$2000)*(Potentials!$B$2:$B$2000=AT222)*(Potentials!$E$2:$E$2000&lt;&gt;"8 - Gagne")*(Potentials!$E$2:$E$2000&lt;&gt;"9 - Perdu")*(Potentials!$E$2:$E$2000&lt;&gt;"10 - Gele")*(Potentials!$O$2:$O$2000=$A$2))
+SUMPRODUCT((Potentials!$F$2:$F$2000=0)*(Potentials!$B$2:$B$2000=AT222)*(Potentials!$D$2:$D$2000)*(Potentials!$E$2:$E$2000&lt;&gt;"8 - Gagne")*(Potentials!$E$2:$E$2000&lt;&gt;"9 - Perdu")*(Potentials!$E$2:$E$2000&lt;&gt;"10 - Gele")*(Potentials!$O$2:$O$2000=$A$2)))</f>
      </c>
      <c r="BA222" t="str">
        <f>Potentials!A220</f>
      </c>
      <c r="BB222" s="2" t="str">
        <f t="array" ref="BB222" aca="1" ca="1">IF($A$2="Tous",SUMPRODUCT((Potentials!$F$2:$F$2000)*(Potentials!$A$2:$A$2000=BA222)*(Potentials!$E$2:$E$2000&lt;&gt;"8 - Gagne")*(Potentials!$E$2:$E$2000&lt;&gt;"9 - Perdu")*(Potentials!$E$2:$E$2000&lt;&gt;"10 - Gele"))
+SUMPRODUCT((Potentials!$F$2:$F$2000=0)*(Potentials!$A$2:$A$2000=BA222)*(Potentials!$D$2:$D$2000)*(Potentials!$E$2:$E$2000&lt;&gt;"8 - Gagne")*(Potentials!$E$2:$E$2000&lt;&gt;"9 - Perdu")*(Potentials!$E$2:$E$2000&lt;&gt;"10 - Gele")),
SUMPRODUCT((Potentials!$F$2:$F$2000)*(Potentials!$A$2:$A$2000=BA222)*(Potentials!$E$2:$E$2000&lt;&gt;"8 - Gagne")*(Potentials!$E$2:$E$2000&lt;&gt;"9 - Perdu")*(Potentials!$E$2:$E$2000&lt;&gt;"10 - Gele")*(Potentials!$O$2:$O$2000=$A$2))
+SUMPRODUCT((Potentials!$F$2:$F$2000=0)*(Potentials!$A$2:$A$2000=BA222)*(Potentials!$D$2:$D$2000)*(Potentials!$E$2:$E$2000&lt;&gt;"8 - Gagne")*(Potentials!$E$2:$E$2000&lt;&gt;"9 - Perdu")*(Potentials!$E$2:$E$2000&lt;&gt;"10 - Gele")*(Potentials!$O$2:$O$2000=$A$2)))</f>
      </c>
    </row>
    <row r="223" spans="1:113">
      <c r="R223" t="str">
        <f>Potentials!A221</f>
      </c>
      <c r="S223" s="1" t="str">
        <f>Potentials!M221</f>
      </c>
      <c r="T223" s="47" t="str">
        <f>IF(INDEX(Potentials!$A$1:$O$1000,MATCH(R223,Potentials!$A$1:$A$1000,0),MATCH("Origine setup",Potentials!$A$1:$O$1,0))&lt;&gt;"",0,
IF($A$2="Tous",
IF(AND($R$2=0,$S$2=0,DATE(YEAR(S223),MONTH(S223),DAY(S223))&gt;=$O$6,(DATE(YEAR(S223),MONTH(S223),DAY(S223))&lt;=$O$3),LEFT(R223,3)="PRA"),1,
IF(AND($R$2&lt;&gt;0,$S$2&lt;&gt;0,DATE(YEAR(S223),MONTH(S223),DAY(S223))&gt;=$R$2,(DATE(YEAR(S223),MONTH(S223),DAY(S223))&lt;=$S$2),LEFT(R223,3)="PRA"),1,0)),
IF(AND($R$2=0,$S$2=0,DATE(YEAR(S223),MONTH(S223),DAY(S223))&gt;=$O$6,(DATE(YEAR(S223),MONTH(S223),DAY(S223))&lt;=$O$3),INDEX(Potentials!$A$1:$O$1000,MATCH(R223,Potentials!$A$1:$A$1000,0),MATCH("Groupe",Potentials!$A$1:$O$1,0))=$A$2,LEFT(R223,3)="PRA"),1,
IF(AND($R$2&lt;&gt;0,$S$2&lt;&gt;0,DATE(YEAR(S223),MONTH(S223),DAY(S223))&gt;=$R$2,(DATE(YEAR(S223),MONTH(S223),DAY(S223))&lt;=$S$2),INDEX(Potentials!$A$1:$O$1000,MATCH(R223,Potentials!$A$1:$A$1000,0),MATCH("Groupe",Potentials!$A$1:$O$1,0))=$A$2,LEFT(R223,3)="PRA"),1,0))))</f>
      </c>
      <c r="U223" s="47" t="str">
        <f>IF(T223&lt;&gt;0,SUM($T$4:T223),0)</f>
      </c>
      <c r="V223" s="1"/>
      <c r="W223" s="17"/>
      <c r="Y223" t="str">
        <f>Projects!A221</f>
      </c>
      <c r="Z223" s="1" t="str">
        <f>Projects!I221</f>
      </c>
      <c r="AA223" s="47" t="str">
        <f>IF($A$2="Tous",
IF(AND($Y$2=0,$Z$2=0,DATE(YEAR(Z223),MONTH(Z223),DAY(Z223))&gt;=$O$6,(DATE(YEAR(Z223),MONTH(Z223),DAY(Z223))&lt;=$O$3)),1,
IF(AND($Y$2&lt;&gt;0,$Z$2&lt;&gt;0,DATE(YEAR(Z223),MONTH(Z223),DAY(Z223))&gt;=$Y$2,(DATE(YEAR(Z223),MONTH(Z223),DAY(Z223))&lt;=$Z$2)),1,0)),
IF(AND($Y$2=0,$Z$2=0,DATE(YEAR(Z223),MONTH(Z223),DAY(Z223))&gt;=$O$6,(DATE(YEAR(Z223),MONTH(Z223),DAY(Z223))&lt;=$O$3),INDEX(Projects!$A$1:$O$1000,MATCH(Y223,Projects!$A$1:$A$1000,0),MATCH("Groupe",Projects!$A$1:$O$1,0))=$A$2),1,
IF(AND($Y$2&lt;&gt;0,$Z$2&lt;&gt;0,DATE(YEAR(Z223),MONTH(Z223),DAY(Z223))&gt;=$Y$2,(DATE(YEAR(Z223),MONTH(Z223),DAY(Z223))&lt;=$Z$2),INDEX(Projects!$A$1:$O$1000,MATCH(Y223,Projects!$A$1:$A$1000,0),MATCH("Groupe",Projects!$A$1:$O$1,0))=$A$2),1,0)))</f>
      </c>
      <c r="AB223" s="47" t="str">
        <f>IF(AA223&lt;&gt;0,SUM($AA$4:AA223),0)</f>
      </c>
      <c r="AC223" s="1"/>
      <c r="AD223" s="17"/>
      <c r="AF223" t="str">
        <f>Projects!A221</f>
      </c>
      <c r="AG223" s="1" t="str">
        <f>Projects!D221</f>
      </c>
      <c r="AH223" s="47" t="str">
        <f>IF($A$2="Tous",
IF(AND($AF$2=0,$AG$2=0,DATE(YEAR(AG223),MONTH(AG223),DAY(AG223))&gt;=$O$6,(DATE(YEAR(AG223),MONTH(AG223),DAY(AG223))&lt;=$O$3)),1,
IF(AND($AF$2&lt;&gt;0,$AG$2&lt;&gt;0,DATE(YEAR(AG223),MONTH(AG223),DAY(AG223))&gt;=$AF$2,(DATE(YEAR(AG223),MONTH(AG223),DAY(AG223))&lt;=$AG$2)),1,0)),
IF(AND($AF$2=0,$AG$2=0,DATE(YEAR(AG223),MONTH(AG223),DAY(AG223))&gt;=$O$6,(DATE(YEAR(AG223),MONTH(AG223),DAY(AG223))&lt;=$O$3),INDEX(Projects!$A$1:$O$1000,MATCH(AF223,Projects!$A$1:$A$1000,0),MATCH("Groupe",Projects!$A$1:$O$1,0))=$A$2),1,
IF(AND($AF$2&lt;&gt;0,$AG$2&lt;&gt;0,DATE(YEAR(AG223),MONTH(AG223),DAY(AG223))&gt;=$AF$2,(DATE(YEAR(AG223),MONTH(AG223),DAY(AG223))&lt;=$AG$2),INDEX(Projects!$A$1:$O$1000,MATCH(AF223,Projects!$A$1:$A$1000,0),MATCH("Groupe",Projects!$A$1:$O$1,0))=$A$2),1,0)))</f>
      </c>
      <c r="AI223" s="47" t="str">
        <f>IF(AH223&lt;&gt;0,SUM($AH$4:AH223),0)</f>
      </c>
      <c r="AJ223" s="1"/>
      <c r="AK223" s="17"/>
      <c r="AM223" t="str">
        <f>Potentials!A221</f>
      </c>
      <c r="AN223" s="1" t="str">
        <f>Potentials!L221</f>
      </c>
      <c r="AO223" s="47" t="str">
        <f>IF(INDEX(Potentials!$A$1:$O$1000,MATCH(R223,Potentials!$A$1:$A$1000,0),MATCH("Origine setup",Potentials!$A$1:$O$1,0))&lt;&gt;"",0,
IF($A$2="Tous",
IF(AND($AM$2=0,$AN$2=0,DATE(YEAR(AN223),MONTH(AN223),DAY(AN223))&gt;=$O$6,(DATE(YEAR(AN223),MONTH(AN223),DAY(AN223))&lt;=$O$3),INDEX(Potentials!$A$1:$O$10000,MATCH(AM223,Potentials!$A$1:$A$1000,0),MATCH("Statut",Potentials!$A$1:$O$1,0))="9 -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IF(AND($AM$2&lt;&gt;0,$AN$2&lt;&gt;0,DATE(YEAR(AN223),MONTH(AN223),DAY(AN223))&gt;=$AM$2,(DATE(YEAR(AN223),MONTH(AN223),DAY(AN223))&lt;=$AN$2),INDEX(Potentials!$A$1:$O$10000,MATCH(AM223,Potentials!$A$1:$A$1000,0),MATCH("Statut",Potentials!$A$1:$O$1,0))="9 - Perdu"),1,0)),
IF(AND($AM$2=0,$AN$2=0,DATE(YEAR(AN223),MONTH(AN223),DAY(AN223))&gt;=$O$6,(DATE(YEAR(AN223),MONTH(AN223),DAY(AN223))&lt;=$O$3),INDEX(Potentials!$A$1:$O$1000,MATCH(AM223,Potentials!$A$1:$A$1000,0),MATCH("Groupe",Potentials!$A$1:$O$1,0))=$A$2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,MATCH(AM223,Potentials!$A$1:$A$1000,0),MATCH("Groupe",Potentials!$A$1:$O$1,0))=$A$2,INDEX(Potentials!$A$1:$O$10000,MATCH(AM223,Potentials!$A$1:$A$1000,0),MATCH("Statut",Potentials!$A$1:$O$1,0))="9 - Perdu"),1,0))))</f>
      </c>
      <c r="AP223" s="47" t="str">
        <f>IF(AO223&lt;&gt;0,SUM($AO$4:AO223),0)</f>
      </c>
      <c r="AQ223" s="1"/>
      <c r="AR223" s="17"/>
      <c r="AT223" t="str">
        <f>IF(COUNTIF($AT$4:AT222,Potentials!B221)&gt;0,"",Potentials!B221)</f>
      </c>
      <c r="AU223" s="2" t="str">
        <f t="array" ref="AU223" aca="1" ca="1">IF($A$2="Tous",SUMPRODUCT((Potentials!$F$2:$F$2000)*(Potentials!$B$2:$B$2000=AT223)*(Potentials!$E$2:$E$2000&lt;&gt;"8 - Gagne")*(Potentials!$E$2:$E$2000&lt;&gt;"9 - Perdu")*(Potentials!$E$2:$E$2000&lt;&gt;"10 - Gele"))
+SUMPRODUCT((Potentials!$F$2:$F$2000=0)*(Potentials!$B$2:$B$2000=AT223)*(Potentials!$D$2:$D$2000)*(Potentials!$E$2:$E$2000&lt;&gt;"8 - Gagne")*(Potentials!$E$2:$E$2000&lt;&gt;"9 - Perdu")*(Potentials!$E$2:$E$2000&lt;&gt;"10 - Gele")),
SUMPRODUCT((Potentials!$F$2:$F$2000)*(Potentials!$B$2:$B$2000=AT223)*(Potentials!$E$2:$E$2000&lt;&gt;"8 - Gagne")*(Potentials!$E$2:$E$2000&lt;&gt;"9 - Perdu")*(Potentials!$E$2:$E$2000&lt;&gt;"10 - Gele")*(Potentials!$O$2:$O$2000=$A$2))
+SUMPRODUCT((Potentials!$F$2:$F$2000=0)*(Potentials!$B$2:$B$2000=AT223)*(Potentials!$D$2:$D$2000)*(Potentials!$E$2:$E$2000&lt;&gt;"8 - Gagne")*(Potentials!$E$2:$E$2000&lt;&gt;"9 - Perdu")*(Potentials!$E$2:$E$2000&lt;&gt;"10 - Gele")*(Potentials!$O$2:$O$2000=$A$2)))</f>
      </c>
      <c r="BA223" t="str">
        <f>Potentials!A221</f>
      </c>
      <c r="BB223" s="2" t="str">
        <f t="array" ref="BB223" aca="1" ca="1">IF($A$2="Tous",SUMPRODUCT((Potentials!$F$2:$F$2000)*(Potentials!$A$2:$A$2000=BA223)*(Potentials!$E$2:$E$2000&lt;&gt;"8 - Gagne")*(Potentials!$E$2:$E$2000&lt;&gt;"9 - Perdu")*(Potentials!$E$2:$E$2000&lt;&gt;"10 - Gele"))
+SUMPRODUCT((Potentials!$F$2:$F$2000=0)*(Potentials!$A$2:$A$2000=BA223)*(Potentials!$D$2:$D$2000)*(Potentials!$E$2:$E$2000&lt;&gt;"8 - Gagne")*(Potentials!$E$2:$E$2000&lt;&gt;"9 - Perdu")*(Potentials!$E$2:$E$2000&lt;&gt;"10 - Gele")),
SUMPRODUCT((Potentials!$F$2:$F$2000)*(Potentials!$A$2:$A$2000=BA223)*(Potentials!$E$2:$E$2000&lt;&gt;"8 - Gagne")*(Potentials!$E$2:$E$2000&lt;&gt;"9 - Perdu")*(Potentials!$E$2:$E$2000&lt;&gt;"10 - Gele")*(Potentials!$O$2:$O$2000=$A$2))
+SUMPRODUCT((Potentials!$F$2:$F$2000=0)*(Potentials!$A$2:$A$2000=BA223)*(Potentials!$D$2:$D$2000)*(Potentials!$E$2:$E$2000&lt;&gt;"8 - Gagne")*(Potentials!$E$2:$E$2000&lt;&gt;"9 - Perdu")*(Potentials!$E$2:$E$2000&lt;&gt;"10 - Gele")*(Potentials!$O$2:$O$2000=$A$2)))</f>
      </c>
    </row>
    <row r="224" spans="1:113">
      <c r="R224" t="str">
        <f>Potentials!A222</f>
      </c>
      <c r="S224" s="1" t="str">
        <f>Potentials!M222</f>
      </c>
      <c r="T224" s="47" t="str">
        <f>IF(INDEX(Potentials!$A$1:$O$1000,MATCH(R224,Potentials!$A$1:$A$1000,0),MATCH("Origine setup",Potentials!$A$1:$O$1,0))&lt;&gt;"",0,
IF($A$2="Tous",
IF(AND($R$2=0,$S$2=0,DATE(YEAR(S224),MONTH(S224),DAY(S224))&gt;=$O$6,(DATE(YEAR(S224),MONTH(S224),DAY(S224))&lt;=$O$3),LEFT(R224,3)="PRA"),1,
IF(AND($R$2&lt;&gt;0,$S$2&lt;&gt;0,DATE(YEAR(S224),MONTH(S224),DAY(S224))&gt;=$R$2,(DATE(YEAR(S224),MONTH(S224),DAY(S224))&lt;=$S$2),LEFT(R224,3)="PRA"),1,0)),
IF(AND($R$2=0,$S$2=0,DATE(YEAR(S224),MONTH(S224),DAY(S224))&gt;=$O$6,(DATE(YEAR(S224),MONTH(S224),DAY(S224))&lt;=$O$3),INDEX(Potentials!$A$1:$O$1000,MATCH(R224,Potentials!$A$1:$A$1000,0),MATCH("Groupe",Potentials!$A$1:$O$1,0))=$A$2,LEFT(R224,3)="PRA"),1,
IF(AND($R$2&lt;&gt;0,$S$2&lt;&gt;0,DATE(YEAR(S224),MONTH(S224),DAY(S224))&gt;=$R$2,(DATE(YEAR(S224),MONTH(S224),DAY(S224))&lt;=$S$2),INDEX(Potentials!$A$1:$O$1000,MATCH(R224,Potentials!$A$1:$A$1000,0),MATCH("Groupe",Potentials!$A$1:$O$1,0))=$A$2,LEFT(R224,3)="PRA"),1,0))))</f>
      </c>
      <c r="U224" s="47" t="str">
        <f>IF(T224&lt;&gt;0,SUM($T$4:T224),0)</f>
      </c>
      <c r="V224" s="1"/>
      <c r="W224" s="17"/>
      <c r="Y224" t="str">
        <f>Projects!A222</f>
      </c>
      <c r="Z224" s="1" t="str">
        <f>Projects!I222</f>
      </c>
      <c r="AA224" s="47" t="str">
        <f>IF($A$2="Tous",
IF(AND($Y$2=0,$Z$2=0,DATE(YEAR(Z224),MONTH(Z224),DAY(Z224))&gt;=$O$6,(DATE(YEAR(Z224),MONTH(Z224),DAY(Z224))&lt;=$O$3)),1,
IF(AND($Y$2&lt;&gt;0,$Z$2&lt;&gt;0,DATE(YEAR(Z224),MONTH(Z224),DAY(Z224))&gt;=$Y$2,(DATE(YEAR(Z224),MONTH(Z224),DAY(Z224))&lt;=$Z$2)),1,0)),
IF(AND($Y$2=0,$Z$2=0,DATE(YEAR(Z224),MONTH(Z224),DAY(Z224))&gt;=$O$6,(DATE(YEAR(Z224),MONTH(Z224),DAY(Z224))&lt;=$O$3),INDEX(Projects!$A$1:$O$1000,MATCH(Y224,Projects!$A$1:$A$1000,0),MATCH("Groupe",Projects!$A$1:$O$1,0))=$A$2),1,
IF(AND($Y$2&lt;&gt;0,$Z$2&lt;&gt;0,DATE(YEAR(Z224),MONTH(Z224),DAY(Z224))&gt;=$Y$2,(DATE(YEAR(Z224),MONTH(Z224),DAY(Z224))&lt;=$Z$2),INDEX(Projects!$A$1:$O$1000,MATCH(Y224,Projects!$A$1:$A$1000,0),MATCH("Groupe",Projects!$A$1:$O$1,0))=$A$2),1,0)))</f>
      </c>
      <c r="AB224" s="47" t="str">
        <f>IF(AA224&lt;&gt;0,SUM($AA$4:AA224),0)</f>
      </c>
      <c r="AC224" s="1"/>
      <c r="AD224" s="17"/>
      <c r="AF224" t="str">
        <f>Projects!A222</f>
      </c>
      <c r="AG224" s="1" t="str">
        <f>Projects!D222</f>
      </c>
      <c r="AH224" s="47" t="str">
        <f>IF($A$2="Tous",
IF(AND($AF$2=0,$AG$2=0,DATE(YEAR(AG224),MONTH(AG224),DAY(AG224))&gt;=$O$6,(DATE(YEAR(AG224),MONTH(AG224),DAY(AG224))&lt;=$O$3)),1,
IF(AND($AF$2&lt;&gt;0,$AG$2&lt;&gt;0,DATE(YEAR(AG224),MONTH(AG224),DAY(AG224))&gt;=$AF$2,(DATE(YEAR(AG224),MONTH(AG224),DAY(AG224))&lt;=$AG$2)),1,0)),
IF(AND($AF$2=0,$AG$2=0,DATE(YEAR(AG224),MONTH(AG224),DAY(AG224))&gt;=$O$6,(DATE(YEAR(AG224),MONTH(AG224),DAY(AG224))&lt;=$O$3),INDEX(Projects!$A$1:$O$1000,MATCH(AF224,Projects!$A$1:$A$1000,0),MATCH("Groupe",Projects!$A$1:$O$1,0))=$A$2),1,
IF(AND($AF$2&lt;&gt;0,$AG$2&lt;&gt;0,DATE(YEAR(AG224),MONTH(AG224),DAY(AG224))&gt;=$AF$2,(DATE(YEAR(AG224),MONTH(AG224),DAY(AG224))&lt;=$AG$2),INDEX(Projects!$A$1:$O$1000,MATCH(AF224,Projects!$A$1:$A$1000,0),MATCH("Groupe",Projects!$A$1:$O$1,0))=$A$2),1,0)))</f>
      </c>
      <c r="AI224" s="47" t="str">
        <f>IF(AH224&lt;&gt;0,SUM($AH$4:AH224),0)</f>
      </c>
      <c r="AJ224" s="1"/>
      <c r="AK224" s="17"/>
      <c r="AM224" t="str">
        <f>Potentials!A222</f>
      </c>
      <c r="AN224" s="1" t="str">
        <f>Potentials!L222</f>
      </c>
      <c r="AO224" s="47" t="str">
        <f>IF(INDEX(Potentials!$A$1:$O$1000,MATCH(R224,Potentials!$A$1:$A$1000,0),MATCH("Origine setup",Potentials!$A$1:$O$1,0))&lt;&gt;"",0,
IF($A$2="Tous",
IF(AND($AM$2=0,$AN$2=0,DATE(YEAR(AN224),MONTH(AN224),DAY(AN224))&gt;=$O$6,(DATE(YEAR(AN224),MONTH(AN224),DAY(AN224))&lt;=$O$3),INDEX(Potentials!$A$1:$O$10000,MATCH(AM224,Potentials!$A$1:$A$1000,0),MATCH("Statut",Potentials!$A$1:$O$1,0))="9 -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IF(AND($AM$2&lt;&gt;0,$AN$2&lt;&gt;0,DATE(YEAR(AN224),MONTH(AN224),DAY(AN224))&gt;=$AM$2,(DATE(YEAR(AN224),MONTH(AN224),DAY(AN224))&lt;=$AN$2),INDEX(Potentials!$A$1:$O$10000,MATCH(AM224,Potentials!$A$1:$A$1000,0),MATCH("Statut",Potentials!$A$1:$O$1,0))="9 - Perdu"),1,0)),
IF(AND($AM$2=0,$AN$2=0,DATE(YEAR(AN224),MONTH(AN224),DAY(AN224))&gt;=$O$6,(DATE(YEAR(AN224),MONTH(AN224),DAY(AN224))&lt;=$O$3),INDEX(Potentials!$A$1:$O$1000,MATCH(AM224,Potentials!$A$1:$A$1000,0),MATCH("Groupe",Potentials!$A$1:$O$1,0))=$A$2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,MATCH(AM224,Potentials!$A$1:$A$1000,0),MATCH("Groupe",Potentials!$A$1:$O$1,0))=$A$2,INDEX(Potentials!$A$1:$O$10000,MATCH(AM224,Potentials!$A$1:$A$1000,0),MATCH("Statut",Potentials!$A$1:$O$1,0))="9 - Perdu"),1,0))))</f>
      </c>
      <c r="AP224" s="47" t="str">
        <f>IF(AO224&lt;&gt;0,SUM($AO$4:AO224),0)</f>
      </c>
      <c r="AQ224" s="1"/>
      <c r="AR224" s="17"/>
      <c r="AT224" t="str">
        <f>IF(COUNTIF($AT$4:AT223,Potentials!B222)&gt;0,"",Potentials!B222)</f>
      </c>
      <c r="AU224" s="2" t="str">
        <f t="array" ref="AU224" aca="1" ca="1">IF($A$2="Tous",SUMPRODUCT((Potentials!$F$2:$F$2000)*(Potentials!$B$2:$B$2000=AT224)*(Potentials!$E$2:$E$2000&lt;&gt;"8 - Gagne")*(Potentials!$E$2:$E$2000&lt;&gt;"9 - Perdu")*(Potentials!$E$2:$E$2000&lt;&gt;"10 - Gele"))
+SUMPRODUCT((Potentials!$F$2:$F$2000=0)*(Potentials!$B$2:$B$2000=AT224)*(Potentials!$D$2:$D$2000)*(Potentials!$E$2:$E$2000&lt;&gt;"8 - Gagne")*(Potentials!$E$2:$E$2000&lt;&gt;"9 - Perdu")*(Potentials!$E$2:$E$2000&lt;&gt;"10 - Gele")),
SUMPRODUCT((Potentials!$F$2:$F$2000)*(Potentials!$B$2:$B$2000=AT224)*(Potentials!$E$2:$E$2000&lt;&gt;"8 - Gagne")*(Potentials!$E$2:$E$2000&lt;&gt;"9 - Perdu")*(Potentials!$E$2:$E$2000&lt;&gt;"10 - Gele")*(Potentials!$O$2:$O$2000=$A$2))
+SUMPRODUCT((Potentials!$F$2:$F$2000=0)*(Potentials!$B$2:$B$2000=AT224)*(Potentials!$D$2:$D$2000)*(Potentials!$E$2:$E$2000&lt;&gt;"8 - Gagne")*(Potentials!$E$2:$E$2000&lt;&gt;"9 - Perdu")*(Potentials!$E$2:$E$2000&lt;&gt;"10 - Gele")*(Potentials!$O$2:$O$2000=$A$2)))</f>
      </c>
      <c r="BA224" t="str">
        <f>Potentials!A222</f>
      </c>
      <c r="BB224" s="2" t="str">
        <f t="array" ref="BB224" aca="1" ca="1">IF($A$2="Tous",SUMPRODUCT((Potentials!$F$2:$F$2000)*(Potentials!$A$2:$A$2000=BA224)*(Potentials!$E$2:$E$2000&lt;&gt;"8 - Gagne")*(Potentials!$E$2:$E$2000&lt;&gt;"9 - Perdu")*(Potentials!$E$2:$E$2000&lt;&gt;"10 - Gele"))
+SUMPRODUCT((Potentials!$F$2:$F$2000=0)*(Potentials!$A$2:$A$2000=BA224)*(Potentials!$D$2:$D$2000)*(Potentials!$E$2:$E$2000&lt;&gt;"8 - Gagne")*(Potentials!$E$2:$E$2000&lt;&gt;"9 - Perdu")*(Potentials!$E$2:$E$2000&lt;&gt;"10 - Gele")),
SUMPRODUCT((Potentials!$F$2:$F$2000)*(Potentials!$A$2:$A$2000=BA224)*(Potentials!$E$2:$E$2000&lt;&gt;"8 - Gagne")*(Potentials!$E$2:$E$2000&lt;&gt;"9 - Perdu")*(Potentials!$E$2:$E$2000&lt;&gt;"10 - Gele")*(Potentials!$O$2:$O$2000=$A$2))
+SUMPRODUCT((Potentials!$F$2:$F$2000=0)*(Potentials!$A$2:$A$2000=BA224)*(Potentials!$D$2:$D$2000)*(Potentials!$E$2:$E$2000&lt;&gt;"8 - Gagne")*(Potentials!$E$2:$E$2000&lt;&gt;"9 - Perdu")*(Potentials!$E$2:$E$2000&lt;&gt;"10 - Gele")*(Potentials!$O$2:$O$2000=$A$2)))</f>
      </c>
    </row>
    <row r="225" spans="1:113">
      <c r="R225" t="str">
        <f>Potentials!A223</f>
      </c>
      <c r="S225" s="1" t="str">
        <f>Potentials!M223</f>
      </c>
      <c r="T225" s="47" t="str">
        <f>IF(INDEX(Potentials!$A$1:$O$1000,MATCH(R225,Potentials!$A$1:$A$1000,0),MATCH("Origine setup",Potentials!$A$1:$O$1,0))&lt;&gt;"",0,
IF($A$2="Tous",
IF(AND($R$2=0,$S$2=0,DATE(YEAR(S225),MONTH(S225),DAY(S225))&gt;=$O$6,(DATE(YEAR(S225),MONTH(S225),DAY(S225))&lt;=$O$3),LEFT(R225,3)="PRA"),1,
IF(AND($R$2&lt;&gt;0,$S$2&lt;&gt;0,DATE(YEAR(S225),MONTH(S225),DAY(S225))&gt;=$R$2,(DATE(YEAR(S225),MONTH(S225),DAY(S225))&lt;=$S$2),LEFT(R225,3)="PRA"),1,0)),
IF(AND($R$2=0,$S$2=0,DATE(YEAR(S225),MONTH(S225),DAY(S225))&gt;=$O$6,(DATE(YEAR(S225),MONTH(S225),DAY(S225))&lt;=$O$3),INDEX(Potentials!$A$1:$O$1000,MATCH(R225,Potentials!$A$1:$A$1000,0),MATCH("Groupe",Potentials!$A$1:$O$1,0))=$A$2,LEFT(R225,3)="PRA"),1,
IF(AND($R$2&lt;&gt;0,$S$2&lt;&gt;0,DATE(YEAR(S225),MONTH(S225),DAY(S225))&gt;=$R$2,(DATE(YEAR(S225),MONTH(S225),DAY(S225))&lt;=$S$2),INDEX(Potentials!$A$1:$O$1000,MATCH(R225,Potentials!$A$1:$A$1000,0),MATCH("Groupe",Potentials!$A$1:$O$1,0))=$A$2,LEFT(R225,3)="PRA"),1,0))))</f>
      </c>
      <c r="U225" s="47" t="str">
        <f>IF(T225&lt;&gt;0,SUM($T$4:T225),0)</f>
      </c>
      <c r="V225" s="1"/>
      <c r="W225" s="17"/>
      <c r="Y225" t="str">
        <f>Projects!A223</f>
      </c>
      <c r="Z225" s="1" t="str">
        <f>Projects!I223</f>
      </c>
      <c r="AA225" s="47" t="str">
        <f>IF($A$2="Tous",
IF(AND($Y$2=0,$Z$2=0,DATE(YEAR(Z225),MONTH(Z225),DAY(Z225))&gt;=$O$6,(DATE(YEAR(Z225),MONTH(Z225),DAY(Z225))&lt;=$O$3)),1,
IF(AND($Y$2&lt;&gt;0,$Z$2&lt;&gt;0,DATE(YEAR(Z225),MONTH(Z225),DAY(Z225))&gt;=$Y$2,(DATE(YEAR(Z225),MONTH(Z225),DAY(Z225))&lt;=$Z$2)),1,0)),
IF(AND($Y$2=0,$Z$2=0,DATE(YEAR(Z225),MONTH(Z225),DAY(Z225))&gt;=$O$6,(DATE(YEAR(Z225),MONTH(Z225),DAY(Z225))&lt;=$O$3),INDEX(Projects!$A$1:$O$1000,MATCH(Y225,Projects!$A$1:$A$1000,0),MATCH("Groupe",Projects!$A$1:$O$1,0))=$A$2),1,
IF(AND($Y$2&lt;&gt;0,$Z$2&lt;&gt;0,DATE(YEAR(Z225),MONTH(Z225),DAY(Z225))&gt;=$Y$2,(DATE(YEAR(Z225),MONTH(Z225),DAY(Z225))&lt;=$Z$2),INDEX(Projects!$A$1:$O$1000,MATCH(Y225,Projects!$A$1:$A$1000,0),MATCH("Groupe",Projects!$A$1:$O$1,0))=$A$2),1,0)))</f>
      </c>
      <c r="AB225" s="47" t="str">
        <f>IF(AA225&lt;&gt;0,SUM($AA$4:AA225),0)</f>
      </c>
      <c r="AC225" s="1"/>
      <c r="AD225" s="17"/>
      <c r="AF225" t="str">
        <f>Projects!A223</f>
      </c>
      <c r="AG225" s="1" t="str">
        <f>Projects!D223</f>
      </c>
      <c r="AH225" s="47" t="str">
        <f>IF($A$2="Tous",
IF(AND($AF$2=0,$AG$2=0,DATE(YEAR(AG225),MONTH(AG225),DAY(AG225))&gt;=$O$6,(DATE(YEAR(AG225),MONTH(AG225),DAY(AG225))&lt;=$O$3)),1,
IF(AND($AF$2&lt;&gt;0,$AG$2&lt;&gt;0,DATE(YEAR(AG225),MONTH(AG225),DAY(AG225))&gt;=$AF$2,(DATE(YEAR(AG225),MONTH(AG225),DAY(AG225))&lt;=$AG$2)),1,0)),
IF(AND($AF$2=0,$AG$2=0,DATE(YEAR(AG225),MONTH(AG225),DAY(AG225))&gt;=$O$6,(DATE(YEAR(AG225),MONTH(AG225),DAY(AG225))&lt;=$O$3),INDEX(Projects!$A$1:$O$1000,MATCH(AF225,Projects!$A$1:$A$1000,0),MATCH("Groupe",Projects!$A$1:$O$1,0))=$A$2),1,
IF(AND($AF$2&lt;&gt;0,$AG$2&lt;&gt;0,DATE(YEAR(AG225),MONTH(AG225),DAY(AG225))&gt;=$AF$2,(DATE(YEAR(AG225),MONTH(AG225),DAY(AG225))&lt;=$AG$2),INDEX(Projects!$A$1:$O$1000,MATCH(AF225,Projects!$A$1:$A$1000,0),MATCH("Groupe",Projects!$A$1:$O$1,0))=$A$2),1,0)))</f>
      </c>
      <c r="AI225" s="47" t="str">
        <f>IF(AH225&lt;&gt;0,SUM($AH$4:AH225),0)</f>
      </c>
      <c r="AJ225" s="1"/>
      <c r="AK225" s="17"/>
      <c r="AM225" t="str">
        <f>Potentials!A223</f>
      </c>
      <c r="AN225" s="1" t="str">
        <f>Potentials!L223</f>
      </c>
      <c r="AO225" s="47" t="str">
        <f>IF(INDEX(Potentials!$A$1:$O$1000,MATCH(R225,Potentials!$A$1:$A$1000,0),MATCH("Origine setup",Potentials!$A$1:$O$1,0))&lt;&gt;"",0,
IF($A$2="Tous",
IF(AND($AM$2=0,$AN$2=0,DATE(YEAR(AN225),MONTH(AN225),DAY(AN225))&gt;=$O$6,(DATE(YEAR(AN225),MONTH(AN225),DAY(AN225))&lt;=$O$3),INDEX(Potentials!$A$1:$O$10000,MATCH(AM225,Potentials!$A$1:$A$1000,0),MATCH("Statut",Potentials!$A$1:$O$1,0))="9 -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IF(AND($AM$2&lt;&gt;0,$AN$2&lt;&gt;0,DATE(YEAR(AN225),MONTH(AN225),DAY(AN225))&gt;=$AM$2,(DATE(YEAR(AN225),MONTH(AN225),DAY(AN225))&lt;=$AN$2),INDEX(Potentials!$A$1:$O$10000,MATCH(AM225,Potentials!$A$1:$A$1000,0),MATCH("Statut",Potentials!$A$1:$O$1,0))="9 - Perdu"),1,0)),
IF(AND($AM$2=0,$AN$2=0,DATE(YEAR(AN225),MONTH(AN225),DAY(AN225))&gt;=$O$6,(DATE(YEAR(AN225),MONTH(AN225),DAY(AN225))&lt;=$O$3),INDEX(Potentials!$A$1:$O$1000,MATCH(AM225,Potentials!$A$1:$A$1000,0),MATCH("Groupe",Potentials!$A$1:$O$1,0))=$A$2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,MATCH(AM225,Potentials!$A$1:$A$1000,0),MATCH("Groupe",Potentials!$A$1:$O$1,0))=$A$2,INDEX(Potentials!$A$1:$O$10000,MATCH(AM225,Potentials!$A$1:$A$1000,0),MATCH("Statut",Potentials!$A$1:$O$1,0))="9 - Perdu"),1,0))))</f>
      </c>
      <c r="AP225" s="47" t="str">
        <f>IF(AO225&lt;&gt;0,SUM($AO$4:AO225),0)</f>
      </c>
      <c r="AQ225" s="1"/>
      <c r="AR225" s="17"/>
      <c r="AT225" t="str">
        <f>IF(COUNTIF($AT$4:AT224,Potentials!B223)&gt;0,"",Potentials!B223)</f>
      </c>
      <c r="AU225" s="2" t="str">
        <f t="array" ref="AU225" aca="1" ca="1">IF($A$2="Tous",SUMPRODUCT((Potentials!$F$2:$F$2000)*(Potentials!$B$2:$B$2000=AT225)*(Potentials!$E$2:$E$2000&lt;&gt;"8 - Gagne")*(Potentials!$E$2:$E$2000&lt;&gt;"9 - Perdu")*(Potentials!$E$2:$E$2000&lt;&gt;"10 - Gele"))
+SUMPRODUCT((Potentials!$F$2:$F$2000=0)*(Potentials!$B$2:$B$2000=AT225)*(Potentials!$D$2:$D$2000)*(Potentials!$E$2:$E$2000&lt;&gt;"8 - Gagne")*(Potentials!$E$2:$E$2000&lt;&gt;"9 - Perdu")*(Potentials!$E$2:$E$2000&lt;&gt;"10 - Gele")),
SUMPRODUCT((Potentials!$F$2:$F$2000)*(Potentials!$B$2:$B$2000=AT225)*(Potentials!$E$2:$E$2000&lt;&gt;"8 - Gagne")*(Potentials!$E$2:$E$2000&lt;&gt;"9 - Perdu")*(Potentials!$E$2:$E$2000&lt;&gt;"10 - Gele")*(Potentials!$O$2:$O$2000=$A$2))
+SUMPRODUCT((Potentials!$F$2:$F$2000=0)*(Potentials!$B$2:$B$2000=AT225)*(Potentials!$D$2:$D$2000)*(Potentials!$E$2:$E$2000&lt;&gt;"8 - Gagne")*(Potentials!$E$2:$E$2000&lt;&gt;"9 - Perdu")*(Potentials!$E$2:$E$2000&lt;&gt;"10 - Gele")*(Potentials!$O$2:$O$2000=$A$2)))</f>
      </c>
      <c r="BA225" t="str">
        <f>Potentials!A223</f>
      </c>
      <c r="BB225" s="2" t="str">
        <f t="array" ref="BB225" aca="1" ca="1">IF($A$2="Tous",SUMPRODUCT((Potentials!$F$2:$F$2000)*(Potentials!$A$2:$A$2000=BA225)*(Potentials!$E$2:$E$2000&lt;&gt;"8 - Gagne")*(Potentials!$E$2:$E$2000&lt;&gt;"9 - Perdu")*(Potentials!$E$2:$E$2000&lt;&gt;"10 - Gele"))
+SUMPRODUCT((Potentials!$F$2:$F$2000=0)*(Potentials!$A$2:$A$2000=BA225)*(Potentials!$D$2:$D$2000)*(Potentials!$E$2:$E$2000&lt;&gt;"8 - Gagne")*(Potentials!$E$2:$E$2000&lt;&gt;"9 - Perdu")*(Potentials!$E$2:$E$2000&lt;&gt;"10 - Gele")),
SUMPRODUCT((Potentials!$F$2:$F$2000)*(Potentials!$A$2:$A$2000=BA225)*(Potentials!$E$2:$E$2000&lt;&gt;"8 - Gagne")*(Potentials!$E$2:$E$2000&lt;&gt;"9 - Perdu")*(Potentials!$E$2:$E$2000&lt;&gt;"10 - Gele")*(Potentials!$O$2:$O$2000=$A$2))
+SUMPRODUCT((Potentials!$F$2:$F$2000=0)*(Potentials!$A$2:$A$2000=BA225)*(Potentials!$D$2:$D$2000)*(Potentials!$E$2:$E$2000&lt;&gt;"8 - Gagne")*(Potentials!$E$2:$E$2000&lt;&gt;"9 - Perdu")*(Potentials!$E$2:$E$2000&lt;&gt;"10 - Gele")*(Potentials!$O$2:$O$2000=$A$2)))</f>
      </c>
    </row>
    <row r="226" spans="1:113">
      <c r="R226" t="str">
        <f>Potentials!A224</f>
      </c>
      <c r="S226" s="1" t="str">
        <f>Potentials!M224</f>
      </c>
      <c r="T226" s="47" t="str">
        <f>IF(INDEX(Potentials!$A$1:$O$1000,MATCH(R226,Potentials!$A$1:$A$1000,0),MATCH("Origine setup",Potentials!$A$1:$O$1,0))&lt;&gt;"",0,
IF($A$2="Tous",
IF(AND($R$2=0,$S$2=0,DATE(YEAR(S226),MONTH(S226),DAY(S226))&gt;=$O$6,(DATE(YEAR(S226),MONTH(S226),DAY(S226))&lt;=$O$3),LEFT(R226,3)="PRA"),1,
IF(AND($R$2&lt;&gt;0,$S$2&lt;&gt;0,DATE(YEAR(S226),MONTH(S226),DAY(S226))&gt;=$R$2,(DATE(YEAR(S226),MONTH(S226),DAY(S226))&lt;=$S$2),LEFT(R226,3)="PRA"),1,0)),
IF(AND($R$2=0,$S$2=0,DATE(YEAR(S226),MONTH(S226),DAY(S226))&gt;=$O$6,(DATE(YEAR(S226),MONTH(S226),DAY(S226))&lt;=$O$3),INDEX(Potentials!$A$1:$O$1000,MATCH(R226,Potentials!$A$1:$A$1000,0),MATCH("Groupe",Potentials!$A$1:$O$1,0))=$A$2,LEFT(R226,3)="PRA"),1,
IF(AND($R$2&lt;&gt;0,$S$2&lt;&gt;0,DATE(YEAR(S226),MONTH(S226),DAY(S226))&gt;=$R$2,(DATE(YEAR(S226),MONTH(S226),DAY(S226))&lt;=$S$2),INDEX(Potentials!$A$1:$O$1000,MATCH(R226,Potentials!$A$1:$A$1000,0),MATCH("Groupe",Potentials!$A$1:$O$1,0))=$A$2,LEFT(R226,3)="PRA"),1,0))))</f>
      </c>
      <c r="U226" s="47" t="str">
        <f>IF(T226&lt;&gt;0,SUM($T$4:T226),0)</f>
      </c>
      <c r="V226" s="1"/>
      <c r="W226" s="17"/>
      <c r="Y226" t="str">
        <f>Projects!A224</f>
      </c>
      <c r="Z226" s="1" t="str">
        <f>Projects!I224</f>
      </c>
      <c r="AA226" s="47" t="str">
        <f>IF($A$2="Tous",
IF(AND($Y$2=0,$Z$2=0,DATE(YEAR(Z226),MONTH(Z226),DAY(Z226))&gt;=$O$6,(DATE(YEAR(Z226),MONTH(Z226),DAY(Z226))&lt;=$O$3)),1,
IF(AND($Y$2&lt;&gt;0,$Z$2&lt;&gt;0,DATE(YEAR(Z226),MONTH(Z226),DAY(Z226))&gt;=$Y$2,(DATE(YEAR(Z226),MONTH(Z226),DAY(Z226))&lt;=$Z$2)),1,0)),
IF(AND($Y$2=0,$Z$2=0,DATE(YEAR(Z226),MONTH(Z226),DAY(Z226))&gt;=$O$6,(DATE(YEAR(Z226),MONTH(Z226),DAY(Z226))&lt;=$O$3),INDEX(Projects!$A$1:$O$1000,MATCH(Y226,Projects!$A$1:$A$1000,0),MATCH("Groupe",Projects!$A$1:$O$1,0))=$A$2),1,
IF(AND($Y$2&lt;&gt;0,$Z$2&lt;&gt;0,DATE(YEAR(Z226),MONTH(Z226),DAY(Z226))&gt;=$Y$2,(DATE(YEAR(Z226),MONTH(Z226),DAY(Z226))&lt;=$Z$2),INDEX(Projects!$A$1:$O$1000,MATCH(Y226,Projects!$A$1:$A$1000,0),MATCH("Groupe",Projects!$A$1:$O$1,0))=$A$2),1,0)))</f>
      </c>
      <c r="AB226" s="47" t="str">
        <f>IF(AA226&lt;&gt;0,SUM($AA$4:AA226),0)</f>
      </c>
      <c r="AC226" s="1"/>
      <c r="AD226" s="17"/>
      <c r="AF226" t="str">
        <f>Projects!A224</f>
      </c>
      <c r="AG226" s="1" t="str">
        <f>Projects!D224</f>
      </c>
      <c r="AH226" s="47" t="str">
        <f>IF($A$2="Tous",
IF(AND($AF$2=0,$AG$2=0,DATE(YEAR(AG226),MONTH(AG226),DAY(AG226))&gt;=$O$6,(DATE(YEAR(AG226),MONTH(AG226),DAY(AG226))&lt;=$O$3)),1,
IF(AND($AF$2&lt;&gt;0,$AG$2&lt;&gt;0,DATE(YEAR(AG226),MONTH(AG226),DAY(AG226))&gt;=$AF$2,(DATE(YEAR(AG226),MONTH(AG226),DAY(AG226))&lt;=$AG$2)),1,0)),
IF(AND($AF$2=0,$AG$2=0,DATE(YEAR(AG226),MONTH(AG226),DAY(AG226))&gt;=$O$6,(DATE(YEAR(AG226),MONTH(AG226),DAY(AG226))&lt;=$O$3),INDEX(Projects!$A$1:$O$1000,MATCH(AF226,Projects!$A$1:$A$1000,0),MATCH("Groupe",Projects!$A$1:$O$1,0))=$A$2),1,
IF(AND($AF$2&lt;&gt;0,$AG$2&lt;&gt;0,DATE(YEAR(AG226),MONTH(AG226),DAY(AG226))&gt;=$AF$2,(DATE(YEAR(AG226),MONTH(AG226),DAY(AG226))&lt;=$AG$2),INDEX(Projects!$A$1:$O$1000,MATCH(AF226,Projects!$A$1:$A$1000,0),MATCH("Groupe",Projects!$A$1:$O$1,0))=$A$2),1,0)))</f>
      </c>
      <c r="AI226" s="47" t="str">
        <f>IF(AH226&lt;&gt;0,SUM($AH$4:AH226),0)</f>
      </c>
      <c r="AJ226" s="1"/>
      <c r="AK226" s="17"/>
      <c r="AM226" t="str">
        <f>Potentials!A224</f>
      </c>
      <c r="AN226" s="1" t="str">
        <f>Potentials!L224</f>
      </c>
      <c r="AO226" s="47" t="str">
        <f>IF(INDEX(Potentials!$A$1:$O$1000,MATCH(R226,Potentials!$A$1:$A$1000,0),MATCH("Origine setup",Potentials!$A$1:$O$1,0))&lt;&gt;"",0,
IF($A$2="Tous",
IF(AND($AM$2=0,$AN$2=0,DATE(YEAR(AN226),MONTH(AN226),DAY(AN226))&gt;=$O$6,(DATE(YEAR(AN226),MONTH(AN226),DAY(AN226))&lt;=$O$3),INDEX(Potentials!$A$1:$O$10000,MATCH(AM226,Potentials!$A$1:$A$1000,0),MATCH("Statut",Potentials!$A$1:$O$1,0))="9 -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IF(AND($AM$2&lt;&gt;0,$AN$2&lt;&gt;0,DATE(YEAR(AN226),MONTH(AN226),DAY(AN226))&gt;=$AM$2,(DATE(YEAR(AN226),MONTH(AN226),DAY(AN226))&lt;=$AN$2),INDEX(Potentials!$A$1:$O$10000,MATCH(AM226,Potentials!$A$1:$A$1000,0),MATCH("Statut",Potentials!$A$1:$O$1,0))="9 - Perdu"),1,0)),
IF(AND($AM$2=0,$AN$2=0,DATE(YEAR(AN226),MONTH(AN226),DAY(AN226))&gt;=$O$6,(DATE(YEAR(AN226),MONTH(AN226),DAY(AN226))&lt;=$O$3),INDEX(Potentials!$A$1:$O$1000,MATCH(AM226,Potentials!$A$1:$A$1000,0),MATCH("Groupe",Potentials!$A$1:$O$1,0))=$A$2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,MATCH(AM226,Potentials!$A$1:$A$1000,0),MATCH("Groupe",Potentials!$A$1:$O$1,0))=$A$2,INDEX(Potentials!$A$1:$O$10000,MATCH(AM226,Potentials!$A$1:$A$1000,0),MATCH("Statut",Potentials!$A$1:$O$1,0))="9 - Perdu"),1,0))))</f>
      </c>
      <c r="AP226" s="47" t="str">
        <f>IF(AO226&lt;&gt;0,SUM($AO$4:AO226),0)</f>
      </c>
      <c r="AQ226" s="1"/>
      <c r="AR226" s="17"/>
      <c r="AT226" t="str">
        <f>IF(COUNTIF($AT$4:AT225,Potentials!B224)&gt;0,"",Potentials!B224)</f>
      </c>
      <c r="AU226" s="2" t="str">
        <f t="array" ref="AU226" aca="1" ca="1">IF($A$2="Tous",SUMPRODUCT((Potentials!$F$2:$F$2000)*(Potentials!$B$2:$B$2000=AT226)*(Potentials!$E$2:$E$2000&lt;&gt;"8 - Gagne")*(Potentials!$E$2:$E$2000&lt;&gt;"9 - Perdu")*(Potentials!$E$2:$E$2000&lt;&gt;"10 - Gele"))
+SUMPRODUCT((Potentials!$F$2:$F$2000=0)*(Potentials!$B$2:$B$2000=AT226)*(Potentials!$D$2:$D$2000)*(Potentials!$E$2:$E$2000&lt;&gt;"8 - Gagne")*(Potentials!$E$2:$E$2000&lt;&gt;"9 - Perdu")*(Potentials!$E$2:$E$2000&lt;&gt;"10 - Gele")),
SUMPRODUCT((Potentials!$F$2:$F$2000)*(Potentials!$B$2:$B$2000=AT226)*(Potentials!$E$2:$E$2000&lt;&gt;"8 - Gagne")*(Potentials!$E$2:$E$2000&lt;&gt;"9 - Perdu")*(Potentials!$E$2:$E$2000&lt;&gt;"10 - Gele")*(Potentials!$O$2:$O$2000=$A$2))
+SUMPRODUCT((Potentials!$F$2:$F$2000=0)*(Potentials!$B$2:$B$2000=AT226)*(Potentials!$D$2:$D$2000)*(Potentials!$E$2:$E$2000&lt;&gt;"8 - Gagne")*(Potentials!$E$2:$E$2000&lt;&gt;"9 - Perdu")*(Potentials!$E$2:$E$2000&lt;&gt;"10 - Gele")*(Potentials!$O$2:$O$2000=$A$2)))</f>
      </c>
      <c r="BA226" t="str">
        <f>Potentials!A224</f>
      </c>
      <c r="BB226" s="2" t="str">
        <f t="array" ref="BB226" aca="1" ca="1">IF($A$2="Tous",SUMPRODUCT((Potentials!$F$2:$F$2000)*(Potentials!$A$2:$A$2000=BA226)*(Potentials!$E$2:$E$2000&lt;&gt;"8 - Gagne")*(Potentials!$E$2:$E$2000&lt;&gt;"9 - Perdu")*(Potentials!$E$2:$E$2000&lt;&gt;"10 - Gele"))
+SUMPRODUCT((Potentials!$F$2:$F$2000=0)*(Potentials!$A$2:$A$2000=BA226)*(Potentials!$D$2:$D$2000)*(Potentials!$E$2:$E$2000&lt;&gt;"8 - Gagne")*(Potentials!$E$2:$E$2000&lt;&gt;"9 - Perdu")*(Potentials!$E$2:$E$2000&lt;&gt;"10 - Gele")),
SUMPRODUCT((Potentials!$F$2:$F$2000)*(Potentials!$A$2:$A$2000=BA226)*(Potentials!$E$2:$E$2000&lt;&gt;"8 - Gagne")*(Potentials!$E$2:$E$2000&lt;&gt;"9 - Perdu")*(Potentials!$E$2:$E$2000&lt;&gt;"10 - Gele")*(Potentials!$O$2:$O$2000=$A$2))
+SUMPRODUCT((Potentials!$F$2:$F$2000=0)*(Potentials!$A$2:$A$2000=BA226)*(Potentials!$D$2:$D$2000)*(Potentials!$E$2:$E$2000&lt;&gt;"8 - Gagne")*(Potentials!$E$2:$E$2000&lt;&gt;"9 - Perdu")*(Potentials!$E$2:$E$2000&lt;&gt;"10 - Gele")*(Potentials!$O$2:$O$2000=$A$2)))</f>
      </c>
    </row>
    <row r="227" spans="1:113">
      <c r="R227" t="str">
        <f>Potentials!A225</f>
      </c>
      <c r="S227" s="1" t="str">
        <f>Potentials!M225</f>
      </c>
      <c r="T227" s="47" t="str">
        <f>IF(INDEX(Potentials!$A$1:$O$1000,MATCH(R227,Potentials!$A$1:$A$1000,0),MATCH("Origine setup",Potentials!$A$1:$O$1,0))&lt;&gt;"",0,
IF($A$2="Tous",
IF(AND($R$2=0,$S$2=0,DATE(YEAR(S227),MONTH(S227),DAY(S227))&gt;=$O$6,(DATE(YEAR(S227),MONTH(S227),DAY(S227))&lt;=$O$3),LEFT(R227,3)="PRA"),1,
IF(AND($R$2&lt;&gt;0,$S$2&lt;&gt;0,DATE(YEAR(S227),MONTH(S227),DAY(S227))&gt;=$R$2,(DATE(YEAR(S227),MONTH(S227),DAY(S227))&lt;=$S$2),LEFT(R227,3)="PRA"),1,0)),
IF(AND($R$2=0,$S$2=0,DATE(YEAR(S227),MONTH(S227),DAY(S227))&gt;=$O$6,(DATE(YEAR(S227),MONTH(S227),DAY(S227))&lt;=$O$3),INDEX(Potentials!$A$1:$O$1000,MATCH(R227,Potentials!$A$1:$A$1000,0),MATCH("Groupe",Potentials!$A$1:$O$1,0))=$A$2,LEFT(R227,3)="PRA"),1,
IF(AND($R$2&lt;&gt;0,$S$2&lt;&gt;0,DATE(YEAR(S227),MONTH(S227),DAY(S227))&gt;=$R$2,(DATE(YEAR(S227),MONTH(S227),DAY(S227))&lt;=$S$2),INDEX(Potentials!$A$1:$O$1000,MATCH(R227,Potentials!$A$1:$A$1000,0),MATCH("Groupe",Potentials!$A$1:$O$1,0))=$A$2,LEFT(R227,3)="PRA"),1,0))))</f>
      </c>
      <c r="U227" s="47" t="str">
        <f>IF(T227&lt;&gt;0,SUM($T$4:T227),0)</f>
      </c>
      <c r="V227" s="1"/>
      <c r="W227" s="17"/>
      <c r="Y227" t="str">
        <f>Projects!A225</f>
      </c>
      <c r="Z227" s="1" t="str">
        <f>Projects!I225</f>
      </c>
      <c r="AA227" s="47" t="str">
        <f>IF($A$2="Tous",
IF(AND($Y$2=0,$Z$2=0,DATE(YEAR(Z227),MONTH(Z227),DAY(Z227))&gt;=$O$6,(DATE(YEAR(Z227),MONTH(Z227),DAY(Z227))&lt;=$O$3)),1,
IF(AND($Y$2&lt;&gt;0,$Z$2&lt;&gt;0,DATE(YEAR(Z227),MONTH(Z227),DAY(Z227))&gt;=$Y$2,(DATE(YEAR(Z227),MONTH(Z227),DAY(Z227))&lt;=$Z$2)),1,0)),
IF(AND($Y$2=0,$Z$2=0,DATE(YEAR(Z227),MONTH(Z227),DAY(Z227))&gt;=$O$6,(DATE(YEAR(Z227),MONTH(Z227),DAY(Z227))&lt;=$O$3),INDEX(Projects!$A$1:$O$1000,MATCH(Y227,Projects!$A$1:$A$1000,0),MATCH("Groupe",Projects!$A$1:$O$1,0))=$A$2),1,
IF(AND($Y$2&lt;&gt;0,$Z$2&lt;&gt;0,DATE(YEAR(Z227),MONTH(Z227),DAY(Z227))&gt;=$Y$2,(DATE(YEAR(Z227),MONTH(Z227),DAY(Z227))&lt;=$Z$2),INDEX(Projects!$A$1:$O$1000,MATCH(Y227,Projects!$A$1:$A$1000,0),MATCH("Groupe",Projects!$A$1:$O$1,0))=$A$2),1,0)))</f>
      </c>
      <c r="AB227" s="47" t="str">
        <f>IF(AA227&lt;&gt;0,SUM($AA$4:AA227),0)</f>
      </c>
      <c r="AC227" s="1"/>
      <c r="AD227" s="17"/>
      <c r="AF227" t="str">
        <f>Projects!A225</f>
      </c>
      <c r="AG227" s="1" t="str">
        <f>Projects!D225</f>
      </c>
      <c r="AH227" s="47" t="str">
        <f>IF($A$2="Tous",
IF(AND($AF$2=0,$AG$2=0,DATE(YEAR(AG227),MONTH(AG227),DAY(AG227))&gt;=$O$6,(DATE(YEAR(AG227),MONTH(AG227),DAY(AG227))&lt;=$O$3)),1,
IF(AND($AF$2&lt;&gt;0,$AG$2&lt;&gt;0,DATE(YEAR(AG227),MONTH(AG227),DAY(AG227))&gt;=$AF$2,(DATE(YEAR(AG227),MONTH(AG227),DAY(AG227))&lt;=$AG$2)),1,0)),
IF(AND($AF$2=0,$AG$2=0,DATE(YEAR(AG227),MONTH(AG227),DAY(AG227))&gt;=$O$6,(DATE(YEAR(AG227),MONTH(AG227),DAY(AG227))&lt;=$O$3),INDEX(Projects!$A$1:$O$1000,MATCH(AF227,Projects!$A$1:$A$1000,0),MATCH("Groupe",Projects!$A$1:$O$1,0))=$A$2),1,
IF(AND($AF$2&lt;&gt;0,$AG$2&lt;&gt;0,DATE(YEAR(AG227),MONTH(AG227),DAY(AG227))&gt;=$AF$2,(DATE(YEAR(AG227),MONTH(AG227),DAY(AG227))&lt;=$AG$2),INDEX(Projects!$A$1:$O$1000,MATCH(AF227,Projects!$A$1:$A$1000,0),MATCH("Groupe",Projects!$A$1:$O$1,0))=$A$2),1,0)))</f>
      </c>
      <c r="AI227" s="47" t="str">
        <f>IF(AH227&lt;&gt;0,SUM($AH$4:AH227),0)</f>
      </c>
      <c r="AJ227" s="1"/>
      <c r="AK227" s="17"/>
      <c r="AM227" t="str">
        <f>Potentials!A225</f>
      </c>
      <c r="AN227" s="1" t="str">
        <f>Potentials!L225</f>
      </c>
      <c r="AO227" s="47" t="str">
        <f>IF(INDEX(Potentials!$A$1:$O$1000,MATCH(R227,Potentials!$A$1:$A$1000,0),MATCH("Origine setup",Potentials!$A$1:$O$1,0))&lt;&gt;"",0,
IF($A$2="Tous",
IF(AND($AM$2=0,$AN$2=0,DATE(YEAR(AN227),MONTH(AN227),DAY(AN227))&gt;=$O$6,(DATE(YEAR(AN227),MONTH(AN227),DAY(AN227))&lt;=$O$3),INDEX(Potentials!$A$1:$O$10000,MATCH(AM227,Potentials!$A$1:$A$1000,0),MATCH("Statut",Potentials!$A$1:$O$1,0))="9 -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IF(AND($AM$2&lt;&gt;0,$AN$2&lt;&gt;0,DATE(YEAR(AN227),MONTH(AN227),DAY(AN227))&gt;=$AM$2,(DATE(YEAR(AN227),MONTH(AN227),DAY(AN227))&lt;=$AN$2),INDEX(Potentials!$A$1:$O$10000,MATCH(AM227,Potentials!$A$1:$A$1000,0),MATCH("Statut",Potentials!$A$1:$O$1,0))="9 - Perdu"),1,0)),
IF(AND($AM$2=0,$AN$2=0,DATE(YEAR(AN227),MONTH(AN227),DAY(AN227))&gt;=$O$6,(DATE(YEAR(AN227),MONTH(AN227),DAY(AN227))&lt;=$O$3),INDEX(Potentials!$A$1:$O$1000,MATCH(AM227,Potentials!$A$1:$A$1000,0),MATCH("Groupe",Potentials!$A$1:$O$1,0))=$A$2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,MATCH(AM227,Potentials!$A$1:$A$1000,0),MATCH("Groupe",Potentials!$A$1:$O$1,0))=$A$2,INDEX(Potentials!$A$1:$O$10000,MATCH(AM227,Potentials!$A$1:$A$1000,0),MATCH("Statut",Potentials!$A$1:$O$1,0))="9 - Perdu"),1,0))))</f>
      </c>
      <c r="AP227" s="47" t="str">
        <f>IF(AO227&lt;&gt;0,SUM($AO$4:AO227),0)</f>
      </c>
      <c r="AQ227" s="1"/>
      <c r="AR227" s="17"/>
      <c r="AT227" t="str">
        <f>IF(COUNTIF($AT$4:AT226,Potentials!B225)&gt;0,"",Potentials!B225)</f>
      </c>
      <c r="AU227" s="2" t="str">
        <f t="array" ref="AU227" aca="1" ca="1">IF($A$2="Tous",SUMPRODUCT((Potentials!$F$2:$F$2000)*(Potentials!$B$2:$B$2000=AT227)*(Potentials!$E$2:$E$2000&lt;&gt;"8 - Gagne")*(Potentials!$E$2:$E$2000&lt;&gt;"9 - Perdu")*(Potentials!$E$2:$E$2000&lt;&gt;"10 - Gele"))
+SUMPRODUCT((Potentials!$F$2:$F$2000=0)*(Potentials!$B$2:$B$2000=AT227)*(Potentials!$D$2:$D$2000)*(Potentials!$E$2:$E$2000&lt;&gt;"8 - Gagne")*(Potentials!$E$2:$E$2000&lt;&gt;"9 - Perdu")*(Potentials!$E$2:$E$2000&lt;&gt;"10 - Gele")),
SUMPRODUCT((Potentials!$F$2:$F$2000)*(Potentials!$B$2:$B$2000=AT227)*(Potentials!$E$2:$E$2000&lt;&gt;"8 - Gagne")*(Potentials!$E$2:$E$2000&lt;&gt;"9 - Perdu")*(Potentials!$E$2:$E$2000&lt;&gt;"10 - Gele")*(Potentials!$O$2:$O$2000=$A$2))
+SUMPRODUCT((Potentials!$F$2:$F$2000=0)*(Potentials!$B$2:$B$2000=AT227)*(Potentials!$D$2:$D$2000)*(Potentials!$E$2:$E$2000&lt;&gt;"8 - Gagne")*(Potentials!$E$2:$E$2000&lt;&gt;"9 - Perdu")*(Potentials!$E$2:$E$2000&lt;&gt;"10 - Gele")*(Potentials!$O$2:$O$2000=$A$2)))</f>
      </c>
      <c r="BA227" t="str">
        <f>Potentials!A225</f>
      </c>
      <c r="BB227" s="2" t="str">
        <f t="array" ref="BB227" aca="1" ca="1">IF($A$2="Tous",SUMPRODUCT((Potentials!$F$2:$F$2000)*(Potentials!$A$2:$A$2000=BA227)*(Potentials!$E$2:$E$2000&lt;&gt;"8 - Gagne")*(Potentials!$E$2:$E$2000&lt;&gt;"9 - Perdu")*(Potentials!$E$2:$E$2000&lt;&gt;"10 - Gele"))
+SUMPRODUCT((Potentials!$F$2:$F$2000=0)*(Potentials!$A$2:$A$2000=BA227)*(Potentials!$D$2:$D$2000)*(Potentials!$E$2:$E$2000&lt;&gt;"8 - Gagne")*(Potentials!$E$2:$E$2000&lt;&gt;"9 - Perdu")*(Potentials!$E$2:$E$2000&lt;&gt;"10 - Gele")),
SUMPRODUCT((Potentials!$F$2:$F$2000)*(Potentials!$A$2:$A$2000=BA227)*(Potentials!$E$2:$E$2000&lt;&gt;"8 - Gagne")*(Potentials!$E$2:$E$2000&lt;&gt;"9 - Perdu")*(Potentials!$E$2:$E$2000&lt;&gt;"10 - Gele")*(Potentials!$O$2:$O$2000=$A$2))
+SUMPRODUCT((Potentials!$F$2:$F$2000=0)*(Potentials!$A$2:$A$2000=BA227)*(Potentials!$D$2:$D$2000)*(Potentials!$E$2:$E$2000&lt;&gt;"8 - Gagne")*(Potentials!$E$2:$E$2000&lt;&gt;"9 - Perdu")*(Potentials!$E$2:$E$2000&lt;&gt;"10 - Gele")*(Potentials!$O$2:$O$2000=$A$2)))</f>
      </c>
    </row>
    <row r="228" spans="1:113">
      <c r="R228" t="str">
        <f>Potentials!A226</f>
      </c>
      <c r="S228" s="1" t="str">
        <f>Potentials!M226</f>
      </c>
      <c r="T228" s="47" t="str">
        <f>IF(INDEX(Potentials!$A$1:$O$1000,MATCH(R228,Potentials!$A$1:$A$1000,0),MATCH("Origine setup",Potentials!$A$1:$O$1,0))&lt;&gt;"",0,
IF($A$2="Tous",
IF(AND($R$2=0,$S$2=0,DATE(YEAR(S228),MONTH(S228),DAY(S228))&gt;=$O$6,(DATE(YEAR(S228),MONTH(S228),DAY(S228))&lt;=$O$3),LEFT(R228,3)="PRA"),1,
IF(AND($R$2&lt;&gt;0,$S$2&lt;&gt;0,DATE(YEAR(S228),MONTH(S228),DAY(S228))&gt;=$R$2,(DATE(YEAR(S228),MONTH(S228),DAY(S228))&lt;=$S$2),LEFT(R228,3)="PRA"),1,0)),
IF(AND($R$2=0,$S$2=0,DATE(YEAR(S228),MONTH(S228),DAY(S228))&gt;=$O$6,(DATE(YEAR(S228),MONTH(S228),DAY(S228))&lt;=$O$3),INDEX(Potentials!$A$1:$O$1000,MATCH(R228,Potentials!$A$1:$A$1000,0),MATCH("Groupe",Potentials!$A$1:$O$1,0))=$A$2,LEFT(R228,3)="PRA"),1,
IF(AND($R$2&lt;&gt;0,$S$2&lt;&gt;0,DATE(YEAR(S228),MONTH(S228),DAY(S228))&gt;=$R$2,(DATE(YEAR(S228),MONTH(S228),DAY(S228))&lt;=$S$2),INDEX(Potentials!$A$1:$O$1000,MATCH(R228,Potentials!$A$1:$A$1000,0),MATCH("Groupe",Potentials!$A$1:$O$1,0))=$A$2,LEFT(R228,3)="PRA"),1,0))))</f>
      </c>
      <c r="U228" s="47" t="str">
        <f>IF(T228&lt;&gt;0,SUM($T$4:T228),0)</f>
      </c>
      <c r="V228" s="1"/>
      <c r="W228" s="17"/>
      <c r="Y228" t="str">
        <f>Projects!A226</f>
      </c>
      <c r="Z228" s="1" t="str">
        <f>Projects!I226</f>
      </c>
      <c r="AA228" s="47" t="str">
        <f>IF($A$2="Tous",
IF(AND($Y$2=0,$Z$2=0,DATE(YEAR(Z228),MONTH(Z228),DAY(Z228))&gt;=$O$6,(DATE(YEAR(Z228),MONTH(Z228),DAY(Z228))&lt;=$O$3)),1,
IF(AND($Y$2&lt;&gt;0,$Z$2&lt;&gt;0,DATE(YEAR(Z228),MONTH(Z228),DAY(Z228))&gt;=$Y$2,(DATE(YEAR(Z228),MONTH(Z228),DAY(Z228))&lt;=$Z$2)),1,0)),
IF(AND($Y$2=0,$Z$2=0,DATE(YEAR(Z228),MONTH(Z228),DAY(Z228))&gt;=$O$6,(DATE(YEAR(Z228),MONTH(Z228),DAY(Z228))&lt;=$O$3),INDEX(Projects!$A$1:$O$1000,MATCH(Y228,Projects!$A$1:$A$1000,0),MATCH("Groupe",Projects!$A$1:$O$1,0))=$A$2),1,
IF(AND($Y$2&lt;&gt;0,$Z$2&lt;&gt;0,DATE(YEAR(Z228),MONTH(Z228),DAY(Z228))&gt;=$Y$2,(DATE(YEAR(Z228),MONTH(Z228),DAY(Z228))&lt;=$Z$2),INDEX(Projects!$A$1:$O$1000,MATCH(Y228,Projects!$A$1:$A$1000,0),MATCH("Groupe",Projects!$A$1:$O$1,0))=$A$2),1,0)))</f>
      </c>
      <c r="AB228" s="47" t="str">
        <f>IF(AA228&lt;&gt;0,SUM($AA$4:AA228),0)</f>
      </c>
      <c r="AC228" s="1"/>
      <c r="AD228" s="17"/>
      <c r="AF228" t="str">
        <f>Projects!A226</f>
      </c>
      <c r="AG228" s="1" t="str">
        <f>Projects!D226</f>
      </c>
      <c r="AH228" s="47" t="str">
        <f>IF($A$2="Tous",
IF(AND($AF$2=0,$AG$2=0,DATE(YEAR(AG228),MONTH(AG228),DAY(AG228))&gt;=$O$6,(DATE(YEAR(AG228),MONTH(AG228),DAY(AG228))&lt;=$O$3)),1,
IF(AND($AF$2&lt;&gt;0,$AG$2&lt;&gt;0,DATE(YEAR(AG228),MONTH(AG228),DAY(AG228))&gt;=$AF$2,(DATE(YEAR(AG228),MONTH(AG228),DAY(AG228))&lt;=$AG$2)),1,0)),
IF(AND($AF$2=0,$AG$2=0,DATE(YEAR(AG228),MONTH(AG228),DAY(AG228))&gt;=$O$6,(DATE(YEAR(AG228),MONTH(AG228),DAY(AG228))&lt;=$O$3),INDEX(Projects!$A$1:$O$1000,MATCH(AF228,Projects!$A$1:$A$1000,0),MATCH("Groupe",Projects!$A$1:$O$1,0))=$A$2),1,
IF(AND($AF$2&lt;&gt;0,$AG$2&lt;&gt;0,DATE(YEAR(AG228),MONTH(AG228),DAY(AG228))&gt;=$AF$2,(DATE(YEAR(AG228),MONTH(AG228),DAY(AG228))&lt;=$AG$2),INDEX(Projects!$A$1:$O$1000,MATCH(AF228,Projects!$A$1:$A$1000,0),MATCH("Groupe",Projects!$A$1:$O$1,0))=$A$2),1,0)))</f>
      </c>
      <c r="AI228" s="47" t="str">
        <f>IF(AH228&lt;&gt;0,SUM($AH$4:AH228),0)</f>
      </c>
      <c r="AJ228" s="1"/>
      <c r="AK228" s="17"/>
      <c r="AM228" t="str">
        <f>Potentials!A226</f>
      </c>
      <c r="AN228" s="1" t="str">
        <f>Potentials!L226</f>
      </c>
      <c r="AO228" s="47" t="str">
        <f>IF(INDEX(Potentials!$A$1:$O$1000,MATCH(R228,Potentials!$A$1:$A$1000,0),MATCH("Origine setup",Potentials!$A$1:$O$1,0))&lt;&gt;"",0,
IF($A$2="Tous",
IF(AND($AM$2=0,$AN$2=0,DATE(YEAR(AN228),MONTH(AN228),DAY(AN228))&gt;=$O$6,(DATE(YEAR(AN228),MONTH(AN228),DAY(AN228))&lt;=$O$3),INDEX(Potentials!$A$1:$O$10000,MATCH(AM228,Potentials!$A$1:$A$1000,0),MATCH("Statut",Potentials!$A$1:$O$1,0))="9 -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IF(AND($AM$2&lt;&gt;0,$AN$2&lt;&gt;0,DATE(YEAR(AN228),MONTH(AN228),DAY(AN228))&gt;=$AM$2,(DATE(YEAR(AN228),MONTH(AN228),DAY(AN228))&lt;=$AN$2),INDEX(Potentials!$A$1:$O$10000,MATCH(AM228,Potentials!$A$1:$A$1000,0),MATCH("Statut",Potentials!$A$1:$O$1,0))="9 - Perdu"),1,0)),
IF(AND($AM$2=0,$AN$2=0,DATE(YEAR(AN228),MONTH(AN228),DAY(AN228))&gt;=$O$6,(DATE(YEAR(AN228),MONTH(AN228),DAY(AN228))&lt;=$O$3),INDEX(Potentials!$A$1:$O$1000,MATCH(AM228,Potentials!$A$1:$A$1000,0),MATCH("Groupe",Potentials!$A$1:$O$1,0))=$A$2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,MATCH(AM228,Potentials!$A$1:$A$1000,0),MATCH("Groupe",Potentials!$A$1:$O$1,0))=$A$2,INDEX(Potentials!$A$1:$O$10000,MATCH(AM228,Potentials!$A$1:$A$1000,0),MATCH("Statut",Potentials!$A$1:$O$1,0))="9 - Perdu"),1,0))))</f>
      </c>
      <c r="AP228" s="47" t="str">
        <f>IF(AO228&lt;&gt;0,SUM($AO$4:AO228),0)</f>
      </c>
      <c r="AQ228" s="1"/>
      <c r="AR228" s="17"/>
      <c r="AT228" t="str">
        <f>IF(COUNTIF($AT$4:AT227,Potentials!B226)&gt;0,"",Potentials!B226)</f>
      </c>
      <c r="AU228" s="2" t="str">
        <f t="array" ref="AU228" aca="1" ca="1">IF($A$2="Tous",SUMPRODUCT((Potentials!$F$2:$F$2000)*(Potentials!$B$2:$B$2000=AT228)*(Potentials!$E$2:$E$2000&lt;&gt;"8 - Gagne")*(Potentials!$E$2:$E$2000&lt;&gt;"9 - Perdu")*(Potentials!$E$2:$E$2000&lt;&gt;"10 - Gele"))
+SUMPRODUCT((Potentials!$F$2:$F$2000=0)*(Potentials!$B$2:$B$2000=AT228)*(Potentials!$D$2:$D$2000)*(Potentials!$E$2:$E$2000&lt;&gt;"8 - Gagne")*(Potentials!$E$2:$E$2000&lt;&gt;"9 - Perdu")*(Potentials!$E$2:$E$2000&lt;&gt;"10 - Gele")),
SUMPRODUCT((Potentials!$F$2:$F$2000)*(Potentials!$B$2:$B$2000=AT228)*(Potentials!$E$2:$E$2000&lt;&gt;"8 - Gagne")*(Potentials!$E$2:$E$2000&lt;&gt;"9 - Perdu")*(Potentials!$E$2:$E$2000&lt;&gt;"10 - Gele")*(Potentials!$O$2:$O$2000=$A$2))
+SUMPRODUCT((Potentials!$F$2:$F$2000=0)*(Potentials!$B$2:$B$2000=AT228)*(Potentials!$D$2:$D$2000)*(Potentials!$E$2:$E$2000&lt;&gt;"8 - Gagne")*(Potentials!$E$2:$E$2000&lt;&gt;"9 - Perdu")*(Potentials!$E$2:$E$2000&lt;&gt;"10 - Gele")*(Potentials!$O$2:$O$2000=$A$2)))</f>
      </c>
      <c r="BA228" t="str">
        <f>Potentials!A226</f>
      </c>
      <c r="BB228" s="2" t="str">
        <f t="array" ref="BB228" aca="1" ca="1">IF($A$2="Tous",SUMPRODUCT((Potentials!$F$2:$F$2000)*(Potentials!$A$2:$A$2000=BA228)*(Potentials!$E$2:$E$2000&lt;&gt;"8 - Gagne")*(Potentials!$E$2:$E$2000&lt;&gt;"9 - Perdu")*(Potentials!$E$2:$E$2000&lt;&gt;"10 - Gele"))
+SUMPRODUCT((Potentials!$F$2:$F$2000=0)*(Potentials!$A$2:$A$2000=BA228)*(Potentials!$D$2:$D$2000)*(Potentials!$E$2:$E$2000&lt;&gt;"8 - Gagne")*(Potentials!$E$2:$E$2000&lt;&gt;"9 - Perdu")*(Potentials!$E$2:$E$2000&lt;&gt;"10 - Gele")),
SUMPRODUCT((Potentials!$F$2:$F$2000)*(Potentials!$A$2:$A$2000=BA228)*(Potentials!$E$2:$E$2000&lt;&gt;"8 - Gagne")*(Potentials!$E$2:$E$2000&lt;&gt;"9 - Perdu")*(Potentials!$E$2:$E$2000&lt;&gt;"10 - Gele")*(Potentials!$O$2:$O$2000=$A$2))
+SUMPRODUCT((Potentials!$F$2:$F$2000=0)*(Potentials!$A$2:$A$2000=BA228)*(Potentials!$D$2:$D$2000)*(Potentials!$E$2:$E$2000&lt;&gt;"8 - Gagne")*(Potentials!$E$2:$E$2000&lt;&gt;"9 - Perdu")*(Potentials!$E$2:$E$2000&lt;&gt;"10 - Gele")*(Potentials!$O$2:$O$2000=$A$2)))</f>
      </c>
    </row>
    <row r="229" spans="1:113">
      <c r="R229" t="str">
        <f>Potentials!A227</f>
      </c>
      <c r="S229" s="1" t="str">
        <f>Potentials!M227</f>
      </c>
      <c r="T229" s="47" t="str">
        <f>IF(INDEX(Potentials!$A$1:$O$1000,MATCH(R229,Potentials!$A$1:$A$1000,0),MATCH("Origine setup",Potentials!$A$1:$O$1,0))&lt;&gt;"",0,
IF($A$2="Tous",
IF(AND($R$2=0,$S$2=0,DATE(YEAR(S229),MONTH(S229),DAY(S229))&gt;=$O$6,(DATE(YEAR(S229),MONTH(S229),DAY(S229))&lt;=$O$3),LEFT(R229,3)="PRA"),1,
IF(AND($R$2&lt;&gt;0,$S$2&lt;&gt;0,DATE(YEAR(S229),MONTH(S229),DAY(S229))&gt;=$R$2,(DATE(YEAR(S229),MONTH(S229),DAY(S229))&lt;=$S$2),LEFT(R229,3)="PRA"),1,0)),
IF(AND($R$2=0,$S$2=0,DATE(YEAR(S229),MONTH(S229),DAY(S229))&gt;=$O$6,(DATE(YEAR(S229),MONTH(S229),DAY(S229))&lt;=$O$3),INDEX(Potentials!$A$1:$O$1000,MATCH(R229,Potentials!$A$1:$A$1000,0),MATCH("Groupe",Potentials!$A$1:$O$1,0))=$A$2,LEFT(R229,3)="PRA"),1,
IF(AND($R$2&lt;&gt;0,$S$2&lt;&gt;0,DATE(YEAR(S229),MONTH(S229),DAY(S229))&gt;=$R$2,(DATE(YEAR(S229),MONTH(S229),DAY(S229))&lt;=$S$2),INDEX(Potentials!$A$1:$O$1000,MATCH(R229,Potentials!$A$1:$A$1000,0),MATCH("Groupe",Potentials!$A$1:$O$1,0))=$A$2,LEFT(R229,3)="PRA"),1,0))))</f>
      </c>
      <c r="U229" s="47" t="str">
        <f>IF(T229&lt;&gt;0,SUM($T$4:T229),0)</f>
      </c>
      <c r="V229" s="1"/>
      <c r="W229" s="17"/>
      <c r="Y229" t="str">
        <f>Projects!A227</f>
      </c>
      <c r="Z229" s="1" t="str">
        <f>Projects!I227</f>
      </c>
      <c r="AA229" s="47" t="str">
        <f>IF($A$2="Tous",
IF(AND($Y$2=0,$Z$2=0,DATE(YEAR(Z229),MONTH(Z229),DAY(Z229))&gt;=$O$6,(DATE(YEAR(Z229),MONTH(Z229),DAY(Z229))&lt;=$O$3)),1,
IF(AND($Y$2&lt;&gt;0,$Z$2&lt;&gt;0,DATE(YEAR(Z229),MONTH(Z229),DAY(Z229))&gt;=$Y$2,(DATE(YEAR(Z229),MONTH(Z229),DAY(Z229))&lt;=$Z$2)),1,0)),
IF(AND($Y$2=0,$Z$2=0,DATE(YEAR(Z229),MONTH(Z229),DAY(Z229))&gt;=$O$6,(DATE(YEAR(Z229),MONTH(Z229),DAY(Z229))&lt;=$O$3),INDEX(Projects!$A$1:$O$1000,MATCH(Y229,Projects!$A$1:$A$1000,0),MATCH("Groupe",Projects!$A$1:$O$1,0))=$A$2),1,
IF(AND($Y$2&lt;&gt;0,$Z$2&lt;&gt;0,DATE(YEAR(Z229),MONTH(Z229),DAY(Z229))&gt;=$Y$2,(DATE(YEAR(Z229),MONTH(Z229),DAY(Z229))&lt;=$Z$2),INDEX(Projects!$A$1:$O$1000,MATCH(Y229,Projects!$A$1:$A$1000,0),MATCH("Groupe",Projects!$A$1:$O$1,0))=$A$2),1,0)))</f>
      </c>
      <c r="AB229" s="47" t="str">
        <f>IF(AA229&lt;&gt;0,SUM($AA$4:AA229),0)</f>
      </c>
      <c r="AC229" s="1"/>
      <c r="AD229" s="17"/>
      <c r="AF229" t="str">
        <f>Projects!A227</f>
      </c>
      <c r="AG229" s="1" t="str">
        <f>Projects!D227</f>
      </c>
      <c r="AH229" s="47" t="str">
        <f>IF($A$2="Tous",
IF(AND($AF$2=0,$AG$2=0,DATE(YEAR(AG229),MONTH(AG229),DAY(AG229))&gt;=$O$6,(DATE(YEAR(AG229),MONTH(AG229),DAY(AG229))&lt;=$O$3)),1,
IF(AND($AF$2&lt;&gt;0,$AG$2&lt;&gt;0,DATE(YEAR(AG229),MONTH(AG229),DAY(AG229))&gt;=$AF$2,(DATE(YEAR(AG229),MONTH(AG229),DAY(AG229))&lt;=$AG$2)),1,0)),
IF(AND($AF$2=0,$AG$2=0,DATE(YEAR(AG229),MONTH(AG229),DAY(AG229))&gt;=$O$6,(DATE(YEAR(AG229),MONTH(AG229),DAY(AG229))&lt;=$O$3),INDEX(Projects!$A$1:$O$1000,MATCH(AF229,Projects!$A$1:$A$1000,0),MATCH("Groupe",Projects!$A$1:$O$1,0))=$A$2),1,
IF(AND($AF$2&lt;&gt;0,$AG$2&lt;&gt;0,DATE(YEAR(AG229),MONTH(AG229),DAY(AG229))&gt;=$AF$2,(DATE(YEAR(AG229),MONTH(AG229),DAY(AG229))&lt;=$AG$2),INDEX(Projects!$A$1:$O$1000,MATCH(AF229,Projects!$A$1:$A$1000,0),MATCH("Groupe",Projects!$A$1:$O$1,0))=$A$2),1,0)))</f>
      </c>
      <c r="AI229" s="47" t="str">
        <f>IF(AH229&lt;&gt;0,SUM($AH$4:AH229),0)</f>
      </c>
      <c r="AJ229" s="1"/>
      <c r="AK229" s="17"/>
      <c r="AM229" t="str">
        <f>Potentials!A227</f>
      </c>
      <c r="AN229" s="1" t="str">
        <f>Potentials!L227</f>
      </c>
      <c r="AO229" s="47" t="str">
        <f>IF(INDEX(Potentials!$A$1:$O$1000,MATCH(R229,Potentials!$A$1:$A$1000,0),MATCH("Origine setup",Potentials!$A$1:$O$1,0))&lt;&gt;"",0,
IF($A$2="Tous",
IF(AND($AM$2=0,$AN$2=0,DATE(YEAR(AN229),MONTH(AN229),DAY(AN229))&gt;=$O$6,(DATE(YEAR(AN229),MONTH(AN229),DAY(AN229))&lt;=$O$3),INDEX(Potentials!$A$1:$O$10000,MATCH(AM229,Potentials!$A$1:$A$1000,0),MATCH("Statut",Potentials!$A$1:$O$1,0))="9 -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IF(AND($AM$2&lt;&gt;0,$AN$2&lt;&gt;0,DATE(YEAR(AN229),MONTH(AN229),DAY(AN229))&gt;=$AM$2,(DATE(YEAR(AN229),MONTH(AN229),DAY(AN229))&lt;=$AN$2),INDEX(Potentials!$A$1:$O$10000,MATCH(AM229,Potentials!$A$1:$A$1000,0),MATCH("Statut",Potentials!$A$1:$O$1,0))="9 - Perdu"),1,0)),
IF(AND($AM$2=0,$AN$2=0,DATE(YEAR(AN229),MONTH(AN229),DAY(AN229))&gt;=$O$6,(DATE(YEAR(AN229),MONTH(AN229),DAY(AN229))&lt;=$O$3),INDEX(Potentials!$A$1:$O$1000,MATCH(AM229,Potentials!$A$1:$A$1000,0),MATCH("Groupe",Potentials!$A$1:$O$1,0))=$A$2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,MATCH(AM229,Potentials!$A$1:$A$1000,0),MATCH("Groupe",Potentials!$A$1:$O$1,0))=$A$2,INDEX(Potentials!$A$1:$O$10000,MATCH(AM229,Potentials!$A$1:$A$1000,0),MATCH("Statut",Potentials!$A$1:$O$1,0))="9 - Perdu"),1,0))))</f>
      </c>
      <c r="AP229" s="47" t="str">
        <f>IF(AO229&lt;&gt;0,SUM($AO$4:AO229),0)</f>
      </c>
      <c r="AQ229" s="1"/>
      <c r="AR229" s="17"/>
      <c r="AT229" t="str">
        <f>IF(COUNTIF($AT$4:AT228,Potentials!B227)&gt;0,"",Potentials!B227)</f>
      </c>
      <c r="AU229" s="2" t="str">
        <f t="array" ref="AU229" aca="1" ca="1">IF($A$2="Tous",SUMPRODUCT((Potentials!$F$2:$F$2000)*(Potentials!$B$2:$B$2000=AT229)*(Potentials!$E$2:$E$2000&lt;&gt;"8 - Gagne")*(Potentials!$E$2:$E$2000&lt;&gt;"9 - Perdu")*(Potentials!$E$2:$E$2000&lt;&gt;"10 - Gele"))
+SUMPRODUCT((Potentials!$F$2:$F$2000=0)*(Potentials!$B$2:$B$2000=AT229)*(Potentials!$D$2:$D$2000)*(Potentials!$E$2:$E$2000&lt;&gt;"8 - Gagne")*(Potentials!$E$2:$E$2000&lt;&gt;"9 - Perdu")*(Potentials!$E$2:$E$2000&lt;&gt;"10 - Gele")),
SUMPRODUCT((Potentials!$F$2:$F$2000)*(Potentials!$B$2:$B$2000=AT229)*(Potentials!$E$2:$E$2000&lt;&gt;"8 - Gagne")*(Potentials!$E$2:$E$2000&lt;&gt;"9 - Perdu")*(Potentials!$E$2:$E$2000&lt;&gt;"10 - Gele")*(Potentials!$O$2:$O$2000=$A$2))
+SUMPRODUCT((Potentials!$F$2:$F$2000=0)*(Potentials!$B$2:$B$2000=AT229)*(Potentials!$D$2:$D$2000)*(Potentials!$E$2:$E$2000&lt;&gt;"8 - Gagne")*(Potentials!$E$2:$E$2000&lt;&gt;"9 - Perdu")*(Potentials!$E$2:$E$2000&lt;&gt;"10 - Gele")*(Potentials!$O$2:$O$2000=$A$2)))</f>
      </c>
      <c r="BA229" t="str">
        <f>Potentials!A227</f>
      </c>
      <c r="BB229" s="2" t="str">
        <f t="array" ref="BB229" aca="1" ca="1">IF($A$2="Tous",SUMPRODUCT((Potentials!$F$2:$F$2000)*(Potentials!$A$2:$A$2000=BA229)*(Potentials!$E$2:$E$2000&lt;&gt;"8 - Gagne")*(Potentials!$E$2:$E$2000&lt;&gt;"9 - Perdu")*(Potentials!$E$2:$E$2000&lt;&gt;"10 - Gele"))
+SUMPRODUCT((Potentials!$F$2:$F$2000=0)*(Potentials!$A$2:$A$2000=BA229)*(Potentials!$D$2:$D$2000)*(Potentials!$E$2:$E$2000&lt;&gt;"8 - Gagne")*(Potentials!$E$2:$E$2000&lt;&gt;"9 - Perdu")*(Potentials!$E$2:$E$2000&lt;&gt;"10 - Gele")),
SUMPRODUCT((Potentials!$F$2:$F$2000)*(Potentials!$A$2:$A$2000=BA229)*(Potentials!$E$2:$E$2000&lt;&gt;"8 - Gagne")*(Potentials!$E$2:$E$2000&lt;&gt;"9 - Perdu")*(Potentials!$E$2:$E$2000&lt;&gt;"10 - Gele")*(Potentials!$O$2:$O$2000=$A$2))
+SUMPRODUCT((Potentials!$F$2:$F$2000=0)*(Potentials!$A$2:$A$2000=BA229)*(Potentials!$D$2:$D$2000)*(Potentials!$E$2:$E$2000&lt;&gt;"8 - Gagne")*(Potentials!$E$2:$E$2000&lt;&gt;"9 - Perdu")*(Potentials!$E$2:$E$2000&lt;&gt;"10 - Gele")*(Potentials!$O$2:$O$2000=$A$2)))</f>
      </c>
    </row>
    <row r="230" spans="1:113">
      <c r="R230" t="str">
        <f>Potentials!A228</f>
      </c>
      <c r="S230" s="1" t="str">
        <f>Potentials!M228</f>
      </c>
      <c r="T230" s="47" t="str">
        <f>IF(INDEX(Potentials!$A$1:$O$1000,MATCH(R230,Potentials!$A$1:$A$1000,0),MATCH("Origine setup",Potentials!$A$1:$O$1,0))&lt;&gt;"",0,
IF($A$2="Tous",
IF(AND($R$2=0,$S$2=0,DATE(YEAR(S230),MONTH(S230),DAY(S230))&gt;=$O$6,(DATE(YEAR(S230),MONTH(S230),DAY(S230))&lt;=$O$3),LEFT(R230,3)="PRA"),1,
IF(AND($R$2&lt;&gt;0,$S$2&lt;&gt;0,DATE(YEAR(S230),MONTH(S230),DAY(S230))&gt;=$R$2,(DATE(YEAR(S230),MONTH(S230),DAY(S230))&lt;=$S$2),LEFT(R230,3)="PRA"),1,0)),
IF(AND($R$2=0,$S$2=0,DATE(YEAR(S230),MONTH(S230),DAY(S230))&gt;=$O$6,(DATE(YEAR(S230),MONTH(S230),DAY(S230))&lt;=$O$3),INDEX(Potentials!$A$1:$O$1000,MATCH(R230,Potentials!$A$1:$A$1000,0),MATCH("Groupe",Potentials!$A$1:$O$1,0))=$A$2,LEFT(R230,3)="PRA"),1,
IF(AND($R$2&lt;&gt;0,$S$2&lt;&gt;0,DATE(YEAR(S230),MONTH(S230),DAY(S230))&gt;=$R$2,(DATE(YEAR(S230),MONTH(S230),DAY(S230))&lt;=$S$2),INDEX(Potentials!$A$1:$O$1000,MATCH(R230,Potentials!$A$1:$A$1000,0),MATCH("Groupe",Potentials!$A$1:$O$1,0))=$A$2,LEFT(R230,3)="PRA"),1,0))))</f>
      </c>
      <c r="U230" s="47" t="str">
        <f>IF(T230&lt;&gt;0,SUM($T$4:T230),0)</f>
      </c>
      <c r="V230" s="1"/>
      <c r="W230" s="17"/>
      <c r="Y230" t="str">
        <f>Projects!A228</f>
      </c>
      <c r="Z230" s="1" t="str">
        <f>Projects!I228</f>
      </c>
      <c r="AA230" s="47" t="str">
        <f>IF($A$2="Tous",
IF(AND($Y$2=0,$Z$2=0,DATE(YEAR(Z230),MONTH(Z230),DAY(Z230))&gt;=$O$6,(DATE(YEAR(Z230),MONTH(Z230),DAY(Z230))&lt;=$O$3)),1,
IF(AND($Y$2&lt;&gt;0,$Z$2&lt;&gt;0,DATE(YEAR(Z230),MONTH(Z230),DAY(Z230))&gt;=$Y$2,(DATE(YEAR(Z230),MONTH(Z230),DAY(Z230))&lt;=$Z$2)),1,0)),
IF(AND($Y$2=0,$Z$2=0,DATE(YEAR(Z230),MONTH(Z230),DAY(Z230))&gt;=$O$6,(DATE(YEAR(Z230),MONTH(Z230),DAY(Z230))&lt;=$O$3),INDEX(Projects!$A$1:$O$1000,MATCH(Y230,Projects!$A$1:$A$1000,0),MATCH("Groupe",Projects!$A$1:$O$1,0))=$A$2),1,
IF(AND($Y$2&lt;&gt;0,$Z$2&lt;&gt;0,DATE(YEAR(Z230),MONTH(Z230),DAY(Z230))&gt;=$Y$2,(DATE(YEAR(Z230),MONTH(Z230),DAY(Z230))&lt;=$Z$2),INDEX(Projects!$A$1:$O$1000,MATCH(Y230,Projects!$A$1:$A$1000,0),MATCH("Groupe",Projects!$A$1:$O$1,0))=$A$2),1,0)))</f>
      </c>
      <c r="AB230" s="47" t="str">
        <f>IF(AA230&lt;&gt;0,SUM($AA$4:AA230),0)</f>
      </c>
      <c r="AC230" s="1"/>
      <c r="AD230" s="17"/>
      <c r="AF230" t="str">
        <f>Projects!A228</f>
      </c>
      <c r="AG230" s="1" t="str">
        <f>Projects!D228</f>
      </c>
      <c r="AH230" s="47" t="str">
        <f>IF($A$2="Tous",
IF(AND($AF$2=0,$AG$2=0,DATE(YEAR(AG230),MONTH(AG230),DAY(AG230))&gt;=$O$6,(DATE(YEAR(AG230),MONTH(AG230),DAY(AG230))&lt;=$O$3)),1,
IF(AND($AF$2&lt;&gt;0,$AG$2&lt;&gt;0,DATE(YEAR(AG230),MONTH(AG230),DAY(AG230))&gt;=$AF$2,(DATE(YEAR(AG230),MONTH(AG230),DAY(AG230))&lt;=$AG$2)),1,0)),
IF(AND($AF$2=0,$AG$2=0,DATE(YEAR(AG230),MONTH(AG230),DAY(AG230))&gt;=$O$6,(DATE(YEAR(AG230),MONTH(AG230),DAY(AG230))&lt;=$O$3),INDEX(Projects!$A$1:$O$1000,MATCH(AF230,Projects!$A$1:$A$1000,0),MATCH("Groupe",Projects!$A$1:$O$1,0))=$A$2),1,
IF(AND($AF$2&lt;&gt;0,$AG$2&lt;&gt;0,DATE(YEAR(AG230),MONTH(AG230),DAY(AG230))&gt;=$AF$2,(DATE(YEAR(AG230),MONTH(AG230),DAY(AG230))&lt;=$AG$2),INDEX(Projects!$A$1:$O$1000,MATCH(AF230,Projects!$A$1:$A$1000,0),MATCH("Groupe",Projects!$A$1:$O$1,0))=$A$2),1,0)))</f>
      </c>
      <c r="AI230" s="47" t="str">
        <f>IF(AH230&lt;&gt;0,SUM($AH$4:AH230),0)</f>
      </c>
      <c r="AJ230" s="1"/>
      <c r="AK230" s="17"/>
      <c r="AM230" t="str">
        <f>Potentials!A228</f>
      </c>
      <c r="AN230" s="1" t="str">
        <f>Potentials!L228</f>
      </c>
      <c r="AO230" s="47" t="str">
        <f>IF(INDEX(Potentials!$A$1:$O$1000,MATCH(R230,Potentials!$A$1:$A$1000,0),MATCH("Origine setup",Potentials!$A$1:$O$1,0))&lt;&gt;"",0,
IF($A$2="Tous",
IF(AND($AM$2=0,$AN$2=0,DATE(YEAR(AN230),MONTH(AN230),DAY(AN230))&gt;=$O$6,(DATE(YEAR(AN230),MONTH(AN230),DAY(AN230))&lt;=$O$3),INDEX(Potentials!$A$1:$O$10000,MATCH(AM230,Potentials!$A$1:$A$1000,0),MATCH("Statut",Potentials!$A$1:$O$1,0))="9 -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IF(AND($AM$2&lt;&gt;0,$AN$2&lt;&gt;0,DATE(YEAR(AN230),MONTH(AN230),DAY(AN230))&gt;=$AM$2,(DATE(YEAR(AN230),MONTH(AN230),DAY(AN230))&lt;=$AN$2),INDEX(Potentials!$A$1:$O$10000,MATCH(AM230,Potentials!$A$1:$A$1000,0),MATCH("Statut",Potentials!$A$1:$O$1,0))="9 - Perdu"),1,0)),
IF(AND($AM$2=0,$AN$2=0,DATE(YEAR(AN230),MONTH(AN230),DAY(AN230))&gt;=$O$6,(DATE(YEAR(AN230),MONTH(AN230),DAY(AN230))&lt;=$O$3),INDEX(Potentials!$A$1:$O$1000,MATCH(AM230,Potentials!$A$1:$A$1000,0),MATCH("Groupe",Potentials!$A$1:$O$1,0))=$A$2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,MATCH(AM230,Potentials!$A$1:$A$1000,0),MATCH("Groupe",Potentials!$A$1:$O$1,0))=$A$2,INDEX(Potentials!$A$1:$O$10000,MATCH(AM230,Potentials!$A$1:$A$1000,0),MATCH("Statut",Potentials!$A$1:$O$1,0))="9 - Perdu"),1,0))))</f>
      </c>
      <c r="AP230" s="47" t="str">
        <f>IF(AO230&lt;&gt;0,SUM($AO$4:AO230),0)</f>
      </c>
      <c r="AQ230" s="1"/>
      <c r="AR230" s="17"/>
      <c r="AT230" t="str">
        <f>IF(COUNTIF($AT$4:AT229,Potentials!B228)&gt;0,"",Potentials!B228)</f>
      </c>
      <c r="AU230" s="2" t="str">
        <f t="array" ref="AU230" aca="1" ca="1">IF($A$2="Tous",SUMPRODUCT((Potentials!$F$2:$F$2000)*(Potentials!$B$2:$B$2000=AT230)*(Potentials!$E$2:$E$2000&lt;&gt;"8 - Gagne")*(Potentials!$E$2:$E$2000&lt;&gt;"9 - Perdu")*(Potentials!$E$2:$E$2000&lt;&gt;"10 - Gele"))
+SUMPRODUCT((Potentials!$F$2:$F$2000=0)*(Potentials!$B$2:$B$2000=AT230)*(Potentials!$D$2:$D$2000)*(Potentials!$E$2:$E$2000&lt;&gt;"8 - Gagne")*(Potentials!$E$2:$E$2000&lt;&gt;"9 - Perdu")*(Potentials!$E$2:$E$2000&lt;&gt;"10 - Gele")),
SUMPRODUCT((Potentials!$F$2:$F$2000)*(Potentials!$B$2:$B$2000=AT230)*(Potentials!$E$2:$E$2000&lt;&gt;"8 - Gagne")*(Potentials!$E$2:$E$2000&lt;&gt;"9 - Perdu")*(Potentials!$E$2:$E$2000&lt;&gt;"10 - Gele")*(Potentials!$O$2:$O$2000=$A$2))
+SUMPRODUCT((Potentials!$F$2:$F$2000=0)*(Potentials!$B$2:$B$2000=AT230)*(Potentials!$D$2:$D$2000)*(Potentials!$E$2:$E$2000&lt;&gt;"8 - Gagne")*(Potentials!$E$2:$E$2000&lt;&gt;"9 - Perdu")*(Potentials!$E$2:$E$2000&lt;&gt;"10 - Gele")*(Potentials!$O$2:$O$2000=$A$2)))</f>
      </c>
      <c r="BA230" t="str">
        <f>Potentials!A228</f>
      </c>
      <c r="BB230" s="2" t="str">
        <f t="array" ref="BB230" aca="1" ca="1">IF($A$2="Tous",SUMPRODUCT((Potentials!$F$2:$F$2000)*(Potentials!$A$2:$A$2000=BA230)*(Potentials!$E$2:$E$2000&lt;&gt;"8 - Gagne")*(Potentials!$E$2:$E$2000&lt;&gt;"9 - Perdu")*(Potentials!$E$2:$E$2000&lt;&gt;"10 - Gele"))
+SUMPRODUCT((Potentials!$F$2:$F$2000=0)*(Potentials!$A$2:$A$2000=BA230)*(Potentials!$D$2:$D$2000)*(Potentials!$E$2:$E$2000&lt;&gt;"8 - Gagne")*(Potentials!$E$2:$E$2000&lt;&gt;"9 - Perdu")*(Potentials!$E$2:$E$2000&lt;&gt;"10 - Gele")),
SUMPRODUCT((Potentials!$F$2:$F$2000)*(Potentials!$A$2:$A$2000=BA230)*(Potentials!$E$2:$E$2000&lt;&gt;"8 - Gagne")*(Potentials!$E$2:$E$2000&lt;&gt;"9 - Perdu")*(Potentials!$E$2:$E$2000&lt;&gt;"10 - Gele")*(Potentials!$O$2:$O$2000=$A$2))
+SUMPRODUCT((Potentials!$F$2:$F$2000=0)*(Potentials!$A$2:$A$2000=BA230)*(Potentials!$D$2:$D$2000)*(Potentials!$E$2:$E$2000&lt;&gt;"8 - Gagne")*(Potentials!$E$2:$E$2000&lt;&gt;"9 - Perdu")*(Potentials!$E$2:$E$2000&lt;&gt;"10 - Gele")*(Potentials!$O$2:$O$2000=$A$2)))</f>
      </c>
    </row>
    <row r="231" spans="1:113">
      <c r="R231" t="str">
        <f>Potentials!A229</f>
      </c>
      <c r="S231" s="1" t="str">
        <f>Potentials!M229</f>
      </c>
      <c r="T231" s="47" t="str">
        <f>IF(INDEX(Potentials!$A$1:$O$1000,MATCH(R231,Potentials!$A$1:$A$1000,0),MATCH("Origine setup",Potentials!$A$1:$O$1,0))&lt;&gt;"",0,
IF($A$2="Tous",
IF(AND($R$2=0,$S$2=0,DATE(YEAR(S231),MONTH(S231),DAY(S231))&gt;=$O$6,(DATE(YEAR(S231),MONTH(S231),DAY(S231))&lt;=$O$3),LEFT(R231,3)="PRA"),1,
IF(AND($R$2&lt;&gt;0,$S$2&lt;&gt;0,DATE(YEAR(S231),MONTH(S231),DAY(S231))&gt;=$R$2,(DATE(YEAR(S231),MONTH(S231),DAY(S231))&lt;=$S$2),LEFT(R231,3)="PRA"),1,0)),
IF(AND($R$2=0,$S$2=0,DATE(YEAR(S231),MONTH(S231),DAY(S231))&gt;=$O$6,(DATE(YEAR(S231),MONTH(S231),DAY(S231))&lt;=$O$3),INDEX(Potentials!$A$1:$O$1000,MATCH(R231,Potentials!$A$1:$A$1000,0),MATCH("Groupe",Potentials!$A$1:$O$1,0))=$A$2,LEFT(R231,3)="PRA"),1,
IF(AND($R$2&lt;&gt;0,$S$2&lt;&gt;0,DATE(YEAR(S231),MONTH(S231),DAY(S231))&gt;=$R$2,(DATE(YEAR(S231),MONTH(S231),DAY(S231))&lt;=$S$2),INDEX(Potentials!$A$1:$O$1000,MATCH(R231,Potentials!$A$1:$A$1000,0),MATCH("Groupe",Potentials!$A$1:$O$1,0))=$A$2,LEFT(R231,3)="PRA"),1,0))))</f>
      </c>
      <c r="U231" s="47" t="str">
        <f>IF(T231&lt;&gt;0,SUM($T$4:T231),0)</f>
      </c>
      <c r="V231" s="1"/>
      <c r="W231" s="17"/>
      <c r="Y231" t="str">
        <f>Projects!A229</f>
      </c>
      <c r="Z231" s="1" t="str">
        <f>Projects!I229</f>
      </c>
      <c r="AA231" s="47" t="str">
        <f>IF($A$2="Tous",
IF(AND($Y$2=0,$Z$2=0,DATE(YEAR(Z231),MONTH(Z231),DAY(Z231))&gt;=$O$6,(DATE(YEAR(Z231),MONTH(Z231),DAY(Z231))&lt;=$O$3)),1,
IF(AND($Y$2&lt;&gt;0,$Z$2&lt;&gt;0,DATE(YEAR(Z231),MONTH(Z231),DAY(Z231))&gt;=$Y$2,(DATE(YEAR(Z231),MONTH(Z231),DAY(Z231))&lt;=$Z$2)),1,0)),
IF(AND($Y$2=0,$Z$2=0,DATE(YEAR(Z231),MONTH(Z231),DAY(Z231))&gt;=$O$6,(DATE(YEAR(Z231),MONTH(Z231),DAY(Z231))&lt;=$O$3),INDEX(Projects!$A$1:$O$1000,MATCH(Y231,Projects!$A$1:$A$1000,0),MATCH("Groupe",Projects!$A$1:$O$1,0))=$A$2),1,
IF(AND($Y$2&lt;&gt;0,$Z$2&lt;&gt;0,DATE(YEAR(Z231),MONTH(Z231),DAY(Z231))&gt;=$Y$2,(DATE(YEAR(Z231),MONTH(Z231),DAY(Z231))&lt;=$Z$2),INDEX(Projects!$A$1:$O$1000,MATCH(Y231,Projects!$A$1:$A$1000,0),MATCH("Groupe",Projects!$A$1:$O$1,0))=$A$2),1,0)))</f>
      </c>
      <c r="AB231" s="47" t="str">
        <f>IF(AA231&lt;&gt;0,SUM($AA$4:AA231),0)</f>
      </c>
      <c r="AC231" s="1"/>
      <c r="AD231" s="17"/>
      <c r="AF231" t="str">
        <f>Projects!A229</f>
      </c>
      <c r="AG231" s="1" t="str">
        <f>Projects!D229</f>
      </c>
      <c r="AH231" s="47" t="str">
        <f>IF($A$2="Tous",
IF(AND($AF$2=0,$AG$2=0,DATE(YEAR(AG231),MONTH(AG231),DAY(AG231))&gt;=$O$6,(DATE(YEAR(AG231),MONTH(AG231),DAY(AG231))&lt;=$O$3)),1,
IF(AND($AF$2&lt;&gt;0,$AG$2&lt;&gt;0,DATE(YEAR(AG231),MONTH(AG231),DAY(AG231))&gt;=$AF$2,(DATE(YEAR(AG231),MONTH(AG231),DAY(AG231))&lt;=$AG$2)),1,0)),
IF(AND($AF$2=0,$AG$2=0,DATE(YEAR(AG231),MONTH(AG231),DAY(AG231))&gt;=$O$6,(DATE(YEAR(AG231),MONTH(AG231),DAY(AG231))&lt;=$O$3),INDEX(Projects!$A$1:$O$1000,MATCH(AF231,Projects!$A$1:$A$1000,0),MATCH("Groupe",Projects!$A$1:$O$1,0))=$A$2),1,
IF(AND($AF$2&lt;&gt;0,$AG$2&lt;&gt;0,DATE(YEAR(AG231),MONTH(AG231),DAY(AG231))&gt;=$AF$2,(DATE(YEAR(AG231),MONTH(AG231),DAY(AG231))&lt;=$AG$2),INDEX(Projects!$A$1:$O$1000,MATCH(AF231,Projects!$A$1:$A$1000,0),MATCH("Groupe",Projects!$A$1:$O$1,0))=$A$2),1,0)))</f>
      </c>
      <c r="AI231" s="47" t="str">
        <f>IF(AH231&lt;&gt;0,SUM($AH$4:AH231),0)</f>
      </c>
      <c r="AJ231" s="1"/>
      <c r="AK231" s="17"/>
      <c r="AM231" t="str">
        <f>Potentials!A229</f>
      </c>
      <c r="AN231" s="1" t="str">
        <f>Potentials!L229</f>
      </c>
      <c r="AO231" s="47" t="str">
        <f>IF(INDEX(Potentials!$A$1:$O$1000,MATCH(R231,Potentials!$A$1:$A$1000,0),MATCH("Origine setup",Potentials!$A$1:$O$1,0))&lt;&gt;"",0,
IF($A$2="Tous",
IF(AND($AM$2=0,$AN$2=0,DATE(YEAR(AN231),MONTH(AN231),DAY(AN231))&gt;=$O$6,(DATE(YEAR(AN231),MONTH(AN231),DAY(AN231))&lt;=$O$3),INDEX(Potentials!$A$1:$O$10000,MATCH(AM231,Potentials!$A$1:$A$1000,0),MATCH("Statut",Potentials!$A$1:$O$1,0))="9 -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IF(AND($AM$2&lt;&gt;0,$AN$2&lt;&gt;0,DATE(YEAR(AN231),MONTH(AN231),DAY(AN231))&gt;=$AM$2,(DATE(YEAR(AN231),MONTH(AN231),DAY(AN231))&lt;=$AN$2),INDEX(Potentials!$A$1:$O$10000,MATCH(AM231,Potentials!$A$1:$A$1000,0),MATCH("Statut",Potentials!$A$1:$O$1,0))="9 - Perdu"),1,0)),
IF(AND($AM$2=0,$AN$2=0,DATE(YEAR(AN231),MONTH(AN231),DAY(AN231))&gt;=$O$6,(DATE(YEAR(AN231),MONTH(AN231),DAY(AN231))&lt;=$O$3),INDEX(Potentials!$A$1:$O$1000,MATCH(AM231,Potentials!$A$1:$A$1000,0),MATCH("Groupe",Potentials!$A$1:$O$1,0))=$A$2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,MATCH(AM231,Potentials!$A$1:$A$1000,0),MATCH("Groupe",Potentials!$A$1:$O$1,0))=$A$2,INDEX(Potentials!$A$1:$O$10000,MATCH(AM231,Potentials!$A$1:$A$1000,0),MATCH("Statut",Potentials!$A$1:$O$1,0))="9 - Perdu"),1,0))))</f>
      </c>
      <c r="AP231" s="47" t="str">
        <f>IF(AO231&lt;&gt;0,SUM($AO$4:AO231),0)</f>
      </c>
      <c r="AQ231" s="1"/>
      <c r="AR231" s="17"/>
      <c r="AT231" t="str">
        <f>IF(COUNTIF($AT$4:AT230,Potentials!B229)&gt;0,"",Potentials!B229)</f>
      </c>
      <c r="AU231" s="2" t="str">
        <f t="array" ref="AU231" aca="1" ca="1">IF($A$2="Tous",SUMPRODUCT((Potentials!$F$2:$F$2000)*(Potentials!$B$2:$B$2000=AT231)*(Potentials!$E$2:$E$2000&lt;&gt;"8 - Gagne")*(Potentials!$E$2:$E$2000&lt;&gt;"9 - Perdu")*(Potentials!$E$2:$E$2000&lt;&gt;"10 - Gele"))
+SUMPRODUCT((Potentials!$F$2:$F$2000=0)*(Potentials!$B$2:$B$2000=AT231)*(Potentials!$D$2:$D$2000)*(Potentials!$E$2:$E$2000&lt;&gt;"8 - Gagne")*(Potentials!$E$2:$E$2000&lt;&gt;"9 - Perdu")*(Potentials!$E$2:$E$2000&lt;&gt;"10 - Gele")),
SUMPRODUCT((Potentials!$F$2:$F$2000)*(Potentials!$B$2:$B$2000=AT231)*(Potentials!$E$2:$E$2000&lt;&gt;"8 - Gagne")*(Potentials!$E$2:$E$2000&lt;&gt;"9 - Perdu")*(Potentials!$E$2:$E$2000&lt;&gt;"10 - Gele")*(Potentials!$O$2:$O$2000=$A$2))
+SUMPRODUCT((Potentials!$F$2:$F$2000=0)*(Potentials!$B$2:$B$2000=AT231)*(Potentials!$D$2:$D$2000)*(Potentials!$E$2:$E$2000&lt;&gt;"8 - Gagne")*(Potentials!$E$2:$E$2000&lt;&gt;"9 - Perdu")*(Potentials!$E$2:$E$2000&lt;&gt;"10 - Gele")*(Potentials!$O$2:$O$2000=$A$2)))</f>
      </c>
      <c r="BA231" t="str">
        <f>Potentials!A229</f>
      </c>
      <c r="BB231" s="2" t="str">
        <f t="array" ref="BB231" aca="1" ca="1">IF($A$2="Tous",SUMPRODUCT((Potentials!$F$2:$F$2000)*(Potentials!$A$2:$A$2000=BA231)*(Potentials!$E$2:$E$2000&lt;&gt;"8 - Gagne")*(Potentials!$E$2:$E$2000&lt;&gt;"9 - Perdu")*(Potentials!$E$2:$E$2000&lt;&gt;"10 - Gele"))
+SUMPRODUCT((Potentials!$F$2:$F$2000=0)*(Potentials!$A$2:$A$2000=BA231)*(Potentials!$D$2:$D$2000)*(Potentials!$E$2:$E$2000&lt;&gt;"8 - Gagne")*(Potentials!$E$2:$E$2000&lt;&gt;"9 - Perdu")*(Potentials!$E$2:$E$2000&lt;&gt;"10 - Gele")),
SUMPRODUCT((Potentials!$F$2:$F$2000)*(Potentials!$A$2:$A$2000=BA231)*(Potentials!$E$2:$E$2000&lt;&gt;"8 - Gagne")*(Potentials!$E$2:$E$2000&lt;&gt;"9 - Perdu")*(Potentials!$E$2:$E$2000&lt;&gt;"10 - Gele")*(Potentials!$O$2:$O$2000=$A$2))
+SUMPRODUCT((Potentials!$F$2:$F$2000=0)*(Potentials!$A$2:$A$2000=BA231)*(Potentials!$D$2:$D$2000)*(Potentials!$E$2:$E$2000&lt;&gt;"8 - Gagne")*(Potentials!$E$2:$E$2000&lt;&gt;"9 - Perdu")*(Potentials!$E$2:$E$2000&lt;&gt;"10 - Gele")*(Potentials!$O$2:$O$2000=$A$2)))</f>
      </c>
    </row>
    <row r="232" spans="1:113">
      <c r="R232" t="str">
        <f>Potentials!A230</f>
      </c>
      <c r="S232" s="1" t="str">
        <f>Potentials!M230</f>
      </c>
      <c r="T232" s="47" t="str">
        <f>IF(INDEX(Potentials!$A$1:$O$1000,MATCH(R232,Potentials!$A$1:$A$1000,0),MATCH("Origine setup",Potentials!$A$1:$O$1,0))&lt;&gt;"",0,
IF($A$2="Tous",
IF(AND($R$2=0,$S$2=0,DATE(YEAR(S232),MONTH(S232),DAY(S232))&gt;=$O$6,(DATE(YEAR(S232),MONTH(S232),DAY(S232))&lt;=$O$3),LEFT(R232,3)="PRA"),1,
IF(AND($R$2&lt;&gt;0,$S$2&lt;&gt;0,DATE(YEAR(S232),MONTH(S232),DAY(S232))&gt;=$R$2,(DATE(YEAR(S232),MONTH(S232),DAY(S232))&lt;=$S$2),LEFT(R232,3)="PRA"),1,0)),
IF(AND($R$2=0,$S$2=0,DATE(YEAR(S232),MONTH(S232),DAY(S232))&gt;=$O$6,(DATE(YEAR(S232),MONTH(S232),DAY(S232))&lt;=$O$3),INDEX(Potentials!$A$1:$O$1000,MATCH(R232,Potentials!$A$1:$A$1000,0),MATCH("Groupe",Potentials!$A$1:$O$1,0))=$A$2,LEFT(R232,3)="PRA"),1,
IF(AND($R$2&lt;&gt;0,$S$2&lt;&gt;0,DATE(YEAR(S232),MONTH(S232),DAY(S232))&gt;=$R$2,(DATE(YEAR(S232),MONTH(S232),DAY(S232))&lt;=$S$2),INDEX(Potentials!$A$1:$O$1000,MATCH(R232,Potentials!$A$1:$A$1000,0),MATCH("Groupe",Potentials!$A$1:$O$1,0))=$A$2,LEFT(R232,3)="PRA"),1,0))))</f>
      </c>
      <c r="U232" s="47" t="str">
        <f>IF(T232&lt;&gt;0,SUM($T$4:T232),0)</f>
      </c>
      <c r="V232" s="1"/>
      <c r="W232" s="17"/>
      <c r="Y232" t="str">
        <f>Projects!A230</f>
      </c>
      <c r="Z232" s="1" t="str">
        <f>Projects!I230</f>
      </c>
      <c r="AA232" s="47" t="str">
        <f>IF($A$2="Tous",
IF(AND($Y$2=0,$Z$2=0,DATE(YEAR(Z232),MONTH(Z232),DAY(Z232))&gt;=$O$6,(DATE(YEAR(Z232),MONTH(Z232),DAY(Z232))&lt;=$O$3)),1,
IF(AND($Y$2&lt;&gt;0,$Z$2&lt;&gt;0,DATE(YEAR(Z232),MONTH(Z232),DAY(Z232))&gt;=$Y$2,(DATE(YEAR(Z232),MONTH(Z232),DAY(Z232))&lt;=$Z$2)),1,0)),
IF(AND($Y$2=0,$Z$2=0,DATE(YEAR(Z232),MONTH(Z232),DAY(Z232))&gt;=$O$6,(DATE(YEAR(Z232),MONTH(Z232),DAY(Z232))&lt;=$O$3),INDEX(Projects!$A$1:$O$1000,MATCH(Y232,Projects!$A$1:$A$1000,0),MATCH("Groupe",Projects!$A$1:$O$1,0))=$A$2),1,
IF(AND($Y$2&lt;&gt;0,$Z$2&lt;&gt;0,DATE(YEAR(Z232),MONTH(Z232),DAY(Z232))&gt;=$Y$2,(DATE(YEAR(Z232),MONTH(Z232),DAY(Z232))&lt;=$Z$2),INDEX(Projects!$A$1:$O$1000,MATCH(Y232,Projects!$A$1:$A$1000,0),MATCH("Groupe",Projects!$A$1:$O$1,0))=$A$2),1,0)))</f>
      </c>
      <c r="AB232" s="47" t="str">
        <f>IF(AA232&lt;&gt;0,SUM($AA$4:AA232),0)</f>
      </c>
      <c r="AC232" s="1"/>
      <c r="AD232" s="17"/>
      <c r="AF232" t="str">
        <f>Projects!A230</f>
      </c>
      <c r="AG232" s="1" t="str">
        <f>Projects!D230</f>
      </c>
      <c r="AH232" s="47" t="str">
        <f>IF($A$2="Tous",
IF(AND($AF$2=0,$AG$2=0,DATE(YEAR(AG232),MONTH(AG232),DAY(AG232))&gt;=$O$6,(DATE(YEAR(AG232),MONTH(AG232),DAY(AG232))&lt;=$O$3)),1,
IF(AND($AF$2&lt;&gt;0,$AG$2&lt;&gt;0,DATE(YEAR(AG232),MONTH(AG232),DAY(AG232))&gt;=$AF$2,(DATE(YEAR(AG232),MONTH(AG232),DAY(AG232))&lt;=$AG$2)),1,0)),
IF(AND($AF$2=0,$AG$2=0,DATE(YEAR(AG232),MONTH(AG232),DAY(AG232))&gt;=$O$6,(DATE(YEAR(AG232),MONTH(AG232),DAY(AG232))&lt;=$O$3),INDEX(Projects!$A$1:$O$1000,MATCH(AF232,Projects!$A$1:$A$1000,0),MATCH("Groupe",Projects!$A$1:$O$1,0))=$A$2),1,
IF(AND($AF$2&lt;&gt;0,$AG$2&lt;&gt;0,DATE(YEAR(AG232),MONTH(AG232),DAY(AG232))&gt;=$AF$2,(DATE(YEAR(AG232),MONTH(AG232),DAY(AG232))&lt;=$AG$2),INDEX(Projects!$A$1:$O$1000,MATCH(AF232,Projects!$A$1:$A$1000,0),MATCH("Groupe",Projects!$A$1:$O$1,0))=$A$2),1,0)))</f>
      </c>
      <c r="AI232" s="47" t="str">
        <f>IF(AH232&lt;&gt;0,SUM($AH$4:AH232),0)</f>
      </c>
      <c r="AJ232" s="1"/>
      <c r="AK232" s="17"/>
      <c r="AM232" t="str">
        <f>Potentials!A230</f>
      </c>
      <c r="AN232" s="1" t="str">
        <f>Potentials!L230</f>
      </c>
      <c r="AO232" s="47" t="str">
        <f>IF(INDEX(Potentials!$A$1:$O$1000,MATCH(R232,Potentials!$A$1:$A$1000,0),MATCH("Origine setup",Potentials!$A$1:$O$1,0))&lt;&gt;"",0,
IF($A$2="Tous",
IF(AND($AM$2=0,$AN$2=0,DATE(YEAR(AN232),MONTH(AN232),DAY(AN232))&gt;=$O$6,(DATE(YEAR(AN232),MONTH(AN232),DAY(AN232))&lt;=$O$3),INDEX(Potentials!$A$1:$O$10000,MATCH(AM232,Potentials!$A$1:$A$1000,0),MATCH("Statut",Potentials!$A$1:$O$1,0))="9 -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IF(AND($AM$2&lt;&gt;0,$AN$2&lt;&gt;0,DATE(YEAR(AN232),MONTH(AN232),DAY(AN232))&gt;=$AM$2,(DATE(YEAR(AN232),MONTH(AN232),DAY(AN232))&lt;=$AN$2),INDEX(Potentials!$A$1:$O$10000,MATCH(AM232,Potentials!$A$1:$A$1000,0),MATCH("Statut",Potentials!$A$1:$O$1,0))="9 - Perdu"),1,0)),
IF(AND($AM$2=0,$AN$2=0,DATE(YEAR(AN232),MONTH(AN232),DAY(AN232))&gt;=$O$6,(DATE(YEAR(AN232),MONTH(AN232),DAY(AN232))&lt;=$O$3),INDEX(Potentials!$A$1:$O$1000,MATCH(AM232,Potentials!$A$1:$A$1000,0),MATCH("Groupe",Potentials!$A$1:$O$1,0))=$A$2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,MATCH(AM232,Potentials!$A$1:$A$1000,0),MATCH("Groupe",Potentials!$A$1:$O$1,0))=$A$2,INDEX(Potentials!$A$1:$O$10000,MATCH(AM232,Potentials!$A$1:$A$1000,0),MATCH("Statut",Potentials!$A$1:$O$1,0))="9 - Perdu"),1,0))))</f>
      </c>
      <c r="AP232" s="47" t="str">
        <f>IF(AO232&lt;&gt;0,SUM($AO$4:AO232),0)</f>
      </c>
      <c r="AQ232" s="1"/>
      <c r="AR232" s="17"/>
      <c r="AT232" t="str">
        <f>IF(COUNTIF($AT$4:AT231,Potentials!B230)&gt;0,"",Potentials!B230)</f>
      </c>
      <c r="AU232" s="2" t="str">
        <f t="array" ref="AU232" aca="1" ca="1">IF($A$2="Tous",SUMPRODUCT((Potentials!$F$2:$F$2000)*(Potentials!$B$2:$B$2000=AT232)*(Potentials!$E$2:$E$2000&lt;&gt;"8 - Gagne")*(Potentials!$E$2:$E$2000&lt;&gt;"9 - Perdu")*(Potentials!$E$2:$E$2000&lt;&gt;"10 - Gele"))
+SUMPRODUCT((Potentials!$F$2:$F$2000=0)*(Potentials!$B$2:$B$2000=AT232)*(Potentials!$D$2:$D$2000)*(Potentials!$E$2:$E$2000&lt;&gt;"8 - Gagne")*(Potentials!$E$2:$E$2000&lt;&gt;"9 - Perdu")*(Potentials!$E$2:$E$2000&lt;&gt;"10 - Gele")),
SUMPRODUCT((Potentials!$F$2:$F$2000)*(Potentials!$B$2:$B$2000=AT232)*(Potentials!$E$2:$E$2000&lt;&gt;"8 - Gagne")*(Potentials!$E$2:$E$2000&lt;&gt;"9 - Perdu")*(Potentials!$E$2:$E$2000&lt;&gt;"10 - Gele")*(Potentials!$O$2:$O$2000=$A$2))
+SUMPRODUCT((Potentials!$F$2:$F$2000=0)*(Potentials!$B$2:$B$2000=AT232)*(Potentials!$D$2:$D$2000)*(Potentials!$E$2:$E$2000&lt;&gt;"8 - Gagne")*(Potentials!$E$2:$E$2000&lt;&gt;"9 - Perdu")*(Potentials!$E$2:$E$2000&lt;&gt;"10 - Gele")*(Potentials!$O$2:$O$2000=$A$2)))</f>
      </c>
      <c r="BA232" t="str">
        <f>Potentials!A230</f>
      </c>
      <c r="BB232" s="2" t="str">
        <f t="array" ref="BB232" aca="1" ca="1">IF($A$2="Tous",SUMPRODUCT((Potentials!$F$2:$F$2000)*(Potentials!$A$2:$A$2000=BA232)*(Potentials!$E$2:$E$2000&lt;&gt;"8 - Gagne")*(Potentials!$E$2:$E$2000&lt;&gt;"9 - Perdu")*(Potentials!$E$2:$E$2000&lt;&gt;"10 - Gele"))
+SUMPRODUCT((Potentials!$F$2:$F$2000=0)*(Potentials!$A$2:$A$2000=BA232)*(Potentials!$D$2:$D$2000)*(Potentials!$E$2:$E$2000&lt;&gt;"8 - Gagne")*(Potentials!$E$2:$E$2000&lt;&gt;"9 - Perdu")*(Potentials!$E$2:$E$2000&lt;&gt;"10 - Gele")),
SUMPRODUCT((Potentials!$F$2:$F$2000)*(Potentials!$A$2:$A$2000=BA232)*(Potentials!$E$2:$E$2000&lt;&gt;"8 - Gagne")*(Potentials!$E$2:$E$2000&lt;&gt;"9 - Perdu")*(Potentials!$E$2:$E$2000&lt;&gt;"10 - Gele")*(Potentials!$O$2:$O$2000=$A$2))
+SUMPRODUCT((Potentials!$F$2:$F$2000=0)*(Potentials!$A$2:$A$2000=BA232)*(Potentials!$D$2:$D$2000)*(Potentials!$E$2:$E$2000&lt;&gt;"8 - Gagne")*(Potentials!$E$2:$E$2000&lt;&gt;"9 - Perdu")*(Potentials!$E$2:$E$2000&lt;&gt;"10 - Gele")*(Potentials!$O$2:$O$2000=$A$2)))</f>
      </c>
    </row>
    <row r="233" spans="1:113">
      <c r="R233" t="str">
        <f>Potentials!A231</f>
      </c>
      <c r="S233" s="1" t="str">
        <f>Potentials!M231</f>
      </c>
      <c r="T233" s="47" t="str">
        <f>IF(INDEX(Potentials!$A$1:$O$1000,MATCH(R233,Potentials!$A$1:$A$1000,0),MATCH("Origine setup",Potentials!$A$1:$O$1,0))&lt;&gt;"",0,
IF($A$2="Tous",
IF(AND($R$2=0,$S$2=0,DATE(YEAR(S233),MONTH(S233),DAY(S233))&gt;=$O$6,(DATE(YEAR(S233),MONTH(S233),DAY(S233))&lt;=$O$3),LEFT(R233,3)="PRA"),1,
IF(AND($R$2&lt;&gt;0,$S$2&lt;&gt;0,DATE(YEAR(S233),MONTH(S233),DAY(S233))&gt;=$R$2,(DATE(YEAR(S233),MONTH(S233),DAY(S233))&lt;=$S$2),LEFT(R233,3)="PRA"),1,0)),
IF(AND($R$2=0,$S$2=0,DATE(YEAR(S233),MONTH(S233),DAY(S233))&gt;=$O$6,(DATE(YEAR(S233),MONTH(S233),DAY(S233))&lt;=$O$3),INDEX(Potentials!$A$1:$O$1000,MATCH(R233,Potentials!$A$1:$A$1000,0),MATCH("Groupe",Potentials!$A$1:$O$1,0))=$A$2,LEFT(R233,3)="PRA"),1,
IF(AND($R$2&lt;&gt;0,$S$2&lt;&gt;0,DATE(YEAR(S233),MONTH(S233),DAY(S233))&gt;=$R$2,(DATE(YEAR(S233),MONTH(S233),DAY(S233))&lt;=$S$2),INDEX(Potentials!$A$1:$O$1000,MATCH(R233,Potentials!$A$1:$A$1000,0),MATCH("Groupe",Potentials!$A$1:$O$1,0))=$A$2,LEFT(R233,3)="PRA"),1,0))))</f>
      </c>
      <c r="U233" s="47" t="str">
        <f>IF(T233&lt;&gt;0,SUM($T$4:T233),0)</f>
      </c>
      <c r="V233" s="1"/>
      <c r="W233" s="17"/>
      <c r="Y233" t="str">
        <f>Projects!A231</f>
      </c>
      <c r="Z233" s="1" t="str">
        <f>Projects!I231</f>
      </c>
      <c r="AA233" s="47" t="str">
        <f>IF($A$2="Tous",
IF(AND($Y$2=0,$Z$2=0,DATE(YEAR(Z233),MONTH(Z233),DAY(Z233))&gt;=$O$6,(DATE(YEAR(Z233),MONTH(Z233),DAY(Z233))&lt;=$O$3)),1,
IF(AND($Y$2&lt;&gt;0,$Z$2&lt;&gt;0,DATE(YEAR(Z233),MONTH(Z233),DAY(Z233))&gt;=$Y$2,(DATE(YEAR(Z233),MONTH(Z233),DAY(Z233))&lt;=$Z$2)),1,0)),
IF(AND($Y$2=0,$Z$2=0,DATE(YEAR(Z233),MONTH(Z233),DAY(Z233))&gt;=$O$6,(DATE(YEAR(Z233),MONTH(Z233),DAY(Z233))&lt;=$O$3),INDEX(Projects!$A$1:$O$1000,MATCH(Y233,Projects!$A$1:$A$1000,0),MATCH("Groupe",Projects!$A$1:$O$1,0))=$A$2),1,
IF(AND($Y$2&lt;&gt;0,$Z$2&lt;&gt;0,DATE(YEAR(Z233),MONTH(Z233),DAY(Z233))&gt;=$Y$2,(DATE(YEAR(Z233),MONTH(Z233),DAY(Z233))&lt;=$Z$2),INDEX(Projects!$A$1:$O$1000,MATCH(Y233,Projects!$A$1:$A$1000,0),MATCH("Groupe",Projects!$A$1:$O$1,0))=$A$2),1,0)))</f>
      </c>
      <c r="AB233" s="47" t="str">
        <f>IF(AA233&lt;&gt;0,SUM($AA$4:AA233),0)</f>
      </c>
      <c r="AC233" s="1"/>
      <c r="AD233" s="17"/>
      <c r="AF233" t="str">
        <f>Projects!A231</f>
      </c>
      <c r="AG233" s="1" t="str">
        <f>Projects!D231</f>
      </c>
      <c r="AH233" s="47" t="str">
        <f>IF($A$2="Tous",
IF(AND($AF$2=0,$AG$2=0,DATE(YEAR(AG233),MONTH(AG233),DAY(AG233))&gt;=$O$6,(DATE(YEAR(AG233),MONTH(AG233),DAY(AG233))&lt;=$O$3)),1,
IF(AND($AF$2&lt;&gt;0,$AG$2&lt;&gt;0,DATE(YEAR(AG233),MONTH(AG233),DAY(AG233))&gt;=$AF$2,(DATE(YEAR(AG233),MONTH(AG233),DAY(AG233))&lt;=$AG$2)),1,0)),
IF(AND($AF$2=0,$AG$2=0,DATE(YEAR(AG233),MONTH(AG233),DAY(AG233))&gt;=$O$6,(DATE(YEAR(AG233),MONTH(AG233),DAY(AG233))&lt;=$O$3),INDEX(Projects!$A$1:$O$1000,MATCH(AF233,Projects!$A$1:$A$1000,0),MATCH("Groupe",Projects!$A$1:$O$1,0))=$A$2),1,
IF(AND($AF$2&lt;&gt;0,$AG$2&lt;&gt;0,DATE(YEAR(AG233),MONTH(AG233),DAY(AG233))&gt;=$AF$2,(DATE(YEAR(AG233),MONTH(AG233),DAY(AG233))&lt;=$AG$2),INDEX(Projects!$A$1:$O$1000,MATCH(AF233,Projects!$A$1:$A$1000,0),MATCH("Groupe",Projects!$A$1:$O$1,0))=$A$2),1,0)))</f>
      </c>
      <c r="AI233" s="47" t="str">
        <f>IF(AH233&lt;&gt;0,SUM($AH$4:AH233),0)</f>
      </c>
      <c r="AJ233" s="1"/>
      <c r="AK233" s="17"/>
      <c r="AM233" t="str">
        <f>Potentials!A231</f>
      </c>
      <c r="AN233" s="1" t="str">
        <f>Potentials!L231</f>
      </c>
      <c r="AO233" s="47" t="str">
        <f>IF(INDEX(Potentials!$A$1:$O$1000,MATCH(R233,Potentials!$A$1:$A$1000,0),MATCH("Origine setup",Potentials!$A$1:$O$1,0))&lt;&gt;"",0,
IF($A$2="Tous",
IF(AND($AM$2=0,$AN$2=0,DATE(YEAR(AN233),MONTH(AN233),DAY(AN233))&gt;=$O$6,(DATE(YEAR(AN233),MONTH(AN233),DAY(AN233))&lt;=$O$3),INDEX(Potentials!$A$1:$O$10000,MATCH(AM233,Potentials!$A$1:$A$1000,0),MATCH("Statut",Potentials!$A$1:$O$1,0))="9 -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IF(AND($AM$2&lt;&gt;0,$AN$2&lt;&gt;0,DATE(YEAR(AN233),MONTH(AN233),DAY(AN233))&gt;=$AM$2,(DATE(YEAR(AN233),MONTH(AN233),DAY(AN233))&lt;=$AN$2),INDEX(Potentials!$A$1:$O$10000,MATCH(AM233,Potentials!$A$1:$A$1000,0),MATCH("Statut",Potentials!$A$1:$O$1,0))="9 - Perdu"),1,0)),
IF(AND($AM$2=0,$AN$2=0,DATE(YEAR(AN233),MONTH(AN233),DAY(AN233))&gt;=$O$6,(DATE(YEAR(AN233),MONTH(AN233),DAY(AN233))&lt;=$O$3),INDEX(Potentials!$A$1:$O$1000,MATCH(AM233,Potentials!$A$1:$A$1000,0),MATCH("Groupe",Potentials!$A$1:$O$1,0))=$A$2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,MATCH(AM233,Potentials!$A$1:$A$1000,0),MATCH("Groupe",Potentials!$A$1:$O$1,0))=$A$2,INDEX(Potentials!$A$1:$O$10000,MATCH(AM233,Potentials!$A$1:$A$1000,0),MATCH("Statut",Potentials!$A$1:$O$1,0))="9 - Perdu"),1,0))))</f>
      </c>
      <c r="AP233" s="47" t="str">
        <f>IF(AO233&lt;&gt;0,SUM($AO$4:AO233),0)</f>
      </c>
      <c r="AQ233" s="1"/>
      <c r="AR233" s="17"/>
      <c r="AT233" t="str">
        <f>IF(COUNTIF($AT$4:AT232,Potentials!B231)&gt;0,"",Potentials!B231)</f>
      </c>
      <c r="AU233" s="2" t="str">
        <f t="array" ref="AU233" aca="1" ca="1">IF($A$2="Tous",SUMPRODUCT((Potentials!$F$2:$F$2000)*(Potentials!$B$2:$B$2000=AT233)*(Potentials!$E$2:$E$2000&lt;&gt;"8 - Gagne")*(Potentials!$E$2:$E$2000&lt;&gt;"9 - Perdu")*(Potentials!$E$2:$E$2000&lt;&gt;"10 - Gele"))
+SUMPRODUCT((Potentials!$F$2:$F$2000=0)*(Potentials!$B$2:$B$2000=AT233)*(Potentials!$D$2:$D$2000)*(Potentials!$E$2:$E$2000&lt;&gt;"8 - Gagne")*(Potentials!$E$2:$E$2000&lt;&gt;"9 - Perdu")*(Potentials!$E$2:$E$2000&lt;&gt;"10 - Gele")),
SUMPRODUCT((Potentials!$F$2:$F$2000)*(Potentials!$B$2:$B$2000=AT233)*(Potentials!$E$2:$E$2000&lt;&gt;"8 - Gagne")*(Potentials!$E$2:$E$2000&lt;&gt;"9 - Perdu")*(Potentials!$E$2:$E$2000&lt;&gt;"10 - Gele")*(Potentials!$O$2:$O$2000=$A$2))
+SUMPRODUCT((Potentials!$F$2:$F$2000=0)*(Potentials!$B$2:$B$2000=AT233)*(Potentials!$D$2:$D$2000)*(Potentials!$E$2:$E$2000&lt;&gt;"8 - Gagne")*(Potentials!$E$2:$E$2000&lt;&gt;"9 - Perdu")*(Potentials!$E$2:$E$2000&lt;&gt;"10 - Gele")*(Potentials!$O$2:$O$2000=$A$2)))</f>
      </c>
      <c r="BA233" t="str">
        <f>Potentials!A231</f>
      </c>
      <c r="BB233" s="2" t="str">
        <f t="array" ref="BB233" aca="1" ca="1">IF($A$2="Tous",SUMPRODUCT((Potentials!$F$2:$F$2000)*(Potentials!$A$2:$A$2000=BA233)*(Potentials!$E$2:$E$2000&lt;&gt;"8 - Gagne")*(Potentials!$E$2:$E$2000&lt;&gt;"9 - Perdu")*(Potentials!$E$2:$E$2000&lt;&gt;"10 - Gele"))
+SUMPRODUCT((Potentials!$F$2:$F$2000=0)*(Potentials!$A$2:$A$2000=BA233)*(Potentials!$D$2:$D$2000)*(Potentials!$E$2:$E$2000&lt;&gt;"8 - Gagne")*(Potentials!$E$2:$E$2000&lt;&gt;"9 - Perdu")*(Potentials!$E$2:$E$2000&lt;&gt;"10 - Gele")),
SUMPRODUCT((Potentials!$F$2:$F$2000)*(Potentials!$A$2:$A$2000=BA233)*(Potentials!$E$2:$E$2000&lt;&gt;"8 - Gagne")*(Potentials!$E$2:$E$2000&lt;&gt;"9 - Perdu")*(Potentials!$E$2:$E$2000&lt;&gt;"10 - Gele")*(Potentials!$O$2:$O$2000=$A$2))
+SUMPRODUCT((Potentials!$F$2:$F$2000=0)*(Potentials!$A$2:$A$2000=BA233)*(Potentials!$D$2:$D$2000)*(Potentials!$E$2:$E$2000&lt;&gt;"8 - Gagne")*(Potentials!$E$2:$E$2000&lt;&gt;"9 - Perdu")*(Potentials!$E$2:$E$2000&lt;&gt;"10 - Gele")*(Potentials!$O$2:$O$2000=$A$2)))</f>
      </c>
    </row>
    <row r="234" spans="1:113">
      <c r="R234" t="str">
        <f>Potentials!A232</f>
      </c>
      <c r="S234" s="1" t="str">
        <f>Potentials!M232</f>
      </c>
      <c r="T234" s="47" t="str">
        <f>IF(INDEX(Potentials!$A$1:$O$1000,MATCH(R234,Potentials!$A$1:$A$1000,0),MATCH("Origine setup",Potentials!$A$1:$O$1,0))&lt;&gt;"",0,
IF($A$2="Tous",
IF(AND($R$2=0,$S$2=0,DATE(YEAR(S234),MONTH(S234),DAY(S234))&gt;=$O$6,(DATE(YEAR(S234),MONTH(S234),DAY(S234))&lt;=$O$3),LEFT(R234,3)="PRA"),1,
IF(AND($R$2&lt;&gt;0,$S$2&lt;&gt;0,DATE(YEAR(S234),MONTH(S234),DAY(S234))&gt;=$R$2,(DATE(YEAR(S234),MONTH(S234),DAY(S234))&lt;=$S$2),LEFT(R234,3)="PRA"),1,0)),
IF(AND($R$2=0,$S$2=0,DATE(YEAR(S234),MONTH(S234),DAY(S234))&gt;=$O$6,(DATE(YEAR(S234),MONTH(S234),DAY(S234))&lt;=$O$3),INDEX(Potentials!$A$1:$O$1000,MATCH(R234,Potentials!$A$1:$A$1000,0),MATCH("Groupe",Potentials!$A$1:$O$1,0))=$A$2,LEFT(R234,3)="PRA"),1,
IF(AND($R$2&lt;&gt;0,$S$2&lt;&gt;0,DATE(YEAR(S234),MONTH(S234),DAY(S234))&gt;=$R$2,(DATE(YEAR(S234),MONTH(S234),DAY(S234))&lt;=$S$2),INDEX(Potentials!$A$1:$O$1000,MATCH(R234,Potentials!$A$1:$A$1000,0),MATCH("Groupe",Potentials!$A$1:$O$1,0))=$A$2,LEFT(R234,3)="PRA"),1,0))))</f>
      </c>
      <c r="U234" s="47" t="str">
        <f>IF(T234&lt;&gt;0,SUM($T$4:T234),0)</f>
      </c>
      <c r="V234" s="1"/>
      <c r="W234" s="17"/>
      <c r="Y234" t="str">
        <f>Projects!A232</f>
      </c>
      <c r="Z234" s="1" t="str">
        <f>Projects!I232</f>
      </c>
      <c r="AA234" s="47" t="str">
        <f>IF($A$2="Tous",
IF(AND($Y$2=0,$Z$2=0,DATE(YEAR(Z234),MONTH(Z234),DAY(Z234))&gt;=$O$6,(DATE(YEAR(Z234),MONTH(Z234),DAY(Z234))&lt;=$O$3)),1,
IF(AND($Y$2&lt;&gt;0,$Z$2&lt;&gt;0,DATE(YEAR(Z234),MONTH(Z234),DAY(Z234))&gt;=$Y$2,(DATE(YEAR(Z234),MONTH(Z234),DAY(Z234))&lt;=$Z$2)),1,0)),
IF(AND($Y$2=0,$Z$2=0,DATE(YEAR(Z234),MONTH(Z234),DAY(Z234))&gt;=$O$6,(DATE(YEAR(Z234),MONTH(Z234),DAY(Z234))&lt;=$O$3),INDEX(Projects!$A$1:$O$1000,MATCH(Y234,Projects!$A$1:$A$1000,0),MATCH("Groupe",Projects!$A$1:$O$1,0))=$A$2),1,
IF(AND($Y$2&lt;&gt;0,$Z$2&lt;&gt;0,DATE(YEAR(Z234),MONTH(Z234),DAY(Z234))&gt;=$Y$2,(DATE(YEAR(Z234),MONTH(Z234),DAY(Z234))&lt;=$Z$2),INDEX(Projects!$A$1:$O$1000,MATCH(Y234,Projects!$A$1:$A$1000,0),MATCH("Groupe",Projects!$A$1:$O$1,0))=$A$2),1,0)))</f>
      </c>
      <c r="AB234" s="47" t="str">
        <f>IF(AA234&lt;&gt;0,SUM($AA$4:AA234),0)</f>
      </c>
      <c r="AC234" s="1"/>
      <c r="AD234" s="17"/>
      <c r="AF234" t="str">
        <f>Projects!A232</f>
      </c>
      <c r="AG234" s="1" t="str">
        <f>Projects!D232</f>
      </c>
      <c r="AH234" s="47" t="str">
        <f>IF($A$2="Tous",
IF(AND($AF$2=0,$AG$2=0,DATE(YEAR(AG234),MONTH(AG234),DAY(AG234))&gt;=$O$6,(DATE(YEAR(AG234),MONTH(AG234),DAY(AG234))&lt;=$O$3)),1,
IF(AND($AF$2&lt;&gt;0,$AG$2&lt;&gt;0,DATE(YEAR(AG234),MONTH(AG234),DAY(AG234))&gt;=$AF$2,(DATE(YEAR(AG234),MONTH(AG234),DAY(AG234))&lt;=$AG$2)),1,0)),
IF(AND($AF$2=0,$AG$2=0,DATE(YEAR(AG234),MONTH(AG234),DAY(AG234))&gt;=$O$6,(DATE(YEAR(AG234),MONTH(AG234),DAY(AG234))&lt;=$O$3),INDEX(Projects!$A$1:$O$1000,MATCH(AF234,Projects!$A$1:$A$1000,0),MATCH("Groupe",Projects!$A$1:$O$1,0))=$A$2),1,
IF(AND($AF$2&lt;&gt;0,$AG$2&lt;&gt;0,DATE(YEAR(AG234),MONTH(AG234),DAY(AG234))&gt;=$AF$2,(DATE(YEAR(AG234),MONTH(AG234),DAY(AG234))&lt;=$AG$2),INDEX(Projects!$A$1:$O$1000,MATCH(AF234,Projects!$A$1:$A$1000,0),MATCH("Groupe",Projects!$A$1:$O$1,0))=$A$2),1,0)))</f>
      </c>
      <c r="AI234" s="47" t="str">
        <f>IF(AH234&lt;&gt;0,SUM($AH$4:AH234),0)</f>
      </c>
      <c r="AJ234" s="1"/>
      <c r="AK234" s="17"/>
      <c r="AM234" t="str">
        <f>Potentials!A232</f>
      </c>
      <c r="AN234" s="1" t="str">
        <f>Potentials!L232</f>
      </c>
      <c r="AO234" s="47" t="str">
        <f>IF(INDEX(Potentials!$A$1:$O$1000,MATCH(R234,Potentials!$A$1:$A$1000,0),MATCH("Origine setup",Potentials!$A$1:$O$1,0))&lt;&gt;"",0,
IF($A$2="Tous",
IF(AND($AM$2=0,$AN$2=0,DATE(YEAR(AN234),MONTH(AN234),DAY(AN234))&gt;=$O$6,(DATE(YEAR(AN234),MONTH(AN234),DAY(AN234))&lt;=$O$3),INDEX(Potentials!$A$1:$O$10000,MATCH(AM234,Potentials!$A$1:$A$1000,0),MATCH("Statut",Potentials!$A$1:$O$1,0))="9 -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IF(AND($AM$2&lt;&gt;0,$AN$2&lt;&gt;0,DATE(YEAR(AN234),MONTH(AN234),DAY(AN234))&gt;=$AM$2,(DATE(YEAR(AN234),MONTH(AN234),DAY(AN234))&lt;=$AN$2),INDEX(Potentials!$A$1:$O$10000,MATCH(AM234,Potentials!$A$1:$A$1000,0),MATCH("Statut",Potentials!$A$1:$O$1,0))="9 - Perdu"),1,0)),
IF(AND($AM$2=0,$AN$2=0,DATE(YEAR(AN234),MONTH(AN234),DAY(AN234))&gt;=$O$6,(DATE(YEAR(AN234),MONTH(AN234),DAY(AN234))&lt;=$O$3),INDEX(Potentials!$A$1:$O$1000,MATCH(AM234,Potentials!$A$1:$A$1000,0),MATCH("Groupe",Potentials!$A$1:$O$1,0))=$A$2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,MATCH(AM234,Potentials!$A$1:$A$1000,0),MATCH("Groupe",Potentials!$A$1:$O$1,0))=$A$2,INDEX(Potentials!$A$1:$O$10000,MATCH(AM234,Potentials!$A$1:$A$1000,0),MATCH("Statut",Potentials!$A$1:$O$1,0))="9 - Perdu"),1,0))))</f>
      </c>
      <c r="AP234" s="47" t="str">
        <f>IF(AO234&lt;&gt;0,SUM($AO$4:AO234),0)</f>
      </c>
      <c r="AQ234" s="1"/>
      <c r="AR234" s="17"/>
      <c r="AT234" t="str">
        <f>IF(COUNTIF($AT$4:AT233,Potentials!B232)&gt;0,"",Potentials!B232)</f>
      </c>
      <c r="AU234" s="2" t="str">
        <f t="array" ref="AU234" aca="1" ca="1">IF($A$2="Tous",SUMPRODUCT((Potentials!$F$2:$F$2000)*(Potentials!$B$2:$B$2000=AT234)*(Potentials!$E$2:$E$2000&lt;&gt;"8 - Gagne")*(Potentials!$E$2:$E$2000&lt;&gt;"9 - Perdu")*(Potentials!$E$2:$E$2000&lt;&gt;"10 - Gele"))
+SUMPRODUCT((Potentials!$F$2:$F$2000=0)*(Potentials!$B$2:$B$2000=AT234)*(Potentials!$D$2:$D$2000)*(Potentials!$E$2:$E$2000&lt;&gt;"8 - Gagne")*(Potentials!$E$2:$E$2000&lt;&gt;"9 - Perdu")*(Potentials!$E$2:$E$2000&lt;&gt;"10 - Gele")),
SUMPRODUCT((Potentials!$F$2:$F$2000)*(Potentials!$B$2:$B$2000=AT234)*(Potentials!$E$2:$E$2000&lt;&gt;"8 - Gagne")*(Potentials!$E$2:$E$2000&lt;&gt;"9 - Perdu")*(Potentials!$E$2:$E$2000&lt;&gt;"10 - Gele")*(Potentials!$O$2:$O$2000=$A$2))
+SUMPRODUCT((Potentials!$F$2:$F$2000=0)*(Potentials!$B$2:$B$2000=AT234)*(Potentials!$D$2:$D$2000)*(Potentials!$E$2:$E$2000&lt;&gt;"8 - Gagne")*(Potentials!$E$2:$E$2000&lt;&gt;"9 - Perdu")*(Potentials!$E$2:$E$2000&lt;&gt;"10 - Gele")*(Potentials!$O$2:$O$2000=$A$2)))</f>
      </c>
      <c r="BA234" t="str">
        <f>Potentials!A232</f>
      </c>
      <c r="BB234" s="2" t="str">
        <f t="array" ref="BB234" aca="1" ca="1">IF($A$2="Tous",SUMPRODUCT((Potentials!$F$2:$F$2000)*(Potentials!$A$2:$A$2000=BA234)*(Potentials!$E$2:$E$2000&lt;&gt;"8 - Gagne")*(Potentials!$E$2:$E$2000&lt;&gt;"9 - Perdu")*(Potentials!$E$2:$E$2000&lt;&gt;"10 - Gele"))
+SUMPRODUCT((Potentials!$F$2:$F$2000=0)*(Potentials!$A$2:$A$2000=BA234)*(Potentials!$D$2:$D$2000)*(Potentials!$E$2:$E$2000&lt;&gt;"8 - Gagne")*(Potentials!$E$2:$E$2000&lt;&gt;"9 - Perdu")*(Potentials!$E$2:$E$2000&lt;&gt;"10 - Gele")),
SUMPRODUCT((Potentials!$F$2:$F$2000)*(Potentials!$A$2:$A$2000=BA234)*(Potentials!$E$2:$E$2000&lt;&gt;"8 - Gagne")*(Potentials!$E$2:$E$2000&lt;&gt;"9 - Perdu")*(Potentials!$E$2:$E$2000&lt;&gt;"10 - Gele")*(Potentials!$O$2:$O$2000=$A$2))
+SUMPRODUCT((Potentials!$F$2:$F$2000=0)*(Potentials!$A$2:$A$2000=BA234)*(Potentials!$D$2:$D$2000)*(Potentials!$E$2:$E$2000&lt;&gt;"8 - Gagne")*(Potentials!$E$2:$E$2000&lt;&gt;"9 - Perdu")*(Potentials!$E$2:$E$2000&lt;&gt;"10 - Gele")*(Potentials!$O$2:$O$2000=$A$2)))</f>
      </c>
    </row>
    <row r="235" spans="1:113">
      <c r="R235" t="str">
        <f>Potentials!A233</f>
      </c>
      <c r="S235" s="1" t="str">
        <f>Potentials!M233</f>
      </c>
      <c r="T235" s="47" t="str">
        <f>IF(INDEX(Potentials!$A$1:$O$1000,MATCH(R235,Potentials!$A$1:$A$1000,0),MATCH("Origine setup",Potentials!$A$1:$O$1,0))&lt;&gt;"",0,
IF($A$2="Tous",
IF(AND($R$2=0,$S$2=0,DATE(YEAR(S235),MONTH(S235),DAY(S235))&gt;=$O$6,(DATE(YEAR(S235),MONTH(S235),DAY(S235))&lt;=$O$3),LEFT(R235,3)="PRA"),1,
IF(AND($R$2&lt;&gt;0,$S$2&lt;&gt;0,DATE(YEAR(S235),MONTH(S235),DAY(S235))&gt;=$R$2,(DATE(YEAR(S235),MONTH(S235),DAY(S235))&lt;=$S$2),LEFT(R235,3)="PRA"),1,0)),
IF(AND($R$2=0,$S$2=0,DATE(YEAR(S235),MONTH(S235),DAY(S235))&gt;=$O$6,(DATE(YEAR(S235),MONTH(S235),DAY(S235))&lt;=$O$3),INDEX(Potentials!$A$1:$O$1000,MATCH(R235,Potentials!$A$1:$A$1000,0),MATCH("Groupe",Potentials!$A$1:$O$1,0))=$A$2,LEFT(R235,3)="PRA"),1,
IF(AND($R$2&lt;&gt;0,$S$2&lt;&gt;0,DATE(YEAR(S235),MONTH(S235),DAY(S235))&gt;=$R$2,(DATE(YEAR(S235),MONTH(S235),DAY(S235))&lt;=$S$2),INDEX(Potentials!$A$1:$O$1000,MATCH(R235,Potentials!$A$1:$A$1000,0),MATCH("Groupe",Potentials!$A$1:$O$1,0))=$A$2,LEFT(R235,3)="PRA"),1,0))))</f>
      </c>
      <c r="U235" s="47" t="str">
        <f>IF(T235&lt;&gt;0,SUM($T$4:T235),0)</f>
      </c>
      <c r="V235" s="1"/>
      <c r="W235" s="17"/>
      <c r="Y235" t="str">
        <f>Projects!A233</f>
      </c>
      <c r="Z235" s="1" t="str">
        <f>Projects!I233</f>
      </c>
      <c r="AA235" s="47" t="str">
        <f>IF($A$2="Tous",
IF(AND($Y$2=0,$Z$2=0,DATE(YEAR(Z235),MONTH(Z235),DAY(Z235))&gt;=$O$6,(DATE(YEAR(Z235),MONTH(Z235),DAY(Z235))&lt;=$O$3)),1,
IF(AND($Y$2&lt;&gt;0,$Z$2&lt;&gt;0,DATE(YEAR(Z235),MONTH(Z235),DAY(Z235))&gt;=$Y$2,(DATE(YEAR(Z235),MONTH(Z235),DAY(Z235))&lt;=$Z$2)),1,0)),
IF(AND($Y$2=0,$Z$2=0,DATE(YEAR(Z235),MONTH(Z235),DAY(Z235))&gt;=$O$6,(DATE(YEAR(Z235),MONTH(Z235),DAY(Z235))&lt;=$O$3),INDEX(Projects!$A$1:$O$1000,MATCH(Y235,Projects!$A$1:$A$1000,0),MATCH("Groupe",Projects!$A$1:$O$1,0))=$A$2),1,
IF(AND($Y$2&lt;&gt;0,$Z$2&lt;&gt;0,DATE(YEAR(Z235),MONTH(Z235),DAY(Z235))&gt;=$Y$2,(DATE(YEAR(Z235),MONTH(Z235),DAY(Z235))&lt;=$Z$2),INDEX(Projects!$A$1:$O$1000,MATCH(Y235,Projects!$A$1:$A$1000,0),MATCH("Groupe",Projects!$A$1:$O$1,0))=$A$2),1,0)))</f>
      </c>
      <c r="AB235" s="47" t="str">
        <f>IF(AA235&lt;&gt;0,SUM($AA$4:AA235),0)</f>
      </c>
      <c r="AC235" s="1"/>
      <c r="AD235" s="17"/>
      <c r="AF235" t="str">
        <f>Projects!A233</f>
      </c>
      <c r="AG235" s="1" t="str">
        <f>Projects!D233</f>
      </c>
      <c r="AH235" s="47" t="str">
        <f>IF($A$2="Tous",
IF(AND($AF$2=0,$AG$2=0,DATE(YEAR(AG235),MONTH(AG235),DAY(AG235))&gt;=$O$6,(DATE(YEAR(AG235),MONTH(AG235),DAY(AG235))&lt;=$O$3)),1,
IF(AND($AF$2&lt;&gt;0,$AG$2&lt;&gt;0,DATE(YEAR(AG235),MONTH(AG235),DAY(AG235))&gt;=$AF$2,(DATE(YEAR(AG235),MONTH(AG235),DAY(AG235))&lt;=$AG$2)),1,0)),
IF(AND($AF$2=0,$AG$2=0,DATE(YEAR(AG235),MONTH(AG235),DAY(AG235))&gt;=$O$6,(DATE(YEAR(AG235),MONTH(AG235),DAY(AG235))&lt;=$O$3),INDEX(Projects!$A$1:$O$1000,MATCH(AF235,Projects!$A$1:$A$1000,0),MATCH("Groupe",Projects!$A$1:$O$1,0))=$A$2),1,
IF(AND($AF$2&lt;&gt;0,$AG$2&lt;&gt;0,DATE(YEAR(AG235),MONTH(AG235),DAY(AG235))&gt;=$AF$2,(DATE(YEAR(AG235),MONTH(AG235),DAY(AG235))&lt;=$AG$2),INDEX(Projects!$A$1:$O$1000,MATCH(AF235,Projects!$A$1:$A$1000,0),MATCH("Groupe",Projects!$A$1:$O$1,0))=$A$2),1,0)))</f>
      </c>
      <c r="AI235" s="47" t="str">
        <f>IF(AH235&lt;&gt;0,SUM($AH$4:AH235),0)</f>
      </c>
      <c r="AJ235" s="1"/>
      <c r="AK235" s="17"/>
      <c r="AM235" t="str">
        <f>Potentials!A233</f>
      </c>
      <c r="AN235" s="1" t="str">
        <f>Potentials!L233</f>
      </c>
      <c r="AO235" s="47" t="str">
        <f>IF(INDEX(Potentials!$A$1:$O$1000,MATCH(R235,Potentials!$A$1:$A$1000,0),MATCH("Origine setup",Potentials!$A$1:$O$1,0))&lt;&gt;"",0,
IF($A$2="Tous",
IF(AND($AM$2=0,$AN$2=0,DATE(YEAR(AN235),MONTH(AN235),DAY(AN235))&gt;=$O$6,(DATE(YEAR(AN235),MONTH(AN235),DAY(AN235))&lt;=$O$3),INDEX(Potentials!$A$1:$O$10000,MATCH(AM235,Potentials!$A$1:$A$1000,0),MATCH("Statut",Potentials!$A$1:$O$1,0))="9 -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IF(AND($AM$2&lt;&gt;0,$AN$2&lt;&gt;0,DATE(YEAR(AN235),MONTH(AN235),DAY(AN235))&gt;=$AM$2,(DATE(YEAR(AN235),MONTH(AN235),DAY(AN235))&lt;=$AN$2),INDEX(Potentials!$A$1:$O$10000,MATCH(AM235,Potentials!$A$1:$A$1000,0),MATCH("Statut",Potentials!$A$1:$O$1,0))="9 - Perdu"),1,0)),
IF(AND($AM$2=0,$AN$2=0,DATE(YEAR(AN235),MONTH(AN235),DAY(AN235))&gt;=$O$6,(DATE(YEAR(AN235),MONTH(AN235),DAY(AN235))&lt;=$O$3),INDEX(Potentials!$A$1:$O$1000,MATCH(AM235,Potentials!$A$1:$A$1000,0),MATCH("Groupe",Potentials!$A$1:$O$1,0))=$A$2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,MATCH(AM235,Potentials!$A$1:$A$1000,0),MATCH("Groupe",Potentials!$A$1:$O$1,0))=$A$2,INDEX(Potentials!$A$1:$O$10000,MATCH(AM235,Potentials!$A$1:$A$1000,0),MATCH("Statut",Potentials!$A$1:$O$1,0))="9 - Perdu"),1,0))))</f>
      </c>
      <c r="AP235" s="47" t="str">
        <f>IF(AO235&lt;&gt;0,SUM($AO$4:AO235),0)</f>
      </c>
      <c r="AQ235" s="1"/>
      <c r="AR235" s="17"/>
      <c r="AT235" t="str">
        <f>IF(COUNTIF($AT$4:AT234,Potentials!B233)&gt;0,"",Potentials!B233)</f>
      </c>
      <c r="AU235" s="2" t="str">
        <f t="array" ref="AU235" aca="1" ca="1">IF($A$2="Tous",SUMPRODUCT((Potentials!$F$2:$F$2000)*(Potentials!$B$2:$B$2000=AT235)*(Potentials!$E$2:$E$2000&lt;&gt;"8 - Gagne")*(Potentials!$E$2:$E$2000&lt;&gt;"9 - Perdu")*(Potentials!$E$2:$E$2000&lt;&gt;"10 - Gele"))
+SUMPRODUCT((Potentials!$F$2:$F$2000=0)*(Potentials!$B$2:$B$2000=AT235)*(Potentials!$D$2:$D$2000)*(Potentials!$E$2:$E$2000&lt;&gt;"8 - Gagne")*(Potentials!$E$2:$E$2000&lt;&gt;"9 - Perdu")*(Potentials!$E$2:$E$2000&lt;&gt;"10 - Gele")),
SUMPRODUCT((Potentials!$F$2:$F$2000)*(Potentials!$B$2:$B$2000=AT235)*(Potentials!$E$2:$E$2000&lt;&gt;"8 - Gagne")*(Potentials!$E$2:$E$2000&lt;&gt;"9 - Perdu")*(Potentials!$E$2:$E$2000&lt;&gt;"10 - Gele")*(Potentials!$O$2:$O$2000=$A$2))
+SUMPRODUCT((Potentials!$F$2:$F$2000=0)*(Potentials!$B$2:$B$2000=AT235)*(Potentials!$D$2:$D$2000)*(Potentials!$E$2:$E$2000&lt;&gt;"8 - Gagne")*(Potentials!$E$2:$E$2000&lt;&gt;"9 - Perdu")*(Potentials!$E$2:$E$2000&lt;&gt;"10 - Gele")*(Potentials!$O$2:$O$2000=$A$2)))</f>
      </c>
      <c r="BA235" t="str">
        <f>Potentials!A233</f>
      </c>
      <c r="BB235" s="2" t="str">
        <f t="array" ref="BB235" aca="1" ca="1">IF($A$2="Tous",SUMPRODUCT((Potentials!$F$2:$F$2000)*(Potentials!$A$2:$A$2000=BA235)*(Potentials!$E$2:$E$2000&lt;&gt;"8 - Gagne")*(Potentials!$E$2:$E$2000&lt;&gt;"9 - Perdu")*(Potentials!$E$2:$E$2000&lt;&gt;"10 - Gele"))
+SUMPRODUCT((Potentials!$F$2:$F$2000=0)*(Potentials!$A$2:$A$2000=BA235)*(Potentials!$D$2:$D$2000)*(Potentials!$E$2:$E$2000&lt;&gt;"8 - Gagne")*(Potentials!$E$2:$E$2000&lt;&gt;"9 - Perdu")*(Potentials!$E$2:$E$2000&lt;&gt;"10 - Gele")),
SUMPRODUCT((Potentials!$F$2:$F$2000)*(Potentials!$A$2:$A$2000=BA235)*(Potentials!$E$2:$E$2000&lt;&gt;"8 - Gagne")*(Potentials!$E$2:$E$2000&lt;&gt;"9 - Perdu")*(Potentials!$E$2:$E$2000&lt;&gt;"10 - Gele")*(Potentials!$O$2:$O$2000=$A$2))
+SUMPRODUCT((Potentials!$F$2:$F$2000=0)*(Potentials!$A$2:$A$2000=BA235)*(Potentials!$D$2:$D$2000)*(Potentials!$E$2:$E$2000&lt;&gt;"8 - Gagne")*(Potentials!$E$2:$E$2000&lt;&gt;"9 - Perdu")*(Potentials!$E$2:$E$2000&lt;&gt;"10 - Gele")*(Potentials!$O$2:$O$2000=$A$2)))</f>
      </c>
    </row>
    <row r="236" spans="1:113">
      <c r="R236" t="str">
        <f>Potentials!A234</f>
      </c>
      <c r="S236" s="1" t="str">
        <f>Potentials!M234</f>
      </c>
      <c r="T236" s="47" t="str">
        <f>IF(INDEX(Potentials!$A$1:$O$1000,MATCH(R236,Potentials!$A$1:$A$1000,0),MATCH("Origine setup",Potentials!$A$1:$O$1,0))&lt;&gt;"",0,
IF($A$2="Tous",
IF(AND($R$2=0,$S$2=0,DATE(YEAR(S236),MONTH(S236),DAY(S236))&gt;=$O$6,(DATE(YEAR(S236),MONTH(S236),DAY(S236))&lt;=$O$3),LEFT(R236,3)="PRA"),1,
IF(AND($R$2&lt;&gt;0,$S$2&lt;&gt;0,DATE(YEAR(S236),MONTH(S236),DAY(S236))&gt;=$R$2,(DATE(YEAR(S236),MONTH(S236),DAY(S236))&lt;=$S$2),LEFT(R236,3)="PRA"),1,0)),
IF(AND($R$2=0,$S$2=0,DATE(YEAR(S236),MONTH(S236),DAY(S236))&gt;=$O$6,(DATE(YEAR(S236),MONTH(S236),DAY(S236))&lt;=$O$3),INDEX(Potentials!$A$1:$O$1000,MATCH(R236,Potentials!$A$1:$A$1000,0),MATCH("Groupe",Potentials!$A$1:$O$1,0))=$A$2,LEFT(R236,3)="PRA"),1,
IF(AND($R$2&lt;&gt;0,$S$2&lt;&gt;0,DATE(YEAR(S236),MONTH(S236),DAY(S236))&gt;=$R$2,(DATE(YEAR(S236),MONTH(S236),DAY(S236))&lt;=$S$2),INDEX(Potentials!$A$1:$O$1000,MATCH(R236,Potentials!$A$1:$A$1000,0),MATCH("Groupe",Potentials!$A$1:$O$1,0))=$A$2,LEFT(R236,3)="PRA"),1,0))))</f>
      </c>
      <c r="U236" s="47" t="str">
        <f>IF(T236&lt;&gt;0,SUM($T$4:T236),0)</f>
      </c>
      <c r="V236" s="1"/>
      <c r="W236" s="17"/>
      <c r="Y236" t="str">
        <f>Projects!A234</f>
      </c>
      <c r="Z236" s="1" t="str">
        <f>Projects!I234</f>
      </c>
      <c r="AA236" s="47" t="str">
        <f>IF($A$2="Tous",
IF(AND($Y$2=0,$Z$2=0,DATE(YEAR(Z236),MONTH(Z236),DAY(Z236))&gt;=$O$6,(DATE(YEAR(Z236),MONTH(Z236),DAY(Z236))&lt;=$O$3)),1,
IF(AND($Y$2&lt;&gt;0,$Z$2&lt;&gt;0,DATE(YEAR(Z236),MONTH(Z236),DAY(Z236))&gt;=$Y$2,(DATE(YEAR(Z236),MONTH(Z236),DAY(Z236))&lt;=$Z$2)),1,0)),
IF(AND($Y$2=0,$Z$2=0,DATE(YEAR(Z236),MONTH(Z236),DAY(Z236))&gt;=$O$6,(DATE(YEAR(Z236),MONTH(Z236),DAY(Z236))&lt;=$O$3),INDEX(Projects!$A$1:$O$1000,MATCH(Y236,Projects!$A$1:$A$1000,0),MATCH("Groupe",Projects!$A$1:$O$1,0))=$A$2),1,
IF(AND($Y$2&lt;&gt;0,$Z$2&lt;&gt;0,DATE(YEAR(Z236),MONTH(Z236),DAY(Z236))&gt;=$Y$2,(DATE(YEAR(Z236),MONTH(Z236),DAY(Z236))&lt;=$Z$2),INDEX(Projects!$A$1:$O$1000,MATCH(Y236,Projects!$A$1:$A$1000,0),MATCH("Groupe",Projects!$A$1:$O$1,0))=$A$2),1,0)))</f>
      </c>
      <c r="AB236" s="47" t="str">
        <f>IF(AA236&lt;&gt;0,SUM($AA$4:AA236),0)</f>
      </c>
      <c r="AC236" s="1"/>
      <c r="AD236" s="17"/>
      <c r="AF236" t="str">
        <f>Projects!A234</f>
      </c>
      <c r="AG236" s="1" t="str">
        <f>Projects!D234</f>
      </c>
      <c r="AH236" s="47" t="str">
        <f>IF($A$2="Tous",
IF(AND($AF$2=0,$AG$2=0,DATE(YEAR(AG236),MONTH(AG236),DAY(AG236))&gt;=$O$6,(DATE(YEAR(AG236),MONTH(AG236),DAY(AG236))&lt;=$O$3)),1,
IF(AND($AF$2&lt;&gt;0,$AG$2&lt;&gt;0,DATE(YEAR(AG236),MONTH(AG236),DAY(AG236))&gt;=$AF$2,(DATE(YEAR(AG236),MONTH(AG236),DAY(AG236))&lt;=$AG$2)),1,0)),
IF(AND($AF$2=0,$AG$2=0,DATE(YEAR(AG236),MONTH(AG236),DAY(AG236))&gt;=$O$6,(DATE(YEAR(AG236),MONTH(AG236),DAY(AG236))&lt;=$O$3),INDEX(Projects!$A$1:$O$1000,MATCH(AF236,Projects!$A$1:$A$1000,0),MATCH("Groupe",Projects!$A$1:$O$1,0))=$A$2),1,
IF(AND($AF$2&lt;&gt;0,$AG$2&lt;&gt;0,DATE(YEAR(AG236),MONTH(AG236),DAY(AG236))&gt;=$AF$2,(DATE(YEAR(AG236),MONTH(AG236),DAY(AG236))&lt;=$AG$2),INDEX(Projects!$A$1:$O$1000,MATCH(AF236,Projects!$A$1:$A$1000,0),MATCH("Groupe",Projects!$A$1:$O$1,0))=$A$2),1,0)))</f>
      </c>
      <c r="AI236" s="47" t="str">
        <f>IF(AH236&lt;&gt;0,SUM($AH$4:AH236),0)</f>
      </c>
      <c r="AJ236" s="1"/>
      <c r="AK236" s="17"/>
      <c r="AM236" t="str">
        <f>Potentials!A234</f>
      </c>
      <c r="AN236" s="1" t="str">
        <f>Potentials!L234</f>
      </c>
      <c r="AO236" s="47" t="str">
        <f>IF(INDEX(Potentials!$A$1:$O$1000,MATCH(R236,Potentials!$A$1:$A$1000,0),MATCH("Origine setup",Potentials!$A$1:$O$1,0))&lt;&gt;"",0,
IF($A$2="Tous",
IF(AND($AM$2=0,$AN$2=0,DATE(YEAR(AN236),MONTH(AN236),DAY(AN236))&gt;=$O$6,(DATE(YEAR(AN236),MONTH(AN236),DAY(AN236))&lt;=$O$3),INDEX(Potentials!$A$1:$O$10000,MATCH(AM236,Potentials!$A$1:$A$1000,0),MATCH("Statut",Potentials!$A$1:$O$1,0))="9 -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IF(AND($AM$2&lt;&gt;0,$AN$2&lt;&gt;0,DATE(YEAR(AN236),MONTH(AN236),DAY(AN236))&gt;=$AM$2,(DATE(YEAR(AN236),MONTH(AN236),DAY(AN236))&lt;=$AN$2),INDEX(Potentials!$A$1:$O$10000,MATCH(AM236,Potentials!$A$1:$A$1000,0),MATCH("Statut",Potentials!$A$1:$O$1,0))="9 - Perdu"),1,0)),
IF(AND($AM$2=0,$AN$2=0,DATE(YEAR(AN236),MONTH(AN236),DAY(AN236))&gt;=$O$6,(DATE(YEAR(AN236),MONTH(AN236),DAY(AN236))&lt;=$O$3),INDEX(Potentials!$A$1:$O$1000,MATCH(AM236,Potentials!$A$1:$A$1000,0),MATCH("Groupe",Potentials!$A$1:$O$1,0))=$A$2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,MATCH(AM236,Potentials!$A$1:$A$1000,0),MATCH("Groupe",Potentials!$A$1:$O$1,0))=$A$2,INDEX(Potentials!$A$1:$O$10000,MATCH(AM236,Potentials!$A$1:$A$1000,0),MATCH("Statut",Potentials!$A$1:$O$1,0))="9 - Perdu"),1,0))))</f>
      </c>
      <c r="AP236" s="47" t="str">
        <f>IF(AO236&lt;&gt;0,SUM($AO$4:AO236),0)</f>
      </c>
      <c r="AQ236" s="1"/>
      <c r="AR236" s="17"/>
      <c r="AT236" t="str">
        <f>IF(COUNTIF($AT$4:AT235,Potentials!B234)&gt;0,"",Potentials!B234)</f>
      </c>
      <c r="AU236" s="2" t="str">
        <f t="array" ref="AU236" aca="1" ca="1">IF($A$2="Tous",SUMPRODUCT((Potentials!$F$2:$F$2000)*(Potentials!$B$2:$B$2000=AT236)*(Potentials!$E$2:$E$2000&lt;&gt;"8 - Gagne")*(Potentials!$E$2:$E$2000&lt;&gt;"9 - Perdu")*(Potentials!$E$2:$E$2000&lt;&gt;"10 - Gele"))
+SUMPRODUCT((Potentials!$F$2:$F$2000=0)*(Potentials!$B$2:$B$2000=AT236)*(Potentials!$D$2:$D$2000)*(Potentials!$E$2:$E$2000&lt;&gt;"8 - Gagne")*(Potentials!$E$2:$E$2000&lt;&gt;"9 - Perdu")*(Potentials!$E$2:$E$2000&lt;&gt;"10 - Gele")),
SUMPRODUCT((Potentials!$F$2:$F$2000)*(Potentials!$B$2:$B$2000=AT236)*(Potentials!$E$2:$E$2000&lt;&gt;"8 - Gagne")*(Potentials!$E$2:$E$2000&lt;&gt;"9 - Perdu")*(Potentials!$E$2:$E$2000&lt;&gt;"10 - Gele")*(Potentials!$O$2:$O$2000=$A$2))
+SUMPRODUCT((Potentials!$F$2:$F$2000=0)*(Potentials!$B$2:$B$2000=AT236)*(Potentials!$D$2:$D$2000)*(Potentials!$E$2:$E$2000&lt;&gt;"8 - Gagne")*(Potentials!$E$2:$E$2000&lt;&gt;"9 - Perdu")*(Potentials!$E$2:$E$2000&lt;&gt;"10 - Gele")*(Potentials!$O$2:$O$2000=$A$2)))</f>
      </c>
      <c r="BA236" t="str">
        <f>Potentials!A234</f>
      </c>
      <c r="BB236" s="2" t="str">
        <f t="array" ref="BB236" aca="1" ca="1">IF($A$2="Tous",SUMPRODUCT((Potentials!$F$2:$F$2000)*(Potentials!$A$2:$A$2000=BA236)*(Potentials!$E$2:$E$2000&lt;&gt;"8 - Gagne")*(Potentials!$E$2:$E$2000&lt;&gt;"9 - Perdu")*(Potentials!$E$2:$E$2000&lt;&gt;"10 - Gele"))
+SUMPRODUCT((Potentials!$F$2:$F$2000=0)*(Potentials!$A$2:$A$2000=BA236)*(Potentials!$D$2:$D$2000)*(Potentials!$E$2:$E$2000&lt;&gt;"8 - Gagne")*(Potentials!$E$2:$E$2000&lt;&gt;"9 - Perdu")*(Potentials!$E$2:$E$2000&lt;&gt;"10 - Gele")),
SUMPRODUCT((Potentials!$F$2:$F$2000)*(Potentials!$A$2:$A$2000=BA236)*(Potentials!$E$2:$E$2000&lt;&gt;"8 - Gagne")*(Potentials!$E$2:$E$2000&lt;&gt;"9 - Perdu")*(Potentials!$E$2:$E$2000&lt;&gt;"10 - Gele")*(Potentials!$O$2:$O$2000=$A$2))
+SUMPRODUCT((Potentials!$F$2:$F$2000=0)*(Potentials!$A$2:$A$2000=BA236)*(Potentials!$D$2:$D$2000)*(Potentials!$E$2:$E$2000&lt;&gt;"8 - Gagne")*(Potentials!$E$2:$E$2000&lt;&gt;"9 - Perdu")*(Potentials!$E$2:$E$2000&lt;&gt;"10 - Gele")*(Potentials!$O$2:$O$2000=$A$2)))</f>
      </c>
    </row>
    <row r="237" spans="1:113">
      <c r="R237" t="str">
        <f>Potentials!A235</f>
      </c>
      <c r="S237" s="1" t="str">
        <f>Potentials!M235</f>
      </c>
      <c r="T237" s="47" t="str">
        <f>IF(INDEX(Potentials!$A$1:$O$1000,MATCH(R237,Potentials!$A$1:$A$1000,0),MATCH("Origine setup",Potentials!$A$1:$O$1,0))&lt;&gt;"",0,
IF($A$2="Tous",
IF(AND($R$2=0,$S$2=0,DATE(YEAR(S237),MONTH(S237),DAY(S237))&gt;=$O$6,(DATE(YEAR(S237),MONTH(S237),DAY(S237))&lt;=$O$3),LEFT(R237,3)="PRA"),1,
IF(AND($R$2&lt;&gt;0,$S$2&lt;&gt;0,DATE(YEAR(S237),MONTH(S237),DAY(S237))&gt;=$R$2,(DATE(YEAR(S237),MONTH(S237),DAY(S237))&lt;=$S$2),LEFT(R237,3)="PRA"),1,0)),
IF(AND($R$2=0,$S$2=0,DATE(YEAR(S237),MONTH(S237),DAY(S237))&gt;=$O$6,(DATE(YEAR(S237),MONTH(S237),DAY(S237))&lt;=$O$3),INDEX(Potentials!$A$1:$O$1000,MATCH(R237,Potentials!$A$1:$A$1000,0),MATCH("Groupe",Potentials!$A$1:$O$1,0))=$A$2,LEFT(R237,3)="PRA"),1,
IF(AND($R$2&lt;&gt;0,$S$2&lt;&gt;0,DATE(YEAR(S237),MONTH(S237),DAY(S237))&gt;=$R$2,(DATE(YEAR(S237),MONTH(S237),DAY(S237))&lt;=$S$2),INDEX(Potentials!$A$1:$O$1000,MATCH(R237,Potentials!$A$1:$A$1000,0),MATCH("Groupe",Potentials!$A$1:$O$1,0))=$A$2,LEFT(R237,3)="PRA"),1,0))))</f>
      </c>
      <c r="U237" s="47" t="str">
        <f>IF(T237&lt;&gt;0,SUM($T$4:T237),0)</f>
      </c>
      <c r="V237" s="1"/>
      <c r="W237" s="17"/>
      <c r="Y237" t="str">
        <f>Projects!A235</f>
      </c>
      <c r="Z237" s="1" t="str">
        <f>Projects!I235</f>
      </c>
      <c r="AA237" s="47" t="str">
        <f>IF($A$2="Tous",
IF(AND($Y$2=0,$Z$2=0,DATE(YEAR(Z237),MONTH(Z237),DAY(Z237))&gt;=$O$6,(DATE(YEAR(Z237),MONTH(Z237),DAY(Z237))&lt;=$O$3)),1,
IF(AND($Y$2&lt;&gt;0,$Z$2&lt;&gt;0,DATE(YEAR(Z237),MONTH(Z237),DAY(Z237))&gt;=$Y$2,(DATE(YEAR(Z237),MONTH(Z237),DAY(Z237))&lt;=$Z$2)),1,0)),
IF(AND($Y$2=0,$Z$2=0,DATE(YEAR(Z237),MONTH(Z237),DAY(Z237))&gt;=$O$6,(DATE(YEAR(Z237),MONTH(Z237),DAY(Z237))&lt;=$O$3),INDEX(Projects!$A$1:$O$1000,MATCH(Y237,Projects!$A$1:$A$1000,0),MATCH("Groupe",Projects!$A$1:$O$1,0))=$A$2),1,
IF(AND($Y$2&lt;&gt;0,$Z$2&lt;&gt;0,DATE(YEAR(Z237),MONTH(Z237),DAY(Z237))&gt;=$Y$2,(DATE(YEAR(Z237),MONTH(Z237),DAY(Z237))&lt;=$Z$2),INDEX(Projects!$A$1:$O$1000,MATCH(Y237,Projects!$A$1:$A$1000,0),MATCH("Groupe",Projects!$A$1:$O$1,0))=$A$2),1,0)))</f>
      </c>
      <c r="AB237" s="47" t="str">
        <f>IF(AA237&lt;&gt;0,SUM($AA$4:AA237),0)</f>
      </c>
      <c r="AC237" s="1"/>
      <c r="AD237" s="17"/>
      <c r="AF237" t="str">
        <f>Projects!A235</f>
      </c>
      <c r="AG237" s="1" t="str">
        <f>Projects!D235</f>
      </c>
      <c r="AH237" s="47" t="str">
        <f>IF($A$2="Tous",
IF(AND($AF$2=0,$AG$2=0,DATE(YEAR(AG237),MONTH(AG237),DAY(AG237))&gt;=$O$6,(DATE(YEAR(AG237),MONTH(AG237),DAY(AG237))&lt;=$O$3)),1,
IF(AND($AF$2&lt;&gt;0,$AG$2&lt;&gt;0,DATE(YEAR(AG237),MONTH(AG237),DAY(AG237))&gt;=$AF$2,(DATE(YEAR(AG237),MONTH(AG237),DAY(AG237))&lt;=$AG$2)),1,0)),
IF(AND($AF$2=0,$AG$2=0,DATE(YEAR(AG237),MONTH(AG237),DAY(AG237))&gt;=$O$6,(DATE(YEAR(AG237),MONTH(AG237),DAY(AG237))&lt;=$O$3),INDEX(Projects!$A$1:$O$1000,MATCH(AF237,Projects!$A$1:$A$1000,0),MATCH("Groupe",Projects!$A$1:$O$1,0))=$A$2),1,
IF(AND($AF$2&lt;&gt;0,$AG$2&lt;&gt;0,DATE(YEAR(AG237),MONTH(AG237),DAY(AG237))&gt;=$AF$2,(DATE(YEAR(AG237),MONTH(AG237),DAY(AG237))&lt;=$AG$2),INDEX(Projects!$A$1:$O$1000,MATCH(AF237,Projects!$A$1:$A$1000,0),MATCH("Groupe",Projects!$A$1:$O$1,0))=$A$2),1,0)))</f>
      </c>
      <c r="AI237" s="47" t="str">
        <f>IF(AH237&lt;&gt;0,SUM($AH$4:AH237),0)</f>
      </c>
      <c r="AJ237" s="1"/>
      <c r="AK237" s="17"/>
      <c r="AM237" t="str">
        <f>Potentials!A235</f>
      </c>
      <c r="AN237" s="1" t="str">
        <f>Potentials!L235</f>
      </c>
      <c r="AO237" s="47" t="str">
        <f>IF(INDEX(Potentials!$A$1:$O$1000,MATCH(R237,Potentials!$A$1:$A$1000,0),MATCH("Origine setup",Potentials!$A$1:$O$1,0))&lt;&gt;"",0,
IF($A$2="Tous",
IF(AND($AM$2=0,$AN$2=0,DATE(YEAR(AN237),MONTH(AN237),DAY(AN237))&gt;=$O$6,(DATE(YEAR(AN237),MONTH(AN237),DAY(AN237))&lt;=$O$3),INDEX(Potentials!$A$1:$O$10000,MATCH(AM237,Potentials!$A$1:$A$1000,0),MATCH("Statut",Potentials!$A$1:$O$1,0))="9 -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IF(AND($AM$2&lt;&gt;0,$AN$2&lt;&gt;0,DATE(YEAR(AN237),MONTH(AN237),DAY(AN237))&gt;=$AM$2,(DATE(YEAR(AN237),MONTH(AN237),DAY(AN237))&lt;=$AN$2),INDEX(Potentials!$A$1:$O$10000,MATCH(AM237,Potentials!$A$1:$A$1000,0),MATCH("Statut",Potentials!$A$1:$O$1,0))="9 - Perdu"),1,0)),
IF(AND($AM$2=0,$AN$2=0,DATE(YEAR(AN237),MONTH(AN237),DAY(AN237))&gt;=$O$6,(DATE(YEAR(AN237),MONTH(AN237),DAY(AN237))&lt;=$O$3),INDEX(Potentials!$A$1:$O$1000,MATCH(AM237,Potentials!$A$1:$A$1000,0),MATCH("Groupe",Potentials!$A$1:$O$1,0))=$A$2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,MATCH(AM237,Potentials!$A$1:$A$1000,0),MATCH("Groupe",Potentials!$A$1:$O$1,0))=$A$2,INDEX(Potentials!$A$1:$O$10000,MATCH(AM237,Potentials!$A$1:$A$1000,0),MATCH("Statut",Potentials!$A$1:$O$1,0))="9 - Perdu"),1,0))))</f>
      </c>
      <c r="AP237" s="47" t="str">
        <f>IF(AO237&lt;&gt;0,SUM($AO$4:AO237),0)</f>
      </c>
      <c r="AQ237" s="1"/>
      <c r="AR237" s="17"/>
      <c r="AT237" t="str">
        <f>IF(COUNTIF($AT$4:AT236,Potentials!B235)&gt;0,"",Potentials!B235)</f>
      </c>
      <c r="AU237" s="2" t="str">
        <f t="array" ref="AU237" aca="1" ca="1">IF($A$2="Tous",SUMPRODUCT((Potentials!$F$2:$F$2000)*(Potentials!$B$2:$B$2000=AT237)*(Potentials!$E$2:$E$2000&lt;&gt;"8 - Gagne")*(Potentials!$E$2:$E$2000&lt;&gt;"9 - Perdu")*(Potentials!$E$2:$E$2000&lt;&gt;"10 - Gele"))
+SUMPRODUCT((Potentials!$F$2:$F$2000=0)*(Potentials!$B$2:$B$2000=AT237)*(Potentials!$D$2:$D$2000)*(Potentials!$E$2:$E$2000&lt;&gt;"8 - Gagne")*(Potentials!$E$2:$E$2000&lt;&gt;"9 - Perdu")*(Potentials!$E$2:$E$2000&lt;&gt;"10 - Gele")),
SUMPRODUCT((Potentials!$F$2:$F$2000)*(Potentials!$B$2:$B$2000=AT237)*(Potentials!$E$2:$E$2000&lt;&gt;"8 - Gagne")*(Potentials!$E$2:$E$2000&lt;&gt;"9 - Perdu")*(Potentials!$E$2:$E$2000&lt;&gt;"10 - Gele")*(Potentials!$O$2:$O$2000=$A$2))
+SUMPRODUCT((Potentials!$F$2:$F$2000=0)*(Potentials!$B$2:$B$2000=AT237)*(Potentials!$D$2:$D$2000)*(Potentials!$E$2:$E$2000&lt;&gt;"8 - Gagne")*(Potentials!$E$2:$E$2000&lt;&gt;"9 - Perdu")*(Potentials!$E$2:$E$2000&lt;&gt;"10 - Gele")*(Potentials!$O$2:$O$2000=$A$2)))</f>
      </c>
      <c r="BA237" t="str">
        <f>Potentials!A235</f>
      </c>
      <c r="BB237" s="2" t="str">
        <f t="array" ref="BB237" aca="1" ca="1">IF($A$2="Tous",SUMPRODUCT((Potentials!$F$2:$F$2000)*(Potentials!$A$2:$A$2000=BA237)*(Potentials!$E$2:$E$2000&lt;&gt;"8 - Gagne")*(Potentials!$E$2:$E$2000&lt;&gt;"9 - Perdu")*(Potentials!$E$2:$E$2000&lt;&gt;"10 - Gele"))
+SUMPRODUCT((Potentials!$F$2:$F$2000=0)*(Potentials!$A$2:$A$2000=BA237)*(Potentials!$D$2:$D$2000)*(Potentials!$E$2:$E$2000&lt;&gt;"8 - Gagne")*(Potentials!$E$2:$E$2000&lt;&gt;"9 - Perdu")*(Potentials!$E$2:$E$2000&lt;&gt;"10 - Gele")),
SUMPRODUCT((Potentials!$F$2:$F$2000)*(Potentials!$A$2:$A$2000=BA237)*(Potentials!$E$2:$E$2000&lt;&gt;"8 - Gagne")*(Potentials!$E$2:$E$2000&lt;&gt;"9 - Perdu")*(Potentials!$E$2:$E$2000&lt;&gt;"10 - Gele")*(Potentials!$O$2:$O$2000=$A$2))
+SUMPRODUCT((Potentials!$F$2:$F$2000=0)*(Potentials!$A$2:$A$2000=BA237)*(Potentials!$D$2:$D$2000)*(Potentials!$E$2:$E$2000&lt;&gt;"8 - Gagne")*(Potentials!$E$2:$E$2000&lt;&gt;"9 - Perdu")*(Potentials!$E$2:$E$2000&lt;&gt;"10 - Gele")*(Potentials!$O$2:$O$2000=$A$2)))</f>
      </c>
    </row>
    <row r="238" spans="1:113">
      <c r="R238" t="str">
        <f>Potentials!A236</f>
      </c>
      <c r="S238" s="1" t="str">
        <f>Potentials!M236</f>
      </c>
      <c r="T238" s="47" t="str">
        <f>IF(INDEX(Potentials!$A$1:$O$1000,MATCH(R238,Potentials!$A$1:$A$1000,0),MATCH("Origine setup",Potentials!$A$1:$O$1,0))&lt;&gt;"",0,
IF($A$2="Tous",
IF(AND($R$2=0,$S$2=0,DATE(YEAR(S238),MONTH(S238),DAY(S238))&gt;=$O$6,(DATE(YEAR(S238),MONTH(S238),DAY(S238))&lt;=$O$3),LEFT(R238,3)="PRA"),1,
IF(AND($R$2&lt;&gt;0,$S$2&lt;&gt;0,DATE(YEAR(S238),MONTH(S238),DAY(S238))&gt;=$R$2,(DATE(YEAR(S238),MONTH(S238),DAY(S238))&lt;=$S$2),LEFT(R238,3)="PRA"),1,0)),
IF(AND($R$2=0,$S$2=0,DATE(YEAR(S238),MONTH(S238),DAY(S238))&gt;=$O$6,(DATE(YEAR(S238),MONTH(S238),DAY(S238))&lt;=$O$3),INDEX(Potentials!$A$1:$O$1000,MATCH(R238,Potentials!$A$1:$A$1000,0),MATCH("Groupe",Potentials!$A$1:$O$1,0))=$A$2,LEFT(R238,3)="PRA"),1,
IF(AND($R$2&lt;&gt;0,$S$2&lt;&gt;0,DATE(YEAR(S238),MONTH(S238),DAY(S238))&gt;=$R$2,(DATE(YEAR(S238),MONTH(S238),DAY(S238))&lt;=$S$2),INDEX(Potentials!$A$1:$O$1000,MATCH(R238,Potentials!$A$1:$A$1000,0),MATCH("Groupe",Potentials!$A$1:$O$1,0))=$A$2,LEFT(R238,3)="PRA"),1,0))))</f>
      </c>
      <c r="U238" s="47" t="str">
        <f>IF(T238&lt;&gt;0,SUM($T$4:T238),0)</f>
      </c>
      <c r="V238" s="1"/>
      <c r="W238" s="17"/>
      <c r="Y238" t="str">
        <f>Projects!A236</f>
      </c>
      <c r="Z238" s="1" t="str">
        <f>Projects!I236</f>
      </c>
      <c r="AA238" s="47" t="str">
        <f>IF($A$2="Tous",
IF(AND($Y$2=0,$Z$2=0,DATE(YEAR(Z238),MONTH(Z238),DAY(Z238))&gt;=$O$6,(DATE(YEAR(Z238),MONTH(Z238),DAY(Z238))&lt;=$O$3)),1,
IF(AND($Y$2&lt;&gt;0,$Z$2&lt;&gt;0,DATE(YEAR(Z238),MONTH(Z238),DAY(Z238))&gt;=$Y$2,(DATE(YEAR(Z238),MONTH(Z238),DAY(Z238))&lt;=$Z$2)),1,0)),
IF(AND($Y$2=0,$Z$2=0,DATE(YEAR(Z238),MONTH(Z238),DAY(Z238))&gt;=$O$6,(DATE(YEAR(Z238),MONTH(Z238),DAY(Z238))&lt;=$O$3),INDEX(Projects!$A$1:$O$1000,MATCH(Y238,Projects!$A$1:$A$1000,0),MATCH("Groupe",Projects!$A$1:$O$1,0))=$A$2),1,
IF(AND($Y$2&lt;&gt;0,$Z$2&lt;&gt;0,DATE(YEAR(Z238),MONTH(Z238),DAY(Z238))&gt;=$Y$2,(DATE(YEAR(Z238),MONTH(Z238),DAY(Z238))&lt;=$Z$2),INDEX(Projects!$A$1:$O$1000,MATCH(Y238,Projects!$A$1:$A$1000,0),MATCH("Groupe",Projects!$A$1:$O$1,0))=$A$2),1,0)))</f>
      </c>
      <c r="AB238" s="47" t="str">
        <f>IF(AA238&lt;&gt;0,SUM($AA$4:AA238),0)</f>
      </c>
      <c r="AC238" s="1"/>
      <c r="AD238" s="17"/>
      <c r="AF238" t="str">
        <f>Projects!A236</f>
      </c>
      <c r="AG238" s="1" t="str">
        <f>Projects!D236</f>
      </c>
      <c r="AH238" s="47" t="str">
        <f>IF($A$2="Tous",
IF(AND($AF$2=0,$AG$2=0,DATE(YEAR(AG238),MONTH(AG238),DAY(AG238))&gt;=$O$6,(DATE(YEAR(AG238),MONTH(AG238),DAY(AG238))&lt;=$O$3)),1,
IF(AND($AF$2&lt;&gt;0,$AG$2&lt;&gt;0,DATE(YEAR(AG238),MONTH(AG238),DAY(AG238))&gt;=$AF$2,(DATE(YEAR(AG238),MONTH(AG238),DAY(AG238))&lt;=$AG$2)),1,0)),
IF(AND($AF$2=0,$AG$2=0,DATE(YEAR(AG238),MONTH(AG238),DAY(AG238))&gt;=$O$6,(DATE(YEAR(AG238),MONTH(AG238),DAY(AG238))&lt;=$O$3),INDEX(Projects!$A$1:$O$1000,MATCH(AF238,Projects!$A$1:$A$1000,0),MATCH("Groupe",Projects!$A$1:$O$1,0))=$A$2),1,
IF(AND($AF$2&lt;&gt;0,$AG$2&lt;&gt;0,DATE(YEAR(AG238),MONTH(AG238),DAY(AG238))&gt;=$AF$2,(DATE(YEAR(AG238),MONTH(AG238),DAY(AG238))&lt;=$AG$2),INDEX(Projects!$A$1:$O$1000,MATCH(AF238,Projects!$A$1:$A$1000,0),MATCH("Groupe",Projects!$A$1:$O$1,0))=$A$2),1,0)))</f>
      </c>
      <c r="AI238" s="47" t="str">
        <f>IF(AH238&lt;&gt;0,SUM($AH$4:AH238),0)</f>
      </c>
      <c r="AJ238" s="1"/>
      <c r="AK238" s="17"/>
      <c r="AM238" t="str">
        <f>Potentials!A236</f>
      </c>
      <c r="AN238" s="1" t="str">
        <f>Potentials!L236</f>
      </c>
      <c r="AO238" s="47" t="str">
        <f>IF(INDEX(Potentials!$A$1:$O$1000,MATCH(R238,Potentials!$A$1:$A$1000,0),MATCH("Origine setup",Potentials!$A$1:$O$1,0))&lt;&gt;"",0,
IF($A$2="Tous",
IF(AND($AM$2=0,$AN$2=0,DATE(YEAR(AN238),MONTH(AN238),DAY(AN238))&gt;=$O$6,(DATE(YEAR(AN238),MONTH(AN238),DAY(AN238))&lt;=$O$3),INDEX(Potentials!$A$1:$O$10000,MATCH(AM238,Potentials!$A$1:$A$1000,0),MATCH("Statut",Potentials!$A$1:$O$1,0))="9 -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IF(AND($AM$2&lt;&gt;0,$AN$2&lt;&gt;0,DATE(YEAR(AN238),MONTH(AN238),DAY(AN238))&gt;=$AM$2,(DATE(YEAR(AN238),MONTH(AN238),DAY(AN238))&lt;=$AN$2),INDEX(Potentials!$A$1:$O$10000,MATCH(AM238,Potentials!$A$1:$A$1000,0),MATCH("Statut",Potentials!$A$1:$O$1,0))="9 - Perdu"),1,0)),
IF(AND($AM$2=0,$AN$2=0,DATE(YEAR(AN238),MONTH(AN238),DAY(AN238))&gt;=$O$6,(DATE(YEAR(AN238),MONTH(AN238),DAY(AN238))&lt;=$O$3),INDEX(Potentials!$A$1:$O$1000,MATCH(AM238,Potentials!$A$1:$A$1000,0),MATCH("Groupe",Potentials!$A$1:$O$1,0))=$A$2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,MATCH(AM238,Potentials!$A$1:$A$1000,0),MATCH("Groupe",Potentials!$A$1:$O$1,0))=$A$2,INDEX(Potentials!$A$1:$O$10000,MATCH(AM238,Potentials!$A$1:$A$1000,0),MATCH("Statut",Potentials!$A$1:$O$1,0))="9 - Perdu"),1,0))))</f>
      </c>
      <c r="AP238" s="47" t="str">
        <f>IF(AO238&lt;&gt;0,SUM($AO$4:AO238),0)</f>
      </c>
      <c r="AQ238" s="1"/>
      <c r="AR238" s="17"/>
      <c r="AT238" t="str">
        <f>IF(COUNTIF($AT$4:AT237,Potentials!B236)&gt;0,"",Potentials!B236)</f>
      </c>
      <c r="AU238" s="2" t="str">
        <f t="array" ref="AU238" aca="1" ca="1">IF($A$2="Tous",SUMPRODUCT((Potentials!$F$2:$F$2000)*(Potentials!$B$2:$B$2000=AT238)*(Potentials!$E$2:$E$2000&lt;&gt;"8 - Gagne")*(Potentials!$E$2:$E$2000&lt;&gt;"9 - Perdu")*(Potentials!$E$2:$E$2000&lt;&gt;"10 - Gele"))
+SUMPRODUCT((Potentials!$F$2:$F$2000=0)*(Potentials!$B$2:$B$2000=AT238)*(Potentials!$D$2:$D$2000)*(Potentials!$E$2:$E$2000&lt;&gt;"8 - Gagne")*(Potentials!$E$2:$E$2000&lt;&gt;"9 - Perdu")*(Potentials!$E$2:$E$2000&lt;&gt;"10 - Gele")),
SUMPRODUCT((Potentials!$F$2:$F$2000)*(Potentials!$B$2:$B$2000=AT238)*(Potentials!$E$2:$E$2000&lt;&gt;"8 - Gagne")*(Potentials!$E$2:$E$2000&lt;&gt;"9 - Perdu")*(Potentials!$E$2:$E$2000&lt;&gt;"10 - Gele")*(Potentials!$O$2:$O$2000=$A$2))
+SUMPRODUCT((Potentials!$F$2:$F$2000=0)*(Potentials!$B$2:$B$2000=AT238)*(Potentials!$D$2:$D$2000)*(Potentials!$E$2:$E$2000&lt;&gt;"8 - Gagne")*(Potentials!$E$2:$E$2000&lt;&gt;"9 - Perdu")*(Potentials!$E$2:$E$2000&lt;&gt;"10 - Gele")*(Potentials!$O$2:$O$2000=$A$2)))</f>
      </c>
      <c r="BA238" t="str">
        <f>Potentials!A236</f>
      </c>
      <c r="BB238" s="2" t="str">
        <f t="array" ref="BB238" aca="1" ca="1">IF($A$2="Tous",SUMPRODUCT((Potentials!$F$2:$F$2000)*(Potentials!$A$2:$A$2000=BA238)*(Potentials!$E$2:$E$2000&lt;&gt;"8 - Gagne")*(Potentials!$E$2:$E$2000&lt;&gt;"9 - Perdu")*(Potentials!$E$2:$E$2000&lt;&gt;"10 - Gele"))
+SUMPRODUCT((Potentials!$F$2:$F$2000=0)*(Potentials!$A$2:$A$2000=BA238)*(Potentials!$D$2:$D$2000)*(Potentials!$E$2:$E$2000&lt;&gt;"8 - Gagne")*(Potentials!$E$2:$E$2000&lt;&gt;"9 - Perdu")*(Potentials!$E$2:$E$2000&lt;&gt;"10 - Gele")),
SUMPRODUCT((Potentials!$F$2:$F$2000)*(Potentials!$A$2:$A$2000=BA238)*(Potentials!$E$2:$E$2000&lt;&gt;"8 - Gagne")*(Potentials!$E$2:$E$2000&lt;&gt;"9 - Perdu")*(Potentials!$E$2:$E$2000&lt;&gt;"10 - Gele")*(Potentials!$O$2:$O$2000=$A$2))
+SUMPRODUCT((Potentials!$F$2:$F$2000=0)*(Potentials!$A$2:$A$2000=BA238)*(Potentials!$D$2:$D$2000)*(Potentials!$E$2:$E$2000&lt;&gt;"8 - Gagne")*(Potentials!$E$2:$E$2000&lt;&gt;"9 - Perdu")*(Potentials!$E$2:$E$2000&lt;&gt;"10 - Gele")*(Potentials!$O$2:$O$2000=$A$2)))</f>
      </c>
    </row>
    <row r="239" spans="1:113">
      <c r="R239" t="str">
        <f>Potentials!A237</f>
      </c>
      <c r="S239" s="1" t="str">
        <f>Potentials!M237</f>
      </c>
      <c r="T239" s="47" t="str">
        <f>IF(INDEX(Potentials!$A$1:$O$1000,MATCH(R239,Potentials!$A$1:$A$1000,0),MATCH("Origine setup",Potentials!$A$1:$O$1,0))&lt;&gt;"",0,
IF($A$2="Tous",
IF(AND($R$2=0,$S$2=0,DATE(YEAR(S239),MONTH(S239),DAY(S239))&gt;=$O$6,(DATE(YEAR(S239),MONTH(S239),DAY(S239))&lt;=$O$3),LEFT(R239,3)="PRA"),1,
IF(AND($R$2&lt;&gt;0,$S$2&lt;&gt;0,DATE(YEAR(S239),MONTH(S239),DAY(S239))&gt;=$R$2,(DATE(YEAR(S239),MONTH(S239),DAY(S239))&lt;=$S$2),LEFT(R239,3)="PRA"),1,0)),
IF(AND($R$2=0,$S$2=0,DATE(YEAR(S239),MONTH(S239),DAY(S239))&gt;=$O$6,(DATE(YEAR(S239),MONTH(S239),DAY(S239))&lt;=$O$3),INDEX(Potentials!$A$1:$O$1000,MATCH(R239,Potentials!$A$1:$A$1000,0),MATCH("Groupe",Potentials!$A$1:$O$1,0))=$A$2,LEFT(R239,3)="PRA"),1,
IF(AND($R$2&lt;&gt;0,$S$2&lt;&gt;0,DATE(YEAR(S239),MONTH(S239),DAY(S239))&gt;=$R$2,(DATE(YEAR(S239),MONTH(S239),DAY(S239))&lt;=$S$2),INDEX(Potentials!$A$1:$O$1000,MATCH(R239,Potentials!$A$1:$A$1000,0),MATCH("Groupe",Potentials!$A$1:$O$1,0))=$A$2,LEFT(R239,3)="PRA"),1,0))))</f>
      </c>
      <c r="U239" s="47" t="str">
        <f>IF(T239&lt;&gt;0,SUM($T$4:T239),0)</f>
      </c>
      <c r="V239" s="1"/>
      <c r="W239" s="17"/>
      <c r="Y239" t="str">
        <f>Projects!A237</f>
      </c>
      <c r="Z239" s="1" t="str">
        <f>Projects!I237</f>
      </c>
      <c r="AA239" s="47" t="str">
        <f>IF($A$2="Tous",
IF(AND($Y$2=0,$Z$2=0,DATE(YEAR(Z239),MONTH(Z239),DAY(Z239))&gt;=$O$6,(DATE(YEAR(Z239),MONTH(Z239),DAY(Z239))&lt;=$O$3)),1,
IF(AND($Y$2&lt;&gt;0,$Z$2&lt;&gt;0,DATE(YEAR(Z239),MONTH(Z239),DAY(Z239))&gt;=$Y$2,(DATE(YEAR(Z239),MONTH(Z239),DAY(Z239))&lt;=$Z$2)),1,0)),
IF(AND($Y$2=0,$Z$2=0,DATE(YEAR(Z239),MONTH(Z239),DAY(Z239))&gt;=$O$6,(DATE(YEAR(Z239),MONTH(Z239),DAY(Z239))&lt;=$O$3),INDEX(Projects!$A$1:$O$1000,MATCH(Y239,Projects!$A$1:$A$1000,0),MATCH("Groupe",Projects!$A$1:$O$1,0))=$A$2),1,
IF(AND($Y$2&lt;&gt;0,$Z$2&lt;&gt;0,DATE(YEAR(Z239),MONTH(Z239),DAY(Z239))&gt;=$Y$2,(DATE(YEAR(Z239),MONTH(Z239),DAY(Z239))&lt;=$Z$2),INDEX(Projects!$A$1:$O$1000,MATCH(Y239,Projects!$A$1:$A$1000,0),MATCH("Groupe",Projects!$A$1:$O$1,0))=$A$2),1,0)))</f>
      </c>
      <c r="AB239" s="47" t="str">
        <f>IF(AA239&lt;&gt;0,SUM($AA$4:AA239),0)</f>
      </c>
      <c r="AC239" s="1"/>
      <c r="AD239" s="17"/>
      <c r="AF239" t="str">
        <f>Projects!A237</f>
      </c>
      <c r="AG239" s="1" t="str">
        <f>Projects!D237</f>
      </c>
      <c r="AH239" s="47" t="str">
        <f>IF($A$2="Tous",
IF(AND($AF$2=0,$AG$2=0,DATE(YEAR(AG239),MONTH(AG239),DAY(AG239))&gt;=$O$6,(DATE(YEAR(AG239),MONTH(AG239),DAY(AG239))&lt;=$O$3)),1,
IF(AND($AF$2&lt;&gt;0,$AG$2&lt;&gt;0,DATE(YEAR(AG239),MONTH(AG239),DAY(AG239))&gt;=$AF$2,(DATE(YEAR(AG239),MONTH(AG239),DAY(AG239))&lt;=$AG$2)),1,0)),
IF(AND($AF$2=0,$AG$2=0,DATE(YEAR(AG239),MONTH(AG239),DAY(AG239))&gt;=$O$6,(DATE(YEAR(AG239),MONTH(AG239),DAY(AG239))&lt;=$O$3),INDEX(Projects!$A$1:$O$1000,MATCH(AF239,Projects!$A$1:$A$1000,0),MATCH("Groupe",Projects!$A$1:$O$1,0))=$A$2),1,
IF(AND($AF$2&lt;&gt;0,$AG$2&lt;&gt;0,DATE(YEAR(AG239),MONTH(AG239),DAY(AG239))&gt;=$AF$2,(DATE(YEAR(AG239),MONTH(AG239),DAY(AG239))&lt;=$AG$2),INDEX(Projects!$A$1:$O$1000,MATCH(AF239,Projects!$A$1:$A$1000,0),MATCH("Groupe",Projects!$A$1:$O$1,0))=$A$2),1,0)))</f>
      </c>
      <c r="AI239" s="47" t="str">
        <f>IF(AH239&lt;&gt;0,SUM($AH$4:AH239),0)</f>
      </c>
      <c r="AJ239" s="1"/>
      <c r="AK239" s="17"/>
      <c r="AM239" t="str">
        <f>Potentials!A237</f>
      </c>
      <c r="AN239" s="1" t="str">
        <f>Potentials!L237</f>
      </c>
      <c r="AO239" s="47" t="str">
        <f>IF(INDEX(Potentials!$A$1:$O$1000,MATCH(R239,Potentials!$A$1:$A$1000,0),MATCH("Origine setup",Potentials!$A$1:$O$1,0))&lt;&gt;"",0,
IF($A$2="Tous",
IF(AND($AM$2=0,$AN$2=0,DATE(YEAR(AN239),MONTH(AN239),DAY(AN239))&gt;=$O$6,(DATE(YEAR(AN239),MONTH(AN239),DAY(AN239))&lt;=$O$3),INDEX(Potentials!$A$1:$O$10000,MATCH(AM239,Potentials!$A$1:$A$1000,0),MATCH("Statut",Potentials!$A$1:$O$1,0))="9 -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IF(AND($AM$2&lt;&gt;0,$AN$2&lt;&gt;0,DATE(YEAR(AN239),MONTH(AN239),DAY(AN239))&gt;=$AM$2,(DATE(YEAR(AN239),MONTH(AN239),DAY(AN239))&lt;=$AN$2),INDEX(Potentials!$A$1:$O$10000,MATCH(AM239,Potentials!$A$1:$A$1000,0),MATCH("Statut",Potentials!$A$1:$O$1,0))="9 - Perdu"),1,0)),
IF(AND($AM$2=0,$AN$2=0,DATE(YEAR(AN239),MONTH(AN239),DAY(AN239))&gt;=$O$6,(DATE(YEAR(AN239),MONTH(AN239),DAY(AN239))&lt;=$O$3),INDEX(Potentials!$A$1:$O$1000,MATCH(AM239,Potentials!$A$1:$A$1000,0),MATCH("Groupe",Potentials!$A$1:$O$1,0))=$A$2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,MATCH(AM239,Potentials!$A$1:$A$1000,0),MATCH("Groupe",Potentials!$A$1:$O$1,0))=$A$2,INDEX(Potentials!$A$1:$O$10000,MATCH(AM239,Potentials!$A$1:$A$1000,0),MATCH("Statut",Potentials!$A$1:$O$1,0))="9 - Perdu"),1,0))))</f>
      </c>
      <c r="AP239" s="47" t="str">
        <f>IF(AO239&lt;&gt;0,SUM($AO$4:AO239),0)</f>
      </c>
      <c r="AQ239" s="1"/>
      <c r="AR239" s="17"/>
      <c r="AT239" t="str">
        <f>IF(COUNTIF($AT$4:AT238,Potentials!B237)&gt;0,"",Potentials!B237)</f>
      </c>
      <c r="AU239" s="2" t="str">
        <f t="array" ref="AU239" aca="1" ca="1">IF($A$2="Tous",SUMPRODUCT((Potentials!$F$2:$F$2000)*(Potentials!$B$2:$B$2000=AT239)*(Potentials!$E$2:$E$2000&lt;&gt;"8 - Gagne")*(Potentials!$E$2:$E$2000&lt;&gt;"9 - Perdu")*(Potentials!$E$2:$E$2000&lt;&gt;"10 - Gele"))
+SUMPRODUCT((Potentials!$F$2:$F$2000=0)*(Potentials!$B$2:$B$2000=AT239)*(Potentials!$D$2:$D$2000)*(Potentials!$E$2:$E$2000&lt;&gt;"8 - Gagne")*(Potentials!$E$2:$E$2000&lt;&gt;"9 - Perdu")*(Potentials!$E$2:$E$2000&lt;&gt;"10 - Gele")),
SUMPRODUCT((Potentials!$F$2:$F$2000)*(Potentials!$B$2:$B$2000=AT239)*(Potentials!$E$2:$E$2000&lt;&gt;"8 - Gagne")*(Potentials!$E$2:$E$2000&lt;&gt;"9 - Perdu")*(Potentials!$E$2:$E$2000&lt;&gt;"10 - Gele")*(Potentials!$O$2:$O$2000=$A$2))
+SUMPRODUCT((Potentials!$F$2:$F$2000=0)*(Potentials!$B$2:$B$2000=AT239)*(Potentials!$D$2:$D$2000)*(Potentials!$E$2:$E$2000&lt;&gt;"8 - Gagne")*(Potentials!$E$2:$E$2000&lt;&gt;"9 - Perdu")*(Potentials!$E$2:$E$2000&lt;&gt;"10 - Gele")*(Potentials!$O$2:$O$2000=$A$2)))</f>
      </c>
      <c r="BA239" t="str">
        <f>Potentials!A237</f>
      </c>
      <c r="BB239" s="2" t="str">
        <f t="array" ref="BB239" aca="1" ca="1">IF($A$2="Tous",SUMPRODUCT((Potentials!$F$2:$F$2000)*(Potentials!$A$2:$A$2000=BA239)*(Potentials!$E$2:$E$2000&lt;&gt;"8 - Gagne")*(Potentials!$E$2:$E$2000&lt;&gt;"9 - Perdu")*(Potentials!$E$2:$E$2000&lt;&gt;"10 - Gele"))
+SUMPRODUCT((Potentials!$F$2:$F$2000=0)*(Potentials!$A$2:$A$2000=BA239)*(Potentials!$D$2:$D$2000)*(Potentials!$E$2:$E$2000&lt;&gt;"8 - Gagne")*(Potentials!$E$2:$E$2000&lt;&gt;"9 - Perdu")*(Potentials!$E$2:$E$2000&lt;&gt;"10 - Gele")),
SUMPRODUCT((Potentials!$F$2:$F$2000)*(Potentials!$A$2:$A$2000=BA239)*(Potentials!$E$2:$E$2000&lt;&gt;"8 - Gagne")*(Potentials!$E$2:$E$2000&lt;&gt;"9 - Perdu")*(Potentials!$E$2:$E$2000&lt;&gt;"10 - Gele")*(Potentials!$O$2:$O$2000=$A$2))
+SUMPRODUCT((Potentials!$F$2:$F$2000=0)*(Potentials!$A$2:$A$2000=BA239)*(Potentials!$D$2:$D$2000)*(Potentials!$E$2:$E$2000&lt;&gt;"8 - Gagne")*(Potentials!$E$2:$E$2000&lt;&gt;"9 - Perdu")*(Potentials!$E$2:$E$2000&lt;&gt;"10 - Gele")*(Potentials!$O$2:$O$2000=$A$2)))</f>
      </c>
    </row>
    <row r="240" spans="1:113">
      <c r="R240" t="str">
        <f>Potentials!A238</f>
      </c>
      <c r="S240" s="1" t="str">
        <f>Potentials!M238</f>
      </c>
      <c r="T240" s="47" t="str">
        <f>IF(INDEX(Potentials!$A$1:$O$1000,MATCH(R240,Potentials!$A$1:$A$1000,0),MATCH("Origine setup",Potentials!$A$1:$O$1,0))&lt;&gt;"",0,
IF($A$2="Tous",
IF(AND($R$2=0,$S$2=0,DATE(YEAR(S240),MONTH(S240),DAY(S240))&gt;=$O$6,(DATE(YEAR(S240),MONTH(S240),DAY(S240))&lt;=$O$3),LEFT(R240,3)="PRA"),1,
IF(AND($R$2&lt;&gt;0,$S$2&lt;&gt;0,DATE(YEAR(S240),MONTH(S240),DAY(S240))&gt;=$R$2,(DATE(YEAR(S240),MONTH(S240),DAY(S240))&lt;=$S$2),LEFT(R240,3)="PRA"),1,0)),
IF(AND($R$2=0,$S$2=0,DATE(YEAR(S240),MONTH(S240),DAY(S240))&gt;=$O$6,(DATE(YEAR(S240),MONTH(S240),DAY(S240))&lt;=$O$3),INDEX(Potentials!$A$1:$O$1000,MATCH(R240,Potentials!$A$1:$A$1000,0),MATCH("Groupe",Potentials!$A$1:$O$1,0))=$A$2,LEFT(R240,3)="PRA"),1,
IF(AND($R$2&lt;&gt;0,$S$2&lt;&gt;0,DATE(YEAR(S240),MONTH(S240),DAY(S240))&gt;=$R$2,(DATE(YEAR(S240),MONTH(S240),DAY(S240))&lt;=$S$2),INDEX(Potentials!$A$1:$O$1000,MATCH(R240,Potentials!$A$1:$A$1000,0),MATCH("Groupe",Potentials!$A$1:$O$1,0))=$A$2,LEFT(R240,3)="PRA"),1,0))))</f>
      </c>
      <c r="U240" s="47" t="str">
        <f>IF(T240&lt;&gt;0,SUM($T$4:T240),0)</f>
      </c>
      <c r="V240" s="1"/>
      <c r="W240" s="17"/>
      <c r="Y240" t="str">
        <f>Projects!A238</f>
      </c>
      <c r="Z240" s="1" t="str">
        <f>Projects!I238</f>
      </c>
      <c r="AA240" s="47" t="str">
        <f>IF($A$2="Tous",
IF(AND($Y$2=0,$Z$2=0,DATE(YEAR(Z240),MONTH(Z240),DAY(Z240))&gt;=$O$6,(DATE(YEAR(Z240),MONTH(Z240),DAY(Z240))&lt;=$O$3)),1,
IF(AND($Y$2&lt;&gt;0,$Z$2&lt;&gt;0,DATE(YEAR(Z240),MONTH(Z240),DAY(Z240))&gt;=$Y$2,(DATE(YEAR(Z240),MONTH(Z240),DAY(Z240))&lt;=$Z$2)),1,0)),
IF(AND($Y$2=0,$Z$2=0,DATE(YEAR(Z240),MONTH(Z240),DAY(Z240))&gt;=$O$6,(DATE(YEAR(Z240),MONTH(Z240),DAY(Z240))&lt;=$O$3),INDEX(Projects!$A$1:$O$1000,MATCH(Y240,Projects!$A$1:$A$1000,0),MATCH("Groupe",Projects!$A$1:$O$1,0))=$A$2),1,
IF(AND($Y$2&lt;&gt;0,$Z$2&lt;&gt;0,DATE(YEAR(Z240),MONTH(Z240),DAY(Z240))&gt;=$Y$2,(DATE(YEAR(Z240),MONTH(Z240),DAY(Z240))&lt;=$Z$2),INDEX(Projects!$A$1:$O$1000,MATCH(Y240,Projects!$A$1:$A$1000,0),MATCH("Groupe",Projects!$A$1:$O$1,0))=$A$2),1,0)))</f>
      </c>
      <c r="AB240" s="47" t="str">
        <f>IF(AA240&lt;&gt;0,SUM($AA$4:AA240),0)</f>
      </c>
      <c r="AC240" s="1"/>
      <c r="AD240" s="17"/>
      <c r="AF240" t="str">
        <f>Projects!A238</f>
      </c>
      <c r="AG240" s="1" t="str">
        <f>Projects!D238</f>
      </c>
      <c r="AH240" s="47" t="str">
        <f>IF($A$2="Tous",
IF(AND($AF$2=0,$AG$2=0,DATE(YEAR(AG240),MONTH(AG240),DAY(AG240))&gt;=$O$6,(DATE(YEAR(AG240),MONTH(AG240),DAY(AG240))&lt;=$O$3)),1,
IF(AND($AF$2&lt;&gt;0,$AG$2&lt;&gt;0,DATE(YEAR(AG240),MONTH(AG240),DAY(AG240))&gt;=$AF$2,(DATE(YEAR(AG240),MONTH(AG240),DAY(AG240))&lt;=$AG$2)),1,0)),
IF(AND($AF$2=0,$AG$2=0,DATE(YEAR(AG240),MONTH(AG240),DAY(AG240))&gt;=$O$6,(DATE(YEAR(AG240),MONTH(AG240),DAY(AG240))&lt;=$O$3),INDEX(Projects!$A$1:$O$1000,MATCH(AF240,Projects!$A$1:$A$1000,0),MATCH("Groupe",Projects!$A$1:$O$1,0))=$A$2),1,
IF(AND($AF$2&lt;&gt;0,$AG$2&lt;&gt;0,DATE(YEAR(AG240),MONTH(AG240),DAY(AG240))&gt;=$AF$2,(DATE(YEAR(AG240),MONTH(AG240),DAY(AG240))&lt;=$AG$2),INDEX(Projects!$A$1:$O$1000,MATCH(AF240,Projects!$A$1:$A$1000,0),MATCH("Groupe",Projects!$A$1:$O$1,0))=$A$2),1,0)))</f>
      </c>
      <c r="AI240" s="47" t="str">
        <f>IF(AH240&lt;&gt;0,SUM($AH$4:AH240),0)</f>
      </c>
      <c r="AJ240" s="1"/>
      <c r="AK240" s="17"/>
      <c r="AM240" t="str">
        <f>Potentials!A238</f>
      </c>
      <c r="AN240" s="1" t="str">
        <f>Potentials!L238</f>
      </c>
      <c r="AO240" s="47" t="str">
        <f>IF(INDEX(Potentials!$A$1:$O$1000,MATCH(R240,Potentials!$A$1:$A$1000,0),MATCH("Origine setup",Potentials!$A$1:$O$1,0))&lt;&gt;"",0,
IF($A$2="Tous",
IF(AND($AM$2=0,$AN$2=0,DATE(YEAR(AN240),MONTH(AN240),DAY(AN240))&gt;=$O$6,(DATE(YEAR(AN240),MONTH(AN240),DAY(AN240))&lt;=$O$3),INDEX(Potentials!$A$1:$O$10000,MATCH(AM240,Potentials!$A$1:$A$1000,0),MATCH("Statut",Potentials!$A$1:$O$1,0))="9 -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IF(AND($AM$2&lt;&gt;0,$AN$2&lt;&gt;0,DATE(YEAR(AN240),MONTH(AN240),DAY(AN240))&gt;=$AM$2,(DATE(YEAR(AN240),MONTH(AN240),DAY(AN240))&lt;=$AN$2),INDEX(Potentials!$A$1:$O$10000,MATCH(AM240,Potentials!$A$1:$A$1000,0),MATCH("Statut",Potentials!$A$1:$O$1,0))="9 - Perdu"),1,0)),
IF(AND($AM$2=0,$AN$2=0,DATE(YEAR(AN240),MONTH(AN240),DAY(AN240))&gt;=$O$6,(DATE(YEAR(AN240),MONTH(AN240),DAY(AN240))&lt;=$O$3),INDEX(Potentials!$A$1:$O$1000,MATCH(AM240,Potentials!$A$1:$A$1000,0),MATCH("Groupe",Potentials!$A$1:$O$1,0))=$A$2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,MATCH(AM240,Potentials!$A$1:$A$1000,0),MATCH("Groupe",Potentials!$A$1:$O$1,0))=$A$2,INDEX(Potentials!$A$1:$O$10000,MATCH(AM240,Potentials!$A$1:$A$1000,0),MATCH("Statut",Potentials!$A$1:$O$1,0))="9 - Perdu"),1,0))))</f>
      </c>
      <c r="AP240" s="47" t="str">
        <f>IF(AO240&lt;&gt;0,SUM($AO$4:AO240),0)</f>
      </c>
      <c r="AQ240" s="1"/>
      <c r="AR240" s="17"/>
      <c r="AT240" t="str">
        <f>IF(COUNTIF($AT$4:AT239,Potentials!B238)&gt;0,"",Potentials!B238)</f>
      </c>
      <c r="AU240" s="2" t="str">
        <f t="array" ref="AU240" aca="1" ca="1">IF($A$2="Tous",SUMPRODUCT((Potentials!$F$2:$F$2000)*(Potentials!$B$2:$B$2000=AT240)*(Potentials!$E$2:$E$2000&lt;&gt;"8 - Gagne")*(Potentials!$E$2:$E$2000&lt;&gt;"9 - Perdu")*(Potentials!$E$2:$E$2000&lt;&gt;"10 - Gele"))
+SUMPRODUCT((Potentials!$F$2:$F$2000=0)*(Potentials!$B$2:$B$2000=AT240)*(Potentials!$D$2:$D$2000)*(Potentials!$E$2:$E$2000&lt;&gt;"8 - Gagne")*(Potentials!$E$2:$E$2000&lt;&gt;"9 - Perdu")*(Potentials!$E$2:$E$2000&lt;&gt;"10 - Gele")),
SUMPRODUCT((Potentials!$F$2:$F$2000)*(Potentials!$B$2:$B$2000=AT240)*(Potentials!$E$2:$E$2000&lt;&gt;"8 - Gagne")*(Potentials!$E$2:$E$2000&lt;&gt;"9 - Perdu")*(Potentials!$E$2:$E$2000&lt;&gt;"10 - Gele")*(Potentials!$O$2:$O$2000=$A$2))
+SUMPRODUCT((Potentials!$F$2:$F$2000=0)*(Potentials!$B$2:$B$2000=AT240)*(Potentials!$D$2:$D$2000)*(Potentials!$E$2:$E$2000&lt;&gt;"8 - Gagne")*(Potentials!$E$2:$E$2000&lt;&gt;"9 - Perdu")*(Potentials!$E$2:$E$2000&lt;&gt;"10 - Gele")*(Potentials!$O$2:$O$2000=$A$2)))</f>
      </c>
      <c r="BA240" t="str">
        <f>Potentials!A238</f>
      </c>
      <c r="BB240" s="2" t="str">
        <f t="array" ref="BB240" aca="1" ca="1">IF($A$2="Tous",SUMPRODUCT((Potentials!$F$2:$F$2000)*(Potentials!$A$2:$A$2000=BA240)*(Potentials!$E$2:$E$2000&lt;&gt;"8 - Gagne")*(Potentials!$E$2:$E$2000&lt;&gt;"9 - Perdu")*(Potentials!$E$2:$E$2000&lt;&gt;"10 - Gele"))
+SUMPRODUCT((Potentials!$F$2:$F$2000=0)*(Potentials!$A$2:$A$2000=BA240)*(Potentials!$D$2:$D$2000)*(Potentials!$E$2:$E$2000&lt;&gt;"8 - Gagne")*(Potentials!$E$2:$E$2000&lt;&gt;"9 - Perdu")*(Potentials!$E$2:$E$2000&lt;&gt;"10 - Gele")),
SUMPRODUCT((Potentials!$F$2:$F$2000)*(Potentials!$A$2:$A$2000=BA240)*(Potentials!$E$2:$E$2000&lt;&gt;"8 - Gagne")*(Potentials!$E$2:$E$2000&lt;&gt;"9 - Perdu")*(Potentials!$E$2:$E$2000&lt;&gt;"10 - Gele")*(Potentials!$O$2:$O$2000=$A$2))
+SUMPRODUCT((Potentials!$F$2:$F$2000=0)*(Potentials!$A$2:$A$2000=BA240)*(Potentials!$D$2:$D$2000)*(Potentials!$E$2:$E$2000&lt;&gt;"8 - Gagne")*(Potentials!$E$2:$E$2000&lt;&gt;"9 - Perdu")*(Potentials!$E$2:$E$2000&lt;&gt;"10 - Gele")*(Potentials!$O$2:$O$2000=$A$2)))</f>
      </c>
    </row>
    <row r="241" spans="1:113">
      <c r="R241" t="str">
        <f>Potentials!A239</f>
      </c>
      <c r="S241" s="1" t="str">
        <f>Potentials!M239</f>
      </c>
      <c r="T241" s="47" t="str">
        <f>IF(INDEX(Potentials!$A$1:$O$1000,MATCH(R241,Potentials!$A$1:$A$1000,0),MATCH("Origine setup",Potentials!$A$1:$O$1,0))&lt;&gt;"",0,
IF($A$2="Tous",
IF(AND($R$2=0,$S$2=0,DATE(YEAR(S241),MONTH(S241),DAY(S241))&gt;=$O$6,(DATE(YEAR(S241),MONTH(S241),DAY(S241))&lt;=$O$3),LEFT(R241,3)="PRA"),1,
IF(AND($R$2&lt;&gt;0,$S$2&lt;&gt;0,DATE(YEAR(S241),MONTH(S241),DAY(S241))&gt;=$R$2,(DATE(YEAR(S241),MONTH(S241),DAY(S241))&lt;=$S$2),LEFT(R241,3)="PRA"),1,0)),
IF(AND($R$2=0,$S$2=0,DATE(YEAR(S241),MONTH(S241),DAY(S241))&gt;=$O$6,(DATE(YEAR(S241),MONTH(S241),DAY(S241))&lt;=$O$3),INDEX(Potentials!$A$1:$O$1000,MATCH(R241,Potentials!$A$1:$A$1000,0),MATCH("Groupe",Potentials!$A$1:$O$1,0))=$A$2,LEFT(R241,3)="PRA"),1,
IF(AND($R$2&lt;&gt;0,$S$2&lt;&gt;0,DATE(YEAR(S241),MONTH(S241),DAY(S241))&gt;=$R$2,(DATE(YEAR(S241),MONTH(S241),DAY(S241))&lt;=$S$2),INDEX(Potentials!$A$1:$O$1000,MATCH(R241,Potentials!$A$1:$A$1000,0),MATCH("Groupe",Potentials!$A$1:$O$1,0))=$A$2,LEFT(R241,3)="PRA"),1,0))))</f>
      </c>
      <c r="U241" s="47" t="str">
        <f>IF(T241&lt;&gt;0,SUM($T$4:T241),0)</f>
      </c>
      <c r="V241" s="1"/>
      <c r="W241" s="17"/>
      <c r="Y241" t="str">
        <f>Projects!A239</f>
      </c>
      <c r="Z241" s="1" t="str">
        <f>Projects!I239</f>
      </c>
      <c r="AA241" s="47" t="str">
        <f>IF($A$2="Tous",
IF(AND($Y$2=0,$Z$2=0,DATE(YEAR(Z241),MONTH(Z241),DAY(Z241))&gt;=$O$6,(DATE(YEAR(Z241),MONTH(Z241),DAY(Z241))&lt;=$O$3)),1,
IF(AND($Y$2&lt;&gt;0,$Z$2&lt;&gt;0,DATE(YEAR(Z241),MONTH(Z241),DAY(Z241))&gt;=$Y$2,(DATE(YEAR(Z241),MONTH(Z241),DAY(Z241))&lt;=$Z$2)),1,0)),
IF(AND($Y$2=0,$Z$2=0,DATE(YEAR(Z241),MONTH(Z241),DAY(Z241))&gt;=$O$6,(DATE(YEAR(Z241),MONTH(Z241),DAY(Z241))&lt;=$O$3),INDEX(Projects!$A$1:$O$1000,MATCH(Y241,Projects!$A$1:$A$1000,0),MATCH("Groupe",Projects!$A$1:$O$1,0))=$A$2),1,
IF(AND($Y$2&lt;&gt;0,$Z$2&lt;&gt;0,DATE(YEAR(Z241),MONTH(Z241),DAY(Z241))&gt;=$Y$2,(DATE(YEAR(Z241),MONTH(Z241),DAY(Z241))&lt;=$Z$2),INDEX(Projects!$A$1:$O$1000,MATCH(Y241,Projects!$A$1:$A$1000,0),MATCH("Groupe",Projects!$A$1:$O$1,0))=$A$2),1,0)))</f>
      </c>
      <c r="AB241" s="47" t="str">
        <f>IF(AA241&lt;&gt;0,SUM($AA$4:AA241),0)</f>
      </c>
      <c r="AC241" s="1"/>
      <c r="AD241" s="17"/>
      <c r="AF241" t="str">
        <f>Projects!A239</f>
      </c>
      <c r="AG241" s="1" t="str">
        <f>Projects!D239</f>
      </c>
      <c r="AH241" s="47" t="str">
        <f>IF($A$2="Tous",
IF(AND($AF$2=0,$AG$2=0,DATE(YEAR(AG241),MONTH(AG241),DAY(AG241))&gt;=$O$6,(DATE(YEAR(AG241),MONTH(AG241),DAY(AG241))&lt;=$O$3)),1,
IF(AND($AF$2&lt;&gt;0,$AG$2&lt;&gt;0,DATE(YEAR(AG241),MONTH(AG241),DAY(AG241))&gt;=$AF$2,(DATE(YEAR(AG241),MONTH(AG241),DAY(AG241))&lt;=$AG$2)),1,0)),
IF(AND($AF$2=0,$AG$2=0,DATE(YEAR(AG241),MONTH(AG241),DAY(AG241))&gt;=$O$6,(DATE(YEAR(AG241),MONTH(AG241),DAY(AG241))&lt;=$O$3),INDEX(Projects!$A$1:$O$1000,MATCH(AF241,Projects!$A$1:$A$1000,0),MATCH("Groupe",Projects!$A$1:$O$1,0))=$A$2),1,
IF(AND($AF$2&lt;&gt;0,$AG$2&lt;&gt;0,DATE(YEAR(AG241),MONTH(AG241),DAY(AG241))&gt;=$AF$2,(DATE(YEAR(AG241),MONTH(AG241),DAY(AG241))&lt;=$AG$2),INDEX(Projects!$A$1:$O$1000,MATCH(AF241,Projects!$A$1:$A$1000,0),MATCH("Groupe",Projects!$A$1:$O$1,0))=$A$2),1,0)))</f>
      </c>
      <c r="AI241" s="47" t="str">
        <f>IF(AH241&lt;&gt;0,SUM($AH$4:AH241),0)</f>
      </c>
      <c r="AJ241" s="1"/>
      <c r="AK241" s="17"/>
      <c r="AM241" t="str">
        <f>Potentials!A239</f>
      </c>
      <c r="AN241" s="1" t="str">
        <f>Potentials!L239</f>
      </c>
      <c r="AO241" s="47" t="str">
        <f>IF(INDEX(Potentials!$A$1:$O$1000,MATCH(R241,Potentials!$A$1:$A$1000,0),MATCH("Origine setup",Potentials!$A$1:$O$1,0))&lt;&gt;"",0,
IF($A$2="Tous",
IF(AND($AM$2=0,$AN$2=0,DATE(YEAR(AN241),MONTH(AN241),DAY(AN241))&gt;=$O$6,(DATE(YEAR(AN241),MONTH(AN241),DAY(AN241))&lt;=$O$3),INDEX(Potentials!$A$1:$O$10000,MATCH(AM241,Potentials!$A$1:$A$1000,0),MATCH("Statut",Potentials!$A$1:$O$1,0))="9 -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IF(AND($AM$2&lt;&gt;0,$AN$2&lt;&gt;0,DATE(YEAR(AN241),MONTH(AN241),DAY(AN241))&gt;=$AM$2,(DATE(YEAR(AN241),MONTH(AN241),DAY(AN241))&lt;=$AN$2),INDEX(Potentials!$A$1:$O$10000,MATCH(AM241,Potentials!$A$1:$A$1000,0),MATCH("Statut",Potentials!$A$1:$O$1,0))="9 - Perdu"),1,0)),
IF(AND($AM$2=0,$AN$2=0,DATE(YEAR(AN241),MONTH(AN241),DAY(AN241))&gt;=$O$6,(DATE(YEAR(AN241),MONTH(AN241),DAY(AN241))&lt;=$O$3),INDEX(Potentials!$A$1:$O$1000,MATCH(AM241,Potentials!$A$1:$A$1000,0),MATCH("Groupe",Potentials!$A$1:$O$1,0))=$A$2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,MATCH(AM241,Potentials!$A$1:$A$1000,0),MATCH("Groupe",Potentials!$A$1:$O$1,0))=$A$2,INDEX(Potentials!$A$1:$O$10000,MATCH(AM241,Potentials!$A$1:$A$1000,0),MATCH("Statut",Potentials!$A$1:$O$1,0))="9 - Perdu"),1,0))))</f>
      </c>
      <c r="AP241" s="47" t="str">
        <f>IF(AO241&lt;&gt;0,SUM($AO$4:AO241),0)</f>
      </c>
      <c r="AQ241" s="1"/>
      <c r="AR241" s="17"/>
      <c r="AT241" t="str">
        <f>IF(COUNTIF($AT$4:AT240,Potentials!B239)&gt;0,"",Potentials!B239)</f>
      </c>
      <c r="AU241" s="2" t="str">
        <f t="array" ref="AU241" aca="1" ca="1">IF($A$2="Tous",SUMPRODUCT((Potentials!$F$2:$F$2000)*(Potentials!$B$2:$B$2000=AT241)*(Potentials!$E$2:$E$2000&lt;&gt;"8 - Gagne")*(Potentials!$E$2:$E$2000&lt;&gt;"9 - Perdu")*(Potentials!$E$2:$E$2000&lt;&gt;"10 - Gele"))
+SUMPRODUCT((Potentials!$F$2:$F$2000=0)*(Potentials!$B$2:$B$2000=AT241)*(Potentials!$D$2:$D$2000)*(Potentials!$E$2:$E$2000&lt;&gt;"8 - Gagne")*(Potentials!$E$2:$E$2000&lt;&gt;"9 - Perdu")*(Potentials!$E$2:$E$2000&lt;&gt;"10 - Gele")),
SUMPRODUCT((Potentials!$F$2:$F$2000)*(Potentials!$B$2:$B$2000=AT241)*(Potentials!$E$2:$E$2000&lt;&gt;"8 - Gagne")*(Potentials!$E$2:$E$2000&lt;&gt;"9 - Perdu")*(Potentials!$E$2:$E$2000&lt;&gt;"10 - Gele")*(Potentials!$O$2:$O$2000=$A$2))
+SUMPRODUCT((Potentials!$F$2:$F$2000=0)*(Potentials!$B$2:$B$2000=AT241)*(Potentials!$D$2:$D$2000)*(Potentials!$E$2:$E$2000&lt;&gt;"8 - Gagne")*(Potentials!$E$2:$E$2000&lt;&gt;"9 - Perdu")*(Potentials!$E$2:$E$2000&lt;&gt;"10 - Gele")*(Potentials!$O$2:$O$2000=$A$2)))</f>
      </c>
      <c r="BA241" t="str">
        <f>Potentials!A239</f>
      </c>
      <c r="BB241" s="2" t="str">
        <f t="array" ref="BB241" aca="1" ca="1">IF($A$2="Tous",SUMPRODUCT((Potentials!$F$2:$F$2000)*(Potentials!$A$2:$A$2000=BA241)*(Potentials!$E$2:$E$2000&lt;&gt;"8 - Gagne")*(Potentials!$E$2:$E$2000&lt;&gt;"9 - Perdu")*(Potentials!$E$2:$E$2000&lt;&gt;"10 - Gele"))
+SUMPRODUCT((Potentials!$F$2:$F$2000=0)*(Potentials!$A$2:$A$2000=BA241)*(Potentials!$D$2:$D$2000)*(Potentials!$E$2:$E$2000&lt;&gt;"8 - Gagne")*(Potentials!$E$2:$E$2000&lt;&gt;"9 - Perdu")*(Potentials!$E$2:$E$2000&lt;&gt;"10 - Gele")),
SUMPRODUCT((Potentials!$F$2:$F$2000)*(Potentials!$A$2:$A$2000=BA241)*(Potentials!$E$2:$E$2000&lt;&gt;"8 - Gagne")*(Potentials!$E$2:$E$2000&lt;&gt;"9 - Perdu")*(Potentials!$E$2:$E$2000&lt;&gt;"10 - Gele")*(Potentials!$O$2:$O$2000=$A$2))
+SUMPRODUCT((Potentials!$F$2:$F$2000=0)*(Potentials!$A$2:$A$2000=BA241)*(Potentials!$D$2:$D$2000)*(Potentials!$E$2:$E$2000&lt;&gt;"8 - Gagne")*(Potentials!$E$2:$E$2000&lt;&gt;"9 - Perdu")*(Potentials!$E$2:$E$2000&lt;&gt;"10 - Gele")*(Potentials!$O$2:$O$2000=$A$2)))</f>
      </c>
    </row>
    <row r="242" spans="1:113">
      <c r="R242" t="str">
        <f>Potentials!A240</f>
      </c>
      <c r="S242" s="1" t="str">
        <f>Potentials!M240</f>
      </c>
      <c r="T242" s="47" t="str">
        <f>IF(INDEX(Potentials!$A$1:$O$1000,MATCH(R242,Potentials!$A$1:$A$1000,0),MATCH("Origine setup",Potentials!$A$1:$O$1,0))&lt;&gt;"",0,
IF($A$2="Tous",
IF(AND($R$2=0,$S$2=0,DATE(YEAR(S242),MONTH(S242),DAY(S242))&gt;=$O$6,(DATE(YEAR(S242),MONTH(S242),DAY(S242))&lt;=$O$3),LEFT(R242,3)="PRA"),1,
IF(AND($R$2&lt;&gt;0,$S$2&lt;&gt;0,DATE(YEAR(S242),MONTH(S242),DAY(S242))&gt;=$R$2,(DATE(YEAR(S242),MONTH(S242),DAY(S242))&lt;=$S$2),LEFT(R242,3)="PRA"),1,0)),
IF(AND($R$2=0,$S$2=0,DATE(YEAR(S242),MONTH(S242),DAY(S242))&gt;=$O$6,(DATE(YEAR(S242),MONTH(S242),DAY(S242))&lt;=$O$3),INDEX(Potentials!$A$1:$O$1000,MATCH(R242,Potentials!$A$1:$A$1000,0),MATCH("Groupe",Potentials!$A$1:$O$1,0))=$A$2,LEFT(R242,3)="PRA"),1,
IF(AND($R$2&lt;&gt;0,$S$2&lt;&gt;0,DATE(YEAR(S242),MONTH(S242),DAY(S242))&gt;=$R$2,(DATE(YEAR(S242),MONTH(S242),DAY(S242))&lt;=$S$2),INDEX(Potentials!$A$1:$O$1000,MATCH(R242,Potentials!$A$1:$A$1000,0),MATCH("Groupe",Potentials!$A$1:$O$1,0))=$A$2,LEFT(R242,3)="PRA"),1,0))))</f>
      </c>
      <c r="U242" s="47" t="str">
        <f>IF(T242&lt;&gt;0,SUM($T$4:T242),0)</f>
      </c>
      <c r="V242" s="1"/>
      <c r="W242" s="17"/>
      <c r="Y242" t="str">
        <f>Projects!A240</f>
      </c>
      <c r="Z242" s="1" t="str">
        <f>Projects!I240</f>
      </c>
      <c r="AA242" s="47" t="str">
        <f>IF($A$2="Tous",
IF(AND($Y$2=0,$Z$2=0,DATE(YEAR(Z242),MONTH(Z242),DAY(Z242))&gt;=$O$6,(DATE(YEAR(Z242),MONTH(Z242),DAY(Z242))&lt;=$O$3)),1,
IF(AND($Y$2&lt;&gt;0,$Z$2&lt;&gt;0,DATE(YEAR(Z242),MONTH(Z242),DAY(Z242))&gt;=$Y$2,(DATE(YEAR(Z242),MONTH(Z242),DAY(Z242))&lt;=$Z$2)),1,0)),
IF(AND($Y$2=0,$Z$2=0,DATE(YEAR(Z242),MONTH(Z242),DAY(Z242))&gt;=$O$6,(DATE(YEAR(Z242),MONTH(Z242),DAY(Z242))&lt;=$O$3),INDEX(Projects!$A$1:$O$1000,MATCH(Y242,Projects!$A$1:$A$1000,0),MATCH("Groupe",Projects!$A$1:$O$1,0))=$A$2),1,
IF(AND($Y$2&lt;&gt;0,$Z$2&lt;&gt;0,DATE(YEAR(Z242),MONTH(Z242),DAY(Z242))&gt;=$Y$2,(DATE(YEAR(Z242),MONTH(Z242),DAY(Z242))&lt;=$Z$2),INDEX(Projects!$A$1:$O$1000,MATCH(Y242,Projects!$A$1:$A$1000,0),MATCH("Groupe",Projects!$A$1:$O$1,0))=$A$2),1,0)))</f>
      </c>
      <c r="AB242" s="47" t="str">
        <f>IF(AA242&lt;&gt;0,SUM($AA$4:AA242),0)</f>
      </c>
      <c r="AC242" s="1"/>
      <c r="AD242" s="17"/>
      <c r="AF242" t="str">
        <f>Projects!A240</f>
      </c>
      <c r="AG242" s="1" t="str">
        <f>Projects!D240</f>
      </c>
      <c r="AH242" s="47" t="str">
        <f>IF($A$2="Tous",
IF(AND($AF$2=0,$AG$2=0,DATE(YEAR(AG242),MONTH(AG242),DAY(AG242))&gt;=$O$6,(DATE(YEAR(AG242),MONTH(AG242),DAY(AG242))&lt;=$O$3)),1,
IF(AND($AF$2&lt;&gt;0,$AG$2&lt;&gt;0,DATE(YEAR(AG242),MONTH(AG242),DAY(AG242))&gt;=$AF$2,(DATE(YEAR(AG242),MONTH(AG242),DAY(AG242))&lt;=$AG$2)),1,0)),
IF(AND($AF$2=0,$AG$2=0,DATE(YEAR(AG242),MONTH(AG242),DAY(AG242))&gt;=$O$6,(DATE(YEAR(AG242),MONTH(AG242),DAY(AG242))&lt;=$O$3),INDEX(Projects!$A$1:$O$1000,MATCH(AF242,Projects!$A$1:$A$1000,0),MATCH("Groupe",Projects!$A$1:$O$1,0))=$A$2),1,
IF(AND($AF$2&lt;&gt;0,$AG$2&lt;&gt;0,DATE(YEAR(AG242),MONTH(AG242),DAY(AG242))&gt;=$AF$2,(DATE(YEAR(AG242),MONTH(AG242),DAY(AG242))&lt;=$AG$2),INDEX(Projects!$A$1:$O$1000,MATCH(AF242,Projects!$A$1:$A$1000,0),MATCH("Groupe",Projects!$A$1:$O$1,0))=$A$2),1,0)))</f>
      </c>
      <c r="AI242" s="47" t="str">
        <f>IF(AH242&lt;&gt;0,SUM($AH$4:AH242),0)</f>
      </c>
      <c r="AJ242" s="1"/>
      <c r="AK242" s="17"/>
      <c r="AM242" t="str">
        <f>Potentials!A240</f>
      </c>
      <c r="AN242" s="1" t="str">
        <f>Potentials!L240</f>
      </c>
      <c r="AO242" s="47" t="str">
        <f>IF(INDEX(Potentials!$A$1:$O$1000,MATCH(R242,Potentials!$A$1:$A$1000,0),MATCH("Origine setup",Potentials!$A$1:$O$1,0))&lt;&gt;"",0,
IF($A$2="Tous",
IF(AND($AM$2=0,$AN$2=0,DATE(YEAR(AN242),MONTH(AN242),DAY(AN242))&gt;=$O$6,(DATE(YEAR(AN242),MONTH(AN242),DAY(AN242))&lt;=$O$3),INDEX(Potentials!$A$1:$O$10000,MATCH(AM242,Potentials!$A$1:$A$1000,0),MATCH("Statut",Potentials!$A$1:$O$1,0))="9 -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IF(AND($AM$2&lt;&gt;0,$AN$2&lt;&gt;0,DATE(YEAR(AN242),MONTH(AN242),DAY(AN242))&gt;=$AM$2,(DATE(YEAR(AN242),MONTH(AN242),DAY(AN242))&lt;=$AN$2),INDEX(Potentials!$A$1:$O$10000,MATCH(AM242,Potentials!$A$1:$A$1000,0),MATCH("Statut",Potentials!$A$1:$O$1,0))="9 - Perdu"),1,0)),
IF(AND($AM$2=0,$AN$2=0,DATE(YEAR(AN242),MONTH(AN242),DAY(AN242))&gt;=$O$6,(DATE(YEAR(AN242),MONTH(AN242),DAY(AN242))&lt;=$O$3),INDEX(Potentials!$A$1:$O$1000,MATCH(AM242,Potentials!$A$1:$A$1000,0),MATCH("Groupe",Potentials!$A$1:$O$1,0))=$A$2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,MATCH(AM242,Potentials!$A$1:$A$1000,0),MATCH("Groupe",Potentials!$A$1:$O$1,0))=$A$2,INDEX(Potentials!$A$1:$O$10000,MATCH(AM242,Potentials!$A$1:$A$1000,0),MATCH("Statut",Potentials!$A$1:$O$1,0))="9 - Perdu"),1,0))))</f>
      </c>
      <c r="AP242" s="47" t="str">
        <f>IF(AO242&lt;&gt;0,SUM($AO$4:AO242),0)</f>
      </c>
      <c r="AQ242" s="1"/>
      <c r="AR242" s="17"/>
      <c r="AT242" t="str">
        <f>IF(COUNTIF($AT$4:AT241,Potentials!B240)&gt;0,"",Potentials!B240)</f>
      </c>
      <c r="AU242" s="2" t="str">
        <f t="array" ref="AU242" aca="1" ca="1">IF($A$2="Tous",SUMPRODUCT((Potentials!$F$2:$F$2000)*(Potentials!$B$2:$B$2000=AT242)*(Potentials!$E$2:$E$2000&lt;&gt;"8 - Gagne")*(Potentials!$E$2:$E$2000&lt;&gt;"9 - Perdu")*(Potentials!$E$2:$E$2000&lt;&gt;"10 - Gele"))
+SUMPRODUCT((Potentials!$F$2:$F$2000=0)*(Potentials!$B$2:$B$2000=AT242)*(Potentials!$D$2:$D$2000)*(Potentials!$E$2:$E$2000&lt;&gt;"8 - Gagne")*(Potentials!$E$2:$E$2000&lt;&gt;"9 - Perdu")*(Potentials!$E$2:$E$2000&lt;&gt;"10 - Gele")),
SUMPRODUCT((Potentials!$F$2:$F$2000)*(Potentials!$B$2:$B$2000=AT242)*(Potentials!$E$2:$E$2000&lt;&gt;"8 - Gagne")*(Potentials!$E$2:$E$2000&lt;&gt;"9 - Perdu")*(Potentials!$E$2:$E$2000&lt;&gt;"10 - Gele")*(Potentials!$O$2:$O$2000=$A$2))
+SUMPRODUCT((Potentials!$F$2:$F$2000=0)*(Potentials!$B$2:$B$2000=AT242)*(Potentials!$D$2:$D$2000)*(Potentials!$E$2:$E$2000&lt;&gt;"8 - Gagne")*(Potentials!$E$2:$E$2000&lt;&gt;"9 - Perdu")*(Potentials!$E$2:$E$2000&lt;&gt;"10 - Gele")*(Potentials!$O$2:$O$2000=$A$2)))</f>
      </c>
      <c r="BA242" t="str">
        <f>Potentials!A240</f>
      </c>
      <c r="BB242" s="2" t="str">
        <f t="array" ref="BB242" aca="1" ca="1">IF($A$2="Tous",SUMPRODUCT((Potentials!$F$2:$F$2000)*(Potentials!$A$2:$A$2000=BA242)*(Potentials!$E$2:$E$2000&lt;&gt;"8 - Gagne")*(Potentials!$E$2:$E$2000&lt;&gt;"9 - Perdu")*(Potentials!$E$2:$E$2000&lt;&gt;"10 - Gele"))
+SUMPRODUCT((Potentials!$F$2:$F$2000=0)*(Potentials!$A$2:$A$2000=BA242)*(Potentials!$D$2:$D$2000)*(Potentials!$E$2:$E$2000&lt;&gt;"8 - Gagne")*(Potentials!$E$2:$E$2000&lt;&gt;"9 - Perdu")*(Potentials!$E$2:$E$2000&lt;&gt;"10 - Gele")),
SUMPRODUCT((Potentials!$F$2:$F$2000)*(Potentials!$A$2:$A$2000=BA242)*(Potentials!$E$2:$E$2000&lt;&gt;"8 - Gagne")*(Potentials!$E$2:$E$2000&lt;&gt;"9 - Perdu")*(Potentials!$E$2:$E$2000&lt;&gt;"10 - Gele")*(Potentials!$O$2:$O$2000=$A$2))
+SUMPRODUCT((Potentials!$F$2:$F$2000=0)*(Potentials!$A$2:$A$2000=BA242)*(Potentials!$D$2:$D$2000)*(Potentials!$E$2:$E$2000&lt;&gt;"8 - Gagne")*(Potentials!$E$2:$E$2000&lt;&gt;"9 - Perdu")*(Potentials!$E$2:$E$2000&lt;&gt;"10 - Gele")*(Potentials!$O$2:$O$2000=$A$2)))</f>
      </c>
    </row>
    <row r="243" spans="1:113">
      <c r="R243" t="str">
        <f>Potentials!A241</f>
      </c>
      <c r="S243" s="1" t="str">
        <f>Potentials!M241</f>
      </c>
      <c r="T243" s="47" t="str">
        <f>IF(INDEX(Potentials!$A$1:$O$1000,MATCH(R243,Potentials!$A$1:$A$1000,0),MATCH("Origine setup",Potentials!$A$1:$O$1,0))&lt;&gt;"",0,
IF($A$2="Tous",
IF(AND($R$2=0,$S$2=0,DATE(YEAR(S243),MONTH(S243),DAY(S243))&gt;=$O$6,(DATE(YEAR(S243),MONTH(S243),DAY(S243))&lt;=$O$3),LEFT(R243,3)="PRA"),1,
IF(AND($R$2&lt;&gt;0,$S$2&lt;&gt;0,DATE(YEAR(S243),MONTH(S243),DAY(S243))&gt;=$R$2,(DATE(YEAR(S243),MONTH(S243),DAY(S243))&lt;=$S$2),LEFT(R243,3)="PRA"),1,0)),
IF(AND($R$2=0,$S$2=0,DATE(YEAR(S243),MONTH(S243),DAY(S243))&gt;=$O$6,(DATE(YEAR(S243),MONTH(S243),DAY(S243))&lt;=$O$3),INDEX(Potentials!$A$1:$O$1000,MATCH(R243,Potentials!$A$1:$A$1000,0),MATCH("Groupe",Potentials!$A$1:$O$1,0))=$A$2,LEFT(R243,3)="PRA"),1,
IF(AND($R$2&lt;&gt;0,$S$2&lt;&gt;0,DATE(YEAR(S243),MONTH(S243),DAY(S243))&gt;=$R$2,(DATE(YEAR(S243),MONTH(S243),DAY(S243))&lt;=$S$2),INDEX(Potentials!$A$1:$O$1000,MATCH(R243,Potentials!$A$1:$A$1000,0),MATCH("Groupe",Potentials!$A$1:$O$1,0))=$A$2,LEFT(R243,3)="PRA"),1,0))))</f>
      </c>
      <c r="U243" s="47" t="str">
        <f>IF(T243&lt;&gt;0,SUM($T$4:T243),0)</f>
      </c>
      <c r="V243" s="1"/>
      <c r="W243" s="17"/>
      <c r="Y243" t="str">
        <f>Projects!A241</f>
      </c>
      <c r="Z243" s="1" t="str">
        <f>Projects!I241</f>
      </c>
      <c r="AA243" s="47" t="str">
        <f>IF($A$2="Tous",
IF(AND($Y$2=0,$Z$2=0,DATE(YEAR(Z243),MONTH(Z243),DAY(Z243))&gt;=$O$6,(DATE(YEAR(Z243),MONTH(Z243),DAY(Z243))&lt;=$O$3)),1,
IF(AND($Y$2&lt;&gt;0,$Z$2&lt;&gt;0,DATE(YEAR(Z243),MONTH(Z243),DAY(Z243))&gt;=$Y$2,(DATE(YEAR(Z243),MONTH(Z243),DAY(Z243))&lt;=$Z$2)),1,0)),
IF(AND($Y$2=0,$Z$2=0,DATE(YEAR(Z243),MONTH(Z243),DAY(Z243))&gt;=$O$6,(DATE(YEAR(Z243),MONTH(Z243),DAY(Z243))&lt;=$O$3),INDEX(Projects!$A$1:$O$1000,MATCH(Y243,Projects!$A$1:$A$1000,0),MATCH("Groupe",Projects!$A$1:$O$1,0))=$A$2),1,
IF(AND($Y$2&lt;&gt;0,$Z$2&lt;&gt;0,DATE(YEAR(Z243),MONTH(Z243),DAY(Z243))&gt;=$Y$2,(DATE(YEAR(Z243),MONTH(Z243),DAY(Z243))&lt;=$Z$2),INDEX(Projects!$A$1:$O$1000,MATCH(Y243,Projects!$A$1:$A$1000,0),MATCH("Groupe",Projects!$A$1:$O$1,0))=$A$2),1,0)))</f>
      </c>
      <c r="AB243" s="47" t="str">
        <f>IF(AA243&lt;&gt;0,SUM($AA$4:AA243),0)</f>
      </c>
      <c r="AC243" s="1"/>
      <c r="AD243" s="17"/>
      <c r="AF243" t="str">
        <f>Projects!A241</f>
      </c>
      <c r="AG243" s="1" t="str">
        <f>Projects!D241</f>
      </c>
      <c r="AH243" s="47" t="str">
        <f>IF($A$2="Tous",
IF(AND($AF$2=0,$AG$2=0,DATE(YEAR(AG243),MONTH(AG243),DAY(AG243))&gt;=$O$6,(DATE(YEAR(AG243),MONTH(AG243),DAY(AG243))&lt;=$O$3)),1,
IF(AND($AF$2&lt;&gt;0,$AG$2&lt;&gt;0,DATE(YEAR(AG243),MONTH(AG243),DAY(AG243))&gt;=$AF$2,(DATE(YEAR(AG243),MONTH(AG243),DAY(AG243))&lt;=$AG$2)),1,0)),
IF(AND($AF$2=0,$AG$2=0,DATE(YEAR(AG243),MONTH(AG243),DAY(AG243))&gt;=$O$6,(DATE(YEAR(AG243),MONTH(AG243),DAY(AG243))&lt;=$O$3),INDEX(Projects!$A$1:$O$1000,MATCH(AF243,Projects!$A$1:$A$1000,0),MATCH("Groupe",Projects!$A$1:$O$1,0))=$A$2),1,
IF(AND($AF$2&lt;&gt;0,$AG$2&lt;&gt;0,DATE(YEAR(AG243),MONTH(AG243),DAY(AG243))&gt;=$AF$2,(DATE(YEAR(AG243),MONTH(AG243),DAY(AG243))&lt;=$AG$2),INDEX(Projects!$A$1:$O$1000,MATCH(AF243,Projects!$A$1:$A$1000,0),MATCH("Groupe",Projects!$A$1:$O$1,0))=$A$2),1,0)))</f>
      </c>
      <c r="AI243" s="47" t="str">
        <f>IF(AH243&lt;&gt;0,SUM($AH$4:AH243),0)</f>
      </c>
      <c r="AJ243" s="1"/>
      <c r="AK243" s="17"/>
      <c r="AM243" t="str">
        <f>Potentials!A241</f>
      </c>
      <c r="AN243" s="1" t="str">
        <f>Potentials!L241</f>
      </c>
      <c r="AO243" s="47" t="str">
        <f>IF(INDEX(Potentials!$A$1:$O$1000,MATCH(R243,Potentials!$A$1:$A$1000,0),MATCH("Origine setup",Potentials!$A$1:$O$1,0))&lt;&gt;"",0,
IF($A$2="Tous",
IF(AND($AM$2=0,$AN$2=0,DATE(YEAR(AN243),MONTH(AN243),DAY(AN243))&gt;=$O$6,(DATE(YEAR(AN243),MONTH(AN243),DAY(AN243))&lt;=$O$3),INDEX(Potentials!$A$1:$O$10000,MATCH(AM243,Potentials!$A$1:$A$1000,0),MATCH("Statut",Potentials!$A$1:$O$1,0))="9 -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IF(AND($AM$2&lt;&gt;0,$AN$2&lt;&gt;0,DATE(YEAR(AN243),MONTH(AN243),DAY(AN243))&gt;=$AM$2,(DATE(YEAR(AN243),MONTH(AN243),DAY(AN243))&lt;=$AN$2),INDEX(Potentials!$A$1:$O$10000,MATCH(AM243,Potentials!$A$1:$A$1000,0),MATCH("Statut",Potentials!$A$1:$O$1,0))="9 - Perdu"),1,0)),
IF(AND($AM$2=0,$AN$2=0,DATE(YEAR(AN243),MONTH(AN243),DAY(AN243))&gt;=$O$6,(DATE(YEAR(AN243),MONTH(AN243),DAY(AN243))&lt;=$O$3),INDEX(Potentials!$A$1:$O$1000,MATCH(AM243,Potentials!$A$1:$A$1000,0),MATCH("Groupe",Potentials!$A$1:$O$1,0))=$A$2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,MATCH(AM243,Potentials!$A$1:$A$1000,0),MATCH("Groupe",Potentials!$A$1:$O$1,0))=$A$2,INDEX(Potentials!$A$1:$O$10000,MATCH(AM243,Potentials!$A$1:$A$1000,0),MATCH("Statut",Potentials!$A$1:$O$1,0))="9 - Perdu"),1,0))))</f>
      </c>
      <c r="AP243" s="47" t="str">
        <f>IF(AO243&lt;&gt;0,SUM($AO$4:AO243),0)</f>
      </c>
      <c r="AQ243" s="1"/>
      <c r="AR243" s="17"/>
      <c r="AT243" t="str">
        <f>IF(COUNTIF($AT$4:AT242,Potentials!B241)&gt;0,"",Potentials!B241)</f>
      </c>
      <c r="AU243" s="2" t="str">
        <f t="array" ref="AU243" aca="1" ca="1">IF($A$2="Tous",SUMPRODUCT((Potentials!$F$2:$F$2000)*(Potentials!$B$2:$B$2000=AT243)*(Potentials!$E$2:$E$2000&lt;&gt;"8 - Gagne")*(Potentials!$E$2:$E$2000&lt;&gt;"9 - Perdu")*(Potentials!$E$2:$E$2000&lt;&gt;"10 - Gele"))
+SUMPRODUCT((Potentials!$F$2:$F$2000=0)*(Potentials!$B$2:$B$2000=AT243)*(Potentials!$D$2:$D$2000)*(Potentials!$E$2:$E$2000&lt;&gt;"8 - Gagne")*(Potentials!$E$2:$E$2000&lt;&gt;"9 - Perdu")*(Potentials!$E$2:$E$2000&lt;&gt;"10 - Gele")),
SUMPRODUCT((Potentials!$F$2:$F$2000)*(Potentials!$B$2:$B$2000=AT243)*(Potentials!$E$2:$E$2000&lt;&gt;"8 - Gagne")*(Potentials!$E$2:$E$2000&lt;&gt;"9 - Perdu")*(Potentials!$E$2:$E$2000&lt;&gt;"10 - Gele")*(Potentials!$O$2:$O$2000=$A$2))
+SUMPRODUCT((Potentials!$F$2:$F$2000=0)*(Potentials!$B$2:$B$2000=AT243)*(Potentials!$D$2:$D$2000)*(Potentials!$E$2:$E$2000&lt;&gt;"8 - Gagne")*(Potentials!$E$2:$E$2000&lt;&gt;"9 - Perdu")*(Potentials!$E$2:$E$2000&lt;&gt;"10 - Gele")*(Potentials!$O$2:$O$2000=$A$2)))</f>
      </c>
      <c r="BA243" t="str">
        <f>Potentials!A241</f>
      </c>
      <c r="BB243" s="2" t="str">
        <f t="array" ref="BB243" aca="1" ca="1">IF($A$2="Tous",SUMPRODUCT((Potentials!$F$2:$F$2000)*(Potentials!$A$2:$A$2000=BA243)*(Potentials!$E$2:$E$2000&lt;&gt;"8 - Gagne")*(Potentials!$E$2:$E$2000&lt;&gt;"9 - Perdu")*(Potentials!$E$2:$E$2000&lt;&gt;"10 - Gele"))
+SUMPRODUCT((Potentials!$F$2:$F$2000=0)*(Potentials!$A$2:$A$2000=BA243)*(Potentials!$D$2:$D$2000)*(Potentials!$E$2:$E$2000&lt;&gt;"8 - Gagne")*(Potentials!$E$2:$E$2000&lt;&gt;"9 - Perdu")*(Potentials!$E$2:$E$2000&lt;&gt;"10 - Gele")),
SUMPRODUCT((Potentials!$F$2:$F$2000)*(Potentials!$A$2:$A$2000=BA243)*(Potentials!$E$2:$E$2000&lt;&gt;"8 - Gagne")*(Potentials!$E$2:$E$2000&lt;&gt;"9 - Perdu")*(Potentials!$E$2:$E$2000&lt;&gt;"10 - Gele")*(Potentials!$O$2:$O$2000=$A$2))
+SUMPRODUCT((Potentials!$F$2:$F$2000=0)*(Potentials!$A$2:$A$2000=BA243)*(Potentials!$D$2:$D$2000)*(Potentials!$E$2:$E$2000&lt;&gt;"8 - Gagne")*(Potentials!$E$2:$E$2000&lt;&gt;"9 - Perdu")*(Potentials!$E$2:$E$2000&lt;&gt;"10 - Gele")*(Potentials!$O$2:$O$2000=$A$2)))</f>
      </c>
    </row>
    <row r="244" spans="1:113">
      <c r="R244" t="str">
        <f>Potentials!A242</f>
      </c>
      <c r="S244" s="1" t="str">
        <f>Potentials!M242</f>
      </c>
      <c r="T244" s="47" t="str">
        <f>IF(INDEX(Potentials!$A$1:$O$1000,MATCH(R244,Potentials!$A$1:$A$1000,0),MATCH("Origine setup",Potentials!$A$1:$O$1,0))&lt;&gt;"",0,
IF($A$2="Tous",
IF(AND($R$2=0,$S$2=0,DATE(YEAR(S244),MONTH(S244),DAY(S244))&gt;=$O$6,(DATE(YEAR(S244),MONTH(S244),DAY(S244))&lt;=$O$3),LEFT(R244,3)="PRA"),1,
IF(AND($R$2&lt;&gt;0,$S$2&lt;&gt;0,DATE(YEAR(S244),MONTH(S244),DAY(S244))&gt;=$R$2,(DATE(YEAR(S244),MONTH(S244),DAY(S244))&lt;=$S$2),LEFT(R244,3)="PRA"),1,0)),
IF(AND($R$2=0,$S$2=0,DATE(YEAR(S244),MONTH(S244),DAY(S244))&gt;=$O$6,(DATE(YEAR(S244),MONTH(S244),DAY(S244))&lt;=$O$3),INDEX(Potentials!$A$1:$O$1000,MATCH(R244,Potentials!$A$1:$A$1000,0),MATCH("Groupe",Potentials!$A$1:$O$1,0))=$A$2,LEFT(R244,3)="PRA"),1,
IF(AND($R$2&lt;&gt;0,$S$2&lt;&gt;0,DATE(YEAR(S244),MONTH(S244),DAY(S244))&gt;=$R$2,(DATE(YEAR(S244),MONTH(S244),DAY(S244))&lt;=$S$2),INDEX(Potentials!$A$1:$O$1000,MATCH(R244,Potentials!$A$1:$A$1000,0),MATCH("Groupe",Potentials!$A$1:$O$1,0))=$A$2,LEFT(R244,3)="PRA"),1,0))))</f>
      </c>
      <c r="U244" s="47" t="str">
        <f>IF(T244&lt;&gt;0,SUM($T$4:T244),0)</f>
      </c>
      <c r="V244" s="1"/>
      <c r="W244" s="17"/>
      <c r="Y244" t="str">
        <f>Projects!A242</f>
      </c>
      <c r="Z244" s="1" t="str">
        <f>Projects!I242</f>
      </c>
      <c r="AA244" s="47" t="str">
        <f>IF($A$2="Tous",
IF(AND($Y$2=0,$Z$2=0,DATE(YEAR(Z244),MONTH(Z244),DAY(Z244))&gt;=$O$6,(DATE(YEAR(Z244),MONTH(Z244),DAY(Z244))&lt;=$O$3)),1,
IF(AND($Y$2&lt;&gt;0,$Z$2&lt;&gt;0,DATE(YEAR(Z244),MONTH(Z244),DAY(Z244))&gt;=$Y$2,(DATE(YEAR(Z244),MONTH(Z244),DAY(Z244))&lt;=$Z$2)),1,0)),
IF(AND($Y$2=0,$Z$2=0,DATE(YEAR(Z244),MONTH(Z244),DAY(Z244))&gt;=$O$6,(DATE(YEAR(Z244),MONTH(Z244),DAY(Z244))&lt;=$O$3),INDEX(Projects!$A$1:$O$1000,MATCH(Y244,Projects!$A$1:$A$1000,0),MATCH("Groupe",Projects!$A$1:$O$1,0))=$A$2),1,
IF(AND($Y$2&lt;&gt;0,$Z$2&lt;&gt;0,DATE(YEAR(Z244),MONTH(Z244),DAY(Z244))&gt;=$Y$2,(DATE(YEAR(Z244),MONTH(Z244),DAY(Z244))&lt;=$Z$2),INDEX(Projects!$A$1:$O$1000,MATCH(Y244,Projects!$A$1:$A$1000,0),MATCH("Groupe",Projects!$A$1:$O$1,0))=$A$2),1,0)))</f>
      </c>
      <c r="AB244" s="47" t="str">
        <f>IF(AA244&lt;&gt;0,SUM($AA$4:AA244),0)</f>
      </c>
      <c r="AC244" s="1"/>
      <c r="AD244" s="17"/>
      <c r="AF244" t="str">
        <f>Projects!A242</f>
      </c>
      <c r="AG244" s="1" t="str">
        <f>Projects!D242</f>
      </c>
      <c r="AH244" s="47" t="str">
        <f>IF($A$2="Tous",
IF(AND($AF$2=0,$AG$2=0,DATE(YEAR(AG244),MONTH(AG244),DAY(AG244))&gt;=$O$6,(DATE(YEAR(AG244),MONTH(AG244),DAY(AG244))&lt;=$O$3)),1,
IF(AND($AF$2&lt;&gt;0,$AG$2&lt;&gt;0,DATE(YEAR(AG244),MONTH(AG244),DAY(AG244))&gt;=$AF$2,(DATE(YEAR(AG244),MONTH(AG244),DAY(AG244))&lt;=$AG$2)),1,0)),
IF(AND($AF$2=0,$AG$2=0,DATE(YEAR(AG244),MONTH(AG244),DAY(AG244))&gt;=$O$6,(DATE(YEAR(AG244),MONTH(AG244),DAY(AG244))&lt;=$O$3),INDEX(Projects!$A$1:$O$1000,MATCH(AF244,Projects!$A$1:$A$1000,0),MATCH("Groupe",Projects!$A$1:$O$1,0))=$A$2),1,
IF(AND($AF$2&lt;&gt;0,$AG$2&lt;&gt;0,DATE(YEAR(AG244),MONTH(AG244),DAY(AG244))&gt;=$AF$2,(DATE(YEAR(AG244),MONTH(AG244),DAY(AG244))&lt;=$AG$2),INDEX(Projects!$A$1:$O$1000,MATCH(AF244,Projects!$A$1:$A$1000,0),MATCH("Groupe",Projects!$A$1:$O$1,0))=$A$2),1,0)))</f>
      </c>
      <c r="AI244" s="47" t="str">
        <f>IF(AH244&lt;&gt;0,SUM($AH$4:AH244),0)</f>
      </c>
      <c r="AJ244" s="1"/>
      <c r="AK244" s="17"/>
      <c r="AM244" t="str">
        <f>Potentials!A242</f>
      </c>
      <c r="AN244" s="1" t="str">
        <f>Potentials!L242</f>
      </c>
      <c r="AO244" s="47" t="str">
        <f>IF(INDEX(Potentials!$A$1:$O$1000,MATCH(R244,Potentials!$A$1:$A$1000,0),MATCH("Origine setup",Potentials!$A$1:$O$1,0))&lt;&gt;"",0,
IF($A$2="Tous",
IF(AND($AM$2=0,$AN$2=0,DATE(YEAR(AN244),MONTH(AN244),DAY(AN244))&gt;=$O$6,(DATE(YEAR(AN244),MONTH(AN244),DAY(AN244))&lt;=$O$3),INDEX(Potentials!$A$1:$O$10000,MATCH(AM244,Potentials!$A$1:$A$1000,0),MATCH("Statut",Potentials!$A$1:$O$1,0))="9 -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IF(AND($AM$2&lt;&gt;0,$AN$2&lt;&gt;0,DATE(YEAR(AN244),MONTH(AN244),DAY(AN244))&gt;=$AM$2,(DATE(YEAR(AN244),MONTH(AN244),DAY(AN244))&lt;=$AN$2),INDEX(Potentials!$A$1:$O$10000,MATCH(AM244,Potentials!$A$1:$A$1000,0),MATCH("Statut",Potentials!$A$1:$O$1,0))="9 - Perdu"),1,0)),
IF(AND($AM$2=0,$AN$2=0,DATE(YEAR(AN244),MONTH(AN244),DAY(AN244))&gt;=$O$6,(DATE(YEAR(AN244),MONTH(AN244),DAY(AN244))&lt;=$O$3),INDEX(Potentials!$A$1:$O$1000,MATCH(AM244,Potentials!$A$1:$A$1000,0),MATCH("Groupe",Potentials!$A$1:$O$1,0))=$A$2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,MATCH(AM244,Potentials!$A$1:$A$1000,0),MATCH("Groupe",Potentials!$A$1:$O$1,0))=$A$2,INDEX(Potentials!$A$1:$O$10000,MATCH(AM244,Potentials!$A$1:$A$1000,0),MATCH("Statut",Potentials!$A$1:$O$1,0))="9 - Perdu"),1,0))))</f>
      </c>
      <c r="AP244" s="47" t="str">
        <f>IF(AO244&lt;&gt;0,SUM($AO$4:AO244),0)</f>
      </c>
      <c r="AQ244" s="1"/>
      <c r="AR244" s="17"/>
      <c r="AT244" t="str">
        <f>IF(COUNTIF($AT$4:AT243,Potentials!B242)&gt;0,"",Potentials!B242)</f>
      </c>
      <c r="AU244" s="2" t="str">
        <f t="array" ref="AU244" aca="1" ca="1">IF($A$2="Tous",SUMPRODUCT((Potentials!$F$2:$F$2000)*(Potentials!$B$2:$B$2000=AT244)*(Potentials!$E$2:$E$2000&lt;&gt;"8 - Gagne")*(Potentials!$E$2:$E$2000&lt;&gt;"9 - Perdu")*(Potentials!$E$2:$E$2000&lt;&gt;"10 - Gele"))
+SUMPRODUCT((Potentials!$F$2:$F$2000=0)*(Potentials!$B$2:$B$2000=AT244)*(Potentials!$D$2:$D$2000)*(Potentials!$E$2:$E$2000&lt;&gt;"8 - Gagne")*(Potentials!$E$2:$E$2000&lt;&gt;"9 - Perdu")*(Potentials!$E$2:$E$2000&lt;&gt;"10 - Gele")),
SUMPRODUCT((Potentials!$F$2:$F$2000)*(Potentials!$B$2:$B$2000=AT244)*(Potentials!$E$2:$E$2000&lt;&gt;"8 - Gagne")*(Potentials!$E$2:$E$2000&lt;&gt;"9 - Perdu")*(Potentials!$E$2:$E$2000&lt;&gt;"10 - Gele")*(Potentials!$O$2:$O$2000=$A$2))
+SUMPRODUCT((Potentials!$F$2:$F$2000=0)*(Potentials!$B$2:$B$2000=AT244)*(Potentials!$D$2:$D$2000)*(Potentials!$E$2:$E$2000&lt;&gt;"8 - Gagne")*(Potentials!$E$2:$E$2000&lt;&gt;"9 - Perdu")*(Potentials!$E$2:$E$2000&lt;&gt;"10 - Gele")*(Potentials!$O$2:$O$2000=$A$2)))</f>
      </c>
      <c r="BA244" t="str">
        <f>Potentials!A242</f>
      </c>
      <c r="BB244" s="2" t="str">
        <f t="array" ref="BB244" aca="1" ca="1">IF($A$2="Tous",SUMPRODUCT((Potentials!$F$2:$F$2000)*(Potentials!$A$2:$A$2000=BA244)*(Potentials!$E$2:$E$2000&lt;&gt;"8 - Gagne")*(Potentials!$E$2:$E$2000&lt;&gt;"9 - Perdu")*(Potentials!$E$2:$E$2000&lt;&gt;"10 - Gele"))
+SUMPRODUCT((Potentials!$F$2:$F$2000=0)*(Potentials!$A$2:$A$2000=BA244)*(Potentials!$D$2:$D$2000)*(Potentials!$E$2:$E$2000&lt;&gt;"8 - Gagne")*(Potentials!$E$2:$E$2000&lt;&gt;"9 - Perdu")*(Potentials!$E$2:$E$2000&lt;&gt;"10 - Gele")),
SUMPRODUCT((Potentials!$F$2:$F$2000)*(Potentials!$A$2:$A$2000=BA244)*(Potentials!$E$2:$E$2000&lt;&gt;"8 - Gagne")*(Potentials!$E$2:$E$2000&lt;&gt;"9 - Perdu")*(Potentials!$E$2:$E$2000&lt;&gt;"10 - Gele")*(Potentials!$O$2:$O$2000=$A$2))
+SUMPRODUCT((Potentials!$F$2:$F$2000=0)*(Potentials!$A$2:$A$2000=BA244)*(Potentials!$D$2:$D$2000)*(Potentials!$E$2:$E$2000&lt;&gt;"8 - Gagne")*(Potentials!$E$2:$E$2000&lt;&gt;"9 - Perdu")*(Potentials!$E$2:$E$2000&lt;&gt;"10 - Gele")*(Potentials!$O$2:$O$2000=$A$2)))</f>
      </c>
    </row>
    <row r="245" spans="1:113">
      <c r="R245" t="str">
        <f>Potentials!A243</f>
      </c>
      <c r="S245" s="1" t="str">
        <f>Potentials!M243</f>
      </c>
      <c r="T245" s="47" t="str">
        <f>IF(INDEX(Potentials!$A$1:$O$1000,MATCH(R245,Potentials!$A$1:$A$1000,0),MATCH("Origine setup",Potentials!$A$1:$O$1,0))&lt;&gt;"",0,
IF($A$2="Tous",
IF(AND($R$2=0,$S$2=0,DATE(YEAR(S245),MONTH(S245),DAY(S245))&gt;=$O$6,(DATE(YEAR(S245),MONTH(S245),DAY(S245))&lt;=$O$3),LEFT(R245,3)="PRA"),1,
IF(AND($R$2&lt;&gt;0,$S$2&lt;&gt;0,DATE(YEAR(S245),MONTH(S245),DAY(S245))&gt;=$R$2,(DATE(YEAR(S245),MONTH(S245),DAY(S245))&lt;=$S$2),LEFT(R245,3)="PRA"),1,0)),
IF(AND($R$2=0,$S$2=0,DATE(YEAR(S245),MONTH(S245),DAY(S245))&gt;=$O$6,(DATE(YEAR(S245),MONTH(S245),DAY(S245))&lt;=$O$3),INDEX(Potentials!$A$1:$O$1000,MATCH(R245,Potentials!$A$1:$A$1000,0),MATCH("Groupe",Potentials!$A$1:$O$1,0))=$A$2,LEFT(R245,3)="PRA"),1,
IF(AND($R$2&lt;&gt;0,$S$2&lt;&gt;0,DATE(YEAR(S245),MONTH(S245),DAY(S245))&gt;=$R$2,(DATE(YEAR(S245),MONTH(S245),DAY(S245))&lt;=$S$2),INDEX(Potentials!$A$1:$O$1000,MATCH(R245,Potentials!$A$1:$A$1000,0),MATCH("Groupe",Potentials!$A$1:$O$1,0))=$A$2,LEFT(R245,3)="PRA"),1,0))))</f>
      </c>
      <c r="U245" s="47" t="str">
        <f>IF(T245&lt;&gt;0,SUM($T$4:T245),0)</f>
      </c>
      <c r="V245" s="1"/>
      <c r="W245" s="17"/>
      <c r="Y245" t="str">
        <f>Projects!A243</f>
      </c>
      <c r="Z245" s="1" t="str">
        <f>Projects!I243</f>
      </c>
      <c r="AA245" s="47" t="str">
        <f>IF($A$2="Tous",
IF(AND($Y$2=0,$Z$2=0,DATE(YEAR(Z245),MONTH(Z245),DAY(Z245))&gt;=$O$6,(DATE(YEAR(Z245),MONTH(Z245),DAY(Z245))&lt;=$O$3)),1,
IF(AND($Y$2&lt;&gt;0,$Z$2&lt;&gt;0,DATE(YEAR(Z245),MONTH(Z245),DAY(Z245))&gt;=$Y$2,(DATE(YEAR(Z245),MONTH(Z245),DAY(Z245))&lt;=$Z$2)),1,0)),
IF(AND($Y$2=0,$Z$2=0,DATE(YEAR(Z245),MONTH(Z245),DAY(Z245))&gt;=$O$6,(DATE(YEAR(Z245),MONTH(Z245),DAY(Z245))&lt;=$O$3),INDEX(Projects!$A$1:$O$1000,MATCH(Y245,Projects!$A$1:$A$1000,0),MATCH("Groupe",Projects!$A$1:$O$1,0))=$A$2),1,
IF(AND($Y$2&lt;&gt;0,$Z$2&lt;&gt;0,DATE(YEAR(Z245),MONTH(Z245),DAY(Z245))&gt;=$Y$2,(DATE(YEAR(Z245),MONTH(Z245),DAY(Z245))&lt;=$Z$2),INDEX(Projects!$A$1:$O$1000,MATCH(Y245,Projects!$A$1:$A$1000,0),MATCH("Groupe",Projects!$A$1:$O$1,0))=$A$2),1,0)))</f>
      </c>
      <c r="AB245" s="47" t="str">
        <f>IF(AA245&lt;&gt;0,SUM($AA$4:AA245),0)</f>
      </c>
      <c r="AC245" s="1"/>
      <c r="AD245" s="17"/>
      <c r="AF245" t="str">
        <f>Projects!A243</f>
      </c>
      <c r="AG245" s="1" t="str">
        <f>Projects!D243</f>
      </c>
      <c r="AH245" s="47" t="str">
        <f>IF($A$2="Tous",
IF(AND($AF$2=0,$AG$2=0,DATE(YEAR(AG245),MONTH(AG245),DAY(AG245))&gt;=$O$6,(DATE(YEAR(AG245),MONTH(AG245),DAY(AG245))&lt;=$O$3)),1,
IF(AND($AF$2&lt;&gt;0,$AG$2&lt;&gt;0,DATE(YEAR(AG245),MONTH(AG245),DAY(AG245))&gt;=$AF$2,(DATE(YEAR(AG245),MONTH(AG245),DAY(AG245))&lt;=$AG$2)),1,0)),
IF(AND($AF$2=0,$AG$2=0,DATE(YEAR(AG245),MONTH(AG245),DAY(AG245))&gt;=$O$6,(DATE(YEAR(AG245),MONTH(AG245),DAY(AG245))&lt;=$O$3),INDEX(Projects!$A$1:$O$1000,MATCH(AF245,Projects!$A$1:$A$1000,0),MATCH("Groupe",Projects!$A$1:$O$1,0))=$A$2),1,
IF(AND($AF$2&lt;&gt;0,$AG$2&lt;&gt;0,DATE(YEAR(AG245),MONTH(AG245),DAY(AG245))&gt;=$AF$2,(DATE(YEAR(AG245),MONTH(AG245),DAY(AG245))&lt;=$AG$2),INDEX(Projects!$A$1:$O$1000,MATCH(AF245,Projects!$A$1:$A$1000,0),MATCH("Groupe",Projects!$A$1:$O$1,0))=$A$2),1,0)))</f>
      </c>
      <c r="AI245" s="47" t="str">
        <f>IF(AH245&lt;&gt;0,SUM($AH$4:AH245),0)</f>
      </c>
      <c r="AJ245" s="1"/>
      <c r="AK245" s="17"/>
      <c r="AM245" t="str">
        <f>Potentials!A243</f>
      </c>
      <c r="AN245" s="1" t="str">
        <f>Potentials!L243</f>
      </c>
      <c r="AO245" s="47" t="str">
        <f>IF(INDEX(Potentials!$A$1:$O$1000,MATCH(R245,Potentials!$A$1:$A$1000,0),MATCH("Origine setup",Potentials!$A$1:$O$1,0))&lt;&gt;"",0,
IF($A$2="Tous",
IF(AND($AM$2=0,$AN$2=0,DATE(YEAR(AN245),MONTH(AN245),DAY(AN245))&gt;=$O$6,(DATE(YEAR(AN245),MONTH(AN245),DAY(AN245))&lt;=$O$3),INDEX(Potentials!$A$1:$O$10000,MATCH(AM245,Potentials!$A$1:$A$1000,0),MATCH("Statut",Potentials!$A$1:$O$1,0))="9 -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IF(AND($AM$2&lt;&gt;0,$AN$2&lt;&gt;0,DATE(YEAR(AN245),MONTH(AN245),DAY(AN245))&gt;=$AM$2,(DATE(YEAR(AN245),MONTH(AN245),DAY(AN245))&lt;=$AN$2),INDEX(Potentials!$A$1:$O$10000,MATCH(AM245,Potentials!$A$1:$A$1000,0),MATCH("Statut",Potentials!$A$1:$O$1,0))="9 - Perdu"),1,0)),
IF(AND($AM$2=0,$AN$2=0,DATE(YEAR(AN245),MONTH(AN245),DAY(AN245))&gt;=$O$6,(DATE(YEAR(AN245),MONTH(AN245),DAY(AN245))&lt;=$O$3),INDEX(Potentials!$A$1:$O$1000,MATCH(AM245,Potentials!$A$1:$A$1000,0),MATCH("Groupe",Potentials!$A$1:$O$1,0))=$A$2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,MATCH(AM245,Potentials!$A$1:$A$1000,0),MATCH("Groupe",Potentials!$A$1:$O$1,0))=$A$2,INDEX(Potentials!$A$1:$O$10000,MATCH(AM245,Potentials!$A$1:$A$1000,0),MATCH("Statut",Potentials!$A$1:$O$1,0))="9 - Perdu"),1,0))))</f>
      </c>
      <c r="AP245" s="47" t="str">
        <f>IF(AO245&lt;&gt;0,SUM($AO$4:AO245),0)</f>
      </c>
      <c r="AQ245" s="1"/>
      <c r="AR245" s="17"/>
      <c r="AT245" t="str">
        <f>IF(COUNTIF($AT$4:AT244,Potentials!B243)&gt;0,"",Potentials!B243)</f>
      </c>
      <c r="AU245" s="2" t="str">
        <f t="array" ref="AU245" aca="1" ca="1">IF($A$2="Tous",SUMPRODUCT((Potentials!$F$2:$F$2000)*(Potentials!$B$2:$B$2000=AT245)*(Potentials!$E$2:$E$2000&lt;&gt;"8 - Gagne")*(Potentials!$E$2:$E$2000&lt;&gt;"9 - Perdu")*(Potentials!$E$2:$E$2000&lt;&gt;"10 - Gele"))
+SUMPRODUCT((Potentials!$F$2:$F$2000=0)*(Potentials!$B$2:$B$2000=AT245)*(Potentials!$D$2:$D$2000)*(Potentials!$E$2:$E$2000&lt;&gt;"8 - Gagne")*(Potentials!$E$2:$E$2000&lt;&gt;"9 - Perdu")*(Potentials!$E$2:$E$2000&lt;&gt;"10 - Gele")),
SUMPRODUCT((Potentials!$F$2:$F$2000)*(Potentials!$B$2:$B$2000=AT245)*(Potentials!$E$2:$E$2000&lt;&gt;"8 - Gagne")*(Potentials!$E$2:$E$2000&lt;&gt;"9 - Perdu")*(Potentials!$E$2:$E$2000&lt;&gt;"10 - Gele")*(Potentials!$O$2:$O$2000=$A$2))
+SUMPRODUCT((Potentials!$F$2:$F$2000=0)*(Potentials!$B$2:$B$2000=AT245)*(Potentials!$D$2:$D$2000)*(Potentials!$E$2:$E$2000&lt;&gt;"8 - Gagne")*(Potentials!$E$2:$E$2000&lt;&gt;"9 - Perdu")*(Potentials!$E$2:$E$2000&lt;&gt;"10 - Gele")*(Potentials!$O$2:$O$2000=$A$2)))</f>
      </c>
      <c r="BA245" t="str">
        <f>Potentials!A243</f>
      </c>
      <c r="BB245" s="2" t="str">
        <f t="array" ref="BB245" aca="1" ca="1">IF($A$2="Tous",SUMPRODUCT((Potentials!$F$2:$F$2000)*(Potentials!$A$2:$A$2000=BA245)*(Potentials!$E$2:$E$2000&lt;&gt;"8 - Gagne")*(Potentials!$E$2:$E$2000&lt;&gt;"9 - Perdu")*(Potentials!$E$2:$E$2000&lt;&gt;"10 - Gele"))
+SUMPRODUCT((Potentials!$F$2:$F$2000=0)*(Potentials!$A$2:$A$2000=BA245)*(Potentials!$D$2:$D$2000)*(Potentials!$E$2:$E$2000&lt;&gt;"8 - Gagne")*(Potentials!$E$2:$E$2000&lt;&gt;"9 - Perdu")*(Potentials!$E$2:$E$2000&lt;&gt;"10 - Gele")),
SUMPRODUCT((Potentials!$F$2:$F$2000)*(Potentials!$A$2:$A$2000=BA245)*(Potentials!$E$2:$E$2000&lt;&gt;"8 - Gagne")*(Potentials!$E$2:$E$2000&lt;&gt;"9 - Perdu")*(Potentials!$E$2:$E$2000&lt;&gt;"10 - Gele")*(Potentials!$O$2:$O$2000=$A$2))
+SUMPRODUCT((Potentials!$F$2:$F$2000=0)*(Potentials!$A$2:$A$2000=BA245)*(Potentials!$D$2:$D$2000)*(Potentials!$E$2:$E$2000&lt;&gt;"8 - Gagne")*(Potentials!$E$2:$E$2000&lt;&gt;"9 - Perdu")*(Potentials!$E$2:$E$2000&lt;&gt;"10 - Gele")*(Potentials!$O$2:$O$2000=$A$2)))</f>
      </c>
    </row>
    <row r="246" spans="1:113">
      <c r="R246" t="str">
        <f>Potentials!A244</f>
      </c>
      <c r="S246" s="1" t="str">
        <f>Potentials!M244</f>
      </c>
      <c r="T246" s="47" t="str">
        <f>IF(INDEX(Potentials!$A$1:$O$1000,MATCH(R246,Potentials!$A$1:$A$1000,0),MATCH("Origine setup",Potentials!$A$1:$O$1,0))&lt;&gt;"",0,
IF($A$2="Tous",
IF(AND($R$2=0,$S$2=0,DATE(YEAR(S246),MONTH(S246),DAY(S246))&gt;=$O$6,(DATE(YEAR(S246),MONTH(S246),DAY(S246))&lt;=$O$3),LEFT(R246,3)="PRA"),1,
IF(AND($R$2&lt;&gt;0,$S$2&lt;&gt;0,DATE(YEAR(S246),MONTH(S246),DAY(S246))&gt;=$R$2,(DATE(YEAR(S246),MONTH(S246),DAY(S246))&lt;=$S$2),LEFT(R246,3)="PRA"),1,0)),
IF(AND($R$2=0,$S$2=0,DATE(YEAR(S246),MONTH(S246),DAY(S246))&gt;=$O$6,(DATE(YEAR(S246),MONTH(S246),DAY(S246))&lt;=$O$3),INDEX(Potentials!$A$1:$O$1000,MATCH(R246,Potentials!$A$1:$A$1000,0),MATCH("Groupe",Potentials!$A$1:$O$1,0))=$A$2,LEFT(R246,3)="PRA"),1,
IF(AND($R$2&lt;&gt;0,$S$2&lt;&gt;0,DATE(YEAR(S246),MONTH(S246),DAY(S246))&gt;=$R$2,(DATE(YEAR(S246),MONTH(S246),DAY(S246))&lt;=$S$2),INDEX(Potentials!$A$1:$O$1000,MATCH(R246,Potentials!$A$1:$A$1000,0),MATCH("Groupe",Potentials!$A$1:$O$1,0))=$A$2,LEFT(R246,3)="PRA"),1,0))))</f>
      </c>
      <c r="U246" s="47" t="str">
        <f>IF(T246&lt;&gt;0,SUM($T$4:T246),0)</f>
      </c>
      <c r="V246" s="1"/>
      <c r="W246" s="17"/>
      <c r="Y246" t="str">
        <f>Projects!A244</f>
      </c>
      <c r="Z246" s="1" t="str">
        <f>Projects!I244</f>
      </c>
      <c r="AA246" s="47" t="str">
        <f>IF($A$2="Tous",
IF(AND($Y$2=0,$Z$2=0,DATE(YEAR(Z246),MONTH(Z246),DAY(Z246))&gt;=$O$6,(DATE(YEAR(Z246),MONTH(Z246),DAY(Z246))&lt;=$O$3)),1,
IF(AND($Y$2&lt;&gt;0,$Z$2&lt;&gt;0,DATE(YEAR(Z246),MONTH(Z246),DAY(Z246))&gt;=$Y$2,(DATE(YEAR(Z246),MONTH(Z246),DAY(Z246))&lt;=$Z$2)),1,0)),
IF(AND($Y$2=0,$Z$2=0,DATE(YEAR(Z246),MONTH(Z246),DAY(Z246))&gt;=$O$6,(DATE(YEAR(Z246),MONTH(Z246),DAY(Z246))&lt;=$O$3),INDEX(Projects!$A$1:$O$1000,MATCH(Y246,Projects!$A$1:$A$1000,0),MATCH("Groupe",Projects!$A$1:$O$1,0))=$A$2),1,
IF(AND($Y$2&lt;&gt;0,$Z$2&lt;&gt;0,DATE(YEAR(Z246),MONTH(Z246),DAY(Z246))&gt;=$Y$2,(DATE(YEAR(Z246),MONTH(Z246),DAY(Z246))&lt;=$Z$2),INDEX(Projects!$A$1:$O$1000,MATCH(Y246,Projects!$A$1:$A$1000,0),MATCH("Groupe",Projects!$A$1:$O$1,0))=$A$2),1,0)))</f>
      </c>
      <c r="AB246" s="47" t="str">
        <f>IF(AA246&lt;&gt;0,SUM($AA$4:AA246),0)</f>
      </c>
      <c r="AC246" s="1"/>
      <c r="AD246" s="17"/>
      <c r="AF246" t="str">
        <f>Projects!A244</f>
      </c>
      <c r="AG246" s="1" t="str">
        <f>Projects!D244</f>
      </c>
      <c r="AH246" s="47" t="str">
        <f>IF($A$2="Tous",
IF(AND($AF$2=0,$AG$2=0,DATE(YEAR(AG246),MONTH(AG246),DAY(AG246))&gt;=$O$6,(DATE(YEAR(AG246),MONTH(AG246),DAY(AG246))&lt;=$O$3)),1,
IF(AND($AF$2&lt;&gt;0,$AG$2&lt;&gt;0,DATE(YEAR(AG246),MONTH(AG246),DAY(AG246))&gt;=$AF$2,(DATE(YEAR(AG246),MONTH(AG246),DAY(AG246))&lt;=$AG$2)),1,0)),
IF(AND($AF$2=0,$AG$2=0,DATE(YEAR(AG246),MONTH(AG246),DAY(AG246))&gt;=$O$6,(DATE(YEAR(AG246),MONTH(AG246),DAY(AG246))&lt;=$O$3),INDEX(Projects!$A$1:$O$1000,MATCH(AF246,Projects!$A$1:$A$1000,0),MATCH("Groupe",Projects!$A$1:$O$1,0))=$A$2),1,
IF(AND($AF$2&lt;&gt;0,$AG$2&lt;&gt;0,DATE(YEAR(AG246),MONTH(AG246),DAY(AG246))&gt;=$AF$2,(DATE(YEAR(AG246),MONTH(AG246),DAY(AG246))&lt;=$AG$2),INDEX(Projects!$A$1:$O$1000,MATCH(AF246,Projects!$A$1:$A$1000,0),MATCH("Groupe",Projects!$A$1:$O$1,0))=$A$2),1,0)))</f>
      </c>
      <c r="AI246" s="47" t="str">
        <f>IF(AH246&lt;&gt;0,SUM($AH$4:AH246),0)</f>
      </c>
      <c r="AJ246" s="1"/>
      <c r="AK246" s="17"/>
      <c r="AM246" t="str">
        <f>Potentials!A244</f>
      </c>
      <c r="AN246" s="1" t="str">
        <f>Potentials!L244</f>
      </c>
      <c r="AO246" s="47" t="str">
        <f>IF(INDEX(Potentials!$A$1:$O$1000,MATCH(R246,Potentials!$A$1:$A$1000,0),MATCH("Origine setup",Potentials!$A$1:$O$1,0))&lt;&gt;"",0,
IF($A$2="Tous",
IF(AND($AM$2=0,$AN$2=0,DATE(YEAR(AN246),MONTH(AN246),DAY(AN246))&gt;=$O$6,(DATE(YEAR(AN246),MONTH(AN246),DAY(AN246))&lt;=$O$3),INDEX(Potentials!$A$1:$O$10000,MATCH(AM246,Potentials!$A$1:$A$1000,0),MATCH("Statut",Potentials!$A$1:$O$1,0))="9 -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IF(AND($AM$2&lt;&gt;0,$AN$2&lt;&gt;0,DATE(YEAR(AN246),MONTH(AN246),DAY(AN246))&gt;=$AM$2,(DATE(YEAR(AN246),MONTH(AN246),DAY(AN246))&lt;=$AN$2),INDEX(Potentials!$A$1:$O$10000,MATCH(AM246,Potentials!$A$1:$A$1000,0),MATCH("Statut",Potentials!$A$1:$O$1,0))="9 - Perdu"),1,0)),
IF(AND($AM$2=0,$AN$2=0,DATE(YEAR(AN246),MONTH(AN246),DAY(AN246))&gt;=$O$6,(DATE(YEAR(AN246),MONTH(AN246),DAY(AN246))&lt;=$O$3),INDEX(Potentials!$A$1:$O$1000,MATCH(AM246,Potentials!$A$1:$A$1000,0),MATCH("Groupe",Potentials!$A$1:$O$1,0))=$A$2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,MATCH(AM246,Potentials!$A$1:$A$1000,0),MATCH("Groupe",Potentials!$A$1:$O$1,0))=$A$2,INDEX(Potentials!$A$1:$O$10000,MATCH(AM246,Potentials!$A$1:$A$1000,0),MATCH("Statut",Potentials!$A$1:$O$1,0))="9 - Perdu"),1,0))))</f>
      </c>
      <c r="AP246" s="47" t="str">
        <f>IF(AO246&lt;&gt;0,SUM($AO$4:AO246),0)</f>
      </c>
      <c r="AQ246" s="1"/>
      <c r="AR246" s="17"/>
      <c r="AT246" t="str">
        <f>IF(COUNTIF($AT$4:AT245,Potentials!B244)&gt;0,"",Potentials!B244)</f>
      </c>
      <c r="AU246" s="2" t="str">
        <f t="array" ref="AU246" aca="1" ca="1">IF($A$2="Tous",SUMPRODUCT((Potentials!$F$2:$F$2000)*(Potentials!$B$2:$B$2000=AT246)*(Potentials!$E$2:$E$2000&lt;&gt;"8 - Gagne")*(Potentials!$E$2:$E$2000&lt;&gt;"9 - Perdu")*(Potentials!$E$2:$E$2000&lt;&gt;"10 - Gele"))
+SUMPRODUCT((Potentials!$F$2:$F$2000=0)*(Potentials!$B$2:$B$2000=AT246)*(Potentials!$D$2:$D$2000)*(Potentials!$E$2:$E$2000&lt;&gt;"8 - Gagne")*(Potentials!$E$2:$E$2000&lt;&gt;"9 - Perdu")*(Potentials!$E$2:$E$2000&lt;&gt;"10 - Gele")),
SUMPRODUCT((Potentials!$F$2:$F$2000)*(Potentials!$B$2:$B$2000=AT246)*(Potentials!$E$2:$E$2000&lt;&gt;"8 - Gagne")*(Potentials!$E$2:$E$2000&lt;&gt;"9 - Perdu")*(Potentials!$E$2:$E$2000&lt;&gt;"10 - Gele")*(Potentials!$O$2:$O$2000=$A$2))
+SUMPRODUCT((Potentials!$F$2:$F$2000=0)*(Potentials!$B$2:$B$2000=AT246)*(Potentials!$D$2:$D$2000)*(Potentials!$E$2:$E$2000&lt;&gt;"8 - Gagne")*(Potentials!$E$2:$E$2000&lt;&gt;"9 - Perdu")*(Potentials!$E$2:$E$2000&lt;&gt;"10 - Gele")*(Potentials!$O$2:$O$2000=$A$2)))</f>
      </c>
      <c r="BA246" t="str">
        <f>Potentials!A244</f>
      </c>
      <c r="BB246" s="2" t="str">
        <f t="array" ref="BB246" aca="1" ca="1">IF($A$2="Tous",SUMPRODUCT((Potentials!$F$2:$F$2000)*(Potentials!$A$2:$A$2000=BA246)*(Potentials!$E$2:$E$2000&lt;&gt;"8 - Gagne")*(Potentials!$E$2:$E$2000&lt;&gt;"9 - Perdu")*(Potentials!$E$2:$E$2000&lt;&gt;"10 - Gele"))
+SUMPRODUCT((Potentials!$F$2:$F$2000=0)*(Potentials!$A$2:$A$2000=BA246)*(Potentials!$D$2:$D$2000)*(Potentials!$E$2:$E$2000&lt;&gt;"8 - Gagne")*(Potentials!$E$2:$E$2000&lt;&gt;"9 - Perdu")*(Potentials!$E$2:$E$2000&lt;&gt;"10 - Gele")),
SUMPRODUCT((Potentials!$F$2:$F$2000)*(Potentials!$A$2:$A$2000=BA246)*(Potentials!$E$2:$E$2000&lt;&gt;"8 - Gagne")*(Potentials!$E$2:$E$2000&lt;&gt;"9 - Perdu")*(Potentials!$E$2:$E$2000&lt;&gt;"10 - Gele")*(Potentials!$O$2:$O$2000=$A$2))
+SUMPRODUCT((Potentials!$F$2:$F$2000=0)*(Potentials!$A$2:$A$2000=BA246)*(Potentials!$D$2:$D$2000)*(Potentials!$E$2:$E$2000&lt;&gt;"8 - Gagne")*(Potentials!$E$2:$E$2000&lt;&gt;"9 - Perdu")*(Potentials!$E$2:$E$2000&lt;&gt;"10 - Gele")*(Potentials!$O$2:$O$2000=$A$2)))</f>
      </c>
    </row>
    <row r="247" spans="1:113">
      <c r="R247" t="str">
        <f>Potentials!A245</f>
      </c>
      <c r="S247" s="1" t="str">
        <f>Potentials!M245</f>
      </c>
      <c r="T247" s="47" t="str">
        <f>IF(INDEX(Potentials!$A$1:$O$1000,MATCH(R247,Potentials!$A$1:$A$1000,0),MATCH("Origine setup",Potentials!$A$1:$O$1,0))&lt;&gt;"",0,
IF($A$2="Tous",
IF(AND($R$2=0,$S$2=0,DATE(YEAR(S247),MONTH(S247),DAY(S247))&gt;=$O$6,(DATE(YEAR(S247),MONTH(S247),DAY(S247))&lt;=$O$3),LEFT(R247,3)="PRA"),1,
IF(AND($R$2&lt;&gt;0,$S$2&lt;&gt;0,DATE(YEAR(S247),MONTH(S247),DAY(S247))&gt;=$R$2,(DATE(YEAR(S247),MONTH(S247),DAY(S247))&lt;=$S$2),LEFT(R247,3)="PRA"),1,0)),
IF(AND($R$2=0,$S$2=0,DATE(YEAR(S247),MONTH(S247),DAY(S247))&gt;=$O$6,(DATE(YEAR(S247),MONTH(S247),DAY(S247))&lt;=$O$3),INDEX(Potentials!$A$1:$O$1000,MATCH(R247,Potentials!$A$1:$A$1000,0),MATCH("Groupe",Potentials!$A$1:$O$1,0))=$A$2,LEFT(R247,3)="PRA"),1,
IF(AND($R$2&lt;&gt;0,$S$2&lt;&gt;0,DATE(YEAR(S247),MONTH(S247),DAY(S247))&gt;=$R$2,(DATE(YEAR(S247),MONTH(S247),DAY(S247))&lt;=$S$2),INDEX(Potentials!$A$1:$O$1000,MATCH(R247,Potentials!$A$1:$A$1000,0),MATCH("Groupe",Potentials!$A$1:$O$1,0))=$A$2,LEFT(R247,3)="PRA"),1,0))))</f>
      </c>
      <c r="U247" s="47" t="str">
        <f>IF(T247&lt;&gt;0,SUM($T$4:T247),0)</f>
      </c>
      <c r="V247" s="1"/>
      <c r="W247" s="17"/>
      <c r="Y247" t="str">
        <f>Projects!A245</f>
      </c>
      <c r="Z247" s="1" t="str">
        <f>Projects!I245</f>
      </c>
      <c r="AA247" s="47" t="str">
        <f>IF($A$2="Tous",
IF(AND($Y$2=0,$Z$2=0,DATE(YEAR(Z247),MONTH(Z247),DAY(Z247))&gt;=$O$6,(DATE(YEAR(Z247),MONTH(Z247),DAY(Z247))&lt;=$O$3)),1,
IF(AND($Y$2&lt;&gt;0,$Z$2&lt;&gt;0,DATE(YEAR(Z247),MONTH(Z247),DAY(Z247))&gt;=$Y$2,(DATE(YEAR(Z247),MONTH(Z247),DAY(Z247))&lt;=$Z$2)),1,0)),
IF(AND($Y$2=0,$Z$2=0,DATE(YEAR(Z247),MONTH(Z247),DAY(Z247))&gt;=$O$6,(DATE(YEAR(Z247),MONTH(Z247),DAY(Z247))&lt;=$O$3),INDEX(Projects!$A$1:$O$1000,MATCH(Y247,Projects!$A$1:$A$1000,0),MATCH("Groupe",Projects!$A$1:$O$1,0))=$A$2),1,
IF(AND($Y$2&lt;&gt;0,$Z$2&lt;&gt;0,DATE(YEAR(Z247),MONTH(Z247),DAY(Z247))&gt;=$Y$2,(DATE(YEAR(Z247),MONTH(Z247),DAY(Z247))&lt;=$Z$2),INDEX(Projects!$A$1:$O$1000,MATCH(Y247,Projects!$A$1:$A$1000,0),MATCH("Groupe",Projects!$A$1:$O$1,0))=$A$2),1,0)))</f>
      </c>
      <c r="AB247" s="47" t="str">
        <f>IF(AA247&lt;&gt;0,SUM($AA$4:AA247),0)</f>
      </c>
      <c r="AC247" s="1"/>
      <c r="AD247" s="17"/>
      <c r="AF247" t="str">
        <f>Projects!A245</f>
      </c>
      <c r="AG247" s="1" t="str">
        <f>Projects!D245</f>
      </c>
      <c r="AH247" s="47" t="str">
        <f>IF($A$2="Tous",
IF(AND($AF$2=0,$AG$2=0,DATE(YEAR(AG247),MONTH(AG247),DAY(AG247))&gt;=$O$6,(DATE(YEAR(AG247),MONTH(AG247),DAY(AG247))&lt;=$O$3)),1,
IF(AND($AF$2&lt;&gt;0,$AG$2&lt;&gt;0,DATE(YEAR(AG247),MONTH(AG247),DAY(AG247))&gt;=$AF$2,(DATE(YEAR(AG247),MONTH(AG247),DAY(AG247))&lt;=$AG$2)),1,0)),
IF(AND($AF$2=0,$AG$2=0,DATE(YEAR(AG247),MONTH(AG247),DAY(AG247))&gt;=$O$6,(DATE(YEAR(AG247),MONTH(AG247),DAY(AG247))&lt;=$O$3),INDEX(Projects!$A$1:$O$1000,MATCH(AF247,Projects!$A$1:$A$1000,0),MATCH("Groupe",Projects!$A$1:$O$1,0))=$A$2),1,
IF(AND($AF$2&lt;&gt;0,$AG$2&lt;&gt;0,DATE(YEAR(AG247),MONTH(AG247),DAY(AG247))&gt;=$AF$2,(DATE(YEAR(AG247),MONTH(AG247),DAY(AG247))&lt;=$AG$2),INDEX(Projects!$A$1:$O$1000,MATCH(AF247,Projects!$A$1:$A$1000,0),MATCH("Groupe",Projects!$A$1:$O$1,0))=$A$2),1,0)))</f>
      </c>
      <c r="AI247" s="47" t="str">
        <f>IF(AH247&lt;&gt;0,SUM($AH$4:AH247),0)</f>
      </c>
      <c r="AJ247" s="1"/>
      <c r="AK247" s="17"/>
      <c r="AM247" t="str">
        <f>Potentials!A245</f>
      </c>
      <c r="AN247" s="1" t="str">
        <f>Potentials!L245</f>
      </c>
      <c r="AO247" s="47" t="str">
        <f>IF(INDEX(Potentials!$A$1:$O$1000,MATCH(R247,Potentials!$A$1:$A$1000,0),MATCH("Origine setup",Potentials!$A$1:$O$1,0))&lt;&gt;"",0,
IF($A$2="Tous",
IF(AND($AM$2=0,$AN$2=0,DATE(YEAR(AN247),MONTH(AN247),DAY(AN247))&gt;=$O$6,(DATE(YEAR(AN247),MONTH(AN247),DAY(AN247))&lt;=$O$3),INDEX(Potentials!$A$1:$O$10000,MATCH(AM247,Potentials!$A$1:$A$1000,0),MATCH("Statut",Potentials!$A$1:$O$1,0))="9 -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IF(AND($AM$2&lt;&gt;0,$AN$2&lt;&gt;0,DATE(YEAR(AN247),MONTH(AN247),DAY(AN247))&gt;=$AM$2,(DATE(YEAR(AN247),MONTH(AN247),DAY(AN247))&lt;=$AN$2),INDEX(Potentials!$A$1:$O$10000,MATCH(AM247,Potentials!$A$1:$A$1000,0),MATCH("Statut",Potentials!$A$1:$O$1,0))="9 - Perdu"),1,0)),
IF(AND($AM$2=0,$AN$2=0,DATE(YEAR(AN247),MONTH(AN247),DAY(AN247))&gt;=$O$6,(DATE(YEAR(AN247),MONTH(AN247),DAY(AN247))&lt;=$O$3),INDEX(Potentials!$A$1:$O$1000,MATCH(AM247,Potentials!$A$1:$A$1000,0),MATCH("Groupe",Potentials!$A$1:$O$1,0))=$A$2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,MATCH(AM247,Potentials!$A$1:$A$1000,0),MATCH("Groupe",Potentials!$A$1:$O$1,0))=$A$2,INDEX(Potentials!$A$1:$O$10000,MATCH(AM247,Potentials!$A$1:$A$1000,0),MATCH("Statut",Potentials!$A$1:$O$1,0))="9 - Perdu"),1,0))))</f>
      </c>
      <c r="AP247" s="47" t="str">
        <f>IF(AO247&lt;&gt;0,SUM($AO$4:AO247),0)</f>
      </c>
      <c r="AQ247" s="1"/>
      <c r="AR247" s="17"/>
      <c r="AT247" t="str">
        <f>IF(COUNTIF($AT$4:AT246,Potentials!B245)&gt;0,"",Potentials!B245)</f>
      </c>
      <c r="AU247" s="2" t="str">
        <f t="array" ref="AU247" aca="1" ca="1">IF($A$2="Tous",SUMPRODUCT((Potentials!$F$2:$F$2000)*(Potentials!$B$2:$B$2000=AT247)*(Potentials!$E$2:$E$2000&lt;&gt;"8 - Gagne")*(Potentials!$E$2:$E$2000&lt;&gt;"9 - Perdu")*(Potentials!$E$2:$E$2000&lt;&gt;"10 - Gele"))
+SUMPRODUCT((Potentials!$F$2:$F$2000=0)*(Potentials!$B$2:$B$2000=AT247)*(Potentials!$D$2:$D$2000)*(Potentials!$E$2:$E$2000&lt;&gt;"8 - Gagne")*(Potentials!$E$2:$E$2000&lt;&gt;"9 - Perdu")*(Potentials!$E$2:$E$2000&lt;&gt;"10 - Gele")),
SUMPRODUCT((Potentials!$F$2:$F$2000)*(Potentials!$B$2:$B$2000=AT247)*(Potentials!$E$2:$E$2000&lt;&gt;"8 - Gagne")*(Potentials!$E$2:$E$2000&lt;&gt;"9 - Perdu")*(Potentials!$E$2:$E$2000&lt;&gt;"10 - Gele")*(Potentials!$O$2:$O$2000=$A$2))
+SUMPRODUCT((Potentials!$F$2:$F$2000=0)*(Potentials!$B$2:$B$2000=AT247)*(Potentials!$D$2:$D$2000)*(Potentials!$E$2:$E$2000&lt;&gt;"8 - Gagne")*(Potentials!$E$2:$E$2000&lt;&gt;"9 - Perdu")*(Potentials!$E$2:$E$2000&lt;&gt;"10 - Gele")*(Potentials!$O$2:$O$2000=$A$2)))</f>
      </c>
      <c r="BA247" t="str">
        <f>Potentials!A245</f>
      </c>
      <c r="BB247" s="2" t="str">
        <f t="array" ref="BB247" aca="1" ca="1">IF($A$2="Tous",SUMPRODUCT((Potentials!$F$2:$F$2000)*(Potentials!$A$2:$A$2000=BA247)*(Potentials!$E$2:$E$2000&lt;&gt;"8 - Gagne")*(Potentials!$E$2:$E$2000&lt;&gt;"9 - Perdu")*(Potentials!$E$2:$E$2000&lt;&gt;"10 - Gele"))
+SUMPRODUCT((Potentials!$F$2:$F$2000=0)*(Potentials!$A$2:$A$2000=BA247)*(Potentials!$D$2:$D$2000)*(Potentials!$E$2:$E$2000&lt;&gt;"8 - Gagne")*(Potentials!$E$2:$E$2000&lt;&gt;"9 - Perdu")*(Potentials!$E$2:$E$2000&lt;&gt;"10 - Gele")),
SUMPRODUCT((Potentials!$F$2:$F$2000)*(Potentials!$A$2:$A$2000=BA247)*(Potentials!$E$2:$E$2000&lt;&gt;"8 - Gagne")*(Potentials!$E$2:$E$2000&lt;&gt;"9 - Perdu")*(Potentials!$E$2:$E$2000&lt;&gt;"10 - Gele")*(Potentials!$O$2:$O$2000=$A$2))
+SUMPRODUCT((Potentials!$F$2:$F$2000=0)*(Potentials!$A$2:$A$2000=BA247)*(Potentials!$D$2:$D$2000)*(Potentials!$E$2:$E$2000&lt;&gt;"8 - Gagne")*(Potentials!$E$2:$E$2000&lt;&gt;"9 - Perdu")*(Potentials!$E$2:$E$2000&lt;&gt;"10 - Gele")*(Potentials!$O$2:$O$2000=$A$2)))</f>
      </c>
    </row>
    <row r="248" spans="1:113">
      <c r="R248" t="str">
        <f>Potentials!A246</f>
      </c>
      <c r="S248" s="1" t="str">
        <f>Potentials!M246</f>
      </c>
      <c r="T248" s="47" t="str">
        <f>IF(INDEX(Potentials!$A$1:$O$1000,MATCH(R248,Potentials!$A$1:$A$1000,0),MATCH("Origine setup",Potentials!$A$1:$O$1,0))&lt;&gt;"",0,
IF($A$2="Tous",
IF(AND($R$2=0,$S$2=0,DATE(YEAR(S248),MONTH(S248),DAY(S248))&gt;=$O$6,(DATE(YEAR(S248),MONTH(S248),DAY(S248))&lt;=$O$3),LEFT(R248,3)="PRA"),1,
IF(AND($R$2&lt;&gt;0,$S$2&lt;&gt;0,DATE(YEAR(S248),MONTH(S248),DAY(S248))&gt;=$R$2,(DATE(YEAR(S248),MONTH(S248),DAY(S248))&lt;=$S$2),LEFT(R248,3)="PRA"),1,0)),
IF(AND($R$2=0,$S$2=0,DATE(YEAR(S248),MONTH(S248),DAY(S248))&gt;=$O$6,(DATE(YEAR(S248),MONTH(S248),DAY(S248))&lt;=$O$3),INDEX(Potentials!$A$1:$O$1000,MATCH(R248,Potentials!$A$1:$A$1000,0),MATCH("Groupe",Potentials!$A$1:$O$1,0))=$A$2,LEFT(R248,3)="PRA"),1,
IF(AND($R$2&lt;&gt;0,$S$2&lt;&gt;0,DATE(YEAR(S248),MONTH(S248),DAY(S248))&gt;=$R$2,(DATE(YEAR(S248),MONTH(S248),DAY(S248))&lt;=$S$2),INDEX(Potentials!$A$1:$O$1000,MATCH(R248,Potentials!$A$1:$A$1000,0),MATCH("Groupe",Potentials!$A$1:$O$1,0))=$A$2,LEFT(R248,3)="PRA"),1,0))))</f>
      </c>
      <c r="U248" s="47" t="str">
        <f>IF(T248&lt;&gt;0,SUM($T$4:T248),0)</f>
      </c>
      <c r="V248" s="1"/>
      <c r="W248" s="17"/>
      <c r="Y248" t="str">
        <f>Projects!A246</f>
      </c>
      <c r="Z248" s="1" t="str">
        <f>Projects!I246</f>
      </c>
      <c r="AA248" s="47" t="str">
        <f>IF($A$2="Tous",
IF(AND($Y$2=0,$Z$2=0,DATE(YEAR(Z248),MONTH(Z248),DAY(Z248))&gt;=$O$6,(DATE(YEAR(Z248),MONTH(Z248),DAY(Z248))&lt;=$O$3)),1,
IF(AND($Y$2&lt;&gt;0,$Z$2&lt;&gt;0,DATE(YEAR(Z248),MONTH(Z248),DAY(Z248))&gt;=$Y$2,(DATE(YEAR(Z248),MONTH(Z248),DAY(Z248))&lt;=$Z$2)),1,0)),
IF(AND($Y$2=0,$Z$2=0,DATE(YEAR(Z248),MONTH(Z248),DAY(Z248))&gt;=$O$6,(DATE(YEAR(Z248),MONTH(Z248),DAY(Z248))&lt;=$O$3),INDEX(Projects!$A$1:$O$1000,MATCH(Y248,Projects!$A$1:$A$1000,0),MATCH("Groupe",Projects!$A$1:$O$1,0))=$A$2),1,
IF(AND($Y$2&lt;&gt;0,$Z$2&lt;&gt;0,DATE(YEAR(Z248),MONTH(Z248),DAY(Z248))&gt;=$Y$2,(DATE(YEAR(Z248),MONTH(Z248),DAY(Z248))&lt;=$Z$2),INDEX(Projects!$A$1:$O$1000,MATCH(Y248,Projects!$A$1:$A$1000,0),MATCH("Groupe",Projects!$A$1:$O$1,0))=$A$2),1,0)))</f>
      </c>
      <c r="AB248" s="47" t="str">
        <f>IF(AA248&lt;&gt;0,SUM($AA$4:AA248),0)</f>
      </c>
      <c r="AC248" s="1"/>
      <c r="AD248" s="17"/>
      <c r="AF248" t="str">
        <f>Projects!A246</f>
      </c>
      <c r="AG248" s="1" t="str">
        <f>Projects!D246</f>
      </c>
      <c r="AH248" s="47" t="str">
        <f>IF($A$2="Tous",
IF(AND($AF$2=0,$AG$2=0,DATE(YEAR(AG248),MONTH(AG248),DAY(AG248))&gt;=$O$6,(DATE(YEAR(AG248),MONTH(AG248),DAY(AG248))&lt;=$O$3)),1,
IF(AND($AF$2&lt;&gt;0,$AG$2&lt;&gt;0,DATE(YEAR(AG248),MONTH(AG248),DAY(AG248))&gt;=$AF$2,(DATE(YEAR(AG248),MONTH(AG248),DAY(AG248))&lt;=$AG$2)),1,0)),
IF(AND($AF$2=0,$AG$2=0,DATE(YEAR(AG248),MONTH(AG248),DAY(AG248))&gt;=$O$6,(DATE(YEAR(AG248),MONTH(AG248),DAY(AG248))&lt;=$O$3),INDEX(Projects!$A$1:$O$1000,MATCH(AF248,Projects!$A$1:$A$1000,0),MATCH("Groupe",Projects!$A$1:$O$1,0))=$A$2),1,
IF(AND($AF$2&lt;&gt;0,$AG$2&lt;&gt;0,DATE(YEAR(AG248),MONTH(AG248),DAY(AG248))&gt;=$AF$2,(DATE(YEAR(AG248),MONTH(AG248),DAY(AG248))&lt;=$AG$2),INDEX(Projects!$A$1:$O$1000,MATCH(AF248,Projects!$A$1:$A$1000,0),MATCH("Groupe",Projects!$A$1:$O$1,0))=$A$2),1,0)))</f>
      </c>
      <c r="AI248" s="47" t="str">
        <f>IF(AH248&lt;&gt;0,SUM($AH$4:AH248),0)</f>
      </c>
      <c r="AJ248" s="1"/>
      <c r="AK248" s="17"/>
      <c r="AM248" t="str">
        <f>Potentials!A246</f>
      </c>
      <c r="AN248" s="1" t="str">
        <f>Potentials!L246</f>
      </c>
      <c r="AO248" s="47" t="str">
        <f>IF(INDEX(Potentials!$A$1:$O$1000,MATCH(R248,Potentials!$A$1:$A$1000,0),MATCH("Origine setup",Potentials!$A$1:$O$1,0))&lt;&gt;"",0,
IF($A$2="Tous",
IF(AND($AM$2=0,$AN$2=0,DATE(YEAR(AN248),MONTH(AN248),DAY(AN248))&gt;=$O$6,(DATE(YEAR(AN248),MONTH(AN248),DAY(AN248))&lt;=$O$3),INDEX(Potentials!$A$1:$O$10000,MATCH(AM248,Potentials!$A$1:$A$1000,0),MATCH("Statut",Potentials!$A$1:$O$1,0))="9 -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IF(AND($AM$2&lt;&gt;0,$AN$2&lt;&gt;0,DATE(YEAR(AN248),MONTH(AN248),DAY(AN248))&gt;=$AM$2,(DATE(YEAR(AN248),MONTH(AN248),DAY(AN248))&lt;=$AN$2),INDEX(Potentials!$A$1:$O$10000,MATCH(AM248,Potentials!$A$1:$A$1000,0),MATCH("Statut",Potentials!$A$1:$O$1,0))="9 - Perdu"),1,0)),
IF(AND($AM$2=0,$AN$2=0,DATE(YEAR(AN248),MONTH(AN248),DAY(AN248))&gt;=$O$6,(DATE(YEAR(AN248),MONTH(AN248),DAY(AN248))&lt;=$O$3),INDEX(Potentials!$A$1:$O$1000,MATCH(AM248,Potentials!$A$1:$A$1000,0),MATCH("Groupe",Potentials!$A$1:$O$1,0))=$A$2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,MATCH(AM248,Potentials!$A$1:$A$1000,0),MATCH("Groupe",Potentials!$A$1:$O$1,0))=$A$2,INDEX(Potentials!$A$1:$O$10000,MATCH(AM248,Potentials!$A$1:$A$1000,0),MATCH("Statut",Potentials!$A$1:$O$1,0))="9 - Perdu"),1,0))))</f>
      </c>
      <c r="AP248" s="47" t="str">
        <f>IF(AO248&lt;&gt;0,SUM($AO$4:AO248),0)</f>
      </c>
      <c r="AQ248" s="1"/>
      <c r="AR248" s="17"/>
      <c r="AT248" t="str">
        <f>IF(COUNTIF($AT$4:AT247,Potentials!B246)&gt;0,"",Potentials!B246)</f>
      </c>
      <c r="AU248" s="2" t="str">
        <f t="array" ref="AU248" aca="1" ca="1">IF($A$2="Tous",SUMPRODUCT((Potentials!$F$2:$F$2000)*(Potentials!$B$2:$B$2000=AT248)*(Potentials!$E$2:$E$2000&lt;&gt;"8 - Gagne")*(Potentials!$E$2:$E$2000&lt;&gt;"9 - Perdu")*(Potentials!$E$2:$E$2000&lt;&gt;"10 - Gele"))
+SUMPRODUCT((Potentials!$F$2:$F$2000=0)*(Potentials!$B$2:$B$2000=AT248)*(Potentials!$D$2:$D$2000)*(Potentials!$E$2:$E$2000&lt;&gt;"8 - Gagne")*(Potentials!$E$2:$E$2000&lt;&gt;"9 - Perdu")*(Potentials!$E$2:$E$2000&lt;&gt;"10 - Gele")),
SUMPRODUCT((Potentials!$F$2:$F$2000)*(Potentials!$B$2:$B$2000=AT248)*(Potentials!$E$2:$E$2000&lt;&gt;"8 - Gagne")*(Potentials!$E$2:$E$2000&lt;&gt;"9 - Perdu")*(Potentials!$E$2:$E$2000&lt;&gt;"10 - Gele")*(Potentials!$O$2:$O$2000=$A$2))
+SUMPRODUCT((Potentials!$F$2:$F$2000=0)*(Potentials!$B$2:$B$2000=AT248)*(Potentials!$D$2:$D$2000)*(Potentials!$E$2:$E$2000&lt;&gt;"8 - Gagne")*(Potentials!$E$2:$E$2000&lt;&gt;"9 - Perdu")*(Potentials!$E$2:$E$2000&lt;&gt;"10 - Gele")*(Potentials!$O$2:$O$2000=$A$2)))</f>
      </c>
      <c r="BA248" t="str">
        <f>Potentials!A246</f>
      </c>
      <c r="BB248" s="2" t="str">
        <f t="array" ref="BB248" aca="1" ca="1">IF($A$2="Tous",SUMPRODUCT((Potentials!$F$2:$F$2000)*(Potentials!$A$2:$A$2000=BA248)*(Potentials!$E$2:$E$2000&lt;&gt;"8 - Gagne")*(Potentials!$E$2:$E$2000&lt;&gt;"9 - Perdu")*(Potentials!$E$2:$E$2000&lt;&gt;"10 - Gele"))
+SUMPRODUCT((Potentials!$F$2:$F$2000=0)*(Potentials!$A$2:$A$2000=BA248)*(Potentials!$D$2:$D$2000)*(Potentials!$E$2:$E$2000&lt;&gt;"8 - Gagne")*(Potentials!$E$2:$E$2000&lt;&gt;"9 - Perdu")*(Potentials!$E$2:$E$2000&lt;&gt;"10 - Gele")),
SUMPRODUCT((Potentials!$F$2:$F$2000)*(Potentials!$A$2:$A$2000=BA248)*(Potentials!$E$2:$E$2000&lt;&gt;"8 - Gagne")*(Potentials!$E$2:$E$2000&lt;&gt;"9 - Perdu")*(Potentials!$E$2:$E$2000&lt;&gt;"10 - Gele")*(Potentials!$O$2:$O$2000=$A$2))
+SUMPRODUCT((Potentials!$F$2:$F$2000=0)*(Potentials!$A$2:$A$2000=BA248)*(Potentials!$D$2:$D$2000)*(Potentials!$E$2:$E$2000&lt;&gt;"8 - Gagne")*(Potentials!$E$2:$E$2000&lt;&gt;"9 - Perdu")*(Potentials!$E$2:$E$2000&lt;&gt;"10 - Gele")*(Potentials!$O$2:$O$2000=$A$2)))</f>
      </c>
    </row>
    <row r="249" spans="1:113">
      <c r="R249" t="str">
        <f>Potentials!A247</f>
      </c>
      <c r="S249" s="1" t="str">
        <f>Potentials!M247</f>
      </c>
      <c r="T249" s="47" t="str">
        <f>IF(INDEX(Potentials!$A$1:$O$1000,MATCH(R249,Potentials!$A$1:$A$1000,0),MATCH("Origine setup",Potentials!$A$1:$O$1,0))&lt;&gt;"",0,
IF($A$2="Tous",
IF(AND($R$2=0,$S$2=0,DATE(YEAR(S249),MONTH(S249),DAY(S249))&gt;=$O$6,(DATE(YEAR(S249),MONTH(S249),DAY(S249))&lt;=$O$3),LEFT(R249,3)="PRA"),1,
IF(AND($R$2&lt;&gt;0,$S$2&lt;&gt;0,DATE(YEAR(S249),MONTH(S249),DAY(S249))&gt;=$R$2,(DATE(YEAR(S249),MONTH(S249),DAY(S249))&lt;=$S$2),LEFT(R249,3)="PRA"),1,0)),
IF(AND($R$2=0,$S$2=0,DATE(YEAR(S249),MONTH(S249),DAY(S249))&gt;=$O$6,(DATE(YEAR(S249),MONTH(S249),DAY(S249))&lt;=$O$3),INDEX(Potentials!$A$1:$O$1000,MATCH(R249,Potentials!$A$1:$A$1000,0),MATCH("Groupe",Potentials!$A$1:$O$1,0))=$A$2,LEFT(R249,3)="PRA"),1,
IF(AND($R$2&lt;&gt;0,$S$2&lt;&gt;0,DATE(YEAR(S249),MONTH(S249),DAY(S249))&gt;=$R$2,(DATE(YEAR(S249),MONTH(S249),DAY(S249))&lt;=$S$2),INDEX(Potentials!$A$1:$O$1000,MATCH(R249,Potentials!$A$1:$A$1000,0),MATCH("Groupe",Potentials!$A$1:$O$1,0))=$A$2,LEFT(R249,3)="PRA"),1,0))))</f>
      </c>
      <c r="U249" s="47" t="str">
        <f>IF(T249&lt;&gt;0,SUM($T$4:T249),0)</f>
      </c>
      <c r="V249" s="1"/>
      <c r="W249" s="17"/>
      <c r="Y249" t="str">
        <f>Projects!A247</f>
      </c>
      <c r="Z249" s="1" t="str">
        <f>Projects!I247</f>
      </c>
      <c r="AA249" s="47" t="str">
        <f>IF($A$2="Tous",
IF(AND($Y$2=0,$Z$2=0,DATE(YEAR(Z249),MONTH(Z249),DAY(Z249))&gt;=$O$6,(DATE(YEAR(Z249),MONTH(Z249),DAY(Z249))&lt;=$O$3)),1,
IF(AND($Y$2&lt;&gt;0,$Z$2&lt;&gt;0,DATE(YEAR(Z249),MONTH(Z249),DAY(Z249))&gt;=$Y$2,(DATE(YEAR(Z249),MONTH(Z249),DAY(Z249))&lt;=$Z$2)),1,0)),
IF(AND($Y$2=0,$Z$2=0,DATE(YEAR(Z249),MONTH(Z249),DAY(Z249))&gt;=$O$6,(DATE(YEAR(Z249),MONTH(Z249),DAY(Z249))&lt;=$O$3),INDEX(Projects!$A$1:$O$1000,MATCH(Y249,Projects!$A$1:$A$1000,0),MATCH("Groupe",Projects!$A$1:$O$1,0))=$A$2),1,
IF(AND($Y$2&lt;&gt;0,$Z$2&lt;&gt;0,DATE(YEAR(Z249),MONTH(Z249),DAY(Z249))&gt;=$Y$2,(DATE(YEAR(Z249),MONTH(Z249),DAY(Z249))&lt;=$Z$2),INDEX(Projects!$A$1:$O$1000,MATCH(Y249,Projects!$A$1:$A$1000,0),MATCH("Groupe",Projects!$A$1:$O$1,0))=$A$2),1,0)))</f>
      </c>
      <c r="AB249" s="47" t="str">
        <f>IF(AA249&lt;&gt;0,SUM($AA$4:AA249),0)</f>
      </c>
      <c r="AC249" s="1"/>
      <c r="AD249" s="17"/>
      <c r="AF249" t="str">
        <f>Projects!A247</f>
      </c>
      <c r="AG249" s="1" t="str">
        <f>Projects!D247</f>
      </c>
      <c r="AH249" s="47" t="str">
        <f>IF($A$2="Tous",
IF(AND($AF$2=0,$AG$2=0,DATE(YEAR(AG249),MONTH(AG249),DAY(AG249))&gt;=$O$6,(DATE(YEAR(AG249),MONTH(AG249),DAY(AG249))&lt;=$O$3)),1,
IF(AND($AF$2&lt;&gt;0,$AG$2&lt;&gt;0,DATE(YEAR(AG249),MONTH(AG249),DAY(AG249))&gt;=$AF$2,(DATE(YEAR(AG249),MONTH(AG249),DAY(AG249))&lt;=$AG$2)),1,0)),
IF(AND($AF$2=0,$AG$2=0,DATE(YEAR(AG249),MONTH(AG249),DAY(AG249))&gt;=$O$6,(DATE(YEAR(AG249),MONTH(AG249),DAY(AG249))&lt;=$O$3),INDEX(Projects!$A$1:$O$1000,MATCH(AF249,Projects!$A$1:$A$1000,0),MATCH("Groupe",Projects!$A$1:$O$1,0))=$A$2),1,
IF(AND($AF$2&lt;&gt;0,$AG$2&lt;&gt;0,DATE(YEAR(AG249),MONTH(AG249),DAY(AG249))&gt;=$AF$2,(DATE(YEAR(AG249),MONTH(AG249),DAY(AG249))&lt;=$AG$2),INDEX(Projects!$A$1:$O$1000,MATCH(AF249,Projects!$A$1:$A$1000,0),MATCH("Groupe",Projects!$A$1:$O$1,0))=$A$2),1,0)))</f>
      </c>
      <c r="AI249" s="47" t="str">
        <f>IF(AH249&lt;&gt;0,SUM($AH$4:AH249),0)</f>
      </c>
      <c r="AJ249" s="1"/>
      <c r="AK249" s="17"/>
      <c r="AM249" t="str">
        <f>Potentials!A247</f>
      </c>
      <c r="AN249" s="1" t="str">
        <f>Potentials!L247</f>
      </c>
      <c r="AO249" s="47" t="str">
        <f>IF(INDEX(Potentials!$A$1:$O$1000,MATCH(R249,Potentials!$A$1:$A$1000,0),MATCH("Origine setup",Potentials!$A$1:$O$1,0))&lt;&gt;"",0,
IF($A$2="Tous",
IF(AND($AM$2=0,$AN$2=0,DATE(YEAR(AN249),MONTH(AN249),DAY(AN249))&gt;=$O$6,(DATE(YEAR(AN249),MONTH(AN249),DAY(AN249))&lt;=$O$3),INDEX(Potentials!$A$1:$O$10000,MATCH(AM249,Potentials!$A$1:$A$1000,0),MATCH("Statut",Potentials!$A$1:$O$1,0))="9 -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IF(AND($AM$2&lt;&gt;0,$AN$2&lt;&gt;0,DATE(YEAR(AN249),MONTH(AN249),DAY(AN249))&gt;=$AM$2,(DATE(YEAR(AN249),MONTH(AN249),DAY(AN249))&lt;=$AN$2),INDEX(Potentials!$A$1:$O$10000,MATCH(AM249,Potentials!$A$1:$A$1000,0),MATCH("Statut",Potentials!$A$1:$O$1,0))="9 - Perdu"),1,0)),
IF(AND($AM$2=0,$AN$2=0,DATE(YEAR(AN249),MONTH(AN249),DAY(AN249))&gt;=$O$6,(DATE(YEAR(AN249),MONTH(AN249),DAY(AN249))&lt;=$O$3),INDEX(Potentials!$A$1:$O$1000,MATCH(AM249,Potentials!$A$1:$A$1000,0),MATCH("Groupe",Potentials!$A$1:$O$1,0))=$A$2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,MATCH(AM249,Potentials!$A$1:$A$1000,0),MATCH("Groupe",Potentials!$A$1:$O$1,0))=$A$2,INDEX(Potentials!$A$1:$O$10000,MATCH(AM249,Potentials!$A$1:$A$1000,0),MATCH("Statut",Potentials!$A$1:$O$1,0))="9 - Perdu"),1,0))))</f>
      </c>
      <c r="AP249" s="47" t="str">
        <f>IF(AO249&lt;&gt;0,SUM($AO$4:AO249),0)</f>
      </c>
      <c r="AQ249" s="1"/>
      <c r="AR249" s="17"/>
      <c r="AT249" t="str">
        <f>IF(COUNTIF($AT$4:AT248,Potentials!B247)&gt;0,"",Potentials!B247)</f>
      </c>
      <c r="AU249" s="2" t="str">
        <f t="array" ref="AU249" aca="1" ca="1">IF($A$2="Tous",SUMPRODUCT((Potentials!$F$2:$F$2000)*(Potentials!$B$2:$B$2000=AT249)*(Potentials!$E$2:$E$2000&lt;&gt;"8 - Gagne")*(Potentials!$E$2:$E$2000&lt;&gt;"9 - Perdu")*(Potentials!$E$2:$E$2000&lt;&gt;"10 - Gele"))
+SUMPRODUCT((Potentials!$F$2:$F$2000=0)*(Potentials!$B$2:$B$2000=AT249)*(Potentials!$D$2:$D$2000)*(Potentials!$E$2:$E$2000&lt;&gt;"8 - Gagne")*(Potentials!$E$2:$E$2000&lt;&gt;"9 - Perdu")*(Potentials!$E$2:$E$2000&lt;&gt;"10 - Gele")),
SUMPRODUCT((Potentials!$F$2:$F$2000)*(Potentials!$B$2:$B$2000=AT249)*(Potentials!$E$2:$E$2000&lt;&gt;"8 - Gagne")*(Potentials!$E$2:$E$2000&lt;&gt;"9 - Perdu")*(Potentials!$E$2:$E$2000&lt;&gt;"10 - Gele")*(Potentials!$O$2:$O$2000=$A$2))
+SUMPRODUCT((Potentials!$F$2:$F$2000=0)*(Potentials!$B$2:$B$2000=AT249)*(Potentials!$D$2:$D$2000)*(Potentials!$E$2:$E$2000&lt;&gt;"8 - Gagne")*(Potentials!$E$2:$E$2000&lt;&gt;"9 - Perdu")*(Potentials!$E$2:$E$2000&lt;&gt;"10 - Gele")*(Potentials!$O$2:$O$2000=$A$2)))</f>
      </c>
      <c r="BA249" t="str">
        <f>Potentials!A247</f>
      </c>
      <c r="BB249" s="2" t="str">
        <f t="array" ref="BB249" aca="1" ca="1">IF($A$2="Tous",SUMPRODUCT((Potentials!$F$2:$F$2000)*(Potentials!$A$2:$A$2000=BA249)*(Potentials!$E$2:$E$2000&lt;&gt;"8 - Gagne")*(Potentials!$E$2:$E$2000&lt;&gt;"9 - Perdu")*(Potentials!$E$2:$E$2000&lt;&gt;"10 - Gele"))
+SUMPRODUCT((Potentials!$F$2:$F$2000=0)*(Potentials!$A$2:$A$2000=BA249)*(Potentials!$D$2:$D$2000)*(Potentials!$E$2:$E$2000&lt;&gt;"8 - Gagne")*(Potentials!$E$2:$E$2000&lt;&gt;"9 - Perdu")*(Potentials!$E$2:$E$2000&lt;&gt;"10 - Gele")),
SUMPRODUCT((Potentials!$F$2:$F$2000)*(Potentials!$A$2:$A$2000=BA249)*(Potentials!$E$2:$E$2000&lt;&gt;"8 - Gagne")*(Potentials!$E$2:$E$2000&lt;&gt;"9 - Perdu")*(Potentials!$E$2:$E$2000&lt;&gt;"10 - Gele")*(Potentials!$O$2:$O$2000=$A$2))
+SUMPRODUCT((Potentials!$F$2:$F$2000=0)*(Potentials!$A$2:$A$2000=BA249)*(Potentials!$D$2:$D$2000)*(Potentials!$E$2:$E$2000&lt;&gt;"8 - Gagne")*(Potentials!$E$2:$E$2000&lt;&gt;"9 - Perdu")*(Potentials!$E$2:$E$2000&lt;&gt;"10 - Gele")*(Potentials!$O$2:$O$2000=$A$2)))</f>
      </c>
    </row>
    <row r="250" spans="1:113">
      <c r="R250" t="str">
        <f>Potentials!A248</f>
      </c>
      <c r="S250" s="1" t="str">
        <f>Potentials!M248</f>
      </c>
      <c r="T250" s="47" t="str">
        <f>IF(INDEX(Potentials!$A$1:$O$1000,MATCH(R250,Potentials!$A$1:$A$1000,0),MATCH("Origine setup",Potentials!$A$1:$O$1,0))&lt;&gt;"",0,
IF($A$2="Tous",
IF(AND($R$2=0,$S$2=0,DATE(YEAR(S250),MONTH(S250),DAY(S250))&gt;=$O$6,(DATE(YEAR(S250),MONTH(S250),DAY(S250))&lt;=$O$3),LEFT(R250,3)="PRA"),1,
IF(AND($R$2&lt;&gt;0,$S$2&lt;&gt;0,DATE(YEAR(S250),MONTH(S250),DAY(S250))&gt;=$R$2,(DATE(YEAR(S250),MONTH(S250),DAY(S250))&lt;=$S$2),LEFT(R250,3)="PRA"),1,0)),
IF(AND($R$2=0,$S$2=0,DATE(YEAR(S250),MONTH(S250),DAY(S250))&gt;=$O$6,(DATE(YEAR(S250),MONTH(S250),DAY(S250))&lt;=$O$3),INDEX(Potentials!$A$1:$O$1000,MATCH(R250,Potentials!$A$1:$A$1000,0),MATCH("Groupe",Potentials!$A$1:$O$1,0))=$A$2,LEFT(R250,3)="PRA"),1,
IF(AND($R$2&lt;&gt;0,$S$2&lt;&gt;0,DATE(YEAR(S250),MONTH(S250),DAY(S250))&gt;=$R$2,(DATE(YEAR(S250),MONTH(S250),DAY(S250))&lt;=$S$2),INDEX(Potentials!$A$1:$O$1000,MATCH(R250,Potentials!$A$1:$A$1000,0),MATCH("Groupe",Potentials!$A$1:$O$1,0))=$A$2,LEFT(R250,3)="PRA"),1,0))))</f>
      </c>
      <c r="U250" s="47" t="str">
        <f>IF(T250&lt;&gt;0,SUM($T$4:T250),0)</f>
      </c>
      <c r="V250" s="1"/>
      <c r="W250" s="17"/>
      <c r="Y250" t="str">
        <f>Projects!A248</f>
      </c>
      <c r="Z250" s="1" t="str">
        <f>Projects!I248</f>
      </c>
      <c r="AA250" s="47" t="str">
        <f>IF($A$2="Tous",
IF(AND($Y$2=0,$Z$2=0,DATE(YEAR(Z250),MONTH(Z250),DAY(Z250))&gt;=$O$6,(DATE(YEAR(Z250),MONTH(Z250),DAY(Z250))&lt;=$O$3)),1,
IF(AND($Y$2&lt;&gt;0,$Z$2&lt;&gt;0,DATE(YEAR(Z250),MONTH(Z250),DAY(Z250))&gt;=$Y$2,(DATE(YEAR(Z250),MONTH(Z250),DAY(Z250))&lt;=$Z$2)),1,0)),
IF(AND($Y$2=0,$Z$2=0,DATE(YEAR(Z250),MONTH(Z250),DAY(Z250))&gt;=$O$6,(DATE(YEAR(Z250),MONTH(Z250),DAY(Z250))&lt;=$O$3),INDEX(Projects!$A$1:$O$1000,MATCH(Y250,Projects!$A$1:$A$1000,0),MATCH("Groupe",Projects!$A$1:$O$1,0))=$A$2),1,
IF(AND($Y$2&lt;&gt;0,$Z$2&lt;&gt;0,DATE(YEAR(Z250),MONTH(Z250),DAY(Z250))&gt;=$Y$2,(DATE(YEAR(Z250),MONTH(Z250),DAY(Z250))&lt;=$Z$2),INDEX(Projects!$A$1:$O$1000,MATCH(Y250,Projects!$A$1:$A$1000,0),MATCH("Groupe",Projects!$A$1:$O$1,0))=$A$2),1,0)))</f>
      </c>
      <c r="AB250" s="47" t="str">
        <f>IF(AA250&lt;&gt;0,SUM($AA$4:AA250),0)</f>
      </c>
      <c r="AC250" s="1"/>
      <c r="AD250" s="17"/>
      <c r="AF250" t="str">
        <f>Projects!A248</f>
      </c>
      <c r="AG250" s="1" t="str">
        <f>Projects!D248</f>
      </c>
      <c r="AH250" s="47" t="str">
        <f>IF($A$2="Tous",
IF(AND($AF$2=0,$AG$2=0,DATE(YEAR(AG250),MONTH(AG250),DAY(AG250))&gt;=$O$6,(DATE(YEAR(AG250),MONTH(AG250),DAY(AG250))&lt;=$O$3)),1,
IF(AND($AF$2&lt;&gt;0,$AG$2&lt;&gt;0,DATE(YEAR(AG250),MONTH(AG250),DAY(AG250))&gt;=$AF$2,(DATE(YEAR(AG250),MONTH(AG250),DAY(AG250))&lt;=$AG$2)),1,0)),
IF(AND($AF$2=0,$AG$2=0,DATE(YEAR(AG250),MONTH(AG250),DAY(AG250))&gt;=$O$6,(DATE(YEAR(AG250),MONTH(AG250),DAY(AG250))&lt;=$O$3),INDEX(Projects!$A$1:$O$1000,MATCH(AF250,Projects!$A$1:$A$1000,0),MATCH("Groupe",Projects!$A$1:$O$1,0))=$A$2),1,
IF(AND($AF$2&lt;&gt;0,$AG$2&lt;&gt;0,DATE(YEAR(AG250),MONTH(AG250),DAY(AG250))&gt;=$AF$2,(DATE(YEAR(AG250),MONTH(AG250),DAY(AG250))&lt;=$AG$2),INDEX(Projects!$A$1:$O$1000,MATCH(AF250,Projects!$A$1:$A$1000,0),MATCH("Groupe",Projects!$A$1:$O$1,0))=$A$2),1,0)))</f>
      </c>
      <c r="AI250" s="47" t="str">
        <f>IF(AH250&lt;&gt;0,SUM($AH$4:AH250),0)</f>
      </c>
      <c r="AJ250" s="1"/>
      <c r="AK250" s="17"/>
      <c r="AM250" t="str">
        <f>Potentials!A248</f>
      </c>
      <c r="AN250" s="1" t="str">
        <f>Potentials!L248</f>
      </c>
      <c r="AO250" s="47" t="str">
        <f>IF(INDEX(Potentials!$A$1:$O$1000,MATCH(R250,Potentials!$A$1:$A$1000,0),MATCH("Origine setup",Potentials!$A$1:$O$1,0))&lt;&gt;"",0,
IF($A$2="Tous",
IF(AND($AM$2=0,$AN$2=0,DATE(YEAR(AN250),MONTH(AN250),DAY(AN250))&gt;=$O$6,(DATE(YEAR(AN250),MONTH(AN250),DAY(AN250))&lt;=$O$3),INDEX(Potentials!$A$1:$O$10000,MATCH(AM250,Potentials!$A$1:$A$1000,0),MATCH("Statut",Potentials!$A$1:$O$1,0))="9 -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IF(AND($AM$2&lt;&gt;0,$AN$2&lt;&gt;0,DATE(YEAR(AN250),MONTH(AN250),DAY(AN250))&gt;=$AM$2,(DATE(YEAR(AN250),MONTH(AN250),DAY(AN250))&lt;=$AN$2),INDEX(Potentials!$A$1:$O$10000,MATCH(AM250,Potentials!$A$1:$A$1000,0),MATCH("Statut",Potentials!$A$1:$O$1,0))="9 - Perdu"),1,0)),
IF(AND($AM$2=0,$AN$2=0,DATE(YEAR(AN250),MONTH(AN250),DAY(AN250))&gt;=$O$6,(DATE(YEAR(AN250),MONTH(AN250),DAY(AN250))&lt;=$O$3),INDEX(Potentials!$A$1:$O$1000,MATCH(AM250,Potentials!$A$1:$A$1000,0),MATCH("Groupe",Potentials!$A$1:$O$1,0))=$A$2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,MATCH(AM250,Potentials!$A$1:$A$1000,0),MATCH("Groupe",Potentials!$A$1:$O$1,0))=$A$2,INDEX(Potentials!$A$1:$O$10000,MATCH(AM250,Potentials!$A$1:$A$1000,0),MATCH("Statut",Potentials!$A$1:$O$1,0))="9 - Perdu"),1,0))))</f>
      </c>
      <c r="AP250" s="47" t="str">
        <f>IF(AO250&lt;&gt;0,SUM($AO$4:AO250),0)</f>
      </c>
      <c r="AQ250" s="1"/>
      <c r="AR250" s="17"/>
      <c r="AT250" t="str">
        <f>IF(COUNTIF($AT$4:AT249,Potentials!B248)&gt;0,"",Potentials!B248)</f>
      </c>
      <c r="AU250" s="2" t="str">
        <f t="array" ref="AU250" aca="1" ca="1">IF($A$2="Tous",SUMPRODUCT((Potentials!$F$2:$F$2000)*(Potentials!$B$2:$B$2000=AT250)*(Potentials!$E$2:$E$2000&lt;&gt;"8 - Gagne")*(Potentials!$E$2:$E$2000&lt;&gt;"9 - Perdu")*(Potentials!$E$2:$E$2000&lt;&gt;"10 - Gele"))
+SUMPRODUCT((Potentials!$F$2:$F$2000=0)*(Potentials!$B$2:$B$2000=AT250)*(Potentials!$D$2:$D$2000)*(Potentials!$E$2:$E$2000&lt;&gt;"8 - Gagne")*(Potentials!$E$2:$E$2000&lt;&gt;"9 - Perdu")*(Potentials!$E$2:$E$2000&lt;&gt;"10 - Gele")),
SUMPRODUCT((Potentials!$F$2:$F$2000)*(Potentials!$B$2:$B$2000=AT250)*(Potentials!$E$2:$E$2000&lt;&gt;"8 - Gagne")*(Potentials!$E$2:$E$2000&lt;&gt;"9 - Perdu")*(Potentials!$E$2:$E$2000&lt;&gt;"10 - Gele")*(Potentials!$O$2:$O$2000=$A$2))
+SUMPRODUCT((Potentials!$F$2:$F$2000=0)*(Potentials!$B$2:$B$2000=AT250)*(Potentials!$D$2:$D$2000)*(Potentials!$E$2:$E$2000&lt;&gt;"8 - Gagne")*(Potentials!$E$2:$E$2000&lt;&gt;"9 - Perdu")*(Potentials!$E$2:$E$2000&lt;&gt;"10 - Gele")*(Potentials!$O$2:$O$2000=$A$2)))</f>
      </c>
      <c r="BA250" t="str">
        <f>Potentials!A248</f>
      </c>
      <c r="BB250" s="2" t="str">
        <f t="array" ref="BB250" aca="1" ca="1">IF($A$2="Tous",SUMPRODUCT((Potentials!$F$2:$F$2000)*(Potentials!$A$2:$A$2000=BA250)*(Potentials!$E$2:$E$2000&lt;&gt;"8 - Gagne")*(Potentials!$E$2:$E$2000&lt;&gt;"9 - Perdu")*(Potentials!$E$2:$E$2000&lt;&gt;"10 - Gele"))
+SUMPRODUCT((Potentials!$F$2:$F$2000=0)*(Potentials!$A$2:$A$2000=BA250)*(Potentials!$D$2:$D$2000)*(Potentials!$E$2:$E$2000&lt;&gt;"8 - Gagne")*(Potentials!$E$2:$E$2000&lt;&gt;"9 - Perdu")*(Potentials!$E$2:$E$2000&lt;&gt;"10 - Gele")),
SUMPRODUCT((Potentials!$F$2:$F$2000)*(Potentials!$A$2:$A$2000=BA250)*(Potentials!$E$2:$E$2000&lt;&gt;"8 - Gagne")*(Potentials!$E$2:$E$2000&lt;&gt;"9 - Perdu")*(Potentials!$E$2:$E$2000&lt;&gt;"10 - Gele")*(Potentials!$O$2:$O$2000=$A$2))
+SUMPRODUCT((Potentials!$F$2:$F$2000=0)*(Potentials!$A$2:$A$2000=BA250)*(Potentials!$D$2:$D$2000)*(Potentials!$E$2:$E$2000&lt;&gt;"8 - Gagne")*(Potentials!$E$2:$E$2000&lt;&gt;"9 - Perdu")*(Potentials!$E$2:$E$2000&lt;&gt;"10 - Gele")*(Potentials!$O$2:$O$2000=$A$2)))</f>
      </c>
    </row>
    <row r="251" spans="1:113">
      <c r="R251" t="str">
        <f>Potentials!A249</f>
      </c>
      <c r="S251" s="1" t="str">
        <f>Potentials!M249</f>
      </c>
      <c r="T251" s="47" t="str">
        <f>IF(INDEX(Potentials!$A$1:$O$1000,MATCH(R251,Potentials!$A$1:$A$1000,0),MATCH("Origine setup",Potentials!$A$1:$O$1,0))&lt;&gt;"",0,
IF($A$2="Tous",
IF(AND($R$2=0,$S$2=0,DATE(YEAR(S251),MONTH(S251),DAY(S251))&gt;=$O$6,(DATE(YEAR(S251),MONTH(S251),DAY(S251))&lt;=$O$3),LEFT(R251,3)="PRA"),1,
IF(AND($R$2&lt;&gt;0,$S$2&lt;&gt;0,DATE(YEAR(S251),MONTH(S251),DAY(S251))&gt;=$R$2,(DATE(YEAR(S251),MONTH(S251),DAY(S251))&lt;=$S$2),LEFT(R251,3)="PRA"),1,0)),
IF(AND($R$2=0,$S$2=0,DATE(YEAR(S251),MONTH(S251),DAY(S251))&gt;=$O$6,(DATE(YEAR(S251),MONTH(S251),DAY(S251))&lt;=$O$3),INDEX(Potentials!$A$1:$O$1000,MATCH(R251,Potentials!$A$1:$A$1000,0),MATCH("Groupe",Potentials!$A$1:$O$1,0))=$A$2,LEFT(R251,3)="PRA"),1,
IF(AND($R$2&lt;&gt;0,$S$2&lt;&gt;0,DATE(YEAR(S251),MONTH(S251),DAY(S251))&gt;=$R$2,(DATE(YEAR(S251),MONTH(S251),DAY(S251))&lt;=$S$2),INDEX(Potentials!$A$1:$O$1000,MATCH(R251,Potentials!$A$1:$A$1000,0),MATCH("Groupe",Potentials!$A$1:$O$1,0))=$A$2,LEFT(R251,3)="PRA"),1,0))))</f>
      </c>
      <c r="U251" s="47" t="str">
        <f>IF(T251&lt;&gt;0,SUM($T$4:T251),0)</f>
      </c>
      <c r="V251" s="1"/>
      <c r="W251" s="17"/>
      <c r="Y251" t="str">
        <f>Projects!A249</f>
      </c>
      <c r="Z251" s="1" t="str">
        <f>Projects!I249</f>
      </c>
      <c r="AA251" s="47" t="str">
        <f>IF($A$2="Tous",
IF(AND($Y$2=0,$Z$2=0,DATE(YEAR(Z251),MONTH(Z251),DAY(Z251))&gt;=$O$6,(DATE(YEAR(Z251),MONTH(Z251),DAY(Z251))&lt;=$O$3)),1,
IF(AND($Y$2&lt;&gt;0,$Z$2&lt;&gt;0,DATE(YEAR(Z251),MONTH(Z251),DAY(Z251))&gt;=$Y$2,(DATE(YEAR(Z251),MONTH(Z251),DAY(Z251))&lt;=$Z$2)),1,0)),
IF(AND($Y$2=0,$Z$2=0,DATE(YEAR(Z251),MONTH(Z251),DAY(Z251))&gt;=$O$6,(DATE(YEAR(Z251),MONTH(Z251),DAY(Z251))&lt;=$O$3),INDEX(Projects!$A$1:$O$1000,MATCH(Y251,Projects!$A$1:$A$1000,0),MATCH("Groupe",Projects!$A$1:$O$1,0))=$A$2),1,
IF(AND($Y$2&lt;&gt;0,$Z$2&lt;&gt;0,DATE(YEAR(Z251),MONTH(Z251),DAY(Z251))&gt;=$Y$2,(DATE(YEAR(Z251),MONTH(Z251),DAY(Z251))&lt;=$Z$2),INDEX(Projects!$A$1:$O$1000,MATCH(Y251,Projects!$A$1:$A$1000,0),MATCH("Groupe",Projects!$A$1:$O$1,0))=$A$2),1,0)))</f>
      </c>
      <c r="AB251" s="47" t="str">
        <f>IF(AA251&lt;&gt;0,SUM($AA$4:AA251),0)</f>
      </c>
      <c r="AC251" s="1"/>
      <c r="AD251" s="17"/>
      <c r="AF251" t="str">
        <f>Projects!A249</f>
      </c>
      <c r="AG251" s="1" t="str">
        <f>Projects!D249</f>
      </c>
      <c r="AH251" s="47" t="str">
        <f>IF($A$2="Tous",
IF(AND($AF$2=0,$AG$2=0,DATE(YEAR(AG251),MONTH(AG251),DAY(AG251))&gt;=$O$6,(DATE(YEAR(AG251),MONTH(AG251),DAY(AG251))&lt;=$O$3)),1,
IF(AND($AF$2&lt;&gt;0,$AG$2&lt;&gt;0,DATE(YEAR(AG251),MONTH(AG251),DAY(AG251))&gt;=$AF$2,(DATE(YEAR(AG251),MONTH(AG251),DAY(AG251))&lt;=$AG$2)),1,0)),
IF(AND($AF$2=0,$AG$2=0,DATE(YEAR(AG251),MONTH(AG251),DAY(AG251))&gt;=$O$6,(DATE(YEAR(AG251),MONTH(AG251),DAY(AG251))&lt;=$O$3),INDEX(Projects!$A$1:$O$1000,MATCH(AF251,Projects!$A$1:$A$1000,0),MATCH("Groupe",Projects!$A$1:$O$1,0))=$A$2),1,
IF(AND($AF$2&lt;&gt;0,$AG$2&lt;&gt;0,DATE(YEAR(AG251),MONTH(AG251),DAY(AG251))&gt;=$AF$2,(DATE(YEAR(AG251),MONTH(AG251),DAY(AG251))&lt;=$AG$2),INDEX(Projects!$A$1:$O$1000,MATCH(AF251,Projects!$A$1:$A$1000,0),MATCH("Groupe",Projects!$A$1:$O$1,0))=$A$2),1,0)))</f>
      </c>
      <c r="AI251" s="47" t="str">
        <f>IF(AH251&lt;&gt;0,SUM($AH$4:AH251),0)</f>
      </c>
      <c r="AJ251" s="1"/>
      <c r="AK251" s="17"/>
      <c r="AM251" t="str">
        <f>Potentials!A249</f>
      </c>
      <c r="AN251" s="1" t="str">
        <f>Potentials!L249</f>
      </c>
      <c r="AO251" s="47" t="str">
        <f>IF(INDEX(Potentials!$A$1:$O$1000,MATCH(R251,Potentials!$A$1:$A$1000,0),MATCH("Origine setup",Potentials!$A$1:$O$1,0))&lt;&gt;"",0,
IF($A$2="Tous",
IF(AND($AM$2=0,$AN$2=0,DATE(YEAR(AN251),MONTH(AN251),DAY(AN251))&gt;=$O$6,(DATE(YEAR(AN251),MONTH(AN251),DAY(AN251))&lt;=$O$3),INDEX(Potentials!$A$1:$O$10000,MATCH(AM251,Potentials!$A$1:$A$1000,0),MATCH("Statut",Potentials!$A$1:$O$1,0))="9 -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IF(AND($AM$2&lt;&gt;0,$AN$2&lt;&gt;0,DATE(YEAR(AN251),MONTH(AN251),DAY(AN251))&gt;=$AM$2,(DATE(YEAR(AN251),MONTH(AN251),DAY(AN251))&lt;=$AN$2),INDEX(Potentials!$A$1:$O$10000,MATCH(AM251,Potentials!$A$1:$A$1000,0),MATCH("Statut",Potentials!$A$1:$O$1,0))="9 - Perdu"),1,0)),
IF(AND($AM$2=0,$AN$2=0,DATE(YEAR(AN251),MONTH(AN251),DAY(AN251))&gt;=$O$6,(DATE(YEAR(AN251),MONTH(AN251),DAY(AN251))&lt;=$O$3),INDEX(Potentials!$A$1:$O$1000,MATCH(AM251,Potentials!$A$1:$A$1000,0),MATCH("Groupe",Potentials!$A$1:$O$1,0))=$A$2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,MATCH(AM251,Potentials!$A$1:$A$1000,0),MATCH("Groupe",Potentials!$A$1:$O$1,0))=$A$2,INDEX(Potentials!$A$1:$O$10000,MATCH(AM251,Potentials!$A$1:$A$1000,0),MATCH("Statut",Potentials!$A$1:$O$1,0))="9 - Perdu"),1,0))))</f>
      </c>
      <c r="AP251" s="47" t="str">
        <f>IF(AO251&lt;&gt;0,SUM($AO$4:AO251),0)</f>
      </c>
      <c r="AQ251" s="1"/>
      <c r="AR251" s="17"/>
      <c r="AT251" t="str">
        <f>IF(COUNTIF($AT$4:AT250,Potentials!B249)&gt;0,"",Potentials!B249)</f>
      </c>
      <c r="AU251" s="2" t="str">
        <f t="array" ref="AU251" aca="1" ca="1">IF($A$2="Tous",SUMPRODUCT((Potentials!$F$2:$F$2000)*(Potentials!$B$2:$B$2000=AT251)*(Potentials!$E$2:$E$2000&lt;&gt;"8 - Gagne")*(Potentials!$E$2:$E$2000&lt;&gt;"9 - Perdu")*(Potentials!$E$2:$E$2000&lt;&gt;"10 - Gele"))
+SUMPRODUCT((Potentials!$F$2:$F$2000=0)*(Potentials!$B$2:$B$2000=AT251)*(Potentials!$D$2:$D$2000)*(Potentials!$E$2:$E$2000&lt;&gt;"8 - Gagne")*(Potentials!$E$2:$E$2000&lt;&gt;"9 - Perdu")*(Potentials!$E$2:$E$2000&lt;&gt;"10 - Gele")),
SUMPRODUCT((Potentials!$F$2:$F$2000)*(Potentials!$B$2:$B$2000=AT251)*(Potentials!$E$2:$E$2000&lt;&gt;"8 - Gagne")*(Potentials!$E$2:$E$2000&lt;&gt;"9 - Perdu")*(Potentials!$E$2:$E$2000&lt;&gt;"10 - Gele")*(Potentials!$O$2:$O$2000=$A$2))
+SUMPRODUCT((Potentials!$F$2:$F$2000=0)*(Potentials!$B$2:$B$2000=AT251)*(Potentials!$D$2:$D$2000)*(Potentials!$E$2:$E$2000&lt;&gt;"8 - Gagne")*(Potentials!$E$2:$E$2000&lt;&gt;"9 - Perdu")*(Potentials!$E$2:$E$2000&lt;&gt;"10 - Gele")*(Potentials!$O$2:$O$2000=$A$2)))</f>
      </c>
      <c r="BA251" t="str">
        <f>Potentials!A249</f>
      </c>
      <c r="BB251" s="2" t="str">
        <f t="array" ref="BB251" aca="1" ca="1">IF($A$2="Tous",SUMPRODUCT((Potentials!$F$2:$F$2000)*(Potentials!$A$2:$A$2000=BA251)*(Potentials!$E$2:$E$2000&lt;&gt;"8 - Gagne")*(Potentials!$E$2:$E$2000&lt;&gt;"9 - Perdu")*(Potentials!$E$2:$E$2000&lt;&gt;"10 - Gele"))
+SUMPRODUCT((Potentials!$F$2:$F$2000=0)*(Potentials!$A$2:$A$2000=BA251)*(Potentials!$D$2:$D$2000)*(Potentials!$E$2:$E$2000&lt;&gt;"8 - Gagne")*(Potentials!$E$2:$E$2000&lt;&gt;"9 - Perdu")*(Potentials!$E$2:$E$2000&lt;&gt;"10 - Gele")),
SUMPRODUCT((Potentials!$F$2:$F$2000)*(Potentials!$A$2:$A$2000=BA251)*(Potentials!$E$2:$E$2000&lt;&gt;"8 - Gagne")*(Potentials!$E$2:$E$2000&lt;&gt;"9 - Perdu")*(Potentials!$E$2:$E$2000&lt;&gt;"10 - Gele")*(Potentials!$O$2:$O$2000=$A$2))
+SUMPRODUCT((Potentials!$F$2:$F$2000=0)*(Potentials!$A$2:$A$2000=BA251)*(Potentials!$D$2:$D$2000)*(Potentials!$E$2:$E$2000&lt;&gt;"8 - Gagne")*(Potentials!$E$2:$E$2000&lt;&gt;"9 - Perdu")*(Potentials!$E$2:$E$2000&lt;&gt;"10 - Gele")*(Potentials!$O$2:$O$2000=$A$2)))</f>
      </c>
    </row>
    <row r="252" spans="1:113">
      <c r="R252" t="str">
        <f>Potentials!A250</f>
      </c>
      <c r="S252" s="1" t="str">
        <f>Potentials!M250</f>
      </c>
      <c r="T252" s="47" t="str">
        <f>IF(INDEX(Potentials!$A$1:$O$1000,MATCH(R252,Potentials!$A$1:$A$1000,0),MATCH("Origine setup",Potentials!$A$1:$O$1,0))&lt;&gt;"",0,
IF($A$2="Tous",
IF(AND($R$2=0,$S$2=0,DATE(YEAR(S252),MONTH(S252),DAY(S252))&gt;=$O$6,(DATE(YEAR(S252),MONTH(S252),DAY(S252))&lt;=$O$3),LEFT(R252,3)="PRA"),1,
IF(AND($R$2&lt;&gt;0,$S$2&lt;&gt;0,DATE(YEAR(S252),MONTH(S252),DAY(S252))&gt;=$R$2,(DATE(YEAR(S252),MONTH(S252),DAY(S252))&lt;=$S$2),LEFT(R252,3)="PRA"),1,0)),
IF(AND($R$2=0,$S$2=0,DATE(YEAR(S252),MONTH(S252),DAY(S252))&gt;=$O$6,(DATE(YEAR(S252),MONTH(S252),DAY(S252))&lt;=$O$3),INDEX(Potentials!$A$1:$O$1000,MATCH(R252,Potentials!$A$1:$A$1000,0),MATCH("Groupe",Potentials!$A$1:$O$1,0))=$A$2,LEFT(R252,3)="PRA"),1,
IF(AND($R$2&lt;&gt;0,$S$2&lt;&gt;0,DATE(YEAR(S252),MONTH(S252),DAY(S252))&gt;=$R$2,(DATE(YEAR(S252),MONTH(S252),DAY(S252))&lt;=$S$2),INDEX(Potentials!$A$1:$O$1000,MATCH(R252,Potentials!$A$1:$A$1000,0),MATCH("Groupe",Potentials!$A$1:$O$1,0))=$A$2,LEFT(R252,3)="PRA"),1,0))))</f>
      </c>
      <c r="U252" s="47" t="str">
        <f>IF(T252&lt;&gt;0,SUM($T$4:T252),0)</f>
      </c>
      <c r="V252" s="1"/>
      <c r="W252" s="17"/>
      <c r="Y252" t="str">
        <f>Projects!A250</f>
      </c>
      <c r="Z252" s="1" t="str">
        <f>Projects!I250</f>
      </c>
      <c r="AA252" s="47" t="str">
        <f>IF($A$2="Tous",
IF(AND($Y$2=0,$Z$2=0,DATE(YEAR(Z252),MONTH(Z252),DAY(Z252))&gt;=$O$6,(DATE(YEAR(Z252),MONTH(Z252),DAY(Z252))&lt;=$O$3)),1,
IF(AND($Y$2&lt;&gt;0,$Z$2&lt;&gt;0,DATE(YEAR(Z252),MONTH(Z252),DAY(Z252))&gt;=$Y$2,(DATE(YEAR(Z252),MONTH(Z252),DAY(Z252))&lt;=$Z$2)),1,0)),
IF(AND($Y$2=0,$Z$2=0,DATE(YEAR(Z252),MONTH(Z252),DAY(Z252))&gt;=$O$6,(DATE(YEAR(Z252),MONTH(Z252),DAY(Z252))&lt;=$O$3),INDEX(Projects!$A$1:$O$1000,MATCH(Y252,Projects!$A$1:$A$1000,0),MATCH("Groupe",Projects!$A$1:$O$1,0))=$A$2),1,
IF(AND($Y$2&lt;&gt;0,$Z$2&lt;&gt;0,DATE(YEAR(Z252),MONTH(Z252),DAY(Z252))&gt;=$Y$2,(DATE(YEAR(Z252),MONTH(Z252),DAY(Z252))&lt;=$Z$2),INDEX(Projects!$A$1:$O$1000,MATCH(Y252,Projects!$A$1:$A$1000,0),MATCH("Groupe",Projects!$A$1:$O$1,0))=$A$2),1,0)))</f>
      </c>
      <c r="AB252" s="47" t="str">
        <f>IF(AA252&lt;&gt;0,SUM($AA$4:AA252),0)</f>
      </c>
      <c r="AC252" s="1"/>
      <c r="AD252" s="17"/>
      <c r="AF252" t="str">
        <f>Projects!A250</f>
      </c>
      <c r="AG252" s="1" t="str">
        <f>Projects!D250</f>
      </c>
      <c r="AH252" s="47" t="str">
        <f>IF($A$2="Tous",
IF(AND($AF$2=0,$AG$2=0,DATE(YEAR(AG252),MONTH(AG252),DAY(AG252))&gt;=$O$6,(DATE(YEAR(AG252),MONTH(AG252),DAY(AG252))&lt;=$O$3)),1,
IF(AND($AF$2&lt;&gt;0,$AG$2&lt;&gt;0,DATE(YEAR(AG252),MONTH(AG252),DAY(AG252))&gt;=$AF$2,(DATE(YEAR(AG252),MONTH(AG252),DAY(AG252))&lt;=$AG$2)),1,0)),
IF(AND($AF$2=0,$AG$2=0,DATE(YEAR(AG252),MONTH(AG252),DAY(AG252))&gt;=$O$6,(DATE(YEAR(AG252),MONTH(AG252),DAY(AG252))&lt;=$O$3),INDEX(Projects!$A$1:$O$1000,MATCH(AF252,Projects!$A$1:$A$1000,0),MATCH("Groupe",Projects!$A$1:$O$1,0))=$A$2),1,
IF(AND($AF$2&lt;&gt;0,$AG$2&lt;&gt;0,DATE(YEAR(AG252),MONTH(AG252),DAY(AG252))&gt;=$AF$2,(DATE(YEAR(AG252),MONTH(AG252),DAY(AG252))&lt;=$AG$2),INDEX(Projects!$A$1:$O$1000,MATCH(AF252,Projects!$A$1:$A$1000,0),MATCH("Groupe",Projects!$A$1:$O$1,0))=$A$2),1,0)))</f>
      </c>
      <c r="AI252" s="47" t="str">
        <f>IF(AH252&lt;&gt;0,SUM($AH$4:AH252),0)</f>
      </c>
      <c r="AJ252" s="1"/>
      <c r="AK252" s="17"/>
      <c r="AM252" t="str">
        <f>Potentials!A250</f>
      </c>
      <c r="AN252" s="1" t="str">
        <f>Potentials!L250</f>
      </c>
      <c r="AO252" s="47" t="str">
        <f>IF(INDEX(Potentials!$A$1:$O$1000,MATCH(R252,Potentials!$A$1:$A$1000,0),MATCH("Origine setup",Potentials!$A$1:$O$1,0))&lt;&gt;"",0,
IF($A$2="Tous",
IF(AND($AM$2=0,$AN$2=0,DATE(YEAR(AN252),MONTH(AN252),DAY(AN252))&gt;=$O$6,(DATE(YEAR(AN252),MONTH(AN252),DAY(AN252))&lt;=$O$3),INDEX(Potentials!$A$1:$O$10000,MATCH(AM252,Potentials!$A$1:$A$1000,0),MATCH("Statut",Potentials!$A$1:$O$1,0))="9 -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IF(AND($AM$2&lt;&gt;0,$AN$2&lt;&gt;0,DATE(YEAR(AN252),MONTH(AN252),DAY(AN252))&gt;=$AM$2,(DATE(YEAR(AN252),MONTH(AN252),DAY(AN252))&lt;=$AN$2),INDEX(Potentials!$A$1:$O$10000,MATCH(AM252,Potentials!$A$1:$A$1000,0),MATCH("Statut",Potentials!$A$1:$O$1,0))="9 - Perdu"),1,0)),
IF(AND($AM$2=0,$AN$2=0,DATE(YEAR(AN252),MONTH(AN252),DAY(AN252))&gt;=$O$6,(DATE(YEAR(AN252),MONTH(AN252),DAY(AN252))&lt;=$O$3),INDEX(Potentials!$A$1:$O$1000,MATCH(AM252,Potentials!$A$1:$A$1000,0),MATCH("Groupe",Potentials!$A$1:$O$1,0))=$A$2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,MATCH(AM252,Potentials!$A$1:$A$1000,0),MATCH("Groupe",Potentials!$A$1:$O$1,0))=$A$2,INDEX(Potentials!$A$1:$O$10000,MATCH(AM252,Potentials!$A$1:$A$1000,0),MATCH("Statut",Potentials!$A$1:$O$1,0))="9 - Perdu"),1,0))))</f>
      </c>
      <c r="AP252" s="47" t="str">
        <f>IF(AO252&lt;&gt;0,SUM($AO$4:AO252),0)</f>
      </c>
      <c r="AQ252" s="1"/>
      <c r="AR252" s="17"/>
      <c r="AT252" t="str">
        <f>IF(COUNTIF($AT$4:AT251,Potentials!B250)&gt;0,"",Potentials!B250)</f>
      </c>
      <c r="AU252" s="2" t="str">
        <f t="array" ref="AU252" aca="1" ca="1">IF($A$2="Tous",SUMPRODUCT((Potentials!$F$2:$F$2000)*(Potentials!$B$2:$B$2000=AT252)*(Potentials!$E$2:$E$2000&lt;&gt;"8 - Gagne")*(Potentials!$E$2:$E$2000&lt;&gt;"9 - Perdu")*(Potentials!$E$2:$E$2000&lt;&gt;"10 - Gele"))
+SUMPRODUCT((Potentials!$F$2:$F$2000=0)*(Potentials!$B$2:$B$2000=AT252)*(Potentials!$D$2:$D$2000)*(Potentials!$E$2:$E$2000&lt;&gt;"8 - Gagne")*(Potentials!$E$2:$E$2000&lt;&gt;"9 - Perdu")*(Potentials!$E$2:$E$2000&lt;&gt;"10 - Gele")),
SUMPRODUCT((Potentials!$F$2:$F$2000)*(Potentials!$B$2:$B$2000=AT252)*(Potentials!$E$2:$E$2000&lt;&gt;"8 - Gagne")*(Potentials!$E$2:$E$2000&lt;&gt;"9 - Perdu")*(Potentials!$E$2:$E$2000&lt;&gt;"10 - Gele")*(Potentials!$O$2:$O$2000=$A$2))
+SUMPRODUCT((Potentials!$F$2:$F$2000=0)*(Potentials!$B$2:$B$2000=AT252)*(Potentials!$D$2:$D$2000)*(Potentials!$E$2:$E$2000&lt;&gt;"8 - Gagne")*(Potentials!$E$2:$E$2000&lt;&gt;"9 - Perdu")*(Potentials!$E$2:$E$2000&lt;&gt;"10 - Gele")*(Potentials!$O$2:$O$2000=$A$2)))</f>
      </c>
      <c r="BA252" t="str">
        <f>Potentials!A250</f>
      </c>
      <c r="BB252" s="2" t="str">
        <f t="array" ref="BB252" aca="1" ca="1">IF($A$2="Tous",SUMPRODUCT((Potentials!$F$2:$F$2000)*(Potentials!$A$2:$A$2000=BA252)*(Potentials!$E$2:$E$2000&lt;&gt;"8 - Gagne")*(Potentials!$E$2:$E$2000&lt;&gt;"9 - Perdu")*(Potentials!$E$2:$E$2000&lt;&gt;"10 - Gele"))
+SUMPRODUCT((Potentials!$F$2:$F$2000=0)*(Potentials!$A$2:$A$2000=BA252)*(Potentials!$D$2:$D$2000)*(Potentials!$E$2:$E$2000&lt;&gt;"8 - Gagne")*(Potentials!$E$2:$E$2000&lt;&gt;"9 - Perdu")*(Potentials!$E$2:$E$2000&lt;&gt;"10 - Gele")),
SUMPRODUCT((Potentials!$F$2:$F$2000)*(Potentials!$A$2:$A$2000=BA252)*(Potentials!$E$2:$E$2000&lt;&gt;"8 - Gagne")*(Potentials!$E$2:$E$2000&lt;&gt;"9 - Perdu")*(Potentials!$E$2:$E$2000&lt;&gt;"10 - Gele")*(Potentials!$O$2:$O$2000=$A$2))
+SUMPRODUCT((Potentials!$F$2:$F$2000=0)*(Potentials!$A$2:$A$2000=BA252)*(Potentials!$D$2:$D$2000)*(Potentials!$E$2:$E$2000&lt;&gt;"8 - Gagne")*(Potentials!$E$2:$E$2000&lt;&gt;"9 - Perdu")*(Potentials!$E$2:$E$2000&lt;&gt;"10 - Gele")*(Potentials!$O$2:$O$2000=$A$2)))</f>
      </c>
    </row>
    <row r="253" spans="1:113">
      <c r="R253" t="str">
        <f>Potentials!A251</f>
      </c>
      <c r="S253" s="1" t="str">
        <f>Potentials!M251</f>
      </c>
      <c r="T253" s="47" t="str">
        <f>IF(INDEX(Potentials!$A$1:$O$1000,MATCH(R253,Potentials!$A$1:$A$1000,0),MATCH("Origine setup",Potentials!$A$1:$O$1,0))&lt;&gt;"",0,
IF($A$2="Tous",
IF(AND($R$2=0,$S$2=0,DATE(YEAR(S253),MONTH(S253),DAY(S253))&gt;=$O$6,(DATE(YEAR(S253),MONTH(S253),DAY(S253))&lt;=$O$3),LEFT(R253,3)="PRA"),1,
IF(AND($R$2&lt;&gt;0,$S$2&lt;&gt;0,DATE(YEAR(S253),MONTH(S253),DAY(S253))&gt;=$R$2,(DATE(YEAR(S253),MONTH(S253),DAY(S253))&lt;=$S$2),LEFT(R253,3)="PRA"),1,0)),
IF(AND($R$2=0,$S$2=0,DATE(YEAR(S253),MONTH(S253),DAY(S253))&gt;=$O$6,(DATE(YEAR(S253),MONTH(S253),DAY(S253))&lt;=$O$3),INDEX(Potentials!$A$1:$O$1000,MATCH(R253,Potentials!$A$1:$A$1000,0),MATCH("Groupe",Potentials!$A$1:$O$1,0))=$A$2,LEFT(R253,3)="PRA"),1,
IF(AND($R$2&lt;&gt;0,$S$2&lt;&gt;0,DATE(YEAR(S253),MONTH(S253),DAY(S253))&gt;=$R$2,(DATE(YEAR(S253),MONTH(S253),DAY(S253))&lt;=$S$2),INDEX(Potentials!$A$1:$O$1000,MATCH(R253,Potentials!$A$1:$A$1000,0),MATCH("Groupe",Potentials!$A$1:$O$1,0))=$A$2,LEFT(R253,3)="PRA"),1,0))))</f>
      </c>
      <c r="U253" s="47" t="str">
        <f>IF(T253&lt;&gt;0,SUM($T$4:T253),0)</f>
      </c>
      <c r="V253" s="1"/>
      <c r="W253" s="17"/>
      <c r="Y253" t="str">
        <f>Projects!A251</f>
      </c>
      <c r="Z253" s="1" t="str">
        <f>Projects!I251</f>
      </c>
      <c r="AA253" s="47" t="str">
        <f>IF($A$2="Tous",
IF(AND($Y$2=0,$Z$2=0,DATE(YEAR(Z253),MONTH(Z253),DAY(Z253))&gt;=$O$6,(DATE(YEAR(Z253),MONTH(Z253),DAY(Z253))&lt;=$O$3)),1,
IF(AND($Y$2&lt;&gt;0,$Z$2&lt;&gt;0,DATE(YEAR(Z253),MONTH(Z253),DAY(Z253))&gt;=$Y$2,(DATE(YEAR(Z253),MONTH(Z253),DAY(Z253))&lt;=$Z$2)),1,0)),
IF(AND($Y$2=0,$Z$2=0,DATE(YEAR(Z253),MONTH(Z253),DAY(Z253))&gt;=$O$6,(DATE(YEAR(Z253),MONTH(Z253),DAY(Z253))&lt;=$O$3),INDEX(Projects!$A$1:$O$1000,MATCH(Y253,Projects!$A$1:$A$1000,0),MATCH("Groupe",Projects!$A$1:$O$1,0))=$A$2),1,
IF(AND($Y$2&lt;&gt;0,$Z$2&lt;&gt;0,DATE(YEAR(Z253),MONTH(Z253),DAY(Z253))&gt;=$Y$2,(DATE(YEAR(Z253),MONTH(Z253),DAY(Z253))&lt;=$Z$2),INDEX(Projects!$A$1:$O$1000,MATCH(Y253,Projects!$A$1:$A$1000,0),MATCH("Groupe",Projects!$A$1:$O$1,0))=$A$2),1,0)))</f>
      </c>
      <c r="AB253" s="47" t="str">
        <f>IF(AA253&lt;&gt;0,SUM($AA$4:AA253),0)</f>
      </c>
      <c r="AC253" s="1"/>
      <c r="AD253" s="17"/>
      <c r="AF253" t="str">
        <f>Projects!A251</f>
      </c>
      <c r="AG253" s="1" t="str">
        <f>Projects!D251</f>
      </c>
      <c r="AH253" s="47" t="str">
        <f>IF($A$2="Tous",
IF(AND($AF$2=0,$AG$2=0,DATE(YEAR(AG253),MONTH(AG253),DAY(AG253))&gt;=$O$6,(DATE(YEAR(AG253),MONTH(AG253),DAY(AG253))&lt;=$O$3)),1,
IF(AND($AF$2&lt;&gt;0,$AG$2&lt;&gt;0,DATE(YEAR(AG253),MONTH(AG253),DAY(AG253))&gt;=$AF$2,(DATE(YEAR(AG253),MONTH(AG253),DAY(AG253))&lt;=$AG$2)),1,0)),
IF(AND($AF$2=0,$AG$2=0,DATE(YEAR(AG253),MONTH(AG253),DAY(AG253))&gt;=$O$6,(DATE(YEAR(AG253),MONTH(AG253),DAY(AG253))&lt;=$O$3),INDEX(Projects!$A$1:$O$1000,MATCH(AF253,Projects!$A$1:$A$1000,0),MATCH("Groupe",Projects!$A$1:$O$1,0))=$A$2),1,
IF(AND($AF$2&lt;&gt;0,$AG$2&lt;&gt;0,DATE(YEAR(AG253),MONTH(AG253),DAY(AG253))&gt;=$AF$2,(DATE(YEAR(AG253),MONTH(AG253),DAY(AG253))&lt;=$AG$2),INDEX(Projects!$A$1:$O$1000,MATCH(AF253,Projects!$A$1:$A$1000,0),MATCH("Groupe",Projects!$A$1:$O$1,0))=$A$2),1,0)))</f>
      </c>
      <c r="AI253" s="47" t="str">
        <f>IF(AH253&lt;&gt;0,SUM($AH$4:AH253),0)</f>
      </c>
      <c r="AJ253" s="1"/>
      <c r="AK253" s="17"/>
      <c r="AM253" t="str">
        <f>Potentials!A251</f>
      </c>
      <c r="AN253" s="1" t="str">
        <f>Potentials!L251</f>
      </c>
      <c r="AO253" s="47" t="str">
        <f>IF(INDEX(Potentials!$A$1:$O$1000,MATCH(R253,Potentials!$A$1:$A$1000,0),MATCH("Origine setup",Potentials!$A$1:$O$1,0))&lt;&gt;"",0,
IF($A$2="Tous",
IF(AND($AM$2=0,$AN$2=0,DATE(YEAR(AN253),MONTH(AN253),DAY(AN253))&gt;=$O$6,(DATE(YEAR(AN253),MONTH(AN253),DAY(AN253))&lt;=$O$3),INDEX(Potentials!$A$1:$O$10000,MATCH(AM253,Potentials!$A$1:$A$1000,0),MATCH("Statut",Potentials!$A$1:$O$1,0))="9 -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IF(AND($AM$2&lt;&gt;0,$AN$2&lt;&gt;0,DATE(YEAR(AN253),MONTH(AN253),DAY(AN253))&gt;=$AM$2,(DATE(YEAR(AN253),MONTH(AN253),DAY(AN253))&lt;=$AN$2),INDEX(Potentials!$A$1:$O$10000,MATCH(AM253,Potentials!$A$1:$A$1000,0),MATCH("Statut",Potentials!$A$1:$O$1,0))="9 - Perdu"),1,0)),
IF(AND($AM$2=0,$AN$2=0,DATE(YEAR(AN253),MONTH(AN253),DAY(AN253))&gt;=$O$6,(DATE(YEAR(AN253),MONTH(AN253),DAY(AN253))&lt;=$O$3),INDEX(Potentials!$A$1:$O$1000,MATCH(AM253,Potentials!$A$1:$A$1000,0),MATCH("Groupe",Potentials!$A$1:$O$1,0))=$A$2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,MATCH(AM253,Potentials!$A$1:$A$1000,0),MATCH("Groupe",Potentials!$A$1:$O$1,0))=$A$2,INDEX(Potentials!$A$1:$O$10000,MATCH(AM253,Potentials!$A$1:$A$1000,0),MATCH("Statut",Potentials!$A$1:$O$1,0))="9 - Perdu"),1,0))))</f>
      </c>
      <c r="AP253" s="47" t="str">
        <f>IF(AO253&lt;&gt;0,SUM($AO$4:AO253),0)</f>
      </c>
      <c r="AQ253" s="1"/>
      <c r="AR253" s="17"/>
      <c r="AT253" t="str">
        <f>IF(COUNTIF($AT$4:AT252,Potentials!B251)&gt;0,"",Potentials!B251)</f>
      </c>
      <c r="AU253" s="2" t="str">
        <f t="array" ref="AU253" aca="1" ca="1">IF($A$2="Tous",SUMPRODUCT((Potentials!$F$2:$F$2000)*(Potentials!$B$2:$B$2000=AT253)*(Potentials!$E$2:$E$2000&lt;&gt;"8 - Gagne")*(Potentials!$E$2:$E$2000&lt;&gt;"9 - Perdu")*(Potentials!$E$2:$E$2000&lt;&gt;"10 - Gele"))
+SUMPRODUCT((Potentials!$F$2:$F$2000=0)*(Potentials!$B$2:$B$2000=AT253)*(Potentials!$D$2:$D$2000)*(Potentials!$E$2:$E$2000&lt;&gt;"8 - Gagne")*(Potentials!$E$2:$E$2000&lt;&gt;"9 - Perdu")*(Potentials!$E$2:$E$2000&lt;&gt;"10 - Gele")),
SUMPRODUCT((Potentials!$F$2:$F$2000)*(Potentials!$B$2:$B$2000=AT253)*(Potentials!$E$2:$E$2000&lt;&gt;"8 - Gagne")*(Potentials!$E$2:$E$2000&lt;&gt;"9 - Perdu")*(Potentials!$E$2:$E$2000&lt;&gt;"10 - Gele")*(Potentials!$O$2:$O$2000=$A$2))
+SUMPRODUCT((Potentials!$F$2:$F$2000=0)*(Potentials!$B$2:$B$2000=AT253)*(Potentials!$D$2:$D$2000)*(Potentials!$E$2:$E$2000&lt;&gt;"8 - Gagne")*(Potentials!$E$2:$E$2000&lt;&gt;"9 - Perdu")*(Potentials!$E$2:$E$2000&lt;&gt;"10 - Gele")*(Potentials!$O$2:$O$2000=$A$2)))</f>
      </c>
      <c r="BA253" t="str">
        <f>Potentials!A251</f>
      </c>
      <c r="BB253" s="2" t="str">
        <f t="array" ref="BB253" aca="1" ca="1">IF($A$2="Tous",SUMPRODUCT((Potentials!$F$2:$F$2000)*(Potentials!$A$2:$A$2000=BA253)*(Potentials!$E$2:$E$2000&lt;&gt;"8 - Gagne")*(Potentials!$E$2:$E$2000&lt;&gt;"9 - Perdu")*(Potentials!$E$2:$E$2000&lt;&gt;"10 - Gele"))
+SUMPRODUCT((Potentials!$F$2:$F$2000=0)*(Potentials!$A$2:$A$2000=BA253)*(Potentials!$D$2:$D$2000)*(Potentials!$E$2:$E$2000&lt;&gt;"8 - Gagne")*(Potentials!$E$2:$E$2000&lt;&gt;"9 - Perdu")*(Potentials!$E$2:$E$2000&lt;&gt;"10 - Gele")),
SUMPRODUCT((Potentials!$F$2:$F$2000)*(Potentials!$A$2:$A$2000=BA253)*(Potentials!$E$2:$E$2000&lt;&gt;"8 - Gagne")*(Potentials!$E$2:$E$2000&lt;&gt;"9 - Perdu")*(Potentials!$E$2:$E$2000&lt;&gt;"10 - Gele")*(Potentials!$O$2:$O$2000=$A$2))
+SUMPRODUCT((Potentials!$F$2:$F$2000=0)*(Potentials!$A$2:$A$2000=BA253)*(Potentials!$D$2:$D$2000)*(Potentials!$E$2:$E$2000&lt;&gt;"8 - Gagne")*(Potentials!$E$2:$E$2000&lt;&gt;"9 - Perdu")*(Potentials!$E$2:$E$2000&lt;&gt;"10 - Gele")*(Potentials!$O$2:$O$2000=$A$2)))</f>
      </c>
    </row>
    <row r="254" spans="1:113">
      <c r="R254" t="str">
        <f>Potentials!A252</f>
      </c>
      <c r="S254" s="1" t="str">
        <f>Potentials!M252</f>
      </c>
      <c r="T254" s="47" t="str">
        <f>IF(INDEX(Potentials!$A$1:$O$1000,MATCH(R254,Potentials!$A$1:$A$1000,0),MATCH("Origine setup",Potentials!$A$1:$O$1,0))&lt;&gt;"",0,
IF($A$2="Tous",
IF(AND($R$2=0,$S$2=0,DATE(YEAR(S254),MONTH(S254),DAY(S254))&gt;=$O$6,(DATE(YEAR(S254),MONTH(S254),DAY(S254))&lt;=$O$3),LEFT(R254,3)="PRA"),1,
IF(AND($R$2&lt;&gt;0,$S$2&lt;&gt;0,DATE(YEAR(S254),MONTH(S254),DAY(S254))&gt;=$R$2,(DATE(YEAR(S254),MONTH(S254),DAY(S254))&lt;=$S$2),LEFT(R254,3)="PRA"),1,0)),
IF(AND($R$2=0,$S$2=0,DATE(YEAR(S254),MONTH(S254),DAY(S254))&gt;=$O$6,(DATE(YEAR(S254),MONTH(S254),DAY(S254))&lt;=$O$3),INDEX(Potentials!$A$1:$O$1000,MATCH(R254,Potentials!$A$1:$A$1000,0),MATCH("Groupe",Potentials!$A$1:$O$1,0))=$A$2,LEFT(R254,3)="PRA"),1,
IF(AND($R$2&lt;&gt;0,$S$2&lt;&gt;0,DATE(YEAR(S254),MONTH(S254),DAY(S254))&gt;=$R$2,(DATE(YEAR(S254),MONTH(S254),DAY(S254))&lt;=$S$2),INDEX(Potentials!$A$1:$O$1000,MATCH(R254,Potentials!$A$1:$A$1000,0),MATCH("Groupe",Potentials!$A$1:$O$1,0))=$A$2,LEFT(R254,3)="PRA"),1,0))))</f>
      </c>
      <c r="U254" s="47" t="str">
        <f>IF(T254&lt;&gt;0,SUM($T$4:T254),0)</f>
      </c>
      <c r="V254" s="1"/>
      <c r="W254" s="17"/>
      <c r="Y254" t="str">
        <f>Projects!A252</f>
      </c>
      <c r="Z254" s="1" t="str">
        <f>Projects!I252</f>
      </c>
      <c r="AA254" s="47" t="str">
        <f>IF($A$2="Tous",
IF(AND($Y$2=0,$Z$2=0,DATE(YEAR(Z254),MONTH(Z254),DAY(Z254))&gt;=$O$6,(DATE(YEAR(Z254),MONTH(Z254),DAY(Z254))&lt;=$O$3)),1,
IF(AND($Y$2&lt;&gt;0,$Z$2&lt;&gt;0,DATE(YEAR(Z254),MONTH(Z254),DAY(Z254))&gt;=$Y$2,(DATE(YEAR(Z254),MONTH(Z254),DAY(Z254))&lt;=$Z$2)),1,0)),
IF(AND($Y$2=0,$Z$2=0,DATE(YEAR(Z254),MONTH(Z254),DAY(Z254))&gt;=$O$6,(DATE(YEAR(Z254),MONTH(Z254),DAY(Z254))&lt;=$O$3),INDEX(Projects!$A$1:$O$1000,MATCH(Y254,Projects!$A$1:$A$1000,0),MATCH("Groupe",Projects!$A$1:$O$1,0))=$A$2),1,
IF(AND($Y$2&lt;&gt;0,$Z$2&lt;&gt;0,DATE(YEAR(Z254),MONTH(Z254),DAY(Z254))&gt;=$Y$2,(DATE(YEAR(Z254),MONTH(Z254),DAY(Z254))&lt;=$Z$2),INDEX(Projects!$A$1:$O$1000,MATCH(Y254,Projects!$A$1:$A$1000,0),MATCH("Groupe",Projects!$A$1:$O$1,0))=$A$2),1,0)))</f>
      </c>
      <c r="AB254" s="47" t="str">
        <f>IF(AA254&lt;&gt;0,SUM($AA$4:AA254),0)</f>
      </c>
      <c r="AC254" s="1"/>
      <c r="AD254" s="17"/>
      <c r="AF254" t="str">
        <f>Projects!A252</f>
      </c>
      <c r="AG254" s="1" t="str">
        <f>Projects!D252</f>
      </c>
      <c r="AH254" s="47" t="str">
        <f>IF($A$2="Tous",
IF(AND($AF$2=0,$AG$2=0,DATE(YEAR(AG254),MONTH(AG254),DAY(AG254))&gt;=$O$6,(DATE(YEAR(AG254),MONTH(AG254),DAY(AG254))&lt;=$O$3)),1,
IF(AND($AF$2&lt;&gt;0,$AG$2&lt;&gt;0,DATE(YEAR(AG254),MONTH(AG254),DAY(AG254))&gt;=$AF$2,(DATE(YEAR(AG254),MONTH(AG254),DAY(AG254))&lt;=$AG$2)),1,0)),
IF(AND($AF$2=0,$AG$2=0,DATE(YEAR(AG254),MONTH(AG254),DAY(AG254))&gt;=$O$6,(DATE(YEAR(AG254),MONTH(AG254),DAY(AG254))&lt;=$O$3),INDEX(Projects!$A$1:$O$1000,MATCH(AF254,Projects!$A$1:$A$1000,0),MATCH("Groupe",Projects!$A$1:$O$1,0))=$A$2),1,
IF(AND($AF$2&lt;&gt;0,$AG$2&lt;&gt;0,DATE(YEAR(AG254),MONTH(AG254),DAY(AG254))&gt;=$AF$2,(DATE(YEAR(AG254),MONTH(AG254),DAY(AG254))&lt;=$AG$2),INDEX(Projects!$A$1:$O$1000,MATCH(AF254,Projects!$A$1:$A$1000,0),MATCH("Groupe",Projects!$A$1:$O$1,0))=$A$2),1,0)))</f>
      </c>
      <c r="AI254" s="47" t="str">
        <f>IF(AH254&lt;&gt;0,SUM($AH$4:AH254),0)</f>
      </c>
      <c r="AJ254" s="1"/>
      <c r="AK254" s="17"/>
      <c r="AM254" t="str">
        <f>Potentials!A252</f>
      </c>
      <c r="AN254" s="1" t="str">
        <f>Potentials!L252</f>
      </c>
      <c r="AO254" s="47" t="str">
        <f>IF(INDEX(Potentials!$A$1:$O$1000,MATCH(R254,Potentials!$A$1:$A$1000,0),MATCH("Origine setup",Potentials!$A$1:$O$1,0))&lt;&gt;"",0,
IF($A$2="Tous",
IF(AND($AM$2=0,$AN$2=0,DATE(YEAR(AN254),MONTH(AN254),DAY(AN254))&gt;=$O$6,(DATE(YEAR(AN254),MONTH(AN254),DAY(AN254))&lt;=$O$3),INDEX(Potentials!$A$1:$O$10000,MATCH(AM254,Potentials!$A$1:$A$1000,0),MATCH("Statut",Potentials!$A$1:$O$1,0))="9 -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IF(AND($AM$2&lt;&gt;0,$AN$2&lt;&gt;0,DATE(YEAR(AN254),MONTH(AN254),DAY(AN254))&gt;=$AM$2,(DATE(YEAR(AN254),MONTH(AN254),DAY(AN254))&lt;=$AN$2),INDEX(Potentials!$A$1:$O$10000,MATCH(AM254,Potentials!$A$1:$A$1000,0),MATCH("Statut",Potentials!$A$1:$O$1,0))="9 - Perdu"),1,0)),
IF(AND($AM$2=0,$AN$2=0,DATE(YEAR(AN254),MONTH(AN254),DAY(AN254))&gt;=$O$6,(DATE(YEAR(AN254),MONTH(AN254),DAY(AN254))&lt;=$O$3),INDEX(Potentials!$A$1:$O$1000,MATCH(AM254,Potentials!$A$1:$A$1000,0),MATCH("Groupe",Potentials!$A$1:$O$1,0))=$A$2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,MATCH(AM254,Potentials!$A$1:$A$1000,0),MATCH("Groupe",Potentials!$A$1:$O$1,0))=$A$2,INDEX(Potentials!$A$1:$O$10000,MATCH(AM254,Potentials!$A$1:$A$1000,0),MATCH("Statut",Potentials!$A$1:$O$1,0))="9 - Perdu"),1,0))))</f>
      </c>
      <c r="AP254" s="47" t="str">
        <f>IF(AO254&lt;&gt;0,SUM($AO$4:AO254),0)</f>
      </c>
      <c r="AQ254" s="1"/>
      <c r="AR254" s="17"/>
      <c r="AT254" t="str">
        <f>IF(COUNTIF($AT$4:AT253,Potentials!B252)&gt;0,"",Potentials!B252)</f>
      </c>
      <c r="AU254" s="2" t="str">
        <f t="array" ref="AU254" aca="1" ca="1">IF($A$2="Tous",SUMPRODUCT((Potentials!$F$2:$F$2000)*(Potentials!$B$2:$B$2000=AT254)*(Potentials!$E$2:$E$2000&lt;&gt;"8 - Gagne")*(Potentials!$E$2:$E$2000&lt;&gt;"9 - Perdu")*(Potentials!$E$2:$E$2000&lt;&gt;"10 - Gele"))
+SUMPRODUCT((Potentials!$F$2:$F$2000=0)*(Potentials!$B$2:$B$2000=AT254)*(Potentials!$D$2:$D$2000)*(Potentials!$E$2:$E$2000&lt;&gt;"8 - Gagne")*(Potentials!$E$2:$E$2000&lt;&gt;"9 - Perdu")*(Potentials!$E$2:$E$2000&lt;&gt;"10 - Gele")),
SUMPRODUCT((Potentials!$F$2:$F$2000)*(Potentials!$B$2:$B$2000=AT254)*(Potentials!$E$2:$E$2000&lt;&gt;"8 - Gagne")*(Potentials!$E$2:$E$2000&lt;&gt;"9 - Perdu")*(Potentials!$E$2:$E$2000&lt;&gt;"10 - Gele")*(Potentials!$O$2:$O$2000=$A$2))
+SUMPRODUCT((Potentials!$F$2:$F$2000=0)*(Potentials!$B$2:$B$2000=AT254)*(Potentials!$D$2:$D$2000)*(Potentials!$E$2:$E$2000&lt;&gt;"8 - Gagne")*(Potentials!$E$2:$E$2000&lt;&gt;"9 - Perdu")*(Potentials!$E$2:$E$2000&lt;&gt;"10 - Gele")*(Potentials!$O$2:$O$2000=$A$2)))</f>
      </c>
      <c r="BA254" t="str">
        <f>Potentials!A252</f>
      </c>
      <c r="BB254" s="2" t="str">
        <f t="array" ref="BB254" aca="1" ca="1">IF($A$2="Tous",SUMPRODUCT((Potentials!$F$2:$F$2000)*(Potentials!$A$2:$A$2000=BA254)*(Potentials!$E$2:$E$2000&lt;&gt;"8 - Gagne")*(Potentials!$E$2:$E$2000&lt;&gt;"9 - Perdu")*(Potentials!$E$2:$E$2000&lt;&gt;"10 - Gele"))
+SUMPRODUCT((Potentials!$F$2:$F$2000=0)*(Potentials!$A$2:$A$2000=BA254)*(Potentials!$D$2:$D$2000)*(Potentials!$E$2:$E$2000&lt;&gt;"8 - Gagne")*(Potentials!$E$2:$E$2000&lt;&gt;"9 - Perdu")*(Potentials!$E$2:$E$2000&lt;&gt;"10 - Gele")),
SUMPRODUCT((Potentials!$F$2:$F$2000)*(Potentials!$A$2:$A$2000=BA254)*(Potentials!$E$2:$E$2000&lt;&gt;"8 - Gagne")*(Potentials!$E$2:$E$2000&lt;&gt;"9 - Perdu")*(Potentials!$E$2:$E$2000&lt;&gt;"10 - Gele")*(Potentials!$O$2:$O$2000=$A$2))
+SUMPRODUCT((Potentials!$F$2:$F$2000=0)*(Potentials!$A$2:$A$2000=BA254)*(Potentials!$D$2:$D$2000)*(Potentials!$E$2:$E$2000&lt;&gt;"8 - Gagne")*(Potentials!$E$2:$E$2000&lt;&gt;"9 - Perdu")*(Potentials!$E$2:$E$2000&lt;&gt;"10 - Gele")*(Potentials!$O$2:$O$2000=$A$2)))</f>
      </c>
    </row>
    <row r="255" spans="1:113">
      <c r="R255" t="str">
        <f>Potentials!A253</f>
      </c>
      <c r="S255" s="1" t="str">
        <f>Potentials!M253</f>
      </c>
      <c r="T255" s="47" t="str">
        <f>IF(INDEX(Potentials!$A$1:$O$1000,MATCH(R255,Potentials!$A$1:$A$1000,0),MATCH("Origine setup",Potentials!$A$1:$O$1,0))&lt;&gt;"",0,
IF($A$2="Tous",
IF(AND($R$2=0,$S$2=0,DATE(YEAR(S255),MONTH(S255),DAY(S255))&gt;=$O$6,(DATE(YEAR(S255),MONTH(S255),DAY(S255))&lt;=$O$3),LEFT(R255,3)="PRA"),1,
IF(AND($R$2&lt;&gt;0,$S$2&lt;&gt;0,DATE(YEAR(S255),MONTH(S255),DAY(S255))&gt;=$R$2,(DATE(YEAR(S255),MONTH(S255),DAY(S255))&lt;=$S$2),LEFT(R255,3)="PRA"),1,0)),
IF(AND($R$2=0,$S$2=0,DATE(YEAR(S255),MONTH(S255),DAY(S255))&gt;=$O$6,(DATE(YEAR(S255),MONTH(S255),DAY(S255))&lt;=$O$3),INDEX(Potentials!$A$1:$O$1000,MATCH(R255,Potentials!$A$1:$A$1000,0),MATCH("Groupe",Potentials!$A$1:$O$1,0))=$A$2,LEFT(R255,3)="PRA"),1,
IF(AND($R$2&lt;&gt;0,$S$2&lt;&gt;0,DATE(YEAR(S255),MONTH(S255),DAY(S255))&gt;=$R$2,(DATE(YEAR(S255),MONTH(S255),DAY(S255))&lt;=$S$2),INDEX(Potentials!$A$1:$O$1000,MATCH(R255,Potentials!$A$1:$A$1000,0),MATCH("Groupe",Potentials!$A$1:$O$1,0))=$A$2,LEFT(R255,3)="PRA"),1,0))))</f>
      </c>
      <c r="U255" s="47" t="str">
        <f>IF(T255&lt;&gt;0,SUM($T$4:T255),0)</f>
      </c>
      <c r="V255" s="1"/>
      <c r="W255" s="17"/>
      <c r="Y255" t="str">
        <f>Projects!A253</f>
      </c>
      <c r="Z255" s="1" t="str">
        <f>Projects!I253</f>
      </c>
      <c r="AA255" s="47" t="str">
        <f>IF($A$2="Tous",
IF(AND($Y$2=0,$Z$2=0,DATE(YEAR(Z255),MONTH(Z255),DAY(Z255))&gt;=$O$6,(DATE(YEAR(Z255),MONTH(Z255),DAY(Z255))&lt;=$O$3)),1,
IF(AND($Y$2&lt;&gt;0,$Z$2&lt;&gt;0,DATE(YEAR(Z255),MONTH(Z255),DAY(Z255))&gt;=$Y$2,(DATE(YEAR(Z255),MONTH(Z255),DAY(Z255))&lt;=$Z$2)),1,0)),
IF(AND($Y$2=0,$Z$2=0,DATE(YEAR(Z255),MONTH(Z255),DAY(Z255))&gt;=$O$6,(DATE(YEAR(Z255),MONTH(Z255),DAY(Z255))&lt;=$O$3),INDEX(Projects!$A$1:$O$1000,MATCH(Y255,Projects!$A$1:$A$1000,0),MATCH("Groupe",Projects!$A$1:$O$1,0))=$A$2),1,
IF(AND($Y$2&lt;&gt;0,$Z$2&lt;&gt;0,DATE(YEAR(Z255),MONTH(Z255),DAY(Z255))&gt;=$Y$2,(DATE(YEAR(Z255),MONTH(Z255),DAY(Z255))&lt;=$Z$2),INDEX(Projects!$A$1:$O$1000,MATCH(Y255,Projects!$A$1:$A$1000,0),MATCH("Groupe",Projects!$A$1:$O$1,0))=$A$2),1,0)))</f>
      </c>
      <c r="AB255" s="47" t="str">
        <f>IF(AA255&lt;&gt;0,SUM($AA$4:AA255),0)</f>
      </c>
      <c r="AC255" s="1"/>
      <c r="AD255" s="17"/>
      <c r="AF255" t="str">
        <f>Projects!A253</f>
      </c>
      <c r="AG255" s="1" t="str">
        <f>Projects!D253</f>
      </c>
      <c r="AH255" s="47" t="str">
        <f>IF($A$2="Tous",
IF(AND($AF$2=0,$AG$2=0,DATE(YEAR(AG255),MONTH(AG255),DAY(AG255))&gt;=$O$6,(DATE(YEAR(AG255),MONTH(AG255),DAY(AG255))&lt;=$O$3)),1,
IF(AND($AF$2&lt;&gt;0,$AG$2&lt;&gt;0,DATE(YEAR(AG255),MONTH(AG255),DAY(AG255))&gt;=$AF$2,(DATE(YEAR(AG255),MONTH(AG255),DAY(AG255))&lt;=$AG$2)),1,0)),
IF(AND($AF$2=0,$AG$2=0,DATE(YEAR(AG255),MONTH(AG255),DAY(AG255))&gt;=$O$6,(DATE(YEAR(AG255),MONTH(AG255),DAY(AG255))&lt;=$O$3),INDEX(Projects!$A$1:$O$1000,MATCH(AF255,Projects!$A$1:$A$1000,0),MATCH("Groupe",Projects!$A$1:$O$1,0))=$A$2),1,
IF(AND($AF$2&lt;&gt;0,$AG$2&lt;&gt;0,DATE(YEAR(AG255),MONTH(AG255),DAY(AG255))&gt;=$AF$2,(DATE(YEAR(AG255),MONTH(AG255),DAY(AG255))&lt;=$AG$2),INDEX(Projects!$A$1:$O$1000,MATCH(AF255,Projects!$A$1:$A$1000,0),MATCH("Groupe",Projects!$A$1:$O$1,0))=$A$2),1,0)))</f>
      </c>
      <c r="AI255" s="47" t="str">
        <f>IF(AH255&lt;&gt;0,SUM($AH$4:AH255),0)</f>
      </c>
      <c r="AJ255" s="1"/>
      <c r="AK255" s="17"/>
      <c r="AM255" t="str">
        <f>Potentials!A253</f>
      </c>
      <c r="AN255" s="1" t="str">
        <f>Potentials!L253</f>
      </c>
      <c r="AO255" s="47" t="str">
        <f>IF(INDEX(Potentials!$A$1:$O$1000,MATCH(R255,Potentials!$A$1:$A$1000,0),MATCH("Origine setup",Potentials!$A$1:$O$1,0))&lt;&gt;"",0,
IF($A$2="Tous",
IF(AND($AM$2=0,$AN$2=0,DATE(YEAR(AN255),MONTH(AN255),DAY(AN255))&gt;=$O$6,(DATE(YEAR(AN255),MONTH(AN255),DAY(AN255))&lt;=$O$3),INDEX(Potentials!$A$1:$O$10000,MATCH(AM255,Potentials!$A$1:$A$1000,0),MATCH("Statut",Potentials!$A$1:$O$1,0))="9 -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IF(AND($AM$2&lt;&gt;0,$AN$2&lt;&gt;0,DATE(YEAR(AN255),MONTH(AN255),DAY(AN255))&gt;=$AM$2,(DATE(YEAR(AN255),MONTH(AN255),DAY(AN255))&lt;=$AN$2),INDEX(Potentials!$A$1:$O$10000,MATCH(AM255,Potentials!$A$1:$A$1000,0),MATCH("Statut",Potentials!$A$1:$O$1,0))="9 - Perdu"),1,0)),
IF(AND($AM$2=0,$AN$2=0,DATE(YEAR(AN255),MONTH(AN255),DAY(AN255))&gt;=$O$6,(DATE(YEAR(AN255),MONTH(AN255),DAY(AN255))&lt;=$O$3),INDEX(Potentials!$A$1:$O$1000,MATCH(AM255,Potentials!$A$1:$A$1000,0),MATCH("Groupe",Potentials!$A$1:$O$1,0))=$A$2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,MATCH(AM255,Potentials!$A$1:$A$1000,0),MATCH("Groupe",Potentials!$A$1:$O$1,0))=$A$2,INDEX(Potentials!$A$1:$O$10000,MATCH(AM255,Potentials!$A$1:$A$1000,0),MATCH("Statut",Potentials!$A$1:$O$1,0))="9 - Perdu"),1,0))))</f>
      </c>
      <c r="AP255" s="47" t="str">
        <f>IF(AO255&lt;&gt;0,SUM($AO$4:AO255),0)</f>
      </c>
      <c r="AQ255" s="1"/>
      <c r="AR255" s="17"/>
      <c r="AT255" t="str">
        <f>IF(COUNTIF($AT$4:AT254,Potentials!B253)&gt;0,"",Potentials!B253)</f>
      </c>
      <c r="AU255" s="2" t="str">
        <f t="array" ref="AU255" aca="1" ca="1">IF($A$2="Tous",SUMPRODUCT((Potentials!$F$2:$F$2000)*(Potentials!$B$2:$B$2000=AT255)*(Potentials!$E$2:$E$2000&lt;&gt;"8 - Gagne")*(Potentials!$E$2:$E$2000&lt;&gt;"9 - Perdu")*(Potentials!$E$2:$E$2000&lt;&gt;"10 - Gele"))
+SUMPRODUCT((Potentials!$F$2:$F$2000=0)*(Potentials!$B$2:$B$2000=AT255)*(Potentials!$D$2:$D$2000)*(Potentials!$E$2:$E$2000&lt;&gt;"8 - Gagne")*(Potentials!$E$2:$E$2000&lt;&gt;"9 - Perdu")*(Potentials!$E$2:$E$2000&lt;&gt;"10 - Gele")),
SUMPRODUCT((Potentials!$F$2:$F$2000)*(Potentials!$B$2:$B$2000=AT255)*(Potentials!$E$2:$E$2000&lt;&gt;"8 - Gagne")*(Potentials!$E$2:$E$2000&lt;&gt;"9 - Perdu")*(Potentials!$E$2:$E$2000&lt;&gt;"10 - Gele")*(Potentials!$O$2:$O$2000=$A$2))
+SUMPRODUCT((Potentials!$F$2:$F$2000=0)*(Potentials!$B$2:$B$2000=AT255)*(Potentials!$D$2:$D$2000)*(Potentials!$E$2:$E$2000&lt;&gt;"8 - Gagne")*(Potentials!$E$2:$E$2000&lt;&gt;"9 - Perdu")*(Potentials!$E$2:$E$2000&lt;&gt;"10 - Gele")*(Potentials!$O$2:$O$2000=$A$2)))</f>
      </c>
      <c r="BA255" t="str">
        <f>Potentials!A253</f>
      </c>
      <c r="BB255" s="2" t="str">
        <f t="array" ref="BB255" aca="1" ca="1">IF($A$2="Tous",SUMPRODUCT((Potentials!$F$2:$F$2000)*(Potentials!$A$2:$A$2000=BA255)*(Potentials!$E$2:$E$2000&lt;&gt;"8 - Gagne")*(Potentials!$E$2:$E$2000&lt;&gt;"9 - Perdu")*(Potentials!$E$2:$E$2000&lt;&gt;"10 - Gele"))
+SUMPRODUCT((Potentials!$F$2:$F$2000=0)*(Potentials!$A$2:$A$2000=BA255)*(Potentials!$D$2:$D$2000)*(Potentials!$E$2:$E$2000&lt;&gt;"8 - Gagne")*(Potentials!$E$2:$E$2000&lt;&gt;"9 - Perdu")*(Potentials!$E$2:$E$2000&lt;&gt;"10 - Gele")),
SUMPRODUCT((Potentials!$F$2:$F$2000)*(Potentials!$A$2:$A$2000=BA255)*(Potentials!$E$2:$E$2000&lt;&gt;"8 - Gagne")*(Potentials!$E$2:$E$2000&lt;&gt;"9 - Perdu")*(Potentials!$E$2:$E$2000&lt;&gt;"10 - Gele")*(Potentials!$O$2:$O$2000=$A$2))
+SUMPRODUCT((Potentials!$F$2:$F$2000=0)*(Potentials!$A$2:$A$2000=BA255)*(Potentials!$D$2:$D$2000)*(Potentials!$E$2:$E$2000&lt;&gt;"8 - Gagne")*(Potentials!$E$2:$E$2000&lt;&gt;"9 - Perdu")*(Potentials!$E$2:$E$2000&lt;&gt;"10 - Gele")*(Potentials!$O$2:$O$2000=$A$2)))</f>
      </c>
    </row>
    <row r="256" spans="1:113">
      <c r="R256" t="str">
        <f>Potentials!A254</f>
      </c>
      <c r="S256" s="1" t="str">
        <f>Potentials!M254</f>
      </c>
      <c r="T256" s="47" t="str">
        <f>IF(INDEX(Potentials!$A$1:$O$1000,MATCH(R256,Potentials!$A$1:$A$1000,0),MATCH("Origine setup",Potentials!$A$1:$O$1,0))&lt;&gt;"",0,
IF($A$2="Tous",
IF(AND($R$2=0,$S$2=0,DATE(YEAR(S256),MONTH(S256),DAY(S256))&gt;=$O$6,(DATE(YEAR(S256),MONTH(S256),DAY(S256))&lt;=$O$3),LEFT(R256,3)="PRA"),1,
IF(AND($R$2&lt;&gt;0,$S$2&lt;&gt;0,DATE(YEAR(S256),MONTH(S256),DAY(S256))&gt;=$R$2,(DATE(YEAR(S256),MONTH(S256),DAY(S256))&lt;=$S$2),LEFT(R256,3)="PRA"),1,0)),
IF(AND($R$2=0,$S$2=0,DATE(YEAR(S256),MONTH(S256),DAY(S256))&gt;=$O$6,(DATE(YEAR(S256),MONTH(S256),DAY(S256))&lt;=$O$3),INDEX(Potentials!$A$1:$O$1000,MATCH(R256,Potentials!$A$1:$A$1000,0),MATCH("Groupe",Potentials!$A$1:$O$1,0))=$A$2,LEFT(R256,3)="PRA"),1,
IF(AND($R$2&lt;&gt;0,$S$2&lt;&gt;0,DATE(YEAR(S256),MONTH(S256),DAY(S256))&gt;=$R$2,(DATE(YEAR(S256),MONTH(S256),DAY(S256))&lt;=$S$2),INDEX(Potentials!$A$1:$O$1000,MATCH(R256,Potentials!$A$1:$A$1000,0),MATCH("Groupe",Potentials!$A$1:$O$1,0))=$A$2,LEFT(R256,3)="PRA"),1,0))))</f>
      </c>
      <c r="U256" s="47" t="str">
        <f>IF(T256&lt;&gt;0,SUM($T$4:T256),0)</f>
      </c>
      <c r="V256" s="1"/>
      <c r="W256" s="17"/>
      <c r="Y256" t="str">
        <f>Projects!A254</f>
      </c>
      <c r="Z256" s="1" t="str">
        <f>Projects!I254</f>
      </c>
      <c r="AA256" s="47" t="str">
        <f>IF($A$2="Tous",
IF(AND($Y$2=0,$Z$2=0,DATE(YEAR(Z256),MONTH(Z256),DAY(Z256))&gt;=$O$6,(DATE(YEAR(Z256),MONTH(Z256),DAY(Z256))&lt;=$O$3)),1,
IF(AND($Y$2&lt;&gt;0,$Z$2&lt;&gt;0,DATE(YEAR(Z256),MONTH(Z256),DAY(Z256))&gt;=$Y$2,(DATE(YEAR(Z256),MONTH(Z256),DAY(Z256))&lt;=$Z$2)),1,0)),
IF(AND($Y$2=0,$Z$2=0,DATE(YEAR(Z256),MONTH(Z256),DAY(Z256))&gt;=$O$6,(DATE(YEAR(Z256),MONTH(Z256),DAY(Z256))&lt;=$O$3),INDEX(Projects!$A$1:$O$1000,MATCH(Y256,Projects!$A$1:$A$1000,0),MATCH("Groupe",Projects!$A$1:$O$1,0))=$A$2),1,
IF(AND($Y$2&lt;&gt;0,$Z$2&lt;&gt;0,DATE(YEAR(Z256),MONTH(Z256),DAY(Z256))&gt;=$Y$2,(DATE(YEAR(Z256),MONTH(Z256),DAY(Z256))&lt;=$Z$2),INDEX(Projects!$A$1:$O$1000,MATCH(Y256,Projects!$A$1:$A$1000,0),MATCH("Groupe",Projects!$A$1:$O$1,0))=$A$2),1,0)))</f>
      </c>
      <c r="AB256" s="47" t="str">
        <f>IF(AA256&lt;&gt;0,SUM($AA$4:AA256),0)</f>
      </c>
      <c r="AC256" s="1"/>
      <c r="AD256" s="17"/>
      <c r="AF256" t="str">
        <f>Projects!A254</f>
      </c>
      <c r="AG256" s="1" t="str">
        <f>Projects!D254</f>
      </c>
      <c r="AH256" s="47" t="str">
        <f>IF($A$2="Tous",
IF(AND($AF$2=0,$AG$2=0,DATE(YEAR(AG256),MONTH(AG256),DAY(AG256))&gt;=$O$6,(DATE(YEAR(AG256),MONTH(AG256),DAY(AG256))&lt;=$O$3)),1,
IF(AND($AF$2&lt;&gt;0,$AG$2&lt;&gt;0,DATE(YEAR(AG256),MONTH(AG256),DAY(AG256))&gt;=$AF$2,(DATE(YEAR(AG256),MONTH(AG256),DAY(AG256))&lt;=$AG$2)),1,0)),
IF(AND($AF$2=0,$AG$2=0,DATE(YEAR(AG256),MONTH(AG256),DAY(AG256))&gt;=$O$6,(DATE(YEAR(AG256),MONTH(AG256),DAY(AG256))&lt;=$O$3),INDEX(Projects!$A$1:$O$1000,MATCH(AF256,Projects!$A$1:$A$1000,0),MATCH("Groupe",Projects!$A$1:$O$1,0))=$A$2),1,
IF(AND($AF$2&lt;&gt;0,$AG$2&lt;&gt;0,DATE(YEAR(AG256),MONTH(AG256),DAY(AG256))&gt;=$AF$2,(DATE(YEAR(AG256),MONTH(AG256),DAY(AG256))&lt;=$AG$2),INDEX(Projects!$A$1:$O$1000,MATCH(AF256,Projects!$A$1:$A$1000,0),MATCH("Groupe",Projects!$A$1:$O$1,0))=$A$2),1,0)))</f>
      </c>
      <c r="AI256" s="47" t="str">
        <f>IF(AH256&lt;&gt;0,SUM($AH$4:AH256),0)</f>
      </c>
      <c r="AJ256" s="1"/>
      <c r="AK256" s="17"/>
      <c r="AM256" t="str">
        <f>Potentials!A254</f>
      </c>
      <c r="AN256" s="1" t="str">
        <f>Potentials!L254</f>
      </c>
      <c r="AO256" s="47" t="str">
        <f>IF(INDEX(Potentials!$A$1:$O$1000,MATCH(R256,Potentials!$A$1:$A$1000,0),MATCH("Origine setup",Potentials!$A$1:$O$1,0))&lt;&gt;"",0,
IF($A$2="Tous",
IF(AND($AM$2=0,$AN$2=0,DATE(YEAR(AN256),MONTH(AN256),DAY(AN256))&gt;=$O$6,(DATE(YEAR(AN256),MONTH(AN256),DAY(AN256))&lt;=$O$3),INDEX(Potentials!$A$1:$O$10000,MATCH(AM256,Potentials!$A$1:$A$1000,0),MATCH("Statut",Potentials!$A$1:$O$1,0))="9 -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IF(AND($AM$2&lt;&gt;0,$AN$2&lt;&gt;0,DATE(YEAR(AN256),MONTH(AN256),DAY(AN256))&gt;=$AM$2,(DATE(YEAR(AN256),MONTH(AN256),DAY(AN256))&lt;=$AN$2),INDEX(Potentials!$A$1:$O$10000,MATCH(AM256,Potentials!$A$1:$A$1000,0),MATCH("Statut",Potentials!$A$1:$O$1,0))="9 - Perdu"),1,0)),
IF(AND($AM$2=0,$AN$2=0,DATE(YEAR(AN256),MONTH(AN256),DAY(AN256))&gt;=$O$6,(DATE(YEAR(AN256),MONTH(AN256),DAY(AN256))&lt;=$O$3),INDEX(Potentials!$A$1:$O$1000,MATCH(AM256,Potentials!$A$1:$A$1000,0),MATCH("Groupe",Potentials!$A$1:$O$1,0))=$A$2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,MATCH(AM256,Potentials!$A$1:$A$1000,0),MATCH("Groupe",Potentials!$A$1:$O$1,0))=$A$2,INDEX(Potentials!$A$1:$O$10000,MATCH(AM256,Potentials!$A$1:$A$1000,0),MATCH("Statut",Potentials!$A$1:$O$1,0))="9 - Perdu"),1,0))))</f>
      </c>
      <c r="AP256" s="47" t="str">
        <f>IF(AO256&lt;&gt;0,SUM($AO$4:AO256),0)</f>
      </c>
      <c r="AQ256" s="1"/>
      <c r="AR256" s="17"/>
      <c r="AT256" t="str">
        <f>IF(COUNTIF($AT$4:AT255,Potentials!B254)&gt;0,"",Potentials!B254)</f>
      </c>
      <c r="AU256" s="2" t="str">
        <f t="array" ref="AU256" aca="1" ca="1">IF($A$2="Tous",SUMPRODUCT((Potentials!$F$2:$F$2000)*(Potentials!$B$2:$B$2000=AT256)*(Potentials!$E$2:$E$2000&lt;&gt;"8 - Gagne")*(Potentials!$E$2:$E$2000&lt;&gt;"9 - Perdu")*(Potentials!$E$2:$E$2000&lt;&gt;"10 - Gele"))
+SUMPRODUCT((Potentials!$F$2:$F$2000=0)*(Potentials!$B$2:$B$2000=AT256)*(Potentials!$D$2:$D$2000)*(Potentials!$E$2:$E$2000&lt;&gt;"8 - Gagne")*(Potentials!$E$2:$E$2000&lt;&gt;"9 - Perdu")*(Potentials!$E$2:$E$2000&lt;&gt;"10 - Gele")),
SUMPRODUCT((Potentials!$F$2:$F$2000)*(Potentials!$B$2:$B$2000=AT256)*(Potentials!$E$2:$E$2000&lt;&gt;"8 - Gagne")*(Potentials!$E$2:$E$2000&lt;&gt;"9 - Perdu")*(Potentials!$E$2:$E$2000&lt;&gt;"10 - Gele")*(Potentials!$O$2:$O$2000=$A$2))
+SUMPRODUCT((Potentials!$F$2:$F$2000=0)*(Potentials!$B$2:$B$2000=AT256)*(Potentials!$D$2:$D$2000)*(Potentials!$E$2:$E$2000&lt;&gt;"8 - Gagne")*(Potentials!$E$2:$E$2000&lt;&gt;"9 - Perdu")*(Potentials!$E$2:$E$2000&lt;&gt;"10 - Gele")*(Potentials!$O$2:$O$2000=$A$2)))</f>
      </c>
      <c r="BA256" t="str">
        <f>Potentials!A254</f>
      </c>
      <c r="BB256" s="2" t="str">
        <f t="array" ref="BB256" aca="1" ca="1">IF($A$2="Tous",SUMPRODUCT((Potentials!$F$2:$F$2000)*(Potentials!$A$2:$A$2000=BA256)*(Potentials!$E$2:$E$2000&lt;&gt;"8 - Gagne")*(Potentials!$E$2:$E$2000&lt;&gt;"9 - Perdu")*(Potentials!$E$2:$E$2000&lt;&gt;"10 - Gele"))
+SUMPRODUCT((Potentials!$F$2:$F$2000=0)*(Potentials!$A$2:$A$2000=BA256)*(Potentials!$D$2:$D$2000)*(Potentials!$E$2:$E$2000&lt;&gt;"8 - Gagne")*(Potentials!$E$2:$E$2000&lt;&gt;"9 - Perdu")*(Potentials!$E$2:$E$2000&lt;&gt;"10 - Gele")),
SUMPRODUCT((Potentials!$F$2:$F$2000)*(Potentials!$A$2:$A$2000=BA256)*(Potentials!$E$2:$E$2000&lt;&gt;"8 - Gagne")*(Potentials!$E$2:$E$2000&lt;&gt;"9 - Perdu")*(Potentials!$E$2:$E$2000&lt;&gt;"10 - Gele")*(Potentials!$O$2:$O$2000=$A$2))
+SUMPRODUCT((Potentials!$F$2:$F$2000=0)*(Potentials!$A$2:$A$2000=BA256)*(Potentials!$D$2:$D$2000)*(Potentials!$E$2:$E$2000&lt;&gt;"8 - Gagne")*(Potentials!$E$2:$E$2000&lt;&gt;"9 - Perdu")*(Potentials!$E$2:$E$2000&lt;&gt;"10 - Gele")*(Potentials!$O$2:$O$2000=$A$2)))</f>
      </c>
    </row>
    <row r="257" spans="1:113">
      <c r="R257" t="str">
        <f>Potentials!A255</f>
      </c>
      <c r="S257" s="1" t="str">
        <f>Potentials!M255</f>
      </c>
      <c r="T257" s="47" t="str">
        <f>IF(INDEX(Potentials!$A$1:$O$1000,MATCH(R257,Potentials!$A$1:$A$1000,0),MATCH("Origine setup",Potentials!$A$1:$O$1,0))&lt;&gt;"",0,
IF($A$2="Tous",
IF(AND($R$2=0,$S$2=0,DATE(YEAR(S257),MONTH(S257),DAY(S257))&gt;=$O$6,(DATE(YEAR(S257),MONTH(S257),DAY(S257))&lt;=$O$3),LEFT(R257,3)="PRA"),1,
IF(AND($R$2&lt;&gt;0,$S$2&lt;&gt;0,DATE(YEAR(S257),MONTH(S257),DAY(S257))&gt;=$R$2,(DATE(YEAR(S257),MONTH(S257),DAY(S257))&lt;=$S$2),LEFT(R257,3)="PRA"),1,0)),
IF(AND($R$2=0,$S$2=0,DATE(YEAR(S257),MONTH(S257),DAY(S257))&gt;=$O$6,(DATE(YEAR(S257),MONTH(S257),DAY(S257))&lt;=$O$3),INDEX(Potentials!$A$1:$O$1000,MATCH(R257,Potentials!$A$1:$A$1000,0),MATCH("Groupe",Potentials!$A$1:$O$1,0))=$A$2,LEFT(R257,3)="PRA"),1,
IF(AND($R$2&lt;&gt;0,$S$2&lt;&gt;0,DATE(YEAR(S257),MONTH(S257),DAY(S257))&gt;=$R$2,(DATE(YEAR(S257),MONTH(S257),DAY(S257))&lt;=$S$2),INDEX(Potentials!$A$1:$O$1000,MATCH(R257,Potentials!$A$1:$A$1000,0),MATCH("Groupe",Potentials!$A$1:$O$1,0))=$A$2,LEFT(R257,3)="PRA"),1,0))))</f>
      </c>
      <c r="U257" s="47" t="str">
        <f>IF(T257&lt;&gt;0,SUM($T$4:T257),0)</f>
      </c>
      <c r="V257" s="1"/>
      <c r="W257" s="17"/>
      <c r="Y257" t="str">
        <f>Projects!A255</f>
      </c>
      <c r="Z257" s="1" t="str">
        <f>Projects!I255</f>
      </c>
      <c r="AA257" s="47" t="str">
        <f>IF($A$2="Tous",
IF(AND($Y$2=0,$Z$2=0,DATE(YEAR(Z257),MONTH(Z257),DAY(Z257))&gt;=$O$6,(DATE(YEAR(Z257),MONTH(Z257),DAY(Z257))&lt;=$O$3)),1,
IF(AND($Y$2&lt;&gt;0,$Z$2&lt;&gt;0,DATE(YEAR(Z257),MONTH(Z257),DAY(Z257))&gt;=$Y$2,(DATE(YEAR(Z257),MONTH(Z257),DAY(Z257))&lt;=$Z$2)),1,0)),
IF(AND($Y$2=0,$Z$2=0,DATE(YEAR(Z257),MONTH(Z257),DAY(Z257))&gt;=$O$6,(DATE(YEAR(Z257),MONTH(Z257),DAY(Z257))&lt;=$O$3),INDEX(Projects!$A$1:$O$1000,MATCH(Y257,Projects!$A$1:$A$1000,0),MATCH("Groupe",Projects!$A$1:$O$1,0))=$A$2),1,
IF(AND($Y$2&lt;&gt;0,$Z$2&lt;&gt;0,DATE(YEAR(Z257),MONTH(Z257),DAY(Z257))&gt;=$Y$2,(DATE(YEAR(Z257),MONTH(Z257),DAY(Z257))&lt;=$Z$2),INDEX(Projects!$A$1:$O$1000,MATCH(Y257,Projects!$A$1:$A$1000,0),MATCH("Groupe",Projects!$A$1:$O$1,0))=$A$2),1,0)))</f>
      </c>
      <c r="AB257" s="47" t="str">
        <f>IF(AA257&lt;&gt;0,SUM($AA$4:AA257),0)</f>
      </c>
      <c r="AC257" s="1"/>
      <c r="AD257" s="17"/>
      <c r="AF257" t="str">
        <f>Projects!A255</f>
      </c>
      <c r="AG257" s="1" t="str">
        <f>Projects!D255</f>
      </c>
      <c r="AH257" s="47" t="str">
        <f>IF($A$2="Tous",
IF(AND($AF$2=0,$AG$2=0,DATE(YEAR(AG257),MONTH(AG257),DAY(AG257))&gt;=$O$6,(DATE(YEAR(AG257),MONTH(AG257),DAY(AG257))&lt;=$O$3)),1,
IF(AND($AF$2&lt;&gt;0,$AG$2&lt;&gt;0,DATE(YEAR(AG257),MONTH(AG257),DAY(AG257))&gt;=$AF$2,(DATE(YEAR(AG257),MONTH(AG257),DAY(AG257))&lt;=$AG$2)),1,0)),
IF(AND($AF$2=0,$AG$2=0,DATE(YEAR(AG257),MONTH(AG257),DAY(AG257))&gt;=$O$6,(DATE(YEAR(AG257),MONTH(AG257),DAY(AG257))&lt;=$O$3),INDEX(Projects!$A$1:$O$1000,MATCH(AF257,Projects!$A$1:$A$1000,0),MATCH("Groupe",Projects!$A$1:$O$1,0))=$A$2),1,
IF(AND($AF$2&lt;&gt;0,$AG$2&lt;&gt;0,DATE(YEAR(AG257),MONTH(AG257),DAY(AG257))&gt;=$AF$2,(DATE(YEAR(AG257),MONTH(AG257),DAY(AG257))&lt;=$AG$2),INDEX(Projects!$A$1:$O$1000,MATCH(AF257,Projects!$A$1:$A$1000,0),MATCH("Groupe",Projects!$A$1:$O$1,0))=$A$2),1,0)))</f>
      </c>
      <c r="AI257" s="47" t="str">
        <f>IF(AH257&lt;&gt;0,SUM($AH$4:AH257),0)</f>
      </c>
      <c r="AJ257" s="1"/>
      <c r="AK257" s="17"/>
      <c r="AM257" t="str">
        <f>Potentials!A255</f>
      </c>
      <c r="AN257" s="1" t="str">
        <f>Potentials!L255</f>
      </c>
      <c r="AO257" s="47" t="str">
        <f>IF(INDEX(Potentials!$A$1:$O$1000,MATCH(R257,Potentials!$A$1:$A$1000,0),MATCH("Origine setup",Potentials!$A$1:$O$1,0))&lt;&gt;"",0,
IF($A$2="Tous",
IF(AND($AM$2=0,$AN$2=0,DATE(YEAR(AN257),MONTH(AN257),DAY(AN257))&gt;=$O$6,(DATE(YEAR(AN257),MONTH(AN257),DAY(AN257))&lt;=$O$3),INDEX(Potentials!$A$1:$O$10000,MATCH(AM257,Potentials!$A$1:$A$1000,0),MATCH("Statut",Potentials!$A$1:$O$1,0))="9 -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IF(AND($AM$2&lt;&gt;0,$AN$2&lt;&gt;0,DATE(YEAR(AN257),MONTH(AN257),DAY(AN257))&gt;=$AM$2,(DATE(YEAR(AN257),MONTH(AN257),DAY(AN257))&lt;=$AN$2),INDEX(Potentials!$A$1:$O$10000,MATCH(AM257,Potentials!$A$1:$A$1000,0),MATCH("Statut",Potentials!$A$1:$O$1,0))="9 - Perdu"),1,0)),
IF(AND($AM$2=0,$AN$2=0,DATE(YEAR(AN257),MONTH(AN257),DAY(AN257))&gt;=$O$6,(DATE(YEAR(AN257),MONTH(AN257),DAY(AN257))&lt;=$O$3),INDEX(Potentials!$A$1:$O$1000,MATCH(AM257,Potentials!$A$1:$A$1000,0),MATCH("Groupe",Potentials!$A$1:$O$1,0))=$A$2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,MATCH(AM257,Potentials!$A$1:$A$1000,0),MATCH("Groupe",Potentials!$A$1:$O$1,0))=$A$2,INDEX(Potentials!$A$1:$O$10000,MATCH(AM257,Potentials!$A$1:$A$1000,0),MATCH("Statut",Potentials!$A$1:$O$1,0))="9 - Perdu"),1,0))))</f>
      </c>
      <c r="AP257" s="47" t="str">
        <f>IF(AO257&lt;&gt;0,SUM($AO$4:AO257),0)</f>
      </c>
      <c r="AQ257" s="1"/>
      <c r="AR257" s="17"/>
      <c r="AT257" t="str">
        <f>IF(COUNTIF($AT$4:AT256,Potentials!B255)&gt;0,"",Potentials!B255)</f>
      </c>
      <c r="AU257" s="2" t="str">
        <f t="array" ref="AU257" aca="1" ca="1">IF($A$2="Tous",SUMPRODUCT((Potentials!$F$2:$F$2000)*(Potentials!$B$2:$B$2000=AT257)*(Potentials!$E$2:$E$2000&lt;&gt;"8 - Gagne")*(Potentials!$E$2:$E$2000&lt;&gt;"9 - Perdu")*(Potentials!$E$2:$E$2000&lt;&gt;"10 - Gele"))
+SUMPRODUCT((Potentials!$F$2:$F$2000=0)*(Potentials!$B$2:$B$2000=AT257)*(Potentials!$D$2:$D$2000)*(Potentials!$E$2:$E$2000&lt;&gt;"8 - Gagne")*(Potentials!$E$2:$E$2000&lt;&gt;"9 - Perdu")*(Potentials!$E$2:$E$2000&lt;&gt;"10 - Gele")),
SUMPRODUCT((Potentials!$F$2:$F$2000)*(Potentials!$B$2:$B$2000=AT257)*(Potentials!$E$2:$E$2000&lt;&gt;"8 - Gagne")*(Potentials!$E$2:$E$2000&lt;&gt;"9 - Perdu")*(Potentials!$E$2:$E$2000&lt;&gt;"10 - Gele")*(Potentials!$O$2:$O$2000=$A$2))
+SUMPRODUCT((Potentials!$F$2:$F$2000=0)*(Potentials!$B$2:$B$2000=AT257)*(Potentials!$D$2:$D$2000)*(Potentials!$E$2:$E$2000&lt;&gt;"8 - Gagne")*(Potentials!$E$2:$E$2000&lt;&gt;"9 - Perdu")*(Potentials!$E$2:$E$2000&lt;&gt;"10 - Gele")*(Potentials!$O$2:$O$2000=$A$2)))</f>
      </c>
      <c r="BA257" t="str">
        <f>Potentials!A255</f>
      </c>
      <c r="BB257" s="2" t="str">
        <f t="array" ref="BB257" aca="1" ca="1">IF($A$2="Tous",SUMPRODUCT((Potentials!$F$2:$F$2000)*(Potentials!$A$2:$A$2000=BA257)*(Potentials!$E$2:$E$2000&lt;&gt;"8 - Gagne")*(Potentials!$E$2:$E$2000&lt;&gt;"9 - Perdu")*(Potentials!$E$2:$E$2000&lt;&gt;"10 - Gele"))
+SUMPRODUCT((Potentials!$F$2:$F$2000=0)*(Potentials!$A$2:$A$2000=BA257)*(Potentials!$D$2:$D$2000)*(Potentials!$E$2:$E$2000&lt;&gt;"8 - Gagne")*(Potentials!$E$2:$E$2000&lt;&gt;"9 - Perdu")*(Potentials!$E$2:$E$2000&lt;&gt;"10 - Gele")),
SUMPRODUCT((Potentials!$F$2:$F$2000)*(Potentials!$A$2:$A$2000=BA257)*(Potentials!$E$2:$E$2000&lt;&gt;"8 - Gagne")*(Potentials!$E$2:$E$2000&lt;&gt;"9 - Perdu")*(Potentials!$E$2:$E$2000&lt;&gt;"10 - Gele")*(Potentials!$O$2:$O$2000=$A$2))
+SUMPRODUCT((Potentials!$F$2:$F$2000=0)*(Potentials!$A$2:$A$2000=BA257)*(Potentials!$D$2:$D$2000)*(Potentials!$E$2:$E$2000&lt;&gt;"8 - Gagne")*(Potentials!$E$2:$E$2000&lt;&gt;"9 - Perdu")*(Potentials!$E$2:$E$2000&lt;&gt;"10 - Gele")*(Potentials!$O$2:$O$2000=$A$2)))</f>
      </c>
    </row>
    <row r="258" spans="1:113">
      <c r="R258" t="str">
        <f>Potentials!A256</f>
      </c>
      <c r="S258" s="1" t="str">
        <f>Potentials!M256</f>
      </c>
      <c r="T258" s="47" t="str">
        <f>IF(INDEX(Potentials!$A$1:$O$1000,MATCH(R258,Potentials!$A$1:$A$1000,0),MATCH("Origine setup",Potentials!$A$1:$O$1,0))&lt;&gt;"",0,
IF($A$2="Tous",
IF(AND($R$2=0,$S$2=0,DATE(YEAR(S258),MONTH(S258),DAY(S258))&gt;=$O$6,(DATE(YEAR(S258),MONTH(S258),DAY(S258))&lt;=$O$3),LEFT(R258,3)="PRA"),1,
IF(AND($R$2&lt;&gt;0,$S$2&lt;&gt;0,DATE(YEAR(S258),MONTH(S258),DAY(S258))&gt;=$R$2,(DATE(YEAR(S258),MONTH(S258),DAY(S258))&lt;=$S$2),LEFT(R258,3)="PRA"),1,0)),
IF(AND($R$2=0,$S$2=0,DATE(YEAR(S258),MONTH(S258),DAY(S258))&gt;=$O$6,(DATE(YEAR(S258),MONTH(S258),DAY(S258))&lt;=$O$3),INDEX(Potentials!$A$1:$O$1000,MATCH(R258,Potentials!$A$1:$A$1000,0),MATCH("Groupe",Potentials!$A$1:$O$1,0))=$A$2,LEFT(R258,3)="PRA"),1,
IF(AND($R$2&lt;&gt;0,$S$2&lt;&gt;0,DATE(YEAR(S258),MONTH(S258),DAY(S258))&gt;=$R$2,(DATE(YEAR(S258),MONTH(S258),DAY(S258))&lt;=$S$2),INDEX(Potentials!$A$1:$O$1000,MATCH(R258,Potentials!$A$1:$A$1000,0),MATCH("Groupe",Potentials!$A$1:$O$1,0))=$A$2,LEFT(R258,3)="PRA"),1,0))))</f>
      </c>
      <c r="U258" s="47" t="str">
        <f>IF(T258&lt;&gt;0,SUM($T$4:T258),0)</f>
      </c>
      <c r="V258" s="1"/>
      <c r="W258" s="17"/>
      <c r="Y258" t="str">
        <f>Projects!A256</f>
      </c>
      <c r="Z258" s="1" t="str">
        <f>Projects!I256</f>
      </c>
      <c r="AA258" s="47" t="str">
        <f>IF($A$2="Tous",
IF(AND($Y$2=0,$Z$2=0,DATE(YEAR(Z258),MONTH(Z258),DAY(Z258))&gt;=$O$6,(DATE(YEAR(Z258),MONTH(Z258),DAY(Z258))&lt;=$O$3)),1,
IF(AND($Y$2&lt;&gt;0,$Z$2&lt;&gt;0,DATE(YEAR(Z258),MONTH(Z258),DAY(Z258))&gt;=$Y$2,(DATE(YEAR(Z258),MONTH(Z258),DAY(Z258))&lt;=$Z$2)),1,0)),
IF(AND($Y$2=0,$Z$2=0,DATE(YEAR(Z258),MONTH(Z258),DAY(Z258))&gt;=$O$6,(DATE(YEAR(Z258),MONTH(Z258),DAY(Z258))&lt;=$O$3),INDEX(Projects!$A$1:$O$1000,MATCH(Y258,Projects!$A$1:$A$1000,0),MATCH("Groupe",Projects!$A$1:$O$1,0))=$A$2),1,
IF(AND($Y$2&lt;&gt;0,$Z$2&lt;&gt;0,DATE(YEAR(Z258),MONTH(Z258),DAY(Z258))&gt;=$Y$2,(DATE(YEAR(Z258),MONTH(Z258),DAY(Z258))&lt;=$Z$2),INDEX(Projects!$A$1:$O$1000,MATCH(Y258,Projects!$A$1:$A$1000,0),MATCH("Groupe",Projects!$A$1:$O$1,0))=$A$2),1,0)))</f>
      </c>
      <c r="AB258" s="47" t="str">
        <f>IF(AA258&lt;&gt;0,SUM($AA$4:AA258),0)</f>
      </c>
      <c r="AC258" s="1"/>
      <c r="AD258" s="17"/>
      <c r="AF258" t="str">
        <f>Projects!A256</f>
      </c>
      <c r="AG258" s="1" t="str">
        <f>Projects!D256</f>
      </c>
      <c r="AH258" s="47" t="str">
        <f>IF($A$2="Tous",
IF(AND($AF$2=0,$AG$2=0,DATE(YEAR(AG258),MONTH(AG258),DAY(AG258))&gt;=$O$6,(DATE(YEAR(AG258),MONTH(AG258),DAY(AG258))&lt;=$O$3)),1,
IF(AND($AF$2&lt;&gt;0,$AG$2&lt;&gt;0,DATE(YEAR(AG258),MONTH(AG258),DAY(AG258))&gt;=$AF$2,(DATE(YEAR(AG258),MONTH(AG258),DAY(AG258))&lt;=$AG$2)),1,0)),
IF(AND($AF$2=0,$AG$2=0,DATE(YEAR(AG258),MONTH(AG258),DAY(AG258))&gt;=$O$6,(DATE(YEAR(AG258),MONTH(AG258),DAY(AG258))&lt;=$O$3),INDEX(Projects!$A$1:$O$1000,MATCH(AF258,Projects!$A$1:$A$1000,0),MATCH("Groupe",Projects!$A$1:$O$1,0))=$A$2),1,
IF(AND($AF$2&lt;&gt;0,$AG$2&lt;&gt;0,DATE(YEAR(AG258),MONTH(AG258),DAY(AG258))&gt;=$AF$2,(DATE(YEAR(AG258),MONTH(AG258),DAY(AG258))&lt;=$AG$2),INDEX(Projects!$A$1:$O$1000,MATCH(AF258,Projects!$A$1:$A$1000,0),MATCH("Groupe",Projects!$A$1:$O$1,0))=$A$2),1,0)))</f>
      </c>
      <c r="AI258" s="47" t="str">
        <f>IF(AH258&lt;&gt;0,SUM($AH$4:AH258),0)</f>
      </c>
      <c r="AJ258" s="1"/>
      <c r="AK258" s="17"/>
      <c r="AM258" t="str">
        <f>Potentials!A256</f>
      </c>
      <c r="AN258" s="1" t="str">
        <f>Potentials!L256</f>
      </c>
      <c r="AO258" s="47" t="str">
        <f>IF(INDEX(Potentials!$A$1:$O$1000,MATCH(R258,Potentials!$A$1:$A$1000,0),MATCH("Origine setup",Potentials!$A$1:$O$1,0))&lt;&gt;"",0,
IF($A$2="Tous",
IF(AND($AM$2=0,$AN$2=0,DATE(YEAR(AN258),MONTH(AN258),DAY(AN258))&gt;=$O$6,(DATE(YEAR(AN258),MONTH(AN258),DAY(AN258))&lt;=$O$3),INDEX(Potentials!$A$1:$O$10000,MATCH(AM258,Potentials!$A$1:$A$1000,0),MATCH("Statut",Potentials!$A$1:$O$1,0))="9 -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IF(AND($AM$2&lt;&gt;0,$AN$2&lt;&gt;0,DATE(YEAR(AN258),MONTH(AN258),DAY(AN258))&gt;=$AM$2,(DATE(YEAR(AN258),MONTH(AN258),DAY(AN258))&lt;=$AN$2),INDEX(Potentials!$A$1:$O$10000,MATCH(AM258,Potentials!$A$1:$A$1000,0),MATCH("Statut",Potentials!$A$1:$O$1,0))="9 - Perdu"),1,0)),
IF(AND($AM$2=0,$AN$2=0,DATE(YEAR(AN258),MONTH(AN258),DAY(AN258))&gt;=$O$6,(DATE(YEAR(AN258),MONTH(AN258),DAY(AN258))&lt;=$O$3),INDEX(Potentials!$A$1:$O$1000,MATCH(AM258,Potentials!$A$1:$A$1000,0),MATCH("Groupe",Potentials!$A$1:$O$1,0))=$A$2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,MATCH(AM258,Potentials!$A$1:$A$1000,0),MATCH("Groupe",Potentials!$A$1:$O$1,0))=$A$2,INDEX(Potentials!$A$1:$O$10000,MATCH(AM258,Potentials!$A$1:$A$1000,0),MATCH("Statut",Potentials!$A$1:$O$1,0))="9 - Perdu"),1,0))))</f>
      </c>
      <c r="AP258" s="47" t="str">
        <f>IF(AO258&lt;&gt;0,SUM($AO$4:AO258),0)</f>
      </c>
      <c r="AQ258" s="1"/>
      <c r="AR258" s="17"/>
      <c r="AT258" t="str">
        <f>IF(COUNTIF($AT$4:AT257,Potentials!B256)&gt;0,"",Potentials!B256)</f>
      </c>
      <c r="AU258" s="2" t="str">
        <f t="array" ref="AU258" aca="1" ca="1">IF($A$2="Tous",SUMPRODUCT((Potentials!$F$2:$F$2000)*(Potentials!$B$2:$B$2000=AT258)*(Potentials!$E$2:$E$2000&lt;&gt;"8 - Gagne")*(Potentials!$E$2:$E$2000&lt;&gt;"9 - Perdu")*(Potentials!$E$2:$E$2000&lt;&gt;"10 - Gele"))
+SUMPRODUCT((Potentials!$F$2:$F$2000=0)*(Potentials!$B$2:$B$2000=AT258)*(Potentials!$D$2:$D$2000)*(Potentials!$E$2:$E$2000&lt;&gt;"8 - Gagne")*(Potentials!$E$2:$E$2000&lt;&gt;"9 - Perdu")*(Potentials!$E$2:$E$2000&lt;&gt;"10 - Gele")),
SUMPRODUCT((Potentials!$F$2:$F$2000)*(Potentials!$B$2:$B$2000=AT258)*(Potentials!$E$2:$E$2000&lt;&gt;"8 - Gagne")*(Potentials!$E$2:$E$2000&lt;&gt;"9 - Perdu")*(Potentials!$E$2:$E$2000&lt;&gt;"10 - Gele")*(Potentials!$O$2:$O$2000=$A$2))
+SUMPRODUCT((Potentials!$F$2:$F$2000=0)*(Potentials!$B$2:$B$2000=AT258)*(Potentials!$D$2:$D$2000)*(Potentials!$E$2:$E$2000&lt;&gt;"8 - Gagne")*(Potentials!$E$2:$E$2000&lt;&gt;"9 - Perdu")*(Potentials!$E$2:$E$2000&lt;&gt;"10 - Gele")*(Potentials!$O$2:$O$2000=$A$2)))</f>
      </c>
      <c r="BA258" t="str">
        <f>Potentials!A256</f>
      </c>
      <c r="BB258" s="2" t="str">
        <f t="array" ref="BB258" aca="1" ca="1">IF($A$2="Tous",SUMPRODUCT((Potentials!$F$2:$F$2000)*(Potentials!$A$2:$A$2000=BA258)*(Potentials!$E$2:$E$2000&lt;&gt;"8 - Gagne")*(Potentials!$E$2:$E$2000&lt;&gt;"9 - Perdu")*(Potentials!$E$2:$E$2000&lt;&gt;"10 - Gele"))
+SUMPRODUCT((Potentials!$F$2:$F$2000=0)*(Potentials!$A$2:$A$2000=BA258)*(Potentials!$D$2:$D$2000)*(Potentials!$E$2:$E$2000&lt;&gt;"8 - Gagne")*(Potentials!$E$2:$E$2000&lt;&gt;"9 - Perdu")*(Potentials!$E$2:$E$2000&lt;&gt;"10 - Gele")),
SUMPRODUCT((Potentials!$F$2:$F$2000)*(Potentials!$A$2:$A$2000=BA258)*(Potentials!$E$2:$E$2000&lt;&gt;"8 - Gagne")*(Potentials!$E$2:$E$2000&lt;&gt;"9 - Perdu")*(Potentials!$E$2:$E$2000&lt;&gt;"10 - Gele")*(Potentials!$O$2:$O$2000=$A$2))
+SUMPRODUCT((Potentials!$F$2:$F$2000=0)*(Potentials!$A$2:$A$2000=BA258)*(Potentials!$D$2:$D$2000)*(Potentials!$E$2:$E$2000&lt;&gt;"8 - Gagne")*(Potentials!$E$2:$E$2000&lt;&gt;"9 - Perdu")*(Potentials!$E$2:$E$2000&lt;&gt;"10 - Gele")*(Potentials!$O$2:$O$2000=$A$2)))</f>
      </c>
    </row>
    <row r="259" spans="1:113">
      <c r="R259" t="str">
        <f>Potentials!A257</f>
      </c>
      <c r="S259" s="1" t="str">
        <f>Potentials!M257</f>
      </c>
      <c r="T259" s="47" t="str">
        <f>IF(INDEX(Potentials!$A$1:$O$1000,MATCH(R259,Potentials!$A$1:$A$1000,0),MATCH("Origine setup",Potentials!$A$1:$O$1,0))&lt;&gt;"",0,
IF($A$2="Tous",
IF(AND($R$2=0,$S$2=0,DATE(YEAR(S259),MONTH(S259),DAY(S259))&gt;=$O$6,(DATE(YEAR(S259),MONTH(S259),DAY(S259))&lt;=$O$3),LEFT(R259,3)="PRA"),1,
IF(AND($R$2&lt;&gt;0,$S$2&lt;&gt;0,DATE(YEAR(S259),MONTH(S259),DAY(S259))&gt;=$R$2,(DATE(YEAR(S259),MONTH(S259),DAY(S259))&lt;=$S$2),LEFT(R259,3)="PRA"),1,0)),
IF(AND($R$2=0,$S$2=0,DATE(YEAR(S259),MONTH(S259),DAY(S259))&gt;=$O$6,(DATE(YEAR(S259),MONTH(S259),DAY(S259))&lt;=$O$3),INDEX(Potentials!$A$1:$O$1000,MATCH(R259,Potentials!$A$1:$A$1000,0),MATCH("Groupe",Potentials!$A$1:$O$1,0))=$A$2,LEFT(R259,3)="PRA"),1,
IF(AND($R$2&lt;&gt;0,$S$2&lt;&gt;0,DATE(YEAR(S259),MONTH(S259),DAY(S259))&gt;=$R$2,(DATE(YEAR(S259),MONTH(S259),DAY(S259))&lt;=$S$2),INDEX(Potentials!$A$1:$O$1000,MATCH(R259,Potentials!$A$1:$A$1000,0),MATCH("Groupe",Potentials!$A$1:$O$1,0))=$A$2,LEFT(R259,3)="PRA"),1,0))))</f>
      </c>
      <c r="U259" s="47" t="str">
        <f>IF(T259&lt;&gt;0,SUM($T$4:T259),0)</f>
      </c>
      <c r="V259" s="1"/>
      <c r="W259" s="17"/>
      <c r="Y259" t="str">
        <f>Projects!A257</f>
      </c>
      <c r="Z259" s="1" t="str">
        <f>Projects!I257</f>
      </c>
      <c r="AA259" s="47" t="str">
        <f>IF($A$2="Tous",
IF(AND($Y$2=0,$Z$2=0,DATE(YEAR(Z259),MONTH(Z259),DAY(Z259))&gt;=$O$6,(DATE(YEAR(Z259),MONTH(Z259),DAY(Z259))&lt;=$O$3)),1,
IF(AND($Y$2&lt;&gt;0,$Z$2&lt;&gt;0,DATE(YEAR(Z259),MONTH(Z259),DAY(Z259))&gt;=$Y$2,(DATE(YEAR(Z259),MONTH(Z259),DAY(Z259))&lt;=$Z$2)),1,0)),
IF(AND($Y$2=0,$Z$2=0,DATE(YEAR(Z259),MONTH(Z259),DAY(Z259))&gt;=$O$6,(DATE(YEAR(Z259),MONTH(Z259),DAY(Z259))&lt;=$O$3),INDEX(Projects!$A$1:$O$1000,MATCH(Y259,Projects!$A$1:$A$1000,0),MATCH("Groupe",Projects!$A$1:$O$1,0))=$A$2),1,
IF(AND($Y$2&lt;&gt;0,$Z$2&lt;&gt;0,DATE(YEAR(Z259),MONTH(Z259),DAY(Z259))&gt;=$Y$2,(DATE(YEAR(Z259),MONTH(Z259),DAY(Z259))&lt;=$Z$2),INDEX(Projects!$A$1:$O$1000,MATCH(Y259,Projects!$A$1:$A$1000,0),MATCH("Groupe",Projects!$A$1:$O$1,0))=$A$2),1,0)))</f>
      </c>
      <c r="AB259" s="47" t="str">
        <f>IF(AA259&lt;&gt;0,SUM($AA$4:AA259),0)</f>
      </c>
      <c r="AC259" s="1"/>
      <c r="AD259" s="17"/>
      <c r="AF259" t="str">
        <f>Projects!A257</f>
      </c>
      <c r="AG259" s="1" t="str">
        <f>Projects!D257</f>
      </c>
      <c r="AH259" s="47" t="str">
        <f>IF($A$2="Tous",
IF(AND($AF$2=0,$AG$2=0,DATE(YEAR(AG259),MONTH(AG259),DAY(AG259))&gt;=$O$6,(DATE(YEAR(AG259),MONTH(AG259),DAY(AG259))&lt;=$O$3)),1,
IF(AND($AF$2&lt;&gt;0,$AG$2&lt;&gt;0,DATE(YEAR(AG259),MONTH(AG259),DAY(AG259))&gt;=$AF$2,(DATE(YEAR(AG259),MONTH(AG259),DAY(AG259))&lt;=$AG$2)),1,0)),
IF(AND($AF$2=0,$AG$2=0,DATE(YEAR(AG259),MONTH(AG259),DAY(AG259))&gt;=$O$6,(DATE(YEAR(AG259),MONTH(AG259),DAY(AG259))&lt;=$O$3),INDEX(Projects!$A$1:$O$1000,MATCH(AF259,Projects!$A$1:$A$1000,0),MATCH("Groupe",Projects!$A$1:$O$1,0))=$A$2),1,
IF(AND($AF$2&lt;&gt;0,$AG$2&lt;&gt;0,DATE(YEAR(AG259),MONTH(AG259),DAY(AG259))&gt;=$AF$2,(DATE(YEAR(AG259),MONTH(AG259),DAY(AG259))&lt;=$AG$2),INDEX(Projects!$A$1:$O$1000,MATCH(AF259,Projects!$A$1:$A$1000,0),MATCH("Groupe",Projects!$A$1:$O$1,0))=$A$2),1,0)))</f>
      </c>
      <c r="AI259" s="47" t="str">
        <f>IF(AH259&lt;&gt;0,SUM($AH$4:AH259),0)</f>
      </c>
      <c r="AJ259" s="1"/>
      <c r="AK259" s="17"/>
      <c r="AM259" t="str">
        <f>Potentials!A257</f>
      </c>
      <c r="AN259" s="1" t="str">
        <f>Potentials!L257</f>
      </c>
      <c r="AO259" s="47" t="str">
        <f>IF(INDEX(Potentials!$A$1:$O$1000,MATCH(R259,Potentials!$A$1:$A$1000,0),MATCH("Origine setup",Potentials!$A$1:$O$1,0))&lt;&gt;"",0,
IF($A$2="Tous",
IF(AND($AM$2=0,$AN$2=0,DATE(YEAR(AN259),MONTH(AN259),DAY(AN259))&gt;=$O$6,(DATE(YEAR(AN259),MONTH(AN259),DAY(AN259))&lt;=$O$3),INDEX(Potentials!$A$1:$O$10000,MATCH(AM259,Potentials!$A$1:$A$1000,0),MATCH("Statut",Potentials!$A$1:$O$1,0))="9 -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IF(AND($AM$2&lt;&gt;0,$AN$2&lt;&gt;0,DATE(YEAR(AN259),MONTH(AN259),DAY(AN259))&gt;=$AM$2,(DATE(YEAR(AN259),MONTH(AN259),DAY(AN259))&lt;=$AN$2),INDEX(Potentials!$A$1:$O$10000,MATCH(AM259,Potentials!$A$1:$A$1000,0),MATCH("Statut",Potentials!$A$1:$O$1,0))="9 - Perdu"),1,0)),
IF(AND($AM$2=0,$AN$2=0,DATE(YEAR(AN259),MONTH(AN259),DAY(AN259))&gt;=$O$6,(DATE(YEAR(AN259),MONTH(AN259),DAY(AN259))&lt;=$O$3),INDEX(Potentials!$A$1:$O$1000,MATCH(AM259,Potentials!$A$1:$A$1000,0),MATCH("Groupe",Potentials!$A$1:$O$1,0))=$A$2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,MATCH(AM259,Potentials!$A$1:$A$1000,0),MATCH("Groupe",Potentials!$A$1:$O$1,0))=$A$2,INDEX(Potentials!$A$1:$O$10000,MATCH(AM259,Potentials!$A$1:$A$1000,0),MATCH("Statut",Potentials!$A$1:$O$1,0))="9 - Perdu"),1,0))))</f>
      </c>
      <c r="AP259" s="47" t="str">
        <f>IF(AO259&lt;&gt;0,SUM($AO$4:AO259),0)</f>
      </c>
      <c r="AQ259" s="1"/>
      <c r="AR259" s="17"/>
      <c r="AT259" t="str">
        <f>IF(COUNTIF($AT$4:AT258,Potentials!B257)&gt;0,"",Potentials!B257)</f>
      </c>
      <c r="AU259" s="2" t="str">
        <f t="array" ref="AU259" aca="1" ca="1">IF($A$2="Tous",SUMPRODUCT((Potentials!$F$2:$F$2000)*(Potentials!$B$2:$B$2000=AT259)*(Potentials!$E$2:$E$2000&lt;&gt;"8 - Gagne")*(Potentials!$E$2:$E$2000&lt;&gt;"9 - Perdu")*(Potentials!$E$2:$E$2000&lt;&gt;"10 - Gele"))
+SUMPRODUCT((Potentials!$F$2:$F$2000=0)*(Potentials!$B$2:$B$2000=AT259)*(Potentials!$D$2:$D$2000)*(Potentials!$E$2:$E$2000&lt;&gt;"8 - Gagne")*(Potentials!$E$2:$E$2000&lt;&gt;"9 - Perdu")*(Potentials!$E$2:$E$2000&lt;&gt;"10 - Gele")),
SUMPRODUCT((Potentials!$F$2:$F$2000)*(Potentials!$B$2:$B$2000=AT259)*(Potentials!$E$2:$E$2000&lt;&gt;"8 - Gagne")*(Potentials!$E$2:$E$2000&lt;&gt;"9 - Perdu")*(Potentials!$E$2:$E$2000&lt;&gt;"10 - Gele")*(Potentials!$O$2:$O$2000=$A$2))
+SUMPRODUCT((Potentials!$F$2:$F$2000=0)*(Potentials!$B$2:$B$2000=AT259)*(Potentials!$D$2:$D$2000)*(Potentials!$E$2:$E$2000&lt;&gt;"8 - Gagne")*(Potentials!$E$2:$E$2000&lt;&gt;"9 - Perdu")*(Potentials!$E$2:$E$2000&lt;&gt;"10 - Gele")*(Potentials!$O$2:$O$2000=$A$2)))</f>
      </c>
      <c r="BA259" t="str">
        <f>Potentials!A257</f>
      </c>
      <c r="BB259" s="2" t="str">
        <f t="array" ref="BB259" aca="1" ca="1">IF($A$2="Tous",SUMPRODUCT((Potentials!$F$2:$F$2000)*(Potentials!$A$2:$A$2000=BA259)*(Potentials!$E$2:$E$2000&lt;&gt;"8 - Gagne")*(Potentials!$E$2:$E$2000&lt;&gt;"9 - Perdu")*(Potentials!$E$2:$E$2000&lt;&gt;"10 - Gele"))
+SUMPRODUCT((Potentials!$F$2:$F$2000=0)*(Potentials!$A$2:$A$2000=BA259)*(Potentials!$D$2:$D$2000)*(Potentials!$E$2:$E$2000&lt;&gt;"8 - Gagne")*(Potentials!$E$2:$E$2000&lt;&gt;"9 - Perdu")*(Potentials!$E$2:$E$2000&lt;&gt;"10 - Gele")),
SUMPRODUCT((Potentials!$F$2:$F$2000)*(Potentials!$A$2:$A$2000=BA259)*(Potentials!$E$2:$E$2000&lt;&gt;"8 - Gagne")*(Potentials!$E$2:$E$2000&lt;&gt;"9 - Perdu")*(Potentials!$E$2:$E$2000&lt;&gt;"10 - Gele")*(Potentials!$O$2:$O$2000=$A$2))
+SUMPRODUCT((Potentials!$F$2:$F$2000=0)*(Potentials!$A$2:$A$2000=BA259)*(Potentials!$D$2:$D$2000)*(Potentials!$E$2:$E$2000&lt;&gt;"8 - Gagne")*(Potentials!$E$2:$E$2000&lt;&gt;"9 - Perdu")*(Potentials!$E$2:$E$2000&lt;&gt;"10 - Gele")*(Potentials!$O$2:$O$2000=$A$2)))</f>
      </c>
    </row>
    <row r="260" spans="1:113">
      <c r="R260" t="str">
        <f>Potentials!A258</f>
      </c>
      <c r="S260" s="1" t="str">
        <f>Potentials!M258</f>
      </c>
      <c r="T260" s="47" t="str">
        <f>IF(INDEX(Potentials!$A$1:$O$1000,MATCH(R260,Potentials!$A$1:$A$1000,0),MATCH("Origine setup",Potentials!$A$1:$O$1,0))&lt;&gt;"",0,
IF($A$2="Tous",
IF(AND($R$2=0,$S$2=0,DATE(YEAR(S260),MONTH(S260),DAY(S260))&gt;=$O$6,(DATE(YEAR(S260),MONTH(S260),DAY(S260))&lt;=$O$3),LEFT(R260,3)="PRA"),1,
IF(AND($R$2&lt;&gt;0,$S$2&lt;&gt;0,DATE(YEAR(S260),MONTH(S260),DAY(S260))&gt;=$R$2,(DATE(YEAR(S260),MONTH(S260),DAY(S260))&lt;=$S$2),LEFT(R260,3)="PRA"),1,0)),
IF(AND($R$2=0,$S$2=0,DATE(YEAR(S260),MONTH(S260),DAY(S260))&gt;=$O$6,(DATE(YEAR(S260),MONTH(S260),DAY(S260))&lt;=$O$3),INDEX(Potentials!$A$1:$O$1000,MATCH(R260,Potentials!$A$1:$A$1000,0),MATCH("Groupe",Potentials!$A$1:$O$1,0))=$A$2,LEFT(R260,3)="PRA"),1,
IF(AND($R$2&lt;&gt;0,$S$2&lt;&gt;0,DATE(YEAR(S260),MONTH(S260),DAY(S260))&gt;=$R$2,(DATE(YEAR(S260),MONTH(S260),DAY(S260))&lt;=$S$2),INDEX(Potentials!$A$1:$O$1000,MATCH(R260,Potentials!$A$1:$A$1000,0),MATCH("Groupe",Potentials!$A$1:$O$1,0))=$A$2,LEFT(R260,3)="PRA"),1,0))))</f>
      </c>
      <c r="U260" s="47" t="str">
        <f>IF(T260&lt;&gt;0,SUM($T$4:T260),0)</f>
      </c>
      <c r="V260" s="1"/>
      <c r="W260" s="17"/>
      <c r="Y260" t="str">
        <f>Projects!A258</f>
      </c>
      <c r="Z260" s="1" t="str">
        <f>Projects!I258</f>
      </c>
      <c r="AA260" s="47" t="str">
        <f>IF($A$2="Tous",
IF(AND($Y$2=0,$Z$2=0,DATE(YEAR(Z260),MONTH(Z260),DAY(Z260))&gt;=$O$6,(DATE(YEAR(Z260),MONTH(Z260),DAY(Z260))&lt;=$O$3)),1,
IF(AND($Y$2&lt;&gt;0,$Z$2&lt;&gt;0,DATE(YEAR(Z260),MONTH(Z260),DAY(Z260))&gt;=$Y$2,(DATE(YEAR(Z260),MONTH(Z260),DAY(Z260))&lt;=$Z$2)),1,0)),
IF(AND($Y$2=0,$Z$2=0,DATE(YEAR(Z260),MONTH(Z260),DAY(Z260))&gt;=$O$6,(DATE(YEAR(Z260),MONTH(Z260),DAY(Z260))&lt;=$O$3),INDEX(Projects!$A$1:$O$1000,MATCH(Y260,Projects!$A$1:$A$1000,0),MATCH("Groupe",Projects!$A$1:$O$1,0))=$A$2),1,
IF(AND($Y$2&lt;&gt;0,$Z$2&lt;&gt;0,DATE(YEAR(Z260),MONTH(Z260),DAY(Z260))&gt;=$Y$2,(DATE(YEAR(Z260),MONTH(Z260),DAY(Z260))&lt;=$Z$2),INDEX(Projects!$A$1:$O$1000,MATCH(Y260,Projects!$A$1:$A$1000,0),MATCH("Groupe",Projects!$A$1:$O$1,0))=$A$2),1,0)))</f>
      </c>
      <c r="AB260" s="47" t="str">
        <f>IF(AA260&lt;&gt;0,SUM($AA$4:AA260),0)</f>
      </c>
      <c r="AC260" s="1"/>
      <c r="AD260" s="17"/>
      <c r="AF260" t="str">
        <f>Projects!A258</f>
      </c>
      <c r="AG260" s="1" t="str">
        <f>Projects!D258</f>
      </c>
      <c r="AH260" s="47" t="str">
        <f>IF($A$2="Tous",
IF(AND($AF$2=0,$AG$2=0,DATE(YEAR(AG260),MONTH(AG260),DAY(AG260))&gt;=$O$6,(DATE(YEAR(AG260),MONTH(AG260),DAY(AG260))&lt;=$O$3)),1,
IF(AND($AF$2&lt;&gt;0,$AG$2&lt;&gt;0,DATE(YEAR(AG260),MONTH(AG260),DAY(AG260))&gt;=$AF$2,(DATE(YEAR(AG260),MONTH(AG260),DAY(AG260))&lt;=$AG$2)),1,0)),
IF(AND($AF$2=0,$AG$2=0,DATE(YEAR(AG260),MONTH(AG260),DAY(AG260))&gt;=$O$6,(DATE(YEAR(AG260),MONTH(AG260),DAY(AG260))&lt;=$O$3),INDEX(Projects!$A$1:$O$1000,MATCH(AF260,Projects!$A$1:$A$1000,0),MATCH("Groupe",Projects!$A$1:$O$1,0))=$A$2),1,
IF(AND($AF$2&lt;&gt;0,$AG$2&lt;&gt;0,DATE(YEAR(AG260),MONTH(AG260),DAY(AG260))&gt;=$AF$2,(DATE(YEAR(AG260),MONTH(AG260),DAY(AG260))&lt;=$AG$2),INDEX(Projects!$A$1:$O$1000,MATCH(AF260,Projects!$A$1:$A$1000,0),MATCH("Groupe",Projects!$A$1:$O$1,0))=$A$2),1,0)))</f>
      </c>
      <c r="AI260" s="47" t="str">
        <f>IF(AH260&lt;&gt;0,SUM($AH$4:AH260),0)</f>
      </c>
      <c r="AJ260" s="1"/>
      <c r="AK260" s="17"/>
      <c r="AM260" t="str">
        <f>Potentials!A258</f>
      </c>
      <c r="AN260" s="1" t="str">
        <f>Potentials!L258</f>
      </c>
      <c r="AO260" s="47" t="str">
        <f>IF(INDEX(Potentials!$A$1:$O$1000,MATCH(R260,Potentials!$A$1:$A$1000,0),MATCH("Origine setup",Potentials!$A$1:$O$1,0))&lt;&gt;"",0,
IF($A$2="Tous",
IF(AND($AM$2=0,$AN$2=0,DATE(YEAR(AN260),MONTH(AN260),DAY(AN260))&gt;=$O$6,(DATE(YEAR(AN260),MONTH(AN260),DAY(AN260))&lt;=$O$3),INDEX(Potentials!$A$1:$O$10000,MATCH(AM260,Potentials!$A$1:$A$1000,0),MATCH("Statut",Potentials!$A$1:$O$1,0))="9 -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IF(AND($AM$2&lt;&gt;0,$AN$2&lt;&gt;0,DATE(YEAR(AN260),MONTH(AN260),DAY(AN260))&gt;=$AM$2,(DATE(YEAR(AN260),MONTH(AN260),DAY(AN260))&lt;=$AN$2),INDEX(Potentials!$A$1:$O$10000,MATCH(AM260,Potentials!$A$1:$A$1000,0),MATCH("Statut",Potentials!$A$1:$O$1,0))="9 - Perdu"),1,0)),
IF(AND($AM$2=0,$AN$2=0,DATE(YEAR(AN260),MONTH(AN260),DAY(AN260))&gt;=$O$6,(DATE(YEAR(AN260),MONTH(AN260),DAY(AN260))&lt;=$O$3),INDEX(Potentials!$A$1:$O$1000,MATCH(AM260,Potentials!$A$1:$A$1000,0),MATCH("Groupe",Potentials!$A$1:$O$1,0))=$A$2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,MATCH(AM260,Potentials!$A$1:$A$1000,0),MATCH("Groupe",Potentials!$A$1:$O$1,0))=$A$2,INDEX(Potentials!$A$1:$O$10000,MATCH(AM260,Potentials!$A$1:$A$1000,0),MATCH("Statut",Potentials!$A$1:$O$1,0))="9 - Perdu"),1,0))))</f>
      </c>
      <c r="AP260" s="47" t="str">
        <f>IF(AO260&lt;&gt;0,SUM($AO$4:AO260),0)</f>
      </c>
      <c r="AQ260" s="1"/>
      <c r="AR260" s="17"/>
      <c r="AT260" t="str">
        <f>IF(COUNTIF($AT$4:AT259,Potentials!B258)&gt;0,"",Potentials!B258)</f>
      </c>
      <c r="AU260" s="2" t="str">
        <f t="array" ref="AU260" aca="1" ca="1">IF($A$2="Tous",SUMPRODUCT((Potentials!$F$2:$F$2000)*(Potentials!$B$2:$B$2000=AT260)*(Potentials!$E$2:$E$2000&lt;&gt;"8 - Gagne")*(Potentials!$E$2:$E$2000&lt;&gt;"9 - Perdu")*(Potentials!$E$2:$E$2000&lt;&gt;"10 - Gele"))
+SUMPRODUCT((Potentials!$F$2:$F$2000=0)*(Potentials!$B$2:$B$2000=AT260)*(Potentials!$D$2:$D$2000)*(Potentials!$E$2:$E$2000&lt;&gt;"8 - Gagne")*(Potentials!$E$2:$E$2000&lt;&gt;"9 - Perdu")*(Potentials!$E$2:$E$2000&lt;&gt;"10 - Gele")),
SUMPRODUCT((Potentials!$F$2:$F$2000)*(Potentials!$B$2:$B$2000=AT260)*(Potentials!$E$2:$E$2000&lt;&gt;"8 - Gagne")*(Potentials!$E$2:$E$2000&lt;&gt;"9 - Perdu")*(Potentials!$E$2:$E$2000&lt;&gt;"10 - Gele")*(Potentials!$O$2:$O$2000=$A$2))
+SUMPRODUCT((Potentials!$F$2:$F$2000=0)*(Potentials!$B$2:$B$2000=AT260)*(Potentials!$D$2:$D$2000)*(Potentials!$E$2:$E$2000&lt;&gt;"8 - Gagne")*(Potentials!$E$2:$E$2000&lt;&gt;"9 - Perdu")*(Potentials!$E$2:$E$2000&lt;&gt;"10 - Gele")*(Potentials!$O$2:$O$2000=$A$2)))</f>
      </c>
      <c r="BA260" t="str">
        <f>Potentials!A258</f>
      </c>
      <c r="BB260" s="2" t="str">
        <f t="array" ref="BB260" aca="1" ca="1">IF($A$2="Tous",SUMPRODUCT((Potentials!$F$2:$F$2000)*(Potentials!$A$2:$A$2000=BA260)*(Potentials!$E$2:$E$2000&lt;&gt;"8 - Gagne")*(Potentials!$E$2:$E$2000&lt;&gt;"9 - Perdu")*(Potentials!$E$2:$E$2000&lt;&gt;"10 - Gele"))
+SUMPRODUCT((Potentials!$F$2:$F$2000=0)*(Potentials!$A$2:$A$2000=BA260)*(Potentials!$D$2:$D$2000)*(Potentials!$E$2:$E$2000&lt;&gt;"8 - Gagne")*(Potentials!$E$2:$E$2000&lt;&gt;"9 - Perdu")*(Potentials!$E$2:$E$2000&lt;&gt;"10 - Gele")),
SUMPRODUCT((Potentials!$F$2:$F$2000)*(Potentials!$A$2:$A$2000=BA260)*(Potentials!$E$2:$E$2000&lt;&gt;"8 - Gagne")*(Potentials!$E$2:$E$2000&lt;&gt;"9 - Perdu")*(Potentials!$E$2:$E$2000&lt;&gt;"10 - Gele")*(Potentials!$O$2:$O$2000=$A$2))
+SUMPRODUCT((Potentials!$F$2:$F$2000=0)*(Potentials!$A$2:$A$2000=BA260)*(Potentials!$D$2:$D$2000)*(Potentials!$E$2:$E$2000&lt;&gt;"8 - Gagne")*(Potentials!$E$2:$E$2000&lt;&gt;"9 - Perdu")*(Potentials!$E$2:$E$2000&lt;&gt;"10 - Gele")*(Potentials!$O$2:$O$2000=$A$2)))</f>
      </c>
    </row>
    <row r="261" spans="1:113">
      <c r="R261" t="str">
        <f>Potentials!A259</f>
      </c>
      <c r="S261" s="1" t="str">
        <f>Potentials!M259</f>
      </c>
      <c r="T261" s="47" t="str">
        <f>IF(INDEX(Potentials!$A$1:$O$1000,MATCH(R261,Potentials!$A$1:$A$1000,0),MATCH("Origine setup",Potentials!$A$1:$O$1,0))&lt;&gt;"",0,
IF($A$2="Tous",
IF(AND($R$2=0,$S$2=0,DATE(YEAR(S261),MONTH(S261),DAY(S261))&gt;=$O$6,(DATE(YEAR(S261),MONTH(S261),DAY(S261))&lt;=$O$3),LEFT(R261,3)="PRA"),1,
IF(AND($R$2&lt;&gt;0,$S$2&lt;&gt;0,DATE(YEAR(S261),MONTH(S261),DAY(S261))&gt;=$R$2,(DATE(YEAR(S261),MONTH(S261),DAY(S261))&lt;=$S$2),LEFT(R261,3)="PRA"),1,0)),
IF(AND($R$2=0,$S$2=0,DATE(YEAR(S261),MONTH(S261),DAY(S261))&gt;=$O$6,(DATE(YEAR(S261),MONTH(S261),DAY(S261))&lt;=$O$3),INDEX(Potentials!$A$1:$O$1000,MATCH(R261,Potentials!$A$1:$A$1000,0),MATCH("Groupe",Potentials!$A$1:$O$1,0))=$A$2,LEFT(R261,3)="PRA"),1,
IF(AND($R$2&lt;&gt;0,$S$2&lt;&gt;0,DATE(YEAR(S261),MONTH(S261),DAY(S261))&gt;=$R$2,(DATE(YEAR(S261),MONTH(S261),DAY(S261))&lt;=$S$2),INDEX(Potentials!$A$1:$O$1000,MATCH(R261,Potentials!$A$1:$A$1000,0),MATCH("Groupe",Potentials!$A$1:$O$1,0))=$A$2,LEFT(R261,3)="PRA"),1,0))))</f>
      </c>
      <c r="U261" s="47" t="str">
        <f>IF(T261&lt;&gt;0,SUM($T$4:T261),0)</f>
      </c>
      <c r="V261" s="1"/>
      <c r="W261" s="17"/>
      <c r="Y261" t="str">
        <f>Projects!A259</f>
      </c>
      <c r="Z261" s="1" t="str">
        <f>Projects!I259</f>
      </c>
      <c r="AA261" s="47" t="str">
        <f>IF($A$2="Tous",
IF(AND($Y$2=0,$Z$2=0,DATE(YEAR(Z261),MONTH(Z261),DAY(Z261))&gt;=$O$6,(DATE(YEAR(Z261),MONTH(Z261),DAY(Z261))&lt;=$O$3)),1,
IF(AND($Y$2&lt;&gt;0,$Z$2&lt;&gt;0,DATE(YEAR(Z261),MONTH(Z261),DAY(Z261))&gt;=$Y$2,(DATE(YEAR(Z261),MONTH(Z261),DAY(Z261))&lt;=$Z$2)),1,0)),
IF(AND($Y$2=0,$Z$2=0,DATE(YEAR(Z261),MONTH(Z261),DAY(Z261))&gt;=$O$6,(DATE(YEAR(Z261),MONTH(Z261),DAY(Z261))&lt;=$O$3),INDEX(Projects!$A$1:$O$1000,MATCH(Y261,Projects!$A$1:$A$1000,0),MATCH("Groupe",Projects!$A$1:$O$1,0))=$A$2),1,
IF(AND($Y$2&lt;&gt;0,$Z$2&lt;&gt;0,DATE(YEAR(Z261),MONTH(Z261),DAY(Z261))&gt;=$Y$2,(DATE(YEAR(Z261),MONTH(Z261),DAY(Z261))&lt;=$Z$2),INDEX(Projects!$A$1:$O$1000,MATCH(Y261,Projects!$A$1:$A$1000,0),MATCH("Groupe",Projects!$A$1:$O$1,0))=$A$2),1,0)))</f>
      </c>
      <c r="AB261" s="47" t="str">
        <f>IF(AA261&lt;&gt;0,SUM($AA$4:AA261),0)</f>
      </c>
      <c r="AC261" s="1"/>
      <c r="AD261" s="17"/>
      <c r="AF261" t="str">
        <f>Projects!A259</f>
      </c>
      <c r="AG261" s="1" t="str">
        <f>Projects!D259</f>
      </c>
      <c r="AH261" s="47" t="str">
        <f>IF($A$2="Tous",
IF(AND($AF$2=0,$AG$2=0,DATE(YEAR(AG261),MONTH(AG261),DAY(AG261))&gt;=$O$6,(DATE(YEAR(AG261),MONTH(AG261),DAY(AG261))&lt;=$O$3)),1,
IF(AND($AF$2&lt;&gt;0,$AG$2&lt;&gt;0,DATE(YEAR(AG261),MONTH(AG261),DAY(AG261))&gt;=$AF$2,(DATE(YEAR(AG261),MONTH(AG261),DAY(AG261))&lt;=$AG$2)),1,0)),
IF(AND($AF$2=0,$AG$2=0,DATE(YEAR(AG261),MONTH(AG261),DAY(AG261))&gt;=$O$6,(DATE(YEAR(AG261),MONTH(AG261),DAY(AG261))&lt;=$O$3),INDEX(Projects!$A$1:$O$1000,MATCH(AF261,Projects!$A$1:$A$1000,0),MATCH("Groupe",Projects!$A$1:$O$1,0))=$A$2),1,
IF(AND($AF$2&lt;&gt;0,$AG$2&lt;&gt;0,DATE(YEAR(AG261),MONTH(AG261),DAY(AG261))&gt;=$AF$2,(DATE(YEAR(AG261),MONTH(AG261),DAY(AG261))&lt;=$AG$2),INDEX(Projects!$A$1:$O$1000,MATCH(AF261,Projects!$A$1:$A$1000,0),MATCH("Groupe",Projects!$A$1:$O$1,0))=$A$2),1,0)))</f>
      </c>
      <c r="AI261" s="47" t="str">
        <f>IF(AH261&lt;&gt;0,SUM($AH$4:AH261),0)</f>
      </c>
      <c r="AJ261" s="1"/>
      <c r="AK261" s="17"/>
      <c r="AM261" t="str">
        <f>Potentials!A259</f>
      </c>
      <c r="AN261" s="1" t="str">
        <f>Potentials!L259</f>
      </c>
      <c r="AO261" s="47" t="str">
        <f>IF(INDEX(Potentials!$A$1:$O$1000,MATCH(R261,Potentials!$A$1:$A$1000,0),MATCH("Origine setup",Potentials!$A$1:$O$1,0))&lt;&gt;"",0,
IF($A$2="Tous",
IF(AND($AM$2=0,$AN$2=0,DATE(YEAR(AN261),MONTH(AN261),DAY(AN261))&gt;=$O$6,(DATE(YEAR(AN261),MONTH(AN261),DAY(AN261))&lt;=$O$3),INDEX(Potentials!$A$1:$O$10000,MATCH(AM261,Potentials!$A$1:$A$1000,0),MATCH("Statut",Potentials!$A$1:$O$1,0))="9 -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IF(AND($AM$2&lt;&gt;0,$AN$2&lt;&gt;0,DATE(YEAR(AN261),MONTH(AN261),DAY(AN261))&gt;=$AM$2,(DATE(YEAR(AN261),MONTH(AN261),DAY(AN261))&lt;=$AN$2),INDEX(Potentials!$A$1:$O$10000,MATCH(AM261,Potentials!$A$1:$A$1000,0),MATCH("Statut",Potentials!$A$1:$O$1,0))="9 - Perdu"),1,0)),
IF(AND($AM$2=0,$AN$2=0,DATE(YEAR(AN261),MONTH(AN261),DAY(AN261))&gt;=$O$6,(DATE(YEAR(AN261),MONTH(AN261),DAY(AN261))&lt;=$O$3),INDEX(Potentials!$A$1:$O$1000,MATCH(AM261,Potentials!$A$1:$A$1000,0),MATCH("Groupe",Potentials!$A$1:$O$1,0))=$A$2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,MATCH(AM261,Potentials!$A$1:$A$1000,0),MATCH("Groupe",Potentials!$A$1:$O$1,0))=$A$2,INDEX(Potentials!$A$1:$O$10000,MATCH(AM261,Potentials!$A$1:$A$1000,0),MATCH("Statut",Potentials!$A$1:$O$1,0))="9 - Perdu"),1,0))))</f>
      </c>
      <c r="AP261" s="47" t="str">
        <f>IF(AO261&lt;&gt;0,SUM($AO$4:AO261),0)</f>
      </c>
      <c r="AQ261" s="1"/>
      <c r="AR261" s="17"/>
      <c r="AT261" t="str">
        <f>IF(COUNTIF($AT$4:AT260,Potentials!B259)&gt;0,"",Potentials!B259)</f>
      </c>
      <c r="AU261" s="2" t="str">
        <f t="array" ref="AU261" aca="1" ca="1">IF($A$2="Tous",SUMPRODUCT((Potentials!$F$2:$F$2000)*(Potentials!$B$2:$B$2000=AT261)*(Potentials!$E$2:$E$2000&lt;&gt;"8 - Gagne")*(Potentials!$E$2:$E$2000&lt;&gt;"9 - Perdu")*(Potentials!$E$2:$E$2000&lt;&gt;"10 - Gele"))
+SUMPRODUCT((Potentials!$F$2:$F$2000=0)*(Potentials!$B$2:$B$2000=AT261)*(Potentials!$D$2:$D$2000)*(Potentials!$E$2:$E$2000&lt;&gt;"8 - Gagne")*(Potentials!$E$2:$E$2000&lt;&gt;"9 - Perdu")*(Potentials!$E$2:$E$2000&lt;&gt;"10 - Gele")),
SUMPRODUCT((Potentials!$F$2:$F$2000)*(Potentials!$B$2:$B$2000=AT261)*(Potentials!$E$2:$E$2000&lt;&gt;"8 - Gagne")*(Potentials!$E$2:$E$2000&lt;&gt;"9 - Perdu")*(Potentials!$E$2:$E$2000&lt;&gt;"10 - Gele")*(Potentials!$O$2:$O$2000=$A$2))
+SUMPRODUCT((Potentials!$F$2:$F$2000=0)*(Potentials!$B$2:$B$2000=AT261)*(Potentials!$D$2:$D$2000)*(Potentials!$E$2:$E$2000&lt;&gt;"8 - Gagne")*(Potentials!$E$2:$E$2000&lt;&gt;"9 - Perdu")*(Potentials!$E$2:$E$2000&lt;&gt;"10 - Gele")*(Potentials!$O$2:$O$2000=$A$2)))</f>
      </c>
      <c r="BA261" t="str">
        <f>Potentials!A259</f>
      </c>
      <c r="BB261" s="2" t="str">
        <f t="array" ref="BB261" aca="1" ca="1">IF($A$2="Tous",SUMPRODUCT((Potentials!$F$2:$F$2000)*(Potentials!$A$2:$A$2000=BA261)*(Potentials!$E$2:$E$2000&lt;&gt;"8 - Gagne")*(Potentials!$E$2:$E$2000&lt;&gt;"9 - Perdu")*(Potentials!$E$2:$E$2000&lt;&gt;"10 - Gele"))
+SUMPRODUCT((Potentials!$F$2:$F$2000=0)*(Potentials!$A$2:$A$2000=BA261)*(Potentials!$D$2:$D$2000)*(Potentials!$E$2:$E$2000&lt;&gt;"8 - Gagne")*(Potentials!$E$2:$E$2000&lt;&gt;"9 - Perdu")*(Potentials!$E$2:$E$2000&lt;&gt;"10 - Gele")),
SUMPRODUCT((Potentials!$F$2:$F$2000)*(Potentials!$A$2:$A$2000=BA261)*(Potentials!$E$2:$E$2000&lt;&gt;"8 - Gagne")*(Potentials!$E$2:$E$2000&lt;&gt;"9 - Perdu")*(Potentials!$E$2:$E$2000&lt;&gt;"10 - Gele")*(Potentials!$O$2:$O$2000=$A$2))
+SUMPRODUCT((Potentials!$F$2:$F$2000=0)*(Potentials!$A$2:$A$2000=BA261)*(Potentials!$D$2:$D$2000)*(Potentials!$E$2:$E$2000&lt;&gt;"8 - Gagne")*(Potentials!$E$2:$E$2000&lt;&gt;"9 - Perdu")*(Potentials!$E$2:$E$2000&lt;&gt;"10 - Gele")*(Potentials!$O$2:$O$2000=$A$2)))</f>
      </c>
    </row>
    <row r="262" spans="1:113">
      <c r="R262" t="str">
        <f>Potentials!A260</f>
      </c>
      <c r="S262" s="1" t="str">
        <f>Potentials!M260</f>
      </c>
      <c r="T262" s="47" t="str">
        <f>IF(INDEX(Potentials!$A$1:$O$1000,MATCH(R262,Potentials!$A$1:$A$1000,0),MATCH("Origine setup",Potentials!$A$1:$O$1,0))&lt;&gt;"",0,
IF($A$2="Tous",
IF(AND($R$2=0,$S$2=0,DATE(YEAR(S262),MONTH(S262),DAY(S262))&gt;=$O$6,(DATE(YEAR(S262),MONTH(S262),DAY(S262))&lt;=$O$3),LEFT(R262,3)="PRA"),1,
IF(AND($R$2&lt;&gt;0,$S$2&lt;&gt;0,DATE(YEAR(S262),MONTH(S262),DAY(S262))&gt;=$R$2,(DATE(YEAR(S262),MONTH(S262),DAY(S262))&lt;=$S$2),LEFT(R262,3)="PRA"),1,0)),
IF(AND($R$2=0,$S$2=0,DATE(YEAR(S262),MONTH(S262),DAY(S262))&gt;=$O$6,(DATE(YEAR(S262),MONTH(S262),DAY(S262))&lt;=$O$3),INDEX(Potentials!$A$1:$O$1000,MATCH(R262,Potentials!$A$1:$A$1000,0),MATCH("Groupe",Potentials!$A$1:$O$1,0))=$A$2,LEFT(R262,3)="PRA"),1,
IF(AND($R$2&lt;&gt;0,$S$2&lt;&gt;0,DATE(YEAR(S262),MONTH(S262),DAY(S262))&gt;=$R$2,(DATE(YEAR(S262),MONTH(S262),DAY(S262))&lt;=$S$2),INDEX(Potentials!$A$1:$O$1000,MATCH(R262,Potentials!$A$1:$A$1000,0),MATCH("Groupe",Potentials!$A$1:$O$1,0))=$A$2,LEFT(R262,3)="PRA"),1,0))))</f>
      </c>
      <c r="U262" s="47" t="str">
        <f>IF(T262&lt;&gt;0,SUM($T$4:T262),0)</f>
      </c>
      <c r="V262" s="1"/>
      <c r="W262" s="17"/>
      <c r="Y262" t="str">
        <f>Projects!A260</f>
      </c>
      <c r="Z262" s="1" t="str">
        <f>Projects!I260</f>
      </c>
      <c r="AA262" s="47" t="str">
        <f>IF($A$2="Tous",
IF(AND($Y$2=0,$Z$2=0,DATE(YEAR(Z262),MONTH(Z262),DAY(Z262))&gt;=$O$6,(DATE(YEAR(Z262),MONTH(Z262),DAY(Z262))&lt;=$O$3)),1,
IF(AND($Y$2&lt;&gt;0,$Z$2&lt;&gt;0,DATE(YEAR(Z262),MONTH(Z262),DAY(Z262))&gt;=$Y$2,(DATE(YEAR(Z262),MONTH(Z262),DAY(Z262))&lt;=$Z$2)),1,0)),
IF(AND($Y$2=0,$Z$2=0,DATE(YEAR(Z262),MONTH(Z262),DAY(Z262))&gt;=$O$6,(DATE(YEAR(Z262),MONTH(Z262),DAY(Z262))&lt;=$O$3),INDEX(Projects!$A$1:$O$1000,MATCH(Y262,Projects!$A$1:$A$1000,0),MATCH("Groupe",Projects!$A$1:$O$1,0))=$A$2),1,
IF(AND($Y$2&lt;&gt;0,$Z$2&lt;&gt;0,DATE(YEAR(Z262),MONTH(Z262),DAY(Z262))&gt;=$Y$2,(DATE(YEAR(Z262),MONTH(Z262),DAY(Z262))&lt;=$Z$2),INDEX(Projects!$A$1:$O$1000,MATCH(Y262,Projects!$A$1:$A$1000,0),MATCH("Groupe",Projects!$A$1:$O$1,0))=$A$2),1,0)))</f>
      </c>
      <c r="AB262" s="47" t="str">
        <f>IF(AA262&lt;&gt;0,SUM($AA$4:AA262),0)</f>
      </c>
      <c r="AC262" s="1"/>
      <c r="AD262" s="17"/>
      <c r="AF262" t="str">
        <f>Projects!A260</f>
      </c>
      <c r="AG262" s="1" t="str">
        <f>Projects!D260</f>
      </c>
      <c r="AH262" s="47" t="str">
        <f>IF($A$2="Tous",
IF(AND($AF$2=0,$AG$2=0,DATE(YEAR(AG262),MONTH(AG262),DAY(AG262))&gt;=$O$6,(DATE(YEAR(AG262),MONTH(AG262),DAY(AG262))&lt;=$O$3)),1,
IF(AND($AF$2&lt;&gt;0,$AG$2&lt;&gt;0,DATE(YEAR(AG262),MONTH(AG262),DAY(AG262))&gt;=$AF$2,(DATE(YEAR(AG262),MONTH(AG262),DAY(AG262))&lt;=$AG$2)),1,0)),
IF(AND($AF$2=0,$AG$2=0,DATE(YEAR(AG262),MONTH(AG262),DAY(AG262))&gt;=$O$6,(DATE(YEAR(AG262),MONTH(AG262),DAY(AG262))&lt;=$O$3),INDEX(Projects!$A$1:$O$1000,MATCH(AF262,Projects!$A$1:$A$1000,0),MATCH("Groupe",Projects!$A$1:$O$1,0))=$A$2),1,
IF(AND($AF$2&lt;&gt;0,$AG$2&lt;&gt;0,DATE(YEAR(AG262),MONTH(AG262),DAY(AG262))&gt;=$AF$2,(DATE(YEAR(AG262),MONTH(AG262),DAY(AG262))&lt;=$AG$2),INDEX(Projects!$A$1:$O$1000,MATCH(AF262,Projects!$A$1:$A$1000,0),MATCH("Groupe",Projects!$A$1:$O$1,0))=$A$2),1,0)))</f>
      </c>
      <c r="AI262" s="47" t="str">
        <f>IF(AH262&lt;&gt;0,SUM($AH$4:AH262),0)</f>
      </c>
      <c r="AJ262" s="1"/>
      <c r="AK262" s="17"/>
      <c r="AM262" t="str">
        <f>Potentials!A260</f>
      </c>
      <c r="AN262" s="1" t="str">
        <f>Potentials!L260</f>
      </c>
      <c r="AO262" s="47" t="str">
        <f>IF(INDEX(Potentials!$A$1:$O$1000,MATCH(R262,Potentials!$A$1:$A$1000,0),MATCH("Origine setup",Potentials!$A$1:$O$1,0))&lt;&gt;"",0,
IF($A$2="Tous",
IF(AND($AM$2=0,$AN$2=0,DATE(YEAR(AN262),MONTH(AN262),DAY(AN262))&gt;=$O$6,(DATE(YEAR(AN262),MONTH(AN262),DAY(AN262))&lt;=$O$3),INDEX(Potentials!$A$1:$O$10000,MATCH(AM262,Potentials!$A$1:$A$1000,0),MATCH("Statut",Potentials!$A$1:$O$1,0))="9 -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IF(AND($AM$2&lt;&gt;0,$AN$2&lt;&gt;0,DATE(YEAR(AN262),MONTH(AN262),DAY(AN262))&gt;=$AM$2,(DATE(YEAR(AN262),MONTH(AN262),DAY(AN262))&lt;=$AN$2),INDEX(Potentials!$A$1:$O$10000,MATCH(AM262,Potentials!$A$1:$A$1000,0),MATCH("Statut",Potentials!$A$1:$O$1,0))="9 - Perdu"),1,0)),
IF(AND($AM$2=0,$AN$2=0,DATE(YEAR(AN262),MONTH(AN262),DAY(AN262))&gt;=$O$6,(DATE(YEAR(AN262),MONTH(AN262),DAY(AN262))&lt;=$O$3),INDEX(Potentials!$A$1:$O$1000,MATCH(AM262,Potentials!$A$1:$A$1000,0),MATCH("Groupe",Potentials!$A$1:$O$1,0))=$A$2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,MATCH(AM262,Potentials!$A$1:$A$1000,0),MATCH("Groupe",Potentials!$A$1:$O$1,0))=$A$2,INDEX(Potentials!$A$1:$O$10000,MATCH(AM262,Potentials!$A$1:$A$1000,0),MATCH("Statut",Potentials!$A$1:$O$1,0))="9 - Perdu"),1,0))))</f>
      </c>
      <c r="AP262" s="47" t="str">
        <f>IF(AO262&lt;&gt;0,SUM($AO$4:AO262),0)</f>
      </c>
      <c r="AQ262" s="1"/>
      <c r="AR262" s="17"/>
      <c r="AT262" t="str">
        <f>IF(COUNTIF($AT$4:AT261,Potentials!B260)&gt;0,"",Potentials!B260)</f>
      </c>
      <c r="AU262" s="2" t="str">
        <f t="array" ref="AU262" aca="1" ca="1">IF($A$2="Tous",SUMPRODUCT((Potentials!$F$2:$F$2000)*(Potentials!$B$2:$B$2000=AT262)*(Potentials!$E$2:$E$2000&lt;&gt;"8 - Gagne")*(Potentials!$E$2:$E$2000&lt;&gt;"9 - Perdu")*(Potentials!$E$2:$E$2000&lt;&gt;"10 - Gele"))
+SUMPRODUCT((Potentials!$F$2:$F$2000=0)*(Potentials!$B$2:$B$2000=AT262)*(Potentials!$D$2:$D$2000)*(Potentials!$E$2:$E$2000&lt;&gt;"8 - Gagne")*(Potentials!$E$2:$E$2000&lt;&gt;"9 - Perdu")*(Potentials!$E$2:$E$2000&lt;&gt;"10 - Gele")),
SUMPRODUCT((Potentials!$F$2:$F$2000)*(Potentials!$B$2:$B$2000=AT262)*(Potentials!$E$2:$E$2000&lt;&gt;"8 - Gagne")*(Potentials!$E$2:$E$2000&lt;&gt;"9 - Perdu")*(Potentials!$E$2:$E$2000&lt;&gt;"10 - Gele")*(Potentials!$O$2:$O$2000=$A$2))
+SUMPRODUCT((Potentials!$F$2:$F$2000=0)*(Potentials!$B$2:$B$2000=AT262)*(Potentials!$D$2:$D$2000)*(Potentials!$E$2:$E$2000&lt;&gt;"8 - Gagne")*(Potentials!$E$2:$E$2000&lt;&gt;"9 - Perdu")*(Potentials!$E$2:$E$2000&lt;&gt;"10 - Gele")*(Potentials!$O$2:$O$2000=$A$2)))</f>
      </c>
      <c r="BA262" t="str">
        <f>Potentials!A260</f>
      </c>
      <c r="BB262" s="2" t="str">
        <f t="array" ref="BB262" aca="1" ca="1">IF($A$2="Tous",SUMPRODUCT((Potentials!$F$2:$F$2000)*(Potentials!$A$2:$A$2000=BA262)*(Potentials!$E$2:$E$2000&lt;&gt;"8 - Gagne")*(Potentials!$E$2:$E$2000&lt;&gt;"9 - Perdu")*(Potentials!$E$2:$E$2000&lt;&gt;"10 - Gele"))
+SUMPRODUCT((Potentials!$F$2:$F$2000=0)*(Potentials!$A$2:$A$2000=BA262)*(Potentials!$D$2:$D$2000)*(Potentials!$E$2:$E$2000&lt;&gt;"8 - Gagne")*(Potentials!$E$2:$E$2000&lt;&gt;"9 - Perdu")*(Potentials!$E$2:$E$2000&lt;&gt;"10 - Gele")),
SUMPRODUCT((Potentials!$F$2:$F$2000)*(Potentials!$A$2:$A$2000=BA262)*(Potentials!$E$2:$E$2000&lt;&gt;"8 - Gagne")*(Potentials!$E$2:$E$2000&lt;&gt;"9 - Perdu")*(Potentials!$E$2:$E$2000&lt;&gt;"10 - Gele")*(Potentials!$O$2:$O$2000=$A$2))
+SUMPRODUCT((Potentials!$F$2:$F$2000=0)*(Potentials!$A$2:$A$2000=BA262)*(Potentials!$D$2:$D$2000)*(Potentials!$E$2:$E$2000&lt;&gt;"8 - Gagne")*(Potentials!$E$2:$E$2000&lt;&gt;"9 - Perdu")*(Potentials!$E$2:$E$2000&lt;&gt;"10 - Gele")*(Potentials!$O$2:$O$2000=$A$2)))</f>
      </c>
    </row>
    <row r="263" spans="1:113">
      <c r="R263" t="str">
        <f>Potentials!A261</f>
      </c>
      <c r="S263" s="1" t="str">
        <f>Potentials!M261</f>
      </c>
      <c r="T263" s="47" t="str">
        <f>IF(INDEX(Potentials!$A$1:$O$1000,MATCH(R263,Potentials!$A$1:$A$1000,0),MATCH("Origine setup",Potentials!$A$1:$O$1,0))&lt;&gt;"",0,
IF($A$2="Tous",
IF(AND($R$2=0,$S$2=0,DATE(YEAR(S263),MONTH(S263),DAY(S263))&gt;=$O$6,(DATE(YEAR(S263),MONTH(S263),DAY(S263))&lt;=$O$3),LEFT(R263,3)="PRA"),1,
IF(AND($R$2&lt;&gt;0,$S$2&lt;&gt;0,DATE(YEAR(S263),MONTH(S263),DAY(S263))&gt;=$R$2,(DATE(YEAR(S263),MONTH(S263),DAY(S263))&lt;=$S$2),LEFT(R263,3)="PRA"),1,0)),
IF(AND($R$2=0,$S$2=0,DATE(YEAR(S263),MONTH(S263),DAY(S263))&gt;=$O$6,(DATE(YEAR(S263),MONTH(S263),DAY(S263))&lt;=$O$3),INDEX(Potentials!$A$1:$O$1000,MATCH(R263,Potentials!$A$1:$A$1000,0),MATCH("Groupe",Potentials!$A$1:$O$1,0))=$A$2,LEFT(R263,3)="PRA"),1,
IF(AND($R$2&lt;&gt;0,$S$2&lt;&gt;0,DATE(YEAR(S263),MONTH(S263),DAY(S263))&gt;=$R$2,(DATE(YEAR(S263),MONTH(S263),DAY(S263))&lt;=$S$2),INDEX(Potentials!$A$1:$O$1000,MATCH(R263,Potentials!$A$1:$A$1000,0),MATCH("Groupe",Potentials!$A$1:$O$1,0))=$A$2,LEFT(R263,3)="PRA"),1,0))))</f>
      </c>
      <c r="U263" s="47" t="str">
        <f>IF(T263&lt;&gt;0,SUM($T$4:T263),0)</f>
      </c>
      <c r="V263" s="1"/>
      <c r="W263" s="17"/>
      <c r="Y263" t="str">
        <f>Projects!A261</f>
      </c>
      <c r="Z263" s="1" t="str">
        <f>Projects!I261</f>
      </c>
      <c r="AA263" s="47" t="str">
        <f>IF($A$2="Tous",
IF(AND($Y$2=0,$Z$2=0,DATE(YEAR(Z263),MONTH(Z263),DAY(Z263))&gt;=$O$6,(DATE(YEAR(Z263),MONTH(Z263),DAY(Z263))&lt;=$O$3)),1,
IF(AND($Y$2&lt;&gt;0,$Z$2&lt;&gt;0,DATE(YEAR(Z263),MONTH(Z263),DAY(Z263))&gt;=$Y$2,(DATE(YEAR(Z263),MONTH(Z263),DAY(Z263))&lt;=$Z$2)),1,0)),
IF(AND($Y$2=0,$Z$2=0,DATE(YEAR(Z263),MONTH(Z263),DAY(Z263))&gt;=$O$6,(DATE(YEAR(Z263),MONTH(Z263),DAY(Z263))&lt;=$O$3),INDEX(Projects!$A$1:$O$1000,MATCH(Y263,Projects!$A$1:$A$1000,0),MATCH("Groupe",Projects!$A$1:$O$1,0))=$A$2),1,
IF(AND($Y$2&lt;&gt;0,$Z$2&lt;&gt;0,DATE(YEAR(Z263),MONTH(Z263),DAY(Z263))&gt;=$Y$2,(DATE(YEAR(Z263),MONTH(Z263),DAY(Z263))&lt;=$Z$2),INDEX(Projects!$A$1:$O$1000,MATCH(Y263,Projects!$A$1:$A$1000,0),MATCH("Groupe",Projects!$A$1:$O$1,0))=$A$2),1,0)))</f>
      </c>
      <c r="AB263" s="47" t="str">
        <f>IF(AA263&lt;&gt;0,SUM($AA$4:AA263),0)</f>
      </c>
      <c r="AC263" s="1"/>
      <c r="AD263" s="17"/>
      <c r="AF263" t="str">
        <f>Projects!A261</f>
      </c>
      <c r="AG263" s="1" t="str">
        <f>Projects!D261</f>
      </c>
      <c r="AH263" s="47" t="str">
        <f>IF($A$2="Tous",
IF(AND($AF$2=0,$AG$2=0,DATE(YEAR(AG263),MONTH(AG263),DAY(AG263))&gt;=$O$6,(DATE(YEAR(AG263),MONTH(AG263),DAY(AG263))&lt;=$O$3)),1,
IF(AND($AF$2&lt;&gt;0,$AG$2&lt;&gt;0,DATE(YEAR(AG263),MONTH(AG263),DAY(AG263))&gt;=$AF$2,(DATE(YEAR(AG263),MONTH(AG263),DAY(AG263))&lt;=$AG$2)),1,0)),
IF(AND($AF$2=0,$AG$2=0,DATE(YEAR(AG263),MONTH(AG263),DAY(AG263))&gt;=$O$6,(DATE(YEAR(AG263),MONTH(AG263),DAY(AG263))&lt;=$O$3),INDEX(Projects!$A$1:$O$1000,MATCH(AF263,Projects!$A$1:$A$1000,0),MATCH("Groupe",Projects!$A$1:$O$1,0))=$A$2),1,
IF(AND($AF$2&lt;&gt;0,$AG$2&lt;&gt;0,DATE(YEAR(AG263),MONTH(AG263),DAY(AG263))&gt;=$AF$2,(DATE(YEAR(AG263),MONTH(AG263),DAY(AG263))&lt;=$AG$2),INDEX(Projects!$A$1:$O$1000,MATCH(AF263,Projects!$A$1:$A$1000,0),MATCH("Groupe",Projects!$A$1:$O$1,0))=$A$2),1,0)))</f>
      </c>
      <c r="AI263" s="47" t="str">
        <f>IF(AH263&lt;&gt;0,SUM($AH$4:AH263),0)</f>
      </c>
      <c r="AJ263" s="1"/>
      <c r="AK263" s="17"/>
      <c r="AM263" t="str">
        <f>Potentials!A261</f>
      </c>
      <c r="AN263" s="1" t="str">
        <f>Potentials!L261</f>
      </c>
      <c r="AO263" s="47" t="str">
        <f>IF(INDEX(Potentials!$A$1:$O$1000,MATCH(R263,Potentials!$A$1:$A$1000,0),MATCH("Origine setup",Potentials!$A$1:$O$1,0))&lt;&gt;"",0,
IF($A$2="Tous",
IF(AND($AM$2=0,$AN$2=0,DATE(YEAR(AN263),MONTH(AN263),DAY(AN263))&gt;=$O$6,(DATE(YEAR(AN263),MONTH(AN263),DAY(AN263))&lt;=$O$3),INDEX(Potentials!$A$1:$O$10000,MATCH(AM263,Potentials!$A$1:$A$1000,0),MATCH("Statut",Potentials!$A$1:$O$1,0))="9 -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IF(AND($AM$2&lt;&gt;0,$AN$2&lt;&gt;0,DATE(YEAR(AN263),MONTH(AN263),DAY(AN263))&gt;=$AM$2,(DATE(YEAR(AN263),MONTH(AN263),DAY(AN263))&lt;=$AN$2),INDEX(Potentials!$A$1:$O$10000,MATCH(AM263,Potentials!$A$1:$A$1000,0),MATCH("Statut",Potentials!$A$1:$O$1,0))="9 - Perdu"),1,0)),
IF(AND($AM$2=0,$AN$2=0,DATE(YEAR(AN263),MONTH(AN263),DAY(AN263))&gt;=$O$6,(DATE(YEAR(AN263),MONTH(AN263),DAY(AN263))&lt;=$O$3),INDEX(Potentials!$A$1:$O$1000,MATCH(AM263,Potentials!$A$1:$A$1000,0),MATCH("Groupe",Potentials!$A$1:$O$1,0))=$A$2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,MATCH(AM263,Potentials!$A$1:$A$1000,0),MATCH("Groupe",Potentials!$A$1:$O$1,0))=$A$2,INDEX(Potentials!$A$1:$O$10000,MATCH(AM263,Potentials!$A$1:$A$1000,0),MATCH("Statut",Potentials!$A$1:$O$1,0))="9 - Perdu"),1,0))))</f>
      </c>
      <c r="AP263" s="47" t="str">
        <f>IF(AO263&lt;&gt;0,SUM($AO$4:AO263),0)</f>
      </c>
      <c r="AQ263" s="1"/>
      <c r="AR263" s="17"/>
      <c r="AT263" t="str">
        <f>IF(COUNTIF($AT$4:AT262,Potentials!B261)&gt;0,"",Potentials!B261)</f>
      </c>
      <c r="AU263" s="2" t="str">
        <f t="array" ref="AU263" aca="1" ca="1">IF($A$2="Tous",SUMPRODUCT((Potentials!$F$2:$F$2000)*(Potentials!$B$2:$B$2000=AT263)*(Potentials!$E$2:$E$2000&lt;&gt;"8 - Gagne")*(Potentials!$E$2:$E$2000&lt;&gt;"9 - Perdu")*(Potentials!$E$2:$E$2000&lt;&gt;"10 - Gele"))
+SUMPRODUCT((Potentials!$F$2:$F$2000=0)*(Potentials!$B$2:$B$2000=AT263)*(Potentials!$D$2:$D$2000)*(Potentials!$E$2:$E$2000&lt;&gt;"8 - Gagne")*(Potentials!$E$2:$E$2000&lt;&gt;"9 - Perdu")*(Potentials!$E$2:$E$2000&lt;&gt;"10 - Gele")),
SUMPRODUCT((Potentials!$F$2:$F$2000)*(Potentials!$B$2:$B$2000=AT263)*(Potentials!$E$2:$E$2000&lt;&gt;"8 - Gagne")*(Potentials!$E$2:$E$2000&lt;&gt;"9 - Perdu")*(Potentials!$E$2:$E$2000&lt;&gt;"10 - Gele")*(Potentials!$O$2:$O$2000=$A$2))
+SUMPRODUCT((Potentials!$F$2:$F$2000=0)*(Potentials!$B$2:$B$2000=AT263)*(Potentials!$D$2:$D$2000)*(Potentials!$E$2:$E$2000&lt;&gt;"8 - Gagne")*(Potentials!$E$2:$E$2000&lt;&gt;"9 - Perdu")*(Potentials!$E$2:$E$2000&lt;&gt;"10 - Gele")*(Potentials!$O$2:$O$2000=$A$2)))</f>
      </c>
      <c r="BA263" t="str">
        <f>Potentials!A261</f>
      </c>
      <c r="BB263" s="2" t="str">
        <f t="array" ref="BB263" aca="1" ca="1">IF($A$2="Tous",SUMPRODUCT((Potentials!$F$2:$F$2000)*(Potentials!$A$2:$A$2000=BA263)*(Potentials!$E$2:$E$2000&lt;&gt;"8 - Gagne")*(Potentials!$E$2:$E$2000&lt;&gt;"9 - Perdu")*(Potentials!$E$2:$E$2000&lt;&gt;"10 - Gele"))
+SUMPRODUCT((Potentials!$F$2:$F$2000=0)*(Potentials!$A$2:$A$2000=BA263)*(Potentials!$D$2:$D$2000)*(Potentials!$E$2:$E$2000&lt;&gt;"8 - Gagne")*(Potentials!$E$2:$E$2000&lt;&gt;"9 - Perdu")*(Potentials!$E$2:$E$2000&lt;&gt;"10 - Gele")),
SUMPRODUCT((Potentials!$F$2:$F$2000)*(Potentials!$A$2:$A$2000=BA263)*(Potentials!$E$2:$E$2000&lt;&gt;"8 - Gagne")*(Potentials!$E$2:$E$2000&lt;&gt;"9 - Perdu")*(Potentials!$E$2:$E$2000&lt;&gt;"10 - Gele")*(Potentials!$O$2:$O$2000=$A$2))
+SUMPRODUCT((Potentials!$F$2:$F$2000=0)*(Potentials!$A$2:$A$2000=BA263)*(Potentials!$D$2:$D$2000)*(Potentials!$E$2:$E$2000&lt;&gt;"8 - Gagne")*(Potentials!$E$2:$E$2000&lt;&gt;"9 - Perdu")*(Potentials!$E$2:$E$2000&lt;&gt;"10 - Gele")*(Potentials!$O$2:$O$2000=$A$2)))</f>
      </c>
    </row>
    <row r="264" spans="1:113">
      <c r="R264" t="str">
        <f>Potentials!A262</f>
      </c>
      <c r="S264" s="1" t="str">
        <f>Potentials!M262</f>
      </c>
      <c r="T264" s="47" t="str">
        <f>IF(INDEX(Potentials!$A$1:$O$1000,MATCH(R264,Potentials!$A$1:$A$1000,0),MATCH("Origine setup",Potentials!$A$1:$O$1,0))&lt;&gt;"",0,
IF($A$2="Tous",
IF(AND($R$2=0,$S$2=0,DATE(YEAR(S264),MONTH(S264),DAY(S264))&gt;=$O$6,(DATE(YEAR(S264),MONTH(S264),DAY(S264))&lt;=$O$3),LEFT(R264,3)="PRA"),1,
IF(AND($R$2&lt;&gt;0,$S$2&lt;&gt;0,DATE(YEAR(S264),MONTH(S264),DAY(S264))&gt;=$R$2,(DATE(YEAR(S264),MONTH(S264),DAY(S264))&lt;=$S$2),LEFT(R264,3)="PRA"),1,0)),
IF(AND($R$2=0,$S$2=0,DATE(YEAR(S264),MONTH(S264),DAY(S264))&gt;=$O$6,(DATE(YEAR(S264),MONTH(S264),DAY(S264))&lt;=$O$3),INDEX(Potentials!$A$1:$O$1000,MATCH(R264,Potentials!$A$1:$A$1000,0),MATCH("Groupe",Potentials!$A$1:$O$1,0))=$A$2,LEFT(R264,3)="PRA"),1,
IF(AND($R$2&lt;&gt;0,$S$2&lt;&gt;0,DATE(YEAR(S264),MONTH(S264),DAY(S264))&gt;=$R$2,(DATE(YEAR(S264),MONTH(S264),DAY(S264))&lt;=$S$2),INDEX(Potentials!$A$1:$O$1000,MATCH(R264,Potentials!$A$1:$A$1000,0),MATCH("Groupe",Potentials!$A$1:$O$1,0))=$A$2,LEFT(R264,3)="PRA"),1,0))))</f>
      </c>
      <c r="U264" s="47" t="str">
        <f>IF(T264&lt;&gt;0,SUM($T$4:T264),0)</f>
      </c>
      <c r="V264" s="1"/>
      <c r="W264" s="17"/>
      <c r="Y264" t="str">
        <f>Projects!A262</f>
      </c>
      <c r="Z264" s="1" t="str">
        <f>Projects!I262</f>
      </c>
      <c r="AA264" s="47" t="str">
        <f>IF($A$2="Tous",
IF(AND($Y$2=0,$Z$2=0,DATE(YEAR(Z264),MONTH(Z264),DAY(Z264))&gt;=$O$6,(DATE(YEAR(Z264),MONTH(Z264),DAY(Z264))&lt;=$O$3)),1,
IF(AND($Y$2&lt;&gt;0,$Z$2&lt;&gt;0,DATE(YEAR(Z264),MONTH(Z264),DAY(Z264))&gt;=$Y$2,(DATE(YEAR(Z264),MONTH(Z264),DAY(Z264))&lt;=$Z$2)),1,0)),
IF(AND($Y$2=0,$Z$2=0,DATE(YEAR(Z264),MONTH(Z264),DAY(Z264))&gt;=$O$6,(DATE(YEAR(Z264),MONTH(Z264),DAY(Z264))&lt;=$O$3),INDEX(Projects!$A$1:$O$1000,MATCH(Y264,Projects!$A$1:$A$1000,0),MATCH("Groupe",Projects!$A$1:$O$1,0))=$A$2),1,
IF(AND($Y$2&lt;&gt;0,$Z$2&lt;&gt;0,DATE(YEAR(Z264),MONTH(Z264),DAY(Z264))&gt;=$Y$2,(DATE(YEAR(Z264),MONTH(Z264),DAY(Z264))&lt;=$Z$2),INDEX(Projects!$A$1:$O$1000,MATCH(Y264,Projects!$A$1:$A$1000,0),MATCH("Groupe",Projects!$A$1:$O$1,0))=$A$2),1,0)))</f>
      </c>
      <c r="AB264" s="47" t="str">
        <f>IF(AA264&lt;&gt;0,SUM($AA$4:AA264),0)</f>
      </c>
      <c r="AC264" s="1"/>
      <c r="AD264" s="17"/>
      <c r="AF264" t="str">
        <f>Projects!A262</f>
      </c>
      <c r="AG264" s="1" t="str">
        <f>Projects!D262</f>
      </c>
      <c r="AH264" s="47" t="str">
        <f>IF($A$2="Tous",
IF(AND($AF$2=0,$AG$2=0,DATE(YEAR(AG264),MONTH(AG264),DAY(AG264))&gt;=$O$6,(DATE(YEAR(AG264),MONTH(AG264),DAY(AG264))&lt;=$O$3)),1,
IF(AND($AF$2&lt;&gt;0,$AG$2&lt;&gt;0,DATE(YEAR(AG264),MONTH(AG264),DAY(AG264))&gt;=$AF$2,(DATE(YEAR(AG264),MONTH(AG264),DAY(AG264))&lt;=$AG$2)),1,0)),
IF(AND($AF$2=0,$AG$2=0,DATE(YEAR(AG264),MONTH(AG264),DAY(AG264))&gt;=$O$6,(DATE(YEAR(AG264),MONTH(AG264),DAY(AG264))&lt;=$O$3),INDEX(Projects!$A$1:$O$1000,MATCH(AF264,Projects!$A$1:$A$1000,0),MATCH("Groupe",Projects!$A$1:$O$1,0))=$A$2),1,
IF(AND($AF$2&lt;&gt;0,$AG$2&lt;&gt;0,DATE(YEAR(AG264),MONTH(AG264),DAY(AG264))&gt;=$AF$2,(DATE(YEAR(AG264),MONTH(AG264),DAY(AG264))&lt;=$AG$2),INDEX(Projects!$A$1:$O$1000,MATCH(AF264,Projects!$A$1:$A$1000,0),MATCH("Groupe",Projects!$A$1:$O$1,0))=$A$2),1,0)))</f>
      </c>
      <c r="AI264" s="47" t="str">
        <f>IF(AH264&lt;&gt;0,SUM($AH$4:AH264),0)</f>
      </c>
      <c r="AJ264" s="1"/>
      <c r="AK264" s="17"/>
      <c r="AM264" t="str">
        <f>Potentials!A262</f>
      </c>
      <c r="AN264" s="1" t="str">
        <f>Potentials!L262</f>
      </c>
      <c r="AO264" s="47" t="str">
        <f>IF(INDEX(Potentials!$A$1:$O$1000,MATCH(R264,Potentials!$A$1:$A$1000,0),MATCH("Origine setup",Potentials!$A$1:$O$1,0))&lt;&gt;"",0,
IF($A$2="Tous",
IF(AND($AM$2=0,$AN$2=0,DATE(YEAR(AN264),MONTH(AN264),DAY(AN264))&gt;=$O$6,(DATE(YEAR(AN264),MONTH(AN264),DAY(AN264))&lt;=$O$3),INDEX(Potentials!$A$1:$O$10000,MATCH(AM264,Potentials!$A$1:$A$1000,0),MATCH("Statut",Potentials!$A$1:$O$1,0))="9 -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IF(AND($AM$2&lt;&gt;0,$AN$2&lt;&gt;0,DATE(YEAR(AN264),MONTH(AN264),DAY(AN264))&gt;=$AM$2,(DATE(YEAR(AN264),MONTH(AN264),DAY(AN264))&lt;=$AN$2),INDEX(Potentials!$A$1:$O$10000,MATCH(AM264,Potentials!$A$1:$A$1000,0),MATCH("Statut",Potentials!$A$1:$O$1,0))="9 - Perdu"),1,0)),
IF(AND($AM$2=0,$AN$2=0,DATE(YEAR(AN264),MONTH(AN264),DAY(AN264))&gt;=$O$6,(DATE(YEAR(AN264),MONTH(AN264),DAY(AN264))&lt;=$O$3),INDEX(Potentials!$A$1:$O$1000,MATCH(AM264,Potentials!$A$1:$A$1000,0),MATCH("Groupe",Potentials!$A$1:$O$1,0))=$A$2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,MATCH(AM264,Potentials!$A$1:$A$1000,0),MATCH("Groupe",Potentials!$A$1:$O$1,0))=$A$2,INDEX(Potentials!$A$1:$O$10000,MATCH(AM264,Potentials!$A$1:$A$1000,0),MATCH("Statut",Potentials!$A$1:$O$1,0))="9 - Perdu"),1,0))))</f>
      </c>
      <c r="AP264" s="47" t="str">
        <f>IF(AO264&lt;&gt;0,SUM($AO$4:AO264),0)</f>
      </c>
      <c r="AQ264" s="1"/>
      <c r="AR264" s="17"/>
      <c r="AT264" t="str">
        <f>IF(COUNTIF($AT$4:AT263,Potentials!B262)&gt;0,"",Potentials!B262)</f>
      </c>
      <c r="AU264" s="2" t="str">
        <f t="array" ref="AU264" aca="1" ca="1">IF($A$2="Tous",SUMPRODUCT((Potentials!$F$2:$F$2000)*(Potentials!$B$2:$B$2000=AT264)*(Potentials!$E$2:$E$2000&lt;&gt;"8 - Gagne")*(Potentials!$E$2:$E$2000&lt;&gt;"9 - Perdu")*(Potentials!$E$2:$E$2000&lt;&gt;"10 - Gele"))
+SUMPRODUCT((Potentials!$F$2:$F$2000=0)*(Potentials!$B$2:$B$2000=AT264)*(Potentials!$D$2:$D$2000)*(Potentials!$E$2:$E$2000&lt;&gt;"8 - Gagne")*(Potentials!$E$2:$E$2000&lt;&gt;"9 - Perdu")*(Potentials!$E$2:$E$2000&lt;&gt;"10 - Gele")),
SUMPRODUCT((Potentials!$F$2:$F$2000)*(Potentials!$B$2:$B$2000=AT264)*(Potentials!$E$2:$E$2000&lt;&gt;"8 - Gagne")*(Potentials!$E$2:$E$2000&lt;&gt;"9 - Perdu")*(Potentials!$E$2:$E$2000&lt;&gt;"10 - Gele")*(Potentials!$O$2:$O$2000=$A$2))
+SUMPRODUCT((Potentials!$F$2:$F$2000=0)*(Potentials!$B$2:$B$2000=AT264)*(Potentials!$D$2:$D$2000)*(Potentials!$E$2:$E$2000&lt;&gt;"8 - Gagne")*(Potentials!$E$2:$E$2000&lt;&gt;"9 - Perdu")*(Potentials!$E$2:$E$2000&lt;&gt;"10 - Gele")*(Potentials!$O$2:$O$2000=$A$2)))</f>
      </c>
      <c r="BA264" t="str">
        <f>Potentials!A262</f>
      </c>
      <c r="BB264" s="2" t="str">
        <f t="array" ref="BB264" aca="1" ca="1">IF($A$2="Tous",SUMPRODUCT((Potentials!$F$2:$F$2000)*(Potentials!$A$2:$A$2000=BA264)*(Potentials!$E$2:$E$2000&lt;&gt;"8 - Gagne")*(Potentials!$E$2:$E$2000&lt;&gt;"9 - Perdu")*(Potentials!$E$2:$E$2000&lt;&gt;"10 - Gele"))
+SUMPRODUCT((Potentials!$F$2:$F$2000=0)*(Potentials!$A$2:$A$2000=BA264)*(Potentials!$D$2:$D$2000)*(Potentials!$E$2:$E$2000&lt;&gt;"8 - Gagne")*(Potentials!$E$2:$E$2000&lt;&gt;"9 - Perdu")*(Potentials!$E$2:$E$2000&lt;&gt;"10 - Gele")),
SUMPRODUCT((Potentials!$F$2:$F$2000)*(Potentials!$A$2:$A$2000=BA264)*(Potentials!$E$2:$E$2000&lt;&gt;"8 - Gagne")*(Potentials!$E$2:$E$2000&lt;&gt;"9 - Perdu")*(Potentials!$E$2:$E$2000&lt;&gt;"10 - Gele")*(Potentials!$O$2:$O$2000=$A$2))
+SUMPRODUCT((Potentials!$F$2:$F$2000=0)*(Potentials!$A$2:$A$2000=BA264)*(Potentials!$D$2:$D$2000)*(Potentials!$E$2:$E$2000&lt;&gt;"8 - Gagne")*(Potentials!$E$2:$E$2000&lt;&gt;"9 - Perdu")*(Potentials!$E$2:$E$2000&lt;&gt;"10 - Gele")*(Potentials!$O$2:$O$2000=$A$2)))</f>
      </c>
    </row>
    <row r="265" spans="1:113">
      <c r="R265" t="str">
        <f>Potentials!A263</f>
      </c>
      <c r="S265" s="1" t="str">
        <f>Potentials!M263</f>
      </c>
      <c r="T265" s="47" t="str">
        <f>IF(INDEX(Potentials!$A$1:$O$1000,MATCH(R265,Potentials!$A$1:$A$1000,0),MATCH("Origine setup",Potentials!$A$1:$O$1,0))&lt;&gt;"",0,
IF($A$2="Tous",
IF(AND($R$2=0,$S$2=0,DATE(YEAR(S265),MONTH(S265),DAY(S265))&gt;=$O$6,(DATE(YEAR(S265),MONTH(S265),DAY(S265))&lt;=$O$3),LEFT(R265,3)="PRA"),1,
IF(AND($R$2&lt;&gt;0,$S$2&lt;&gt;0,DATE(YEAR(S265),MONTH(S265),DAY(S265))&gt;=$R$2,(DATE(YEAR(S265),MONTH(S265),DAY(S265))&lt;=$S$2),LEFT(R265,3)="PRA"),1,0)),
IF(AND($R$2=0,$S$2=0,DATE(YEAR(S265),MONTH(S265),DAY(S265))&gt;=$O$6,(DATE(YEAR(S265),MONTH(S265),DAY(S265))&lt;=$O$3),INDEX(Potentials!$A$1:$O$1000,MATCH(R265,Potentials!$A$1:$A$1000,0),MATCH("Groupe",Potentials!$A$1:$O$1,0))=$A$2,LEFT(R265,3)="PRA"),1,
IF(AND($R$2&lt;&gt;0,$S$2&lt;&gt;0,DATE(YEAR(S265),MONTH(S265),DAY(S265))&gt;=$R$2,(DATE(YEAR(S265),MONTH(S265),DAY(S265))&lt;=$S$2),INDEX(Potentials!$A$1:$O$1000,MATCH(R265,Potentials!$A$1:$A$1000,0),MATCH("Groupe",Potentials!$A$1:$O$1,0))=$A$2,LEFT(R265,3)="PRA"),1,0))))</f>
      </c>
      <c r="U265" s="47" t="str">
        <f>IF(T265&lt;&gt;0,SUM($T$4:T265),0)</f>
      </c>
      <c r="V265" s="1"/>
      <c r="W265" s="17"/>
      <c r="Y265" t="str">
        <f>Projects!A263</f>
      </c>
      <c r="Z265" s="1" t="str">
        <f>Projects!I263</f>
      </c>
      <c r="AA265" s="47" t="str">
        <f>IF($A$2="Tous",
IF(AND($Y$2=0,$Z$2=0,DATE(YEAR(Z265),MONTH(Z265),DAY(Z265))&gt;=$O$6,(DATE(YEAR(Z265),MONTH(Z265),DAY(Z265))&lt;=$O$3)),1,
IF(AND($Y$2&lt;&gt;0,$Z$2&lt;&gt;0,DATE(YEAR(Z265),MONTH(Z265),DAY(Z265))&gt;=$Y$2,(DATE(YEAR(Z265),MONTH(Z265),DAY(Z265))&lt;=$Z$2)),1,0)),
IF(AND($Y$2=0,$Z$2=0,DATE(YEAR(Z265),MONTH(Z265),DAY(Z265))&gt;=$O$6,(DATE(YEAR(Z265),MONTH(Z265),DAY(Z265))&lt;=$O$3),INDEX(Projects!$A$1:$O$1000,MATCH(Y265,Projects!$A$1:$A$1000,0),MATCH("Groupe",Projects!$A$1:$O$1,0))=$A$2),1,
IF(AND($Y$2&lt;&gt;0,$Z$2&lt;&gt;0,DATE(YEAR(Z265),MONTH(Z265),DAY(Z265))&gt;=$Y$2,(DATE(YEAR(Z265),MONTH(Z265),DAY(Z265))&lt;=$Z$2),INDEX(Projects!$A$1:$O$1000,MATCH(Y265,Projects!$A$1:$A$1000,0),MATCH("Groupe",Projects!$A$1:$O$1,0))=$A$2),1,0)))</f>
      </c>
      <c r="AB265" s="47" t="str">
        <f>IF(AA265&lt;&gt;0,SUM($AA$4:AA265),0)</f>
      </c>
      <c r="AC265" s="1"/>
      <c r="AD265" s="17"/>
      <c r="AF265" t="str">
        <f>Projects!A263</f>
      </c>
      <c r="AG265" s="1" t="str">
        <f>Projects!D263</f>
      </c>
      <c r="AH265" s="47" t="str">
        <f>IF($A$2="Tous",
IF(AND($AF$2=0,$AG$2=0,DATE(YEAR(AG265),MONTH(AG265),DAY(AG265))&gt;=$O$6,(DATE(YEAR(AG265),MONTH(AG265),DAY(AG265))&lt;=$O$3)),1,
IF(AND($AF$2&lt;&gt;0,$AG$2&lt;&gt;0,DATE(YEAR(AG265),MONTH(AG265),DAY(AG265))&gt;=$AF$2,(DATE(YEAR(AG265),MONTH(AG265),DAY(AG265))&lt;=$AG$2)),1,0)),
IF(AND($AF$2=0,$AG$2=0,DATE(YEAR(AG265),MONTH(AG265),DAY(AG265))&gt;=$O$6,(DATE(YEAR(AG265),MONTH(AG265),DAY(AG265))&lt;=$O$3),INDEX(Projects!$A$1:$O$1000,MATCH(AF265,Projects!$A$1:$A$1000,0),MATCH("Groupe",Projects!$A$1:$O$1,0))=$A$2),1,
IF(AND($AF$2&lt;&gt;0,$AG$2&lt;&gt;0,DATE(YEAR(AG265),MONTH(AG265),DAY(AG265))&gt;=$AF$2,(DATE(YEAR(AG265),MONTH(AG265),DAY(AG265))&lt;=$AG$2),INDEX(Projects!$A$1:$O$1000,MATCH(AF265,Projects!$A$1:$A$1000,0),MATCH("Groupe",Projects!$A$1:$O$1,0))=$A$2),1,0)))</f>
      </c>
      <c r="AI265" s="47" t="str">
        <f>IF(AH265&lt;&gt;0,SUM($AH$4:AH265),0)</f>
      </c>
      <c r="AJ265" s="1"/>
      <c r="AK265" s="17"/>
      <c r="AM265" t="str">
        <f>Potentials!A263</f>
      </c>
      <c r="AN265" s="1" t="str">
        <f>Potentials!L263</f>
      </c>
      <c r="AO265" s="47" t="str">
        <f>IF(INDEX(Potentials!$A$1:$O$1000,MATCH(R265,Potentials!$A$1:$A$1000,0),MATCH("Origine setup",Potentials!$A$1:$O$1,0))&lt;&gt;"",0,
IF($A$2="Tous",
IF(AND($AM$2=0,$AN$2=0,DATE(YEAR(AN265),MONTH(AN265),DAY(AN265))&gt;=$O$6,(DATE(YEAR(AN265),MONTH(AN265),DAY(AN265))&lt;=$O$3),INDEX(Potentials!$A$1:$O$10000,MATCH(AM265,Potentials!$A$1:$A$1000,0),MATCH("Statut",Potentials!$A$1:$O$1,0))="9 -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IF(AND($AM$2&lt;&gt;0,$AN$2&lt;&gt;0,DATE(YEAR(AN265),MONTH(AN265),DAY(AN265))&gt;=$AM$2,(DATE(YEAR(AN265),MONTH(AN265),DAY(AN265))&lt;=$AN$2),INDEX(Potentials!$A$1:$O$10000,MATCH(AM265,Potentials!$A$1:$A$1000,0),MATCH("Statut",Potentials!$A$1:$O$1,0))="9 - Perdu"),1,0)),
IF(AND($AM$2=0,$AN$2=0,DATE(YEAR(AN265),MONTH(AN265),DAY(AN265))&gt;=$O$6,(DATE(YEAR(AN265),MONTH(AN265),DAY(AN265))&lt;=$O$3),INDEX(Potentials!$A$1:$O$1000,MATCH(AM265,Potentials!$A$1:$A$1000,0),MATCH("Groupe",Potentials!$A$1:$O$1,0))=$A$2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,MATCH(AM265,Potentials!$A$1:$A$1000,0),MATCH("Groupe",Potentials!$A$1:$O$1,0))=$A$2,INDEX(Potentials!$A$1:$O$10000,MATCH(AM265,Potentials!$A$1:$A$1000,0),MATCH("Statut",Potentials!$A$1:$O$1,0))="9 - Perdu"),1,0))))</f>
      </c>
      <c r="AP265" s="47" t="str">
        <f>IF(AO265&lt;&gt;0,SUM($AO$4:AO265),0)</f>
      </c>
      <c r="AQ265" s="1"/>
      <c r="AR265" s="17"/>
      <c r="AT265" t="str">
        <f>IF(COUNTIF($AT$4:AT264,Potentials!B263)&gt;0,"",Potentials!B263)</f>
      </c>
      <c r="AU265" s="2" t="str">
        <f t="array" ref="AU265" aca="1" ca="1">IF($A$2="Tous",SUMPRODUCT((Potentials!$F$2:$F$2000)*(Potentials!$B$2:$B$2000=AT265)*(Potentials!$E$2:$E$2000&lt;&gt;"8 - Gagne")*(Potentials!$E$2:$E$2000&lt;&gt;"9 - Perdu")*(Potentials!$E$2:$E$2000&lt;&gt;"10 - Gele"))
+SUMPRODUCT((Potentials!$F$2:$F$2000=0)*(Potentials!$B$2:$B$2000=AT265)*(Potentials!$D$2:$D$2000)*(Potentials!$E$2:$E$2000&lt;&gt;"8 - Gagne")*(Potentials!$E$2:$E$2000&lt;&gt;"9 - Perdu")*(Potentials!$E$2:$E$2000&lt;&gt;"10 - Gele")),
SUMPRODUCT((Potentials!$F$2:$F$2000)*(Potentials!$B$2:$B$2000=AT265)*(Potentials!$E$2:$E$2000&lt;&gt;"8 - Gagne")*(Potentials!$E$2:$E$2000&lt;&gt;"9 - Perdu")*(Potentials!$E$2:$E$2000&lt;&gt;"10 - Gele")*(Potentials!$O$2:$O$2000=$A$2))
+SUMPRODUCT((Potentials!$F$2:$F$2000=0)*(Potentials!$B$2:$B$2000=AT265)*(Potentials!$D$2:$D$2000)*(Potentials!$E$2:$E$2000&lt;&gt;"8 - Gagne")*(Potentials!$E$2:$E$2000&lt;&gt;"9 - Perdu")*(Potentials!$E$2:$E$2000&lt;&gt;"10 - Gele")*(Potentials!$O$2:$O$2000=$A$2)))</f>
      </c>
      <c r="BA265" t="str">
        <f>Potentials!A263</f>
      </c>
      <c r="BB265" s="2" t="str">
        <f t="array" ref="BB265" aca="1" ca="1">IF($A$2="Tous",SUMPRODUCT((Potentials!$F$2:$F$2000)*(Potentials!$A$2:$A$2000=BA265)*(Potentials!$E$2:$E$2000&lt;&gt;"8 - Gagne")*(Potentials!$E$2:$E$2000&lt;&gt;"9 - Perdu")*(Potentials!$E$2:$E$2000&lt;&gt;"10 - Gele"))
+SUMPRODUCT((Potentials!$F$2:$F$2000=0)*(Potentials!$A$2:$A$2000=BA265)*(Potentials!$D$2:$D$2000)*(Potentials!$E$2:$E$2000&lt;&gt;"8 - Gagne")*(Potentials!$E$2:$E$2000&lt;&gt;"9 - Perdu")*(Potentials!$E$2:$E$2000&lt;&gt;"10 - Gele")),
SUMPRODUCT((Potentials!$F$2:$F$2000)*(Potentials!$A$2:$A$2000=BA265)*(Potentials!$E$2:$E$2000&lt;&gt;"8 - Gagne")*(Potentials!$E$2:$E$2000&lt;&gt;"9 - Perdu")*(Potentials!$E$2:$E$2000&lt;&gt;"10 - Gele")*(Potentials!$O$2:$O$2000=$A$2))
+SUMPRODUCT((Potentials!$F$2:$F$2000=0)*(Potentials!$A$2:$A$2000=BA265)*(Potentials!$D$2:$D$2000)*(Potentials!$E$2:$E$2000&lt;&gt;"8 - Gagne")*(Potentials!$E$2:$E$2000&lt;&gt;"9 - Perdu")*(Potentials!$E$2:$E$2000&lt;&gt;"10 - Gele")*(Potentials!$O$2:$O$2000=$A$2)))</f>
      </c>
    </row>
    <row r="266" spans="1:113">
      <c r="R266" t="str">
        <f>Potentials!A264</f>
      </c>
      <c r="S266" s="1" t="str">
        <f>Potentials!M264</f>
      </c>
      <c r="T266" s="47" t="str">
        <f>IF(INDEX(Potentials!$A$1:$O$1000,MATCH(R266,Potentials!$A$1:$A$1000,0),MATCH("Origine setup",Potentials!$A$1:$O$1,0))&lt;&gt;"",0,
IF($A$2="Tous",
IF(AND($R$2=0,$S$2=0,DATE(YEAR(S266),MONTH(S266),DAY(S266))&gt;=$O$6,(DATE(YEAR(S266),MONTH(S266),DAY(S266))&lt;=$O$3),LEFT(R266,3)="PRA"),1,
IF(AND($R$2&lt;&gt;0,$S$2&lt;&gt;0,DATE(YEAR(S266),MONTH(S266),DAY(S266))&gt;=$R$2,(DATE(YEAR(S266),MONTH(S266),DAY(S266))&lt;=$S$2),LEFT(R266,3)="PRA"),1,0)),
IF(AND($R$2=0,$S$2=0,DATE(YEAR(S266),MONTH(S266),DAY(S266))&gt;=$O$6,(DATE(YEAR(S266),MONTH(S266),DAY(S266))&lt;=$O$3),INDEX(Potentials!$A$1:$O$1000,MATCH(R266,Potentials!$A$1:$A$1000,0),MATCH("Groupe",Potentials!$A$1:$O$1,0))=$A$2,LEFT(R266,3)="PRA"),1,
IF(AND($R$2&lt;&gt;0,$S$2&lt;&gt;0,DATE(YEAR(S266),MONTH(S266),DAY(S266))&gt;=$R$2,(DATE(YEAR(S266),MONTH(S266),DAY(S266))&lt;=$S$2),INDEX(Potentials!$A$1:$O$1000,MATCH(R266,Potentials!$A$1:$A$1000,0),MATCH("Groupe",Potentials!$A$1:$O$1,0))=$A$2,LEFT(R266,3)="PRA"),1,0))))</f>
      </c>
      <c r="U266" s="47" t="str">
        <f>IF(T266&lt;&gt;0,SUM($T$4:T266),0)</f>
      </c>
      <c r="V266" s="1"/>
      <c r="W266" s="17"/>
      <c r="Y266" t="str">
        <f>Projects!A264</f>
      </c>
      <c r="Z266" s="1" t="str">
        <f>Projects!I264</f>
      </c>
      <c r="AA266" s="47" t="str">
        <f>IF($A$2="Tous",
IF(AND($Y$2=0,$Z$2=0,DATE(YEAR(Z266),MONTH(Z266),DAY(Z266))&gt;=$O$6,(DATE(YEAR(Z266),MONTH(Z266),DAY(Z266))&lt;=$O$3)),1,
IF(AND($Y$2&lt;&gt;0,$Z$2&lt;&gt;0,DATE(YEAR(Z266),MONTH(Z266),DAY(Z266))&gt;=$Y$2,(DATE(YEAR(Z266),MONTH(Z266),DAY(Z266))&lt;=$Z$2)),1,0)),
IF(AND($Y$2=0,$Z$2=0,DATE(YEAR(Z266),MONTH(Z266),DAY(Z266))&gt;=$O$6,(DATE(YEAR(Z266),MONTH(Z266),DAY(Z266))&lt;=$O$3),INDEX(Projects!$A$1:$O$1000,MATCH(Y266,Projects!$A$1:$A$1000,0),MATCH("Groupe",Projects!$A$1:$O$1,0))=$A$2),1,
IF(AND($Y$2&lt;&gt;0,$Z$2&lt;&gt;0,DATE(YEAR(Z266),MONTH(Z266),DAY(Z266))&gt;=$Y$2,(DATE(YEAR(Z266),MONTH(Z266),DAY(Z266))&lt;=$Z$2),INDEX(Projects!$A$1:$O$1000,MATCH(Y266,Projects!$A$1:$A$1000,0),MATCH("Groupe",Projects!$A$1:$O$1,0))=$A$2),1,0)))</f>
      </c>
      <c r="AB266" s="47" t="str">
        <f>IF(AA266&lt;&gt;0,SUM($AA$4:AA266),0)</f>
      </c>
      <c r="AC266" s="1"/>
      <c r="AD266" s="17"/>
      <c r="AF266" t="str">
        <f>Projects!A264</f>
      </c>
      <c r="AG266" s="1" t="str">
        <f>Projects!D264</f>
      </c>
      <c r="AH266" s="47" t="str">
        <f>IF($A$2="Tous",
IF(AND($AF$2=0,$AG$2=0,DATE(YEAR(AG266),MONTH(AG266),DAY(AG266))&gt;=$O$6,(DATE(YEAR(AG266),MONTH(AG266),DAY(AG266))&lt;=$O$3)),1,
IF(AND($AF$2&lt;&gt;0,$AG$2&lt;&gt;0,DATE(YEAR(AG266),MONTH(AG266),DAY(AG266))&gt;=$AF$2,(DATE(YEAR(AG266),MONTH(AG266),DAY(AG266))&lt;=$AG$2)),1,0)),
IF(AND($AF$2=0,$AG$2=0,DATE(YEAR(AG266),MONTH(AG266),DAY(AG266))&gt;=$O$6,(DATE(YEAR(AG266),MONTH(AG266),DAY(AG266))&lt;=$O$3),INDEX(Projects!$A$1:$O$1000,MATCH(AF266,Projects!$A$1:$A$1000,0),MATCH("Groupe",Projects!$A$1:$O$1,0))=$A$2),1,
IF(AND($AF$2&lt;&gt;0,$AG$2&lt;&gt;0,DATE(YEAR(AG266),MONTH(AG266),DAY(AG266))&gt;=$AF$2,(DATE(YEAR(AG266),MONTH(AG266),DAY(AG266))&lt;=$AG$2),INDEX(Projects!$A$1:$O$1000,MATCH(AF266,Projects!$A$1:$A$1000,0),MATCH("Groupe",Projects!$A$1:$O$1,0))=$A$2),1,0)))</f>
      </c>
      <c r="AI266" s="47" t="str">
        <f>IF(AH266&lt;&gt;0,SUM($AH$4:AH266),0)</f>
      </c>
      <c r="AJ266" s="1"/>
      <c r="AK266" s="17"/>
      <c r="AM266" t="str">
        <f>Potentials!A264</f>
      </c>
      <c r="AN266" s="1" t="str">
        <f>Potentials!L264</f>
      </c>
      <c r="AO266" s="47" t="str">
        <f>IF(INDEX(Potentials!$A$1:$O$1000,MATCH(R266,Potentials!$A$1:$A$1000,0),MATCH("Origine setup",Potentials!$A$1:$O$1,0))&lt;&gt;"",0,
IF($A$2="Tous",
IF(AND($AM$2=0,$AN$2=0,DATE(YEAR(AN266),MONTH(AN266),DAY(AN266))&gt;=$O$6,(DATE(YEAR(AN266),MONTH(AN266),DAY(AN266))&lt;=$O$3),INDEX(Potentials!$A$1:$O$10000,MATCH(AM266,Potentials!$A$1:$A$1000,0),MATCH("Statut",Potentials!$A$1:$O$1,0))="9 -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IF(AND($AM$2&lt;&gt;0,$AN$2&lt;&gt;0,DATE(YEAR(AN266),MONTH(AN266),DAY(AN266))&gt;=$AM$2,(DATE(YEAR(AN266),MONTH(AN266),DAY(AN266))&lt;=$AN$2),INDEX(Potentials!$A$1:$O$10000,MATCH(AM266,Potentials!$A$1:$A$1000,0),MATCH("Statut",Potentials!$A$1:$O$1,0))="9 - Perdu"),1,0)),
IF(AND($AM$2=0,$AN$2=0,DATE(YEAR(AN266),MONTH(AN266),DAY(AN266))&gt;=$O$6,(DATE(YEAR(AN266),MONTH(AN266),DAY(AN266))&lt;=$O$3),INDEX(Potentials!$A$1:$O$1000,MATCH(AM266,Potentials!$A$1:$A$1000,0),MATCH("Groupe",Potentials!$A$1:$O$1,0))=$A$2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,MATCH(AM266,Potentials!$A$1:$A$1000,0),MATCH("Groupe",Potentials!$A$1:$O$1,0))=$A$2,INDEX(Potentials!$A$1:$O$10000,MATCH(AM266,Potentials!$A$1:$A$1000,0),MATCH("Statut",Potentials!$A$1:$O$1,0))="9 - Perdu"),1,0))))</f>
      </c>
      <c r="AP266" s="47" t="str">
        <f>IF(AO266&lt;&gt;0,SUM($AO$4:AO266),0)</f>
      </c>
      <c r="AQ266" s="1"/>
      <c r="AR266" s="17"/>
      <c r="AT266" t="str">
        <f>IF(COUNTIF($AT$4:AT265,Potentials!B264)&gt;0,"",Potentials!B264)</f>
      </c>
      <c r="AU266" s="2" t="str">
        <f t="array" ref="AU266" aca="1" ca="1">IF($A$2="Tous",SUMPRODUCT((Potentials!$F$2:$F$2000)*(Potentials!$B$2:$B$2000=AT266)*(Potentials!$E$2:$E$2000&lt;&gt;"8 - Gagne")*(Potentials!$E$2:$E$2000&lt;&gt;"9 - Perdu")*(Potentials!$E$2:$E$2000&lt;&gt;"10 - Gele"))
+SUMPRODUCT((Potentials!$F$2:$F$2000=0)*(Potentials!$B$2:$B$2000=AT266)*(Potentials!$D$2:$D$2000)*(Potentials!$E$2:$E$2000&lt;&gt;"8 - Gagne")*(Potentials!$E$2:$E$2000&lt;&gt;"9 - Perdu")*(Potentials!$E$2:$E$2000&lt;&gt;"10 - Gele")),
SUMPRODUCT((Potentials!$F$2:$F$2000)*(Potentials!$B$2:$B$2000=AT266)*(Potentials!$E$2:$E$2000&lt;&gt;"8 - Gagne")*(Potentials!$E$2:$E$2000&lt;&gt;"9 - Perdu")*(Potentials!$E$2:$E$2000&lt;&gt;"10 - Gele")*(Potentials!$O$2:$O$2000=$A$2))
+SUMPRODUCT((Potentials!$F$2:$F$2000=0)*(Potentials!$B$2:$B$2000=AT266)*(Potentials!$D$2:$D$2000)*(Potentials!$E$2:$E$2000&lt;&gt;"8 - Gagne")*(Potentials!$E$2:$E$2000&lt;&gt;"9 - Perdu")*(Potentials!$E$2:$E$2000&lt;&gt;"10 - Gele")*(Potentials!$O$2:$O$2000=$A$2)))</f>
      </c>
      <c r="BA266" t="str">
        <f>Potentials!A264</f>
      </c>
      <c r="BB266" s="2" t="str">
        <f t="array" ref="BB266" aca="1" ca="1">IF($A$2="Tous",SUMPRODUCT((Potentials!$F$2:$F$2000)*(Potentials!$A$2:$A$2000=BA266)*(Potentials!$E$2:$E$2000&lt;&gt;"8 - Gagne")*(Potentials!$E$2:$E$2000&lt;&gt;"9 - Perdu")*(Potentials!$E$2:$E$2000&lt;&gt;"10 - Gele"))
+SUMPRODUCT((Potentials!$F$2:$F$2000=0)*(Potentials!$A$2:$A$2000=BA266)*(Potentials!$D$2:$D$2000)*(Potentials!$E$2:$E$2000&lt;&gt;"8 - Gagne")*(Potentials!$E$2:$E$2000&lt;&gt;"9 - Perdu")*(Potentials!$E$2:$E$2000&lt;&gt;"10 - Gele")),
SUMPRODUCT((Potentials!$F$2:$F$2000)*(Potentials!$A$2:$A$2000=BA266)*(Potentials!$E$2:$E$2000&lt;&gt;"8 - Gagne")*(Potentials!$E$2:$E$2000&lt;&gt;"9 - Perdu")*(Potentials!$E$2:$E$2000&lt;&gt;"10 - Gele")*(Potentials!$O$2:$O$2000=$A$2))
+SUMPRODUCT((Potentials!$F$2:$F$2000=0)*(Potentials!$A$2:$A$2000=BA266)*(Potentials!$D$2:$D$2000)*(Potentials!$E$2:$E$2000&lt;&gt;"8 - Gagne")*(Potentials!$E$2:$E$2000&lt;&gt;"9 - Perdu")*(Potentials!$E$2:$E$2000&lt;&gt;"10 - Gele")*(Potentials!$O$2:$O$2000=$A$2)))</f>
      </c>
    </row>
    <row r="267" spans="1:113">
      <c r="R267" t="str">
        <f>Potentials!A265</f>
      </c>
      <c r="S267" s="1" t="str">
        <f>Potentials!M265</f>
      </c>
      <c r="T267" s="47" t="str">
        <f>IF(INDEX(Potentials!$A$1:$O$1000,MATCH(R267,Potentials!$A$1:$A$1000,0),MATCH("Origine setup",Potentials!$A$1:$O$1,0))&lt;&gt;"",0,
IF($A$2="Tous",
IF(AND($R$2=0,$S$2=0,DATE(YEAR(S267),MONTH(S267),DAY(S267))&gt;=$O$6,(DATE(YEAR(S267),MONTH(S267),DAY(S267))&lt;=$O$3),LEFT(R267,3)="PRA"),1,
IF(AND($R$2&lt;&gt;0,$S$2&lt;&gt;0,DATE(YEAR(S267),MONTH(S267),DAY(S267))&gt;=$R$2,(DATE(YEAR(S267),MONTH(S267),DAY(S267))&lt;=$S$2),LEFT(R267,3)="PRA"),1,0)),
IF(AND($R$2=0,$S$2=0,DATE(YEAR(S267),MONTH(S267),DAY(S267))&gt;=$O$6,(DATE(YEAR(S267),MONTH(S267),DAY(S267))&lt;=$O$3),INDEX(Potentials!$A$1:$O$1000,MATCH(R267,Potentials!$A$1:$A$1000,0),MATCH("Groupe",Potentials!$A$1:$O$1,0))=$A$2,LEFT(R267,3)="PRA"),1,
IF(AND($R$2&lt;&gt;0,$S$2&lt;&gt;0,DATE(YEAR(S267),MONTH(S267),DAY(S267))&gt;=$R$2,(DATE(YEAR(S267),MONTH(S267),DAY(S267))&lt;=$S$2),INDEX(Potentials!$A$1:$O$1000,MATCH(R267,Potentials!$A$1:$A$1000,0),MATCH("Groupe",Potentials!$A$1:$O$1,0))=$A$2,LEFT(R267,3)="PRA"),1,0))))</f>
      </c>
      <c r="U267" s="47" t="str">
        <f>IF(T267&lt;&gt;0,SUM($T$4:T267),0)</f>
      </c>
      <c r="V267" s="1"/>
      <c r="W267" s="17"/>
      <c r="Y267" t="str">
        <f>Projects!A265</f>
      </c>
      <c r="Z267" s="1" t="str">
        <f>Projects!I265</f>
      </c>
      <c r="AA267" s="47" t="str">
        <f>IF($A$2="Tous",
IF(AND($Y$2=0,$Z$2=0,DATE(YEAR(Z267),MONTH(Z267),DAY(Z267))&gt;=$O$6,(DATE(YEAR(Z267),MONTH(Z267),DAY(Z267))&lt;=$O$3)),1,
IF(AND($Y$2&lt;&gt;0,$Z$2&lt;&gt;0,DATE(YEAR(Z267),MONTH(Z267),DAY(Z267))&gt;=$Y$2,(DATE(YEAR(Z267),MONTH(Z267),DAY(Z267))&lt;=$Z$2)),1,0)),
IF(AND($Y$2=0,$Z$2=0,DATE(YEAR(Z267),MONTH(Z267),DAY(Z267))&gt;=$O$6,(DATE(YEAR(Z267),MONTH(Z267),DAY(Z267))&lt;=$O$3),INDEX(Projects!$A$1:$O$1000,MATCH(Y267,Projects!$A$1:$A$1000,0),MATCH("Groupe",Projects!$A$1:$O$1,0))=$A$2),1,
IF(AND($Y$2&lt;&gt;0,$Z$2&lt;&gt;0,DATE(YEAR(Z267),MONTH(Z267),DAY(Z267))&gt;=$Y$2,(DATE(YEAR(Z267),MONTH(Z267),DAY(Z267))&lt;=$Z$2),INDEX(Projects!$A$1:$O$1000,MATCH(Y267,Projects!$A$1:$A$1000,0),MATCH("Groupe",Projects!$A$1:$O$1,0))=$A$2),1,0)))</f>
      </c>
      <c r="AB267" s="47" t="str">
        <f>IF(AA267&lt;&gt;0,SUM($AA$4:AA267),0)</f>
      </c>
      <c r="AC267" s="1"/>
      <c r="AD267" s="17"/>
      <c r="AF267" t="str">
        <f>Projects!A265</f>
      </c>
      <c r="AG267" s="1" t="str">
        <f>Projects!D265</f>
      </c>
      <c r="AH267" s="47" t="str">
        <f>IF($A$2="Tous",
IF(AND($AF$2=0,$AG$2=0,DATE(YEAR(AG267),MONTH(AG267),DAY(AG267))&gt;=$O$6,(DATE(YEAR(AG267),MONTH(AG267),DAY(AG267))&lt;=$O$3)),1,
IF(AND($AF$2&lt;&gt;0,$AG$2&lt;&gt;0,DATE(YEAR(AG267),MONTH(AG267),DAY(AG267))&gt;=$AF$2,(DATE(YEAR(AG267),MONTH(AG267),DAY(AG267))&lt;=$AG$2)),1,0)),
IF(AND($AF$2=0,$AG$2=0,DATE(YEAR(AG267),MONTH(AG267),DAY(AG267))&gt;=$O$6,(DATE(YEAR(AG267),MONTH(AG267),DAY(AG267))&lt;=$O$3),INDEX(Projects!$A$1:$O$1000,MATCH(AF267,Projects!$A$1:$A$1000,0),MATCH("Groupe",Projects!$A$1:$O$1,0))=$A$2),1,
IF(AND($AF$2&lt;&gt;0,$AG$2&lt;&gt;0,DATE(YEAR(AG267),MONTH(AG267),DAY(AG267))&gt;=$AF$2,(DATE(YEAR(AG267),MONTH(AG267),DAY(AG267))&lt;=$AG$2),INDEX(Projects!$A$1:$O$1000,MATCH(AF267,Projects!$A$1:$A$1000,0),MATCH("Groupe",Projects!$A$1:$O$1,0))=$A$2),1,0)))</f>
      </c>
      <c r="AI267" s="47" t="str">
        <f>IF(AH267&lt;&gt;0,SUM($AH$4:AH267),0)</f>
      </c>
      <c r="AJ267" s="1"/>
      <c r="AK267" s="17"/>
      <c r="AM267" t="str">
        <f>Potentials!A265</f>
      </c>
      <c r="AN267" s="1" t="str">
        <f>Potentials!L265</f>
      </c>
      <c r="AO267" s="47" t="str">
        <f>IF(INDEX(Potentials!$A$1:$O$1000,MATCH(R267,Potentials!$A$1:$A$1000,0),MATCH("Origine setup",Potentials!$A$1:$O$1,0))&lt;&gt;"",0,
IF($A$2="Tous",
IF(AND($AM$2=0,$AN$2=0,DATE(YEAR(AN267),MONTH(AN267),DAY(AN267))&gt;=$O$6,(DATE(YEAR(AN267),MONTH(AN267),DAY(AN267))&lt;=$O$3),INDEX(Potentials!$A$1:$O$10000,MATCH(AM267,Potentials!$A$1:$A$1000,0),MATCH("Statut",Potentials!$A$1:$O$1,0))="9 -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IF(AND($AM$2&lt;&gt;0,$AN$2&lt;&gt;0,DATE(YEAR(AN267),MONTH(AN267),DAY(AN267))&gt;=$AM$2,(DATE(YEAR(AN267),MONTH(AN267),DAY(AN267))&lt;=$AN$2),INDEX(Potentials!$A$1:$O$10000,MATCH(AM267,Potentials!$A$1:$A$1000,0),MATCH("Statut",Potentials!$A$1:$O$1,0))="9 - Perdu"),1,0)),
IF(AND($AM$2=0,$AN$2=0,DATE(YEAR(AN267),MONTH(AN267),DAY(AN267))&gt;=$O$6,(DATE(YEAR(AN267),MONTH(AN267),DAY(AN267))&lt;=$O$3),INDEX(Potentials!$A$1:$O$1000,MATCH(AM267,Potentials!$A$1:$A$1000,0),MATCH("Groupe",Potentials!$A$1:$O$1,0))=$A$2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,MATCH(AM267,Potentials!$A$1:$A$1000,0),MATCH("Groupe",Potentials!$A$1:$O$1,0))=$A$2,INDEX(Potentials!$A$1:$O$10000,MATCH(AM267,Potentials!$A$1:$A$1000,0),MATCH("Statut",Potentials!$A$1:$O$1,0))="9 - Perdu"),1,0))))</f>
      </c>
      <c r="AP267" s="47" t="str">
        <f>IF(AO267&lt;&gt;0,SUM($AO$4:AO267),0)</f>
      </c>
      <c r="AQ267" s="1"/>
      <c r="AR267" s="17"/>
      <c r="AT267" t="str">
        <f>IF(COUNTIF($AT$4:AT266,Potentials!B265)&gt;0,"",Potentials!B265)</f>
      </c>
      <c r="AU267" s="2" t="str">
        <f t="array" ref="AU267" aca="1" ca="1">IF($A$2="Tous",SUMPRODUCT((Potentials!$F$2:$F$2000)*(Potentials!$B$2:$B$2000=AT267)*(Potentials!$E$2:$E$2000&lt;&gt;"8 - Gagne")*(Potentials!$E$2:$E$2000&lt;&gt;"9 - Perdu")*(Potentials!$E$2:$E$2000&lt;&gt;"10 - Gele"))
+SUMPRODUCT((Potentials!$F$2:$F$2000=0)*(Potentials!$B$2:$B$2000=AT267)*(Potentials!$D$2:$D$2000)*(Potentials!$E$2:$E$2000&lt;&gt;"8 - Gagne")*(Potentials!$E$2:$E$2000&lt;&gt;"9 - Perdu")*(Potentials!$E$2:$E$2000&lt;&gt;"10 - Gele")),
SUMPRODUCT((Potentials!$F$2:$F$2000)*(Potentials!$B$2:$B$2000=AT267)*(Potentials!$E$2:$E$2000&lt;&gt;"8 - Gagne")*(Potentials!$E$2:$E$2000&lt;&gt;"9 - Perdu")*(Potentials!$E$2:$E$2000&lt;&gt;"10 - Gele")*(Potentials!$O$2:$O$2000=$A$2))
+SUMPRODUCT((Potentials!$F$2:$F$2000=0)*(Potentials!$B$2:$B$2000=AT267)*(Potentials!$D$2:$D$2000)*(Potentials!$E$2:$E$2000&lt;&gt;"8 - Gagne")*(Potentials!$E$2:$E$2000&lt;&gt;"9 - Perdu")*(Potentials!$E$2:$E$2000&lt;&gt;"10 - Gele")*(Potentials!$O$2:$O$2000=$A$2)))</f>
      </c>
      <c r="BA267" t="str">
        <f>Potentials!A265</f>
      </c>
      <c r="BB267" s="2" t="str">
        <f t="array" ref="BB267" aca="1" ca="1">IF($A$2="Tous",SUMPRODUCT((Potentials!$F$2:$F$2000)*(Potentials!$A$2:$A$2000=BA267)*(Potentials!$E$2:$E$2000&lt;&gt;"8 - Gagne")*(Potentials!$E$2:$E$2000&lt;&gt;"9 - Perdu")*(Potentials!$E$2:$E$2000&lt;&gt;"10 - Gele"))
+SUMPRODUCT((Potentials!$F$2:$F$2000=0)*(Potentials!$A$2:$A$2000=BA267)*(Potentials!$D$2:$D$2000)*(Potentials!$E$2:$E$2000&lt;&gt;"8 - Gagne")*(Potentials!$E$2:$E$2000&lt;&gt;"9 - Perdu")*(Potentials!$E$2:$E$2000&lt;&gt;"10 - Gele")),
SUMPRODUCT((Potentials!$F$2:$F$2000)*(Potentials!$A$2:$A$2000=BA267)*(Potentials!$E$2:$E$2000&lt;&gt;"8 - Gagne")*(Potentials!$E$2:$E$2000&lt;&gt;"9 - Perdu")*(Potentials!$E$2:$E$2000&lt;&gt;"10 - Gele")*(Potentials!$O$2:$O$2000=$A$2))
+SUMPRODUCT((Potentials!$F$2:$F$2000=0)*(Potentials!$A$2:$A$2000=BA267)*(Potentials!$D$2:$D$2000)*(Potentials!$E$2:$E$2000&lt;&gt;"8 - Gagne")*(Potentials!$E$2:$E$2000&lt;&gt;"9 - Perdu")*(Potentials!$E$2:$E$2000&lt;&gt;"10 - Gele")*(Potentials!$O$2:$O$2000=$A$2)))</f>
      </c>
    </row>
    <row r="268" spans="1:113">
      <c r="R268" t="str">
        <f>Potentials!A266</f>
      </c>
      <c r="S268" s="1" t="str">
        <f>Potentials!M266</f>
      </c>
      <c r="T268" s="47" t="str">
        <f>IF(INDEX(Potentials!$A$1:$O$1000,MATCH(R268,Potentials!$A$1:$A$1000,0),MATCH("Origine setup",Potentials!$A$1:$O$1,0))&lt;&gt;"",0,
IF($A$2="Tous",
IF(AND($R$2=0,$S$2=0,DATE(YEAR(S268),MONTH(S268),DAY(S268))&gt;=$O$6,(DATE(YEAR(S268),MONTH(S268),DAY(S268))&lt;=$O$3),LEFT(R268,3)="PRA"),1,
IF(AND($R$2&lt;&gt;0,$S$2&lt;&gt;0,DATE(YEAR(S268),MONTH(S268),DAY(S268))&gt;=$R$2,(DATE(YEAR(S268),MONTH(S268),DAY(S268))&lt;=$S$2),LEFT(R268,3)="PRA"),1,0)),
IF(AND($R$2=0,$S$2=0,DATE(YEAR(S268),MONTH(S268),DAY(S268))&gt;=$O$6,(DATE(YEAR(S268),MONTH(S268),DAY(S268))&lt;=$O$3),INDEX(Potentials!$A$1:$O$1000,MATCH(R268,Potentials!$A$1:$A$1000,0),MATCH("Groupe",Potentials!$A$1:$O$1,0))=$A$2,LEFT(R268,3)="PRA"),1,
IF(AND($R$2&lt;&gt;0,$S$2&lt;&gt;0,DATE(YEAR(S268),MONTH(S268),DAY(S268))&gt;=$R$2,(DATE(YEAR(S268),MONTH(S268),DAY(S268))&lt;=$S$2),INDEX(Potentials!$A$1:$O$1000,MATCH(R268,Potentials!$A$1:$A$1000,0),MATCH("Groupe",Potentials!$A$1:$O$1,0))=$A$2,LEFT(R268,3)="PRA"),1,0))))</f>
      </c>
      <c r="U268" s="47" t="str">
        <f>IF(T268&lt;&gt;0,SUM($T$4:T268),0)</f>
      </c>
      <c r="V268" s="1"/>
      <c r="W268" s="17"/>
      <c r="Y268" t="str">
        <f>Projects!A266</f>
      </c>
      <c r="Z268" s="1" t="str">
        <f>Projects!I266</f>
      </c>
      <c r="AA268" s="47" t="str">
        <f>IF($A$2="Tous",
IF(AND($Y$2=0,$Z$2=0,DATE(YEAR(Z268),MONTH(Z268),DAY(Z268))&gt;=$O$6,(DATE(YEAR(Z268),MONTH(Z268),DAY(Z268))&lt;=$O$3)),1,
IF(AND($Y$2&lt;&gt;0,$Z$2&lt;&gt;0,DATE(YEAR(Z268),MONTH(Z268),DAY(Z268))&gt;=$Y$2,(DATE(YEAR(Z268),MONTH(Z268),DAY(Z268))&lt;=$Z$2)),1,0)),
IF(AND($Y$2=0,$Z$2=0,DATE(YEAR(Z268),MONTH(Z268),DAY(Z268))&gt;=$O$6,(DATE(YEAR(Z268),MONTH(Z268),DAY(Z268))&lt;=$O$3),INDEX(Projects!$A$1:$O$1000,MATCH(Y268,Projects!$A$1:$A$1000,0),MATCH("Groupe",Projects!$A$1:$O$1,0))=$A$2),1,
IF(AND($Y$2&lt;&gt;0,$Z$2&lt;&gt;0,DATE(YEAR(Z268),MONTH(Z268),DAY(Z268))&gt;=$Y$2,(DATE(YEAR(Z268),MONTH(Z268),DAY(Z268))&lt;=$Z$2),INDEX(Projects!$A$1:$O$1000,MATCH(Y268,Projects!$A$1:$A$1000,0),MATCH("Groupe",Projects!$A$1:$O$1,0))=$A$2),1,0)))</f>
      </c>
      <c r="AB268" s="47" t="str">
        <f>IF(AA268&lt;&gt;0,SUM($AA$4:AA268),0)</f>
      </c>
      <c r="AC268" s="1"/>
      <c r="AD268" s="17"/>
      <c r="AF268" t="str">
        <f>Projects!A266</f>
      </c>
      <c r="AG268" s="1" t="str">
        <f>Projects!D266</f>
      </c>
      <c r="AH268" s="47" t="str">
        <f>IF($A$2="Tous",
IF(AND($AF$2=0,$AG$2=0,DATE(YEAR(AG268),MONTH(AG268),DAY(AG268))&gt;=$O$6,(DATE(YEAR(AG268),MONTH(AG268),DAY(AG268))&lt;=$O$3)),1,
IF(AND($AF$2&lt;&gt;0,$AG$2&lt;&gt;0,DATE(YEAR(AG268),MONTH(AG268),DAY(AG268))&gt;=$AF$2,(DATE(YEAR(AG268),MONTH(AG268),DAY(AG268))&lt;=$AG$2)),1,0)),
IF(AND($AF$2=0,$AG$2=0,DATE(YEAR(AG268),MONTH(AG268),DAY(AG268))&gt;=$O$6,(DATE(YEAR(AG268),MONTH(AG268),DAY(AG268))&lt;=$O$3),INDEX(Projects!$A$1:$O$1000,MATCH(AF268,Projects!$A$1:$A$1000,0),MATCH("Groupe",Projects!$A$1:$O$1,0))=$A$2),1,
IF(AND($AF$2&lt;&gt;0,$AG$2&lt;&gt;0,DATE(YEAR(AG268),MONTH(AG268),DAY(AG268))&gt;=$AF$2,(DATE(YEAR(AG268),MONTH(AG268),DAY(AG268))&lt;=$AG$2),INDEX(Projects!$A$1:$O$1000,MATCH(AF268,Projects!$A$1:$A$1000,0),MATCH("Groupe",Projects!$A$1:$O$1,0))=$A$2),1,0)))</f>
      </c>
      <c r="AI268" s="47" t="str">
        <f>IF(AH268&lt;&gt;0,SUM($AH$4:AH268),0)</f>
      </c>
      <c r="AJ268" s="1"/>
      <c r="AK268" s="17"/>
      <c r="AM268" t="str">
        <f>Potentials!A266</f>
      </c>
      <c r="AN268" s="1" t="str">
        <f>Potentials!L266</f>
      </c>
      <c r="AO268" s="47" t="str">
        <f>IF(INDEX(Potentials!$A$1:$O$1000,MATCH(R268,Potentials!$A$1:$A$1000,0),MATCH("Origine setup",Potentials!$A$1:$O$1,0))&lt;&gt;"",0,
IF($A$2="Tous",
IF(AND($AM$2=0,$AN$2=0,DATE(YEAR(AN268),MONTH(AN268),DAY(AN268))&gt;=$O$6,(DATE(YEAR(AN268),MONTH(AN268),DAY(AN268))&lt;=$O$3),INDEX(Potentials!$A$1:$O$10000,MATCH(AM268,Potentials!$A$1:$A$1000,0),MATCH("Statut",Potentials!$A$1:$O$1,0))="9 -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IF(AND($AM$2&lt;&gt;0,$AN$2&lt;&gt;0,DATE(YEAR(AN268),MONTH(AN268),DAY(AN268))&gt;=$AM$2,(DATE(YEAR(AN268),MONTH(AN268),DAY(AN268))&lt;=$AN$2),INDEX(Potentials!$A$1:$O$10000,MATCH(AM268,Potentials!$A$1:$A$1000,0),MATCH("Statut",Potentials!$A$1:$O$1,0))="9 - Perdu"),1,0)),
IF(AND($AM$2=0,$AN$2=0,DATE(YEAR(AN268),MONTH(AN268),DAY(AN268))&gt;=$O$6,(DATE(YEAR(AN268),MONTH(AN268),DAY(AN268))&lt;=$O$3),INDEX(Potentials!$A$1:$O$1000,MATCH(AM268,Potentials!$A$1:$A$1000,0),MATCH("Groupe",Potentials!$A$1:$O$1,0))=$A$2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,MATCH(AM268,Potentials!$A$1:$A$1000,0),MATCH("Groupe",Potentials!$A$1:$O$1,0))=$A$2,INDEX(Potentials!$A$1:$O$10000,MATCH(AM268,Potentials!$A$1:$A$1000,0),MATCH("Statut",Potentials!$A$1:$O$1,0))="9 - Perdu"),1,0))))</f>
      </c>
      <c r="AP268" s="47" t="str">
        <f>IF(AO268&lt;&gt;0,SUM($AO$4:AO268),0)</f>
      </c>
      <c r="AQ268" s="1"/>
      <c r="AR268" s="17"/>
      <c r="AT268" t="str">
        <f>IF(COUNTIF($AT$4:AT267,Potentials!B266)&gt;0,"",Potentials!B266)</f>
      </c>
      <c r="AU268" s="2" t="str">
        <f t="array" ref="AU268" aca="1" ca="1">IF($A$2="Tous",SUMPRODUCT((Potentials!$F$2:$F$2000)*(Potentials!$B$2:$B$2000=AT268)*(Potentials!$E$2:$E$2000&lt;&gt;"8 - Gagne")*(Potentials!$E$2:$E$2000&lt;&gt;"9 - Perdu")*(Potentials!$E$2:$E$2000&lt;&gt;"10 - Gele"))
+SUMPRODUCT((Potentials!$F$2:$F$2000=0)*(Potentials!$B$2:$B$2000=AT268)*(Potentials!$D$2:$D$2000)*(Potentials!$E$2:$E$2000&lt;&gt;"8 - Gagne")*(Potentials!$E$2:$E$2000&lt;&gt;"9 - Perdu")*(Potentials!$E$2:$E$2000&lt;&gt;"10 - Gele")),
SUMPRODUCT((Potentials!$F$2:$F$2000)*(Potentials!$B$2:$B$2000=AT268)*(Potentials!$E$2:$E$2000&lt;&gt;"8 - Gagne")*(Potentials!$E$2:$E$2000&lt;&gt;"9 - Perdu")*(Potentials!$E$2:$E$2000&lt;&gt;"10 - Gele")*(Potentials!$O$2:$O$2000=$A$2))
+SUMPRODUCT((Potentials!$F$2:$F$2000=0)*(Potentials!$B$2:$B$2000=AT268)*(Potentials!$D$2:$D$2000)*(Potentials!$E$2:$E$2000&lt;&gt;"8 - Gagne")*(Potentials!$E$2:$E$2000&lt;&gt;"9 - Perdu")*(Potentials!$E$2:$E$2000&lt;&gt;"10 - Gele")*(Potentials!$O$2:$O$2000=$A$2)))</f>
      </c>
      <c r="BA268" t="str">
        <f>Potentials!A266</f>
      </c>
      <c r="BB268" s="2" t="str">
        <f t="array" ref="BB268" aca="1" ca="1">IF($A$2="Tous",SUMPRODUCT((Potentials!$F$2:$F$2000)*(Potentials!$A$2:$A$2000=BA268)*(Potentials!$E$2:$E$2000&lt;&gt;"8 - Gagne")*(Potentials!$E$2:$E$2000&lt;&gt;"9 - Perdu")*(Potentials!$E$2:$E$2000&lt;&gt;"10 - Gele"))
+SUMPRODUCT((Potentials!$F$2:$F$2000=0)*(Potentials!$A$2:$A$2000=BA268)*(Potentials!$D$2:$D$2000)*(Potentials!$E$2:$E$2000&lt;&gt;"8 - Gagne")*(Potentials!$E$2:$E$2000&lt;&gt;"9 - Perdu")*(Potentials!$E$2:$E$2000&lt;&gt;"10 - Gele")),
SUMPRODUCT((Potentials!$F$2:$F$2000)*(Potentials!$A$2:$A$2000=BA268)*(Potentials!$E$2:$E$2000&lt;&gt;"8 - Gagne")*(Potentials!$E$2:$E$2000&lt;&gt;"9 - Perdu")*(Potentials!$E$2:$E$2000&lt;&gt;"10 - Gele")*(Potentials!$O$2:$O$2000=$A$2))
+SUMPRODUCT((Potentials!$F$2:$F$2000=0)*(Potentials!$A$2:$A$2000=BA268)*(Potentials!$D$2:$D$2000)*(Potentials!$E$2:$E$2000&lt;&gt;"8 - Gagne")*(Potentials!$E$2:$E$2000&lt;&gt;"9 - Perdu")*(Potentials!$E$2:$E$2000&lt;&gt;"10 - Gele")*(Potentials!$O$2:$O$2000=$A$2)))</f>
      </c>
    </row>
    <row r="269" spans="1:113">
      <c r="R269" t="str">
        <f>Potentials!A267</f>
      </c>
      <c r="S269" s="1" t="str">
        <f>Potentials!M267</f>
      </c>
      <c r="T269" s="47" t="str">
        <f>IF(INDEX(Potentials!$A$1:$O$1000,MATCH(R269,Potentials!$A$1:$A$1000,0),MATCH("Origine setup",Potentials!$A$1:$O$1,0))&lt;&gt;"",0,
IF($A$2="Tous",
IF(AND($R$2=0,$S$2=0,DATE(YEAR(S269),MONTH(S269),DAY(S269))&gt;=$O$6,(DATE(YEAR(S269),MONTH(S269),DAY(S269))&lt;=$O$3),LEFT(R269,3)="PRA"),1,
IF(AND($R$2&lt;&gt;0,$S$2&lt;&gt;0,DATE(YEAR(S269),MONTH(S269),DAY(S269))&gt;=$R$2,(DATE(YEAR(S269),MONTH(S269),DAY(S269))&lt;=$S$2),LEFT(R269,3)="PRA"),1,0)),
IF(AND($R$2=0,$S$2=0,DATE(YEAR(S269),MONTH(S269),DAY(S269))&gt;=$O$6,(DATE(YEAR(S269),MONTH(S269),DAY(S269))&lt;=$O$3),INDEX(Potentials!$A$1:$O$1000,MATCH(R269,Potentials!$A$1:$A$1000,0),MATCH("Groupe",Potentials!$A$1:$O$1,0))=$A$2,LEFT(R269,3)="PRA"),1,
IF(AND($R$2&lt;&gt;0,$S$2&lt;&gt;0,DATE(YEAR(S269),MONTH(S269),DAY(S269))&gt;=$R$2,(DATE(YEAR(S269),MONTH(S269),DAY(S269))&lt;=$S$2),INDEX(Potentials!$A$1:$O$1000,MATCH(R269,Potentials!$A$1:$A$1000,0),MATCH("Groupe",Potentials!$A$1:$O$1,0))=$A$2,LEFT(R269,3)="PRA"),1,0))))</f>
      </c>
      <c r="U269" s="47" t="str">
        <f>IF(T269&lt;&gt;0,SUM($T$4:T269),0)</f>
      </c>
      <c r="V269" s="1"/>
      <c r="W269" s="17"/>
      <c r="Y269" t="str">
        <f>Projects!A267</f>
      </c>
      <c r="Z269" s="1" t="str">
        <f>Projects!I267</f>
      </c>
      <c r="AA269" s="47" t="str">
        <f>IF($A$2="Tous",
IF(AND($Y$2=0,$Z$2=0,DATE(YEAR(Z269),MONTH(Z269),DAY(Z269))&gt;=$O$6,(DATE(YEAR(Z269),MONTH(Z269),DAY(Z269))&lt;=$O$3)),1,
IF(AND($Y$2&lt;&gt;0,$Z$2&lt;&gt;0,DATE(YEAR(Z269),MONTH(Z269),DAY(Z269))&gt;=$Y$2,(DATE(YEAR(Z269),MONTH(Z269),DAY(Z269))&lt;=$Z$2)),1,0)),
IF(AND($Y$2=0,$Z$2=0,DATE(YEAR(Z269),MONTH(Z269),DAY(Z269))&gt;=$O$6,(DATE(YEAR(Z269),MONTH(Z269),DAY(Z269))&lt;=$O$3),INDEX(Projects!$A$1:$O$1000,MATCH(Y269,Projects!$A$1:$A$1000,0),MATCH("Groupe",Projects!$A$1:$O$1,0))=$A$2),1,
IF(AND($Y$2&lt;&gt;0,$Z$2&lt;&gt;0,DATE(YEAR(Z269),MONTH(Z269),DAY(Z269))&gt;=$Y$2,(DATE(YEAR(Z269),MONTH(Z269),DAY(Z269))&lt;=$Z$2),INDEX(Projects!$A$1:$O$1000,MATCH(Y269,Projects!$A$1:$A$1000,0),MATCH("Groupe",Projects!$A$1:$O$1,0))=$A$2),1,0)))</f>
      </c>
      <c r="AB269" s="47" t="str">
        <f>IF(AA269&lt;&gt;0,SUM($AA$4:AA269),0)</f>
      </c>
      <c r="AC269" s="1"/>
      <c r="AD269" s="17"/>
      <c r="AF269" t="str">
        <f>Projects!A267</f>
      </c>
      <c r="AG269" s="1" t="str">
        <f>Projects!D267</f>
      </c>
      <c r="AH269" s="47" t="str">
        <f>IF($A$2="Tous",
IF(AND($AF$2=0,$AG$2=0,DATE(YEAR(AG269),MONTH(AG269),DAY(AG269))&gt;=$O$6,(DATE(YEAR(AG269),MONTH(AG269),DAY(AG269))&lt;=$O$3)),1,
IF(AND($AF$2&lt;&gt;0,$AG$2&lt;&gt;0,DATE(YEAR(AG269),MONTH(AG269),DAY(AG269))&gt;=$AF$2,(DATE(YEAR(AG269),MONTH(AG269),DAY(AG269))&lt;=$AG$2)),1,0)),
IF(AND($AF$2=0,$AG$2=0,DATE(YEAR(AG269),MONTH(AG269),DAY(AG269))&gt;=$O$6,(DATE(YEAR(AG269),MONTH(AG269),DAY(AG269))&lt;=$O$3),INDEX(Projects!$A$1:$O$1000,MATCH(AF269,Projects!$A$1:$A$1000,0),MATCH("Groupe",Projects!$A$1:$O$1,0))=$A$2),1,
IF(AND($AF$2&lt;&gt;0,$AG$2&lt;&gt;0,DATE(YEAR(AG269),MONTH(AG269),DAY(AG269))&gt;=$AF$2,(DATE(YEAR(AG269),MONTH(AG269),DAY(AG269))&lt;=$AG$2),INDEX(Projects!$A$1:$O$1000,MATCH(AF269,Projects!$A$1:$A$1000,0),MATCH("Groupe",Projects!$A$1:$O$1,0))=$A$2),1,0)))</f>
      </c>
      <c r="AI269" s="47" t="str">
        <f>IF(AH269&lt;&gt;0,SUM($AH$4:AH269),0)</f>
      </c>
      <c r="AJ269" s="1"/>
      <c r="AK269" s="17"/>
      <c r="AM269" t="str">
        <f>Potentials!A267</f>
      </c>
      <c r="AN269" s="1" t="str">
        <f>Potentials!L267</f>
      </c>
      <c r="AO269" s="47" t="str">
        <f>IF(INDEX(Potentials!$A$1:$O$1000,MATCH(R269,Potentials!$A$1:$A$1000,0),MATCH("Origine setup",Potentials!$A$1:$O$1,0))&lt;&gt;"",0,
IF($A$2="Tous",
IF(AND($AM$2=0,$AN$2=0,DATE(YEAR(AN269),MONTH(AN269),DAY(AN269))&gt;=$O$6,(DATE(YEAR(AN269),MONTH(AN269),DAY(AN269))&lt;=$O$3),INDEX(Potentials!$A$1:$O$10000,MATCH(AM269,Potentials!$A$1:$A$1000,0),MATCH("Statut",Potentials!$A$1:$O$1,0))="9 -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IF(AND($AM$2&lt;&gt;0,$AN$2&lt;&gt;0,DATE(YEAR(AN269),MONTH(AN269),DAY(AN269))&gt;=$AM$2,(DATE(YEAR(AN269),MONTH(AN269),DAY(AN269))&lt;=$AN$2),INDEX(Potentials!$A$1:$O$10000,MATCH(AM269,Potentials!$A$1:$A$1000,0),MATCH("Statut",Potentials!$A$1:$O$1,0))="9 - Perdu"),1,0)),
IF(AND($AM$2=0,$AN$2=0,DATE(YEAR(AN269),MONTH(AN269),DAY(AN269))&gt;=$O$6,(DATE(YEAR(AN269),MONTH(AN269),DAY(AN269))&lt;=$O$3),INDEX(Potentials!$A$1:$O$1000,MATCH(AM269,Potentials!$A$1:$A$1000,0),MATCH("Groupe",Potentials!$A$1:$O$1,0))=$A$2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,MATCH(AM269,Potentials!$A$1:$A$1000,0),MATCH("Groupe",Potentials!$A$1:$O$1,0))=$A$2,INDEX(Potentials!$A$1:$O$10000,MATCH(AM269,Potentials!$A$1:$A$1000,0),MATCH("Statut",Potentials!$A$1:$O$1,0))="9 - Perdu"),1,0))))</f>
      </c>
      <c r="AP269" s="47" t="str">
        <f>IF(AO269&lt;&gt;0,SUM($AO$4:AO269),0)</f>
      </c>
      <c r="AQ269" s="1"/>
      <c r="AR269" s="17"/>
      <c r="AT269" t="str">
        <f>IF(COUNTIF($AT$4:AT268,Potentials!B267)&gt;0,"",Potentials!B267)</f>
      </c>
      <c r="AU269" s="2" t="str">
        <f t="array" ref="AU269" aca="1" ca="1">IF($A$2="Tous",SUMPRODUCT((Potentials!$F$2:$F$2000)*(Potentials!$B$2:$B$2000=AT269)*(Potentials!$E$2:$E$2000&lt;&gt;"8 - Gagne")*(Potentials!$E$2:$E$2000&lt;&gt;"9 - Perdu")*(Potentials!$E$2:$E$2000&lt;&gt;"10 - Gele"))
+SUMPRODUCT((Potentials!$F$2:$F$2000=0)*(Potentials!$B$2:$B$2000=AT269)*(Potentials!$D$2:$D$2000)*(Potentials!$E$2:$E$2000&lt;&gt;"8 - Gagne")*(Potentials!$E$2:$E$2000&lt;&gt;"9 - Perdu")*(Potentials!$E$2:$E$2000&lt;&gt;"10 - Gele")),
SUMPRODUCT((Potentials!$F$2:$F$2000)*(Potentials!$B$2:$B$2000=AT269)*(Potentials!$E$2:$E$2000&lt;&gt;"8 - Gagne")*(Potentials!$E$2:$E$2000&lt;&gt;"9 - Perdu")*(Potentials!$E$2:$E$2000&lt;&gt;"10 - Gele")*(Potentials!$O$2:$O$2000=$A$2))
+SUMPRODUCT((Potentials!$F$2:$F$2000=0)*(Potentials!$B$2:$B$2000=AT269)*(Potentials!$D$2:$D$2000)*(Potentials!$E$2:$E$2000&lt;&gt;"8 - Gagne")*(Potentials!$E$2:$E$2000&lt;&gt;"9 - Perdu")*(Potentials!$E$2:$E$2000&lt;&gt;"10 - Gele")*(Potentials!$O$2:$O$2000=$A$2)))</f>
      </c>
      <c r="BA269" t="str">
        <f>Potentials!A267</f>
      </c>
      <c r="BB269" s="2" t="str">
        <f t="array" ref="BB269" aca="1" ca="1">IF($A$2="Tous",SUMPRODUCT((Potentials!$F$2:$F$2000)*(Potentials!$A$2:$A$2000=BA269)*(Potentials!$E$2:$E$2000&lt;&gt;"8 - Gagne")*(Potentials!$E$2:$E$2000&lt;&gt;"9 - Perdu")*(Potentials!$E$2:$E$2000&lt;&gt;"10 - Gele"))
+SUMPRODUCT((Potentials!$F$2:$F$2000=0)*(Potentials!$A$2:$A$2000=BA269)*(Potentials!$D$2:$D$2000)*(Potentials!$E$2:$E$2000&lt;&gt;"8 - Gagne")*(Potentials!$E$2:$E$2000&lt;&gt;"9 - Perdu")*(Potentials!$E$2:$E$2000&lt;&gt;"10 - Gele")),
SUMPRODUCT((Potentials!$F$2:$F$2000)*(Potentials!$A$2:$A$2000=BA269)*(Potentials!$E$2:$E$2000&lt;&gt;"8 - Gagne")*(Potentials!$E$2:$E$2000&lt;&gt;"9 - Perdu")*(Potentials!$E$2:$E$2000&lt;&gt;"10 - Gele")*(Potentials!$O$2:$O$2000=$A$2))
+SUMPRODUCT((Potentials!$F$2:$F$2000=0)*(Potentials!$A$2:$A$2000=BA269)*(Potentials!$D$2:$D$2000)*(Potentials!$E$2:$E$2000&lt;&gt;"8 - Gagne")*(Potentials!$E$2:$E$2000&lt;&gt;"9 - Perdu")*(Potentials!$E$2:$E$2000&lt;&gt;"10 - Gele")*(Potentials!$O$2:$O$2000=$A$2)))</f>
      </c>
    </row>
    <row r="270" spans="1:113">
      <c r="R270" t="str">
        <f>Potentials!A268</f>
      </c>
      <c r="S270" s="1" t="str">
        <f>Potentials!M268</f>
      </c>
      <c r="T270" s="47" t="str">
        <f>IF(INDEX(Potentials!$A$1:$O$1000,MATCH(R270,Potentials!$A$1:$A$1000,0),MATCH("Origine setup",Potentials!$A$1:$O$1,0))&lt;&gt;"",0,
IF($A$2="Tous",
IF(AND($R$2=0,$S$2=0,DATE(YEAR(S270),MONTH(S270),DAY(S270))&gt;=$O$6,(DATE(YEAR(S270),MONTH(S270),DAY(S270))&lt;=$O$3),LEFT(R270,3)="PRA"),1,
IF(AND($R$2&lt;&gt;0,$S$2&lt;&gt;0,DATE(YEAR(S270),MONTH(S270),DAY(S270))&gt;=$R$2,(DATE(YEAR(S270),MONTH(S270),DAY(S270))&lt;=$S$2),LEFT(R270,3)="PRA"),1,0)),
IF(AND($R$2=0,$S$2=0,DATE(YEAR(S270),MONTH(S270),DAY(S270))&gt;=$O$6,(DATE(YEAR(S270),MONTH(S270),DAY(S270))&lt;=$O$3),INDEX(Potentials!$A$1:$O$1000,MATCH(R270,Potentials!$A$1:$A$1000,0),MATCH("Groupe",Potentials!$A$1:$O$1,0))=$A$2,LEFT(R270,3)="PRA"),1,
IF(AND($R$2&lt;&gt;0,$S$2&lt;&gt;0,DATE(YEAR(S270),MONTH(S270),DAY(S270))&gt;=$R$2,(DATE(YEAR(S270),MONTH(S270),DAY(S270))&lt;=$S$2),INDEX(Potentials!$A$1:$O$1000,MATCH(R270,Potentials!$A$1:$A$1000,0),MATCH("Groupe",Potentials!$A$1:$O$1,0))=$A$2,LEFT(R270,3)="PRA"),1,0))))</f>
      </c>
      <c r="U270" s="47" t="str">
        <f>IF(T270&lt;&gt;0,SUM($T$4:T270),0)</f>
      </c>
      <c r="V270" s="1"/>
      <c r="W270" s="17"/>
      <c r="Y270" t="str">
        <f>Projects!A268</f>
      </c>
      <c r="Z270" s="1" t="str">
        <f>Projects!I268</f>
      </c>
      <c r="AA270" s="47" t="str">
        <f>IF($A$2="Tous",
IF(AND($Y$2=0,$Z$2=0,DATE(YEAR(Z270),MONTH(Z270),DAY(Z270))&gt;=$O$6,(DATE(YEAR(Z270),MONTH(Z270),DAY(Z270))&lt;=$O$3)),1,
IF(AND($Y$2&lt;&gt;0,$Z$2&lt;&gt;0,DATE(YEAR(Z270),MONTH(Z270),DAY(Z270))&gt;=$Y$2,(DATE(YEAR(Z270),MONTH(Z270),DAY(Z270))&lt;=$Z$2)),1,0)),
IF(AND($Y$2=0,$Z$2=0,DATE(YEAR(Z270),MONTH(Z270),DAY(Z270))&gt;=$O$6,(DATE(YEAR(Z270),MONTH(Z270),DAY(Z270))&lt;=$O$3),INDEX(Projects!$A$1:$O$1000,MATCH(Y270,Projects!$A$1:$A$1000,0),MATCH("Groupe",Projects!$A$1:$O$1,0))=$A$2),1,
IF(AND($Y$2&lt;&gt;0,$Z$2&lt;&gt;0,DATE(YEAR(Z270),MONTH(Z270),DAY(Z270))&gt;=$Y$2,(DATE(YEAR(Z270),MONTH(Z270),DAY(Z270))&lt;=$Z$2),INDEX(Projects!$A$1:$O$1000,MATCH(Y270,Projects!$A$1:$A$1000,0),MATCH("Groupe",Projects!$A$1:$O$1,0))=$A$2),1,0)))</f>
      </c>
      <c r="AB270" s="47" t="str">
        <f>IF(AA270&lt;&gt;0,SUM($AA$4:AA270),0)</f>
      </c>
      <c r="AC270" s="1"/>
      <c r="AD270" s="17"/>
      <c r="AF270" t="str">
        <f>Projects!A268</f>
      </c>
      <c r="AG270" s="1" t="str">
        <f>Projects!D268</f>
      </c>
      <c r="AH270" s="47" t="str">
        <f>IF($A$2="Tous",
IF(AND($AF$2=0,$AG$2=0,DATE(YEAR(AG270),MONTH(AG270),DAY(AG270))&gt;=$O$6,(DATE(YEAR(AG270),MONTH(AG270),DAY(AG270))&lt;=$O$3)),1,
IF(AND($AF$2&lt;&gt;0,$AG$2&lt;&gt;0,DATE(YEAR(AG270),MONTH(AG270),DAY(AG270))&gt;=$AF$2,(DATE(YEAR(AG270),MONTH(AG270),DAY(AG270))&lt;=$AG$2)),1,0)),
IF(AND($AF$2=0,$AG$2=0,DATE(YEAR(AG270),MONTH(AG270),DAY(AG270))&gt;=$O$6,(DATE(YEAR(AG270),MONTH(AG270),DAY(AG270))&lt;=$O$3),INDEX(Projects!$A$1:$O$1000,MATCH(AF270,Projects!$A$1:$A$1000,0),MATCH("Groupe",Projects!$A$1:$O$1,0))=$A$2),1,
IF(AND($AF$2&lt;&gt;0,$AG$2&lt;&gt;0,DATE(YEAR(AG270),MONTH(AG270),DAY(AG270))&gt;=$AF$2,(DATE(YEAR(AG270),MONTH(AG270),DAY(AG270))&lt;=$AG$2),INDEX(Projects!$A$1:$O$1000,MATCH(AF270,Projects!$A$1:$A$1000,0),MATCH("Groupe",Projects!$A$1:$O$1,0))=$A$2),1,0)))</f>
      </c>
      <c r="AI270" s="47" t="str">
        <f>IF(AH270&lt;&gt;0,SUM($AH$4:AH270),0)</f>
      </c>
      <c r="AJ270" s="1"/>
      <c r="AK270" s="17"/>
      <c r="AM270" t="str">
        <f>Potentials!A268</f>
      </c>
      <c r="AN270" s="1" t="str">
        <f>Potentials!L268</f>
      </c>
      <c r="AO270" s="47" t="str">
        <f>IF(INDEX(Potentials!$A$1:$O$1000,MATCH(R270,Potentials!$A$1:$A$1000,0),MATCH("Origine setup",Potentials!$A$1:$O$1,0))&lt;&gt;"",0,
IF($A$2="Tous",
IF(AND($AM$2=0,$AN$2=0,DATE(YEAR(AN270),MONTH(AN270),DAY(AN270))&gt;=$O$6,(DATE(YEAR(AN270),MONTH(AN270),DAY(AN270))&lt;=$O$3),INDEX(Potentials!$A$1:$O$10000,MATCH(AM270,Potentials!$A$1:$A$1000,0),MATCH("Statut",Potentials!$A$1:$O$1,0))="9 -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IF(AND($AM$2&lt;&gt;0,$AN$2&lt;&gt;0,DATE(YEAR(AN270),MONTH(AN270),DAY(AN270))&gt;=$AM$2,(DATE(YEAR(AN270),MONTH(AN270),DAY(AN270))&lt;=$AN$2),INDEX(Potentials!$A$1:$O$10000,MATCH(AM270,Potentials!$A$1:$A$1000,0),MATCH("Statut",Potentials!$A$1:$O$1,0))="9 - Perdu"),1,0)),
IF(AND($AM$2=0,$AN$2=0,DATE(YEAR(AN270),MONTH(AN270),DAY(AN270))&gt;=$O$6,(DATE(YEAR(AN270),MONTH(AN270),DAY(AN270))&lt;=$O$3),INDEX(Potentials!$A$1:$O$1000,MATCH(AM270,Potentials!$A$1:$A$1000,0),MATCH("Groupe",Potentials!$A$1:$O$1,0))=$A$2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,MATCH(AM270,Potentials!$A$1:$A$1000,0),MATCH("Groupe",Potentials!$A$1:$O$1,0))=$A$2,INDEX(Potentials!$A$1:$O$10000,MATCH(AM270,Potentials!$A$1:$A$1000,0),MATCH("Statut",Potentials!$A$1:$O$1,0))="9 - Perdu"),1,0))))</f>
      </c>
      <c r="AP270" s="47" t="str">
        <f>IF(AO270&lt;&gt;0,SUM($AO$4:AO270),0)</f>
      </c>
      <c r="AQ270" s="1"/>
      <c r="AR270" s="17"/>
      <c r="AT270" t="str">
        <f>IF(COUNTIF($AT$4:AT269,Potentials!B268)&gt;0,"",Potentials!B268)</f>
      </c>
      <c r="AU270" s="2" t="str">
        <f t="array" ref="AU270" aca="1" ca="1">IF($A$2="Tous",SUMPRODUCT((Potentials!$F$2:$F$2000)*(Potentials!$B$2:$B$2000=AT270)*(Potentials!$E$2:$E$2000&lt;&gt;"8 - Gagne")*(Potentials!$E$2:$E$2000&lt;&gt;"9 - Perdu")*(Potentials!$E$2:$E$2000&lt;&gt;"10 - Gele"))
+SUMPRODUCT((Potentials!$F$2:$F$2000=0)*(Potentials!$B$2:$B$2000=AT270)*(Potentials!$D$2:$D$2000)*(Potentials!$E$2:$E$2000&lt;&gt;"8 - Gagne")*(Potentials!$E$2:$E$2000&lt;&gt;"9 - Perdu")*(Potentials!$E$2:$E$2000&lt;&gt;"10 - Gele")),
SUMPRODUCT((Potentials!$F$2:$F$2000)*(Potentials!$B$2:$B$2000=AT270)*(Potentials!$E$2:$E$2000&lt;&gt;"8 - Gagne")*(Potentials!$E$2:$E$2000&lt;&gt;"9 - Perdu")*(Potentials!$E$2:$E$2000&lt;&gt;"10 - Gele")*(Potentials!$O$2:$O$2000=$A$2))
+SUMPRODUCT((Potentials!$F$2:$F$2000=0)*(Potentials!$B$2:$B$2000=AT270)*(Potentials!$D$2:$D$2000)*(Potentials!$E$2:$E$2000&lt;&gt;"8 - Gagne")*(Potentials!$E$2:$E$2000&lt;&gt;"9 - Perdu")*(Potentials!$E$2:$E$2000&lt;&gt;"10 - Gele")*(Potentials!$O$2:$O$2000=$A$2)))</f>
      </c>
      <c r="BA270" t="str">
        <f>Potentials!A268</f>
      </c>
      <c r="BB270" s="2" t="str">
        <f t="array" ref="BB270" aca="1" ca="1">IF($A$2="Tous",SUMPRODUCT((Potentials!$F$2:$F$2000)*(Potentials!$A$2:$A$2000=BA270)*(Potentials!$E$2:$E$2000&lt;&gt;"8 - Gagne")*(Potentials!$E$2:$E$2000&lt;&gt;"9 - Perdu")*(Potentials!$E$2:$E$2000&lt;&gt;"10 - Gele"))
+SUMPRODUCT((Potentials!$F$2:$F$2000=0)*(Potentials!$A$2:$A$2000=BA270)*(Potentials!$D$2:$D$2000)*(Potentials!$E$2:$E$2000&lt;&gt;"8 - Gagne")*(Potentials!$E$2:$E$2000&lt;&gt;"9 - Perdu")*(Potentials!$E$2:$E$2000&lt;&gt;"10 - Gele")),
SUMPRODUCT((Potentials!$F$2:$F$2000)*(Potentials!$A$2:$A$2000=BA270)*(Potentials!$E$2:$E$2000&lt;&gt;"8 - Gagne")*(Potentials!$E$2:$E$2000&lt;&gt;"9 - Perdu")*(Potentials!$E$2:$E$2000&lt;&gt;"10 - Gele")*(Potentials!$O$2:$O$2000=$A$2))
+SUMPRODUCT((Potentials!$F$2:$F$2000=0)*(Potentials!$A$2:$A$2000=BA270)*(Potentials!$D$2:$D$2000)*(Potentials!$E$2:$E$2000&lt;&gt;"8 - Gagne")*(Potentials!$E$2:$E$2000&lt;&gt;"9 - Perdu")*(Potentials!$E$2:$E$2000&lt;&gt;"10 - Gele")*(Potentials!$O$2:$O$2000=$A$2)))</f>
      </c>
    </row>
    <row r="271" spans="1:113">
      <c r="R271" t="str">
        <f>Potentials!A269</f>
      </c>
      <c r="S271" s="1" t="str">
        <f>Potentials!M269</f>
      </c>
      <c r="T271" s="47" t="str">
        <f>IF(INDEX(Potentials!$A$1:$O$1000,MATCH(R271,Potentials!$A$1:$A$1000,0),MATCH("Origine setup",Potentials!$A$1:$O$1,0))&lt;&gt;"",0,
IF($A$2="Tous",
IF(AND($R$2=0,$S$2=0,DATE(YEAR(S271),MONTH(S271),DAY(S271))&gt;=$O$6,(DATE(YEAR(S271),MONTH(S271),DAY(S271))&lt;=$O$3),LEFT(R271,3)="PRA"),1,
IF(AND($R$2&lt;&gt;0,$S$2&lt;&gt;0,DATE(YEAR(S271),MONTH(S271),DAY(S271))&gt;=$R$2,(DATE(YEAR(S271),MONTH(S271),DAY(S271))&lt;=$S$2),LEFT(R271,3)="PRA"),1,0)),
IF(AND($R$2=0,$S$2=0,DATE(YEAR(S271),MONTH(S271),DAY(S271))&gt;=$O$6,(DATE(YEAR(S271),MONTH(S271),DAY(S271))&lt;=$O$3),INDEX(Potentials!$A$1:$O$1000,MATCH(R271,Potentials!$A$1:$A$1000,0),MATCH("Groupe",Potentials!$A$1:$O$1,0))=$A$2,LEFT(R271,3)="PRA"),1,
IF(AND($R$2&lt;&gt;0,$S$2&lt;&gt;0,DATE(YEAR(S271),MONTH(S271),DAY(S271))&gt;=$R$2,(DATE(YEAR(S271),MONTH(S271),DAY(S271))&lt;=$S$2),INDEX(Potentials!$A$1:$O$1000,MATCH(R271,Potentials!$A$1:$A$1000,0),MATCH("Groupe",Potentials!$A$1:$O$1,0))=$A$2,LEFT(R271,3)="PRA"),1,0))))</f>
      </c>
      <c r="U271" s="47" t="str">
        <f>IF(T271&lt;&gt;0,SUM($T$4:T271),0)</f>
      </c>
      <c r="V271" s="1"/>
      <c r="W271" s="17"/>
      <c r="Y271" t="str">
        <f>Projects!A269</f>
      </c>
      <c r="Z271" s="1" t="str">
        <f>Projects!I269</f>
      </c>
      <c r="AA271" s="47" t="str">
        <f>IF($A$2="Tous",
IF(AND($Y$2=0,$Z$2=0,DATE(YEAR(Z271),MONTH(Z271),DAY(Z271))&gt;=$O$6,(DATE(YEAR(Z271),MONTH(Z271),DAY(Z271))&lt;=$O$3)),1,
IF(AND($Y$2&lt;&gt;0,$Z$2&lt;&gt;0,DATE(YEAR(Z271),MONTH(Z271),DAY(Z271))&gt;=$Y$2,(DATE(YEAR(Z271),MONTH(Z271),DAY(Z271))&lt;=$Z$2)),1,0)),
IF(AND($Y$2=0,$Z$2=0,DATE(YEAR(Z271),MONTH(Z271),DAY(Z271))&gt;=$O$6,(DATE(YEAR(Z271),MONTH(Z271),DAY(Z271))&lt;=$O$3),INDEX(Projects!$A$1:$O$1000,MATCH(Y271,Projects!$A$1:$A$1000,0),MATCH("Groupe",Projects!$A$1:$O$1,0))=$A$2),1,
IF(AND($Y$2&lt;&gt;0,$Z$2&lt;&gt;0,DATE(YEAR(Z271),MONTH(Z271),DAY(Z271))&gt;=$Y$2,(DATE(YEAR(Z271),MONTH(Z271),DAY(Z271))&lt;=$Z$2),INDEX(Projects!$A$1:$O$1000,MATCH(Y271,Projects!$A$1:$A$1000,0),MATCH("Groupe",Projects!$A$1:$O$1,0))=$A$2),1,0)))</f>
      </c>
      <c r="AB271" s="47" t="str">
        <f>IF(AA271&lt;&gt;0,SUM($AA$4:AA271),0)</f>
      </c>
      <c r="AC271" s="1"/>
      <c r="AD271" s="17"/>
      <c r="AF271" t="str">
        <f>Projects!A269</f>
      </c>
      <c r="AG271" s="1" t="str">
        <f>Projects!D269</f>
      </c>
      <c r="AH271" s="47" t="str">
        <f>IF($A$2="Tous",
IF(AND($AF$2=0,$AG$2=0,DATE(YEAR(AG271),MONTH(AG271),DAY(AG271))&gt;=$O$6,(DATE(YEAR(AG271),MONTH(AG271),DAY(AG271))&lt;=$O$3)),1,
IF(AND($AF$2&lt;&gt;0,$AG$2&lt;&gt;0,DATE(YEAR(AG271),MONTH(AG271),DAY(AG271))&gt;=$AF$2,(DATE(YEAR(AG271),MONTH(AG271),DAY(AG271))&lt;=$AG$2)),1,0)),
IF(AND($AF$2=0,$AG$2=0,DATE(YEAR(AG271),MONTH(AG271),DAY(AG271))&gt;=$O$6,(DATE(YEAR(AG271),MONTH(AG271),DAY(AG271))&lt;=$O$3),INDEX(Projects!$A$1:$O$1000,MATCH(AF271,Projects!$A$1:$A$1000,0),MATCH("Groupe",Projects!$A$1:$O$1,0))=$A$2),1,
IF(AND($AF$2&lt;&gt;0,$AG$2&lt;&gt;0,DATE(YEAR(AG271),MONTH(AG271),DAY(AG271))&gt;=$AF$2,(DATE(YEAR(AG271),MONTH(AG271),DAY(AG271))&lt;=$AG$2),INDEX(Projects!$A$1:$O$1000,MATCH(AF271,Projects!$A$1:$A$1000,0),MATCH("Groupe",Projects!$A$1:$O$1,0))=$A$2),1,0)))</f>
      </c>
      <c r="AI271" s="47" t="str">
        <f>IF(AH271&lt;&gt;0,SUM($AH$4:AH271),0)</f>
      </c>
      <c r="AJ271" s="1"/>
      <c r="AK271" s="17"/>
      <c r="AM271" t="str">
        <f>Potentials!A269</f>
      </c>
      <c r="AN271" s="1" t="str">
        <f>Potentials!L269</f>
      </c>
      <c r="AO271" s="47" t="str">
        <f>IF(INDEX(Potentials!$A$1:$O$1000,MATCH(R271,Potentials!$A$1:$A$1000,0),MATCH("Origine setup",Potentials!$A$1:$O$1,0))&lt;&gt;"",0,
IF($A$2="Tous",
IF(AND($AM$2=0,$AN$2=0,DATE(YEAR(AN271),MONTH(AN271),DAY(AN271))&gt;=$O$6,(DATE(YEAR(AN271),MONTH(AN271),DAY(AN271))&lt;=$O$3),INDEX(Potentials!$A$1:$O$10000,MATCH(AM271,Potentials!$A$1:$A$1000,0),MATCH("Statut",Potentials!$A$1:$O$1,0))="9 -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IF(AND($AM$2&lt;&gt;0,$AN$2&lt;&gt;0,DATE(YEAR(AN271),MONTH(AN271),DAY(AN271))&gt;=$AM$2,(DATE(YEAR(AN271),MONTH(AN271),DAY(AN271))&lt;=$AN$2),INDEX(Potentials!$A$1:$O$10000,MATCH(AM271,Potentials!$A$1:$A$1000,0),MATCH("Statut",Potentials!$A$1:$O$1,0))="9 - Perdu"),1,0)),
IF(AND($AM$2=0,$AN$2=0,DATE(YEAR(AN271),MONTH(AN271),DAY(AN271))&gt;=$O$6,(DATE(YEAR(AN271),MONTH(AN271),DAY(AN271))&lt;=$O$3),INDEX(Potentials!$A$1:$O$1000,MATCH(AM271,Potentials!$A$1:$A$1000,0),MATCH("Groupe",Potentials!$A$1:$O$1,0))=$A$2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,MATCH(AM271,Potentials!$A$1:$A$1000,0),MATCH("Groupe",Potentials!$A$1:$O$1,0))=$A$2,INDEX(Potentials!$A$1:$O$10000,MATCH(AM271,Potentials!$A$1:$A$1000,0),MATCH("Statut",Potentials!$A$1:$O$1,0))="9 - Perdu"),1,0))))</f>
      </c>
      <c r="AP271" s="47" t="str">
        <f>IF(AO271&lt;&gt;0,SUM($AO$4:AO271),0)</f>
      </c>
      <c r="AQ271" s="1"/>
      <c r="AR271" s="17"/>
      <c r="AT271" t="str">
        <f>IF(COUNTIF($AT$4:AT270,Potentials!B269)&gt;0,"",Potentials!B269)</f>
      </c>
      <c r="AU271" s="2" t="str">
        <f t="array" ref="AU271" aca="1" ca="1">IF($A$2="Tous",SUMPRODUCT((Potentials!$F$2:$F$2000)*(Potentials!$B$2:$B$2000=AT271)*(Potentials!$E$2:$E$2000&lt;&gt;"8 - Gagne")*(Potentials!$E$2:$E$2000&lt;&gt;"9 - Perdu")*(Potentials!$E$2:$E$2000&lt;&gt;"10 - Gele"))
+SUMPRODUCT((Potentials!$F$2:$F$2000=0)*(Potentials!$B$2:$B$2000=AT271)*(Potentials!$D$2:$D$2000)*(Potentials!$E$2:$E$2000&lt;&gt;"8 - Gagne")*(Potentials!$E$2:$E$2000&lt;&gt;"9 - Perdu")*(Potentials!$E$2:$E$2000&lt;&gt;"10 - Gele")),
SUMPRODUCT((Potentials!$F$2:$F$2000)*(Potentials!$B$2:$B$2000=AT271)*(Potentials!$E$2:$E$2000&lt;&gt;"8 - Gagne")*(Potentials!$E$2:$E$2000&lt;&gt;"9 - Perdu")*(Potentials!$E$2:$E$2000&lt;&gt;"10 - Gele")*(Potentials!$O$2:$O$2000=$A$2))
+SUMPRODUCT((Potentials!$F$2:$F$2000=0)*(Potentials!$B$2:$B$2000=AT271)*(Potentials!$D$2:$D$2000)*(Potentials!$E$2:$E$2000&lt;&gt;"8 - Gagne")*(Potentials!$E$2:$E$2000&lt;&gt;"9 - Perdu")*(Potentials!$E$2:$E$2000&lt;&gt;"10 - Gele")*(Potentials!$O$2:$O$2000=$A$2)))</f>
      </c>
      <c r="BA271" t="str">
        <f>Potentials!A269</f>
      </c>
      <c r="BB271" s="2" t="str">
        <f t="array" ref="BB271" aca="1" ca="1">IF($A$2="Tous",SUMPRODUCT((Potentials!$F$2:$F$2000)*(Potentials!$A$2:$A$2000=BA271)*(Potentials!$E$2:$E$2000&lt;&gt;"8 - Gagne")*(Potentials!$E$2:$E$2000&lt;&gt;"9 - Perdu")*(Potentials!$E$2:$E$2000&lt;&gt;"10 - Gele"))
+SUMPRODUCT((Potentials!$F$2:$F$2000=0)*(Potentials!$A$2:$A$2000=BA271)*(Potentials!$D$2:$D$2000)*(Potentials!$E$2:$E$2000&lt;&gt;"8 - Gagne")*(Potentials!$E$2:$E$2000&lt;&gt;"9 - Perdu")*(Potentials!$E$2:$E$2000&lt;&gt;"10 - Gele")),
SUMPRODUCT((Potentials!$F$2:$F$2000)*(Potentials!$A$2:$A$2000=BA271)*(Potentials!$E$2:$E$2000&lt;&gt;"8 - Gagne")*(Potentials!$E$2:$E$2000&lt;&gt;"9 - Perdu")*(Potentials!$E$2:$E$2000&lt;&gt;"10 - Gele")*(Potentials!$O$2:$O$2000=$A$2))
+SUMPRODUCT((Potentials!$F$2:$F$2000=0)*(Potentials!$A$2:$A$2000=BA271)*(Potentials!$D$2:$D$2000)*(Potentials!$E$2:$E$2000&lt;&gt;"8 - Gagne")*(Potentials!$E$2:$E$2000&lt;&gt;"9 - Perdu")*(Potentials!$E$2:$E$2000&lt;&gt;"10 - Gele")*(Potentials!$O$2:$O$2000=$A$2)))</f>
      </c>
    </row>
    <row r="272" spans="1:113">
      <c r="R272" t="str">
        <f>Potentials!A270</f>
      </c>
      <c r="S272" s="1" t="str">
        <f>Potentials!M270</f>
      </c>
      <c r="T272" s="47" t="str">
        <f>IF(INDEX(Potentials!$A$1:$O$1000,MATCH(R272,Potentials!$A$1:$A$1000,0),MATCH("Origine setup",Potentials!$A$1:$O$1,0))&lt;&gt;"",0,
IF($A$2="Tous",
IF(AND($R$2=0,$S$2=0,DATE(YEAR(S272),MONTH(S272),DAY(S272))&gt;=$O$6,(DATE(YEAR(S272),MONTH(S272),DAY(S272))&lt;=$O$3),LEFT(R272,3)="PRA"),1,
IF(AND($R$2&lt;&gt;0,$S$2&lt;&gt;0,DATE(YEAR(S272),MONTH(S272),DAY(S272))&gt;=$R$2,(DATE(YEAR(S272),MONTH(S272),DAY(S272))&lt;=$S$2),LEFT(R272,3)="PRA"),1,0)),
IF(AND($R$2=0,$S$2=0,DATE(YEAR(S272),MONTH(S272),DAY(S272))&gt;=$O$6,(DATE(YEAR(S272),MONTH(S272),DAY(S272))&lt;=$O$3),INDEX(Potentials!$A$1:$O$1000,MATCH(R272,Potentials!$A$1:$A$1000,0),MATCH("Groupe",Potentials!$A$1:$O$1,0))=$A$2,LEFT(R272,3)="PRA"),1,
IF(AND($R$2&lt;&gt;0,$S$2&lt;&gt;0,DATE(YEAR(S272),MONTH(S272),DAY(S272))&gt;=$R$2,(DATE(YEAR(S272),MONTH(S272),DAY(S272))&lt;=$S$2),INDEX(Potentials!$A$1:$O$1000,MATCH(R272,Potentials!$A$1:$A$1000,0),MATCH("Groupe",Potentials!$A$1:$O$1,0))=$A$2,LEFT(R272,3)="PRA"),1,0))))</f>
      </c>
      <c r="U272" s="47" t="str">
        <f>IF(T272&lt;&gt;0,SUM($T$4:T272),0)</f>
      </c>
      <c r="V272" s="1"/>
      <c r="W272" s="17"/>
      <c r="Y272" t="str">
        <f>Projects!A270</f>
      </c>
      <c r="Z272" s="1" t="str">
        <f>Projects!I270</f>
      </c>
      <c r="AA272" s="47" t="str">
        <f>IF($A$2="Tous",
IF(AND($Y$2=0,$Z$2=0,DATE(YEAR(Z272),MONTH(Z272),DAY(Z272))&gt;=$O$6,(DATE(YEAR(Z272),MONTH(Z272),DAY(Z272))&lt;=$O$3)),1,
IF(AND($Y$2&lt;&gt;0,$Z$2&lt;&gt;0,DATE(YEAR(Z272),MONTH(Z272),DAY(Z272))&gt;=$Y$2,(DATE(YEAR(Z272),MONTH(Z272),DAY(Z272))&lt;=$Z$2)),1,0)),
IF(AND($Y$2=0,$Z$2=0,DATE(YEAR(Z272),MONTH(Z272),DAY(Z272))&gt;=$O$6,(DATE(YEAR(Z272),MONTH(Z272),DAY(Z272))&lt;=$O$3),INDEX(Projects!$A$1:$O$1000,MATCH(Y272,Projects!$A$1:$A$1000,0),MATCH("Groupe",Projects!$A$1:$O$1,0))=$A$2),1,
IF(AND($Y$2&lt;&gt;0,$Z$2&lt;&gt;0,DATE(YEAR(Z272),MONTH(Z272),DAY(Z272))&gt;=$Y$2,(DATE(YEAR(Z272),MONTH(Z272),DAY(Z272))&lt;=$Z$2),INDEX(Projects!$A$1:$O$1000,MATCH(Y272,Projects!$A$1:$A$1000,0),MATCH("Groupe",Projects!$A$1:$O$1,0))=$A$2),1,0)))</f>
      </c>
      <c r="AB272" s="47" t="str">
        <f>IF(AA272&lt;&gt;0,SUM($AA$4:AA272),0)</f>
      </c>
      <c r="AC272" s="1"/>
      <c r="AD272" s="17"/>
      <c r="AF272" t="str">
        <f>Projects!A270</f>
      </c>
      <c r="AG272" s="1" t="str">
        <f>Projects!D270</f>
      </c>
      <c r="AH272" s="47" t="str">
        <f>IF($A$2="Tous",
IF(AND($AF$2=0,$AG$2=0,DATE(YEAR(AG272),MONTH(AG272),DAY(AG272))&gt;=$O$6,(DATE(YEAR(AG272),MONTH(AG272),DAY(AG272))&lt;=$O$3)),1,
IF(AND($AF$2&lt;&gt;0,$AG$2&lt;&gt;0,DATE(YEAR(AG272),MONTH(AG272),DAY(AG272))&gt;=$AF$2,(DATE(YEAR(AG272),MONTH(AG272),DAY(AG272))&lt;=$AG$2)),1,0)),
IF(AND($AF$2=0,$AG$2=0,DATE(YEAR(AG272),MONTH(AG272),DAY(AG272))&gt;=$O$6,(DATE(YEAR(AG272),MONTH(AG272),DAY(AG272))&lt;=$O$3),INDEX(Projects!$A$1:$O$1000,MATCH(AF272,Projects!$A$1:$A$1000,0),MATCH("Groupe",Projects!$A$1:$O$1,0))=$A$2),1,
IF(AND($AF$2&lt;&gt;0,$AG$2&lt;&gt;0,DATE(YEAR(AG272),MONTH(AG272),DAY(AG272))&gt;=$AF$2,(DATE(YEAR(AG272),MONTH(AG272),DAY(AG272))&lt;=$AG$2),INDEX(Projects!$A$1:$O$1000,MATCH(AF272,Projects!$A$1:$A$1000,0),MATCH("Groupe",Projects!$A$1:$O$1,0))=$A$2),1,0)))</f>
      </c>
      <c r="AI272" s="47" t="str">
        <f>IF(AH272&lt;&gt;0,SUM($AH$4:AH272),0)</f>
      </c>
      <c r="AJ272" s="1"/>
      <c r="AK272" s="17"/>
      <c r="AM272" t="str">
        <f>Potentials!A270</f>
      </c>
      <c r="AN272" s="1" t="str">
        <f>Potentials!L270</f>
      </c>
      <c r="AO272" s="47" t="str">
        <f>IF(INDEX(Potentials!$A$1:$O$1000,MATCH(R272,Potentials!$A$1:$A$1000,0),MATCH("Origine setup",Potentials!$A$1:$O$1,0))&lt;&gt;"",0,
IF($A$2="Tous",
IF(AND($AM$2=0,$AN$2=0,DATE(YEAR(AN272),MONTH(AN272),DAY(AN272))&gt;=$O$6,(DATE(YEAR(AN272),MONTH(AN272),DAY(AN272))&lt;=$O$3),INDEX(Potentials!$A$1:$O$10000,MATCH(AM272,Potentials!$A$1:$A$1000,0),MATCH("Statut",Potentials!$A$1:$O$1,0))="9 -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IF(AND($AM$2&lt;&gt;0,$AN$2&lt;&gt;0,DATE(YEAR(AN272),MONTH(AN272),DAY(AN272))&gt;=$AM$2,(DATE(YEAR(AN272),MONTH(AN272),DAY(AN272))&lt;=$AN$2),INDEX(Potentials!$A$1:$O$10000,MATCH(AM272,Potentials!$A$1:$A$1000,0),MATCH("Statut",Potentials!$A$1:$O$1,0))="9 - Perdu"),1,0)),
IF(AND($AM$2=0,$AN$2=0,DATE(YEAR(AN272),MONTH(AN272),DAY(AN272))&gt;=$O$6,(DATE(YEAR(AN272),MONTH(AN272),DAY(AN272))&lt;=$O$3),INDEX(Potentials!$A$1:$O$1000,MATCH(AM272,Potentials!$A$1:$A$1000,0),MATCH("Groupe",Potentials!$A$1:$O$1,0))=$A$2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,MATCH(AM272,Potentials!$A$1:$A$1000,0),MATCH("Groupe",Potentials!$A$1:$O$1,0))=$A$2,INDEX(Potentials!$A$1:$O$10000,MATCH(AM272,Potentials!$A$1:$A$1000,0),MATCH("Statut",Potentials!$A$1:$O$1,0))="9 - Perdu"),1,0))))</f>
      </c>
      <c r="AP272" s="47" t="str">
        <f>IF(AO272&lt;&gt;0,SUM($AO$4:AO272),0)</f>
      </c>
      <c r="AQ272" s="1"/>
      <c r="AR272" s="17"/>
      <c r="AT272" t="str">
        <f>IF(COUNTIF($AT$4:AT271,Potentials!B270)&gt;0,"",Potentials!B270)</f>
      </c>
      <c r="AU272" s="2" t="str">
        <f t="array" ref="AU272" aca="1" ca="1">IF($A$2="Tous",SUMPRODUCT((Potentials!$F$2:$F$2000)*(Potentials!$B$2:$B$2000=AT272)*(Potentials!$E$2:$E$2000&lt;&gt;"8 - Gagne")*(Potentials!$E$2:$E$2000&lt;&gt;"9 - Perdu")*(Potentials!$E$2:$E$2000&lt;&gt;"10 - Gele"))
+SUMPRODUCT((Potentials!$F$2:$F$2000=0)*(Potentials!$B$2:$B$2000=AT272)*(Potentials!$D$2:$D$2000)*(Potentials!$E$2:$E$2000&lt;&gt;"8 - Gagne")*(Potentials!$E$2:$E$2000&lt;&gt;"9 - Perdu")*(Potentials!$E$2:$E$2000&lt;&gt;"10 - Gele")),
SUMPRODUCT((Potentials!$F$2:$F$2000)*(Potentials!$B$2:$B$2000=AT272)*(Potentials!$E$2:$E$2000&lt;&gt;"8 - Gagne")*(Potentials!$E$2:$E$2000&lt;&gt;"9 - Perdu")*(Potentials!$E$2:$E$2000&lt;&gt;"10 - Gele")*(Potentials!$O$2:$O$2000=$A$2))
+SUMPRODUCT((Potentials!$F$2:$F$2000=0)*(Potentials!$B$2:$B$2000=AT272)*(Potentials!$D$2:$D$2000)*(Potentials!$E$2:$E$2000&lt;&gt;"8 - Gagne")*(Potentials!$E$2:$E$2000&lt;&gt;"9 - Perdu")*(Potentials!$E$2:$E$2000&lt;&gt;"10 - Gele")*(Potentials!$O$2:$O$2000=$A$2)))</f>
      </c>
      <c r="BA272" t="str">
        <f>Potentials!A270</f>
      </c>
      <c r="BB272" s="2" t="str">
        <f t="array" ref="BB272" aca="1" ca="1">IF($A$2="Tous",SUMPRODUCT((Potentials!$F$2:$F$2000)*(Potentials!$A$2:$A$2000=BA272)*(Potentials!$E$2:$E$2000&lt;&gt;"8 - Gagne")*(Potentials!$E$2:$E$2000&lt;&gt;"9 - Perdu")*(Potentials!$E$2:$E$2000&lt;&gt;"10 - Gele"))
+SUMPRODUCT((Potentials!$F$2:$F$2000=0)*(Potentials!$A$2:$A$2000=BA272)*(Potentials!$D$2:$D$2000)*(Potentials!$E$2:$E$2000&lt;&gt;"8 - Gagne")*(Potentials!$E$2:$E$2000&lt;&gt;"9 - Perdu")*(Potentials!$E$2:$E$2000&lt;&gt;"10 - Gele")),
SUMPRODUCT((Potentials!$F$2:$F$2000)*(Potentials!$A$2:$A$2000=BA272)*(Potentials!$E$2:$E$2000&lt;&gt;"8 - Gagne")*(Potentials!$E$2:$E$2000&lt;&gt;"9 - Perdu")*(Potentials!$E$2:$E$2000&lt;&gt;"10 - Gele")*(Potentials!$O$2:$O$2000=$A$2))
+SUMPRODUCT((Potentials!$F$2:$F$2000=0)*(Potentials!$A$2:$A$2000=BA272)*(Potentials!$D$2:$D$2000)*(Potentials!$E$2:$E$2000&lt;&gt;"8 - Gagne")*(Potentials!$E$2:$E$2000&lt;&gt;"9 - Perdu")*(Potentials!$E$2:$E$2000&lt;&gt;"10 - Gele")*(Potentials!$O$2:$O$2000=$A$2)))</f>
      </c>
    </row>
    <row r="273" spans="1:113">
      <c r="R273" t="str">
        <f>Potentials!A271</f>
      </c>
      <c r="S273" s="1" t="str">
        <f>Potentials!M271</f>
      </c>
      <c r="T273" s="47" t="str">
        <f>IF(INDEX(Potentials!$A$1:$O$1000,MATCH(R273,Potentials!$A$1:$A$1000,0),MATCH("Origine setup",Potentials!$A$1:$O$1,0))&lt;&gt;"",0,
IF($A$2="Tous",
IF(AND($R$2=0,$S$2=0,DATE(YEAR(S273),MONTH(S273),DAY(S273))&gt;=$O$6,(DATE(YEAR(S273),MONTH(S273),DAY(S273))&lt;=$O$3),LEFT(R273,3)="PRA"),1,
IF(AND($R$2&lt;&gt;0,$S$2&lt;&gt;0,DATE(YEAR(S273),MONTH(S273),DAY(S273))&gt;=$R$2,(DATE(YEAR(S273),MONTH(S273),DAY(S273))&lt;=$S$2),LEFT(R273,3)="PRA"),1,0)),
IF(AND($R$2=0,$S$2=0,DATE(YEAR(S273),MONTH(S273),DAY(S273))&gt;=$O$6,(DATE(YEAR(S273),MONTH(S273),DAY(S273))&lt;=$O$3),INDEX(Potentials!$A$1:$O$1000,MATCH(R273,Potentials!$A$1:$A$1000,0),MATCH("Groupe",Potentials!$A$1:$O$1,0))=$A$2,LEFT(R273,3)="PRA"),1,
IF(AND($R$2&lt;&gt;0,$S$2&lt;&gt;0,DATE(YEAR(S273),MONTH(S273),DAY(S273))&gt;=$R$2,(DATE(YEAR(S273),MONTH(S273),DAY(S273))&lt;=$S$2),INDEX(Potentials!$A$1:$O$1000,MATCH(R273,Potentials!$A$1:$A$1000,0),MATCH("Groupe",Potentials!$A$1:$O$1,0))=$A$2,LEFT(R273,3)="PRA"),1,0))))</f>
      </c>
      <c r="U273" s="47" t="str">
        <f>IF(T273&lt;&gt;0,SUM($T$4:T273),0)</f>
      </c>
      <c r="V273" s="1"/>
      <c r="W273" s="17"/>
      <c r="Y273" t="str">
        <f>Projects!A271</f>
      </c>
      <c r="Z273" s="1" t="str">
        <f>Projects!I271</f>
      </c>
      <c r="AA273" s="47" t="str">
        <f>IF($A$2="Tous",
IF(AND($Y$2=0,$Z$2=0,DATE(YEAR(Z273),MONTH(Z273),DAY(Z273))&gt;=$O$6,(DATE(YEAR(Z273),MONTH(Z273),DAY(Z273))&lt;=$O$3)),1,
IF(AND($Y$2&lt;&gt;0,$Z$2&lt;&gt;0,DATE(YEAR(Z273),MONTH(Z273),DAY(Z273))&gt;=$Y$2,(DATE(YEAR(Z273),MONTH(Z273),DAY(Z273))&lt;=$Z$2)),1,0)),
IF(AND($Y$2=0,$Z$2=0,DATE(YEAR(Z273),MONTH(Z273),DAY(Z273))&gt;=$O$6,(DATE(YEAR(Z273),MONTH(Z273),DAY(Z273))&lt;=$O$3),INDEX(Projects!$A$1:$O$1000,MATCH(Y273,Projects!$A$1:$A$1000,0),MATCH("Groupe",Projects!$A$1:$O$1,0))=$A$2),1,
IF(AND($Y$2&lt;&gt;0,$Z$2&lt;&gt;0,DATE(YEAR(Z273),MONTH(Z273),DAY(Z273))&gt;=$Y$2,(DATE(YEAR(Z273),MONTH(Z273),DAY(Z273))&lt;=$Z$2),INDEX(Projects!$A$1:$O$1000,MATCH(Y273,Projects!$A$1:$A$1000,0),MATCH("Groupe",Projects!$A$1:$O$1,0))=$A$2),1,0)))</f>
      </c>
      <c r="AB273" s="47" t="str">
        <f>IF(AA273&lt;&gt;0,SUM($AA$4:AA273),0)</f>
      </c>
      <c r="AC273" s="1"/>
      <c r="AD273" s="17"/>
      <c r="AF273" t="str">
        <f>Projects!A271</f>
      </c>
      <c r="AG273" s="1" t="str">
        <f>Projects!D271</f>
      </c>
      <c r="AH273" s="47" t="str">
        <f>IF($A$2="Tous",
IF(AND($AF$2=0,$AG$2=0,DATE(YEAR(AG273),MONTH(AG273),DAY(AG273))&gt;=$O$6,(DATE(YEAR(AG273),MONTH(AG273),DAY(AG273))&lt;=$O$3)),1,
IF(AND($AF$2&lt;&gt;0,$AG$2&lt;&gt;0,DATE(YEAR(AG273),MONTH(AG273),DAY(AG273))&gt;=$AF$2,(DATE(YEAR(AG273),MONTH(AG273),DAY(AG273))&lt;=$AG$2)),1,0)),
IF(AND($AF$2=0,$AG$2=0,DATE(YEAR(AG273),MONTH(AG273),DAY(AG273))&gt;=$O$6,(DATE(YEAR(AG273),MONTH(AG273),DAY(AG273))&lt;=$O$3),INDEX(Projects!$A$1:$O$1000,MATCH(AF273,Projects!$A$1:$A$1000,0),MATCH("Groupe",Projects!$A$1:$O$1,0))=$A$2),1,
IF(AND($AF$2&lt;&gt;0,$AG$2&lt;&gt;0,DATE(YEAR(AG273),MONTH(AG273),DAY(AG273))&gt;=$AF$2,(DATE(YEAR(AG273),MONTH(AG273),DAY(AG273))&lt;=$AG$2),INDEX(Projects!$A$1:$O$1000,MATCH(AF273,Projects!$A$1:$A$1000,0),MATCH("Groupe",Projects!$A$1:$O$1,0))=$A$2),1,0)))</f>
      </c>
      <c r="AI273" s="47" t="str">
        <f>IF(AH273&lt;&gt;0,SUM($AH$4:AH273),0)</f>
      </c>
      <c r="AJ273" s="1"/>
      <c r="AK273" s="17"/>
      <c r="AM273" t="str">
        <f>Potentials!A271</f>
      </c>
      <c r="AN273" s="1" t="str">
        <f>Potentials!L271</f>
      </c>
      <c r="AO273" s="47" t="str">
        <f>IF(INDEX(Potentials!$A$1:$O$1000,MATCH(R273,Potentials!$A$1:$A$1000,0),MATCH("Origine setup",Potentials!$A$1:$O$1,0))&lt;&gt;"",0,
IF($A$2="Tous",
IF(AND($AM$2=0,$AN$2=0,DATE(YEAR(AN273),MONTH(AN273),DAY(AN273))&gt;=$O$6,(DATE(YEAR(AN273),MONTH(AN273),DAY(AN273))&lt;=$O$3),INDEX(Potentials!$A$1:$O$10000,MATCH(AM273,Potentials!$A$1:$A$1000,0),MATCH("Statut",Potentials!$A$1:$O$1,0))="9 -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IF(AND($AM$2&lt;&gt;0,$AN$2&lt;&gt;0,DATE(YEAR(AN273),MONTH(AN273),DAY(AN273))&gt;=$AM$2,(DATE(YEAR(AN273),MONTH(AN273),DAY(AN273))&lt;=$AN$2),INDEX(Potentials!$A$1:$O$10000,MATCH(AM273,Potentials!$A$1:$A$1000,0),MATCH("Statut",Potentials!$A$1:$O$1,0))="9 - Perdu"),1,0)),
IF(AND($AM$2=0,$AN$2=0,DATE(YEAR(AN273),MONTH(AN273),DAY(AN273))&gt;=$O$6,(DATE(YEAR(AN273),MONTH(AN273),DAY(AN273))&lt;=$O$3),INDEX(Potentials!$A$1:$O$1000,MATCH(AM273,Potentials!$A$1:$A$1000,0),MATCH("Groupe",Potentials!$A$1:$O$1,0))=$A$2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,MATCH(AM273,Potentials!$A$1:$A$1000,0),MATCH("Groupe",Potentials!$A$1:$O$1,0))=$A$2,INDEX(Potentials!$A$1:$O$10000,MATCH(AM273,Potentials!$A$1:$A$1000,0),MATCH("Statut",Potentials!$A$1:$O$1,0))="9 - Perdu"),1,0))))</f>
      </c>
      <c r="AP273" s="47" t="str">
        <f>IF(AO273&lt;&gt;0,SUM($AO$4:AO273),0)</f>
      </c>
      <c r="AQ273" s="1"/>
      <c r="AR273" s="17"/>
      <c r="AT273" t="str">
        <f>IF(COUNTIF($AT$4:AT272,Potentials!B271)&gt;0,"",Potentials!B271)</f>
      </c>
      <c r="AU273" s="2" t="str">
        <f t="array" ref="AU273" aca="1" ca="1">IF($A$2="Tous",SUMPRODUCT((Potentials!$F$2:$F$2000)*(Potentials!$B$2:$B$2000=AT273)*(Potentials!$E$2:$E$2000&lt;&gt;"8 - Gagne")*(Potentials!$E$2:$E$2000&lt;&gt;"9 - Perdu")*(Potentials!$E$2:$E$2000&lt;&gt;"10 - Gele"))
+SUMPRODUCT((Potentials!$F$2:$F$2000=0)*(Potentials!$B$2:$B$2000=AT273)*(Potentials!$D$2:$D$2000)*(Potentials!$E$2:$E$2000&lt;&gt;"8 - Gagne")*(Potentials!$E$2:$E$2000&lt;&gt;"9 - Perdu")*(Potentials!$E$2:$E$2000&lt;&gt;"10 - Gele")),
SUMPRODUCT((Potentials!$F$2:$F$2000)*(Potentials!$B$2:$B$2000=AT273)*(Potentials!$E$2:$E$2000&lt;&gt;"8 - Gagne")*(Potentials!$E$2:$E$2000&lt;&gt;"9 - Perdu")*(Potentials!$E$2:$E$2000&lt;&gt;"10 - Gele")*(Potentials!$O$2:$O$2000=$A$2))
+SUMPRODUCT((Potentials!$F$2:$F$2000=0)*(Potentials!$B$2:$B$2000=AT273)*(Potentials!$D$2:$D$2000)*(Potentials!$E$2:$E$2000&lt;&gt;"8 - Gagne")*(Potentials!$E$2:$E$2000&lt;&gt;"9 - Perdu")*(Potentials!$E$2:$E$2000&lt;&gt;"10 - Gele")*(Potentials!$O$2:$O$2000=$A$2)))</f>
      </c>
      <c r="BA273" t="str">
        <f>Potentials!A271</f>
      </c>
      <c r="BB273" s="2" t="str">
        <f t="array" ref="BB273" aca="1" ca="1">IF($A$2="Tous",SUMPRODUCT((Potentials!$F$2:$F$2000)*(Potentials!$A$2:$A$2000=BA273)*(Potentials!$E$2:$E$2000&lt;&gt;"8 - Gagne")*(Potentials!$E$2:$E$2000&lt;&gt;"9 - Perdu")*(Potentials!$E$2:$E$2000&lt;&gt;"10 - Gele"))
+SUMPRODUCT((Potentials!$F$2:$F$2000=0)*(Potentials!$A$2:$A$2000=BA273)*(Potentials!$D$2:$D$2000)*(Potentials!$E$2:$E$2000&lt;&gt;"8 - Gagne")*(Potentials!$E$2:$E$2000&lt;&gt;"9 - Perdu")*(Potentials!$E$2:$E$2000&lt;&gt;"10 - Gele")),
SUMPRODUCT((Potentials!$F$2:$F$2000)*(Potentials!$A$2:$A$2000=BA273)*(Potentials!$E$2:$E$2000&lt;&gt;"8 - Gagne")*(Potentials!$E$2:$E$2000&lt;&gt;"9 - Perdu")*(Potentials!$E$2:$E$2000&lt;&gt;"10 - Gele")*(Potentials!$O$2:$O$2000=$A$2))
+SUMPRODUCT((Potentials!$F$2:$F$2000=0)*(Potentials!$A$2:$A$2000=BA273)*(Potentials!$D$2:$D$2000)*(Potentials!$E$2:$E$2000&lt;&gt;"8 - Gagne")*(Potentials!$E$2:$E$2000&lt;&gt;"9 - Perdu")*(Potentials!$E$2:$E$2000&lt;&gt;"10 - Gele")*(Potentials!$O$2:$O$2000=$A$2)))</f>
      </c>
    </row>
    <row r="274" spans="1:113">
      <c r="R274" t="str">
        <f>Potentials!A272</f>
      </c>
      <c r="S274" s="1" t="str">
        <f>Potentials!M272</f>
      </c>
      <c r="T274" s="47" t="str">
        <f>IF(INDEX(Potentials!$A$1:$O$1000,MATCH(R274,Potentials!$A$1:$A$1000,0),MATCH("Origine setup",Potentials!$A$1:$O$1,0))&lt;&gt;"",0,
IF($A$2="Tous",
IF(AND($R$2=0,$S$2=0,DATE(YEAR(S274),MONTH(S274),DAY(S274))&gt;=$O$6,(DATE(YEAR(S274),MONTH(S274),DAY(S274))&lt;=$O$3),LEFT(R274,3)="PRA"),1,
IF(AND($R$2&lt;&gt;0,$S$2&lt;&gt;0,DATE(YEAR(S274),MONTH(S274),DAY(S274))&gt;=$R$2,(DATE(YEAR(S274),MONTH(S274),DAY(S274))&lt;=$S$2),LEFT(R274,3)="PRA"),1,0)),
IF(AND($R$2=0,$S$2=0,DATE(YEAR(S274),MONTH(S274),DAY(S274))&gt;=$O$6,(DATE(YEAR(S274),MONTH(S274),DAY(S274))&lt;=$O$3),INDEX(Potentials!$A$1:$O$1000,MATCH(R274,Potentials!$A$1:$A$1000,0),MATCH("Groupe",Potentials!$A$1:$O$1,0))=$A$2,LEFT(R274,3)="PRA"),1,
IF(AND($R$2&lt;&gt;0,$S$2&lt;&gt;0,DATE(YEAR(S274),MONTH(S274),DAY(S274))&gt;=$R$2,(DATE(YEAR(S274),MONTH(S274),DAY(S274))&lt;=$S$2),INDEX(Potentials!$A$1:$O$1000,MATCH(R274,Potentials!$A$1:$A$1000,0),MATCH("Groupe",Potentials!$A$1:$O$1,0))=$A$2,LEFT(R274,3)="PRA"),1,0))))</f>
      </c>
      <c r="U274" s="47" t="str">
        <f>IF(T274&lt;&gt;0,SUM($T$4:T274),0)</f>
      </c>
      <c r="V274" s="1"/>
      <c r="W274" s="17"/>
      <c r="Y274" t="str">
        <f>Projects!A272</f>
      </c>
      <c r="Z274" s="1" t="str">
        <f>Projects!I272</f>
      </c>
      <c r="AA274" s="47" t="str">
        <f>IF($A$2="Tous",
IF(AND($Y$2=0,$Z$2=0,DATE(YEAR(Z274),MONTH(Z274),DAY(Z274))&gt;=$O$6,(DATE(YEAR(Z274),MONTH(Z274),DAY(Z274))&lt;=$O$3)),1,
IF(AND($Y$2&lt;&gt;0,$Z$2&lt;&gt;0,DATE(YEAR(Z274),MONTH(Z274),DAY(Z274))&gt;=$Y$2,(DATE(YEAR(Z274),MONTH(Z274),DAY(Z274))&lt;=$Z$2)),1,0)),
IF(AND($Y$2=0,$Z$2=0,DATE(YEAR(Z274),MONTH(Z274),DAY(Z274))&gt;=$O$6,(DATE(YEAR(Z274),MONTH(Z274),DAY(Z274))&lt;=$O$3),INDEX(Projects!$A$1:$O$1000,MATCH(Y274,Projects!$A$1:$A$1000,0),MATCH("Groupe",Projects!$A$1:$O$1,0))=$A$2),1,
IF(AND($Y$2&lt;&gt;0,$Z$2&lt;&gt;0,DATE(YEAR(Z274),MONTH(Z274),DAY(Z274))&gt;=$Y$2,(DATE(YEAR(Z274),MONTH(Z274),DAY(Z274))&lt;=$Z$2),INDEX(Projects!$A$1:$O$1000,MATCH(Y274,Projects!$A$1:$A$1000,0),MATCH("Groupe",Projects!$A$1:$O$1,0))=$A$2),1,0)))</f>
      </c>
      <c r="AB274" s="47" t="str">
        <f>IF(AA274&lt;&gt;0,SUM($AA$4:AA274),0)</f>
      </c>
      <c r="AC274" s="1"/>
      <c r="AD274" s="17"/>
      <c r="AF274" t="str">
        <f>Projects!A272</f>
      </c>
      <c r="AG274" s="1" t="str">
        <f>Projects!D272</f>
      </c>
      <c r="AH274" s="47" t="str">
        <f>IF($A$2="Tous",
IF(AND($AF$2=0,$AG$2=0,DATE(YEAR(AG274),MONTH(AG274),DAY(AG274))&gt;=$O$6,(DATE(YEAR(AG274),MONTH(AG274),DAY(AG274))&lt;=$O$3)),1,
IF(AND($AF$2&lt;&gt;0,$AG$2&lt;&gt;0,DATE(YEAR(AG274),MONTH(AG274),DAY(AG274))&gt;=$AF$2,(DATE(YEAR(AG274),MONTH(AG274),DAY(AG274))&lt;=$AG$2)),1,0)),
IF(AND($AF$2=0,$AG$2=0,DATE(YEAR(AG274),MONTH(AG274),DAY(AG274))&gt;=$O$6,(DATE(YEAR(AG274),MONTH(AG274),DAY(AG274))&lt;=$O$3),INDEX(Projects!$A$1:$O$1000,MATCH(AF274,Projects!$A$1:$A$1000,0),MATCH("Groupe",Projects!$A$1:$O$1,0))=$A$2),1,
IF(AND($AF$2&lt;&gt;0,$AG$2&lt;&gt;0,DATE(YEAR(AG274),MONTH(AG274),DAY(AG274))&gt;=$AF$2,(DATE(YEAR(AG274),MONTH(AG274),DAY(AG274))&lt;=$AG$2),INDEX(Projects!$A$1:$O$1000,MATCH(AF274,Projects!$A$1:$A$1000,0),MATCH("Groupe",Projects!$A$1:$O$1,0))=$A$2),1,0)))</f>
      </c>
      <c r="AI274" s="47" t="str">
        <f>IF(AH274&lt;&gt;0,SUM($AH$4:AH274),0)</f>
      </c>
      <c r="AJ274" s="1"/>
      <c r="AK274" s="17"/>
      <c r="AM274" t="str">
        <f>Potentials!A272</f>
      </c>
      <c r="AN274" s="1" t="str">
        <f>Potentials!L272</f>
      </c>
      <c r="AO274" s="47" t="str">
        <f>IF(INDEX(Potentials!$A$1:$O$1000,MATCH(R274,Potentials!$A$1:$A$1000,0),MATCH("Origine setup",Potentials!$A$1:$O$1,0))&lt;&gt;"",0,
IF($A$2="Tous",
IF(AND($AM$2=0,$AN$2=0,DATE(YEAR(AN274),MONTH(AN274),DAY(AN274))&gt;=$O$6,(DATE(YEAR(AN274),MONTH(AN274),DAY(AN274))&lt;=$O$3),INDEX(Potentials!$A$1:$O$10000,MATCH(AM274,Potentials!$A$1:$A$1000,0),MATCH("Statut",Potentials!$A$1:$O$1,0))="9 -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IF(AND($AM$2&lt;&gt;0,$AN$2&lt;&gt;0,DATE(YEAR(AN274),MONTH(AN274),DAY(AN274))&gt;=$AM$2,(DATE(YEAR(AN274),MONTH(AN274),DAY(AN274))&lt;=$AN$2),INDEX(Potentials!$A$1:$O$10000,MATCH(AM274,Potentials!$A$1:$A$1000,0),MATCH("Statut",Potentials!$A$1:$O$1,0))="9 - Perdu"),1,0)),
IF(AND($AM$2=0,$AN$2=0,DATE(YEAR(AN274),MONTH(AN274),DAY(AN274))&gt;=$O$6,(DATE(YEAR(AN274),MONTH(AN274),DAY(AN274))&lt;=$O$3),INDEX(Potentials!$A$1:$O$1000,MATCH(AM274,Potentials!$A$1:$A$1000,0),MATCH("Groupe",Potentials!$A$1:$O$1,0))=$A$2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,MATCH(AM274,Potentials!$A$1:$A$1000,0),MATCH("Groupe",Potentials!$A$1:$O$1,0))=$A$2,INDEX(Potentials!$A$1:$O$10000,MATCH(AM274,Potentials!$A$1:$A$1000,0),MATCH("Statut",Potentials!$A$1:$O$1,0))="9 - Perdu"),1,0))))</f>
      </c>
      <c r="AP274" s="47" t="str">
        <f>IF(AO274&lt;&gt;0,SUM($AO$4:AO274),0)</f>
      </c>
      <c r="AQ274" s="1"/>
      <c r="AR274" s="17"/>
      <c r="AT274" t="str">
        <f>IF(COUNTIF($AT$4:AT273,Potentials!B272)&gt;0,"",Potentials!B272)</f>
      </c>
      <c r="AU274" s="2" t="str">
        <f t="array" ref="AU274" aca="1" ca="1">IF($A$2="Tous",SUMPRODUCT((Potentials!$F$2:$F$2000)*(Potentials!$B$2:$B$2000=AT274)*(Potentials!$E$2:$E$2000&lt;&gt;"8 - Gagne")*(Potentials!$E$2:$E$2000&lt;&gt;"9 - Perdu")*(Potentials!$E$2:$E$2000&lt;&gt;"10 - Gele"))
+SUMPRODUCT((Potentials!$F$2:$F$2000=0)*(Potentials!$B$2:$B$2000=AT274)*(Potentials!$D$2:$D$2000)*(Potentials!$E$2:$E$2000&lt;&gt;"8 - Gagne")*(Potentials!$E$2:$E$2000&lt;&gt;"9 - Perdu")*(Potentials!$E$2:$E$2000&lt;&gt;"10 - Gele")),
SUMPRODUCT((Potentials!$F$2:$F$2000)*(Potentials!$B$2:$B$2000=AT274)*(Potentials!$E$2:$E$2000&lt;&gt;"8 - Gagne")*(Potentials!$E$2:$E$2000&lt;&gt;"9 - Perdu")*(Potentials!$E$2:$E$2000&lt;&gt;"10 - Gele")*(Potentials!$O$2:$O$2000=$A$2))
+SUMPRODUCT((Potentials!$F$2:$F$2000=0)*(Potentials!$B$2:$B$2000=AT274)*(Potentials!$D$2:$D$2000)*(Potentials!$E$2:$E$2000&lt;&gt;"8 - Gagne")*(Potentials!$E$2:$E$2000&lt;&gt;"9 - Perdu")*(Potentials!$E$2:$E$2000&lt;&gt;"10 - Gele")*(Potentials!$O$2:$O$2000=$A$2)))</f>
      </c>
      <c r="BA274" t="str">
        <f>Potentials!A272</f>
      </c>
      <c r="BB274" s="2" t="str">
        <f t="array" ref="BB274" aca="1" ca="1">IF($A$2="Tous",SUMPRODUCT((Potentials!$F$2:$F$2000)*(Potentials!$A$2:$A$2000=BA274)*(Potentials!$E$2:$E$2000&lt;&gt;"8 - Gagne")*(Potentials!$E$2:$E$2000&lt;&gt;"9 - Perdu")*(Potentials!$E$2:$E$2000&lt;&gt;"10 - Gele"))
+SUMPRODUCT((Potentials!$F$2:$F$2000=0)*(Potentials!$A$2:$A$2000=BA274)*(Potentials!$D$2:$D$2000)*(Potentials!$E$2:$E$2000&lt;&gt;"8 - Gagne")*(Potentials!$E$2:$E$2000&lt;&gt;"9 - Perdu")*(Potentials!$E$2:$E$2000&lt;&gt;"10 - Gele")),
SUMPRODUCT((Potentials!$F$2:$F$2000)*(Potentials!$A$2:$A$2000=BA274)*(Potentials!$E$2:$E$2000&lt;&gt;"8 - Gagne")*(Potentials!$E$2:$E$2000&lt;&gt;"9 - Perdu")*(Potentials!$E$2:$E$2000&lt;&gt;"10 - Gele")*(Potentials!$O$2:$O$2000=$A$2))
+SUMPRODUCT((Potentials!$F$2:$F$2000=0)*(Potentials!$A$2:$A$2000=BA274)*(Potentials!$D$2:$D$2000)*(Potentials!$E$2:$E$2000&lt;&gt;"8 - Gagne")*(Potentials!$E$2:$E$2000&lt;&gt;"9 - Perdu")*(Potentials!$E$2:$E$2000&lt;&gt;"10 - Gele")*(Potentials!$O$2:$O$2000=$A$2)))</f>
      </c>
    </row>
    <row r="275" spans="1:113">
      <c r="R275" t="str">
        <f>Potentials!A273</f>
      </c>
      <c r="S275" s="1" t="str">
        <f>Potentials!M273</f>
      </c>
      <c r="T275" s="47" t="str">
        <f>IF(INDEX(Potentials!$A$1:$O$1000,MATCH(R275,Potentials!$A$1:$A$1000,0),MATCH("Origine setup",Potentials!$A$1:$O$1,0))&lt;&gt;"",0,
IF($A$2="Tous",
IF(AND($R$2=0,$S$2=0,DATE(YEAR(S275),MONTH(S275),DAY(S275))&gt;=$O$6,(DATE(YEAR(S275),MONTH(S275),DAY(S275))&lt;=$O$3),LEFT(R275,3)="PRA"),1,
IF(AND($R$2&lt;&gt;0,$S$2&lt;&gt;0,DATE(YEAR(S275),MONTH(S275),DAY(S275))&gt;=$R$2,(DATE(YEAR(S275),MONTH(S275),DAY(S275))&lt;=$S$2),LEFT(R275,3)="PRA"),1,0)),
IF(AND($R$2=0,$S$2=0,DATE(YEAR(S275),MONTH(S275),DAY(S275))&gt;=$O$6,(DATE(YEAR(S275),MONTH(S275),DAY(S275))&lt;=$O$3),INDEX(Potentials!$A$1:$O$1000,MATCH(R275,Potentials!$A$1:$A$1000,0),MATCH("Groupe",Potentials!$A$1:$O$1,0))=$A$2,LEFT(R275,3)="PRA"),1,
IF(AND($R$2&lt;&gt;0,$S$2&lt;&gt;0,DATE(YEAR(S275),MONTH(S275),DAY(S275))&gt;=$R$2,(DATE(YEAR(S275),MONTH(S275),DAY(S275))&lt;=$S$2),INDEX(Potentials!$A$1:$O$1000,MATCH(R275,Potentials!$A$1:$A$1000,0),MATCH("Groupe",Potentials!$A$1:$O$1,0))=$A$2,LEFT(R275,3)="PRA"),1,0))))</f>
      </c>
      <c r="U275" s="47" t="str">
        <f>IF(T275&lt;&gt;0,SUM($T$4:T275),0)</f>
      </c>
      <c r="V275" s="1"/>
      <c r="W275" s="17"/>
      <c r="Y275" t="str">
        <f>Projects!A273</f>
      </c>
      <c r="Z275" s="1" t="str">
        <f>Projects!I273</f>
      </c>
      <c r="AA275" s="47" t="str">
        <f>IF($A$2="Tous",
IF(AND($Y$2=0,$Z$2=0,DATE(YEAR(Z275),MONTH(Z275),DAY(Z275))&gt;=$O$6,(DATE(YEAR(Z275),MONTH(Z275),DAY(Z275))&lt;=$O$3)),1,
IF(AND($Y$2&lt;&gt;0,$Z$2&lt;&gt;0,DATE(YEAR(Z275),MONTH(Z275),DAY(Z275))&gt;=$Y$2,(DATE(YEAR(Z275),MONTH(Z275),DAY(Z275))&lt;=$Z$2)),1,0)),
IF(AND($Y$2=0,$Z$2=0,DATE(YEAR(Z275),MONTH(Z275),DAY(Z275))&gt;=$O$6,(DATE(YEAR(Z275),MONTH(Z275),DAY(Z275))&lt;=$O$3),INDEX(Projects!$A$1:$O$1000,MATCH(Y275,Projects!$A$1:$A$1000,0),MATCH("Groupe",Projects!$A$1:$O$1,0))=$A$2),1,
IF(AND($Y$2&lt;&gt;0,$Z$2&lt;&gt;0,DATE(YEAR(Z275),MONTH(Z275),DAY(Z275))&gt;=$Y$2,(DATE(YEAR(Z275),MONTH(Z275),DAY(Z275))&lt;=$Z$2),INDEX(Projects!$A$1:$O$1000,MATCH(Y275,Projects!$A$1:$A$1000,0),MATCH("Groupe",Projects!$A$1:$O$1,0))=$A$2),1,0)))</f>
      </c>
      <c r="AB275" s="47" t="str">
        <f>IF(AA275&lt;&gt;0,SUM($AA$4:AA275),0)</f>
      </c>
      <c r="AC275" s="1"/>
      <c r="AD275" s="17"/>
      <c r="AF275" t="str">
        <f>Projects!A273</f>
      </c>
      <c r="AG275" s="1" t="str">
        <f>Projects!D273</f>
      </c>
      <c r="AH275" s="47" t="str">
        <f>IF($A$2="Tous",
IF(AND($AF$2=0,$AG$2=0,DATE(YEAR(AG275),MONTH(AG275),DAY(AG275))&gt;=$O$6,(DATE(YEAR(AG275),MONTH(AG275),DAY(AG275))&lt;=$O$3)),1,
IF(AND($AF$2&lt;&gt;0,$AG$2&lt;&gt;0,DATE(YEAR(AG275),MONTH(AG275),DAY(AG275))&gt;=$AF$2,(DATE(YEAR(AG275),MONTH(AG275),DAY(AG275))&lt;=$AG$2)),1,0)),
IF(AND($AF$2=0,$AG$2=0,DATE(YEAR(AG275),MONTH(AG275),DAY(AG275))&gt;=$O$6,(DATE(YEAR(AG275),MONTH(AG275),DAY(AG275))&lt;=$O$3),INDEX(Projects!$A$1:$O$1000,MATCH(AF275,Projects!$A$1:$A$1000,0),MATCH("Groupe",Projects!$A$1:$O$1,0))=$A$2),1,
IF(AND($AF$2&lt;&gt;0,$AG$2&lt;&gt;0,DATE(YEAR(AG275),MONTH(AG275),DAY(AG275))&gt;=$AF$2,(DATE(YEAR(AG275),MONTH(AG275),DAY(AG275))&lt;=$AG$2),INDEX(Projects!$A$1:$O$1000,MATCH(AF275,Projects!$A$1:$A$1000,0),MATCH("Groupe",Projects!$A$1:$O$1,0))=$A$2),1,0)))</f>
      </c>
      <c r="AI275" s="47" t="str">
        <f>IF(AH275&lt;&gt;0,SUM($AH$4:AH275),0)</f>
      </c>
      <c r="AJ275" s="1"/>
      <c r="AK275" s="17"/>
      <c r="AM275" t="str">
        <f>Potentials!A273</f>
      </c>
      <c r="AN275" s="1" t="str">
        <f>Potentials!L273</f>
      </c>
      <c r="AO275" s="47" t="str">
        <f>IF(INDEX(Potentials!$A$1:$O$1000,MATCH(R275,Potentials!$A$1:$A$1000,0),MATCH("Origine setup",Potentials!$A$1:$O$1,0))&lt;&gt;"",0,
IF($A$2="Tous",
IF(AND($AM$2=0,$AN$2=0,DATE(YEAR(AN275),MONTH(AN275),DAY(AN275))&gt;=$O$6,(DATE(YEAR(AN275),MONTH(AN275),DAY(AN275))&lt;=$O$3),INDEX(Potentials!$A$1:$O$10000,MATCH(AM275,Potentials!$A$1:$A$1000,0),MATCH("Statut",Potentials!$A$1:$O$1,0))="9 -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IF(AND($AM$2&lt;&gt;0,$AN$2&lt;&gt;0,DATE(YEAR(AN275),MONTH(AN275),DAY(AN275))&gt;=$AM$2,(DATE(YEAR(AN275),MONTH(AN275),DAY(AN275))&lt;=$AN$2),INDEX(Potentials!$A$1:$O$10000,MATCH(AM275,Potentials!$A$1:$A$1000,0),MATCH("Statut",Potentials!$A$1:$O$1,0))="9 - Perdu"),1,0)),
IF(AND($AM$2=0,$AN$2=0,DATE(YEAR(AN275),MONTH(AN275),DAY(AN275))&gt;=$O$6,(DATE(YEAR(AN275),MONTH(AN275),DAY(AN275))&lt;=$O$3),INDEX(Potentials!$A$1:$O$1000,MATCH(AM275,Potentials!$A$1:$A$1000,0),MATCH("Groupe",Potentials!$A$1:$O$1,0))=$A$2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,MATCH(AM275,Potentials!$A$1:$A$1000,0),MATCH("Groupe",Potentials!$A$1:$O$1,0))=$A$2,INDEX(Potentials!$A$1:$O$10000,MATCH(AM275,Potentials!$A$1:$A$1000,0),MATCH("Statut",Potentials!$A$1:$O$1,0))="9 - Perdu"),1,0))))</f>
      </c>
      <c r="AP275" s="47" t="str">
        <f>IF(AO275&lt;&gt;0,SUM($AO$4:AO275),0)</f>
      </c>
      <c r="AQ275" s="1"/>
      <c r="AR275" s="17"/>
      <c r="AT275" t="str">
        <f>IF(COUNTIF($AT$4:AT274,Potentials!B273)&gt;0,"",Potentials!B273)</f>
      </c>
      <c r="AU275" s="2" t="str">
        <f t="array" ref="AU275" aca="1" ca="1">IF($A$2="Tous",SUMPRODUCT((Potentials!$F$2:$F$2000)*(Potentials!$B$2:$B$2000=AT275)*(Potentials!$E$2:$E$2000&lt;&gt;"8 - Gagne")*(Potentials!$E$2:$E$2000&lt;&gt;"9 - Perdu")*(Potentials!$E$2:$E$2000&lt;&gt;"10 - Gele"))
+SUMPRODUCT((Potentials!$F$2:$F$2000=0)*(Potentials!$B$2:$B$2000=AT275)*(Potentials!$D$2:$D$2000)*(Potentials!$E$2:$E$2000&lt;&gt;"8 - Gagne")*(Potentials!$E$2:$E$2000&lt;&gt;"9 - Perdu")*(Potentials!$E$2:$E$2000&lt;&gt;"10 - Gele")),
SUMPRODUCT((Potentials!$F$2:$F$2000)*(Potentials!$B$2:$B$2000=AT275)*(Potentials!$E$2:$E$2000&lt;&gt;"8 - Gagne")*(Potentials!$E$2:$E$2000&lt;&gt;"9 - Perdu")*(Potentials!$E$2:$E$2000&lt;&gt;"10 - Gele")*(Potentials!$O$2:$O$2000=$A$2))
+SUMPRODUCT((Potentials!$F$2:$F$2000=0)*(Potentials!$B$2:$B$2000=AT275)*(Potentials!$D$2:$D$2000)*(Potentials!$E$2:$E$2000&lt;&gt;"8 - Gagne")*(Potentials!$E$2:$E$2000&lt;&gt;"9 - Perdu")*(Potentials!$E$2:$E$2000&lt;&gt;"10 - Gele")*(Potentials!$O$2:$O$2000=$A$2)))</f>
      </c>
      <c r="BA275" t="str">
        <f>Potentials!A273</f>
      </c>
      <c r="BB275" s="2" t="str">
        <f t="array" ref="BB275" aca="1" ca="1">IF($A$2="Tous",SUMPRODUCT((Potentials!$F$2:$F$2000)*(Potentials!$A$2:$A$2000=BA275)*(Potentials!$E$2:$E$2000&lt;&gt;"8 - Gagne")*(Potentials!$E$2:$E$2000&lt;&gt;"9 - Perdu")*(Potentials!$E$2:$E$2000&lt;&gt;"10 - Gele"))
+SUMPRODUCT((Potentials!$F$2:$F$2000=0)*(Potentials!$A$2:$A$2000=BA275)*(Potentials!$D$2:$D$2000)*(Potentials!$E$2:$E$2000&lt;&gt;"8 - Gagne")*(Potentials!$E$2:$E$2000&lt;&gt;"9 - Perdu")*(Potentials!$E$2:$E$2000&lt;&gt;"10 - Gele")),
SUMPRODUCT((Potentials!$F$2:$F$2000)*(Potentials!$A$2:$A$2000=BA275)*(Potentials!$E$2:$E$2000&lt;&gt;"8 - Gagne")*(Potentials!$E$2:$E$2000&lt;&gt;"9 - Perdu")*(Potentials!$E$2:$E$2000&lt;&gt;"10 - Gele")*(Potentials!$O$2:$O$2000=$A$2))
+SUMPRODUCT((Potentials!$F$2:$F$2000=0)*(Potentials!$A$2:$A$2000=BA275)*(Potentials!$D$2:$D$2000)*(Potentials!$E$2:$E$2000&lt;&gt;"8 - Gagne")*(Potentials!$E$2:$E$2000&lt;&gt;"9 - Perdu")*(Potentials!$E$2:$E$2000&lt;&gt;"10 - Gele")*(Potentials!$O$2:$O$2000=$A$2)))</f>
      </c>
    </row>
    <row r="276" spans="1:113">
      <c r="R276" t="str">
        <f>Potentials!A274</f>
      </c>
      <c r="S276" s="1" t="str">
        <f>Potentials!M274</f>
      </c>
      <c r="T276" s="47" t="str">
        <f>IF(INDEX(Potentials!$A$1:$O$1000,MATCH(R276,Potentials!$A$1:$A$1000,0),MATCH("Origine setup",Potentials!$A$1:$O$1,0))&lt;&gt;"",0,
IF($A$2="Tous",
IF(AND($R$2=0,$S$2=0,DATE(YEAR(S276),MONTH(S276),DAY(S276))&gt;=$O$6,(DATE(YEAR(S276),MONTH(S276),DAY(S276))&lt;=$O$3),LEFT(R276,3)="PRA"),1,
IF(AND($R$2&lt;&gt;0,$S$2&lt;&gt;0,DATE(YEAR(S276),MONTH(S276),DAY(S276))&gt;=$R$2,(DATE(YEAR(S276),MONTH(S276),DAY(S276))&lt;=$S$2),LEFT(R276,3)="PRA"),1,0)),
IF(AND($R$2=0,$S$2=0,DATE(YEAR(S276),MONTH(S276),DAY(S276))&gt;=$O$6,(DATE(YEAR(S276),MONTH(S276),DAY(S276))&lt;=$O$3),INDEX(Potentials!$A$1:$O$1000,MATCH(R276,Potentials!$A$1:$A$1000,0),MATCH("Groupe",Potentials!$A$1:$O$1,0))=$A$2,LEFT(R276,3)="PRA"),1,
IF(AND($R$2&lt;&gt;0,$S$2&lt;&gt;0,DATE(YEAR(S276),MONTH(S276),DAY(S276))&gt;=$R$2,(DATE(YEAR(S276),MONTH(S276),DAY(S276))&lt;=$S$2),INDEX(Potentials!$A$1:$O$1000,MATCH(R276,Potentials!$A$1:$A$1000,0),MATCH("Groupe",Potentials!$A$1:$O$1,0))=$A$2,LEFT(R276,3)="PRA"),1,0))))</f>
      </c>
      <c r="U276" s="47" t="str">
        <f>IF(T276&lt;&gt;0,SUM($T$4:T276),0)</f>
      </c>
      <c r="V276" s="1"/>
      <c r="W276" s="17"/>
      <c r="Y276" t="str">
        <f>Projects!A274</f>
      </c>
      <c r="Z276" s="1" t="str">
        <f>Projects!I274</f>
      </c>
      <c r="AA276" s="47" t="str">
        <f>IF($A$2="Tous",
IF(AND($Y$2=0,$Z$2=0,DATE(YEAR(Z276),MONTH(Z276),DAY(Z276))&gt;=$O$6,(DATE(YEAR(Z276),MONTH(Z276),DAY(Z276))&lt;=$O$3)),1,
IF(AND($Y$2&lt;&gt;0,$Z$2&lt;&gt;0,DATE(YEAR(Z276),MONTH(Z276),DAY(Z276))&gt;=$Y$2,(DATE(YEAR(Z276),MONTH(Z276),DAY(Z276))&lt;=$Z$2)),1,0)),
IF(AND($Y$2=0,$Z$2=0,DATE(YEAR(Z276),MONTH(Z276),DAY(Z276))&gt;=$O$6,(DATE(YEAR(Z276),MONTH(Z276),DAY(Z276))&lt;=$O$3),INDEX(Projects!$A$1:$O$1000,MATCH(Y276,Projects!$A$1:$A$1000,0),MATCH("Groupe",Projects!$A$1:$O$1,0))=$A$2),1,
IF(AND($Y$2&lt;&gt;0,$Z$2&lt;&gt;0,DATE(YEAR(Z276),MONTH(Z276),DAY(Z276))&gt;=$Y$2,(DATE(YEAR(Z276),MONTH(Z276),DAY(Z276))&lt;=$Z$2),INDEX(Projects!$A$1:$O$1000,MATCH(Y276,Projects!$A$1:$A$1000,0),MATCH("Groupe",Projects!$A$1:$O$1,0))=$A$2),1,0)))</f>
      </c>
      <c r="AB276" s="47" t="str">
        <f>IF(AA276&lt;&gt;0,SUM($AA$4:AA276),0)</f>
      </c>
      <c r="AC276" s="1"/>
      <c r="AD276" s="17"/>
      <c r="AF276" t="str">
        <f>Projects!A274</f>
      </c>
      <c r="AG276" s="1" t="str">
        <f>Projects!D274</f>
      </c>
      <c r="AH276" s="47" t="str">
        <f>IF($A$2="Tous",
IF(AND($AF$2=0,$AG$2=0,DATE(YEAR(AG276),MONTH(AG276),DAY(AG276))&gt;=$O$6,(DATE(YEAR(AG276),MONTH(AG276),DAY(AG276))&lt;=$O$3)),1,
IF(AND($AF$2&lt;&gt;0,$AG$2&lt;&gt;0,DATE(YEAR(AG276),MONTH(AG276),DAY(AG276))&gt;=$AF$2,(DATE(YEAR(AG276),MONTH(AG276),DAY(AG276))&lt;=$AG$2)),1,0)),
IF(AND($AF$2=0,$AG$2=0,DATE(YEAR(AG276),MONTH(AG276),DAY(AG276))&gt;=$O$6,(DATE(YEAR(AG276),MONTH(AG276),DAY(AG276))&lt;=$O$3),INDEX(Projects!$A$1:$O$1000,MATCH(AF276,Projects!$A$1:$A$1000,0),MATCH("Groupe",Projects!$A$1:$O$1,0))=$A$2),1,
IF(AND($AF$2&lt;&gt;0,$AG$2&lt;&gt;0,DATE(YEAR(AG276),MONTH(AG276),DAY(AG276))&gt;=$AF$2,(DATE(YEAR(AG276),MONTH(AG276),DAY(AG276))&lt;=$AG$2),INDEX(Projects!$A$1:$O$1000,MATCH(AF276,Projects!$A$1:$A$1000,0),MATCH("Groupe",Projects!$A$1:$O$1,0))=$A$2),1,0)))</f>
      </c>
      <c r="AI276" s="47" t="str">
        <f>IF(AH276&lt;&gt;0,SUM($AH$4:AH276),0)</f>
      </c>
      <c r="AJ276" s="1"/>
      <c r="AK276" s="17"/>
      <c r="AM276" t="str">
        <f>Potentials!A274</f>
      </c>
      <c r="AN276" s="1" t="str">
        <f>Potentials!L274</f>
      </c>
      <c r="AO276" s="47" t="str">
        <f>IF(INDEX(Potentials!$A$1:$O$1000,MATCH(R276,Potentials!$A$1:$A$1000,0),MATCH("Origine setup",Potentials!$A$1:$O$1,0))&lt;&gt;"",0,
IF($A$2="Tous",
IF(AND($AM$2=0,$AN$2=0,DATE(YEAR(AN276),MONTH(AN276),DAY(AN276))&gt;=$O$6,(DATE(YEAR(AN276),MONTH(AN276),DAY(AN276))&lt;=$O$3),INDEX(Potentials!$A$1:$O$10000,MATCH(AM276,Potentials!$A$1:$A$1000,0),MATCH("Statut",Potentials!$A$1:$O$1,0))="9 -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IF(AND($AM$2&lt;&gt;0,$AN$2&lt;&gt;0,DATE(YEAR(AN276),MONTH(AN276),DAY(AN276))&gt;=$AM$2,(DATE(YEAR(AN276),MONTH(AN276),DAY(AN276))&lt;=$AN$2),INDEX(Potentials!$A$1:$O$10000,MATCH(AM276,Potentials!$A$1:$A$1000,0),MATCH("Statut",Potentials!$A$1:$O$1,0))="9 - Perdu"),1,0)),
IF(AND($AM$2=0,$AN$2=0,DATE(YEAR(AN276),MONTH(AN276),DAY(AN276))&gt;=$O$6,(DATE(YEAR(AN276),MONTH(AN276),DAY(AN276))&lt;=$O$3),INDEX(Potentials!$A$1:$O$1000,MATCH(AM276,Potentials!$A$1:$A$1000,0),MATCH("Groupe",Potentials!$A$1:$O$1,0))=$A$2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,MATCH(AM276,Potentials!$A$1:$A$1000,0),MATCH("Groupe",Potentials!$A$1:$O$1,0))=$A$2,INDEX(Potentials!$A$1:$O$10000,MATCH(AM276,Potentials!$A$1:$A$1000,0),MATCH("Statut",Potentials!$A$1:$O$1,0))="9 - Perdu"),1,0))))</f>
      </c>
      <c r="AP276" s="47" t="str">
        <f>IF(AO276&lt;&gt;0,SUM($AO$4:AO276),0)</f>
      </c>
      <c r="AQ276" s="1"/>
      <c r="AR276" s="17"/>
      <c r="AT276" t="str">
        <f>IF(COUNTIF($AT$4:AT275,Potentials!B274)&gt;0,"",Potentials!B274)</f>
      </c>
      <c r="AU276" s="2" t="str">
        <f t="array" ref="AU276" aca="1" ca="1">IF($A$2="Tous",SUMPRODUCT((Potentials!$F$2:$F$2000)*(Potentials!$B$2:$B$2000=AT276)*(Potentials!$E$2:$E$2000&lt;&gt;"8 - Gagne")*(Potentials!$E$2:$E$2000&lt;&gt;"9 - Perdu")*(Potentials!$E$2:$E$2000&lt;&gt;"10 - Gele"))
+SUMPRODUCT((Potentials!$F$2:$F$2000=0)*(Potentials!$B$2:$B$2000=AT276)*(Potentials!$D$2:$D$2000)*(Potentials!$E$2:$E$2000&lt;&gt;"8 - Gagne")*(Potentials!$E$2:$E$2000&lt;&gt;"9 - Perdu")*(Potentials!$E$2:$E$2000&lt;&gt;"10 - Gele")),
SUMPRODUCT((Potentials!$F$2:$F$2000)*(Potentials!$B$2:$B$2000=AT276)*(Potentials!$E$2:$E$2000&lt;&gt;"8 - Gagne")*(Potentials!$E$2:$E$2000&lt;&gt;"9 - Perdu")*(Potentials!$E$2:$E$2000&lt;&gt;"10 - Gele")*(Potentials!$O$2:$O$2000=$A$2))
+SUMPRODUCT((Potentials!$F$2:$F$2000=0)*(Potentials!$B$2:$B$2000=AT276)*(Potentials!$D$2:$D$2000)*(Potentials!$E$2:$E$2000&lt;&gt;"8 - Gagne")*(Potentials!$E$2:$E$2000&lt;&gt;"9 - Perdu")*(Potentials!$E$2:$E$2000&lt;&gt;"10 - Gele")*(Potentials!$O$2:$O$2000=$A$2)))</f>
      </c>
      <c r="BA276" t="str">
        <f>Potentials!A274</f>
      </c>
      <c r="BB276" s="2" t="str">
        <f t="array" ref="BB276" aca="1" ca="1">IF($A$2="Tous",SUMPRODUCT((Potentials!$F$2:$F$2000)*(Potentials!$A$2:$A$2000=BA276)*(Potentials!$E$2:$E$2000&lt;&gt;"8 - Gagne")*(Potentials!$E$2:$E$2000&lt;&gt;"9 - Perdu")*(Potentials!$E$2:$E$2000&lt;&gt;"10 - Gele"))
+SUMPRODUCT((Potentials!$F$2:$F$2000=0)*(Potentials!$A$2:$A$2000=BA276)*(Potentials!$D$2:$D$2000)*(Potentials!$E$2:$E$2000&lt;&gt;"8 - Gagne")*(Potentials!$E$2:$E$2000&lt;&gt;"9 - Perdu")*(Potentials!$E$2:$E$2000&lt;&gt;"10 - Gele")),
SUMPRODUCT((Potentials!$F$2:$F$2000)*(Potentials!$A$2:$A$2000=BA276)*(Potentials!$E$2:$E$2000&lt;&gt;"8 - Gagne")*(Potentials!$E$2:$E$2000&lt;&gt;"9 - Perdu")*(Potentials!$E$2:$E$2000&lt;&gt;"10 - Gele")*(Potentials!$O$2:$O$2000=$A$2))
+SUMPRODUCT((Potentials!$F$2:$F$2000=0)*(Potentials!$A$2:$A$2000=BA276)*(Potentials!$D$2:$D$2000)*(Potentials!$E$2:$E$2000&lt;&gt;"8 - Gagne")*(Potentials!$E$2:$E$2000&lt;&gt;"9 - Perdu")*(Potentials!$E$2:$E$2000&lt;&gt;"10 - Gele")*(Potentials!$O$2:$O$2000=$A$2)))</f>
      </c>
    </row>
    <row r="277" spans="1:113">
      <c r="R277" t="str">
        <f>Potentials!A275</f>
      </c>
      <c r="S277" s="1" t="str">
        <f>Potentials!M275</f>
      </c>
      <c r="T277" s="47" t="str">
        <f>IF(INDEX(Potentials!$A$1:$O$1000,MATCH(R277,Potentials!$A$1:$A$1000,0),MATCH("Origine setup",Potentials!$A$1:$O$1,0))&lt;&gt;"",0,
IF($A$2="Tous",
IF(AND($R$2=0,$S$2=0,DATE(YEAR(S277),MONTH(S277),DAY(S277))&gt;=$O$6,(DATE(YEAR(S277),MONTH(S277),DAY(S277))&lt;=$O$3),LEFT(R277,3)="PRA"),1,
IF(AND($R$2&lt;&gt;0,$S$2&lt;&gt;0,DATE(YEAR(S277),MONTH(S277),DAY(S277))&gt;=$R$2,(DATE(YEAR(S277),MONTH(S277),DAY(S277))&lt;=$S$2),LEFT(R277,3)="PRA"),1,0)),
IF(AND($R$2=0,$S$2=0,DATE(YEAR(S277),MONTH(S277),DAY(S277))&gt;=$O$6,(DATE(YEAR(S277),MONTH(S277),DAY(S277))&lt;=$O$3),INDEX(Potentials!$A$1:$O$1000,MATCH(R277,Potentials!$A$1:$A$1000,0),MATCH("Groupe",Potentials!$A$1:$O$1,0))=$A$2,LEFT(R277,3)="PRA"),1,
IF(AND($R$2&lt;&gt;0,$S$2&lt;&gt;0,DATE(YEAR(S277),MONTH(S277),DAY(S277))&gt;=$R$2,(DATE(YEAR(S277),MONTH(S277),DAY(S277))&lt;=$S$2),INDEX(Potentials!$A$1:$O$1000,MATCH(R277,Potentials!$A$1:$A$1000,0),MATCH("Groupe",Potentials!$A$1:$O$1,0))=$A$2,LEFT(R277,3)="PRA"),1,0))))</f>
      </c>
      <c r="U277" s="47" t="str">
        <f>IF(T277&lt;&gt;0,SUM($T$4:T277),0)</f>
      </c>
      <c r="V277" s="1"/>
      <c r="W277" s="17"/>
      <c r="Y277" t="str">
        <f>Projects!A275</f>
      </c>
      <c r="Z277" s="1" t="str">
        <f>Projects!I275</f>
      </c>
      <c r="AA277" s="47" t="str">
        <f>IF($A$2="Tous",
IF(AND($Y$2=0,$Z$2=0,DATE(YEAR(Z277),MONTH(Z277),DAY(Z277))&gt;=$O$6,(DATE(YEAR(Z277),MONTH(Z277),DAY(Z277))&lt;=$O$3)),1,
IF(AND($Y$2&lt;&gt;0,$Z$2&lt;&gt;0,DATE(YEAR(Z277),MONTH(Z277),DAY(Z277))&gt;=$Y$2,(DATE(YEAR(Z277),MONTH(Z277),DAY(Z277))&lt;=$Z$2)),1,0)),
IF(AND($Y$2=0,$Z$2=0,DATE(YEAR(Z277),MONTH(Z277),DAY(Z277))&gt;=$O$6,(DATE(YEAR(Z277),MONTH(Z277),DAY(Z277))&lt;=$O$3),INDEX(Projects!$A$1:$O$1000,MATCH(Y277,Projects!$A$1:$A$1000,0),MATCH("Groupe",Projects!$A$1:$O$1,0))=$A$2),1,
IF(AND($Y$2&lt;&gt;0,$Z$2&lt;&gt;0,DATE(YEAR(Z277),MONTH(Z277),DAY(Z277))&gt;=$Y$2,(DATE(YEAR(Z277),MONTH(Z277),DAY(Z277))&lt;=$Z$2),INDEX(Projects!$A$1:$O$1000,MATCH(Y277,Projects!$A$1:$A$1000,0),MATCH("Groupe",Projects!$A$1:$O$1,0))=$A$2),1,0)))</f>
      </c>
      <c r="AB277" s="47" t="str">
        <f>IF(AA277&lt;&gt;0,SUM($AA$4:AA277),0)</f>
      </c>
      <c r="AC277" s="1"/>
      <c r="AD277" s="17"/>
      <c r="AF277" t="str">
        <f>Projects!A275</f>
      </c>
      <c r="AG277" s="1" t="str">
        <f>Projects!D275</f>
      </c>
      <c r="AH277" s="47" t="str">
        <f>IF($A$2="Tous",
IF(AND($AF$2=0,$AG$2=0,DATE(YEAR(AG277),MONTH(AG277),DAY(AG277))&gt;=$O$6,(DATE(YEAR(AG277),MONTH(AG277),DAY(AG277))&lt;=$O$3)),1,
IF(AND($AF$2&lt;&gt;0,$AG$2&lt;&gt;0,DATE(YEAR(AG277),MONTH(AG277),DAY(AG277))&gt;=$AF$2,(DATE(YEAR(AG277),MONTH(AG277),DAY(AG277))&lt;=$AG$2)),1,0)),
IF(AND($AF$2=0,$AG$2=0,DATE(YEAR(AG277),MONTH(AG277),DAY(AG277))&gt;=$O$6,(DATE(YEAR(AG277),MONTH(AG277),DAY(AG277))&lt;=$O$3),INDEX(Projects!$A$1:$O$1000,MATCH(AF277,Projects!$A$1:$A$1000,0),MATCH("Groupe",Projects!$A$1:$O$1,0))=$A$2),1,
IF(AND($AF$2&lt;&gt;0,$AG$2&lt;&gt;0,DATE(YEAR(AG277),MONTH(AG277),DAY(AG277))&gt;=$AF$2,(DATE(YEAR(AG277),MONTH(AG277),DAY(AG277))&lt;=$AG$2),INDEX(Projects!$A$1:$O$1000,MATCH(AF277,Projects!$A$1:$A$1000,0),MATCH("Groupe",Projects!$A$1:$O$1,0))=$A$2),1,0)))</f>
      </c>
      <c r="AI277" s="47" t="str">
        <f>IF(AH277&lt;&gt;0,SUM($AH$4:AH277),0)</f>
      </c>
      <c r="AJ277" s="1"/>
      <c r="AK277" s="17"/>
      <c r="AM277" t="str">
        <f>Potentials!A275</f>
      </c>
      <c r="AN277" s="1" t="str">
        <f>Potentials!L275</f>
      </c>
      <c r="AO277" s="47" t="str">
        <f>IF(INDEX(Potentials!$A$1:$O$1000,MATCH(R277,Potentials!$A$1:$A$1000,0),MATCH("Origine setup",Potentials!$A$1:$O$1,0))&lt;&gt;"",0,
IF($A$2="Tous",
IF(AND($AM$2=0,$AN$2=0,DATE(YEAR(AN277),MONTH(AN277),DAY(AN277))&gt;=$O$6,(DATE(YEAR(AN277),MONTH(AN277),DAY(AN277))&lt;=$O$3),INDEX(Potentials!$A$1:$O$10000,MATCH(AM277,Potentials!$A$1:$A$1000,0),MATCH("Statut",Potentials!$A$1:$O$1,0))="9 -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IF(AND($AM$2&lt;&gt;0,$AN$2&lt;&gt;0,DATE(YEAR(AN277),MONTH(AN277),DAY(AN277))&gt;=$AM$2,(DATE(YEAR(AN277),MONTH(AN277),DAY(AN277))&lt;=$AN$2),INDEX(Potentials!$A$1:$O$10000,MATCH(AM277,Potentials!$A$1:$A$1000,0),MATCH("Statut",Potentials!$A$1:$O$1,0))="9 - Perdu"),1,0)),
IF(AND($AM$2=0,$AN$2=0,DATE(YEAR(AN277),MONTH(AN277),DAY(AN277))&gt;=$O$6,(DATE(YEAR(AN277),MONTH(AN277),DAY(AN277))&lt;=$O$3),INDEX(Potentials!$A$1:$O$1000,MATCH(AM277,Potentials!$A$1:$A$1000,0),MATCH("Groupe",Potentials!$A$1:$O$1,0))=$A$2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,MATCH(AM277,Potentials!$A$1:$A$1000,0),MATCH("Groupe",Potentials!$A$1:$O$1,0))=$A$2,INDEX(Potentials!$A$1:$O$10000,MATCH(AM277,Potentials!$A$1:$A$1000,0),MATCH("Statut",Potentials!$A$1:$O$1,0))="9 - Perdu"),1,0))))</f>
      </c>
      <c r="AP277" s="47" t="str">
        <f>IF(AO277&lt;&gt;0,SUM($AO$4:AO277),0)</f>
      </c>
      <c r="AQ277" s="1"/>
      <c r="AR277" s="17"/>
      <c r="AT277" t="str">
        <f>IF(COUNTIF($AT$4:AT276,Potentials!B275)&gt;0,"",Potentials!B275)</f>
      </c>
      <c r="AU277" s="2" t="str">
        <f t="array" ref="AU277" aca="1" ca="1">IF($A$2="Tous",SUMPRODUCT((Potentials!$F$2:$F$2000)*(Potentials!$B$2:$B$2000=AT277)*(Potentials!$E$2:$E$2000&lt;&gt;"8 - Gagne")*(Potentials!$E$2:$E$2000&lt;&gt;"9 - Perdu")*(Potentials!$E$2:$E$2000&lt;&gt;"10 - Gele"))
+SUMPRODUCT((Potentials!$F$2:$F$2000=0)*(Potentials!$B$2:$B$2000=AT277)*(Potentials!$D$2:$D$2000)*(Potentials!$E$2:$E$2000&lt;&gt;"8 - Gagne")*(Potentials!$E$2:$E$2000&lt;&gt;"9 - Perdu")*(Potentials!$E$2:$E$2000&lt;&gt;"10 - Gele")),
SUMPRODUCT((Potentials!$F$2:$F$2000)*(Potentials!$B$2:$B$2000=AT277)*(Potentials!$E$2:$E$2000&lt;&gt;"8 - Gagne")*(Potentials!$E$2:$E$2000&lt;&gt;"9 - Perdu")*(Potentials!$E$2:$E$2000&lt;&gt;"10 - Gele")*(Potentials!$O$2:$O$2000=$A$2))
+SUMPRODUCT((Potentials!$F$2:$F$2000=0)*(Potentials!$B$2:$B$2000=AT277)*(Potentials!$D$2:$D$2000)*(Potentials!$E$2:$E$2000&lt;&gt;"8 - Gagne")*(Potentials!$E$2:$E$2000&lt;&gt;"9 - Perdu")*(Potentials!$E$2:$E$2000&lt;&gt;"10 - Gele")*(Potentials!$O$2:$O$2000=$A$2)))</f>
      </c>
      <c r="BA277" t="str">
        <f>Potentials!A275</f>
      </c>
      <c r="BB277" s="2" t="str">
        <f t="array" ref="BB277" aca="1" ca="1">IF($A$2="Tous",SUMPRODUCT((Potentials!$F$2:$F$2000)*(Potentials!$A$2:$A$2000=BA277)*(Potentials!$E$2:$E$2000&lt;&gt;"8 - Gagne")*(Potentials!$E$2:$E$2000&lt;&gt;"9 - Perdu")*(Potentials!$E$2:$E$2000&lt;&gt;"10 - Gele"))
+SUMPRODUCT((Potentials!$F$2:$F$2000=0)*(Potentials!$A$2:$A$2000=BA277)*(Potentials!$D$2:$D$2000)*(Potentials!$E$2:$E$2000&lt;&gt;"8 - Gagne")*(Potentials!$E$2:$E$2000&lt;&gt;"9 - Perdu")*(Potentials!$E$2:$E$2000&lt;&gt;"10 - Gele")),
SUMPRODUCT((Potentials!$F$2:$F$2000)*(Potentials!$A$2:$A$2000=BA277)*(Potentials!$E$2:$E$2000&lt;&gt;"8 - Gagne")*(Potentials!$E$2:$E$2000&lt;&gt;"9 - Perdu")*(Potentials!$E$2:$E$2000&lt;&gt;"10 - Gele")*(Potentials!$O$2:$O$2000=$A$2))
+SUMPRODUCT((Potentials!$F$2:$F$2000=0)*(Potentials!$A$2:$A$2000=BA277)*(Potentials!$D$2:$D$2000)*(Potentials!$E$2:$E$2000&lt;&gt;"8 - Gagne")*(Potentials!$E$2:$E$2000&lt;&gt;"9 - Perdu")*(Potentials!$E$2:$E$2000&lt;&gt;"10 - Gele")*(Potentials!$O$2:$O$2000=$A$2)))</f>
      </c>
    </row>
    <row r="278" spans="1:113">
      <c r="R278" t="str">
        <f>Potentials!A276</f>
      </c>
      <c r="S278" s="1" t="str">
        <f>Potentials!M276</f>
      </c>
      <c r="T278" s="47" t="str">
        <f>IF(INDEX(Potentials!$A$1:$O$1000,MATCH(R278,Potentials!$A$1:$A$1000,0),MATCH("Origine setup",Potentials!$A$1:$O$1,0))&lt;&gt;"",0,
IF($A$2="Tous",
IF(AND($R$2=0,$S$2=0,DATE(YEAR(S278),MONTH(S278),DAY(S278))&gt;=$O$6,(DATE(YEAR(S278),MONTH(S278),DAY(S278))&lt;=$O$3),LEFT(R278,3)="PRA"),1,
IF(AND($R$2&lt;&gt;0,$S$2&lt;&gt;0,DATE(YEAR(S278),MONTH(S278),DAY(S278))&gt;=$R$2,(DATE(YEAR(S278),MONTH(S278),DAY(S278))&lt;=$S$2),LEFT(R278,3)="PRA"),1,0)),
IF(AND($R$2=0,$S$2=0,DATE(YEAR(S278),MONTH(S278),DAY(S278))&gt;=$O$6,(DATE(YEAR(S278),MONTH(S278),DAY(S278))&lt;=$O$3),INDEX(Potentials!$A$1:$O$1000,MATCH(R278,Potentials!$A$1:$A$1000,0),MATCH("Groupe",Potentials!$A$1:$O$1,0))=$A$2,LEFT(R278,3)="PRA"),1,
IF(AND($R$2&lt;&gt;0,$S$2&lt;&gt;0,DATE(YEAR(S278),MONTH(S278),DAY(S278))&gt;=$R$2,(DATE(YEAR(S278),MONTH(S278),DAY(S278))&lt;=$S$2),INDEX(Potentials!$A$1:$O$1000,MATCH(R278,Potentials!$A$1:$A$1000,0),MATCH("Groupe",Potentials!$A$1:$O$1,0))=$A$2,LEFT(R278,3)="PRA"),1,0))))</f>
      </c>
      <c r="U278" s="47" t="str">
        <f>IF(T278&lt;&gt;0,SUM($T$4:T278),0)</f>
      </c>
      <c r="V278" s="1"/>
      <c r="W278" s="17"/>
      <c r="Y278" t="str">
        <f>Projects!A276</f>
      </c>
      <c r="Z278" s="1" t="str">
        <f>Projects!I276</f>
      </c>
      <c r="AA278" s="47" t="str">
        <f>IF($A$2="Tous",
IF(AND($Y$2=0,$Z$2=0,DATE(YEAR(Z278),MONTH(Z278),DAY(Z278))&gt;=$O$6,(DATE(YEAR(Z278),MONTH(Z278),DAY(Z278))&lt;=$O$3)),1,
IF(AND($Y$2&lt;&gt;0,$Z$2&lt;&gt;0,DATE(YEAR(Z278),MONTH(Z278),DAY(Z278))&gt;=$Y$2,(DATE(YEAR(Z278),MONTH(Z278),DAY(Z278))&lt;=$Z$2)),1,0)),
IF(AND($Y$2=0,$Z$2=0,DATE(YEAR(Z278),MONTH(Z278),DAY(Z278))&gt;=$O$6,(DATE(YEAR(Z278),MONTH(Z278),DAY(Z278))&lt;=$O$3),INDEX(Projects!$A$1:$O$1000,MATCH(Y278,Projects!$A$1:$A$1000,0),MATCH("Groupe",Projects!$A$1:$O$1,0))=$A$2),1,
IF(AND($Y$2&lt;&gt;0,$Z$2&lt;&gt;0,DATE(YEAR(Z278),MONTH(Z278),DAY(Z278))&gt;=$Y$2,(DATE(YEAR(Z278),MONTH(Z278),DAY(Z278))&lt;=$Z$2),INDEX(Projects!$A$1:$O$1000,MATCH(Y278,Projects!$A$1:$A$1000,0),MATCH("Groupe",Projects!$A$1:$O$1,0))=$A$2),1,0)))</f>
      </c>
      <c r="AB278" s="47" t="str">
        <f>IF(AA278&lt;&gt;0,SUM($AA$4:AA278),0)</f>
      </c>
      <c r="AC278" s="1"/>
      <c r="AD278" s="17"/>
      <c r="AF278" t="str">
        <f>Projects!A276</f>
      </c>
      <c r="AG278" s="1" t="str">
        <f>Projects!D276</f>
      </c>
      <c r="AH278" s="47" t="str">
        <f>IF($A$2="Tous",
IF(AND($AF$2=0,$AG$2=0,DATE(YEAR(AG278),MONTH(AG278),DAY(AG278))&gt;=$O$6,(DATE(YEAR(AG278),MONTH(AG278),DAY(AG278))&lt;=$O$3)),1,
IF(AND($AF$2&lt;&gt;0,$AG$2&lt;&gt;0,DATE(YEAR(AG278),MONTH(AG278),DAY(AG278))&gt;=$AF$2,(DATE(YEAR(AG278),MONTH(AG278),DAY(AG278))&lt;=$AG$2)),1,0)),
IF(AND($AF$2=0,$AG$2=0,DATE(YEAR(AG278),MONTH(AG278),DAY(AG278))&gt;=$O$6,(DATE(YEAR(AG278),MONTH(AG278),DAY(AG278))&lt;=$O$3),INDEX(Projects!$A$1:$O$1000,MATCH(AF278,Projects!$A$1:$A$1000,0),MATCH("Groupe",Projects!$A$1:$O$1,0))=$A$2),1,
IF(AND($AF$2&lt;&gt;0,$AG$2&lt;&gt;0,DATE(YEAR(AG278),MONTH(AG278),DAY(AG278))&gt;=$AF$2,(DATE(YEAR(AG278),MONTH(AG278),DAY(AG278))&lt;=$AG$2),INDEX(Projects!$A$1:$O$1000,MATCH(AF278,Projects!$A$1:$A$1000,0),MATCH("Groupe",Projects!$A$1:$O$1,0))=$A$2),1,0)))</f>
      </c>
      <c r="AI278" s="47" t="str">
        <f>IF(AH278&lt;&gt;0,SUM($AH$4:AH278),0)</f>
      </c>
      <c r="AJ278" s="1"/>
      <c r="AK278" s="17"/>
      <c r="AM278" t="str">
        <f>Potentials!A276</f>
      </c>
      <c r="AN278" s="1" t="str">
        <f>Potentials!L276</f>
      </c>
      <c r="AO278" s="47" t="str">
        <f>IF(INDEX(Potentials!$A$1:$O$1000,MATCH(R278,Potentials!$A$1:$A$1000,0),MATCH("Origine setup",Potentials!$A$1:$O$1,0))&lt;&gt;"",0,
IF($A$2="Tous",
IF(AND($AM$2=0,$AN$2=0,DATE(YEAR(AN278),MONTH(AN278),DAY(AN278))&gt;=$O$6,(DATE(YEAR(AN278),MONTH(AN278),DAY(AN278))&lt;=$O$3),INDEX(Potentials!$A$1:$O$10000,MATCH(AM278,Potentials!$A$1:$A$1000,0),MATCH("Statut",Potentials!$A$1:$O$1,0))="9 -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IF(AND($AM$2&lt;&gt;0,$AN$2&lt;&gt;0,DATE(YEAR(AN278),MONTH(AN278),DAY(AN278))&gt;=$AM$2,(DATE(YEAR(AN278),MONTH(AN278),DAY(AN278))&lt;=$AN$2),INDEX(Potentials!$A$1:$O$10000,MATCH(AM278,Potentials!$A$1:$A$1000,0),MATCH("Statut",Potentials!$A$1:$O$1,0))="9 - Perdu"),1,0)),
IF(AND($AM$2=0,$AN$2=0,DATE(YEAR(AN278),MONTH(AN278),DAY(AN278))&gt;=$O$6,(DATE(YEAR(AN278),MONTH(AN278),DAY(AN278))&lt;=$O$3),INDEX(Potentials!$A$1:$O$1000,MATCH(AM278,Potentials!$A$1:$A$1000,0),MATCH("Groupe",Potentials!$A$1:$O$1,0))=$A$2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,MATCH(AM278,Potentials!$A$1:$A$1000,0),MATCH("Groupe",Potentials!$A$1:$O$1,0))=$A$2,INDEX(Potentials!$A$1:$O$10000,MATCH(AM278,Potentials!$A$1:$A$1000,0),MATCH("Statut",Potentials!$A$1:$O$1,0))="9 - Perdu"),1,0))))</f>
      </c>
      <c r="AP278" s="47" t="str">
        <f>IF(AO278&lt;&gt;0,SUM($AO$4:AO278),0)</f>
      </c>
      <c r="AQ278" s="1"/>
      <c r="AR278" s="17"/>
      <c r="AT278" t="str">
        <f>IF(COUNTIF($AT$4:AT277,Potentials!B276)&gt;0,"",Potentials!B276)</f>
      </c>
      <c r="AU278" s="2" t="str">
        <f t="array" ref="AU278" aca="1" ca="1">IF($A$2="Tous",SUMPRODUCT((Potentials!$F$2:$F$2000)*(Potentials!$B$2:$B$2000=AT278)*(Potentials!$E$2:$E$2000&lt;&gt;"8 - Gagne")*(Potentials!$E$2:$E$2000&lt;&gt;"9 - Perdu")*(Potentials!$E$2:$E$2000&lt;&gt;"10 - Gele"))
+SUMPRODUCT((Potentials!$F$2:$F$2000=0)*(Potentials!$B$2:$B$2000=AT278)*(Potentials!$D$2:$D$2000)*(Potentials!$E$2:$E$2000&lt;&gt;"8 - Gagne")*(Potentials!$E$2:$E$2000&lt;&gt;"9 - Perdu")*(Potentials!$E$2:$E$2000&lt;&gt;"10 - Gele")),
SUMPRODUCT((Potentials!$F$2:$F$2000)*(Potentials!$B$2:$B$2000=AT278)*(Potentials!$E$2:$E$2000&lt;&gt;"8 - Gagne")*(Potentials!$E$2:$E$2000&lt;&gt;"9 - Perdu")*(Potentials!$E$2:$E$2000&lt;&gt;"10 - Gele")*(Potentials!$O$2:$O$2000=$A$2))
+SUMPRODUCT((Potentials!$F$2:$F$2000=0)*(Potentials!$B$2:$B$2000=AT278)*(Potentials!$D$2:$D$2000)*(Potentials!$E$2:$E$2000&lt;&gt;"8 - Gagne")*(Potentials!$E$2:$E$2000&lt;&gt;"9 - Perdu")*(Potentials!$E$2:$E$2000&lt;&gt;"10 - Gele")*(Potentials!$O$2:$O$2000=$A$2)))</f>
      </c>
      <c r="BA278" t="str">
        <f>Potentials!A276</f>
      </c>
      <c r="BB278" s="2" t="str">
        <f t="array" ref="BB278" aca="1" ca="1">IF($A$2="Tous",SUMPRODUCT((Potentials!$F$2:$F$2000)*(Potentials!$A$2:$A$2000=BA278)*(Potentials!$E$2:$E$2000&lt;&gt;"8 - Gagne")*(Potentials!$E$2:$E$2000&lt;&gt;"9 - Perdu")*(Potentials!$E$2:$E$2000&lt;&gt;"10 - Gele"))
+SUMPRODUCT((Potentials!$F$2:$F$2000=0)*(Potentials!$A$2:$A$2000=BA278)*(Potentials!$D$2:$D$2000)*(Potentials!$E$2:$E$2000&lt;&gt;"8 - Gagne")*(Potentials!$E$2:$E$2000&lt;&gt;"9 - Perdu")*(Potentials!$E$2:$E$2000&lt;&gt;"10 - Gele")),
SUMPRODUCT((Potentials!$F$2:$F$2000)*(Potentials!$A$2:$A$2000=BA278)*(Potentials!$E$2:$E$2000&lt;&gt;"8 - Gagne")*(Potentials!$E$2:$E$2000&lt;&gt;"9 - Perdu")*(Potentials!$E$2:$E$2000&lt;&gt;"10 - Gele")*(Potentials!$O$2:$O$2000=$A$2))
+SUMPRODUCT((Potentials!$F$2:$F$2000=0)*(Potentials!$A$2:$A$2000=BA278)*(Potentials!$D$2:$D$2000)*(Potentials!$E$2:$E$2000&lt;&gt;"8 - Gagne")*(Potentials!$E$2:$E$2000&lt;&gt;"9 - Perdu")*(Potentials!$E$2:$E$2000&lt;&gt;"10 - Gele")*(Potentials!$O$2:$O$2000=$A$2)))</f>
      </c>
    </row>
    <row r="279" spans="1:113">
      <c r="R279" t="str">
        <f>Potentials!A277</f>
      </c>
      <c r="S279" s="1" t="str">
        <f>Potentials!M277</f>
      </c>
      <c r="T279" s="47" t="str">
        <f>IF(INDEX(Potentials!$A$1:$O$1000,MATCH(R279,Potentials!$A$1:$A$1000,0),MATCH("Origine setup",Potentials!$A$1:$O$1,0))&lt;&gt;"",0,
IF($A$2="Tous",
IF(AND($R$2=0,$S$2=0,DATE(YEAR(S279),MONTH(S279),DAY(S279))&gt;=$O$6,(DATE(YEAR(S279),MONTH(S279),DAY(S279))&lt;=$O$3),LEFT(R279,3)="PRA"),1,
IF(AND($R$2&lt;&gt;0,$S$2&lt;&gt;0,DATE(YEAR(S279),MONTH(S279),DAY(S279))&gt;=$R$2,(DATE(YEAR(S279),MONTH(S279),DAY(S279))&lt;=$S$2),LEFT(R279,3)="PRA"),1,0)),
IF(AND($R$2=0,$S$2=0,DATE(YEAR(S279),MONTH(S279),DAY(S279))&gt;=$O$6,(DATE(YEAR(S279),MONTH(S279),DAY(S279))&lt;=$O$3),INDEX(Potentials!$A$1:$O$1000,MATCH(R279,Potentials!$A$1:$A$1000,0),MATCH("Groupe",Potentials!$A$1:$O$1,0))=$A$2,LEFT(R279,3)="PRA"),1,
IF(AND($R$2&lt;&gt;0,$S$2&lt;&gt;0,DATE(YEAR(S279),MONTH(S279),DAY(S279))&gt;=$R$2,(DATE(YEAR(S279),MONTH(S279),DAY(S279))&lt;=$S$2),INDEX(Potentials!$A$1:$O$1000,MATCH(R279,Potentials!$A$1:$A$1000,0),MATCH("Groupe",Potentials!$A$1:$O$1,0))=$A$2,LEFT(R279,3)="PRA"),1,0))))</f>
      </c>
      <c r="U279" s="47" t="str">
        <f>IF(T279&lt;&gt;0,SUM($T$4:T279),0)</f>
      </c>
      <c r="V279" s="1"/>
      <c r="W279" s="17"/>
      <c r="Y279" t="str">
        <f>Projects!A277</f>
      </c>
      <c r="Z279" s="1" t="str">
        <f>Projects!I277</f>
      </c>
      <c r="AA279" s="47" t="str">
        <f>IF($A$2="Tous",
IF(AND($Y$2=0,$Z$2=0,DATE(YEAR(Z279),MONTH(Z279),DAY(Z279))&gt;=$O$6,(DATE(YEAR(Z279),MONTH(Z279),DAY(Z279))&lt;=$O$3)),1,
IF(AND($Y$2&lt;&gt;0,$Z$2&lt;&gt;0,DATE(YEAR(Z279),MONTH(Z279),DAY(Z279))&gt;=$Y$2,(DATE(YEAR(Z279),MONTH(Z279),DAY(Z279))&lt;=$Z$2)),1,0)),
IF(AND($Y$2=0,$Z$2=0,DATE(YEAR(Z279),MONTH(Z279),DAY(Z279))&gt;=$O$6,(DATE(YEAR(Z279),MONTH(Z279),DAY(Z279))&lt;=$O$3),INDEX(Projects!$A$1:$O$1000,MATCH(Y279,Projects!$A$1:$A$1000,0),MATCH("Groupe",Projects!$A$1:$O$1,0))=$A$2),1,
IF(AND($Y$2&lt;&gt;0,$Z$2&lt;&gt;0,DATE(YEAR(Z279),MONTH(Z279),DAY(Z279))&gt;=$Y$2,(DATE(YEAR(Z279),MONTH(Z279),DAY(Z279))&lt;=$Z$2),INDEX(Projects!$A$1:$O$1000,MATCH(Y279,Projects!$A$1:$A$1000,0),MATCH("Groupe",Projects!$A$1:$O$1,0))=$A$2),1,0)))</f>
      </c>
      <c r="AB279" s="47" t="str">
        <f>IF(AA279&lt;&gt;0,SUM($AA$4:AA279),0)</f>
      </c>
      <c r="AC279" s="1"/>
      <c r="AD279" s="17"/>
      <c r="AF279" t="str">
        <f>Projects!A277</f>
      </c>
      <c r="AG279" s="1" t="str">
        <f>Projects!D277</f>
      </c>
      <c r="AH279" s="47" t="str">
        <f>IF($A$2="Tous",
IF(AND($AF$2=0,$AG$2=0,DATE(YEAR(AG279),MONTH(AG279),DAY(AG279))&gt;=$O$6,(DATE(YEAR(AG279),MONTH(AG279),DAY(AG279))&lt;=$O$3)),1,
IF(AND($AF$2&lt;&gt;0,$AG$2&lt;&gt;0,DATE(YEAR(AG279),MONTH(AG279),DAY(AG279))&gt;=$AF$2,(DATE(YEAR(AG279),MONTH(AG279),DAY(AG279))&lt;=$AG$2)),1,0)),
IF(AND($AF$2=0,$AG$2=0,DATE(YEAR(AG279),MONTH(AG279),DAY(AG279))&gt;=$O$6,(DATE(YEAR(AG279),MONTH(AG279),DAY(AG279))&lt;=$O$3),INDEX(Projects!$A$1:$O$1000,MATCH(AF279,Projects!$A$1:$A$1000,0),MATCH("Groupe",Projects!$A$1:$O$1,0))=$A$2),1,
IF(AND($AF$2&lt;&gt;0,$AG$2&lt;&gt;0,DATE(YEAR(AG279),MONTH(AG279),DAY(AG279))&gt;=$AF$2,(DATE(YEAR(AG279),MONTH(AG279),DAY(AG279))&lt;=$AG$2),INDEX(Projects!$A$1:$O$1000,MATCH(AF279,Projects!$A$1:$A$1000,0),MATCH("Groupe",Projects!$A$1:$O$1,0))=$A$2),1,0)))</f>
      </c>
      <c r="AI279" s="47" t="str">
        <f>IF(AH279&lt;&gt;0,SUM($AH$4:AH279),0)</f>
      </c>
      <c r="AJ279" s="1"/>
      <c r="AK279" s="17"/>
      <c r="AM279" t="str">
        <f>Potentials!A277</f>
      </c>
      <c r="AN279" s="1" t="str">
        <f>Potentials!L277</f>
      </c>
      <c r="AO279" s="47" t="str">
        <f>IF(INDEX(Potentials!$A$1:$O$1000,MATCH(R279,Potentials!$A$1:$A$1000,0),MATCH("Origine setup",Potentials!$A$1:$O$1,0))&lt;&gt;"",0,
IF($A$2="Tous",
IF(AND($AM$2=0,$AN$2=0,DATE(YEAR(AN279),MONTH(AN279),DAY(AN279))&gt;=$O$6,(DATE(YEAR(AN279),MONTH(AN279),DAY(AN279))&lt;=$O$3),INDEX(Potentials!$A$1:$O$10000,MATCH(AM279,Potentials!$A$1:$A$1000,0),MATCH("Statut",Potentials!$A$1:$O$1,0))="9 -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IF(AND($AM$2&lt;&gt;0,$AN$2&lt;&gt;0,DATE(YEAR(AN279),MONTH(AN279),DAY(AN279))&gt;=$AM$2,(DATE(YEAR(AN279),MONTH(AN279),DAY(AN279))&lt;=$AN$2),INDEX(Potentials!$A$1:$O$10000,MATCH(AM279,Potentials!$A$1:$A$1000,0),MATCH("Statut",Potentials!$A$1:$O$1,0))="9 - Perdu"),1,0)),
IF(AND($AM$2=0,$AN$2=0,DATE(YEAR(AN279),MONTH(AN279),DAY(AN279))&gt;=$O$6,(DATE(YEAR(AN279),MONTH(AN279),DAY(AN279))&lt;=$O$3),INDEX(Potentials!$A$1:$O$1000,MATCH(AM279,Potentials!$A$1:$A$1000,0),MATCH("Groupe",Potentials!$A$1:$O$1,0))=$A$2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,MATCH(AM279,Potentials!$A$1:$A$1000,0),MATCH("Groupe",Potentials!$A$1:$O$1,0))=$A$2,INDEX(Potentials!$A$1:$O$10000,MATCH(AM279,Potentials!$A$1:$A$1000,0),MATCH("Statut",Potentials!$A$1:$O$1,0))="9 - Perdu"),1,0))))</f>
      </c>
      <c r="AP279" s="47" t="str">
        <f>IF(AO279&lt;&gt;0,SUM($AO$4:AO279),0)</f>
      </c>
      <c r="AQ279" s="1"/>
      <c r="AR279" s="17"/>
      <c r="AT279" t="str">
        <f>IF(COUNTIF($AT$4:AT278,Potentials!B277)&gt;0,"",Potentials!B277)</f>
      </c>
      <c r="AU279" s="2" t="str">
        <f t="array" ref="AU279" aca="1" ca="1">IF($A$2="Tous",SUMPRODUCT((Potentials!$F$2:$F$2000)*(Potentials!$B$2:$B$2000=AT279)*(Potentials!$E$2:$E$2000&lt;&gt;"8 - Gagne")*(Potentials!$E$2:$E$2000&lt;&gt;"9 - Perdu")*(Potentials!$E$2:$E$2000&lt;&gt;"10 - Gele"))
+SUMPRODUCT((Potentials!$F$2:$F$2000=0)*(Potentials!$B$2:$B$2000=AT279)*(Potentials!$D$2:$D$2000)*(Potentials!$E$2:$E$2000&lt;&gt;"8 - Gagne")*(Potentials!$E$2:$E$2000&lt;&gt;"9 - Perdu")*(Potentials!$E$2:$E$2000&lt;&gt;"10 - Gele")),
SUMPRODUCT((Potentials!$F$2:$F$2000)*(Potentials!$B$2:$B$2000=AT279)*(Potentials!$E$2:$E$2000&lt;&gt;"8 - Gagne")*(Potentials!$E$2:$E$2000&lt;&gt;"9 - Perdu")*(Potentials!$E$2:$E$2000&lt;&gt;"10 - Gele")*(Potentials!$O$2:$O$2000=$A$2))
+SUMPRODUCT((Potentials!$F$2:$F$2000=0)*(Potentials!$B$2:$B$2000=AT279)*(Potentials!$D$2:$D$2000)*(Potentials!$E$2:$E$2000&lt;&gt;"8 - Gagne")*(Potentials!$E$2:$E$2000&lt;&gt;"9 - Perdu")*(Potentials!$E$2:$E$2000&lt;&gt;"10 - Gele")*(Potentials!$O$2:$O$2000=$A$2)))</f>
      </c>
      <c r="BA279" t="str">
        <f>Potentials!A277</f>
      </c>
      <c r="BB279" s="2" t="str">
        <f t="array" ref="BB279" aca="1" ca="1">IF($A$2="Tous",SUMPRODUCT((Potentials!$F$2:$F$2000)*(Potentials!$A$2:$A$2000=BA279)*(Potentials!$E$2:$E$2000&lt;&gt;"8 - Gagne")*(Potentials!$E$2:$E$2000&lt;&gt;"9 - Perdu")*(Potentials!$E$2:$E$2000&lt;&gt;"10 - Gele"))
+SUMPRODUCT((Potentials!$F$2:$F$2000=0)*(Potentials!$A$2:$A$2000=BA279)*(Potentials!$D$2:$D$2000)*(Potentials!$E$2:$E$2000&lt;&gt;"8 - Gagne")*(Potentials!$E$2:$E$2000&lt;&gt;"9 - Perdu")*(Potentials!$E$2:$E$2000&lt;&gt;"10 - Gele")),
SUMPRODUCT((Potentials!$F$2:$F$2000)*(Potentials!$A$2:$A$2000=BA279)*(Potentials!$E$2:$E$2000&lt;&gt;"8 - Gagne")*(Potentials!$E$2:$E$2000&lt;&gt;"9 - Perdu")*(Potentials!$E$2:$E$2000&lt;&gt;"10 - Gele")*(Potentials!$O$2:$O$2000=$A$2))
+SUMPRODUCT((Potentials!$F$2:$F$2000=0)*(Potentials!$A$2:$A$2000=BA279)*(Potentials!$D$2:$D$2000)*(Potentials!$E$2:$E$2000&lt;&gt;"8 - Gagne")*(Potentials!$E$2:$E$2000&lt;&gt;"9 - Perdu")*(Potentials!$E$2:$E$2000&lt;&gt;"10 - Gele")*(Potentials!$O$2:$O$2000=$A$2)))</f>
      </c>
    </row>
    <row r="280" spans="1:113">
      <c r="R280" t="str">
        <f>Potentials!A278</f>
      </c>
      <c r="S280" s="1" t="str">
        <f>Potentials!M278</f>
      </c>
      <c r="T280" s="47" t="str">
        <f>IF(INDEX(Potentials!$A$1:$O$1000,MATCH(R280,Potentials!$A$1:$A$1000,0),MATCH("Origine setup",Potentials!$A$1:$O$1,0))&lt;&gt;"",0,
IF($A$2="Tous",
IF(AND($R$2=0,$S$2=0,DATE(YEAR(S280),MONTH(S280),DAY(S280))&gt;=$O$6,(DATE(YEAR(S280),MONTH(S280),DAY(S280))&lt;=$O$3),LEFT(R280,3)="PRA"),1,
IF(AND($R$2&lt;&gt;0,$S$2&lt;&gt;0,DATE(YEAR(S280),MONTH(S280),DAY(S280))&gt;=$R$2,(DATE(YEAR(S280),MONTH(S280),DAY(S280))&lt;=$S$2),LEFT(R280,3)="PRA"),1,0)),
IF(AND($R$2=0,$S$2=0,DATE(YEAR(S280),MONTH(S280),DAY(S280))&gt;=$O$6,(DATE(YEAR(S280),MONTH(S280),DAY(S280))&lt;=$O$3),INDEX(Potentials!$A$1:$O$1000,MATCH(R280,Potentials!$A$1:$A$1000,0),MATCH("Groupe",Potentials!$A$1:$O$1,0))=$A$2,LEFT(R280,3)="PRA"),1,
IF(AND($R$2&lt;&gt;0,$S$2&lt;&gt;0,DATE(YEAR(S280),MONTH(S280),DAY(S280))&gt;=$R$2,(DATE(YEAR(S280),MONTH(S280),DAY(S280))&lt;=$S$2),INDEX(Potentials!$A$1:$O$1000,MATCH(R280,Potentials!$A$1:$A$1000,0),MATCH("Groupe",Potentials!$A$1:$O$1,0))=$A$2,LEFT(R280,3)="PRA"),1,0))))</f>
      </c>
      <c r="U280" s="47" t="str">
        <f>IF(T280&lt;&gt;0,SUM($T$4:T280),0)</f>
      </c>
      <c r="V280" s="1"/>
      <c r="W280" s="17"/>
      <c r="Y280" t="str">
        <f>Projects!A278</f>
      </c>
      <c r="Z280" s="1" t="str">
        <f>Projects!I278</f>
      </c>
      <c r="AA280" s="47" t="str">
        <f>IF($A$2="Tous",
IF(AND($Y$2=0,$Z$2=0,DATE(YEAR(Z280),MONTH(Z280),DAY(Z280))&gt;=$O$6,(DATE(YEAR(Z280),MONTH(Z280),DAY(Z280))&lt;=$O$3)),1,
IF(AND($Y$2&lt;&gt;0,$Z$2&lt;&gt;0,DATE(YEAR(Z280),MONTH(Z280),DAY(Z280))&gt;=$Y$2,(DATE(YEAR(Z280),MONTH(Z280),DAY(Z280))&lt;=$Z$2)),1,0)),
IF(AND($Y$2=0,$Z$2=0,DATE(YEAR(Z280),MONTH(Z280),DAY(Z280))&gt;=$O$6,(DATE(YEAR(Z280),MONTH(Z280),DAY(Z280))&lt;=$O$3),INDEX(Projects!$A$1:$O$1000,MATCH(Y280,Projects!$A$1:$A$1000,0),MATCH("Groupe",Projects!$A$1:$O$1,0))=$A$2),1,
IF(AND($Y$2&lt;&gt;0,$Z$2&lt;&gt;0,DATE(YEAR(Z280),MONTH(Z280),DAY(Z280))&gt;=$Y$2,(DATE(YEAR(Z280),MONTH(Z280),DAY(Z280))&lt;=$Z$2),INDEX(Projects!$A$1:$O$1000,MATCH(Y280,Projects!$A$1:$A$1000,0),MATCH("Groupe",Projects!$A$1:$O$1,0))=$A$2),1,0)))</f>
      </c>
      <c r="AB280" s="47" t="str">
        <f>IF(AA280&lt;&gt;0,SUM($AA$4:AA280),0)</f>
      </c>
      <c r="AC280" s="1"/>
      <c r="AD280" s="17"/>
      <c r="AF280" t="str">
        <f>Projects!A278</f>
      </c>
      <c r="AG280" s="1" t="str">
        <f>Projects!D278</f>
      </c>
      <c r="AH280" s="47" t="str">
        <f>IF($A$2="Tous",
IF(AND($AF$2=0,$AG$2=0,DATE(YEAR(AG280),MONTH(AG280),DAY(AG280))&gt;=$O$6,(DATE(YEAR(AG280),MONTH(AG280),DAY(AG280))&lt;=$O$3)),1,
IF(AND($AF$2&lt;&gt;0,$AG$2&lt;&gt;0,DATE(YEAR(AG280),MONTH(AG280),DAY(AG280))&gt;=$AF$2,(DATE(YEAR(AG280),MONTH(AG280),DAY(AG280))&lt;=$AG$2)),1,0)),
IF(AND($AF$2=0,$AG$2=0,DATE(YEAR(AG280),MONTH(AG280),DAY(AG280))&gt;=$O$6,(DATE(YEAR(AG280),MONTH(AG280),DAY(AG280))&lt;=$O$3),INDEX(Projects!$A$1:$O$1000,MATCH(AF280,Projects!$A$1:$A$1000,0),MATCH("Groupe",Projects!$A$1:$O$1,0))=$A$2),1,
IF(AND($AF$2&lt;&gt;0,$AG$2&lt;&gt;0,DATE(YEAR(AG280),MONTH(AG280),DAY(AG280))&gt;=$AF$2,(DATE(YEAR(AG280),MONTH(AG280),DAY(AG280))&lt;=$AG$2),INDEX(Projects!$A$1:$O$1000,MATCH(AF280,Projects!$A$1:$A$1000,0),MATCH("Groupe",Projects!$A$1:$O$1,0))=$A$2),1,0)))</f>
      </c>
      <c r="AI280" s="47" t="str">
        <f>IF(AH280&lt;&gt;0,SUM($AH$4:AH280),0)</f>
      </c>
      <c r="AJ280" s="1"/>
      <c r="AK280" s="17"/>
      <c r="AM280" t="str">
        <f>Potentials!A278</f>
      </c>
      <c r="AN280" s="1" t="str">
        <f>Potentials!L278</f>
      </c>
      <c r="AO280" s="47" t="str">
        <f>IF(INDEX(Potentials!$A$1:$O$1000,MATCH(R280,Potentials!$A$1:$A$1000,0),MATCH("Origine setup",Potentials!$A$1:$O$1,0))&lt;&gt;"",0,
IF($A$2="Tous",
IF(AND($AM$2=0,$AN$2=0,DATE(YEAR(AN280),MONTH(AN280),DAY(AN280))&gt;=$O$6,(DATE(YEAR(AN280),MONTH(AN280),DAY(AN280))&lt;=$O$3),INDEX(Potentials!$A$1:$O$10000,MATCH(AM280,Potentials!$A$1:$A$1000,0),MATCH("Statut",Potentials!$A$1:$O$1,0))="9 -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IF(AND($AM$2&lt;&gt;0,$AN$2&lt;&gt;0,DATE(YEAR(AN280),MONTH(AN280),DAY(AN280))&gt;=$AM$2,(DATE(YEAR(AN280),MONTH(AN280),DAY(AN280))&lt;=$AN$2),INDEX(Potentials!$A$1:$O$10000,MATCH(AM280,Potentials!$A$1:$A$1000,0),MATCH("Statut",Potentials!$A$1:$O$1,0))="9 - Perdu"),1,0)),
IF(AND($AM$2=0,$AN$2=0,DATE(YEAR(AN280),MONTH(AN280),DAY(AN280))&gt;=$O$6,(DATE(YEAR(AN280),MONTH(AN280),DAY(AN280))&lt;=$O$3),INDEX(Potentials!$A$1:$O$1000,MATCH(AM280,Potentials!$A$1:$A$1000,0),MATCH("Groupe",Potentials!$A$1:$O$1,0))=$A$2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,MATCH(AM280,Potentials!$A$1:$A$1000,0),MATCH("Groupe",Potentials!$A$1:$O$1,0))=$A$2,INDEX(Potentials!$A$1:$O$10000,MATCH(AM280,Potentials!$A$1:$A$1000,0),MATCH("Statut",Potentials!$A$1:$O$1,0))="9 - Perdu"),1,0))))</f>
      </c>
      <c r="AP280" s="47" t="str">
        <f>IF(AO280&lt;&gt;0,SUM($AO$4:AO280),0)</f>
      </c>
      <c r="AQ280" s="1"/>
      <c r="AR280" s="17"/>
      <c r="AT280" t="str">
        <f>IF(COUNTIF($AT$4:AT279,Potentials!B278)&gt;0,"",Potentials!B278)</f>
      </c>
      <c r="AU280" s="2" t="str">
        <f t="array" ref="AU280" aca="1" ca="1">IF($A$2="Tous",SUMPRODUCT((Potentials!$F$2:$F$2000)*(Potentials!$B$2:$B$2000=AT280)*(Potentials!$E$2:$E$2000&lt;&gt;"8 - Gagne")*(Potentials!$E$2:$E$2000&lt;&gt;"9 - Perdu")*(Potentials!$E$2:$E$2000&lt;&gt;"10 - Gele"))
+SUMPRODUCT((Potentials!$F$2:$F$2000=0)*(Potentials!$B$2:$B$2000=AT280)*(Potentials!$D$2:$D$2000)*(Potentials!$E$2:$E$2000&lt;&gt;"8 - Gagne")*(Potentials!$E$2:$E$2000&lt;&gt;"9 - Perdu")*(Potentials!$E$2:$E$2000&lt;&gt;"10 - Gele")),
SUMPRODUCT((Potentials!$F$2:$F$2000)*(Potentials!$B$2:$B$2000=AT280)*(Potentials!$E$2:$E$2000&lt;&gt;"8 - Gagne")*(Potentials!$E$2:$E$2000&lt;&gt;"9 - Perdu")*(Potentials!$E$2:$E$2000&lt;&gt;"10 - Gele")*(Potentials!$O$2:$O$2000=$A$2))
+SUMPRODUCT((Potentials!$F$2:$F$2000=0)*(Potentials!$B$2:$B$2000=AT280)*(Potentials!$D$2:$D$2000)*(Potentials!$E$2:$E$2000&lt;&gt;"8 - Gagne")*(Potentials!$E$2:$E$2000&lt;&gt;"9 - Perdu")*(Potentials!$E$2:$E$2000&lt;&gt;"10 - Gele")*(Potentials!$O$2:$O$2000=$A$2)))</f>
      </c>
      <c r="BA280" t="str">
        <f>Potentials!A278</f>
      </c>
      <c r="BB280" s="2" t="str">
        <f t="array" ref="BB280" aca="1" ca="1">IF($A$2="Tous",SUMPRODUCT((Potentials!$F$2:$F$2000)*(Potentials!$A$2:$A$2000=BA280)*(Potentials!$E$2:$E$2000&lt;&gt;"8 - Gagne")*(Potentials!$E$2:$E$2000&lt;&gt;"9 - Perdu")*(Potentials!$E$2:$E$2000&lt;&gt;"10 - Gele"))
+SUMPRODUCT((Potentials!$F$2:$F$2000=0)*(Potentials!$A$2:$A$2000=BA280)*(Potentials!$D$2:$D$2000)*(Potentials!$E$2:$E$2000&lt;&gt;"8 - Gagne")*(Potentials!$E$2:$E$2000&lt;&gt;"9 - Perdu")*(Potentials!$E$2:$E$2000&lt;&gt;"10 - Gele")),
SUMPRODUCT((Potentials!$F$2:$F$2000)*(Potentials!$A$2:$A$2000=BA280)*(Potentials!$E$2:$E$2000&lt;&gt;"8 - Gagne")*(Potentials!$E$2:$E$2000&lt;&gt;"9 - Perdu")*(Potentials!$E$2:$E$2000&lt;&gt;"10 - Gele")*(Potentials!$O$2:$O$2000=$A$2))
+SUMPRODUCT((Potentials!$F$2:$F$2000=0)*(Potentials!$A$2:$A$2000=BA280)*(Potentials!$D$2:$D$2000)*(Potentials!$E$2:$E$2000&lt;&gt;"8 - Gagne")*(Potentials!$E$2:$E$2000&lt;&gt;"9 - Perdu")*(Potentials!$E$2:$E$2000&lt;&gt;"10 - Gele")*(Potentials!$O$2:$O$2000=$A$2)))</f>
      </c>
    </row>
    <row r="281" spans="1:113">
      <c r="R281" t="str">
        <f>Potentials!A279</f>
      </c>
      <c r="S281" s="1" t="str">
        <f>Potentials!M279</f>
      </c>
      <c r="T281" s="47" t="str">
        <f>IF(INDEX(Potentials!$A$1:$O$1000,MATCH(R281,Potentials!$A$1:$A$1000,0),MATCH("Origine setup",Potentials!$A$1:$O$1,0))&lt;&gt;"",0,
IF($A$2="Tous",
IF(AND($R$2=0,$S$2=0,DATE(YEAR(S281),MONTH(S281),DAY(S281))&gt;=$O$6,(DATE(YEAR(S281),MONTH(S281),DAY(S281))&lt;=$O$3),LEFT(R281,3)="PRA"),1,
IF(AND($R$2&lt;&gt;0,$S$2&lt;&gt;0,DATE(YEAR(S281),MONTH(S281),DAY(S281))&gt;=$R$2,(DATE(YEAR(S281),MONTH(S281),DAY(S281))&lt;=$S$2),LEFT(R281,3)="PRA"),1,0)),
IF(AND($R$2=0,$S$2=0,DATE(YEAR(S281),MONTH(S281),DAY(S281))&gt;=$O$6,(DATE(YEAR(S281),MONTH(S281),DAY(S281))&lt;=$O$3),INDEX(Potentials!$A$1:$O$1000,MATCH(R281,Potentials!$A$1:$A$1000,0),MATCH("Groupe",Potentials!$A$1:$O$1,0))=$A$2,LEFT(R281,3)="PRA"),1,
IF(AND($R$2&lt;&gt;0,$S$2&lt;&gt;0,DATE(YEAR(S281),MONTH(S281),DAY(S281))&gt;=$R$2,(DATE(YEAR(S281),MONTH(S281),DAY(S281))&lt;=$S$2),INDEX(Potentials!$A$1:$O$1000,MATCH(R281,Potentials!$A$1:$A$1000,0),MATCH("Groupe",Potentials!$A$1:$O$1,0))=$A$2,LEFT(R281,3)="PRA"),1,0))))</f>
      </c>
      <c r="U281" s="47" t="str">
        <f>IF(T281&lt;&gt;0,SUM($T$4:T281),0)</f>
      </c>
      <c r="V281" s="1"/>
      <c r="W281" s="17"/>
      <c r="Y281" t="str">
        <f>Projects!A279</f>
      </c>
      <c r="Z281" s="1" t="str">
        <f>Projects!I279</f>
      </c>
      <c r="AA281" s="47" t="str">
        <f>IF($A$2="Tous",
IF(AND($Y$2=0,$Z$2=0,DATE(YEAR(Z281),MONTH(Z281),DAY(Z281))&gt;=$O$6,(DATE(YEAR(Z281),MONTH(Z281),DAY(Z281))&lt;=$O$3)),1,
IF(AND($Y$2&lt;&gt;0,$Z$2&lt;&gt;0,DATE(YEAR(Z281),MONTH(Z281),DAY(Z281))&gt;=$Y$2,(DATE(YEAR(Z281),MONTH(Z281),DAY(Z281))&lt;=$Z$2)),1,0)),
IF(AND($Y$2=0,$Z$2=0,DATE(YEAR(Z281),MONTH(Z281),DAY(Z281))&gt;=$O$6,(DATE(YEAR(Z281),MONTH(Z281),DAY(Z281))&lt;=$O$3),INDEX(Projects!$A$1:$O$1000,MATCH(Y281,Projects!$A$1:$A$1000,0),MATCH("Groupe",Projects!$A$1:$O$1,0))=$A$2),1,
IF(AND($Y$2&lt;&gt;0,$Z$2&lt;&gt;0,DATE(YEAR(Z281),MONTH(Z281),DAY(Z281))&gt;=$Y$2,(DATE(YEAR(Z281),MONTH(Z281),DAY(Z281))&lt;=$Z$2),INDEX(Projects!$A$1:$O$1000,MATCH(Y281,Projects!$A$1:$A$1000,0),MATCH("Groupe",Projects!$A$1:$O$1,0))=$A$2),1,0)))</f>
      </c>
      <c r="AB281" s="47" t="str">
        <f>IF(AA281&lt;&gt;0,SUM($AA$4:AA281),0)</f>
      </c>
      <c r="AC281" s="1"/>
      <c r="AD281" s="17"/>
      <c r="AF281" t="str">
        <f>Projects!A279</f>
      </c>
      <c r="AG281" s="1" t="str">
        <f>Projects!D279</f>
      </c>
      <c r="AH281" s="47" t="str">
        <f>IF($A$2="Tous",
IF(AND($AF$2=0,$AG$2=0,DATE(YEAR(AG281),MONTH(AG281),DAY(AG281))&gt;=$O$6,(DATE(YEAR(AG281),MONTH(AG281),DAY(AG281))&lt;=$O$3)),1,
IF(AND($AF$2&lt;&gt;0,$AG$2&lt;&gt;0,DATE(YEAR(AG281),MONTH(AG281),DAY(AG281))&gt;=$AF$2,(DATE(YEAR(AG281),MONTH(AG281),DAY(AG281))&lt;=$AG$2)),1,0)),
IF(AND($AF$2=0,$AG$2=0,DATE(YEAR(AG281),MONTH(AG281),DAY(AG281))&gt;=$O$6,(DATE(YEAR(AG281),MONTH(AG281),DAY(AG281))&lt;=$O$3),INDEX(Projects!$A$1:$O$1000,MATCH(AF281,Projects!$A$1:$A$1000,0),MATCH("Groupe",Projects!$A$1:$O$1,0))=$A$2),1,
IF(AND($AF$2&lt;&gt;0,$AG$2&lt;&gt;0,DATE(YEAR(AG281),MONTH(AG281),DAY(AG281))&gt;=$AF$2,(DATE(YEAR(AG281),MONTH(AG281),DAY(AG281))&lt;=$AG$2),INDEX(Projects!$A$1:$O$1000,MATCH(AF281,Projects!$A$1:$A$1000,0),MATCH("Groupe",Projects!$A$1:$O$1,0))=$A$2),1,0)))</f>
      </c>
      <c r="AI281" s="47" t="str">
        <f>IF(AH281&lt;&gt;0,SUM($AH$4:AH281),0)</f>
      </c>
      <c r="AJ281" s="1"/>
      <c r="AK281" s="17"/>
      <c r="AM281" t="str">
        <f>Potentials!A279</f>
      </c>
      <c r="AN281" s="1" t="str">
        <f>Potentials!L279</f>
      </c>
      <c r="AO281" s="47" t="str">
        <f>IF(INDEX(Potentials!$A$1:$O$1000,MATCH(R281,Potentials!$A$1:$A$1000,0),MATCH("Origine setup",Potentials!$A$1:$O$1,0))&lt;&gt;"",0,
IF($A$2="Tous",
IF(AND($AM$2=0,$AN$2=0,DATE(YEAR(AN281),MONTH(AN281),DAY(AN281))&gt;=$O$6,(DATE(YEAR(AN281),MONTH(AN281),DAY(AN281))&lt;=$O$3),INDEX(Potentials!$A$1:$O$10000,MATCH(AM281,Potentials!$A$1:$A$1000,0),MATCH("Statut",Potentials!$A$1:$O$1,0))="9 -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IF(AND($AM$2&lt;&gt;0,$AN$2&lt;&gt;0,DATE(YEAR(AN281),MONTH(AN281),DAY(AN281))&gt;=$AM$2,(DATE(YEAR(AN281),MONTH(AN281),DAY(AN281))&lt;=$AN$2),INDEX(Potentials!$A$1:$O$10000,MATCH(AM281,Potentials!$A$1:$A$1000,0),MATCH("Statut",Potentials!$A$1:$O$1,0))="9 - Perdu"),1,0)),
IF(AND($AM$2=0,$AN$2=0,DATE(YEAR(AN281),MONTH(AN281),DAY(AN281))&gt;=$O$6,(DATE(YEAR(AN281),MONTH(AN281),DAY(AN281))&lt;=$O$3),INDEX(Potentials!$A$1:$O$1000,MATCH(AM281,Potentials!$A$1:$A$1000,0),MATCH("Groupe",Potentials!$A$1:$O$1,0))=$A$2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,MATCH(AM281,Potentials!$A$1:$A$1000,0),MATCH("Groupe",Potentials!$A$1:$O$1,0))=$A$2,INDEX(Potentials!$A$1:$O$10000,MATCH(AM281,Potentials!$A$1:$A$1000,0),MATCH("Statut",Potentials!$A$1:$O$1,0))="9 - Perdu"),1,0))))</f>
      </c>
      <c r="AP281" s="47" t="str">
        <f>IF(AO281&lt;&gt;0,SUM($AO$4:AO281),0)</f>
      </c>
      <c r="AQ281" s="1"/>
      <c r="AR281" s="17"/>
      <c r="AT281" t="str">
        <f>IF(COUNTIF($AT$4:AT280,Potentials!B279)&gt;0,"",Potentials!B279)</f>
      </c>
      <c r="AU281" s="2" t="str">
        <f t="array" ref="AU281" aca="1" ca="1">IF($A$2="Tous",SUMPRODUCT((Potentials!$F$2:$F$2000)*(Potentials!$B$2:$B$2000=AT281)*(Potentials!$E$2:$E$2000&lt;&gt;"8 - Gagne")*(Potentials!$E$2:$E$2000&lt;&gt;"9 - Perdu")*(Potentials!$E$2:$E$2000&lt;&gt;"10 - Gele"))
+SUMPRODUCT((Potentials!$F$2:$F$2000=0)*(Potentials!$B$2:$B$2000=AT281)*(Potentials!$D$2:$D$2000)*(Potentials!$E$2:$E$2000&lt;&gt;"8 - Gagne")*(Potentials!$E$2:$E$2000&lt;&gt;"9 - Perdu")*(Potentials!$E$2:$E$2000&lt;&gt;"10 - Gele")),
SUMPRODUCT((Potentials!$F$2:$F$2000)*(Potentials!$B$2:$B$2000=AT281)*(Potentials!$E$2:$E$2000&lt;&gt;"8 - Gagne")*(Potentials!$E$2:$E$2000&lt;&gt;"9 - Perdu")*(Potentials!$E$2:$E$2000&lt;&gt;"10 - Gele")*(Potentials!$O$2:$O$2000=$A$2))
+SUMPRODUCT((Potentials!$F$2:$F$2000=0)*(Potentials!$B$2:$B$2000=AT281)*(Potentials!$D$2:$D$2000)*(Potentials!$E$2:$E$2000&lt;&gt;"8 - Gagne")*(Potentials!$E$2:$E$2000&lt;&gt;"9 - Perdu")*(Potentials!$E$2:$E$2000&lt;&gt;"10 - Gele")*(Potentials!$O$2:$O$2000=$A$2)))</f>
      </c>
      <c r="BA281" t="str">
        <f>Potentials!A279</f>
      </c>
      <c r="BB281" s="2" t="str">
        <f t="array" ref="BB281" aca="1" ca="1">IF($A$2="Tous",SUMPRODUCT((Potentials!$F$2:$F$2000)*(Potentials!$A$2:$A$2000=BA281)*(Potentials!$E$2:$E$2000&lt;&gt;"8 - Gagne")*(Potentials!$E$2:$E$2000&lt;&gt;"9 - Perdu")*(Potentials!$E$2:$E$2000&lt;&gt;"10 - Gele"))
+SUMPRODUCT((Potentials!$F$2:$F$2000=0)*(Potentials!$A$2:$A$2000=BA281)*(Potentials!$D$2:$D$2000)*(Potentials!$E$2:$E$2000&lt;&gt;"8 - Gagne")*(Potentials!$E$2:$E$2000&lt;&gt;"9 - Perdu")*(Potentials!$E$2:$E$2000&lt;&gt;"10 - Gele")),
SUMPRODUCT((Potentials!$F$2:$F$2000)*(Potentials!$A$2:$A$2000=BA281)*(Potentials!$E$2:$E$2000&lt;&gt;"8 - Gagne")*(Potentials!$E$2:$E$2000&lt;&gt;"9 - Perdu")*(Potentials!$E$2:$E$2000&lt;&gt;"10 - Gele")*(Potentials!$O$2:$O$2000=$A$2))
+SUMPRODUCT((Potentials!$F$2:$F$2000=0)*(Potentials!$A$2:$A$2000=BA281)*(Potentials!$D$2:$D$2000)*(Potentials!$E$2:$E$2000&lt;&gt;"8 - Gagne")*(Potentials!$E$2:$E$2000&lt;&gt;"9 - Perdu")*(Potentials!$E$2:$E$2000&lt;&gt;"10 - Gele")*(Potentials!$O$2:$O$2000=$A$2)))</f>
      </c>
    </row>
    <row r="282" spans="1:113">
      <c r="R282" t="str">
        <f>Potentials!A280</f>
      </c>
      <c r="S282" s="1" t="str">
        <f>Potentials!M280</f>
      </c>
      <c r="T282" s="47" t="str">
        <f>IF(INDEX(Potentials!$A$1:$O$1000,MATCH(R282,Potentials!$A$1:$A$1000,0),MATCH("Origine setup",Potentials!$A$1:$O$1,0))&lt;&gt;"",0,
IF($A$2="Tous",
IF(AND($R$2=0,$S$2=0,DATE(YEAR(S282),MONTH(S282),DAY(S282))&gt;=$O$6,(DATE(YEAR(S282),MONTH(S282),DAY(S282))&lt;=$O$3),LEFT(R282,3)="PRA"),1,
IF(AND($R$2&lt;&gt;0,$S$2&lt;&gt;0,DATE(YEAR(S282),MONTH(S282),DAY(S282))&gt;=$R$2,(DATE(YEAR(S282),MONTH(S282),DAY(S282))&lt;=$S$2),LEFT(R282,3)="PRA"),1,0)),
IF(AND($R$2=0,$S$2=0,DATE(YEAR(S282),MONTH(S282),DAY(S282))&gt;=$O$6,(DATE(YEAR(S282),MONTH(S282),DAY(S282))&lt;=$O$3),INDEX(Potentials!$A$1:$O$1000,MATCH(R282,Potentials!$A$1:$A$1000,0),MATCH("Groupe",Potentials!$A$1:$O$1,0))=$A$2,LEFT(R282,3)="PRA"),1,
IF(AND($R$2&lt;&gt;0,$S$2&lt;&gt;0,DATE(YEAR(S282),MONTH(S282),DAY(S282))&gt;=$R$2,(DATE(YEAR(S282),MONTH(S282),DAY(S282))&lt;=$S$2),INDEX(Potentials!$A$1:$O$1000,MATCH(R282,Potentials!$A$1:$A$1000,0),MATCH("Groupe",Potentials!$A$1:$O$1,0))=$A$2,LEFT(R282,3)="PRA"),1,0))))</f>
      </c>
      <c r="U282" s="47" t="str">
        <f>IF(T282&lt;&gt;0,SUM($T$4:T282),0)</f>
      </c>
      <c r="V282" s="1"/>
      <c r="W282" s="17"/>
      <c r="Y282" t="str">
        <f>Projects!A280</f>
      </c>
      <c r="Z282" s="1" t="str">
        <f>Projects!I280</f>
      </c>
      <c r="AA282" s="47" t="str">
        <f>IF($A$2="Tous",
IF(AND($Y$2=0,$Z$2=0,DATE(YEAR(Z282),MONTH(Z282),DAY(Z282))&gt;=$O$6,(DATE(YEAR(Z282),MONTH(Z282),DAY(Z282))&lt;=$O$3)),1,
IF(AND($Y$2&lt;&gt;0,$Z$2&lt;&gt;0,DATE(YEAR(Z282),MONTH(Z282),DAY(Z282))&gt;=$Y$2,(DATE(YEAR(Z282),MONTH(Z282),DAY(Z282))&lt;=$Z$2)),1,0)),
IF(AND($Y$2=0,$Z$2=0,DATE(YEAR(Z282),MONTH(Z282),DAY(Z282))&gt;=$O$6,(DATE(YEAR(Z282),MONTH(Z282),DAY(Z282))&lt;=$O$3),INDEX(Projects!$A$1:$O$1000,MATCH(Y282,Projects!$A$1:$A$1000,0),MATCH("Groupe",Projects!$A$1:$O$1,0))=$A$2),1,
IF(AND($Y$2&lt;&gt;0,$Z$2&lt;&gt;0,DATE(YEAR(Z282),MONTH(Z282),DAY(Z282))&gt;=$Y$2,(DATE(YEAR(Z282),MONTH(Z282),DAY(Z282))&lt;=$Z$2),INDEX(Projects!$A$1:$O$1000,MATCH(Y282,Projects!$A$1:$A$1000,0),MATCH("Groupe",Projects!$A$1:$O$1,0))=$A$2),1,0)))</f>
      </c>
      <c r="AB282" s="47" t="str">
        <f>IF(AA282&lt;&gt;0,SUM($AA$4:AA282),0)</f>
      </c>
      <c r="AC282" s="1"/>
      <c r="AD282" s="17"/>
      <c r="AF282" t="str">
        <f>Projects!A280</f>
      </c>
      <c r="AG282" s="1" t="str">
        <f>Projects!D280</f>
      </c>
      <c r="AH282" s="47" t="str">
        <f>IF($A$2="Tous",
IF(AND($AF$2=0,$AG$2=0,DATE(YEAR(AG282),MONTH(AG282),DAY(AG282))&gt;=$O$6,(DATE(YEAR(AG282),MONTH(AG282),DAY(AG282))&lt;=$O$3)),1,
IF(AND($AF$2&lt;&gt;0,$AG$2&lt;&gt;0,DATE(YEAR(AG282),MONTH(AG282),DAY(AG282))&gt;=$AF$2,(DATE(YEAR(AG282),MONTH(AG282),DAY(AG282))&lt;=$AG$2)),1,0)),
IF(AND($AF$2=0,$AG$2=0,DATE(YEAR(AG282),MONTH(AG282),DAY(AG282))&gt;=$O$6,(DATE(YEAR(AG282),MONTH(AG282),DAY(AG282))&lt;=$O$3),INDEX(Projects!$A$1:$O$1000,MATCH(AF282,Projects!$A$1:$A$1000,0),MATCH("Groupe",Projects!$A$1:$O$1,0))=$A$2),1,
IF(AND($AF$2&lt;&gt;0,$AG$2&lt;&gt;0,DATE(YEAR(AG282),MONTH(AG282),DAY(AG282))&gt;=$AF$2,(DATE(YEAR(AG282),MONTH(AG282),DAY(AG282))&lt;=$AG$2),INDEX(Projects!$A$1:$O$1000,MATCH(AF282,Projects!$A$1:$A$1000,0),MATCH("Groupe",Projects!$A$1:$O$1,0))=$A$2),1,0)))</f>
      </c>
      <c r="AI282" s="47" t="str">
        <f>IF(AH282&lt;&gt;0,SUM($AH$4:AH282),0)</f>
      </c>
      <c r="AJ282" s="1"/>
      <c r="AK282" s="17"/>
      <c r="AM282" t="str">
        <f>Potentials!A280</f>
      </c>
      <c r="AN282" s="1" t="str">
        <f>Potentials!L280</f>
      </c>
      <c r="AO282" s="47" t="str">
        <f>IF(INDEX(Potentials!$A$1:$O$1000,MATCH(R282,Potentials!$A$1:$A$1000,0),MATCH("Origine setup",Potentials!$A$1:$O$1,0))&lt;&gt;"",0,
IF($A$2="Tous",
IF(AND($AM$2=0,$AN$2=0,DATE(YEAR(AN282),MONTH(AN282),DAY(AN282))&gt;=$O$6,(DATE(YEAR(AN282),MONTH(AN282),DAY(AN282))&lt;=$O$3),INDEX(Potentials!$A$1:$O$10000,MATCH(AM282,Potentials!$A$1:$A$1000,0),MATCH("Statut",Potentials!$A$1:$O$1,0))="9 -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IF(AND($AM$2&lt;&gt;0,$AN$2&lt;&gt;0,DATE(YEAR(AN282),MONTH(AN282),DAY(AN282))&gt;=$AM$2,(DATE(YEAR(AN282),MONTH(AN282),DAY(AN282))&lt;=$AN$2),INDEX(Potentials!$A$1:$O$10000,MATCH(AM282,Potentials!$A$1:$A$1000,0),MATCH("Statut",Potentials!$A$1:$O$1,0))="9 - Perdu"),1,0)),
IF(AND($AM$2=0,$AN$2=0,DATE(YEAR(AN282),MONTH(AN282),DAY(AN282))&gt;=$O$6,(DATE(YEAR(AN282),MONTH(AN282),DAY(AN282))&lt;=$O$3),INDEX(Potentials!$A$1:$O$1000,MATCH(AM282,Potentials!$A$1:$A$1000,0),MATCH("Groupe",Potentials!$A$1:$O$1,0))=$A$2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,MATCH(AM282,Potentials!$A$1:$A$1000,0),MATCH("Groupe",Potentials!$A$1:$O$1,0))=$A$2,INDEX(Potentials!$A$1:$O$10000,MATCH(AM282,Potentials!$A$1:$A$1000,0),MATCH("Statut",Potentials!$A$1:$O$1,0))="9 - Perdu"),1,0))))</f>
      </c>
      <c r="AP282" s="47" t="str">
        <f>IF(AO282&lt;&gt;0,SUM($AO$4:AO282),0)</f>
      </c>
      <c r="AQ282" s="1"/>
      <c r="AR282" s="17"/>
      <c r="AT282" t="str">
        <f>IF(COUNTIF($AT$4:AT281,Potentials!B280)&gt;0,"",Potentials!B280)</f>
      </c>
      <c r="AU282" s="2" t="str">
        <f t="array" ref="AU282" aca="1" ca="1">IF($A$2="Tous",SUMPRODUCT((Potentials!$F$2:$F$2000)*(Potentials!$B$2:$B$2000=AT282)*(Potentials!$E$2:$E$2000&lt;&gt;"8 - Gagne")*(Potentials!$E$2:$E$2000&lt;&gt;"9 - Perdu")*(Potentials!$E$2:$E$2000&lt;&gt;"10 - Gele"))
+SUMPRODUCT((Potentials!$F$2:$F$2000=0)*(Potentials!$B$2:$B$2000=AT282)*(Potentials!$D$2:$D$2000)*(Potentials!$E$2:$E$2000&lt;&gt;"8 - Gagne")*(Potentials!$E$2:$E$2000&lt;&gt;"9 - Perdu")*(Potentials!$E$2:$E$2000&lt;&gt;"10 - Gele")),
SUMPRODUCT((Potentials!$F$2:$F$2000)*(Potentials!$B$2:$B$2000=AT282)*(Potentials!$E$2:$E$2000&lt;&gt;"8 - Gagne")*(Potentials!$E$2:$E$2000&lt;&gt;"9 - Perdu")*(Potentials!$E$2:$E$2000&lt;&gt;"10 - Gele")*(Potentials!$O$2:$O$2000=$A$2))
+SUMPRODUCT((Potentials!$F$2:$F$2000=0)*(Potentials!$B$2:$B$2000=AT282)*(Potentials!$D$2:$D$2000)*(Potentials!$E$2:$E$2000&lt;&gt;"8 - Gagne")*(Potentials!$E$2:$E$2000&lt;&gt;"9 - Perdu")*(Potentials!$E$2:$E$2000&lt;&gt;"10 - Gele")*(Potentials!$O$2:$O$2000=$A$2)))</f>
      </c>
      <c r="BA282" t="str">
        <f>Potentials!A280</f>
      </c>
      <c r="BB282" s="2" t="str">
        <f t="array" ref="BB282" aca="1" ca="1">IF($A$2="Tous",SUMPRODUCT((Potentials!$F$2:$F$2000)*(Potentials!$A$2:$A$2000=BA282)*(Potentials!$E$2:$E$2000&lt;&gt;"8 - Gagne")*(Potentials!$E$2:$E$2000&lt;&gt;"9 - Perdu")*(Potentials!$E$2:$E$2000&lt;&gt;"10 - Gele"))
+SUMPRODUCT((Potentials!$F$2:$F$2000=0)*(Potentials!$A$2:$A$2000=BA282)*(Potentials!$D$2:$D$2000)*(Potentials!$E$2:$E$2000&lt;&gt;"8 - Gagne")*(Potentials!$E$2:$E$2000&lt;&gt;"9 - Perdu")*(Potentials!$E$2:$E$2000&lt;&gt;"10 - Gele")),
SUMPRODUCT((Potentials!$F$2:$F$2000)*(Potentials!$A$2:$A$2000=BA282)*(Potentials!$E$2:$E$2000&lt;&gt;"8 - Gagne")*(Potentials!$E$2:$E$2000&lt;&gt;"9 - Perdu")*(Potentials!$E$2:$E$2000&lt;&gt;"10 - Gele")*(Potentials!$O$2:$O$2000=$A$2))
+SUMPRODUCT((Potentials!$F$2:$F$2000=0)*(Potentials!$A$2:$A$2000=BA282)*(Potentials!$D$2:$D$2000)*(Potentials!$E$2:$E$2000&lt;&gt;"8 - Gagne")*(Potentials!$E$2:$E$2000&lt;&gt;"9 - Perdu")*(Potentials!$E$2:$E$2000&lt;&gt;"10 - Gele")*(Potentials!$O$2:$O$2000=$A$2)))</f>
      </c>
    </row>
    <row r="283" spans="1:113">
      <c r="R283" t="str">
        <f>Potentials!A281</f>
      </c>
      <c r="S283" s="1" t="str">
        <f>Potentials!M281</f>
      </c>
      <c r="T283" s="47" t="str">
        <f>IF(INDEX(Potentials!$A$1:$O$1000,MATCH(R283,Potentials!$A$1:$A$1000,0),MATCH("Origine setup",Potentials!$A$1:$O$1,0))&lt;&gt;"",0,
IF($A$2="Tous",
IF(AND($R$2=0,$S$2=0,DATE(YEAR(S283),MONTH(S283),DAY(S283))&gt;=$O$6,(DATE(YEAR(S283),MONTH(S283),DAY(S283))&lt;=$O$3),LEFT(R283,3)="PRA"),1,
IF(AND($R$2&lt;&gt;0,$S$2&lt;&gt;0,DATE(YEAR(S283),MONTH(S283),DAY(S283))&gt;=$R$2,(DATE(YEAR(S283),MONTH(S283),DAY(S283))&lt;=$S$2),LEFT(R283,3)="PRA"),1,0)),
IF(AND($R$2=0,$S$2=0,DATE(YEAR(S283),MONTH(S283),DAY(S283))&gt;=$O$6,(DATE(YEAR(S283),MONTH(S283),DAY(S283))&lt;=$O$3),INDEX(Potentials!$A$1:$O$1000,MATCH(R283,Potentials!$A$1:$A$1000,0),MATCH("Groupe",Potentials!$A$1:$O$1,0))=$A$2,LEFT(R283,3)="PRA"),1,
IF(AND($R$2&lt;&gt;0,$S$2&lt;&gt;0,DATE(YEAR(S283),MONTH(S283),DAY(S283))&gt;=$R$2,(DATE(YEAR(S283),MONTH(S283),DAY(S283))&lt;=$S$2),INDEX(Potentials!$A$1:$O$1000,MATCH(R283,Potentials!$A$1:$A$1000,0),MATCH("Groupe",Potentials!$A$1:$O$1,0))=$A$2,LEFT(R283,3)="PRA"),1,0))))</f>
      </c>
      <c r="U283" s="47" t="str">
        <f>IF(T283&lt;&gt;0,SUM($T$4:T283),0)</f>
      </c>
      <c r="V283" s="1"/>
      <c r="W283" s="17"/>
      <c r="Y283" t="str">
        <f>Projects!A281</f>
      </c>
      <c r="Z283" s="1" t="str">
        <f>Projects!I281</f>
      </c>
      <c r="AA283" s="47" t="str">
        <f>IF($A$2="Tous",
IF(AND($Y$2=0,$Z$2=0,DATE(YEAR(Z283),MONTH(Z283),DAY(Z283))&gt;=$O$6,(DATE(YEAR(Z283),MONTH(Z283),DAY(Z283))&lt;=$O$3)),1,
IF(AND($Y$2&lt;&gt;0,$Z$2&lt;&gt;0,DATE(YEAR(Z283),MONTH(Z283),DAY(Z283))&gt;=$Y$2,(DATE(YEAR(Z283),MONTH(Z283),DAY(Z283))&lt;=$Z$2)),1,0)),
IF(AND($Y$2=0,$Z$2=0,DATE(YEAR(Z283),MONTH(Z283),DAY(Z283))&gt;=$O$6,(DATE(YEAR(Z283),MONTH(Z283),DAY(Z283))&lt;=$O$3),INDEX(Projects!$A$1:$O$1000,MATCH(Y283,Projects!$A$1:$A$1000,0),MATCH("Groupe",Projects!$A$1:$O$1,0))=$A$2),1,
IF(AND($Y$2&lt;&gt;0,$Z$2&lt;&gt;0,DATE(YEAR(Z283),MONTH(Z283),DAY(Z283))&gt;=$Y$2,(DATE(YEAR(Z283),MONTH(Z283),DAY(Z283))&lt;=$Z$2),INDEX(Projects!$A$1:$O$1000,MATCH(Y283,Projects!$A$1:$A$1000,0),MATCH("Groupe",Projects!$A$1:$O$1,0))=$A$2),1,0)))</f>
      </c>
      <c r="AB283" s="47" t="str">
        <f>IF(AA283&lt;&gt;0,SUM($AA$4:AA283),0)</f>
      </c>
      <c r="AC283" s="1"/>
      <c r="AD283" s="17"/>
      <c r="AF283" t="str">
        <f>Projects!A281</f>
      </c>
      <c r="AG283" s="1" t="str">
        <f>Projects!D281</f>
      </c>
      <c r="AH283" s="47" t="str">
        <f>IF($A$2="Tous",
IF(AND($AF$2=0,$AG$2=0,DATE(YEAR(AG283),MONTH(AG283),DAY(AG283))&gt;=$O$6,(DATE(YEAR(AG283),MONTH(AG283),DAY(AG283))&lt;=$O$3)),1,
IF(AND($AF$2&lt;&gt;0,$AG$2&lt;&gt;0,DATE(YEAR(AG283),MONTH(AG283),DAY(AG283))&gt;=$AF$2,(DATE(YEAR(AG283),MONTH(AG283),DAY(AG283))&lt;=$AG$2)),1,0)),
IF(AND($AF$2=0,$AG$2=0,DATE(YEAR(AG283),MONTH(AG283),DAY(AG283))&gt;=$O$6,(DATE(YEAR(AG283),MONTH(AG283),DAY(AG283))&lt;=$O$3),INDEX(Projects!$A$1:$O$1000,MATCH(AF283,Projects!$A$1:$A$1000,0),MATCH("Groupe",Projects!$A$1:$O$1,0))=$A$2),1,
IF(AND($AF$2&lt;&gt;0,$AG$2&lt;&gt;0,DATE(YEAR(AG283),MONTH(AG283),DAY(AG283))&gt;=$AF$2,(DATE(YEAR(AG283),MONTH(AG283),DAY(AG283))&lt;=$AG$2),INDEX(Projects!$A$1:$O$1000,MATCH(AF283,Projects!$A$1:$A$1000,0),MATCH("Groupe",Projects!$A$1:$O$1,0))=$A$2),1,0)))</f>
      </c>
      <c r="AI283" s="47" t="str">
        <f>IF(AH283&lt;&gt;0,SUM($AH$4:AH283),0)</f>
      </c>
      <c r="AJ283" s="1"/>
      <c r="AK283" s="17"/>
      <c r="AM283" t="str">
        <f>Potentials!A281</f>
      </c>
      <c r="AN283" s="1" t="str">
        <f>Potentials!L281</f>
      </c>
      <c r="AO283" s="47" t="str">
        <f>IF(INDEX(Potentials!$A$1:$O$1000,MATCH(R283,Potentials!$A$1:$A$1000,0),MATCH("Origine setup",Potentials!$A$1:$O$1,0))&lt;&gt;"",0,
IF($A$2="Tous",
IF(AND($AM$2=0,$AN$2=0,DATE(YEAR(AN283),MONTH(AN283),DAY(AN283))&gt;=$O$6,(DATE(YEAR(AN283),MONTH(AN283),DAY(AN283))&lt;=$O$3),INDEX(Potentials!$A$1:$O$10000,MATCH(AM283,Potentials!$A$1:$A$1000,0),MATCH("Statut",Potentials!$A$1:$O$1,0))="9 -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IF(AND($AM$2&lt;&gt;0,$AN$2&lt;&gt;0,DATE(YEAR(AN283),MONTH(AN283),DAY(AN283))&gt;=$AM$2,(DATE(YEAR(AN283),MONTH(AN283),DAY(AN283))&lt;=$AN$2),INDEX(Potentials!$A$1:$O$10000,MATCH(AM283,Potentials!$A$1:$A$1000,0),MATCH("Statut",Potentials!$A$1:$O$1,0))="9 - Perdu"),1,0)),
IF(AND($AM$2=0,$AN$2=0,DATE(YEAR(AN283),MONTH(AN283),DAY(AN283))&gt;=$O$6,(DATE(YEAR(AN283),MONTH(AN283),DAY(AN283))&lt;=$O$3),INDEX(Potentials!$A$1:$O$1000,MATCH(AM283,Potentials!$A$1:$A$1000,0),MATCH("Groupe",Potentials!$A$1:$O$1,0))=$A$2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,MATCH(AM283,Potentials!$A$1:$A$1000,0),MATCH("Groupe",Potentials!$A$1:$O$1,0))=$A$2,INDEX(Potentials!$A$1:$O$10000,MATCH(AM283,Potentials!$A$1:$A$1000,0),MATCH("Statut",Potentials!$A$1:$O$1,0))="9 - Perdu"),1,0))))</f>
      </c>
      <c r="AP283" s="47" t="str">
        <f>IF(AO283&lt;&gt;0,SUM($AO$4:AO283),0)</f>
      </c>
      <c r="AQ283" s="1"/>
      <c r="AR283" s="17"/>
      <c r="AT283" t="str">
        <f>IF(COUNTIF($AT$4:AT282,Potentials!B281)&gt;0,"",Potentials!B281)</f>
      </c>
      <c r="AU283" s="2" t="str">
        <f t="array" ref="AU283" aca="1" ca="1">IF($A$2="Tous",SUMPRODUCT((Potentials!$F$2:$F$2000)*(Potentials!$B$2:$B$2000=AT283)*(Potentials!$E$2:$E$2000&lt;&gt;"8 - Gagne")*(Potentials!$E$2:$E$2000&lt;&gt;"9 - Perdu")*(Potentials!$E$2:$E$2000&lt;&gt;"10 - Gele"))
+SUMPRODUCT((Potentials!$F$2:$F$2000=0)*(Potentials!$B$2:$B$2000=AT283)*(Potentials!$D$2:$D$2000)*(Potentials!$E$2:$E$2000&lt;&gt;"8 - Gagne")*(Potentials!$E$2:$E$2000&lt;&gt;"9 - Perdu")*(Potentials!$E$2:$E$2000&lt;&gt;"10 - Gele")),
SUMPRODUCT((Potentials!$F$2:$F$2000)*(Potentials!$B$2:$B$2000=AT283)*(Potentials!$E$2:$E$2000&lt;&gt;"8 - Gagne")*(Potentials!$E$2:$E$2000&lt;&gt;"9 - Perdu")*(Potentials!$E$2:$E$2000&lt;&gt;"10 - Gele")*(Potentials!$O$2:$O$2000=$A$2))
+SUMPRODUCT((Potentials!$F$2:$F$2000=0)*(Potentials!$B$2:$B$2000=AT283)*(Potentials!$D$2:$D$2000)*(Potentials!$E$2:$E$2000&lt;&gt;"8 - Gagne")*(Potentials!$E$2:$E$2000&lt;&gt;"9 - Perdu")*(Potentials!$E$2:$E$2000&lt;&gt;"10 - Gele")*(Potentials!$O$2:$O$2000=$A$2)))</f>
      </c>
      <c r="BA283" t="str">
        <f>Potentials!A281</f>
      </c>
      <c r="BB283" s="2" t="str">
        <f t="array" ref="BB283" aca="1" ca="1">IF($A$2="Tous",SUMPRODUCT((Potentials!$F$2:$F$2000)*(Potentials!$A$2:$A$2000=BA283)*(Potentials!$E$2:$E$2000&lt;&gt;"8 - Gagne")*(Potentials!$E$2:$E$2000&lt;&gt;"9 - Perdu")*(Potentials!$E$2:$E$2000&lt;&gt;"10 - Gele"))
+SUMPRODUCT((Potentials!$F$2:$F$2000=0)*(Potentials!$A$2:$A$2000=BA283)*(Potentials!$D$2:$D$2000)*(Potentials!$E$2:$E$2000&lt;&gt;"8 - Gagne")*(Potentials!$E$2:$E$2000&lt;&gt;"9 - Perdu")*(Potentials!$E$2:$E$2000&lt;&gt;"10 - Gele")),
SUMPRODUCT((Potentials!$F$2:$F$2000)*(Potentials!$A$2:$A$2000=BA283)*(Potentials!$E$2:$E$2000&lt;&gt;"8 - Gagne")*(Potentials!$E$2:$E$2000&lt;&gt;"9 - Perdu")*(Potentials!$E$2:$E$2000&lt;&gt;"10 - Gele")*(Potentials!$O$2:$O$2000=$A$2))
+SUMPRODUCT((Potentials!$F$2:$F$2000=0)*(Potentials!$A$2:$A$2000=BA283)*(Potentials!$D$2:$D$2000)*(Potentials!$E$2:$E$2000&lt;&gt;"8 - Gagne")*(Potentials!$E$2:$E$2000&lt;&gt;"9 - Perdu")*(Potentials!$E$2:$E$2000&lt;&gt;"10 - Gele")*(Potentials!$O$2:$O$2000=$A$2)))</f>
      </c>
    </row>
    <row r="284" spans="1:113">
      <c r="R284" t="str">
        <f>Potentials!A282</f>
      </c>
      <c r="S284" s="1" t="str">
        <f>Potentials!M282</f>
      </c>
      <c r="T284" s="47" t="str">
        <f>IF(INDEX(Potentials!$A$1:$O$1000,MATCH(R284,Potentials!$A$1:$A$1000,0),MATCH("Origine setup",Potentials!$A$1:$O$1,0))&lt;&gt;"",0,
IF($A$2="Tous",
IF(AND($R$2=0,$S$2=0,DATE(YEAR(S284),MONTH(S284),DAY(S284))&gt;=$O$6,(DATE(YEAR(S284),MONTH(S284),DAY(S284))&lt;=$O$3),LEFT(R284,3)="PRA"),1,
IF(AND($R$2&lt;&gt;0,$S$2&lt;&gt;0,DATE(YEAR(S284),MONTH(S284),DAY(S284))&gt;=$R$2,(DATE(YEAR(S284),MONTH(S284),DAY(S284))&lt;=$S$2),LEFT(R284,3)="PRA"),1,0)),
IF(AND($R$2=0,$S$2=0,DATE(YEAR(S284),MONTH(S284),DAY(S284))&gt;=$O$6,(DATE(YEAR(S284),MONTH(S284),DAY(S284))&lt;=$O$3),INDEX(Potentials!$A$1:$O$1000,MATCH(R284,Potentials!$A$1:$A$1000,0),MATCH("Groupe",Potentials!$A$1:$O$1,0))=$A$2,LEFT(R284,3)="PRA"),1,
IF(AND($R$2&lt;&gt;0,$S$2&lt;&gt;0,DATE(YEAR(S284),MONTH(S284),DAY(S284))&gt;=$R$2,(DATE(YEAR(S284),MONTH(S284),DAY(S284))&lt;=$S$2),INDEX(Potentials!$A$1:$O$1000,MATCH(R284,Potentials!$A$1:$A$1000,0),MATCH("Groupe",Potentials!$A$1:$O$1,0))=$A$2,LEFT(R284,3)="PRA"),1,0))))</f>
      </c>
      <c r="U284" s="47" t="str">
        <f>IF(T284&lt;&gt;0,SUM($T$4:T284),0)</f>
      </c>
      <c r="V284" s="1"/>
      <c r="W284" s="17"/>
      <c r="Y284" t="str">
        <f>Projects!A282</f>
      </c>
      <c r="Z284" s="1" t="str">
        <f>Projects!I282</f>
      </c>
      <c r="AA284" s="47" t="str">
        <f>IF($A$2="Tous",
IF(AND($Y$2=0,$Z$2=0,DATE(YEAR(Z284),MONTH(Z284),DAY(Z284))&gt;=$O$6,(DATE(YEAR(Z284),MONTH(Z284),DAY(Z284))&lt;=$O$3)),1,
IF(AND($Y$2&lt;&gt;0,$Z$2&lt;&gt;0,DATE(YEAR(Z284),MONTH(Z284),DAY(Z284))&gt;=$Y$2,(DATE(YEAR(Z284),MONTH(Z284),DAY(Z284))&lt;=$Z$2)),1,0)),
IF(AND($Y$2=0,$Z$2=0,DATE(YEAR(Z284),MONTH(Z284),DAY(Z284))&gt;=$O$6,(DATE(YEAR(Z284),MONTH(Z284),DAY(Z284))&lt;=$O$3),INDEX(Projects!$A$1:$O$1000,MATCH(Y284,Projects!$A$1:$A$1000,0),MATCH("Groupe",Projects!$A$1:$O$1,0))=$A$2),1,
IF(AND($Y$2&lt;&gt;0,$Z$2&lt;&gt;0,DATE(YEAR(Z284),MONTH(Z284),DAY(Z284))&gt;=$Y$2,(DATE(YEAR(Z284),MONTH(Z284),DAY(Z284))&lt;=$Z$2),INDEX(Projects!$A$1:$O$1000,MATCH(Y284,Projects!$A$1:$A$1000,0),MATCH("Groupe",Projects!$A$1:$O$1,0))=$A$2),1,0)))</f>
      </c>
      <c r="AB284" s="47" t="str">
        <f>IF(AA284&lt;&gt;0,SUM($AA$4:AA284),0)</f>
      </c>
      <c r="AC284" s="1"/>
      <c r="AD284" s="17"/>
      <c r="AF284" t="str">
        <f>Projects!A282</f>
      </c>
      <c r="AG284" s="1" t="str">
        <f>Projects!D282</f>
      </c>
      <c r="AH284" s="47" t="str">
        <f>IF($A$2="Tous",
IF(AND($AF$2=0,$AG$2=0,DATE(YEAR(AG284),MONTH(AG284),DAY(AG284))&gt;=$O$6,(DATE(YEAR(AG284),MONTH(AG284),DAY(AG284))&lt;=$O$3)),1,
IF(AND($AF$2&lt;&gt;0,$AG$2&lt;&gt;0,DATE(YEAR(AG284),MONTH(AG284),DAY(AG284))&gt;=$AF$2,(DATE(YEAR(AG284),MONTH(AG284),DAY(AG284))&lt;=$AG$2)),1,0)),
IF(AND($AF$2=0,$AG$2=0,DATE(YEAR(AG284),MONTH(AG284),DAY(AG284))&gt;=$O$6,(DATE(YEAR(AG284),MONTH(AG284),DAY(AG284))&lt;=$O$3),INDEX(Projects!$A$1:$O$1000,MATCH(AF284,Projects!$A$1:$A$1000,0),MATCH("Groupe",Projects!$A$1:$O$1,0))=$A$2),1,
IF(AND($AF$2&lt;&gt;0,$AG$2&lt;&gt;0,DATE(YEAR(AG284),MONTH(AG284),DAY(AG284))&gt;=$AF$2,(DATE(YEAR(AG284),MONTH(AG284),DAY(AG284))&lt;=$AG$2),INDEX(Projects!$A$1:$O$1000,MATCH(AF284,Projects!$A$1:$A$1000,0),MATCH("Groupe",Projects!$A$1:$O$1,0))=$A$2),1,0)))</f>
      </c>
      <c r="AI284" s="47" t="str">
        <f>IF(AH284&lt;&gt;0,SUM($AH$4:AH284),0)</f>
      </c>
      <c r="AJ284" s="1"/>
      <c r="AK284" s="17"/>
      <c r="AM284" t="str">
        <f>Potentials!A282</f>
      </c>
      <c r="AN284" s="1" t="str">
        <f>Potentials!L282</f>
      </c>
      <c r="AO284" s="47" t="str">
        <f>IF(INDEX(Potentials!$A$1:$O$1000,MATCH(R284,Potentials!$A$1:$A$1000,0),MATCH("Origine setup",Potentials!$A$1:$O$1,0))&lt;&gt;"",0,
IF($A$2="Tous",
IF(AND($AM$2=0,$AN$2=0,DATE(YEAR(AN284),MONTH(AN284),DAY(AN284))&gt;=$O$6,(DATE(YEAR(AN284),MONTH(AN284),DAY(AN284))&lt;=$O$3),INDEX(Potentials!$A$1:$O$10000,MATCH(AM284,Potentials!$A$1:$A$1000,0),MATCH("Statut",Potentials!$A$1:$O$1,0))="9 -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IF(AND($AM$2&lt;&gt;0,$AN$2&lt;&gt;0,DATE(YEAR(AN284),MONTH(AN284),DAY(AN284))&gt;=$AM$2,(DATE(YEAR(AN284),MONTH(AN284),DAY(AN284))&lt;=$AN$2),INDEX(Potentials!$A$1:$O$10000,MATCH(AM284,Potentials!$A$1:$A$1000,0),MATCH("Statut",Potentials!$A$1:$O$1,0))="9 - Perdu"),1,0)),
IF(AND($AM$2=0,$AN$2=0,DATE(YEAR(AN284),MONTH(AN284),DAY(AN284))&gt;=$O$6,(DATE(YEAR(AN284),MONTH(AN284),DAY(AN284))&lt;=$O$3),INDEX(Potentials!$A$1:$O$1000,MATCH(AM284,Potentials!$A$1:$A$1000,0),MATCH("Groupe",Potentials!$A$1:$O$1,0))=$A$2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,MATCH(AM284,Potentials!$A$1:$A$1000,0),MATCH("Groupe",Potentials!$A$1:$O$1,0))=$A$2,INDEX(Potentials!$A$1:$O$10000,MATCH(AM284,Potentials!$A$1:$A$1000,0),MATCH("Statut",Potentials!$A$1:$O$1,0))="9 - Perdu"),1,0))))</f>
      </c>
      <c r="AP284" s="47" t="str">
        <f>IF(AO284&lt;&gt;0,SUM($AO$4:AO284),0)</f>
      </c>
      <c r="AQ284" s="1"/>
      <c r="AR284" s="17"/>
      <c r="AT284" t="str">
        <f>IF(COUNTIF($AT$4:AT283,Potentials!B282)&gt;0,"",Potentials!B282)</f>
      </c>
      <c r="AU284" s="2" t="str">
        <f t="array" ref="AU284" aca="1" ca="1">IF($A$2="Tous",SUMPRODUCT((Potentials!$F$2:$F$2000)*(Potentials!$B$2:$B$2000=AT284)*(Potentials!$E$2:$E$2000&lt;&gt;"8 - Gagne")*(Potentials!$E$2:$E$2000&lt;&gt;"9 - Perdu")*(Potentials!$E$2:$E$2000&lt;&gt;"10 - Gele"))
+SUMPRODUCT((Potentials!$F$2:$F$2000=0)*(Potentials!$B$2:$B$2000=AT284)*(Potentials!$D$2:$D$2000)*(Potentials!$E$2:$E$2000&lt;&gt;"8 - Gagne")*(Potentials!$E$2:$E$2000&lt;&gt;"9 - Perdu")*(Potentials!$E$2:$E$2000&lt;&gt;"10 - Gele")),
SUMPRODUCT((Potentials!$F$2:$F$2000)*(Potentials!$B$2:$B$2000=AT284)*(Potentials!$E$2:$E$2000&lt;&gt;"8 - Gagne")*(Potentials!$E$2:$E$2000&lt;&gt;"9 - Perdu")*(Potentials!$E$2:$E$2000&lt;&gt;"10 - Gele")*(Potentials!$O$2:$O$2000=$A$2))
+SUMPRODUCT((Potentials!$F$2:$F$2000=0)*(Potentials!$B$2:$B$2000=AT284)*(Potentials!$D$2:$D$2000)*(Potentials!$E$2:$E$2000&lt;&gt;"8 - Gagne")*(Potentials!$E$2:$E$2000&lt;&gt;"9 - Perdu")*(Potentials!$E$2:$E$2000&lt;&gt;"10 - Gele")*(Potentials!$O$2:$O$2000=$A$2)))</f>
      </c>
      <c r="BA284" t="str">
        <f>Potentials!A282</f>
      </c>
      <c r="BB284" s="2" t="str">
        <f t="array" ref="BB284" aca="1" ca="1">IF($A$2="Tous",SUMPRODUCT((Potentials!$F$2:$F$2000)*(Potentials!$A$2:$A$2000=BA284)*(Potentials!$E$2:$E$2000&lt;&gt;"8 - Gagne")*(Potentials!$E$2:$E$2000&lt;&gt;"9 - Perdu")*(Potentials!$E$2:$E$2000&lt;&gt;"10 - Gele"))
+SUMPRODUCT((Potentials!$F$2:$F$2000=0)*(Potentials!$A$2:$A$2000=BA284)*(Potentials!$D$2:$D$2000)*(Potentials!$E$2:$E$2000&lt;&gt;"8 - Gagne")*(Potentials!$E$2:$E$2000&lt;&gt;"9 - Perdu")*(Potentials!$E$2:$E$2000&lt;&gt;"10 - Gele")),
SUMPRODUCT((Potentials!$F$2:$F$2000)*(Potentials!$A$2:$A$2000=BA284)*(Potentials!$E$2:$E$2000&lt;&gt;"8 - Gagne")*(Potentials!$E$2:$E$2000&lt;&gt;"9 - Perdu")*(Potentials!$E$2:$E$2000&lt;&gt;"10 - Gele")*(Potentials!$O$2:$O$2000=$A$2))
+SUMPRODUCT((Potentials!$F$2:$F$2000=0)*(Potentials!$A$2:$A$2000=BA284)*(Potentials!$D$2:$D$2000)*(Potentials!$E$2:$E$2000&lt;&gt;"8 - Gagne")*(Potentials!$E$2:$E$2000&lt;&gt;"9 - Perdu")*(Potentials!$E$2:$E$2000&lt;&gt;"10 - Gele")*(Potentials!$O$2:$O$2000=$A$2)))</f>
      </c>
    </row>
    <row r="285" spans="1:113">
      <c r="R285" t="str">
        <f>Potentials!A283</f>
      </c>
      <c r="S285" s="1" t="str">
        <f>Potentials!M283</f>
      </c>
      <c r="T285" s="47" t="str">
        <f>IF(INDEX(Potentials!$A$1:$O$1000,MATCH(R285,Potentials!$A$1:$A$1000,0),MATCH("Origine setup",Potentials!$A$1:$O$1,0))&lt;&gt;"",0,
IF($A$2="Tous",
IF(AND($R$2=0,$S$2=0,DATE(YEAR(S285),MONTH(S285),DAY(S285))&gt;=$O$6,(DATE(YEAR(S285),MONTH(S285),DAY(S285))&lt;=$O$3),LEFT(R285,3)="PRA"),1,
IF(AND($R$2&lt;&gt;0,$S$2&lt;&gt;0,DATE(YEAR(S285),MONTH(S285),DAY(S285))&gt;=$R$2,(DATE(YEAR(S285),MONTH(S285),DAY(S285))&lt;=$S$2),LEFT(R285,3)="PRA"),1,0)),
IF(AND($R$2=0,$S$2=0,DATE(YEAR(S285),MONTH(S285),DAY(S285))&gt;=$O$6,(DATE(YEAR(S285),MONTH(S285),DAY(S285))&lt;=$O$3),INDEX(Potentials!$A$1:$O$1000,MATCH(R285,Potentials!$A$1:$A$1000,0),MATCH("Groupe",Potentials!$A$1:$O$1,0))=$A$2,LEFT(R285,3)="PRA"),1,
IF(AND($R$2&lt;&gt;0,$S$2&lt;&gt;0,DATE(YEAR(S285),MONTH(S285),DAY(S285))&gt;=$R$2,(DATE(YEAR(S285),MONTH(S285),DAY(S285))&lt;=$S$2),INDEX(Potentials!$A$1:$O$1000,MATCH(R285,Potentials!$A$1:$A$1000,0),MATCH("Groupe",Potentials!$A$1:$O$1,0))=$A$2,LEFT(R285,3)="PRA"),1,0))))</f>
      </c>
      <c r="U285" s="47" t="str">
        <f>IF(T285&lt;&gt;0,SUM($T$4:T285),0)</f>
      </c>
      <c r="V285" s="1"/>
      <c r="W285" s="17"/>
      <c r="Y285" t="str">
        <f>Projects!A283</f>
      </c>
      <c r="Z285" s="1" t="str">
        <f>Projects!I283</f>
      </c>
      <c r="AA285" s="47" t="str">
        <f>IF($A$2="Tous",
IF(AND($Y$2=0,$Z$2=0,DATE(YEAR(Z285),MONTH(Z285),DAY(Z285))&gt;=$O$6,(DATE(YEAR(Z285),MONTH(Z285),DAY(Z285))&lt;=$O$3)),1,
IF(AND($Y$2&lt;&gt;0,$Z$2&lt;&gt;0,DATE(YEAR(Z285),MONTH(Z285),DAY(Z285))&gt;=$Y$2,(DATE(YEAR(Z285),MONTH(Z285),DAY(Z285))&lt;=$Z$2)),1,0)),
IF(AND($Y$2=0,$Z$2=0,DATE(YEAR(Z285),MONTH(Z285),DAY(Z285))&gt;=$O$6,(DATE(YEAR(Z285),MONTH(Z285),DAY(Z285))&lt;=$O$3),INDEX(Projects!$A$1:$O$1000,MATCH(Y285,Projects!$A$1:$A$1000,0),MATCH("Groupe",Projects!$A$1:$O$1,0))=$A$2),1,
IF(AND($Y$2&lt;&gt;0,$Z$2&lt;&gt;0,DATE(YEAR(Z285),MONTH(Z285),DAY(Z285))&gt;=$Y$2,(DATE(YEAR(Z285),MONTH(Z285),DAY(Z285))&lt;=$Z$2),INDEX(Projects!$A$1:$O$1000,MATCH(Y285,Projects!$A$1:$A$1000,0),MATCH("Groupe",Projects!$A$1:$O$1,0))=$A$2),1,0)))</f>
      </c>
      <c r="AB285" s="47" t="str">
        <f>IF(AA285&lt;&gt;0,SUM($AA$4:AA285),0)</f>
      </c>
      <c r="AC285" s="1"/>
      <c r="AD285" s="17"/>
      <c r="AF285" t="str">
        <f>Projects!A283</f>
      </c>
      <c r="AG285" s="1" t="str">
        <f>Projects!D283</f>
      </c>
      <c r="AH285" s="47" t="str">
        <f>IF($A$2="Tous",
IF(AND($AF$2=0,$AG$2=0,DATE(YEAR(AG285),MONTH(AG285),DAY(AG285))&gt;=$O$6,(DATE(YEAR(AG285),MONTH(AG285),DAY(AG285))&lt;=$O$3)),1,
IF(AND($AF$2&lt;&gt;0,$AG$2&lt;&gt;0,DATE(YEAR(AG285),MONTH(AG285),DAY(AG285))&gt;=$AF$2,(DATE(YEAR(AG285),MONTH(AG285),DAY(AG285))&lt;=$AG$2)),1,0)),
IF(AND($AF$2=0,$AG$2=0,DATE(YEAR(AG285),MONTH(AG285),DAY(AG285))&gt;=$O$6,(DATE(YEAR(AG285),MONTH(AG285),DAY(AG285))&lt;=$O$3),INDEX(Projects!$A$1:$O$1000,MATCH(AF285,Projects!$A$1:$A$1000,0),MATCH("Groupe",Projects!$A$1:$O$1,0))=$A$2),1,
IF(AND($AF$2&lt;&gt;0,$AG$2&lt;&gt;0,DATE(YEAR(AG285),MONTH(AG285),DAY(AG285))&gt;=$AF$2,(DATE(YEAR(AG285),MONTH(AG285),DAY(AG285))&lt;=$AG$2),INDEX(Projects!$A$1:$O$1000,MATCH(AF285,Projects!$A$1:$A$1000,0),MATCH("Groupe",Projects!$A$1:$O$1,0))=$A$2),1,0)))</f>
      </c>
      <c r="AI285" s="47" t="str">
        <f>IF(AH285&lt;&gt;0,SUM($AH$4:AH285),0)</f>
      </c>
      <c r="AJ285" s="1"/>
      <c r="AK285" s="17"/>
      <c r="AM285" t="str">
        <f>Potentials!A283</f>
      </c>
      <c r="AN285" s="1" t="str">
        <f>Potentials!L283</f>
      </c>
      <c r="AO285" s="47" t="str">
        <f>IF(INDEX(Potentials!$A$1:$O$1000,MATCH(R285,Potentials!$A$1:$A$1000,0),MATCH("Origine setup",Potentials!$A$1:$O$1,0))&lt;&gt;"",0,
IF($A$2="Tous",
IF(AND($AM$2=0,$AN$2=0,DATE(YEAR(AN285),MONTH(AN285),DAY(AN285))&gt;=$O$6,(DATE(YEAR(AN285),MONTH(AN285),DAY(AN285))&lt;=$O$3),INDEX(Potentials!$A$1:$O$10000,MATCH(AM285,Potentials!$A$1:$A$1000,0),MATCH("Statut",Potentials!$A$1:$O$1,0))="9 -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IF(AND($AM$2&lt;&gt;0,$AN$2&lt;&gt;0,DATE(YEAR(AN285),MONTH(AN285),DAY(AN285))&gt;=$AM$2,(DATE(YEAR(AN285),MONTH(AN285),DAY(AN285))&lt;=$AN$2),INDEX(Potentials!$A$1:$O$10000,MATCH(AM285,Potentials!$A$1:$A$1000,0),MATCH("Statut",Potentials!$A$1:$O$1,0))="9 - Perdu"),1,0)),
IF(AND($AM$2=0,$AN$2=0,DATE(YEAR(AN285),MONTH(AN285),DAY(AN285))&gt;=$O$6,(DATE(YEAR(AN285),MONTH(AN285),DAY(AN285))&lt;=$O$3),INDEX(Potentials!$A$1:$O$1000,MATCH(AM285,Potentials!$A$1:$A$1000,0),MATCH("Groupe",Potentials!$A$1:$O$1,0))=$A$2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,MATCH(AM285,Potentials!$A$1:$A$1000,0),MATCH("Groupe",Potentials!$A$1:$O$1,0))=$A$2,INDEX(Potentials!$A$1:$O$10000,MATCH(AM285,Potentials!$A$1:$A$1000,0),MATCH("Statut",Potentials!$A$1:$O$1,0))="9 - Perdu"),1,0))))</f>
      </c>
      <c r="AP285" s="47" t="str">
        <f>IF(AO285&lt;&gt;0,SUM($AO$4:AO285),0)</f>
      </c>
      <c r="AQ285" s="1"/>
      <c r="AR285" s="17"/>
      <c r="AT285" t="str">
        <f>IF(COUNTIF($AT$4:AT284,Potentials!B283)&gt;0,"",Potentials!B283)</f>
      </c>
      <c r="AU285" s="2" t="str">
        <f t="array" ref="AU285" aca="1" ca="1">IF($A$2="Tous",SUMPRODUCT((Potentials!$F$2:$F$2000)*(Potentials!$B$2:$B$2000=AT285)*(Potentials!$E$2:$E$2000&lt;&gt;"8 - Gagne")*(Potentials!$E$2:$E$2000&lt;&gt;"9 - Perdu")*(Potentials!$E$2:$E$2000&lt;&gt;"10 - Gele"))
+SUMPRODUCT((Potentials!$F$2:$F$2000=0)*(Potentials!$B$2:$B$2000=AT285)*(Potentials!$D$2:$D$2000)*(Potentials!$E$2:$E$2000&lt;&gt;"8 - Gagne")*(Potentials!$E$2:$E$2000&lt;&gt;"9 - Perdu")*(Potentials!$E$2:$E$2000&lt;&gt;"10 - Gele")),
SUMPRODUCT((Potentials!$F$2:$F$2000)*(Potentials!$B$2:$B$2000=AT285)*(Potentials!$E$2:$E$2000&lt;&gt;"8 - Gagne")*(Potentials!$E$2:$E$2000&lt;&gt;"9 - Perdu")*(Potentials!$E$2:$E$2000&lt;&gt;"10 - Gele")*(Potentials!$O$2:$O$2000=$A$2))
+SUMPRODUCT((Potentials!$F$2:$F$2000=0)*(Potentials!$B$2:$B$2000=AT285)*(Potentials!$D$2:$D$2000)*(Potentials!$E$2:$E$2000&lt;&gt;"8 - Gagne")*(Potentials!$E$2:$E$2000&lt;&gt;"9 - Perdu")*(Potentials!$E$2:$E$2000&lt;&gt;"10 - Gele")*(Potentials!$O$2:$O$2000=$A$2)))</f>
      </c>
      <c r="BA285" t="str">
        <f>Potentials!A283</f>
      </c>
      <c r="BB285" s="2" t="str">
        <f t="array" ref="BB285" aca="1" ca="1">IF($A$2="Tous",SUMPRODUCT((Potentials!$F$2:$F$2000)*(Potentials!$A$2:$A$2000=BA285)*(Potentials!$E$2:$E$2000&lt;&gt;"8 - Gagne")*(Potentials!$E$2:$E$2000&lt;&gt;"9 - Perdu")*(Potentials!$E$2:$E$2000&lt;&gt;"10 - Gele"))
+SUMPRODUCT((Potentials!$F$2:$F$2000=0)*(Potentials!$A$2:$A$2000=BA285)*(Potentials!$D$2:$D$2000)*(Potentials!$E$2:$E$2000&lt;&gt;"8 - Gagne")*(Potentials!$E$2:$E$2000&lt;&gt;"9 - Perdu")*(Potentials!$E$2:$E$2000&lt;&gt;"10 - Gele")),
SUMPRODUCT((Potentials!$F$2:$F$2000)*(Potentials!$A$2:$A$2000=BA285)*(Potentials!$E$2:$E$2000&lt;&gt;"8 - Gagne")*(Potentials!$E$2:$E$2000&lt;&gt;"9 - Perdu")*(Potentials!$E$2:$E$2000&lt;&gt;"10 - Gele")*(Potentials!$O$2:$O$2000=$A$2))
+SUMPRODUCT((Potentials!$F$2:$F$2000=0)*(Potentials!$A$2:$A$2000=BA285)*(Potentials!$D$2:$D$2000)*(Potentials!$E$2:$E$2000&lt;&gt;"8 - Gagne")*(Potentials!$E$2:$E$2000&lt;&gt;"9 - Perdu")*(Potentials!$E$2:$E$2000&lt;&gt;"10 - Gele")*(Potentials!$O$2:$O$2000=$A$2)))</f>
      </c>
    </row>
    <row r="286" spans="1:113">
      <c r="R286" t="str">
        <f>Potentials!A284</f>
      </c>
      <c r="S286" s="1" t="str">
        <f>Potentials!M284</f>
      </c>
      <c r="T286" s="47" t="str">
        <f>IF(INDEX(Potentials!$A$1:$O$1000,MATCH(R286,Potentials!$A$1:$A$1000,0),MATCH("Origine setup",Potentials!$A$1:$O$1,0))&lt;&gt;"",0,
IF($A$2="Tous",
IF(AND($R$2=0,$S$2=0,DATE(YEAR(S286),MONTH(S286),DAY(S286))&gt;=$O$6,(DATE(YEAR(S286),MONTH(S286),DAY(S286))&lt;=$O$3),LEFT(R286,3)="PRA"),1,
IF(AND($R$2&lt;&gt;0,$S$2&lt;&gt;0,DATE(YEAR(S286),MONTH(S286),DAY(S286))&gt;=$R$2,(DATE(YEAR(S286),MONTH(S286),DAY(S286))&lt;=$S$2),LEFT(R286,3)="PRA"),1,0)),
IF(AND($R$2=0,$S$2=0,DATE(YEAR(S286),MONTH(S286),DAY(S286))&gt;=$O$6,(DATE(YEAR(S286),MONTH(S286),DAY(S286))&lt;=$O$3),INDEX(Potentials!$A$1:$O$1000,MATCH(R286,Potentials!$A$1:$A$1000,0),MATCH("Groupe",Potentials!$A$1:$O$1,0))=$A$2,LEFT(R286,3)="PRA"),1,
IF(AND($R$2&lt;&gt;0,$S$2&lt;&gt;0,DATE(YEAR(S286),MONTH(S286),DAY(S286))&gt;=$R$2,(DATE(YEAR(S286),MONTH(S286),DAY(S286))&lt;=$S$2),INDEX(Potentials!$A$1:$O$1000,MATCH(R286,Potentials!$A$1:$A$1000,0),MATCH("Groupe",Potentials!$A$1:$O$1,0))=$A$2,LEFT(R286,3)="PRA"),1,0))))</f>
      </c>
      <c r="U286" s="47" t="str">
        <f>IF(T286&lt;&gt;0,SUM($T$4:T286),0)</f>
      </c>
      <c r="V286" s="1"/>
      <c r="W286" s="17"/>
      <c r="Y286" t="str">
        <f>Projects!A284</f>
      </c>
      <c r="Z286" s="1" t="str">
        <f>Projects!I284</f>
      </c>
      <c r="AA286" s="47" t="str">
        <f>IF($A$2="Tous",
IF(AND($Y$2=0,$Z$2=0,DATE(YEAR(Z286),MONTH(Z286),DAY(Z286))&gt;=$O$6,(DATE(YEAR(Z286),MONTH(Z286),DAY(Z286))&lt;=$O$3)),1,
IF(AND($Y$2&lt;&gt;0,$Z$2&lt;&gt;0,DATE(YEAR(Z286),MONTH(Z286),DAY(Z286))&gt;=$Y$2,(DATE(YEAR(Z286),MONTH(Z286),DAY(Z286))&lt;=$Z$2)),1,0)),
IF(AND($Y$2=0,$Z$2=0,DATE(YEAR(Z286),MONTH(Z286),DAY(Z286))&gt;=$O$6,(DATE(YEAR(Z286),MONTH(Z286),DAY(Z286))&lt;=$O$3),INDEX(Projects!$A$1:$O$1000,MATCH(Y286,Projects!$A$1:$A$1000,0),MATCH("Groupe",Projects!$A$1:$O$1,0))=$A$2),1,
IF(AND($Y$2&lt;&gt;0,$Z$2&lt;&gt;0,DATE(YEAR(Z286),MONTH(Z286),DAY(Z286))&gt;=$Y$2,(DATE(YEAR(Z286),MONTH(Z286),DAY(Z286))&lt;=$Z$2),INDEX(Projects!$A$1:$O$1000,MATCH(Y286,Projects!$A$1:$A$1000,0),MATCH("Groupe",Projects!$A$1:$O$1,0))=$A$2),1,0)))</f>
      </c>
      <c r="AB286" s="47" t="str">
        <f>IF(AA286&lt;&gt;0,SUM($AA$4:AA286),0)</f>
      </c>
      <c r="AC286" s="1"/>
      <c r="AD286" s="17"/>
      <c r="AF286" t="str">
        <f>Projects!A284</f>
      </c>
      <c r="AG286" s="1" t="str">
        <f>Projects!D284</f>
      </c>
      <c r="AH286" s="47" t="str">
        <f>IF($A$2="Tous",
IF(AND($AF$2=0,$AG$2=0,DATE(YEAR(AG286),MONTH(AG286),DAY(AG286))&gt;=$O$6,(DATE(YEAR(AG286),MONTH(AG286),DAY(AG286))&lt;=$O$3)),1,
IF(AND($AF$2&lt;&gt;0,$AG$2&lt;&gt;0,DATE(YEAR(AG286),MONTH(AG286),DAY(AG286))&gt;=$AF$2,(DATE(YEAR(AG286),MONTH(AG286),DAY(AG286))&lt;=$AG$2)),1,0)),
IF(AND($AF$2=0,$AG$2=0,DATE(YEAR(AG286),MONTH(AG286),DAY(AG286))&gt;=$O$6,(DATE(YEAR(AG286),MONTH(AG286),DAY(AG286))&lt;=$O$3),INDEX(Projects!$A$1:$O$1000,MATCH(AF286,Projects!$A$1:$A$1000,0),MATCH("Groupe",Projects!$A$1:$O$1,0))=$A$2),1,
IF(AND($AF$2&lt;&gt;0,$AG$2&lt;&gt;0,DATE(YEAR(AG286),MONTH(AG286),DAY(AG286))&gt;=$AF$2,(DATE(YEAR(AG286),MONTH(AG286),DAY(AG286))&lt;=$AG$2),INDEX(Projects!$A$1:$O$1000,MATCH(AF286,Projects!$A$1:$A$1000,0),MATCH("Groupe",Projects!$A$1:$O$1,0))=$A$2),1,0)))</f>
      </c>
      <c r="AI286" s="47" t="str">
        <f>IF(AH286&lt;&gt;0,SUM($AH$4:AH286),0)</f>
      </c>
      <c r="AJ286" s="1"/>
      <c r="AK286" s="17"/>
      <c r="AM286" t="str">
        <f>Potentials!A284</f>
      </c>
      <c r="AN286" s="1" t="str">
        <f>Potentials!L284</f>
      </c>
      <c r="AO286" s="47" t="str">
        <f>IF(INDEX(Potentials!$A$1:$O$1000,MATCH(R286,Potentials!$A$1:$A$1000,0),MATCH("Origine setup",Potentials!$A$1:$O$1,0))&lt;&gt;"",0,
IF($A$2="Tous",
IF(AND($AM$2=0,$AN$2=0,DATE(YEAR(AN286),MONTH(AN286),DAY(AN286))&gt;=$O$6,(DATE(YEAR(AN286),MONTH(AN286),DAY(AN286))&lt;=$O$3),INDEX(Potentials!$A$1:$O$10000,MATCH(AM286,Potentials!$A$1:$A$1000,0),MATCH("Statut",Potentials!$A$1:$O$1,0))="9 -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IF(AND($AM$2&lt;&gt;0,$AN$2&lt;&gt;0,DATE(YEAR(AN286),MONTH(AN286),DAY(AN286))&gt;=$AM$2,(DATE(YEAR(AN286),MONTH(AN286),DAY(AN286))&lt;=$AN$2),INDEX(Potentials!$A$1:$O$10000,MATCH(AM286,Potentials!$A$1:$A$1000,0),MATCH("Statut",Potentials!$A$1:$O$1,0))="9 - Perdu"),1,0)),
IF(AND($AM$2=0,$AN$2=0,DATE(YEAR(AN286),MONTH(AN286),DAY(AN286))&gt;=$O$6,(DATE(YEAR(AN286),MONTH(AN286),DAY(AN286))&lt;=$O$3),INDEX(Potentials!$A$1:$O$1000,MATCH(AM286,Potentials!$A$1:$A$1000,0),MATCH("Groupe",Potentials!$A$1:$O$1,0))=$A$2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,MATCH(AM286,Potentials!$A$1:$A$1000,0),MATCH("Groupe",Potentials!$A$1:$O$1,0))=$A$2,INDEX(Potentials!$A$1:$O$10000,MATCH(AM286,Potentials!$A$1:$A$1000,0),MATCH("Statut",Potentials!$A$1:$O$1,0))="9 - Perdu"),1,0))))</f>
      </c>
      <c r="AP286" s="47" t="str">
        <f>IF(AO286&lt;&gt;0,SUM($AO$4:AO286),0)</f>
      </c>
      <c r="AQ286" s="1"/>
      <c r="AR286" s="17"/>
      <c r="AT286" t="str">
        <f>IF(COUNTIF($AT$4:AT285,Potentials!B284)&gt;0,"",Potentials!B284)</f>
      </c>
      <c r="AU286" s="2" t="str">
        <f t="array" ref="AU286" aca="1" ca="1">IF($A$2="Tous",SUMPRODUCT((Potentials!$F$2:$F$2000)*(Potentials!$B$2:$B$2000=AT286)*(Potentials!$E$2:$E$2000&lt;&gt;"8 - Gagne")*(Potentials!$E$2:$E$2000&lt;&gt;"9 - Perdu")*(Potentials!$E$2:$E$2000&lt;&gt;"10 - Gele"))
+SUMPRODUCT((Potentials!$F$2:$F$2000=0)*(Potentials!$B$2:$B$2000=AT286)*(Potentials!$D$2:$D$2000)*(Potentials!$E$2:$E$2000&lt;&gt;"8 - Gagne")*(Potentials!$E$2:$E$2000&lt;&gt;"9 - Perdu")*(Potentials!$E$2:$E$2000&lt;&gt;"10 - Gele")),
SUMPRODUCT((Potentials!$F$2:$F$2000)*(Potentials!$B$2:$B$2000=AT286)*(Potentials!$E$2:$E$2000&lt;&gt;"8 - Gagne")*(Potentials!$E$2:$E$2000&lt;&gt;"9 - Perdu")*(Potentials!$E$2:$E$2000&lt;&gt;"10 - Gele")*(Potentials!$O$2:$O$2000=$A$2))
+SUMPRODUCT((Potentials!$F$2:$F$2000=0)*(Potentials!$B$2:$B$2000=AT286)*(Potentials!$D$2:$D$2000)*(Potentials!$E$2:$E$2000&lt;&gt;"8 - Gagne")*(Potentials!$E$2:$E$2000&lt;&gt;"9 - Perdu")*(Potentials!$E$2:$E$2000&lt;&gt;"10 - Gele")*(Potentials!$O$2:$O$2000=$A$2)))</f>
      </c>
      <c r="BA286" t="str">
        <f>Potentials!A284</f>
      </c>
      <c r="BB286" s="2" t="str">
        <f t="array" ref="BB286" aca="1" ca="1">IF($A$2="Tous",SUMPRODUCT((Potentials!$F$2:$F$2000)*(Potentials!$A$2:$A$2000=BA286)*(Potentials!$E$2:$E$2000&lt;&gt;"8 - Gagne")*(Potentials!$E$2:$E$2000&lt;&gt;"9 - Perdu")*(Potentials!$E$2:$E$2000&lt;&gt;"10 - Gele"))
+SUMPRODUCT((Potentials!$F$2:$F$2000=0)*(Potentials!$A$2:$A$2000=BA286)*(Potentials!$D$2:$D$2000)*(Potentials!$E$2:$E$2000&lt;&gt;"8 - Gagne")*(Potentials!$E$2:$E$2000&lt;&gt;"9 - Perdu")*(Potentials!$E$2:$E$2000&lt;&gt;"10 - Gele")),
SUMPRODUCT((Potentials!$F$2:$F$2000)*(Potentials!$A$2:$A$2000=BA286)*(Potentials!$E$2:$E$2000&lt;&gt;"8 - Gagne")*(Potentials!$E$2:$E$2000&lt;&gt;"9 - Perdu")*(Potentials!$E$2:$E$2000&lt;&gt;"10 - Gele")*(Potentials!$O$2:$O$2000=$A$2))
+SUMPRODUCT((Potentials!$F$2:$F$2000=0)*(Potentials!$A$2:$A$2000=BA286)*(Potentials!$D$2:$D$2000)*(Potentials!$E$2:$E$2000&lt;&gt;"8 - Gagne")*(Potentials!$E$2:$E$2000&lt;&gt;"9 - Perdu")*(Potentials!$E$2:$E$2000&lt;&gt;"10 - Gele")*(Potentials!$O$2:$O$2000=$A$2)))</f>
      </c>
    </row>
    <row r="287" spans="1:113">
      <c r="R287" t="str">
        <f>Potentials!A285</f>
      </c>
      <c r="S287" s="1" t="str">
        <f>Potentials!M285</f>
      </c>
      <c r="T287" s="47" t="str">
        <f>IF(INDEX(Potentials!$A$1:$O$1000,MATCH(R287,Potentials!$A$1:$A$1000,0),MATCH("Origine setup",Potentials!$A$1:$O$1,0))&lt;&gt;"",0,
IF($A$2="Tous",
IF(AND($R$2=0,$S$2=0,DATE(YEAR(S287),MONTH(S287),DAY(S287))&gt;=$O$6,(DATE(YEAR(S287),MONTH(S287),DAY(S287))&lt;=$O$3),LEFT(R287,3)="PRA"),1,
IF(AND($R$2&lt;&gt;0,$S$2&lt;&gt;0,DATE(YEAR(S287),MONTH(S287),DAY(S287))&gt;=$R$2,(DATE(YEAR(S287),MONTH(S287),DAY(S287))&lt;=$S$2),LEFT(R287,3)="PRA"),1,0)),
IF(AND($R$2=0,$S$2=0,DATE(YEAR(S287),MONTH(S287),DAY(S287))&gt;=$O$6,(DATE(YEAR(S287),MONTH(S287),DAY(S287))&lt;=$O$3),INDEX(Potentials!$A$1:$O$1000,MATCH(R287,Potentials!$A$1:$A$1000,0),MATCH("Groupe",Potentials!$A$1:$O$1,0))=$A$2,LEFT(R287,3)="PRA"),1,
IF(AND($R$2&lt;&gt;0,$S$2&lt;&gt;0,DATE(YEAR(S287),MONTH(S287),DAY(S287))&gt;=$R$2,(DATE(YEAR(S287),MONTH(S287),DAY(S287))&lt;=$S$2),INDEX(Potentials!$A$1:$O$1000,MATCH(R287,Potentials!$A$1:$A$1000,0),MATCH("Groupe",Potentials!$A$1:$O$1,0))=$A$2,LEFT(R287,3)="PRA"),1,0))))</f>
      </c>
      <c r="U287" s="47" t="str">
        <f>IF(T287&lt;&gt;0,SUM($T$4:T287),0)</f>
      </c>
      <c r="V287" s="1"/>
      <c r="W287" s="17"/>
      <c r="Y287" t="str">
        <f>Projects!A285</f>
      </c>
      <c r="Z287" s="1" t="str">
        <f>Projects!I285</f>
      </c>
      <c r="AA287" s="47" t="str">
        <f>IF($A$2="Tous",
IF(AND($Y$2=0,$Z$2=0,DATE(YEAR(Z287),MONTH(Z287),DAY(Z287))&gt;=$O$6,(DATE(YEAR(Z287),MONTH(Z287),DAY(Z287))&lt;=$O$3)),1,
IF(AND($Y$2&lt;&gt;0,$Z$2&lt;&gt;0,DATE(YEAR(Z287),MONTH(Z287),DAY(Z287))&gt;=$Y$2,(DATE(YEAR(Z287),MONTH(Z287),DAY(Z287))&lt;=$Z$2)),1,0)),
IF(AND($Y$2=0,$Z$2=0,DATE(YEAR(Z287),MONTH(Z287),DAY(Z287))&gt;=$O$6,(DATE(YEAR(Z287),MONTH(Z287),DAY(Z287))&lt;=$O$3),INDEX(Projects!$A$1:$O$1000,MATCH(Y287,Projects!$A$1:$A$1000,0),MATCH("Groupe",Projects!$A$1:$O$1,0))=$A$2),1,
IF(AND($Y$2&lt;&gt;0,$Z$2&lt;&gt;0,DATE(YEAR(Z287),MONTH(Z287),DAY(Z287))&gt;=$Y$2,(DATE(YEAR(Z287),MONTH(Z287),DAY(Z287))&lt;=$Z$2),INDEX(Projects!$A$1:$O$1000,MATCH(Y287,Projects!$A$1:$A$1000,0),MATCH("Groupe",Projects!$A$1:$O$1,0))=$A$2),1,0)))</f>
      </c>
      <c r="AB287" s="47" t="str">
        <f>IF(AA287&lt;&gt;0,SUM($AA$4:AA287),0)</f>
      </c>
      <c r="AC287" s="1"/>
      <c r="AD287" s="17"/>
      <c r="AF287" t="str">
        <f>Projects!A285</f>
      </c>
      <c r="AG287" s="1" t="str">
        <f>Projects!D285</f>
      </c>
      <c r="AH287" s="47" t="str">
        <f>IF($A$2="Tous",
IF(AND($AF$2=0,$AG$2=0,DATE(YEAR(AG287),MONTH(AG287),DAY(AG287))&gt;=$O$6,(DATE(YEAR(AG287),MONTH(AG287),DAY(AG287))&lt;=$O$3)),1,
IF(AND($AF$2&lt;&gt;0,$AG$2&lt;&gt;0,DATE(YEAR(AG287),MONTH(AG287),DAY(AG287))&gt;=$AF$2,(DATE(YEAR(AG287),MONTH(AG287),DAY(AG287))&lt;=$AG$2)),1,0)),
IF(AND($AF$2=0,$AG$2=0,DATE(YEAR(AG287),MONTH(AG287),DAY(AG287))&gt;=$O$6,(DATE(YEAR(AG287),MONTH(AG287),DAY(AG287))&lt;=$O$3),INDEX(Projects!$A$1:$O$1000,MATCH(AF287,Projects!$A$1:$A$1000,0),MATCH("Groupe",Projects!$A$1:$O$1,0))=$A$2),1,
IF(AND($AF$2&lt;&gt;0,$AG$2&lt;&gt;0,DATE(YEAR(AG287),MONTH(AG287),DAY(AG287))&gt;=$AF$2,(DATE(YEAR(AG287),MONTH(AG287),DAY(AG287))&lt;=$AG$2),INDEX(Projects!$A$1:$O$1000,MATCH(AF287,Projects!$A$1:$A$1000,0),MATCH("Groupe",Projects!$A$1:$O$1,0))=$A$2),1,0)))</f>
      </c>
      <c r="AI287" s="47" t="str">
        <f>IF(AH287&lt;&gt;0,SUM($AH$4:AH287),0)</f>
      </c>
      <c r="AJ287" s="1"/>
      <c r="AK287" s="17"/>
      <c r="AM287" t="str">
        <f>Potentials!A285</f>
      </c>
      <c r="AN287" s="1" t="str">
        <f>Potentials!L285</f>
      </c>
      <c r="AO287" s="47" t="str">
        <f>IF(INDEX(Potentials!$A$1:$O$1000,MATCH(R287,Potentials!$A$1:$A$1000,0),MATCH("Origine setup",Potentials!$A$1:$O$1,0))&lt;&gt;"",0,
IF($A$2="Tous",
IF(AND($AM$2=0,$AN$2=0,DATE(YEAR(AN287),MONTH(AN287),DAY(AN287))&gt;=$O$6,(DATE(YEAR(AN287),MONTH(AN287),DAY(AN287))&lt;=$O$3),INDEX(Potentials!$A$1:$O$10000,MATCH(AM287,Potentials!$A$1:$A$1000,0),MATCH("Statut",Potentials!$A$1:$O$1,0))="9 -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IF(AND($AM$2&lt;&gt;0,$AN$2&lt;&gt;0,DATE(YEAR(AN287),MONTH(AN287),DAY(AN287))&gt;=$AM$2,(DATE(YEAR(AN287),MONTH(AN287),DAY(AN287))&lt;=$AN$2),INDEX(Potentials!$A$1:$O$10000,MATCH(AM287,Potentials!$A$1:$A$1000,0),MATCH("Statut",Potentials!$A$1:$O$1,0))="9 - Perdu"),1,0)),
IF(AND($AM$2=0,$AN$2=0,DATE(YEAR(AN287),MONTH(AN287),DAY(AN287))&gt;=$O$6,(DATE(YEAR(AN287),MONTH(AN287),DAY(AN287))&lt;=$O$3),INDEX(Potentials!$A$1:$O$1000,MATCH(AM287,Potentials!$A$1:$A$1000,0),MATCH("Groupe",Potentials!$A$1:$O$1,0))=$A$2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,MATCH(AM287,Potentials!$A$1:$A$1000,0),MATCH("Groupe",Potentials!$A$1:$O$1,0))=$A$2,INDEX(Potentials!$A$1:$O$10000,MATCH(AM287,Potentials!$A$1:$A$1000,0),MATCH("Statut",Potentials!$A$1:$O$1,0))="9 - Perdu"),1,0))))</f>
      </c>
      <c r="AP287" s="47" t="str">
        <f>IF(AO287&lt;&gt;0,SUM($AO$4:AO287),0)</f>
      </c>
      <c r="AQ287" s="1"/>
      <c r="AR287" s="17"/>
      <c r="AT287" t="str">
        <f>IF(COUNTIF($AT$4:AT286,Potentials!B285)&gt;0,"",Potentials!B285)</f>
      </c>
      <c r="AU287" s="2" t="str">
        <f t="array" ref="AU287" aca="1" ca="1">IF($A$2="Tous",SUMPRODUCT((Potentials!$F$2:$F$2000)*(Potentials!$B$2:$B$2000=AT287)*(Potentials!$E$2:$E$2000&lt;&gt;"8 - Gagne")*(Potentials!$E$2:$E$2000&lt;&gt;"9 - Perdu")*(Potentials!$E$2:$E$2000&lt;&gt;"10 - Gele"))
+SUMPRODUCT((Potentials!$F$2:$F$2000=0)*(Potentials!$B$2:$B$2000=AT287)*(Potentials!$D$2:$D$2000)*(Potentials!$E$2:$E$2000&lt;&gt;"8 - Gagne")*(Potentials!$E$2:$E$2000&lt;&gt;"9 - Perdu")*(Potentials!$E$2:$E$2000&lt;&gt;"10 - Gele")),
SUMPRODUCT((Potentials!$F$2:$F$2000)*(Potentials!$B$2:$B$2000=AT287)*(Potentials!$E$2:$E$2000&lt;&gt;"8 - Gagne")*(Potentials!$E$2:$E$2000&lt;&gt;"9 - Perdu")*(Potentials!$E$2:$E$2000&lt;&gt;"10 - Gele")*(Potentials!$O$2:$O$2000=$A$2))
+SUMPRODUCT((Potentials!$F$2:$F$2000=0)*(Potentials!$B$2:$B$2000=AT287)*(Potentials!$D$2:$D$2000)*(Potentials!$E$2:$E$2000&lt;&gt;"8 - Gagne")*(Potentials!$E$2:$E$2000&lt;&gt;"9 - Perdu")*(Potentials!$E$2:$E$2000&lt;&gt;"10 - Gele")*(Potentials!$O$2:$O$2000=$A$2)))</f>
      </c>
      <c r="BA287" t="str">
        <f>Potentials!A285</f>
      </c>
      <c r="BB287" s="2" t="str">
        <f t="array" ref="BB287" aca="1" ca="1">IF($A$2="Tous",SUMPRODUCT((Potentials!$F$2:$F$2000)*(Potentials!$A$2:$A$2000=BA287)*(Potentials!$E$2:$E$2000&lt;&gt;"8 - Gagne")*(Potentials!$E$2:$E$2000&lt;&gt;"9 - Perdu")*(Potentials!$E$2:$E$2000&lt;&gt;"10 - Gele"))
+SUMPRODUCT((Potentials!$F$2:$F$2000=0)*(Potentials!$A$2:$A$2000=BA287)*(Potentials!$D$2:$D$2000)*(Potentials!$E$2:$E$2000&lt;&gt;"8 - Gagne")*(Potentials!$E$2:$E$2000&lt;&gt;"9 - Perdu")*(Potentials!$E$2:$E$2000&lt;&gt;"10 - Gele")),
SUMPRODUCT((Potentials!$F$2:$F$2000)*(Potentials!$A$2:$A$2000=BA287)*(Potentials!$E$2:$E$2000&lt;&gt;"8 - Gagne")*(Potentials!$E$2:$E$2000&lt;&gt;"9 - Perdu")*(Potentials!$E$2:$E$2000&lt;&gt;"10 - Gele")*(Potentials!$O$2:$O$2000=$A$2))
+SUMPRODUCT((Potentials!$F$2:$F$2000=0)*(Potentials!$A$2:$A$2000=BA287)*(Potentials!$D$2:$D$2000)*(Potentials!$E$2:$E$2000&lt;&gt;"8 - Gagne")*(Potentials!$E$2:$E$2000&lt;&gt;"9 - Perdu")*(Potentials!$E$2:$E$2000&lt;&gt;"10 - Gele")*(Potentials!$O$2:$O$2000=$A$2)))</f>
      </c>
    </row>
    <row r="288" spans="1:113">
      <c r="R288" t="str">
        <f>Potentials!A286</f>
      </c>
      <c r="S288" s="1" t="str">
        <f>Potentials!M286</f>
      </c>
      <c r="T288" s="47" t="str">
        <f>IF(INDEX(Potentials!$A$1:$O$1000,MATCH(R288,Potentials!$A$1:$A$1000,0),MATCH("Origine setup",Potentials!$A$1:$O$1,0))&lt;&gt;"",0,
IF($A$2="Tous",
IF(AND($R$2=0,$S$2=0,DATE(YEAR(S288),MONTH(S288),DAY(S288))&gt;=$O$6,(DATE(YEAR(S288),MONTH(S288),DAY(S288))&lt;=$O$3),LEFT(R288,3)="PRA"),1,
IF(AND($R$2&lt;&gt;0,$S$2&lt;&gt;0,DATE(YEAR(S288),MONTH(S288),DAY(S288))&gt;=$R$2,(DATE(YEAR(S288),MONTH(S288),DAY(S288))&lt;=$S$2),LEFT(R288,3)="PRA"),1,0)),
IF(AND($R$2=0,$S$2=0,DATE(YEAR(S288),MONTH(S288),DAY(S288))&gt;=$O$6,(DATE(YEAR(S288),MONTH(S288),DAY(S288))&lt;=$O$3),INDEX(Potentials!$A$1:$O$1000,MATCH(R288,Potentials!$A$1:$A$1000,0),MATCH("Groupe",Potentials!$A$1:$O$1,0))=$A$2,LEFT(R288,3)="PRA"),1,
IF(AND($R$2&lt;&gt;0,$S$2&lt;&gt;0,DATE(YEAR(S288),MONTH(S288),DAY(S288))&gt;=$R$2,(DATE(YEAR(S288),MONTH(S288),DAY(S288))&lt;=$S$2),INDEX(Potentials!$A$1:$O$1000,MATCH(R288,Potentials!$A$1:$A$1000,0),MATCH("Groupe",Potentials!$A$1:$O$1,0))=$A$2,LEFT(R288,3)="PRA"),1,0))))</f>
      </c>
      <c r="U288" s="47" t="str">
        <f>IF(T288&lt;&gt;0,SUM($T$4:T288),0)</f>
      </c>
      <c r="V288" s="1"/>
      <c r="W288" s="17"/>
      <c r="Y288" t="str">
        <f>Projects!A286</f>
      </c>
      <c r="Z288" s="1" t="str">
        <f>Projects!I286</f>
      </c>
      <c r="AA288" s="47" t="str">
        <f>IF($A$2="Tous",
IF(AND($Y$2=0,$Z$2=0,DATE(YEAR(Z288),MONTH(Z288),DAY(Z288))&gt;=$O$6,(DATE(YEAR(Z288),MONTH(Z288),DAY(Z288))&lt;=$O$3)),1,
IF(AND($Y$2&lt;&gt;0,$Z$2&lt;&gt;0,DATE(YEAR(Z288),MONTH(Z288),DAY(Z288))&gt;=$Y$2,(DATE(YEAR(Z288),MONTH(Z288),DAY(Z288))&lt;=$Z$2)),1,0)),
IF(AND($Y$2=0,$Z$2=0,DATE(YEAR(Z288),MONTH(Z288),DAY(Z288))&gt;=$O$6,(DATE(YEAR(Z288),MONTH(Z288),DAY(Z288))&lt;=$O$3),INDEX(Projects!$A$1:$O$1000,MATCH(Y288,Projects!$A$1:$A$1000,0),MATCH("Groupe",Projects!$A$1:$O$1,0))=$A$2),1,
IF(AND($Y$2&lt;&gt;0,$Z$2&lt;&gt;0,DATE(YEAR(Z288),MONTH(Z288),DAY(Z288))&gt;=$Y$2,(DATE(YEAR(Z288),MONTH(Z288),DAY(Z288))&lt;=$Z$2),INDEX(Projects!$A$1:$O$1000,MATCH(Y288,Projects!$A$1:$A$1000,0),MATCH("Groupe",Projects!$A$1:$O$1,0))=$A$2),1,0)))</f>
      </c>
      <c r="AB288" s="47" t="str">
        <f>IF(AA288&lt;&gt;0,SUM($AA$4:AA288),0)</f>
      </c>
      <c r="AC288" s="1"/>
      <c r="AD288" s="17"/>
      <c r="AF288" t="str">
        <f>Projects!A286</f>
      </c>
      <c r="AG288" s="1" t="str">
        <f>Projects!D286</f>
      </c>
      <c r="AH288" s="47" t="str">
        <f>IF($A$2="Tous",
IF(AND($AF$2=0,$AG$2=0,DATE(YEAR(AG288),MONTH(AG288),DAY(AG288))&gt;=$O$6,(DATE(YEAR(AG288),MONTH(AG288),DAY(AG288))&lt;=$O$3)),1,
IF(AND($AF$2&lt;&gt;0,$AG$2&lt;&gt;0,DATE(YEAR(AG288),MONTH(AG288),DAY(AG288))&gt;=$AF$2,(DATE(YEAR(AG288),MONTH(AG288),DAY(AG288))&lt;=$AG$2)),1,0)),
IF(AND($AF$2=0,$AG$2=0,DATE(YEAR(AG288),MONTH(AG288),DAY(AG288))&gt;=$O$6,(DATE(YEAR(AG288),MONTH(AG288),DAY(AG288))&lt;=$O$3),INDEX(Projects!$A$1:$O$1000,MATCH(AF288,Projects!$A$1:$A$1000,0),MATCH("Groupe",Projects!$A$1:$O$1,0))=$A$2),1,
IF(AND($AF$2&lt;&gt;0,$AG$2&lt;&gt;0,DATE(YEAR(AG288),MONTH(AG288),DAY(AG288))&gt;=$AF$2,(DATE(YEAR(AG288),MONTH(AG288),DAY(AG288))&lt;=$AG$2),INDEX(Projects!$A$1:$O$1000,MATCH(AF288,Projects!$A$1:$A$1000,0),MATCH("Groupe",Projects!$A$1:$O$1,0))=$A$2),1,0)))</f>
      </c>
      <c r="AI288" s="47" t="str">
        <f>IF(AH288&lt;&gt;0,SUM($AH$4:AH288),0)</f>
      </c>
      <c r="AJ288" s="1"/>
      <c r="AK288" s="17"/>
      <c r="AM288" t="str">
        <f>Potentials!A286</f>
      </c>
      <c r="AN288" s="1" t="str">
        <f>Potentials!L286</f>
      </c>
      <c r="AO288" s="47" t="str">
        <f>IF(INDEX(Potentials!$A$1:$O$1000,MATCH(R288,Potentials!$A$1:$A$1000,0),MATCH("Origine setup",Potentials!$A$1:$O$1,0))&lt;&gt;"",0,
IF($A$2="Tous",
IF(AND($AM$2=0,$AN$2=0,DATE(YEAR(AN288),MONTH(AN288),DAY(AN288))&gt;=$O$6,(DATE(YEAR(AN288),MONTH(AN288),DAY(AN288))&lt;=$O$3),INDEX(Potentials!$A$1:$O$10000,MATCH(AM288,Potentials!$A$1:$A$1000,0),MATCH("Statut",Potentials!$A$1:$O$1,0))="9 -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IF(AND($AM$2&lt;&gt;0,$AN$2&lt;&gt;0,DATE(YEAR(AN288),MONTH(AN288),DAY(AN288))&gt;=$AM$2,(DATE(YEAR(AN288),MONTH(AN288),DAY(AN288))&lt;=$AN$2),INDEX(Potentials!$A$1:$O$10000,MATCH(AM288,Potentials!$A$1:$A$1000,0),MATCH("Statut",Potentials!$A$1:$O$1,0))="9 - Perdu"),1,0)),
IF(AND($AM$2=0,$AN$2=0,DATE(YEAR(AN288),MONTH(AN288),DAY(AN288))&gt;=$O$6,(DATE(YEAR(AN288),MONTH(AN288),DAY(AN288))&lt;=$O$3),INDEX(Potentials!$A$1:$O$1000,MATCH(AM288,Potentials!$A$1:$A$1000,0),MATCH("Groupe",Potentials!$A$1:$O$1,0))=$A$2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,MATCH(AM288,Potentials!$A$1:$A$1000,0),MATCH("Groupe",Potentials!$A$1:$O$1,0))=$A$2,INDEX(Potentials!$A$1:$O$10000,MATCH(AM288,Potentials!$A$1:$A$1000,0),MATCH("Statut",Potentials!$A$1:$O$1,0))="9 - Perdu"),1,0))))</f>
      </c>
      <c r="AP288" s="47" t="str">
        <f>IF(AO288&lt;&gt;0,SUM($AO$4:AO288),0)</f>
      </c>
      <c r="AQ288" s="1"/>
      <c r="AR288" s="17"/>
      <c r="AT288" t="str">
        <f>IF(COUNTIF($AT$4:AT287,Potentials!B286)&gt;0,"",Potentials!B286)</f>
      </c>
      <c r="AU288" s="2" t="str">
        <f t="array" ref="AU288" aca="1" ca="1">IF($A$2="Tous",SUMPRODUCT((Potentials!$F$2:$F$2000)*(Potentials!$B$2:$B$2000=AT288)*(Potentials!$E$2:$E$2000&lt;&gt;"8 - Gagne")*(Potentials!$E$2:$E$2000&lt;&gt;"9 - Perdu")*(Potentials!$E$2:$E$2000&lt;&gt;"10 - Gele"))
+SUMPRODUCT((Potentials!$F$2:$F$2000=0)*(Potentials!$B$2:$B$2000=AT288)*(Potentials!$D$2:$D$2000)*(Potentials!$E$2:$E$2000&lt;&gt;"8 - Gagne")*(Potentials!$E$2:$E$2000&lt;&gt;"9 - Perdu")*(Potentials!$E$2:$E$2000&lt;&gt;"10 - Gele")),
SUMPRODUCT((Potentials!$F$2:$F$2000)*(Potentials!$B$2:$B$2000=AT288)*(Potentials!$E$2:$E$2000&lt;&gt;"8 - Gagne")*(Potentials!$E$2:$E$2000&lt;&gt;"9 - Perdu")*(Potentials!$E$2:$E$2000&lt;&gt;"10 - Gele")*(Potentials!$O$2:$O$2000=$A$2))
+SUMPRODUCT((Potentials!$F$2:$F$2000=0)*(Potentials!$B$2:$B$2000=AT288)*(Potentials!$D$2:$D$2000)*(Potentials!$E$2:$E$2000&lt;&gt;"8 - Gagne")*(Potentials!$E$2:$E$2000&lt;&gt;"9 - Perdu")*(Potentials!$E$2:$E$2000&lt;&gt;"10 - Gele")*(Potentials!$O$2:$O$2000=$A$2)))</f>
      </c>
      <c r="BA288" t="str">
        <f>Potentials!A286</f>
      </c>
      <c r="BB288" s="2" t="str">
        <f t="array" ref="BB288" aca="1" ca="1">IF($A$2="Tous",SUMPRODUCT((Potentials!$F$2:$F$2000)*(Potentials!$A$2:$A$2000=BA288)*(Potentials!$E$2:$E$2000&lt;&gt;"8 - Gagne")*(Potentials!$E$2:$E$2000&lt;&gt;"9 - Perdu")*(Potentials!$E$2:$E$2000&lt;&gt;"10 - Gele"))
+SUMPRODUCT((Potentials!$F$2:$F$2000=0)*(Potentials!$A$2:$A$2000=BA288)*(Potentials!$D$2:$D$2000)*(Potentials!$E$2:$E$2000&lt;&gt;"8 - Gagne")*(Potentials!$E$2:$E$2000&lt;&gt;"9 - Perdu")*(Potentials!$E$2:$E$2000&lt;&gt;"10 - Gele")),
SUMPRODUCT((Potentials!$F$2:$F$2000)*(Potentials!$A$2:$A$2000=BA288)*(Potentials!$E$2:$E$2000&lt;&gt;"8 - Gagne")*(Potentials!$E$2:$E$2000&lt;&gt;"9 - Perdu")*(Potentials!$E$2:$E$2000&lt;&gt;"10 - Gele")*(Potentials!$O$2:$O$2000=$A$2))
+SUMPRODUCT((Potentials!$F$2:$F$2000=0)*(Potentials!$A$2:$A$2000=BA288)*(Potentials!$D$2:$D$2000)*(Potentials!$E$2:$E$2000&lt;&gt;"8 - Gagne")*(Potentials!$E$2:$E$2000&lt;&gt;"9 - Perdu")*(Potentials!$E$2:$E$2000&lt;&gt;"10 - Gele")*(Potentials!$O$2:$O$2000=$A$2)))</f>
      </c>
    </row>
    <row r="289" spans="1:113">
      <c r="R289" t="str">
        <f>Potentials!A287</f>
      </c>
      <c r="S289" s="1" t="str">
        <f>Potentials!M287</f>
      </c>
      <c r="T289" s="47" t="str">
        <f>IF(INDEX(Potentials!$A$1:$O$1000,MATCH(R289,Potentials!$A$1:$A$1000,0),MATCH("Origine setup",Potentials!$A$1:$O$1,0))&lt;&gt;"",0,
IF($A$2="Tous",
IF(AND($R$2=0,$S$2=0,DATE(YEAR(S289),MONTH(S289),DAY(S289))&gt;=$O$6,(DATE(YEAR(S289),MONTH(S289),DAY(S289))&lt;=$O$3),LEFT(R289,3)="PRA"),1,
IF(AND($R$2&lt;&gt;0,$S$2&lt;&gt;0,DATE(YEAR(S289),MONTH(S289),DAY(S289))&gt;=$R$2,(DATE(YEAR(S289),MONTH(S289),DAY(S289))&lt;=$S$2),LEFT(R289,3)="PRA"),1,0)),
IF(AND($R$2=0,$S$2=0,DATE(YEAR(S289),MONTH(S289),DAY(S289))&gt;=$O$6,(DATE(YEAR(S289),MONTH(S289),DAY(S289))&lt;=$O$3),INDEX(Potentials!$A$1:$O$1000,MATCH(R289,Potentials!$A$1:$A$1000,0),MATCH("Groupe",Potentials!$A$1:$O$1,0))=$A$2,LEFT(R289,3)="PRA"),1,
IF(AND($R$2&lt;&gt;0,$S$2&lt;&gt;0,DATE(YEAR(S289),MONTH(S289),DAY(S289))&gt;=$R$2,(DATE(YEAR(S289),MONTH(S289),DAY(S289))&lt;=$S$2),INDEX(Potentials!$A$1:$O$1000,MATCH(R289,Potentials!$A$1:$A$1000,0),MATCH("Groupe",Potentials!$A$1:$O$1,0))=$A$2,LEFT(R289,3)="PRA"),1,0))))</f>
      </c>
      <c r="U289" s="47" t="str">
        <f>IF(T289&lt;&gt;0,SUM($T$4:T289),0)</f>
      </c>
      <c r="V289" s="1"/>
      <c r="W289" s="17"/>
      <c r="Y289" t="str">
        <f>Projects!A287</f>
      </c>
      <c r="Z289" s="1" t="str">
        <f>Projects!I287</f>
      </c>
      <c r="AA289" s="47" t="str">
        <f>IF($A$2="Tous",
IF(AND($Y$2=0,$Z$2=0,DATE(YEAR(Z289),MONTH(Z289),DAY(Z289))&gt;=$O$6,(DATE(YEAR(Z289),MONTH(Z289),DAY(Z289))&lt;=$O$3)),1,
IF(AND($Y$2&lt;&gt;0,$Z$2&lt;&gt;0,DATE(YEAR(Z289),MONTH(Z289),DAY(Z289))&gt;=$Y$2,(DATE(YEAR(Z289),MONTH(Z289),DAY(Z289))&lt;=$Z$2)),1,0)),
IF(AND($Y$2=0,$Z$2=0,DATE(YEAR(Z289),MONTH(Z289),DAY(Z289))&gt;=$O$6,(DATE(YEAR(Z289),MONTH(Z289),DAY(Z289))&lt;=$O$3),INDEX(Projects!$A$1:$O$1000,MATCH(Y289,Projects!$A$1:$A$1000,0),MATCH("Groupe",Projects!$A$1:$O$1,0))=$A$2),1,
IF(AND($Y$2&lt;&gt;0,$Z$2&lt;&gt;0,DATE(YEAR(Z289),MONTH(Z289),DAY(Z289))&gt;=$Y$2,(DATE(YEAR(Z289),MONTH(Z289),DAY(Z289))&lt;=$Z$2),INDEX(Projects!$A$1:$O$1000,MATCH(Y289,Projects!$A$1:$A$1000,0),MATCH("Groupe",Projects!$A$1:$O$1,0))=$A$2),1,0)))</f>
      </c>
      <c r="AB289" s="47" t="str">
        <f>IF(AA289&lt;&gt;0,SUM($AA$4:AA289),0)</f>
      </c>
      <c r="AC289" s="1"/>
      <c r="AD289" s="17"/>
      <c r="AF289" t="str">
        <f>Projects!A287</f>
      </c>
      <c r="AG289" s="1" t="str">
        <f>Projects!D287</f>
      </c>
      <c r="AH289" s="47" t="str">
        <f>IF($A$2="Tous",
IF(AND($AF$2=0,$AG$2=0,DATE(YEAR(AG289),MONTH(AG289),DAY(AG289))&gt;=$O$6,(DATE(YEAR(AG289),MONTH(AG289),DAY(AG289))&lt;=$O$3)),1,
IF(AND($AF$2&lt;&gt;0,$AG$2&lt;&gt;0,DATE(YEAR(AG289),MONTH(AG289),DAY(AG289))&gt;=$AF$2,(DATE(YEAR(AG289),MONTH(AG289),DAY(AG289))&lt;=$AG$2)),1,0)),
IF(AND($AF$2=0,$AG$2=0,DATE(YEAR(AG289),MONTH(AG289),DAY(AG289))&gt;=$O$6,(DATE(YEAR(AG289),MONTH(AG289),DAY(AG289))&lt;=$O$3),INDEX(Projects!$A$1:$O$1000,MATCH(AF289,Projects!$A$1:$A$1000,0),MATCH("Groupe",Projects!$A$1:$O$1,0))=$A$2),1,
IF(AND($AF$2&lt;&gt;0,$AG$2&lt;&gt;0,DATE(YEAR(AG289),MONTH(AG289),DAY(AG289))&gt;=$AF$2,(DATE(YEAR(AG289),MONTH(AG289),DAY(AG289))&lt;=$AG$2),INDEX(Projects!$A$1:$O$1000,MATCH(AF289,Projects!$A$1:$A$1000,0),MATCH("Groupe",Projects!$A$1:$O$1,0))=$A$2),1,0)))</f>
      </c>
      <c r="AI289" s="47" t="str">
        <f>IF(AH289&lt;&gt;0,SUM($AH$4:AH289),0)</f>
      </c>
      <c r="AJ289" s="1"/>
      <c r="AK289" s="17"/>
      <c r="AM289" t="str">
        <f>Potentials!A287</f>
      </c>
      <c r="AN289" s="1" t="str">
        <f>Potentials!L287</f>
      </c>
      <c r="AO289" s="47" t="str">
        <f>IF(INDEX(Potentials!$A$1:$O$1000,MATCH(R289,Potentials!$A$1:$A$1000,0),MATCH("Origine setup",Potentials!$A$1:$O$1,0))&lt;&gt;"",0,
IF($A$2="Tous",
IF(AND($AM$2=0,$AN$2=0,DATE(YEAR(AN289),MONTH(AN289),DAY(AN289))&gt;=$O$6,(DATE(YEAR(AN289),MONTH(AN289),DAY(AN289))&lt;=$O$3),INDEX(Potentials!$A$1:$O$10000,MATCH(AM289,Potentials!$A$1:$A$1000,0),MATCH("Statut",Potentials!$A$1:$O$1,0))="9 -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IF(AND($AM$2&lt;&gt;0,$AN$2&lt;&gt;0,DATE(YEAR(AN289),MONTH(AN289),DAY(AN289))&gt;=$AM$2,(DATE(YEAR(AN289),MONTH(AN289),DAY(AN289))&lt;=$AN$2),INDEX(Potentials!$A$1:$O$10000,MATCH(AM289,Potentials!$A$1:$A$1000,0),MATCH("Statut",Potentials!$A$1:$O$1,0))="9 - Perdu"),1,0)),
IF(AND($AM$2=0,$AN$2=0,DATE(YEAR(AN289),MONTH(AN289),DAY(AN289))&gt;=$O$6,(DATE(YEAR(AN289),MONTH(AN289),DAY(AN289))&lt;=$O$3),INDEX(Potentials!$A$1:$O$1000,MATCH(AM289,Potentials!$A$1:$A$1000,0),MATCH("Groupe",Potentials!$A$1:$O$1,0))=$A$2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,MATCH(AM289,Potentials!$A$1:$A$1000,0),MATCH("Groupe",Potentials!$A$1:$O$1,0))=$A$2,INDEX(Potentials!$A$1:$O$10000,MATCH(AM289,Potentials!$A$1:$A$1000,0),MATCH("Statut",Potentials!$A$1:$O$1,0))="9 - Perdu"),1,0))))</f>
      </c>
      <c r="AP289" s="47" t="str">
        <f>IF(AO289&lt;&gt;0,SUM($AO$4:AO289),0)</f>
      </c>
      <c r="AQ289" s="1"/>
      <c r="AR289" s="17"/>
      <c r="AT289" t="str">
        <f>IF(COUNTIF($AT$4:AT288,Potentials!B287)&gt;0,"",Potentials!B287)</f>
      </c>
      <c r="AU289" s="2" t="str">
        <f t="array" ref="AU289" aca="1" ca="1">IF($A$2="Tous",SUMPRODUCT((Potentials!$F$2:$F$2000)*(Potentials!$B$2:$B$2000=AT289)*(Potentials!$E$2:$E$2000&lt;&gt;"8 - Gagne")*(Potentials!$E$2:$E$2000&lt;&gt;"9 - Perdu")*(Potentials!$E$2:$E$2000&lt;&gt;"10 - Gele"))
+SUMPRODUCT((Potentials!$F$2:$F$2000=0)*(Potentials!$B$2:$B$2000=AT289)*(Potentials!$D$2:$D$2000)*(Potentials!$E$2:$E$2000&lt;&gt;"8 - Gagne")*(Potentials!$E$2:$E$2000&lt;&gt;"9 - Perdu")*(Potentials!$E$2:$E$2000&lt;&gt;"10 - Gele")),
SUMPRODUCT((Potentials!$F$2:$F$2000)*(Potentials!$B$2:$B$2000=AT289)*(Potentials!$E$2:$E$2000&lt;&gt;"8 - Gagne")*(Potentials!$E$2:$E$2000&lt;&gt;"9 - Perdu")*(Potentials!$E$2:$E$2000&lt;&gt;"10 - Gele")*(Potentials!$O$2:$O$2000=$A$2))
+SUMPRODUCT((Potentials!$F$2:$F$2000=0)*(Potentials!$B$2:$B$2000=AT289)*(Potentials!$D$2:$D$2000)*(Potentials!$E$2:$E$2000&lt;&gt;"8 - Gagne")*(Potentials!$E$2:$E$2000&lt;&gt;"9 - Perdu")*(Potentials!$E$2:$E$2000&lt;&gt;"10 - Gele")*(Potentials!$O$2:$O$2000=$A$2)))</f>
      </c>
      <c r="BA289" t="str">
        <f>Potentials!A287</f>
      </c>
      <c r="BB289" s="2" t="str">
        <f t="array" ref="BB289" aca="1" ca="1">IF($A$2="Tous",SUMPRODUCT((Potentials!$F$2:$F$2000)*(Potentials!$A$2:$A$2000=BA289)*(Potentials!$E$2:$E$2000&lt;&gt;"8 - Gagne")*(Potentials!$E$2:$E$2000&lt;&gt;"9 - Perdu")*(Potentials!$E$2:$E$2000&lt;&gt;"10 - Gele"))
+SUMPRODUCT((Potentials!$F$2:$F$2000=0)*(Potentials!$A$2:$A$2000=BA289)*(Potentials!$D$2:$D$2000)*(Potentials!$E$2:$E$2000&lt;&gt;"8 - Gagne")*(Potentials!$E$2:$E$2000&lt;&gt;"9 - Perdu")*(Potentials!$E$2:$E$2000&lt;&gt;"10 - Gele")),
SUMPRODUCT((Potentials!$F$2:$F$2000)*(Potentials!$A$2:$A$2000=BA289)*(Potentials!$E$2:$E$2000&lt;&gt;"8 - Gagne")*(Potentials!$E$2:$E$2000&lt;&gt;"9 - Perdu")*(Potentials!$E$2:$E$2000&lt;&gt;"10 - Gele")*(Potentials!$O$2:$O$2000=$A$2))
+SUMPRODUCT((Potentials!$F$2:$F$2000=0)*(Potentials!$A$2:$A$2000=BA289)*(Potentials!$D$2:$D$2000)*(Potentials!$E$2:$E$2000&lt;&gt;"8 - Gagne")*(Potentials!$E$2:$E$2000&lt;&gt;"9 - Perdu")*(Potentials!$E$2:$E$2000&lt;&gt;"10 - Gele")*(Potentials!$O$2:$O$2000=$A$2)))</f>
      </c>
    </row>
    <row r="290" spans="1:113">
      <c r="R290" t="str">
        <f>Potentials!A288</f>
      </c>
      <c r="S290" s="1" t="str">
        <f>Potentials!M288</f>
      </c>
      <c r="T290" s="47" t="str">
        <f>IF(INDEX(Potentials!$A$1:$O$1000,MATCH(R290,Potentials!$A$1:$A$1000,0),MATCH("Origine setup",Potentials!$A$1:$O$1,0))&lt;&gt;"",0,
IF($A$2="Tous",
IF(AND($R$2=0,$S$2=0,DATE(YEAR(S290),MONTH(S290),DAY(S290))&gt;=$O$6,(DATE(YEAR(S290),MONTH(S290),DAY(S290))&lt;=$O$3),LEFT(R290,3)="PRA"),1,
IF(AND($R$2&lt;&gt;0,$S$2&lt;&gt;0,DATE(YEAR(S290),MONTH(S290),DAY(S290))&gt;=$R$2,(DATE(YEAR(S290),MONTH(S290),DAY(S290))&lt;=$S$2),LEFT(R290,3)="PRA"),1,0)),
IF(AND($R$2=0,$S$2=0,DATE(YEAR(S290),MONTH(S290),DAY(S290))&gt;=$O$6,(DATE(YEAR(S290),MONTH(S290),DAY(S290))&lt;=$O$3),INDEX(Potentials!$A$1:$O$1000,MATCH(R290,Potentials!$A$1:$A$1000,0),MATCH("Groupe",Potentials!$A$1:$O$1,0))=$A$2,LEFT(R290,3)="PRA"),1,
IF(AND($R$2&lt;&gt;0,$S$2&lt;&gt;0,DATE(YEAR(S290),MONTH(S290),DAY(S290))&gt;=$R$2,(DATE(YEAR(S290),MONTH(S290),DAY(S290))&lt;=$S$2),INDEX(Potentials!$A$1:$O$1000,MATCH(R290,Potentials!$A$1:$A$1000,0),MATCH("Groupe",Potentials!$A$1:$O$1,0))=$A$2,LEFT(R290,3)="PRA"),1,0))))</f>
      </c>
      <c r="U290" s="47" t="str">
        <f>IF(T290&lt;&gt;0,SUM($T$4:T290),0)</f>
      </c>
      <c r="V290" s="1"/>
      <c r="W290" s="17"/>
      <c r="Y290" t="str">
        <f>Projects!A288</f>
      </c>
      <c r="Z290" s="1" t="str">
        <f>Projects!I288</f>
      </c>
      <c r="AA290" s="47" t="str">
        <f>IF($A$2="Tous",
IF(AND($Y$2=0,$Z$2=0,DATE(YEAR(Z290),MONTH(Z290),DAY(Z290))&gt;=$O$6,(DATE(YEAR(Z290),MONTH(Z290),DAY(Z290))&lt;=$O$3)),1,
IF(AND($Y$2&lt;&gt;0,$Z$2&lt;&gt;0,DATE(YEAR(Z290),MONTH(Z290),DAY(Z290))&gt;=$Y$2,(DATE(YEAR(Z290),MONTH(Z290),DAY(Z290))&lt;=$Z$2)),1,0)),
IF(AND($Y$2=0,$Z$2=0,DATE(YEAR(Z290),MONTH(Z290),DAY(Z290))&gt;=$O$6,(DATE(YEAR(Z290),MONTH(Z290),DAY(Z290))&lt;=$O$3),INDEX(Projects!$A$1:$O$1000,MATCH(Y290,Projects!$A$1:$A$1000,0),MATCH("Groupe",Projects!$A$1:$O$1,0))=$A$2),1,
IF(AND($Y$2&lt;&gt;0,$Z$2&lt;&gt;0,DATE(YEAR(Z290),MONTH(Z290),DAY(Z290))&gt;=$Y$2,(DATE(YEAR(Z290),MONTH(Z290),DAY(Z290))&lt;=$Z$2),INDEX(Projects!$A$1:$O$1000,MATCH(Y290,Projects!$A$1:$A$1000,0),MATCH("Groupe",Projects!$A$1:$O$1,0))=$A$2),1,0)))</f>
      </c>
      <c r="AB290" s="47" t="str">
        <f>IF(AA290&lt;&gt;0,SUM($AA$4:AA290),0)</f>
      </c>
      <c r="AC290" s="1"/>
      <c r="AD290" s="17"/>
      <c r="AF290" t="str">
        <f>Projects!A288</f>
      </c>
      <c r="AG290" s="1" t="str">
        <f>Projects!D288</f>
      </c>
      <c r="AH290" s="47" t="str">
        <f>IF($A$2="Tous",
IF(AND($AF$2=0,$AG$2=0,DATE(YEAR(AG290),MONTH(AG290),DAY(AG290))&gt;=$O$6,(DATE(YEAR(AG290),MONTH(AG290),DAY(AG290))&lt;=$O$3)),1,
IF(AND($AF$2&lt;&gt;0,$AG$2&lt;&gt;0,DATE(YEAR(AG290),MONTH(AG290),DAY(AG290))&gt;=$AF$2,(DATE(YEAR(AG290),MONTH(AG290),DAY(AG290))&lt;=$AG$2)),1,0)),
IF(AND($AF$2=0,$AG$2=0,DATE(YEAR(AG290),MONTH(AG290),DAY(AG290))&gt;=$O$6,(DATE(YEAR(AG290),MONTH(AG290),DAY(AG290))&lt;=$O$3),INDEX(Projects!$A$1:$O$1000,MATCH(AF290,Projects!$A$1:$A$1000,0),MATCH("Groupe",Projects!$A$1:$O$1,0))=$A$2),1,
IF(AND($AF$2&lt;&gt;0,$AG$2&lt;&gt;0,DATE(YEAR(AG290),MONTH(AG290),DAY(AG290))&gt;=$AF$2,(DATE(YEAR(AG290),MONTH(AG290),DAY(AG290))&lt;=$AG$2),INDEX(Projects!$A$1:$O$1000,MATCH(AF290,Projects!$A$1:$A$1000,0),MATCH("Groupe",Projects!$A$1:$O$1,0))=$A$2),1,0)))</f>
      </c>
      <c r="AI290" s="47" t="str">
        <f>IF(AH290&lt;&gt;0,SUM($AH$4:AH290),0)</f>
      </c>
      <c r="AJ290" s="1"/>
      <c r="AK290" s="17"/>
      <c r="AM290" t="str">
        <f>Potentials!A288</f>
      </c>
      <c r="AN290" s="1" t="str">
        <f>Potentials!L288</f>
      </c>
      <c r="AO290" s="47" t="str">
        <f>IF(INDEX(Potentials!$A$1:$O$1000,MATCH(R290,Potentials!$A$1:$A$1000,0),MATCH("Origine setup",Potentials!$A$1:$O$1,0))&lt;&gt;"",0,
IF($A$2="Tous",
IF(AND($AM$2=0,$AN$2=0,DATE(YEAR(AN290),MONTH(AN290),DAY(AN290))&gt;=$O$6,(DATE(YEAR(AN290),MONTH(AN290),DAY(AN290))&lt;=$O$3),INDEX(Potentials!$A$1:$O$10000,MATCH(AM290,Potentials!$A$1:$A$1000,0),MATCH("Statut",Potentials!$A$1:$O$1,0))="9 -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IF(AND($AM$2&lt;&gt;0,$AN$2&lt;&gt;0,DATE(YEAR(AN290),MONTH(AN290),DAY(AN290))&gt;=$AM$2,(DATE(YEAR(AN290),MONTH(AN290),DAY(AN290))&lt;=$AN$2),INDEX(Potentials!$A$1:$O$10000,MATCH(AM290,Potentials!$A$1:$A$1000,0),MATCH("Statut",Potentials!$A$1:$O$1,0))="9 - Perdu"),1,0)),
IF(AND($AM$2=0,$AN$2=0,DATE(YEAR(AN290),MONTH(AN290),DAY(AN290))&gt;=$O$6,(DATE(YEAR(AN290),MONTH(AN290),DAY(AN290))&lt;=$O$3),INDEX(Potentials!$A$1:$O$1000,MATCH(AM290,Potentials!$A$1:$A$1000,0),MATCH("Groupe",Potentials!$A$1:$O$1,0))=$A$2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,MATCH(AM290,Potentials!$A$1:$A$1000,0),MATCH("Groupe",Potentials!$A$1:$O$1,0))=$A$2,INDEX(Potentials!$A$1:$O$10000,MATCH(AM290,Potentials!$A$1:$A$1000,0),MATCH("Statut",Potentials!$A$1:$O$1,0))="9 - Perdu"),1,0))))</f>
      </c>
      <c r="AP290" s="47" t="str">
        <f>IF(AO290&lt;&gt;0,SUM($AO$4:AO290),0)</f>
      </c>
      <c r="AQ290" s="1"/>
      <c r="AR290" s="17"/>
      <c r="AT290" t="str">
        <f>IF(COUNTIF($AT$4:AT289,Potentials!B288)&gt;0,"",Potentials!B288)</f>
      </c>
      <c r="AU290" s="2" t="str">
        <f t="array" ref="AU290" aca="1" ca="1">IF($A$2="Tous",SUMPRODUCT((Potentials!$F$2:$F$2000)*(Potentials!$B$2:$B$2000=AT290)*(Potentials!$E$2:$E$2000&lt;&gt;"8 - Gagne")*(Potentials!$E$2:$E$2000&lt;&gt;"9 - Perdu")*(Potentials!$E$2:$E$2000&lt;&gt;"10 - Gele"))
+SUMPRODUCT((Potentials!$F$2:$F$2000=0)*(Potentials!$B$2:$B$2000=AT290)*(Potentials!$D$2:$D$2000)*(Potentials!$E$2:$E$2000&lt;&gt;"8 - Gagne")*(Potentials!$E$2:$E$2000&lt;&gt;"9 - Perdu")*(Potentials!$E$2:$E$2000&lt;&gt;"10 - Gele")),
SUMPRODUCT((Potentials!$F$2:$F$2000)*(Potentials!$B$2:$B$2000=AT290)*(Potentials!$E$2:$E$2000&lt;&gt;"8 - Gagne")*(Potentials!$E$2:$E$2000&lt;&gt;"9 - Perdu")*(Potentials!$E$2:$E$2000&lt;&gt;"10 - Gele")*(Potentials!$O$2:$O$2000=$A$2))
+SUMPRODUCT((Potentials!$F$2:$F$2000=0)*(Potentials!$B$2:$B$2000=AT290)*(Potentials!$D$2:$D$2000)*(Potentials!$E$2:$E$2000&lt;&gt;"8 - Gagne")*(Potentials!$E$2:$E$2000&lt;&gt;"9 - Perdu")*(Potentials!$E$2:$E$2000&lt;&gt;"10 - Gele")*(Potentials!$O$2:$O$2000=$A$2)))</f>
      </c>
      <c r="BA290" t="str">
        <f>Potentials!A288</f>
      </c>
      <c r="BB290" s="2" t="str">
        <f t="array" ref="BB290" aca="1" ca="1">IF($A$2="Tous",SUMPRODUCT((Potentials!$F$2:$F$2000)*(Potentials!$A$2:$A$2000=BA290)*(Potentials!$E$2:$E$2000&lt;&gt;"8 - Gagne")*(Potentials!$E$2:$E$2000&lt;&gt;"9 - Perdu")*(Potentials!$E$2:$E$2000&lt;&gt;"10 - Gele"))
+SUMPRODUCT((Potentials!$F$2:$F$2000=0)*(Potentials!$A$2:$A$2000=BA290)*(Potentials!$D$2:$D$2000)*(Potentials!$E$2:$E$2000&lt;&gt;"8 - Gagne")*(Potentials!$E$2:$E$2000&lt;&gt;"9 - Perdu")*(Potentials!$E$2:$E$2000&lt;&gt;"10 - Gele")),
SUMPRODUCT((Potentials!$F$2:$F$2000)*(Potentials!$A$2:$A$2000=BA290)*(Potentials!$E$2:$E$2000&lt;&gt;"8 - Gagne")*(Potentials!$E$2:$E$2000&lt;&gt;"9 - Perdu")*(Potentials!$E$2:$E$2000&lt;&gt;"10 - Gele")*(Potentials!$O$2:$O$2000=$A$2))
+SUMPRODUCT((Potentials!$F$2:$F$2000=0)*(Potentials!$A$2:$A$2000=BA290)*(Potentials!$D$2:$D$2000)*(Potentials!$E$2:$E$2000&lt;&gt;"8 - Gagne")*(Potentials!$E$2:$E$2000&lt;&gt;"9 - Perdu")*(Potentials!$E$2:$E$2000&lt;&gt;"10 - Gele")*(Potentials!$O$2:$O$2000=$A$2)))</f>
      </c>
    </row>
    <row r="291" spans="1:113">
      <c r="R291" t="str">
        <f>Potentials!A289</f>
      </c>
      <c r="S291" s="1" t="str">
        <f>Potentials!M289</f>
      </c>
      <c r="T291" s="47" t="str">
        <f>IF(INDEX(Potentials!$A$1:$O$1000,MATCH(R291,Potentials!$A$1:$A$1000,0),MATCH("Origine setup",Potentials!$A$1:$O$1,0))&lt;&gt;"",0,
IF($A$2="Tous",
IF(AND($R$2=0,$S$2=0,DATE(YEAR(S291),MONTH(S291),DAY(S291))&gt;=$O$6,(DATE(YEAR(S291),MONTH(S291),DAY(S291))&lt;=$O$3),LEFT(R291,3)="PRA"),1,
IF(AND($R$2&lt;&gt;0,$S$2&lt;&gt;0,DATE(YEAR(S291),MONTH(S291),DAY(S291))&gt;=$R$2,(DATE(YEAR(S291),MONTH(S291),DAY(S291))&lt;=$S$2),LEFT(R291,3)="PRA"),1,0)),
IF(AND($R$2=0,$S$2=0,DATE(YEAR(S291),MONTH(S291),DAY(S291))&gt;=$O$6,(DATE(YEAR(S291),MONTH(S291),DAY(S291))&lt;=$O$3),INDEX(Potentials!$A$1:$O$1000,MATCH(R291,Potentials!$A$1:$A$1000,0),MATCH("Groupe",Potentials!$A$1:$O$1,0))=$A$2,LEFT(R291,3)="PRA"),1,
IF(AND($R$2&lt;&gt;0,$S$2&lt;&gt;0,DATE(YEAR(S291),MONTH(S291),DAY(S291))&gt;=$R$2,(DATE(YEAR(S291),MONTH(S291),DAY(S291))&lt;=$S$2),INDEX(Potentials!$A$1:$O$1000,MATCH(R291,Potentials!$A$1:$A$1000,0),MATCH("Groupe",Potentials!$A$1:$O$1,0))=$A$2,LEFT(R291,3)="PRA"),1,0))))</f>
      </c>
      <c r="U291" s="47" t="str">
        <f>IF(T291&lt;&gt;0,SUM($T$4:T291),0)</f>
      </c>
      <c r="V291" s="1"/>
      <c r="W291" s="17"/>
      <c r="Y291" t="str">
        <f>Projects!A289</f>
      </c>
      <c r="Z291" s="1" t="str">
        <f>Projects!I289</f>
      </c>
      <c r="AA291" s="47" t="str">
        <f>IF($A$2="Tous",
IF(AND($Y$2=0,$Z$2=0,DATE(YEAR(Z291),MONTH(Z291),DAY(Z291))&gt;=$O$6,(DATE(YEAR(Z291),MONTH(Z291),DAY(Z291))&lt;=$O$3)),1,
IF(AND($Y$2&lt;&gt;0,$Z$2&lt;&gt;0,DATE(YEAR(Z291),MONTH(Z291),DAY(Z291))&gt;=$Y$2,(DATE(YEAR(Z291),MONTH(Z291),DAY(Z291))&lt;=$Z$2)),1,0)),
IF(AND($Y$2=0,$Z$2=0,DATE(YEAR(Z291),MONTH(Z291),DAY(Z291))&gt;=$O$6,(DATE(YEAR(Z291),MONTH(Z291),DAY(Z291))&lt;=$O$3),INDEX(Projects!$A$1:$O$1000,MATCH(Y291,Projects!$A$1:$A$1000,0),MATCH("Groupe",Projects!$A$1:$O$1,0))=$A$2),1,
IF(AND($Y$2&lt;&gt;0,$Z$2&lt;&gt;0,DATE(YEAR(Z291),MONTH(Z291),DAY(Z291))&gt;=$Y$2,(DATE(YEAR(Z291),MONTH(Z291),DAY(Z291))&lt;=$Z$2),INDEX(Projects!$A$1:$O$1000,MATCH(Y291,Projects!$A$1:$A$1000,0),MATCH("Groupe",Projects!$A$1:$O$1,0))=$A$2),1,0)))</f>
      </c>
      <c r="AB291" s="47" t="str">
        <f>IF(AA291&lt;&gt;0,SUM($AA$4:AA291),0)</f>
      </c>
      <c r="AC291" s="1"/>
      <c r="AD291" s="17"/>
      <c r="AF291" t="str">
        <f>Projects!A289</f>
      </c>
      <c r="AG291" s="1" t="str">
        <f>Projects!D289</f>
      </c>
      <c r="AH291" s="47" t="str">
        <f>IF($A$2="Tous",
IF(AND($AF$2=0,$AG$2=0,DATE(YEAR(AG291),MONTH(AG291),DAY(AG291))&gt;=$O$6,(DATE(YEAR(AG291),MONTH(AG291),DAY(AG291))&lt;=$O$3)),1,
IF(AND($AF$2&lt;&gt;0,$AG$2&lt;&gt;0,DATE(YEAR(AG291),MONTH(AG291),DAY(AG291))&gt;=$AF$2,(DATE(YEAR(AG291),MONTH(AG291),DAY(AG291))&lt;=$AG$2)),1,0)),
IF(AND($AF$2=0,$AG$2=0,DATE(YEAR(AG291),MONTH(AG291),DAY(AG291))&gt;=$O$6,(DATE(YEAR(AG291),MONTH(AG291),DAY(AG291))&lt;=$O$3),INDEX(Projects!$A$1:$O$1000,MATCH(AF291,Projects!$A$1:$A$1000,0),MATCH("Groupe",Projects!$A$1:$O$1,0))=$A$2),1,
IF(AND($AF$2&lt;&gt;0,$AG$2&lt;&gt;0,DATE(YEAR(AG291),MONTH(AG291),DAY(AG291))&gt;=$AF$2,(DATE(YEAR(AG291),MONTH(AG291),DAY(AG291))&lt;=$AG$2),INDEX(Projects!$A$1:$O$1000,MATCH(AF291,Projects!$A$1:$A$1000,0),MATCH("Groupe",Projects!$A$1:$O$1,0))=$A$2),1,0)))</f>
      </c>
      <c r="AI291" s="47" t="str">
        <f>IF(AH291&lt;&gt;0,SUM($AH$4:AH291),0)</f>
      </c>
      <c r="AJ291" s="1"/>
      <c r="AK291" s="17"/>
      <c r="AM291" t="str">
        <f>Potentials!A289</f>
      </c>
      <c r="AN291" s="1" t="str">
        <f>Potentials!L289</f>
      </c>
      <c r="AO291" s="47" t="str">
        <f>IF(INDEX(Potentials!$A$1:$O$1000,MATCH(R291,Potentials!$A$1:$A$1000,0),MATCH("Origine setup",Potentials!$A$1:$O$1,0))&lt;&gt;"",0,
IF($A$2="Tous",
IF(AND($AM$2=0,$AN$2=0,DATE(YEAR(AN291),MONTH(AN291),DAY(AN291))&gt;=$O$6,(DATE(YEAR(AN291),MONTH(AN291),DAY(AN291))&lt;=$O$3),INDEX(Potentials!$A$1:$O$10000,MATCH(AM291,Potentials!$A$1:$A$1000,0),MATCH("Statut",Potentials!$A$1:$O$1,0))="9 -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IF(AND($AM$2&lt;&gt;0,$AN$2&lt;&gt;0,DATE(YEAR(AN291),MONTH(AN291),DAY(AN291))&gt;=$AM$2,(DATE(YEAR(AN291),MONTH(AN291),DAY(AN291))&lt;=$AN$2),INDEX(Potentials!$A$1:$O$10000,MATCH(AM291,Potentials!$A$1:$A$1000,0),MATCH("Statut",Potentials!$A$1:$O$1,0))="9 - Perdu"),1,0)),
IF(AND($AM$2=0,$AN$2=0,DATE(YEAR(AN291),MONTH(AN291),DAY(AN291))&gt;=$O$6,(DATE(YEAR(AN291),MONTH(AN291),DAY(AN291))&lt;=$O$3),INDEX(Potentials!$A$1:$O$1000,MATCH(AM291,Potentials!$A$1:$A$1000,0),MATCH("Groupe",Potentials!$A$1:$O$1,0))=$A$2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,MATCH(AM291,Potentials!$A$1:$A$1000,0),MATCH("Groupe",Potentials!$A$1:$O$1,0))=$A$2,INDEX(Potentials!$A$1:$O$10000,MATCH(AM291,Potentials!$A$1:$A$1000,0),MATCH("Statut",Potentials!$A$1:$O$1,0))="9 - Perdu"),1,0))))</f>
      </c>
      <c r="AP291" s="47" t="str">
        <f>IF(AO291&lt;&gt;0,SUM($AO$4:AO291),0)</f>
      </c>
      <c r="AQ291" s="1"/>
      <c r="AR291" s="17"/>
      <c r="AT291" t="str">
        <f>IF(COUNTIF($AT$4:AT290,Potentials!B289)&gt;0,"",Potentials!B289)</f>
      </c>
      <c r="AU291" s="2" t="str">
        <f t="array" ref="AU291" aca="1" ca="1">IF($A$2="Tous",SUMPRODUCT((Potentials!$F$2:$F$2000)*(Potentials!$B$2:$B$2000=AT291)*(Potentials!$E$2:$E$2000&lt;&gt;"8 - Gagne")*(Potentials!$E$2:$E$2000&lt;&gt;"9 - Perdu")*(Potentials!$E$2:$E$2000&lt;&gt;"10 - Gele"))
+SUMPRODUCT((Potentials!$F$2:$F$2000=0)*(Potentials!$B$2:$B$2000=AT291)*(Potentials!$D$2:$D$2000)*(Potentials!$E$2:$E$2000&lt;&gt;"8 - Gagne")*(Potentials!$E$2:$E$2000&lt;&gt;"9 - Perdu")*(Potentials!$E$2:$E$2000&lt;&gt;"10 - Gele")),
SUMPRODUCT((Potentials!$F$2:$F$2000)*(Potentials!$B$2:$B$2000=AT291)*(Potentials!$E$2:$E$2000&lt;&gt;"8 - Gagne")*(Potentials!$E$2:$E$2000&lt;&gt;"9 - Perdu")*(Potentials!$E$2:$E$2000&lt;&gt;"10 - Gele")*(Potentials!$O$2:$O$2000=$A$2))
+SUMPRODUCT((Potentials!$F$2:$F$2000=0)*(Potentials!$B$2:$B$2000=AT291)*(Potentials!$D$2:$D$2000)*(Potentials!$E$2:$E$2000&lt;&gt;"8 - Gagne")*(Potentials!$E$2:$E$2000&lt;&gt;"9 - Perdu")*(Potentials!$E$2:$E$2000&lt;&gt;"10 - Gele")*(Potentials!$O$2:$O$2000=$A$2)))</f>
      </c>
      <c r="BA291" t="str">
        <f>Potentials!A289</f>
      </c>
      <c r="BB291" s="2" t="str">
        <f t="array" ref="BB291" aca="1" ca="1">IF($A$2="Tous",SUMPRODUCT((Potentials!$F$2:$F$2000)*(Potentials!$A$2:$A$2000=BA291)*(Potentials!$E$2:$E$2000&lt;&gt;"8 - Gagne")*(Potentials!$E$2:$E$2000&lt;&gt;"9 - Perdu")*(Potentials!$E$2:$E$2000&lt;&gt;"10 - Gele"))
+SUMPRODUCT((Potentials!$F$2:$F$2000=0)*(Potentials!$A$2:$A$2000=BA291)*(Potentials!$D$2:$D$2000)*(Potentials!$E$2:$E$2000&lt;&gt;"8 - Gagne")*(Potentials!$E$2:$E$2000&lt;&gt;"9 - Perdu")*(Potentials!$E$2:$E$2000&lt;&gt;"10 - Gele")),
SUMPRODUCT((Potentials!$F$2:$F$2000)*(Potentials!$A$2:$A$2000=BA291)*(Potentials!$E$2:$E$2000&lt;&gt;"8 - Gagne")*(Potentials!$E$2:$E$2000&lt;&gt;"9 - Perdu")*(Potentials!$E$2:$E$2000&lt;&gt;"10 - Gele")*(Potentials!$O$2:$O$2000=$A$2))
+SUMPRODUCT((Potentials!$F$2:$F$2000=0)*(Potentials!$A$2:$A$2000=BA291)*(Potentials!$D$2:$D$2000)*(Potentials!$E$2:$E$2000&lt;&gt;"8 - Gagne")*(Potentials!$E$2:$E$2000&lt;&gt;"9 - Perdu")*(Potentials!$E$2:$E$2000&lt;&gt;"10 - Gele")*(Potentials!$O$2:$O$2000=$A$2)))</f>
      </c>
    </row>
    <row r="292" spans="1:113">
      <c r="R292" t="str">
        <f>Potentials!A290</f>
      </c>
      <c r="S292" s="1" t="str">
        <f>Potentials!M290</f>
      </c>
      <c r="T292" s="47" t="str">
        <f>IF(INDEX(Potentials!$A$1:$O$1000,MATCH(R292,Potentials!$A$1:$A$1000,0),MATCH("Origine setup",Potentials!$A$1:$O$1,0))&lt;&gt;"",0,
IF($A$2="Tous",
IF(AND($R$2=0,$S$2=0,DATE(YEAR(S292),MONTH(S292),DAY(S292))&gt;=$O$6,(DATE(YEAR(S292),MONTH(S292),DAY(S292))&lt;=$O$3),LEFT(R292,3)="PRA"),1,
IF(AND($R$2&lt;&gt;0,$S$2&lt;&gt;0,DATE(YEAR(S292),MONTH(S292),DAY(S292))&gt;=$R$2,(DATE(YEAR(S292),MONTH(S292),DAY(S292))&lt;=$S$2),LEFT(R292,3)="PRA"),1,0)),
IF(AND($R$2=0,$S$2=0,DATE(YEAR(S292),MONTH(S292),DAY(S292))&gt;=$O$6,(DATE(YEAR(S292),MONTH(S292),DAY(S292))&lt;=$O$3),INDEX(Potentials!$A$1:$O$1000,MATCH(R292,Potentials!$A$1:$A$1000,0),MATCH("Groupe",Potentials!$A$1:$O$1,0))=$A$2,LEFT(R292,3)="PRA"),1,
IF(AND($R$2&lt;&gt;0,$S$2&lt;&gt;0,DATE(YEAR(S292),MONTH(S292),DAY(S292))&gt;=$R$2,(DATE(YEAR(S292),MONTH(S292),DAY(S292))&lt;=$S$2),INDEX(Potentials!$A$1:$O$1000,MATCH(R292,Potentials!$A$1:$A$1000,0),MATCH("Groupe",Potentials!$A$1:$O$1,0))=$A$2,LEFT(R292,3)="PRA"),1,0))))</f>
      </c>
      <c r="U292" s="47" t="str">
        <f>IF(T292&lt;&gt;0,SUM($T$4:T292),0)</f>
      </c>
      <c r="V292" s="1"/>
      <c r="W292" s="17"/>
      <c r="Y292" t="str">
        <f>Projects!A290</f>
      </c>
      <c r="Z292" s="1" t="str">
        <f>Projects!I290</f>
      </c>
      <c r="AA292" s="47" t="str">
        <f>IF($A$2="Tous",
IF(AND($Y$2=0,$Z$2=0,DATE(YEAR(Z292),MONTH(Z292),DAY(Z292))&gt;=$O$6,(DATE(YEAR(Z292),MONTH(Z292),DAY(Z292))&lt;=$O$3)),1,
IF(AND($Y$2&lt;&gt;0,$Z$2&lt;&gt;0,DATE(YEAR(Z292),MONTH(Z292),DAY(Z292))&gt;=$Y$2,(DATE(YEAR(Z292),MONTH(Z292),DAY(Z292))&lt;=$Z$2)),1,0)),
IF(AND($Y$2=0,$Z$2=0,DATE(YEAR(Z292),MONTH(Z292),DAY(Z292))&gt;=$O$6,(DATE(YEAR(Z292),MONTH(Z292),DAY(Z292))&lt;=$O$3),INDEX(Projects!$A$1:$O$1000,MATCH(Y292,Projects!$A$1:$A$1000,0),MATCH("Groupe",Projects!$A$1:$O$1,0))=$A$2),1,
IF(AND($Y$2&lt;&gt;0,$Z$2&lt;&gt;0,DATE(YEAR(Z292),MONTH(Z292),DAY(Z292))&gt;=$Y$2,(DATE(YEAR(Z292),MONTH(Z292),DAY(Z292))&lt;=$Z$2),INDEX(Projects!$A$1:$O$1000,MATCH(Y292,Projects!$A$1:$A$1000,0),MATCH("Groupe",Projects!$A$1:$O$1,0))=$A$2),1,0)))</f>
      </c>
      <c r="AB292" s="47" t="str">
        <f>IF(AA292&lt;&gt;0,SUM($AA$4:AA292),0)</f>
      </c>
      <c r="AC292" s="1"/>
      <c r="AD292" s="17"/>
      <c r="AF292" t="str">
        <f>Projects!A290</f>
      </c>
      <c r="AG292" s="1" t="str">
        <f>Projects!D290</f>
      </c>
      <c r="AH292" s="47" t="str">
        <f>IF($A$2="Tous",
IF(AND($AF$2=0,$AG$2=0,DATE(YEAR(AG292),MONTH(AG292),DAY(AG292))&gt;=$O$6,(DATE(YEAR(AG292),MONTH(AG292),DAY(AG292))&lt;=$O$3)),1,
IF(AND($AF$2&lt;&gt;0,$AG$2&lt;&gt;0,DATE(YEAR(AG292),MONTH(AG292),DAY(AG292))&gt;=$AF$2,(DATE(YEAR(AG292),MONTH(AG292),DAY(AG292))&lt;=$AG$2)),1,0)),
IF(AND($AF$2=0,$AG$2=0,DATE(YEAR(AG292),MONTH(AG292),DAY(AG292))&gt;=$O$6,(DATE(YEAR(AG292),MONTH(AG292),DAY(AG292))&lt;=$O$3),INDEX(Projects!$A$1:$O$1000,MATCH(AF292,Projects!$A$1:$A$1000,0),MATCH("Groupe",Projects!$A$1:$O$1,0))=$A$2),1,
IF(AND($AF$2&lt;&gt;0,$AG$2&lt;&gt;0,DATE(YEAR(AG292),MONTH(AG292),DAY(AG292))&gt;=$AF$2,(DATE(YEAR(AG292),MONTH(AG292),DAY(AG292))&lt;=$AG$2),INDEX(Projects!$A$1:$O$1000,MATCH(AF292,Projects!$A$1:$A$1000,0),MATCH("Groupe",Projects!$A$1:$O$1,0))=$A$2),1,0)))</f>
      </c>
      <c r="AI292" s="47" t="str">
        <f>IF(AH292&lt;&gt;0,SUM($AH$4:AH292),0)</f>
      </c>
      <c r="AJ292" s="1"/>
      <c r="AK292" s="17"/>
      <c r="AM292" t="str">
        <f>Potentials!A290</f>
      </c>
      <c r="AN292" s="1" t="str">
        <f>Potentials!L290</f>
      </c>
      <c r="AO292" s="47" t="str">
        <f>IF(INDEX(Potentials!$A$1:$O$1000,MATCH(R292,Potentials!$A$1:$A$1000,0),MATCH("Origine setup",Potentials!$A$1:$O$1,0))&lt;&gt;"",0,
IF($A$2="Tous",
IF(AND($AM$2=0,$AN$2=0,DATE(YEAR(AN292),MONTH(AN292),DAY(AN292))&gt;=$O$6,(DATE(YEAR(AN292),MONTH(AN292),DAY(AN292))&lt;=$O$3),INDEX(Potentials!$A$1:$O$10000,MATCH(AM292,Potentials!$A$1:$A$1000,0),MATCH("Statut",Potentials!$A$1:$O$1,0))="9 -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IF(AND($AM$2&lt;&gt;0,$AN$2&lt;&gt;0,DATE(YEAR(AN292),MONTH(AN292),DAY(AN292))&gt;=$AM$2,(DATE(YEAR(AN292),MONTH(AN292),DAY(AN292))&lt;=$AN$2),INDEX(Potentials!$A$1:$O$10000,MATCH(AM292,Potentials!$A$1:$A$1000,0),MATCH("Statut",Potentials!$A$1:$O$1,0))="9 - Perdu"),1,0)),
IF(AND($AM$2=0,$AN$2=0,DATE(YEAR(AN292),MONTH(AN292),DAY(AN292))&gt;=$O$6,(DATE(YEAR(AN292),MONTH(AN292),DAY(AN292))&lt;=$O$3),INDEX(Potentials!$A$1:$O$1000,MATCH(AM292,Potentials!$A$1:$A$1000,0),MATCH("Groupe",Potentials!$A$1:$O$1,0))=$A$2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,MATCH(AM292,Potentials!$A$1:$A$1000,0),MATCH("Groupe",Potentials!$A$1:$O$1,0))=$A$2,INDEX(Potentials!$A$1:$O$10000,MATCH(AM292,Potentials!$A$1:$A$1000,0),MATCH("Statut",Potentials!$A$1:$O$1,0))="9 - Perdu"),1,0))))</f>
      </c>
      <c r="AP292" s="47" t="str">
        <f>IF(AO292&lt;&gt;0,SUM($AO$4:AO292),0)</f>
      </c>
      <c r="AQ292" s="1"/>
      <c r="AR292" s="17"/>
      <c r="AT292" t="str">
        <f>IF(COUNTIF($AT$4:AT291,Potentials!B290)&gt;0,"",Potentials!B290)</f>
      </c>
      <c r="AU292" s="2" t="str">
        <f t="array" ref="AU292" aca="1" ca="1">IF($A$2="Tous",SUMPRODUCT((Potentials!$F$2:$F$2000)*(Potentials!$B$2:$B$2000=AT292)*(Potentials!$E$2:$E$2000&lt;&gt;"8 - Gagne")*(Potentials!$E$2:$E$2000&lt;&gt;"9 - Perdu")*(Potentials!$E$2:$E$2000&lt;&gt;"10 - Gele"))
+SUMPRODUCT((Potentials!$F$2:$F$2000=0)*(Potentials!$B$2:$B$2000=AT292)*(Potentials!$D$2:$D$2000)*(Potentials!$E$2:$E$2000&lt;&gt;"8 - Gagne")*(Potentials!$E$2:$E$2000&lt;&gt;"9 - Perdu")*(Potentials!$E$2:$E$2000&lt;&gt;"10 - Gele")),
SUMPRODUCT((Potentials!$F$2:$F$2000)*(Potentials!$B$2:$B$2000=AT292)*(Potentials!$E$2:$E$2000&lt;&gt;"8 - Gagne")*(Potentials!$E$2:$E$2000&lt;&gt;"9 - Perdu")*(Potentials!$E$2:$E$2000&lt;&gt;"10 - Gele")*(Potentials!$O$2:$O$2000=$A$2))
+SUMPRODUCT((Potentials!$F$2:$F$2000=0)*(Potentials!$B$2:$B$2000=AT292)*(Potentials!$D$2:$D$2000)*(Potentials!$E$2:$E$2000&lt;&gt;"8 - Gagne")*(Potentials!$E$2:$E$2000&lt;&gt;"9 - Perdu")*(Potentials!$E$2:$E$2000&lt;&gt;"10 - Gele")*(Potentials!$O$2:$O$2000=$A$2)))</f>
      </c>
      <c r="BA292" t="str">
        <f>Potentials!A290</f>
      </c>
      <c r="BB292" s="2" t="str">
        <f t="array" ref="BB292" aca="1" ca="1">IF($A$2="Tous",SUMPRODUCT((Potentials!$F$2:$F$2000)*(Potentials!$A$2:$A$2000=BA292)*(Potentials!$E$2:$E$2000&lt;&gt;"8 - Gagne")*(Potentials!$E$2:$E$2000&lt;&gt;"9 - Perdu")*(Potentials!$E$2:$E$2000&lt;&gt;"10 - Gele"))
+SUMPRODUCT((Potentials!$F$2:$F$2000=0)*(Potentials!$A$2:$A$2000=BA292)*(Potentials!$D$2:$D$2000)*(Potentials!$E$2:$E$2000&lt;&gt;"8 - Gagne")*(Potentials!$E$2:$E$2000&lt;&gt;"9 - Perdu")*(Potentials!$E$2:$E$2000&lt;&gt;"10 - Gele")),
SUMPRODUCT((Potentials!$F$2:$F$2000)*(Potentials!$A$2:$A$2000=BA292)*(Potentials!$E$2:$E$2000&lt;&gt;"8 - Gagne")*(Potentials!$E$2:$E$2000&lt;&gt;"9 - Perdu")*(Potentials!$E$2:$E$2000&lt;&gt;"10 - Gele")*(Potentials!$O$2:$O$2000=$A$2))
+SUMPRODUCT((Potentials!$F$2:$F$2000=0)*(Potentials!$A$2:$A$2000=BA292)*(Potentials!$D$2:$D$2000)*(Potentials!$E$2:$E$2000&lt;&gt;"8 - Gagne")*(Potentials!$E$2:$E$2000&lt;&gt;"9 - Perdu")*(Potentials!$E$2:$E$2000&lt;&gt;"10 - Gele")*(Potentials!$O$2:$O$2000=$A$2)))</f>
      </c>
    </row>
    <row r="293" spans="1:113">
      <c r="R293" t="str">
        <f>Potentials!A291</f>
      </c>
      <c r="S293" s="1" t="str">
        <f>Potentials!M291</f>
      </c>
      <c r="T293" s="47" t="str">
        <f>IF(INDEX(Potentials!$A$1:$O$1000,MATCH(R293,Potentials!$A$1:$A$1000,0),MATCH("Origine setup",Potentials!$A$1:$O$1,0))&lt;&gt;"",0,
IF($A$2="Tous",
IF(AND($R$2=0,$S$2=0,DATE(YEAR(S293),MONTH(S293),DAY(S293))&gt;=$O$6,(DATE(YEAR(S293),MONTH(S293),DAY(S293))&lt;=$O$3),LEFT(R293,3)="PRA"),1,
IF(AND($R$2&lt;&gt;0,$S$2&lt;&gt;0,DATE(YEAR(S293),MONTH(S293),DAY(S293))&gt;=$R$2,(DATE(YEAR(S293),MONTH(S293),DAY(S293))&lt;=$S$2),LEFT(R293,3)="PRA"),1,0)),
IF(AND($R$2=0,$S$2=0,DATE(YEAR(S293),MONTH(S293),DAY(S293))&gt;=$O$6,(DATE(YEAR(S293),MONTH(S293),DAY(S293))&lt;=$O$3),INDEX(Potentials!$A$1:$O$1000,MATCH(R293,Potentials!$A$1:$A$1000,0),MATCH("Groupe",Potentials!$A$1:$O$1,0))=$A$2,LEFT(R293,3)="PRA"),1,
IF(AND($R$2&lt;&gt;0,$S$2&lt;&gt;0,DATE(YEAR(S293),MONTH(S293),DAY(S293))&gt;=$R$2,(DATE(YEAR(S293),MONTH(S293),DAY(S293))&lt;=$S$2),INDEX(Potentials!$A$1:$O$1000,MATCH(R293,Potentials!$A$1:$A$1000,0),MATCH("Groupe",Potentials!$A$1:$O$1,0))=$A$2,LEFT(R293,3)="PRA"),1,0))))</f>
      </c>
      <c r="U293" s="47" t="str">
        <f>IF(T293&lt;&gt;0,SUM($T$4:T293),0)</f>
      </c>
      <c r="V293" s="1"/>
      <c r="W293" s="17"/>
      <c r="Y293" t="str">
        <f>Projects!A291</f>
      </c>
      <c r="Z293" s="1" t="str">
        <f>Projects!I291</f>
      </c>
      <c r="AA293" s="47" t="str">
        <f>IF($A$2="Tous",
IF(AND($Y$2=0,$Z$2=0,DATE(YEAR(Z293),MONTH(Z293),DAY(Z293))&gt;=$O$6,(DATE(YEAR(Z293),MONTH(Z293),DAY(Z293))&lt;=$O$3)),1,
IF(AND($Y$2&lt;&gt;0,$Z$2&lt;&gt;0,DATE(YEAR(Z293),MONTH(Z293),DAY(Z293))&gt;=$Y$2,(DATE(YEAR(Z293),MONTH(Z293),DAY(Z293))&lt;=$Z$2)),1,0)),
IF(AND($Y$2=0,$Z$2=0,DATE(YEAR(Z293),MONTH(Z293),DAY(Z293))&gt;=$O$6,(DATE(YEAR(Z293),MONTH(Z293),DAY(Z293))&lt;=$O$3),INDEX(Projects!$A$1:$O$1000,MATCH(Y293,Projects!$A$1:$A$1000,0),MATCH("Groupe",Projects!$A$1:$O$1,0))=$A$2),1,
IF(AND($Y$2&lt;&gt;0,$Z$2&lt;&gt;0,DATE(YEAR(Z293),MONTH(Z293),DAY(Z293))&gt;=$Y$2,(DATE(YEAR(Z293),MONTH(Z293),DAY(Z293))&lt;=$Z$2),INDEX(Projects!$A$1:$O$1000,MATCH(Y293,Projects!$A$1:$A$1000,0),MATCH("Groupe",Projects!$A$1:$O$1,0))=$A$2),1,0)))</f>
      </c>
      <c r="AB293" s="47" t="str">
        <f>IF(AA293&lt;&gt;0,SUM($AA$4:AA293),0)</f>
      </c>
      <c r="AC293" s="1"/>
      <c r="AD293" s="17"/>
      <c r="AF293" t="str">
        <f>Projects!A291</f>
      </c>
      <c r="AG293" s="1" t="str">
        <f>Projects!D291</f>
      </c>
      <c r="AH293" s="47" t="str">
        <f>IF($A$2="Tous",
IF(AND($AF$2=0,$AG$2=0,DATE(YEAR(AG293),MONTH(AG293),DAY(AG293))&gt;=$O$6,(DATE(YEAR(AG293),MONTH(AG293),DAY(AG293))&lt;=$O$3)),1,
IF(AND($AF$2&lt;&gt;0,$AG$2&lt;&gt;0,DATE(YEAR(AG293),MONTH(AG293),DAY(AG293))&gt;=$AF$2,(DATE(YEAR(AG293),MONTH(AG293),DAY(AG293))&lt;=$AG$2)),1,0)),
IF(AND($AF$2=0,$AG$2=0,DATE(YEAR(AG293),MONTH(AG293),DAY(AG293))&gt;=$O$6,(DATE(YEAR(AG293),MONTH(AG293),DAY(AG293))&lt;=$O$3),INDEX(Projects!$A$1:$O$1000,MATCH(AF293,Projects!$A$1:$A$1000,0),MATCH("Groupe",Projects!$A$1:$O$1,0))=$A$2),1,
IF(AND($AF$2&lt;&gt;0,$AG$2&lt;&gt;0,DATE(YEAR(AG293),MONTH(AG293),DAY(AG293))&gt;=$AF$2,(DATE(YEAR(AG293),MONTH(AG293),DAY(AG293))&lt;=$AG$2),INDEX(Projects!$A$1:$O$1000,MATCH(AF293,Projects!$A$1:$A$1000,0),MATCH("Groupe",Projects!$A$1:$O$1,0))=$A$2),1,0)))</f>
      </c>
      <c r="AI293" s="47" t="str">
        <f>IF(AH293&lt;&gt;0,SUM($AH$4:AH293),0)</f>
      </c>
      <c r="AJ293" s="1"/>
      <c r="AK293" s="17"/>
      <c r="AM293" t="str">
        <f>Potentials!A291</f>
      </c>
      <c r="AN293" s="1" t="str">
        <f>Potentials!L291</f>
      </c>
      <c r="AO293" s="47" t="str">
        <f>IF(INDEX(Potentials!$A$1:$O$1000,MATCH(R293,Potentials!$A$1:$A$1000,0),MATCH("Origine setup",Potentials!$A$1:$O$1,0))&lt;&gt;"",0,
IF($A$2="Tous",
IF(AND($AM$2=0,$AN$2=0,DATE(YEAR(AN293),MONTH(AN293),DAY(AN293))&gt;=$O$6,(DATE(YEAR(AN293),MONTH(AN293),DAY(AN293))&lt;=$O$3),INDEX(Potentials!$A$1:$O$10000,MATCH(AM293,Potentials!$A$1:$A$1000,0),MATCH("Statut",Potentials!$A$1:$O$1,0))="9 -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IF(AND($AM$2&lt;&gt;0,$AN$2&lt;&gt;0,DATE(YEAR(AN293),MONTH(AN293),DAY(AN293))&gt;=$AM$2,(DATE(YEAR(AN293),MONTH(AN293),DAY(AN293))&lt;=$AN$2),INDEX(Potentials!$A$1:$O$10000,MATCH(AM293,Potentials!$A$1:$A$1000,0),MATCH("Statut",Potentials!$A$1:$O$1,0))="9 - Perdu"),1,0)),
IF(AND($AM$2=0,$AN$2=0,DATE(YEAR(AN293),MONTH(AN293),DAY(AN293))&gt;=$O$6,(DATE(YEAR(AN293),MONTH(AN293),DAY(AN293))&lt;=$O$3),INDEX(Potentials!$A$1:$O$1000,MATCH(AM293,Potentials!$A$1:$A$1000,0),MATCH("Groupe",Potentials!$A$1:$O$1,0))=$A$2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,MATCH(AM293,Potentials!$A$1:$A$1000,0),MATCH("Groupe",Potentials!$A$1:$O$1,0))=$A$2,INDEX(Potentials!$A$1:$O$10000,MATCH(AM293,Potentials!$A$1:$A$1000,0),MATCH("Statut",Potentials!$A$1:$O$1,0))="9 - Perdu"),1,0))))</f>
      </c>
      <c r="AP293" s="47" t="str">
        <f>IF(AO293&lt;&gt;0,SUM($AO$4:AO293),0)</f>
      </c>
      <c r="AQ293" s="1"/>
      <c r="AR293" s="17"/>
      <c r="AT293" t="str">
        <f>IF(COUNTIF($AT$4:AT292,Potentials!B291)&gt;0,"",Potentials!B291)</f>
      </c>
      <c r="AU293" s="2" t="str">
        <f t="array" ref="AU293" aca="1" ca="1">IF($A$2="Tous",SUMPRODUCT((Potentials!$F$2:$F$2000)*(Potentials!$B$2:$B$2000=AT293)*(Potentials!$E$2:$E$2000&lt;&gt;"8 - Gagne")*(Potentials!$E$2:$E$2000&lt;&gt;"9 - Perdu")*(Potentials!$E$2:$E$2000&lt;&gt;"10 - Gele"))
+SUMPRODUCT((Potentials!$F$2:$F$2000=0)*(Potentials!$B$2:$B$2000=AT293)*(Potentials!$D$2:$D$2000)*(Potentials!$E$2:$E$2000&lt;&gt;"8 - Gagne")*(Potentials!$E$2:$E$2000&lt;&gt;"9 - Perdu")*(Potentials!$E$2:$E$2000&lt;&gt;"10 - Gele")),
SUMPRODUCT((Potentials!$F$2:$F$2000)*(Potentials!$B$2:$B$2000=AT293)*(Potentials!$E$2:$E$2000&lt;&gt;"8 - Gagne")*(Potentials!$E$2:$E$2000&lt;&gt;"9 - Perdu")*(Potentials!$E$2:$E$2000&lt;&gt;"10 - Gele")*(Potentials!$O$2:$O$2000=$A$2))
+SUMPRODUCT((Potentials!$F$2:$F$2000=0)*(Potentials!$B$2:$B$2000=AT293)*(Potentials!$D$2:$D$2000)*(Potentials!$E$2:$E$2000&lt;&gt;"8 - Gagne")*(Potentials!$E$2:$E$2000&lt;&gt;"9 - Perdu")*(Potentials!$E$2:$E$2000&lt;&gt;"10 - Gele")*(Potentials!$O$2:$O$2000=$A$2)))</f>
      </c>
      <c r="BA293" t="str">
        <f>Potentials!A291</f>
      </c>
      <c r="BB293" s="2" t="str">
        <f t="array" ref="BB293" aca="1" ca="1">IF($A$2="Tous",SUMPRODUCT((Potentials!$F$2:$F$2000)*(Potentials!$A$2:$A$2000=BA293)*(Potentials!$E$2:$E$2000&lt;&gt;"8 - Gagne")*(Potentials!$E$2:$E$2000&lt;&gt;"9 - Perdu")*(Potentials!$E$2:$E$2000&lt;&gt;"10 - Gele"))
+SUMPRODUCT((Potentials!$F$2:$F$2000=0)*(Potentials!$A$2:$A$2000=BA293)*(Potentials!$D$2:$D$2000)*(Potentials!$E$2:$E$2000&lt;&gt;"8 - Gagne")*(Potentials!$E$2:$E$2000&lt;&gt;"9 - Perdu")*(Potentials!$E$2:$E$2000&lt;&gt;"10 - Gele")),
SUMPRODUCT((Potentials!$F$2:$F$2000)*(Potentials!$A$2:$A$2000=BA293)*(Potentials!$E$2:$E$2000&lt;&gt;"8 - Gagne")*(Potentials!$E$2:$E$2000&lt;&gt;"9 - Perdu")*(Potentials!$E$2:$E$2000&lt;&gt;"10 - Gele")*(Potentials!$O$2:$O$2000=$A$2))
+SUMPRODUCT((Potentials!$F$2:$F$2000=0)*(Potentials!$A$2:$A$2000=BA293)*(Potentials!$D$2:$D$2000)*(Potentials!$E$2:$E$2000&lt;&gt;"8 - Gagne")*(Potentials!$E$2:$E$2000&lt;&gt;"9 - Perdu")*(Potentials!$E$2:$E$2000&lt;&gt;"10 - Gele")*(Potentials!$O$2:$O$2000=$A$2)))</f>
      </c>
    </row>
    <row r="294" spans="1:113">
      <c r="R294" t="str">
        <f>Potentials!A292</f>
      </c>
      <c r="S294" s="1" t="str">
        <f>Potentials!M292</f>
      </c>
      <c r="T294" s="47" t="str">
        <f>IF(INDEX(Potentials!$A$1:$O$1000,MATCH(R294,Potentials!$A$1:$A$1000,0),MATCH("Origine setup",Potentials!$A$1:$O$1,0))&lt;&gt;"",0,
IF($A$2="Tous",
IF(AND($R$2=0,$S$2=0,DATE(YEAR(S294),MONTH(S294),DAY(S294))&gt;=$O$6,(DATE(YEAR(S294),MONTH(S294),DAY(S294))&lt;=$O$3),LEFT(R294,3)="PRA"),1,
IF(AND($R$2&lt;&gt;0,$S$2&lt;&gt;0,DATE(YEAR(S294),MONTH(S294),DAY(S294))&gt;=$R$2,(DATE(YEAR(S294),MONTH(S294),DAY(S294))&lt;=$S$2),LEFT(R294,3)="PRA"),1,0)),
IF(AND($R$2=0,$S$2=0,DATE(YEAR(S294),MONTH(S294),DAY(S294))&gt;=$O$6,(DATE(YEAR(S294),MONTH(S294),DAY(S294))&lt;=$O$3),INDEX(Potentials!$A$1:$O$1000,MATCH(R294,Potentials!$A$1:$A$1000,0),MATCH("Groupe",Potentials!$A$1:$O$1,0))=$A$2,LEFT(R294,3)="PRA"),1,
IF(AND($R$2&lt;&gt;0,$S$2&lt;&gt;0,DATE(YEAR(S294),MONTH(S294),DAY(S294))&gt;=$R$2,(DATE(YEAR(S294),MONTH(S294),DAY(S294))&lt;=$S$2),INDEX(Potentials!$A$1:$O$1000,MATCH(R294,Potentials!$A$1:$A$1000,0),MATCH("Groupe",Potentials!$A$1:$O$1,0))=$A$2,LEFT(R294,3)="PRA"),1,0))))</f>
      </c>
      <c r="U294" s="47" t="str">
        <f>IF(T294&lt;&gt;0,SUM($T$4:T294),0)</f>
      </c>
      <c r="V294" s="1"/>
      <c r="W294" s="17"/>
      <c r="Y294" t="str">
        <f>Projects!A292</f>
      </c>
      <c r="Z294" s="1" t="str">
        <f>Projects!I292</f>
      </c>
      <c r="AA294" s="47" t="str">
        <f>IF($A$2="Tous",
IF(AND($Y$2=0,$Z$2=0,DATE(YEAR(Z294),MONTH(Z294),DAY(Z294))&gt;=$O$6,(DATE(YEAR(Z294),MONTH(Z294),DAY(Z294))&lt;=$O$3)),1,
IF(AND($Y$2&lt;&gt;0,$Z$2&lt;&gt;0,DATE(YEAR(Z294),MONTH(Z294),DAY(Z294))&gt;=$Y$2,(DATE(YEAR(Z294),MONTH(Z294),DAY(Z294))&lt;=$Z$2)),1,0)),
IF(AND($Y$2=0,$Z$2=0,DATE(YEAR(Z294),MONTH(Z294),DAY(Z294))&gt;=$O$6,(DATE(YEAR(Z294),MONTH(Z294),DAY(Z294))&lt;=$O$3),INDEX(Projects!$A$1:$O$1000,MATCH(Y294,Projects!$A$1:$A$1000,0),MATCH("Groupe",Projects!$A$1:$O$1,0))=$A$2),1,
IF(AND($Y$2&lt;&gt;0,$Z$2&lt;&gt;0,DATE(YEAR(Z294),MONTH(Z294),DAY(Z294))&gt;=$Y$2,(DATE(YEAR(Z294),MONTH(Z294),DAY(Z294))&lt;=$Z$2),INDEX(Projects!$A$1:$O$1000,MATCH(Y294,Projects!$A$1:$A$1000,0),MATCH("Groupe",Projects!$A$1:$O$1,0))=$A$2),1,0)))</f>
      </c>
      <c r="AB294" s="47" t="str">
        <f>IF(AA294&lt;&gt;0,SUM($AA$4:AA294),0)</f>
      </c>
      <c r="AC294" s="1"/>
      <c r="AD294" s="17"/>
      <c r="AF294" t="str">
        <f>Projects!A292</f>
      </c>
      <c r="AG294" s="1" t="str">
        <f>Projects!D292</f>
      </c>
      <c r="AH294" s="47" t="str">
        <f>IF($A$2="Tous",
IF(AND($AF$2=0,$AG$2=0,DATE(YEAR(AG294),MONTH(AG294),DAY(AG294))&gt;=$O$6,(DATE(YEAR(AG294),MONTH(AG294),DAY(AG294))&lt;=$O$3)),1,
IF(AND($AF$2&lt;&gt;0,$AG$2&lt;&gt;0,DATE(YEAR(AG294),MONTH(AG294),DAY(AG294))&gt;=$AF$2,(DATE(YEAR(AG294),MONTH(AG294),DAY(AG294))&lt;=$AG$2)),1,0)),
IF(AND($AF$2=0,$AG$2=0,DATE(YEAR(AG294),MONTH(AG294),DAY(AG294))&gt;=$O$6,(DATE(YEAR(AG294),MONTH(AG294),DAY(AG294))&lt;=$O$3),INDEX(Projects!$A$1:$O$1000,MATCH(AF294,Projects!$A$1:$A$1000,0),MATCH("Groupe",Projects!$A$1:$O$1,0))=$A$2),1,
IF(AND($AF$2&lt;&gt;0,$AG$2&lt;&gt;0,DATE(YEAR(AG294),MONTH(AG294),DAY(AG294))&gt;=$AF$2,(DATE(YEAR(AG294),MONTH(AG294),DAY(AG294))&lt;=$AG$2),INDEX(Projects!$A$1:$O$1000,MATCH(AF294,Projects!$A$1:$A$1000,0),MATCH("Groupe",Projects!$A$1:$O$1,0))=$A$2),1,0)))</f>
      </c>
      <c r="AI294" s="47" t="str">
        <f>IF(AH294&lt;&gt;0,SUM($AH$4:AH294),0)</f>
      </c>
      <c r="AJ294" s="1"/>
      <c r="AK294" s="17"/>
      <c r="AM294" t="str">
        <f>Potentials!A292</f>
      </c>
      <c r="AN294" s="1" t="str">
        <f>Potentials!L292</f>
      </c>
      <c r="AO294" s="47" t="str">
        <f>IF(INDEX(Potentials!$A$1:$O$1000,MATCH(R294,Potentials!$A$1:$A$1000,0),MATCH("Origine setup",Potentials!$A$1:$O$1,0))&lt;&gt;"",0,
IF($A$2="Tous",
IF(AND($AM$2=0,$AN$2=0,DATE(YEAR(AN294),MONTH(AN294),DAY(AN294))&gt;=$O$6,(DATE(YEAR(AN294),MONTH(AN294),DAY(AN294))&lt;=$O$3),INDEX(Potentials!$A$1:$O$10000,MATCH(AM294,Potentials!$A$1:$A$1000,0),MATCH("Statut",Potentials!$A$1:$O$1,0))="9 -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IF(AND($AM$2&lt;&gt;0,$AN$2&lt;&gt;0,DATE(YEAR(AN294),MONTH(AN294),DAY(AN294))&gt;=$AM$2,(DATE(YEAR(AN294),MONTH(AN294),DAY(AN294))&lt;=$AN$2),INDEX(Potentials!$A$1:$O$10000,MATCH(AM294,Potentials!$A$1:$A$1000,0),MATCH("Statut",Potentials!$A$1:$O$1,0))="9 - Perdu"),1,0)),
IF(AND($AM$2=0,$AN$2=0,DATE(YEAR(AN294),MONTH(AN294),DAY(AN294))&gt;=$O$6,(DATE(YEAR(AN294),MONTH(AN294),DAY(AN294))&lt;=$O$3),INDEX(Potentials!$A$1:$O$1000,MATCH(AM294,Potentials!$A$1:$A$1000,0),MATCH("Groupe",Potentials!$A$1:$O$1,0))=$A$2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,MATCH(AM294,Potentials!$A$1:$A$1000,0),MATCH("Groupe",Potentials!$A$1:$O$1,0))=$A$2,INDEX(Potentials!$A$1:$O$10000,MATCH(AM294,Potentials!$A$1:$A$1000,0),MATCH("Statut",Potentials!$A$1:$O$1,0))="9 - Perdu"),1,0))))</f>
      </c>
      <c r="AP294" s="47" t="str">
        <f>IF(AO294&lt;&gt;0,SUM($AO$4:AO294),0)</f>
      </c>
      <c r="AQ294" s="1"/>
      <c r="AR294" s="17"/>
      <c r="AT294" t="str">
        <f>IF(COUNTIF($AT$4:AT293,Potentials!B292)&gt;0,"",Potentials!B292)</f>
      </c>
      <c r="AU294" s="2" t="str">
        <f t="array" ref="AU294" aca="1" ca="1">IF($A$2="Tous",SUMPRODUCT((Potentials!$F$2:$F$2000)*(Potentials!$B$2:$B$2000=AT294)*(Potentials!$E$2:$E$2000&lt;&gt;"8 - Gagne")*(Potentials!$E$2:$E$2000&lt;&gt;"9 - Perdu")*(Potentials!$E$2:$E$2000&lt;&gt;"10 - Gele"))
+SUMPRODUCT((Potentials!$F$2:$F$2000=0)*(Potentials!$B$2:$B$2000=AT294)*(Potentials!$D$2:$D$2000)*(Potentials!$E$2:$E$2000&lt;&gt;"8 - Gagne")*(Potentials!$E$2:$E$2000&lt;&gt;"9 - Perdu")*(Potentials!$E$2:$E$2000&lt;&gt;"10 - Gele")),
SUMPRODUCT((Potentials!$F$2:$F$2000)*(Potentials!$B$2:$B$2000=AT294)*(Potentials!$E$2:$E$2000&lt;&gt;"8 - Gagne")*(Potentials!$E$2:$E$2000&lt;&gt;"9 - Perdu")*(Potentials!$E$2:$E$2000&lt;&gt;"10 - Gele")*(Potentials!$O$2:$O$2000=$A$2))
+SUMPRODUCT((Potentials!$F$2:$F$2000=0)*(Potentials!$B$2:$B$2000=AT294)*(Potentials!$D$2:$D$2000)*(Potentials!$E$2:$E$2000&lt;&gt;"8 - Gagne")*(Potentials!$E$2:$E$2000&lt;&gt;"9 - Perdu")*(Potentials!$E$2:$E$2000&lt;&gt;"10 - Gele")*(Potentials!$O$2:$O$2000=$A$2)))</f>
      </c>
      <c r="BA294" t="str">
        <f>Potentials!A292</f>
      </c>
      <c r="BB294" s="2" t="str">
        <f t="array" ref="BB294" aca="1" ca="1">IF($A$2="Tous",SUMPRODUCT((Potentials!$F$2:$F$2000)*(Potentials!$A$2:$A$2000=BA294)*(Potentials!$E$2:$E$2000&lt;&gt;"8 - Gagne")*(Potentials!$E$2:$E$2000&lt;&gt;"9 - Perdu")*(Potentials!$E$2:$E$2000&lt;&gt;"10 - Gele"))
+SUMPRODUCT((Potentials!$F$2:$F$2000=0)*(Potentials!$A$2:$A$2000=BA294)*(Potentials!$D$2:$D$2000)*(Potentials!$E$2:$E$2000&lt;&gt;"8 - Gagne")*(Potentials!$E$2:$E$2000&lt;&gt;"9 - Perdu")*(Potentials!$E$2:$E$2000&lt;&gt;"10 - Gele")),
SUMPRODUCT((Potentials!$F$2:$F$2000)*(Potentials!$A$2:$A$2000=BA294)*(Potentials!$E$2:$E$2000&lt;&gt;"8 - Gagne")*(Potentials!$E$2:$E$2000&lt;&gt;"9 - Perdu")*(Potentials!$E$2:$E$2000&lt;&gt;"10 - Gele")*(Potentials!$O$2:$O$2000=$A$2))
+SUMPRODUCT((Potentials!$F$2:$F$2000=0)*(Potentials!$A$2:$A$2000=BA294)*(Potentials!$D$2:$D$2000)*(Potentials!$E$2:$E$2000&lt;&gt;"8 - Gagne")*(Potentials!$E$2:$E$2000&lt;&gt;"9 - Perdu")*(Potentials!$E$2:$E$2000&lt;&gt;"10 - Gele")*(Potentials!$O$2:$O$2000=$A$2)))</f>
      </c>
    </row>
    <row r="295" spans="1:113">
      <c r="R295" t="str">
        <f>Potentials!A293</f>
      </c>
      <c r="S295" s="1" t="str">
        <f>Potentials!M293</f>
      </c>
      <c r="T295" s="47" t="str">
        <f>IF(INDEX(Potentials!$A$1:$O$1000,MATCH(R295,Potentials!$A$1:$A$1000,0),MATCH("Origine setup",Potentials!$A$1:$O$1,0))&lt;&gt;"",0,
IF($A$2="Tous",
IF(AND($R$2=0,$S$2=0,DATE(YEAR(S295),MONTH(S295),DAY(S295))&gt;=$O$6,(DATE(YEAR(S295),MONTH(S295),DAY(S295))&lt;=$O$3),LEFT(R295,3)="PRA"),1,
IF(AND($R$2&lt;&gt;0,$S$2&lt;&gt;0,DATE(YEAR(S295),MONTH(S295),DAY(S295))&gt;=$R$2,(DATE(YEAR(S295),MONTH(S295),DAY(S295))&lt;=$S$2),LEFT(R295,3)="PRA"),1,0)),
IF(AND($R$2=0,$S$2=0,DATE(YEAR(S295),MONTH(S295),DAY(S295))&gt;=$O$6,(DATE(YEAR(S295),MONTH(S295),DAY(S295))&lt;=$O$3),INDEX(Potentials!$A$1:$O$1000,MATCH(R295,Potentials!$A$1:$A$1000,0),MATCH("Groupe",Potentials!$A$1:$O$1,0))=$A$2,LEFT(R295,3)="PRA"),1,
IF(AND($R$2&lt;&gt;0,$S$2&lt;&gt;0,DATE(YEAR(S295),MONTH(S295),DAY(S295))&gt;=$R$2,(DATE(YEAR(S295),MONTH(S295),DAY(S295))&lt;=$S$2),INDEX(Potentials!$A$1:$O$1000,MATCH(R295,Potentials!$A$1:$A$1000,0),MATCH("Groupe",Potentials!$A$1:$O$1,0))=$A$2,LEFT(R295,3)="PRA"),1,0))))</f>
      </c>
      <c r="U295" s="47" t="str">
        <f>IF(T295&lt;&gt;0,SUM($T$4:T295),0)</f>
      </c>
      <c r="V295" s="1"/>
      <c r="W295" s="17"/>
      <c r="Y295" t="str">
        <f>Projects!A293</f>
      </c>
      <c r="Z295" s="1" t="str">
        <f>Projects!I293</f>
      </c>
      <c r="AA295" s="47" t="str">
        <f>IF($A$2="Tous",
IF(AND($Y$2=0,$Z$2=0,DATE(YEAR(Z295),MONTH(Z295),DAY(Z295))&gt;=$O$6,(DATE(YEAR(Z295),MONTH(Z295),DAY(Z295))&lt;=$O$3)),1,
IF(AND($Y$2&lt;&gt;0,$Z$2&lt;&gt;0,DATE(YEAR(Z295),MONTH(Z295),DAY(Z295))&gt;=$Y$2,(DATE(YEAR(Z295),MONTH(Z295),DAY(Z295))&lt;=$Z$2)),1,0)),
IF(AND($Y$2=0,$Z$2=0,DATE(YEAR(Z295),MONTH(Z295),DAY(Z295))&gt;=$O$6,(DATE(YEAR(Z295),MONTH(Z295),DAY(Z295))&lt;=$O$3),INDEX(Projects!$A$1:$O$1000,MATCH(Y295,Projects!$A$1:$A$1000,0),MATCH("Groupe",Projects!$A$1:$O$1,0))=$A$2),1,
IF(AND($Y$2&lt;&gt;0,$Z$2&lt;&gt;0,DATE(YEAR(Z295),MONTH(Z295),DAY(Z295))&gt;=$Y$2,(DATE(YEAR(Z295),MONTH(Z295),DAY(Z295))&lt;=$Z$2),INDEX(Projects!$A$1:$O$1000,MATCH(Y295,Projects!$A$1:$A$1000,0),MATCH("Groupe",Projects!$A$1:$O$1,0))=$A$2),1,0)))</f>
      </c>
      <c r="AB295" s="47" t="str">
        <f>IF(AA295&lt;&gt;0,SUM($AA$4:AA295),0)</f>
      </c>
      <c r="AC295" s="1"/>
      <c r="AD295" s="17"/>
      <c r="AF295" t="str">
        <f>Projects!A293</f>
      </c>
      <c r="AG295" s="1" t="str">
        <f>Projects!D293</f>
      </c>
      <c r="AH295" s="47" t="str">
        <f>IF($A$2="Tous",
IF(AND($AF$2=0,$AG$2=0,DATE(YEAR(AG295),MONTH(AG295),DAY(AG295))&gt;=$O$6,(DATE(YEAR(AG295),MONTH(AG295),DAY(AG295))&lt;=$O$3)),1,
IF(AND($AF$2&lt;&gt;0,$AG$2&lt;&gt;0,DATE(YEAR(AG295),MONTH(AG295),DAY(AG295))&gt;=$AF$2,(DATE(YEAR(AG295),MONTH(AG295),DAY(AG295))&lt;=$AG$2)),1,0)),
IF(AND($AF$2=0,$AG$2=0,DATE(YEAR(AG295),MONTH(AG295),DAY(AG295))&gt;=$O$6,(DATE(YEAR(AG295),MONTH(AG295),DAY(AG295))&lt;=$O$3),INDEX(Projects!$A$1:$O$1000,MATCH(AF295,Projects!$A$1:$A$1000,0),MATCH("Groupe",Projects!$A$1:$O$1,0))=$A$2),1,
IF(AND($AF$2&lt;&gt;0,$AG$2&lt;&gt;0,DATE(YEAR(AG295),MONTH(AG295),DAY(AG295))&gt;=$AF$2,(DATE(YEAR(AG295),MONTH(AG295),DAY(AG295))&lt;=$AG$2),INDEX(Projects!$A$1:$O$1000,MATCH(AF295,Projects!$A$1:$A$1000,0),MATCH("Groupe",Projects!$A$1:$O$1,0))=$A$2),1,0)))</f>
      </c>
      <c r="AI295" s="47" t="str">
        <f>IF(AH295&lt;&gt;0,SUM($AH$4:AH295),0)</f>
      </c>
      <c r="AJ295" s="1"/>
      <c r="AK295" s="17"/>
      <c r="AM295" t="str">
        <f>Potentials!A293</f>
      </c>
      <c r="AN295" s="1" t="str">
        <f>Potentials!L293</f>
      </c>
      <c r="AO295" s="47" t="str">
        <f>IF(INDEX(Potentials!$A$1:$O$1000,MATCH(R295,Potentials!$A$1:$A$1000,0),MATCH("Origine setup",Potentials!$A$1:$O$1,0))&lt;&gt;"",0,
IF($A$2="Tous",
IF(AND($AM$2=0,$AN$2=0,DATE(YEAR(AN295),MONTH(AN295),DAY(AN295))&gt;=$O$6,(DATE(YEAR(AN295),MONTH(AN295),DAY(AN295))&lt;=$O$3),INDEX(Potentials!$A$1:$O$10000,MATCH(AM295,Potentials!$A$1:$A$1000,0),MATCH("Statut",Potentials!$A$1:$O$1,0))="9 -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IF(AND($AM$2&lt;&gt;0,$AN$2&lt;&gt;0,DATE(YEAR(AN295),MONTH(AN295),DAY(AN295))&gt;=$AM$2,(DATE(YEAR(AN295),MONTH(AN295),DAY(AN295))&lt;=$AN$2),INDEX(Potentials!$A$1:$O$10000,MATCH(AM295,Potentials!$A$1:$A$1000,0),MATCH("Statut",Potentials!$A$1:$O$1,0))="9 - Perdu"),1,0)),
IF(AND($AM$2=0,$AN$2=0,DATE(YEAR(AN295),MONTH(AN295),DAY(AN295))&gt;=$O$6,(DATE(YEAR(AN295),MONTH(AN295),DAY(AN295))&lt;=$O$3),INDEX(Potentials!$A$1:$O$1000,MATCH(AM295,Potentials!$A$1:$A$1000,0),MATCH("Groupe",Potentials!$A$1:$O$1,0))=$A$2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,MATCH(AM295,Potentials!$A$1:$A$1000,0),MATCH("Groupe",Potentials!$A$1:$O$1,0))=$A$2,INDEX(Potentials!$A$1:$O$10000,MATCH(AM295,Potentials!$A$1:$A$1000,0),MATCH("Statut",Potentials!$A$1:$O$1,0))="9 - Perdu"),1,0))))</f>
      </c>
      <c r="AP295" s="47" t="str">
        <f>IF(AO295&lt;&gt;0,SUM($AO$4:AO295),0)</f>
      </c>
      <c r="AQ295" s="1"/>
      <c r="AR295" s="17"/>
      <c r="AT295" t="str">
        <f>IF(COUNTIF($AT$4:AT294,Potentials!B293)&gt;0,"",Potentials!B293)</f>
      </c>
      <c r="AU295" s="2" t="str">
        <f t="array" ref="AU295" aca="1" ca="1">IF($A$2="Tous",SUMPRODUCT((Potentials!$F$2:$F$2000)*(Potentials!$B$2:$B$2000=AT295)*(Potentials!$E$2:$E$2000&lt;&gt;"8 - Gagne")*(Potentials!$E$2:$E$2000&lt;&gt;"9 - Perdu")*(Potentials!$E$2:$E$2000&lt;&gt;"10 - Gele"))
+SUMPRODUCT((Potentials!$F$2:$F$2000=0)*(Potentials!$B$2:$B$2000=AT295)*(Potentials!$D$2:$D$2000)*(Potentials!$E$2:$E$2000&lt;&gt;"8 - Gagne")*(Potentials!$E$2:$E$2000&lt;&gt;"9 - Perdu")*(Potentials!$E$2:$E$2000&lt;&gt;"10 - Gele")),
SUMPRODUCT((Potentials!$F$2:$F$2000)*(Potentials!$B$2:$B$2000=AT295)*(Potentials!$E$2:$E$2000&lt;&gt;"8 - Gagne")*(Potentials!$E$2:$E$2000&lt;&gt;"9 - Perdu")*(Potentials!$E$2:$E$2000&lt;&gt;"10 - Gele")*(Potentials!$O$2:$O$2000=$A$2))
+SUMPRODUCT((Potentials!$F$2:$F$2000=0)*(Potentials!$B$2:$B$2000=AT295)*(Potentials!$D$2:$D$2000)*(Potentials!$E$2:$E$2000&lt;&gt;"8 - Gagne")*(Potentials!$E$2:$E$2000&lt;&gt;"9 - Perdu")*(Potentials!$E$2:$E$2000&lt;&gt;"10 - Gele")*(Potentials!$O$2:$O$2000=$A$2)))</f>
      </c>
      <c r="BA295" t="str">
        <f>Potentials!A293</f>
      </c>
      <c r="BB295" s="2" t="str">
        <f t="array" ref="BB295" aca="1" ca="1">IF($A$2="Tous",SUMPRODUCT((Potentials!$F$2:$F$2000)*(Potentials!$A$2:$A$2000=BA295)*(Potentials!$E$2:$E$2000&lt;&gt;"8 - Gagne")*(Potentials!$E$2:$E$2000&lt;&gt;"9 - Perdu")*(Potentials!$E$2:$E$2000&lt;&gt;"10 - Gele"))
+SUMPRODUCT((Potentials!$F$2:$F$2000=0)*(Potentials!$A$2:$A$2000=BA295)*(Potentials!$D$2:$D$2000)*(Potentials!$E$2:$E$2000&lt;&gt;"8 - Gagne")*(Potentials!$E$2:$E$2000&lt;&gt;"9 - Perdu")*(Potentials!$E$2:$E$2000&lt;&gt;"10 - Gele")),
SUMPRODUCT((Potentials!$F$2:$F$2000)*(Potentials!$A$2:$A$2000=BA295)*(Potentials!$E$2:$E$2000&lt;&gt;"8 - Gagne")*(Potentials!$E$2:$E$2000&lt;&gt;"9 - Perdu")*(Potentials!$E$2:$E$2000&lt;&gt;"10 - Gele")*(Potentials!$O$2:$O$2000=$A$2))
+SUMPRODUCT((Potentials!$F$2:$F$2000=0)*(Potentials!$A$2:$A$2000=BA295)*(Potentials!$D$2:$D$2000)*(Potentials!$E$2:$E$2000&lt;&gt;"8 - Gagne")*(Potentials!$E$2:$E$2000&lt;&gt;"9 - Perdu")*(Potentials!$E$2:$E$2000&lt;&gt;"10 - Gele")*(Potentials!$O$2:$O$2000=$A$2)))</f>
      </c>
    </row>
    <row r="296" spans="1:113">
      <c r="R296" t="str">
        <f>Potentials!A294</f>
      </c>
      <c r="S296" s="1" t="str">
        <f>Potentials!M294</f>
      </c>
      <c r="T296" s="47" t="str">
        <f>IF(INDEX(Potentials!$A$1:$O$1000,MATCH(R296,Potentials!$A$1:$A$1000,0),MATCH("Origine setup",Potentials!$A$1:$O$1,0))&lt;&gt;"",0,
IF($A$2="Tous",
IF(AND($R$2=0,$S$2=0,DATE(YEAR(S296),MONTH(S296),DAY(S296))&gt;=$O$6,(DATE(YEAR(S296),MONTH(S296),DAY(S296))&lt;=$O$3),LEFT(R296,3)="PRA"),1,
IF(AND($R$2&lt;&gt;0,$S$2&lt;&gt;0,DATE(YEAR(S296),MONTH(S296),DAY(S296))&gt;=$R$2,(DATE(YEAR(S296),MONTH(S296),DAY(S296))&lt;=$S$2),LEFT(R296,3)="PRA"),1,0)),
IF(AND($R$2=0,$S$2=0,DATE(YEAR(S296),MONTH(S296),DAY(S296))&gt;=$O$6,(DATE(YEAR(S296),MONTH(S296),DAY(S296))&lt;=$O$3),INDEX(Potentials!$A$1:$O$1000,MATCH(R296,Potentials!$A$1:$A$1000,0),MATCH("Groupe",Potentials!$A$1:$O$1,0))=$A$2,LEFT(R296,3)="PRA"),1,
IF(AND($R$2&lt;&gt;0,$S$2&lt;&gt;0,DATE(YEAR(S296),MONTH(S296),DAY(S296))&gt;=$R$2,(DATE(YEAR(S296),MONTH(S296),DAY(S296))&lt;=$S$2),INDEX(Potentials!$A$1:$O$1000,MATCH(R296,Potentials!$A$1:$A$1000,0),MATCH("Groupe",Potentials!$A$1:$O$1,0))=$A$2,LEFT(R296,3)="PRA"),1,0))))</f>
      </c>
      <c r="U296" s="47" t="str">
        <f>IF(T296&lt;&gt;0,SUM($T$4:T296),0)</f>
      </c>
      <c r="V296" s="1"/>
      <c r="W296" s="17"/>
      <c r="Y296" t="str">
        <f>Projects!A294</f>
      </c>
      <c r="Z296" s="1" t="str">
        <f>Projects!I294</f>
      </c>
      <c r="AA296" s="47" t="str">
        <f>IF($A$2="Tous",
IF(AND($Y$2=0,$Z$2=0,DATE(YEAR(Z296),MONTH(Z296),DAY(Z296))&gt;=$O$6,(DATE(YEAR(Z296),MONTH(Z296),DAY(Z296))&lt;=$O$3)),1,
IF(AND($Y$2&lt;&gt;0,$Z$2&lt;&gt;0,DATE(YEAR(Z296),MONTH(Z296),DAY(Z296))&gt;=$Y$2,(DATE(YEAR(Z296),MONTH(Z296),DAY(Z296))&lt;=$Z$2)),1,0)),
IF(AND($Y$2=0,$Z$2=0,DATE(YEAR(Z296),MONTH(Z296),DAY(Z296))&gt;=$O$6,(DATE(YEAR(Z296),MONTH(Z296),DAY(Z296))&lt;=$O$3),INDEX(Projects!$A$1:$O$1000,MATCH(Y296,Projects!$A$1:$A$1000,0),MATCH("Groupe",Projects!$A$1:$O$1,0))=$A$2),1,
IF(AND($Y$2&lt;&gt;0,$Z$2&lt;&gt;0,DATE(YEAR(Z296),MONTH(Z296),DAY(Z296))&gt;=$Y$2,(DATE(YEAR(Z296),MONTH(Z296),DAY(Z296))&lt;=$Z$2),INDEX(Projects!$A$1:$O$1000,MATCH(Y296,Projects!$A$1:$A$1000,0),MATCH("Groupe",Projects!$A$1:$O$1,0))=$A$2),1,0)))</f>
      </c>
      <c r="AB296" s="47" t="str">
        <f>IF(AA296&lt;&gt;0,SUM($AA$4:AA296),0)</f>
      </c>
      <c r="AC296" s="1"/>
      <c r="AD296" s="17"/>
      <c r="AF296" t="str">
        <f>Projects!A294</f>
      </c>
      <c r="AG296" s="1" t="str">
        <f>Projects!D294</f>
      </c>
      <c r="AH296" s="47" t="str">
        <f>IF($A$2="Tous",
IF(AND($AF$2=0,$AG$2=0,DATE(YEAR(AG296),MONTH(AG296),DAY(AG296))&gt;=$O$6,(DATE(YEAR(AG296),MONTH(AG296),DAY(AG296))&lt;=$O$3)),1,
IF(AND($AF$2&lt;&gt;0,$AG$2&lt;&gt;0,DATE(YEAR(AG296),MONTH(AG296),DAY(AG296))&gt;=$AF$2,(DATE(YEAR(AG296),MONTH(AG296),DAY(AG296))&lt;=$AG$2)),1,0)),
IF(AND($AF$2=0,$AG$2=0,DATE(YEAR(AG296),MONTH(AG296),DAY(AG296))&gt;=$O$6,(DATE(YEAR(AG296),MONTH(AG296),DAY(AG296))&lt;=$O$3),INDEX(Projects!$A$1:$O$1000,MATCH(AF296,Projects!$A$1:$A$1000,0),MATCH("Groupe",Projects!$A$1:$O$1,0))=$A$2),1,
IF(AND($AF$2&lt;&gt;0,$AG$2&lt;&gt;0,DATE(YEAR(AG296),MONTH(AG296),DAY(AG296))&gt;=$AF$2,(DATE(YEAR(AG296),MONTH(AG296),DAY(AG296))&lt;=$AG$2),INDEX(Projects!$A$1:$O$1000,MATCH(AF296,Projects!$A$1:$A$1000,0),MATCH("Groupe",Projects!$A$1:$O$1,0))=$A$2),1,0)))</f>
      </c>
      <c r="AI296" s="47" t="str">
        <f>IF(AH296&lt;&gt;0,SUM($AH$4:AH296),0)</f>
      </c>
      <c r="AJ296" s="1"/>
      <c r="AK296" s="17"/>
      <c r="AM296" t="str">
        <f>Potentials!A294</f>
      </c>
      <c r="AN296" s="1" t="str">
        <f>Potentials!L294</f>
      </c>
      <c r="AO296" s="47" t="str">
        <f>IF(INDEX(Potentials!$A$1:$O$1000,MATCH(R296,Potentials!$A$1:$A$1000,0),MATCH("Origine setup",Potentials!$A$1:$O$1,0))&lt;&gt;"",0,
IF($A$2="Tous",
IF(AND($AM$2=0,$AN$2=0,DATE(YEAR(AN296),MONTH(AN296),DAY(AN296))&gt;=$O$6,(DATE(YEAR(AN296),MONTH(AN296),DAY(AN296))&lt;=$O$3),INDEX(Potentials!$A$1:$O$10000,MATCH(AM296,Potentials!$A$1:$A$1000,0),MATCH("Statut",Potentials!$A$1:$O$1,0))="9 -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IF(AND($AM$2&lt;&gt;0,$AN$2&lt;&gt;0,DATE(YEAR(AN296),MONTH(AN296),DAY(AN296))&gt;=$AM$2,(DATE(YEAR(AN296),MONTH(AN296),DAY(AN296))&lt;=$AN$2),INDEX(Potentials!$A$1:$O$10000,MATCH(AM296,Potentials!$A$1:$A$1000,0),MATCH("Statut",Potentials!$A$1:$O$1,0))="9 - Perdu"),1,0)),
IF(AND($AM$2=0,$AN$2=0,DATE(YEAR(AN296),MONTH(AN296),DAY(AN296))&gt;=$O$6,(DATE(YEAR(AN296),MONTH(AN296),DAY(AN296))&lt;=$O$3),INDEX(Potentials!$A$1:$O$1000,MATCH(AM296,Potentials!$A$1:$A$1000,0),MATCH("Groupe",Potentials!$A$1:$O$1,0))=$A$2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,MATCH(AM296,Potentials!$A$1:$A$1000,0),MATCH("Groupe",Potentials!$A$1:$O$1,0))=$A$2,INDEX(Potentials!$A$1:$O$10000,MATCH(AM296,Potentials!$A$1:$A$1000,0),MATCH("Statut",Potentials!$A$1:$O$1,0))="9 - Perdu"),1,0))))</f>
      </c>
      <c r="AP296" s="47" t="str">
        <f>IF(AO296&lt;&gt;0,SUM($AO$4:AO296),0)</f>
      </c>
      <c r="AQ296" s="1"/>
      <c r="AR296" s="17"/>
      <c r="AT296" t="str">
        <f>IF(COUNTIF($AT$4:AT295,Potentials!B294)&gt;0,"",Potentials!B294)</f>
      </c>
      <c r="AU296" s="2" t="str">
        <f t="array" ref="AU296" aca="1" ca="1">IF($A$2="Tous",SUMPRODUCT((Potentials!$F$2:$F$2000)*(Potentials!$B$2:$B$2000=AT296)*(Potentials!$E$2:$E$2000&lt;&gt;"8 - Gagne")*(Potentials!$E$2:$E$2000&lt;&gt;"9 - Perdu")*(Potentials!$E$2:$E$2000&lt;&gt;"10 - Gele"))
+SUMPRODUCT((Potentials!$F$2:$F$2000=0)*(Potentials!$B$2:$B$2000=AT296)*(Potentials!$D$2:$D$2000)*(Potentials!$E$2:$E$2000&lt;&gt;"8 - Gagne")*(Potentials!$E$2:$E$2000&lt;&gt;"9 - Perdu")*(Potentials!$E$2:$E$2000&lt;&gt;"10 - Gele")),
SUMPRODUCT((Potentials!$F$2:$F$2000)*(Potentials!$B$2:$B$2000=AT296)*(Potentials!$E$2:$E$2000&lt;&gt;"8 - Gagne")*(Potentials!$E$2:$E$2000&lt;&gt;"9 - Perdu")*(Potentials!$E$2:$E$2000&lt;&gt;"10 - Gele")*(Potentials!$O$2:$O$2000=$A$2))
+SUMPRODUCT((Potentials!$F$2:$F$2000=0)*(Potentials!$B$2:$B$2000=AT296)*(Potentials!$D$2:$D$2000)*(Potentials!$E$2:$E$2000&lt;&gt;"8 - Gagne")*(Potentials!$E$2:$E$2000&lt;&gt;"9 - Perdu")*(Potentials!$E$2:$E$2000&lt;&gt;"10 - Gele")*(Potentials!$O$2:$O$2000=$A$2)))</f>
      </c>
      <c r="BA296" t="str">
        <f>Potentials!A294</f>
      </c>
      <c r="BB296" s="2" t="str">
        <f t="array" ref="BB296" aca="1" ca="1">IF($A$2="Tous",SUMPRODUCT((Potentials!$F$2:$F$2000)*(Potentials!$A$2:$A$2000=BA296)*(Potentials!$E$2:$E$2000&lt;&gt;"8 - Gagne")*(Potentials!$E$2:$E$2000&lt;&gt;"9 - Perdu")*(Potentials!$E$2:$E$2000&lt;&gt;"10 - Gele"))
+SUMPRODUCT((Potentials!$F$2:$F$2000=0)*(Potentials!$A$2:$A$2000=BA296)*(Potentials!$D$2:$D$2000)*(Potentials!$E$2:$E$2000&lt;&gt;"8 - Gagne")*(Potentials!$E$2:$E$2000&lt;&gt;"9 - Perdu")*(Potentials!$E$2:$E$2000&lt;&gt;"10 - Gele")),
SUMPRODUCT((Potentials!$F$2:$F$2000)*(Potentials!$A$2:$A$2000=BA296)*(Potentials!$E$2:$E$2000&lt;&gt;"8 - Gagne")*(Potentials!$E$2:$E$2000&lt;&gt;"9 - Perdu")*(Potentials!$E$2:$E$2000&lt;&gt;"10 - Gele")*(Potentials!$O$2:$O$2000=$A$2))
+SUMPRODUCT((Potentials!$F$2:$F$2000=0)*(Potentials!$A$2:$A$2000=BA296)*(Potentials!$D$2:$D$2000)*(Potentials!$E$2:$E$2000&lt;&gt;"8 - Gagne")*(Potentials!$E$2:$E$2000&lt;&gt;"9 - Perdu")*(Potentials!$E$2:$E$2000&lt;&gt;"10 - Gele")*(Potentials!$O$2:$O$2000=$A$2)))</f>
      </c>
    </row>
    <row r="297" spans="1:113">
      <c r="R297" t="str">
        <f>Potentials!A295</f>
      </c>
      <c r="S297" s="1" t="str">
        <f>Potentials!M295</f>
      </c>
      <c r="T297" s="47" t="str">
        <f>IF(INDEX(Potentials!$A$1:$O$1000,MATCH(R297,Potentials!$A$1:$A$1000,0),MATCH("Origine setup",Potentials!$A$1:$O$1,0))&lt;&gt;"",0,
IF($A$2="Tous",
IF(AND($R$2=0,$S$2=0,DATE(YEAR(S297),MONTH(S297),DAY(S297))&gt;=$O$6,(DATE(YEAR(S297),MONTH(S297),DAY(S297))&lt;=$O$3),LEFT(R297,3)="PRA"),1,
IF(AND($R$2&lt;&gt;0,$S$2&lt;&gt;0,DATE(YEAR(S297),MONTH(S297),DAY(S297))&gt;=$R$2,(DATE(YEAR(S297),MONTH(S297),DAY(S297))&lt;=$S$2),LEFT(R297,3)="PRA"),1,0)),
IF(AND($R$2=0,$S$2=0,DATE(YEAR(S297),MONTH(S297),DAY(S297))&gt;=$O$6,(DATE(YEAR(S297),MONTH(S297),DAY(S297))&lt;=$O$3),INDEX(Potentials!$A$1:$O$1000,MATCH(R297,Potentials!$A$1:$A$1000,0),MATCH("Groupe",Potentials!$A$1:$O$1,0))=$A$2,LEFT(R297,3)="PRA"),1,
IF(AND($R$2&lt;&gt;0,$S$2&lt;&gt;0,DATE(YEAR(S297),MONTH(S297),DAY(S297))&gt;=$R$2,(DATE(YEAR(S297),MONTH(S297),DAY(S297))&lt;=$S$2),INDEX(Potentials!$A$1:$O$1000,MATCH(R297,Potentials!$A$1:$A$1000,0),MATCH("Groupe",Potentials!$A$1:$O$1,0))=$A$2,LEFT(R297,3)="PRA"),1,0))))</f>
      </c>
      <c r="U297" s="47" t="str">
        <f>IF(T297&lt;&gt;0,SUM($T$4:T297),0)</f>
      </c>
      <c r="V297" s="1"/>
      <c r="W297" s="17"/>
      <c r="Y297" t="str">
        <f>Projects!A295</f>
      </c>
      <c r="Z297" s="1" t="str">
        <f>Projects!I295</f>
      </c>
      <c r="AA297" s="47" t="str">
        <f>IF($A$2="Tous",
IF(AND($Y$2=0,$Z$2=0,DATE(YEAR(Z297),MONTH(Z297),DAY(Z297))&gt;=$O$6,(DATE(YEAR(Z297),MONTH(Z297),DAY(Z297))&lt;=$O$3)),1,
IF(AND($Y$2&lt;&gt;0,$Z$2&lt;&gt;0,DATE(YEAR(Z297),MONTH(Z297),DAY(Z297))&gt;=$Y$2,(DATE(YEAR(Z297),MONTH(Z297),DAY(Z297))&lt;=$Z$2)),1,0)),
IF(AND($Y$2=0,$Z$2=0,DATE(YEAR(Z297),MONTH(Z297),DAY(Z297))&gt;=$O$6,(DATE(YEAR(Z297),MONTH(Z297),DAY(Z297))&lt;=$O$3),INDEX(Projects!$A$1:$O$1000,MATCH(Y297,Projects!$A$1:$A$1000,0),MATCH("Groupe",Projects!$A$1:$O$1,0))=$A$2),1,
IF(AND($Y$2&lt;&gt;0,$Z$2&lt;&gt;0,DATE(YEAR(Z297),MONTH(Z297),DAY(Z297))&gt;=$Y$2,(DATE(YEAR(Z297),MONTH(Z297),DAY(Z297))&lt;=$Z$2),INDEX(Projects!$A$1:$O$1000,MATCH(Y297,Projects!$A$1:$A$1000,0),MATCH("Groupe",Projects!$A$1:$O$1,0))=$A$2),1,0)))</f>
      </c>
      <c r="AB297" s="47" t="str">
        <f>IF(AA297&lt;&gt;0,SUM($AA$4:AA297),0)</f>
      </c>
      <c r="AC297" s="1"/>
      <c r="AD297" s="17"/>
      <c r="AF297" t="str">
        <f>Projects!A295</f>
      </c>
      <c r="AG297" s="1" t="str">
        <f>Projects!D295</f>
      </c>
      <c r="AH297" s="47" t="str">
        <f>IF($A$2="Tous",
IF(AND($AF$2=0,$AG$2=0,DATE(YEAR(AG297),MONTH(AG297),DAY(AG297))&gt;=$O$6,(DATE(YEAR(AG297),MONTH(AG297),DAY(AG297))&lt;=$O$3)),1,
IF(AND($AF$2&lt;&gt;0,$AG$2&lt;&gt;0,DATE(YEAR(AG297),MONTH(AG297),DAY(AG297))&gt;=$AF$2,(DATE(YEAR(AG297),MONTH(AG297),DAY(AG297))&lt;=$AG$2)),1,0)),
IF(AND($AF$2=0,$AG$2=0,DATE(YEAR(AG297),MONTH(AG297),DAY(AG297))&gt;=$O$6,(DATE(YEAR(AG297),MONTH(AG297),DAY(AG297))&lt;=$O$3),INDEX(Projects!$A$1:$O$1000,MATCH(AF297,Projects!$A$1:$A$1000,0),MATCH("Groupe",Projects!$A$1:$O$1,0))=$A$2),1,
IF(AND($AF$2&lt;&gt;0,$AG$2&lt;&gt;0,DATE(YEAR(AG297),MONTH(AG297),DAY(AG297))&gt;=$AF$2,(DATE(YEAR(AG297),MONTH(AG297),DAY(AG297))&lt;=$AG$2),INDEX(Projects!$A$1:$O$1000,MATCH(AF297,Projects!$A$1:$A$1000,0),MATCH("Groupe",Projects!$A$1:$O$1,0))=$A$2),1,0)))</f>
      </c>
      <c r="AI297" s="47" t="str">
        <f>IF(AH297&lt;&gt;0,SUM($AH$4:AH297),0)</f>
      </c>
      <c r="AJ297" s="1"/>
      <c r="AK297" s="17"/>
      <c r="AM297" t="str">
        <f>Potentials!A295</f>
      </c>
      <c r="AN297" s="1" t="str">
        <f>Potentials!L295</f>
      </c>
      <c r="AO297" s="47" t="str">
        <f>IF(INDEX(Potentials!$A$1:$O$1000,MATCH(R297,Potentials!$A$1:$A$1000,0),MATCH("Origine setup",Potentials!$A$1:$O$1,0))&lt;&gt;"",0,
IF($A$2="Tous",
IF(AND($AM$2=0,$AN$2=0,DATE(YEAR(AN297),MONTH(AN297),DAY(AN297))&gt;=$O$6,(DATE(YEAR(AN297),MONTH(AN297),DAY(AN297))&lt;=$O$3),INDEX(Potentials!$A$1:$O$10000,MATCH(AM297,Potentials!$A$1:$A$1000,0),MATCH("Statut",Potentials!$A$1:$O$1,0))="9 -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IF(AND($AM$2&lt;&gt;0,$AN$2&lt;&gt;0,DATE(YEAR(AN297),MONTH(AN297),DAY(AN297))&gt;=$AM$2,(DATE(YEAR(AN297),MONTH(AN297),DAY(AN297))&lt;=$AN$2),INDEX(Potentials!$A$1:$O$10000,MATCH(AM297,Potentials!$A$1:$A$1000,0),MATCH("Statut",Potentials!$A$1:$O$1,0))="9 - Perdu"),1,0)),
IF(AND($AM$2=0,$AN$2=0,DATE(YEAR(AN297),MONTH(AN297),DAY(AN297))&gt;=$O$6,(DATE(YEAR(AN297),MONTH(AN297),DAY(AN297))&lt;=$O$3),INDEX(Potentials!$A$1:$O$1000,MATCH(AM297,Potentials!$A$1:$A$1000,0),MATCH("Groupe",Potentials!$A$1:$O$1,0))=$A$2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,MATCH(AM297,Potentials!$A$1:$A$1000,0),MATCH("Groupe",Potentials!$A$1:$O$1,0))=$A$2,INDEX(Potentials!$A$1:$O$10000,MATCH(AM297,Potentials!$A$1:$A$1000,0),MATCH("Statut",Potentials!$A$1:$O$1,0))="9 - Perdu"),1,0))))</f>
      </c>
      <c r="AP297" s="47" t="str">
        <f>IF(AO297&lt;&gt;0,SUM($AO$4:AO297),0)</f>
      </c>
      <c r="AQ297" s="1"/>
      <c r="AR297" s="17"/>
      <c r="AT297" t="str">
        <f>IF(COUNTIF($AT$4:AT296,Potentials!B295)&gt;0,"",Potentials!B295)</f>
      </c>
      <c r="AU297" s="2" t="str">
        <f t="array" ref="AU297" aca="1" ca="1">IF($A$2="Tous",SUMPRODUCT((Potentials!$F$2:$F$2000)*(Potentials!$B$2:$B$2000=AT297)*(Potentials!$E$2:$E$2000&lt;&gt;"8 - Gagne")*(Potentials!$E$2:$E$2000&lt;&gt;"9 - Perdu")*(Potentials!$E$2:$E$2000&lt;&gt;"10 - Gele"))
+SUMPRODUCT((Potentials!$F$2:$F$2000=0)*(Potentials!$B$2:$B$2000=AT297)*(Potentials!$D$2:$D$2000)*(Potentials!$E$2:$E$2000&lt;&gt;"8 - Gagne")*(Potentials!$E$2:$E$2000&lt;&gt;"9 - Perdu")*(Potentials!$E$2:$E$2000&lt;&gt;"10 - Gele")),
SUMPRODUCT((Potentials!$F$2:$F$2000)*(Potentials!$B$2:$B$2000=AT297)*(Potentials!$E$2:$E$2000&lt;&gt;"8 - Gagne")*(Potentials!$E$2:$E$2000&lt;&gt;"9 - Perdu")*(Potentials!$E$2:$E$2000&lt;&gt;"10 - Gele")*(Potentials!$O$2:$O$2000=$A$2))
+SUMPRODUCT((Potentials!$F$2:$F$2000=0)*(Potentials!$B$2:$B$2000=AT297)*(Potentials!$D$2:$D$2000)*(Potentials!$E$2:$E$2000&lt;&gt;"8 - Gagne")*(Potentials!$E$2:$E$2000&lt;&gt;"9 - Perdu")*(Potentials!$E$2:$E$2000&lt;&gt;"10 - Gele")*(Potentials!$O$2:$O$2000=$A$2)))</f>
      </c>
      <c r="BA297" t="str">
        <f>Potentials!A295</f>
      </c>
      <c r="BB297" s="2" t="str">
        <f t="array" ref="BB297" aca="1" ca="1">IF($A$2="Tous",SUMPRODUCT((Potentials!$F$2:$F$2000)*(Potentials!$A$2:$A$2000=BA297)*(Potentials!$E$2:$E$2000&lt;&gt;"8 - Gagne")*(Potentials!$E$2:$E$2000&lt;&gt;"9 - Perdu")*(Potentials!$E$2:$E$2000&lt;&gt;"10 - Gele"))
+SUMPRODUCT((Potentials!$F$2:$F$2000=0)*(Potentials!$A$2:$A$2000=BA297)*(Potentials!$D$2:$D$2000)*(Potentials!$E$2:$E$2000&lt;&gt;"8 - Gagne")*(Potentials!$E$2:$E$2000&lt;&gt;"9 - Perdu")*(Potentials!$E$2:$E$2000&lt;&gt;"10 - Gele")),
SUMPRODUCT((Potentials!$F$2:$F$2000)*(Potentials!$A$2:$A$2000=BA297)*(Potentials!$E$2:$E$2000&lt;&gt;"8 - Gagne")*(Potentials!$E$2:$E$2000&lt;&gt;"9 - Perdu")*(Potentials!$E$2:$E$2000&lt;&gt;"10 - Gele")*(Potentials!$O$2:$O$2000=$A$2))
+SUMPRODUCT((Potentials!$F$2:$F$2000=0)*(Potentials!$A$2:$A$2000=BA297)*(Potentials!$D$2:$D$2000)*(Potentials!$E$2:$E$2000&lt;&gt;"8 - Gagne")*(Potentials!$E$2:$E$2000&lt;&gt;"9 - Perdu")*(Potentials!$E$2:$E$2000&lt;&gt;"10 - Gele")*(Potentials!$O$2:$O$2000=$A$2)))</f>
      </c>
    </row>
    <row r="298" spans="1:113">
      <c r="R298" t="str">
        <f>Potentials!A296</f>
      </c>
      <c r="S298" s="1" t="str">
        <f>Potentials!M296</f>
      </c>
      <c r="T298" s="47" t="str">
        <f>IF(INDEX(Potentials!$A$1:$O$1000,MATCH(R298,Potentials!$A$1:$A$1000,0),MATCH("Origine setup",Potentials!$A$1:$O$1,0))&lt;&gt;"",0,
IF($A$2="Tous",
IF(AND($R$2=0,$S$2=0,DATE(YEAR(S298),MONTH(S298),DAY(S298))&gt;=$O$6,(DATE(YEAR(S298),MONTH(S298),DAY(S298))&lt;=$O$3),LEFT(R298,3)="PRA"),1,
IF(AND($R$2&lt;&gt;0,$S$2&lt;&gt;0,DATE(YEAR(S298),MONTH(S298),DAY(S298))&gt;=$R$2,(DATE(YEAR(S298),MONTH(S298),DAY(S298))&lt;=$S$2),LEFT(R298,3)="PRA"),1,0)),
IF(AND($R$2=0,$S$2=0,DATE(YEAR(S298),MONTH(S298),DAY(S298))&gt;=$O$6,(DATE(YEAR(S298),MONTH(S298),DAY(S298))&lt;=$O$3),INDEX(Potentials!$A$1:$O$1000,MATCH(R298,Potentials!$A$1:$A$1000,0),MATCH("Groupe",Potentials!$A$1:$O$1,0))=$A$2,LEFT(R298,3)="PRA"),1,
IF(AND($R$2&lt;&gt;0,$S$2&lt;&gt;0,DATE(YEAR(S298),MONTH(S298),DAY(S298))&gt;=$R$2,(DATE(YEAR(S298),MONTH(S298),DAY(S298))&lt;=$S$2),INDEX(Potentials!$A$1:$O$1000,MATCH(R298,Potentials!$A$1:$A$1000,0),MATCH("Groupe",Potentials!$A$1:$O$1,0))=$A$2,LEFT(R298,3)="PRA"),1,0))))</f>
      </c>
      <c r="U298" s="47" t="str">
        <f>IF(T298&lt;&gt;0,SUM($T$4:T298),0)</f>
      </c>
      <c r="V298" s="1"/>
      <c r="W298" s="17"/>
      <c r="Y298" t="str">
        <f>Projects!A296</f>
      </c>
      <c r="Z298" s="1" t="str">
        <f>Projects!I296</f>
      </c>
      <c r="AA298" s="47" t="str">
        <f>IF($A$2="Tous",
IF(AND($Y$2=0,$Z$2=0,DATE(YEAR(Z298),MONTH(Z298),DAY(Z298))&gt;=$O$6,(DATE(YEAR(Z298),MONTH(Z298),DAY(Z298))&lt;=$O$3)),1,
IF(AND($Y$2&lt;&gt;0,$Z$2&lt;&gt;0,DATE(YEAR(Z298),MONTH(Z298),DAY(Z298))&gt;=$Y$2,(DATE(YEAR(Z298),MONTH(Z298),DAY(Z298))&lt;=$Z$2)),1,0)),
IF(AND($Y$2=0,$Z$2=0,DATE(YEAR(Z298),MONTH(Z298),DAY(Z298))&gt;=$O$6,(DATE(YEAR(Z298),MONTH(Z298),DAY(Z298))&lt;=$O$3),INDEX(Projects!$A$1:$O$1000,MATCH(Y298,Projects!$A$1:$A$1000,0),MATCH("Groupe",Projects!$A$1:$O$1,0))=$A$2),1,
IF(AND($Y$2&lt;&gt;0,$Z$2&lt;&gt;0,DATE(YEAR(Z298),MONTH(Z298),DAY(Z298))&gt;=$Y$2,(DATE(YEAR(Z298),MONTH(Z298),DAY(Z298))&lt;=$Z$2),INDEX(Projects!$A$1:$O$1000,MATCH(Y298,Projects!$A$1:$A$1000,0),MATCH("Groupe",Projects!$A$1:$O$1,0))=$A$2),1,0)))</f>
      </c>
      <c r="AB298" s="47" t="str">
        <f>IF(AA298&lt;&gt;0,SUM($AA$4:AA298),0)</f>
      </c>
      <c r="AC298" s="1"/>
      <c r="AD298" s="17"/>
      <c r="AF298" t="str">
        <f>Projects!A296</f>
      </c>
      <c r="AG298" s="1" t="str">
        <f>Projects!D296</f>
      </c>
      <c r="AH298" s="47" t="str">
        <f>IF($A$2="Tous",
IF(AND($AF$2=0,$AG$2=0,DATE(YEAR(AG298),MONTH(AG298),DAY(AG298))&gt;=$O$6,(DATE(YEAR(AG298),MONTH(AG298),DAY(AG298))&lt;=$O$3)),1,
IF(AND($AF$2&lt;&gt;0,$AG$2&lt;&gt;0,DATE(YEAR(AG298),MONTH(AG298),DAY(AG298))&gt;=$AF$2,(DATE(YEAR(AG298),MONTH(AG298),DAY(AG298))&lt;=$AG$2)),1,0)),
IF(AND($AF$2=0,$AG$2=0,DATE(YEAR(AG298),MONTH(AG298),DAY(AG298))&gt;=$O$6,(DATE(YEAR(AG298),MONTH(AG298),DAY(AG298))&lt;=$O$3),INDEX(Projects!$A$1:$O$1000,MATCH(AF298,Projects!$A$1:$A$1000,0),MATCH("Groupe",Projects!$A$1:$O$1,0))=$A$2),1,
IF(AND($AF$2&lt;&gt;0,$AG$2&lt;&gt;0,DATE(YEAR(AG298),MONTH(AG298),DAY(AG298))&gt;=$AF$2,(DATE(YEAR(AG298),MONTH(AG298),DAY(AG298))&lt;=$AG$2),INDEX(Projects!$A$1:$O$1000,MATCH(AF298,Projects!$A$1:$A$1000,0),MATCH("Groupe",Projects!$A$1:$O$1,0))=$A$2),1,0)))</f>
      </c>
      <c r="AI298" s="47" t="str">
        <f>IF(AH298&lt;&gt;0,SUM($AH$4:AH298),0)</f>
      </c>
      <c r="AJ298" s="1"/>
      <c r="AK298" s="17"/>
      <c r="AM298" t="str">
        <f>Potentials!A296</f>
      </c>
      <c r="AN298" s="1" t="str">
        <f>Potentials!L296</f>
      </c>
      <c r="AO298" s="47" t="str">
        <f>IF(INDEX(Potentials!$A$1:$O$1000,MATCH(R298,Potentials!$A$1:$A$1000,0),MATCH("Origine setup",Potentials!$A$1:$O$1,0))&lt;&gt;"",0,
IF($A$2="Tous",
IF(AND($AM$2=0,$AN$2=0,DATE(YEAR(AN298),MONTH(AN298),DAY(AN298))&gt;=$O$6,(DATE(YEAR(AN298),MONTH(AN298),DAY(AN298))&lt;=$O$3),INDEX(Potentials!$A$1:$O$10000,MATCH(AM298,Potentials!$A$1:$A$1000,0),MATCH("Statut",Potentials!$A$1:$O$1,0))="9 -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IF(AND($AM$2&lt;&gt;0,$AN$2&lt;&gt;0,DATE(YEAR(AN298),MONTH(AN298),DAY(AN298))&gt;=$AM$2,(DATE(YEAR(AN298),MONTH(AN298),DAY(AN298))&lt;=$AN$2),INDEX(Potentials!$A$1:$O$10000,MATCH(AM298,Potentials!$A$1:$A$1000,0),MATCH("Statut",Potentials!$A$1:$O$1,0))="9 - Perdu"),1,0)),
IF(AND($AM$2=0,$AN$2=0,DATE(YEAR(AN298),MONTH(AN298),DAY(AN298))&gt;=$O$6,(DATE(YEAR(AN298),MONTH(AN298),DAY(AN298))&lt;=$O$3),INDEX(Potentials!$A$1:$O$1000,MATCH(AM298,Potentials!$A$1:$A$1000,0),MATCH("Groupe",Potentials!$A$1:$O$1,0))=$A$2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,MATCH(AM298,Potentials!$A$1:$A$1000,0),MATCH("Groupe",Potentials!$A$1:$O$1,0))=$A$2,INDEX(Potentials!$A$1:$O$10000,MATCH(AM298,Potentials!$A$1:$A$1000,0),MATCH("Statut",Potentials!$A$1:$O$1,0))="9 - Perdu"),1,0))))</f>
      </c>
      <c r="AP298" s="47" t="str">
        <f>IF(AO298&lt;&gt;0,SUM($AO$4:AO298),0)</f>
      </c>
      <c r="AQ298" s="1"/>
      <c r="AR298" s="17"/>
      <c r="AT298" t="str">
        <f>IF(COUNTIF($AT$4:AT297,Potentials!B296)&gt;0,"",Potentials!B296)</f>
      </c>
      <c r="AU298" s="2" t="str">
        <f t="array" ref="AU298" aca="1" ca="1">IF($A$2="Tous",SUMPRODUCT((Potentials!$F$2:$F$2000)*(Potentials!$B$2:$B$2000=AT298)*(Potentials!$E$2:$E$2000&lt;&gt;"8 - Gagne")*(Potentials!$E$2:$E$2000&lt;&gt;"9 - Perdu")*(Potentials!$E$2:$E$2000&lt;&gt;"10 - Gele"))
+SUMPRODUCT((Potentials!$F$2:$F$2000=0)*(Potentials!$B$2:$B$2000=AT298)*(Potentials!$D$2:$D$2000)*(Potentials!$E$2:$E$2000&lt;&gt;"8 - Gagne")*(Potentials!$E$2:$E$2000&lt;&gt;"9 - Perdu")*(Potentials!$E$2:$E$2000&lt;&gt;"10 - Gele")),
SUMPRODUCT((Potentials!$F$2:$F$2000)*(Potentials!$B$2:$B$2000=AT298)*(Potentials!$E$2:$E$2000&lt;&gt;"8 - Gagne")*(Potentials!$E$2:$E$2000&lt;&gt;"9 - Perdu")*(Potentials!$E$2:$E$2000&lt;&gt;"10 - Gele")*(Potentials!$O$2:$O$2000=$A$2))
+SUMPRODUCT((Potentials!$F$2:$F$2000=0)*(Potentials!$B$2:$B$2000=AT298)*(Potentials!$D$2:$D$2000)*(Potentials!$E$2:$E$2000&lt;&gt;"8 - Gagne")*(Potentials!$E$2:$E$2000&lt;&gt;"9 - Perdu")*(Potentials!$E$2:$E$2000&lt;&gt;"10 - Gele")*(Potentials!$O$2:$O$2000=$A$2)))</f>
      </c>
      <c r="BA298" t="str">
        <f>Potentials!A296</f>
      </c>
      <c r="BB298" s="2" t="str">
        <f t="array" ref="BB298" aca="1" ca="1">IF($A$2="Tous",SUMPRODUCT((Potentials!$F$2:$F$2000)*(Potentials!$A$2:$A$2000=BA298)*(Potentials!$E$2:$E$2000&lt;&gt;"8 - Gagne")*(Potentials!$E$2:$E$2000&lt;&gt;"9 - Perdu")*(Potentials!$E$2:$E$2000&lt;&gt;"10 - Gele"))
+SUMPRODUCT((Potentials!$F$2:$F$2000=0)*(Potentials!$A$2:$A$2000=BA298)*(Potentials!$D$2:$D$2000)*(Potentials!$E$2:$E$2000&lt;&gt;"8 - Gagne")*(Potentials!$E$2:$E$2000&lt;&gt;"9 - Perdu")*(Potentials!$E$2:$E$2000&lt;&gt;"10 - Gele")),
SUMPRODUCT((Potentials!$F$2:$F$2000)*(Potentials!$A$2:$A$2000=BA298)*(Potentials!$E$2:$E$2000&lt;&gt;"8 - Gagne")*(Potentials!$E$2:$E$2000&lt;&gt;"9 - Perdu")*(Potentials!$E$2:$E$2000&lt;&gt;"10 - Gele")*(Potentials!$O$2:$O$2000=$A$2))
+SUMPRODUCT((Potentials!$F$2:$F$2000=0)*(Potentials!$A$2:$A$2000=BA298)*(Potentials!$D$2:$D$2000)*(Potentials!$E$2:$E$2000&lt;&gt;"8 - Gagne")*(Potentials!$E$2:$E$2000&lt;&gt;"9 - Perdu")*(Potentials!$E$2:$E$2000&lt;&gt;"10 - Gele")*(Potentials!$O$2:$O$2000=$A$2)))</f>
      </c>
    </row>
    <row r="299" spans="1:113">
      <c r="R299" t="str">
        <f>Potentials!A297</f>
      </c>
      <c r="S299" s="1" t="str">
        <f>Potentials!M297</f>
      </c>
      <c r="T299" s="47" t="str">
        <f>IF(INDEX(Potentials!$A$1:$O$1000,MATCH(R299,Potentials!$A$1:$A$1000,0),MATCH("Origine setup",Potentials!$A$1:$O$1,0))&lt;&gt;"",0,
IF($A$2="Tous",
IF(AND($R$2=0,$S$2=0,DATE(YEAR(S299),MONTH(S299),DAY(S299))&gt;=$O$6,(DATE(YEAR(S299),MONTH(S299),DAY(S299))&lt;=$O$3),LEFT(R299,3)="PRA"),1,
IF(AND($R$2&lt;&gt;0,$S$2&lt;&gt;0,DATE(YEAR(S299),MONTH(S299),DAY(S299))&gt;=$R$2,(DATE(YEAR(S299),MONTH(S299),DAY(S299))&lt;=$S$2),LEFT(R299,3)="PRA"),1,0)),
IF(AND($R$2=0,$S$2=0,DATE(YEAR(S299),MONTH(S299),DAY(S299))&gt;=$O$6,(DATE(YEAR(S299),MONTH(S299),DAY(S299))&lt;=$O$3),INDEX(Potentials!$A$1:$O$1000,MATCH(R299,Potentials!$A$1:$A$1000,0),MATCH("Groupe",Potentials!$A$1:$O$1,0))=$A$2,LEFT(R299,3)="PRA"),1,
IF(AND($R$2&lt;&gt;0,$S$2&lt;&gt;0,DATE(YEAR(S299),MONTH(S299),DAY(S299))&gt;=$R$2,(DATE(YEAR(S299),MONTH(S299),DAY(S299))&lt;=$S$2),INDEX(Potentials!$A$1:$O$1000,MATCH(R299,Potentials!$A$1:$A$1000,0),MATCH("Groupe",Potentials!$A$1:$O$1,0))=$A$2,LEFT(R299,3)="PRA"),1,0))))</f>
      </c>
      <c r="U299" s="47" t="str">
        <f>IF(T299&lt;&gt;0,SUM($T$4:T299),0)</f>
      </c>
      <c r="V299" s="1"/>
      <c r="W299" s="17"/>
      <c r="Y299" t="str">
        <f>Projects!A297</f>
      </c>
      <c r="Z299" s="1" t="str">
        <f>Projects!I297</f>
      </c>
      <c r="AA299" s="47" t="str">
        <f>IF($A$2="Tous",
IF(AND($Y$2=0,$Z$2=0,DATE(YEAR(Z299),MONTH(Z299),DAY(Z299))&gt;=$O$6,(DATE(YEAR(Z299),MONTH(Z299),DAY(Z299))&lt;=$O$3)),1,
IF(AND($Y$2&lt;&gt;0,$Z$2&lt;&gt;0,DATE(YEAR(Z299),MONTH(Z299),DAY(Z299))&gt;=$Y$2,(DATE(YEAR(Z299),MONTH(Z299),DAY(Z299))&lt;=$Z$2)),1,0)),
IF(AND($Y$2=0,$Z$2=0,DATE(YEAR(Z299),MONTH(Z299),DAY(Z299))&gt;=$O$6,(DATE(YEAR(Z299),MONTH(Z299),DAY(Z299))&lt;=$O$3),INDEX(Projects!$A$1:$O$1000,MATCH(Y299,Projects!$A$1:$A$1000,0),MATCH("Groupe",Projects!$A$1:$O$1,0))=$A$2),1,
IF(AND($Y$2&lt;&gt;0,$Z$2&lt;&gt;0,DATE(YEAR(Z299),MONTH(Z299),DAY(Z299))&gt;=$Y$2,(DATE(YEAR(Z299),MONTH(Z299),DAY(Z299))&lt;=$Z$2),INDEX(Projects!$A$1:$O$1000,MATCH(Y299,Projects!$A$1:$A$1000,0),MATCH("Groupe",Projects!$A$1:$O$1,0))=$A$2),1,0)))</f>
      </c>
      <c r="AB299" s="47" t="str">
        <f>IF(AA299&lt;&gt;0,SUM($AA$4:AA299),0)</f>
      </c>
      <c r="AC299" s="1"/>
      <c r="AD299" s="17"/>
      <c r="AF299" t="str">
        <f>Projects!A297</f>
      </c>
      <c r="AG299" s="1" t="str">
        <f>Projects!D297</f>
      </c>
      <c r="AH299" s="47" t="str">
        <f>IF($A$2="Tous",
IF(AND($AF$2=0,$AG$2=0,DATE(YEAR(AG299),MONTH(AG299),DAY(AG299))&gt;=$O$6,(DATE(YEAR(AG299),MONTH(AG299),DAY(AG299))&lt;=$O$3)),1,
IF(AND($AF$2&lt;&gt;0,$AG$2&lt;&gt;0,DATE(YEAR(AG299),MONTH(AG299),DAY(AG299))&gt;=$AF$2,(DATE(YEAR(AG299),MONTH(AG299),DAY(AG299))&lt;=$AG$2)),1,0)),
IF(AND($AF$2=0,$AG$2=0,DATE(YEAR(AG299),MONTH(AG299),DAY(AG299))&gt;=$O$6,(DATE(YEAR(AG299),MONTH(AG299),DAY(AG299))&lt;=$O$3),INDEX(Projects!$A$1:$O$1000,MATCH(AF299,Projects!$A$1:$A$1000,0),MATCH("Groupe",Projects!$A$1:$O$1,0))=$A$2),1,
IF(AND($AF$2&lt;&gt;0,$AG$2&lt;&gt;0,DATE(YEAR(AG299),MONTH(AG299),DAY(AG299))&gt;=$AF$2,(DATE(YEAR(AG299),MONTH(AG299),DAY(AG299))&lt;=$AG$2),INDEX(Projects!$A$1:$O$1000,MATCH(AF299,Projects!$A$1:$A$1000,0),MATCH("Groupe",Projects!$A$1:$O$1,0))=$A$2),1,0)))</f>
      </c>
      <c r="AI299" s="47" t="str">
        <f>IF(AH299&lt;&gt;0,SUM($AH$4:AH299),0)</f>
      </c>
      <c r="AJ299" s="1"/>
      <c r="AK299" s="17"/>
      <c r="AM299" t="str">
        <f>Potentials!A297</f>
      </c>
      <c r="AN299" s="1" t="str">
        <f>Potentials!L297</f>
      </c>
      <c r="AO299" s="47" t="str">
        <f>IF(INDEX(Potentials!$A$1:$O$1000,MATCH(R299,Potentials!$A$1:$A$1000,0),MATCH("Origine setup",Potentials!$A$1:$O$1,0))&lt;&gt;"",0,
IF($A$2="Tous",
IF(AND($AM$2=0,$AN$2=0,DATE(YEAR(AN299),MONTH(AN299),DAY(AN299))&gt;=$O$6,(DATE(YEAR(AN299),MONTH(AN299),DAY(AN299))&lt;=$O$3),INDEX(Potentials!$A$1:$O$10000,MATCH(AM299,Potentials!$A$1:$A$1000,0),MATCH("Statut",Potentials!$A$1:$O$1,0))="9 -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IF(AND($AM$2&lt;&gt;0,$AN$2&lt;&gt;0,DATE(YEAR(AN299),MONTH(AN299),DAY(AN299))&gt;=$AM$2,(DATE(YEAR(AN299),MONTH(AN299),DAY(AN299))&lt;=$AN$2),INDEX(Potentials!$A$1:$O$10000,MATCH(AM299,Potentials!$A$1:$A$1000,0),MATCH("Statut",Potentials!$A$1:$O$1,0))="9 - Perdu"),1,0)),
IF(AND($AM$2=0,$AN$2=0,DATE(YEAR(AN299),MONTH(AN299),DAY(AN299))&gt;=$O$6,(DATE(YEAR(AN299),MONTH(AN299),DAY(AN299))&lt;=$O$3),INDEX(Potentials!$A$1:$O$1000,MATCH(AM299,Potentials!$A$1:$A$1000,0),MATCH("Groupe",Potentials!$A$1:$O$1,0))=$A$2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,MATCH(AM299,Potentials!$A$1:$A$1000,0),MATCH("Groupe",Potentials!$A$1:$O$1,0))=$A$2,INDEX(Potentials!$A$1:$O$10000,MATCH(AM299,Potentials!$A$1:$A$1000,0),MATCH("Statut",Potentials!$A$1:$O$1,0))="9 - Perdu"),1,0))))</f>
      </c>
      <c r="AP299" s="47" t="str">
        <f>IF(AO299&lt;&gt;0,SUM($AO$4:AO299),0)</f>
      </c>
      <c r="AQ299" s="1"/>
      <c r="AR299" s="17"/>
      <c r="AT299" t="str">
        <f>IF(COUNTIF($AT$4:AT298,Potentials!B297)&gt;0,"",Potentials!B297)</f>
      </c>
      <c r="AU299" s="2" t="str">
        <f t="array" ref="AU299" aca="1" ca="1">IF($A$2="Tous",SUMPRODUCT((Potentials!$F$2:$F$2000)*(Potentials!$B$2:$B$2000=AT299)*(Potentials!$E$2:$E$2000&lt;&gt;"8 - Gagne")*(Potentials!$E$2:$E$2000&lt;&gt;"9 - Perdu")*(Potentials!$E$2:$E$2000&lt;&gt;"10 - Gele"))
+SUMPRODUCT((Potentials!$F$2:$F$2000=0)*(Potentials!$B$2:$B$2000=AT299)*(Potentials!$D$2:$D$2000)*(Potentials!$E$2:$E$2000&lt;&gt;"8 - Gagne")*(Potentials!$E$2:$E$2000&lt;&gt;"9 - Perdu")*(Potentials!$E$2:$E$2000&lt;&gt;"10 - Gele")),
SUMPRODUCT((Potentials!$F$2:$F$2000)*(Potentials!$B$2:$B$2000=AT299)*(Potentials!$E$2:$E$2000&lt;&gt;"8 - Gagne")*(Potentials!$E$2:$E$2000&lt;&gt;"9 - Perdu")*(Potentials!$E$2:$E$2000&lt;&gt;"10 - Gele")*(Potentials!$O$2:$O$2000=$A$2))
+SUMPRODUCT((Potentials!$F$2:$F$2000=0)*(Potentials!$B$2:$B$2000=AT299)*(Potentials!$D$2:$D$2000)*(Potentials!$E$2:$E$2000&lt;&gt;"8 - Gagne")*(Potentials!$E$2:$E$2000&lt;&gt;"9 - Perdu")*(Potentials!$E$2:$E$2000&lt;&gt;"10 - Gele")*(Potentials!$O$2:$O$2000=$A$2)))</f>
      </c>
      <c r="BA299" t="str">
        <f>Potentials!A297</f>
      </c>
      <c r="BB299" s="2" t="str">
        <f t="array" ref="BB299" aca="1" ca="1">IF($A$2="Tous",SUMPRODUCT((Potentials!$F$2:$F$2000)*(Potentials!$A$2:$A$2000=BA299)*(Potentials!$E$2:$E$2000&lt;&gt;"8 - Gagne")*(Potentials!$E$2:$E$2000&lt;&gt;"9 - Perdu")*(Potentials!$E$2:$E$2000&lt;&gt;"10 - Gele"))
+SUMPRODUCT((Potentials!$F$2:$F$2000=0)*(Potentials!$A$2:$A$2000=BA299)*(Potentials!$D$2:$D$2000)*(Potentials!$E$2:$E$2000&lt;&gt;"8 - Gagne")*(Potentials!$E$2:$E$2000&lt;&gt;"9 - Perdu")*(Potentials!$E$2:$E$2000&lt;&gt;"10 - Gele")),
SUMPRODUCT((Potentials!$F$2:$F$2000)*(Potentials!$A$2:$A$2000=BA299)*(Potentials!$E$2:$E$2000&lt;&gt;"8 - Gagne")*(Potentials!$E$2:$E$2000&lt;&gt;"9 - Perdu")*(Potentials!$E$2:$E$2000&lt;&gt;"10 - Gele")*(Potentials!$O$2:$O$2000=$A$2))
+SUMPRODUCT((Potentials!$F$2:$F$2000=0)*(Potentials!$A$2:$A$2000=BA299)*(Potentials!$D$2:$D$2000)*(Potentials!$E$2:$E$2000&lt;&gt;"8 - Gagne")*(Potentials!$E$2:$E$2000&lt;&gt;"9 - Perdu")*(Potentials!$E$2:$E$2000&lt;&gt;"10 - Gele")*(Potentials!$O$2:$O$2000=$A$2)))</f>
      </c>
    </row>
    <row r="300" spans="1:113">
      <c r="R300" t="str">
        <f>Potentials!A298</f>
      </c>
      <c r="S300" s="1" t="str">
        <f>Potentials!M298</f>
      </c>
      <c r="T300" s="47" t="str">
        <f>IF(INDEX(Potentials!$A$1:$O$1000,MATCH(R300,Potentials!$A$1:$A$1000,0),MATCH("Origine setup",Potentials!$A$1:$O$1,0))&lt;&gt;"",0,
IF($A$2="Tous",
IF(AND($R$2=0,$S$2=0,DATE(YEAR(S300),MONTH(S300),DAY(S300))&gt;=$O$6,(DATE(YEAR(S300),MONTH(S300),DAY(S300))&lt;=$O$3),LEFT(R300,3)="PRA"),1,
IF(AND($R$2&lt;&gt;0,$S$2&lt;&gt;0,DATE(YEAR(S300),MONTH(S300),DAY(S300))&gt;=$R$2,(DATE(YEAR(S300),MONTH(S300),DAY(S300))&lt;=$S$2),LEFT(R300,3)="PRA"),1,0)),
IF(AND($R$2=0,$S$2=0,DATE(YEAR(S300),MONTH(S300),DAY(S300))&gt;=$O$6,(DATE(YEAR(S300),MONTH(S300),DAY(S300))&lt;=$O$3),INDEX(Potentials!$A$1:$O$1000,MATCH(R300,Potentials!$A$1:$A$1000,0),MATCH("Groupe",Potentials!$A$1:$O$1,0))=$A$2,LEFT(R300,3)="PRA"),1,
IF(AND($R$2&lt;&gt;0,$S$2&lt;&gt;0,DATE(YEAR(S300),MONTH(S300),DAY(S300))&gt;=$R$2,(DATE(YEAR(S300),MONTH(S300),DAY(S300))&lt;=$S$2),INDEX(Potentials!$A$1:$O$1000,MATCH(R300,Potentials!$A$1:$A$1000,0),MATCH("Groupe",Potentials!$A$1:$O$1,0))=$A$2,LEFT(R300,3)="PRA"),1,0))))</f>
      </c>
      <c r="U300" s="47" t="str">
        <f>IF(T300&lt;&gt;0,SUM($T$4:T300),0)</f>
      </c>
      <c r="V300" s="1"/>
      <c r="W300" s="17"/>
      <c r="Y300" t="str">
        <f>Projects!A298</f>
      </c>
      <c r="Z300" s="1" t="str">
        <f>Projects!I298</f>
      </c>
      <c r="AA300" s="47" t="str">
        <f>IF($A$2="Tous",
IF(AND($Y$2=0,$Z$2=0,DATE(YEAR(Z300),MONTH(Z300),DAY(Z300))&gt;=$O$6,(DATE(YEAR(Z300),MONTH(Z300),DAY(Z300))&lt;=$O$3)),1,
IF(AND($Y$2&lt;&gt;0,$Z$2&lt;&gt;0,DATE(YEAR(Z300),MONTH(Z300),DAY(Z300))&gt;=$Y$2,(DATE(YEAR(Z300),MONTH(Z300),DAY(Z300))&lt;=$Z$2)),1,0)),
IF(AND($Y$2=0,$Z$2=0,DATE(YEAR(Z300),MONTH(Z300),DAY(Z300))&gt;=$O$6,(DATE(YEAR(Z300),MONTH(Z300),DAY(Z300))&lt;=$O$3),INDEX(Projects!$A$1:$O$1000,MATCH(Y300,Projects!$A$1:$A$1000,0),MATCH("Groupe",Projects!$A$1:$O$1,0))=$A$2),1,
IF(AND($Y$2&lt;&gt;0,$Z$2&lt;&gt;0,DATE(YEAR(Z300),MONTH(Z300),DAY(Z300))&gt;=$Y$2,(DATE(YEAR(Z300),MONTH(Z300),DAY(Z300))&lt;=$Z$2),INDEX(Projects!$A$1:$O$1000,MATCH(Y300,Projects!$A$1:$A$1000,0),MATCH("Groupe",Projects!$A$1:$O$1,0))=$A$2),1,0)))</f>
      </c>
      <c r="AB300" s="47" t="str">
        <f>IF(AA300&lt;&gt;0,SUM($AA$4:AA300),0)</f>
      </c>
      <c r="AC300" s="1"/>
      <c r="AD300" s="17"/>
      <c r="AF300" t="str">
        <f>Projects!A298</f>
      </c>
      <c r="AG300" s="1" t="str">
        <f>Projects!D298</f>
      </c>
      <c r="AH300" s="47" t="str">
        <f>IF($A$2="Tous",
IF(AND($AF$2=0,$AG$2=0,DATE(YEAR(AG300),MONTH(AG300),DAY(AG300))&gt;=$O$6,(DATE(YEAR(AG300),MONTH(AG300),DAY(AG300))&lt;=$O$3)),1,
IF(AND($AF$2&lt;&gt;0,$AG$2&lt;&gt;0,DATE(YEAR(AG300),MONTH(AG300),DAY(AG300))&gt;=$AF$2,(DATE(YEAR(AG300),MONTH(AG300),DAY(AG300))&lt;=$AG$2)),1,0)),
IF(AND($AF$2=0,$AG$2=0,DATE(YEAR(AG300),MONTH(AG300),DAY(AG300))&gt;=$O$6,(DATE(YEAR(AG300),MONTH(AG300),DAY(AG300))&lt;=$O$3),INDEX(Projects!$A$1:$O$1000,MATCH(AF300,Projects!$A$1:$A$1000,0),MATCH("Groupe",Projects!$A$1:$O$1,0))=$A$2),1,
IF(AND($AF$2&lt;&gt;0,$AG$2&lt;&gt;0,DATE(YEAR(AG300),MONTH(AG300),DAY(AG300))&gt;=$AF$2,(DATE(YEAR(AG300),MONTH(AG300),DAY(AG300))&lt;=$AG$2),INDEX(Projects!$A$1:$O$1000,MATCH(AF300,Projects!$A$1:$A$1000,0),MATCH("Groupe",Projects!$A$1:$O$1,0))=$A$2),1,0)))</f>
      </c>
      <c r="AI300" s="47" t="str">
        <f>IF(AH300&lt;&gt;0,SUM($AH$4:AH300),0)</f>
      </c>
      <c r="AJ300" s="1"/>
      <c r="AK300" s="17"/>
      <c r="AM300" t="str">
        <f>Potentials!A298</f>
      </c>
      <c r="AN300" s="1" t="str">
        <f>Potentials!L298</f>
      </c>
      <c r="AO300" s="47" t="str">
        <f>IF(INDEX(Potentials!$A$1:$O$1000,MATCH(R300,Potentials!$A$1:$A$1000,0),MATCH("Origine setup",Potentials!$A$1:$O$1,0))&lt;&gt;"",0,
IF($A$2="Tous",
IF(AND($AM$2=0,$AN$2=0,DATE(YEAR(AN300),MONTH(AN300),DAY(AN300))&gt;=$O$6,(DATE(YEAR(AN300),MONTH(AN300),DAY(AN300))&lt;=$O$3),INDEX(Potentials!$A$1:$O$10000,MATCH(AM300,Potentials!$A$1:$A$1000,0),MATCH("Statut",Potentials!$A$1:$O$1,0))="9 -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IF(AND($AM$2&lt;&gt;0,$AN$2&lt;&gt;0,DATE(YEAR(AN300),MONTH(AN300),DAY(AN300))&gt;=$AM$2,(DATE(YEAR(AN300),MONTH(AN300),DAY(AN300))&lt;=$AN$2),INDEX(Potentials!$A$1:$O$10000,MATCH(AM300,Potentials!$A$1:$A$1000,0),MATCH("Statut",Potentials!$A$1:$O$1,0))="9 - Perdu"),1,0)),
IF(AND($AM$2=0,$AN$2=0,DATE(YEAR(AN300),MONTH(AN300),DAY(AN300))&gt;=$O$6,(DATE(YEAR(AN300),MONTH(AN300),DAY(AN300))&lt;=$O$3),INDEX(Potentials!$A$1:$O$1000,MATCH(AM300,Potentials!$A$1:$A$1000,0),MATCH("Groupe",Potentials!$A$1:$O$1,0))=$A$2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,MATCH(AM300,Potentials!$A$1:$A$1000,0),MATCH("Groupe",Potentials!$A$1:$O$1,0))=$A$2,INDEX(Potentials!$A$1:$O$10000,MATCH(AM300,Potentials!$A$1:$A$1000,0),MATCH("Statut",Potentials!$A$1:$O$1,0))="9 - Perdu"),1,0))))</f>
      </c>
      <c r="AP300" s="47" t="str">
        <f>IF(AO300&lt;&gt;0,SUM($AO$4:AO300),0)</f>
      </c>
      <c r="AQ300" s="1"/>
      <c r="AR300" s="17"/>
      <c r="AT300" t="str">
        <f>IF(COUNTIF($AT$4:AT299,Potentials!B298)&gt;0,"",Potentials!B298)</f>
      </c>
      <c r="AU300" s="2" t="str">
        <f t="array" ref="AU300" aca="1" ca="1">IF($A$2="Tous",SUMPRODUCT((Potentials!$F$2:$F$2000)*(Potentials!$B$2:$B$2000=AT300)*(Potentials!$E$2:$E$2000&lt;&gt;"8 - Gagne")*(Potentials!$E$2:$E$2000&lt;&gt;"9 - Perdu")*(Potentials!$E$2:$E$2000&lt;&gt;"10 - Gele"))
+SUMPRODUCT((Potentials!$F$2:$F$2000=0)*(Potentials!$B$2:$B$2000=AT300)*(Potentials!$D$2:$D$2000)*(Potentials!$E$2:$E$2000&lt;&gt;"8 - Gagne")*(Potentials!$E$2:$E$2000&lt;&gt;"9 - Perdu")*(Potentials!$E$2:$E$2000&lt;&gt;"10 - Gele")),
SUMPRODUCT((Potentials!$F$2:$F$2000)*(Potentials!$B$2:$B$2000=AT300)*(Potentials!$E$2:$E$2000&lt;&gt;"8 - Gagne")*(Potentials!$E$2:$E$2000&lt;&gt;"9 - Perdu")*(Potentials!$E$2:$E$2000&lt;&gt;"10 - Gele")*(Potentials!$O$2:$O$2000=$A$2))
+SUMPRODUCT((Potentials!$F$2:$F$2000=0)*(Potentials!$B$2:$B$2000=AT300)*(Potentials!$D$2:$D$2000)*(Potentials!$E$2:$E$2000&lt;&gt;"8 - Gagne")*(Potentials!$E$2:$E$2000&lt;&gt;"9 - Perdu")*(Potentials!$E$2:$E$2000&lt;&gt;"10 - Gele")*(Potentials!$O$2:$O$2000=$A$2)))</f>
      </c>
      <c r="BA300" t="str">
        <f>Potentials!A298</f>
      </c>
      <c r="BB300" s="2" t="str">
        <f t="array" ref="BB300" aca="1" ca="1">IF($A$2="Tous",SUMPRODUCT((Potentials!$F$2:$F$2000)*(Potentials!$A$2:$A$2000=BA300)*(Potentials!$E$2:$E$2000&lt;&gt;"8 - Gagne")*(Potentials!$E$2:$E$2000&lt;&gt;"9 - Perdu")*(Potentials!$E$2:$E$2000&lt;&gt;"10 - Gele"))
+SUMPRODUCT((Potentials!$F$2:$F$2000=0)*(Potentials!$A$2:$A$2000=BA300)*(Potentials!$D$2:$D$2000)*(Potentials!$E$2:$E$2000&lt;&gt;"8 - Gagne")*(Potentials!$E$2:$E$2000&lt;&gt;"9 - Perdu")*(Potentials!$E$2:$E$2000&lt;&gt;"10 - Gele")),
SUMPRODUCT((Potentials!$F$2:$F$2000)*(Potentials!$A$2:$A$2000=BA300)*(Potentials!$E$2:$E$2000&lt;&gt;"8 - Gagne")*(Potentials!$E$2:$E$2000&lt;&gt;"9 - Perdu")*(Potentials!$E$2:$E$2000&lt;&gt;"10 - Gele")*(Potentials!$O$2:$O$2000=$A$2))
+SUMPRODUCT((Potentials!$F$2:$F$2000=0)*(Potentials!$A$2:$A$2000=BA300)*(Potentials!$D$2:$D$2000)*(Potentials!$E$2:$E$2000&lt;&gt;"8 - Gagne")*(Potentials!$E$2:$E$2000&lt;&gt;"9 - Perdu")*(Potentials!$E$2:$E$2000&lt;&gt;"10 - Gele")*(Potentials!$O$2:$O$2000=$A$2)))</f>
      </c>
    </row>
    <row r="301" spans="1:113">
      <c r="R301" t="str">
        <f>Potentials!A299</f>
      </c>
      <c r="S301" s="1" t="str">
        <f>Potentials!M299</f>
      </c>
      <c r="T301" s="47" t="str">
        <f>IF(INDEX(Potentials!$A$1:$O$1000,MATCH(R301,Potentials!$A$1:$A$1000,0),MATCH("Origine setup",Potentials!$A$1:$O$1,0))&lt;&gt;"",0,
IF($A$2="Tous",
IF(AND($R$2=0,$S$2=0,DATE(YEAR(S301),MONTH(S301),DAY(S301))&gt;=$O$6,(DATE(YEAR(S301),MONTH(S301),DAY(S301))&lt;=$O$3),LEFT(R301,3)="PRA"),1,
IF(AND($R$2&lt;&gt;0,$S$2&lt;&gt;0,DATE(YEAR(S301),MONTH(S301),DAY(S301))&gt;=$R$2,(DATE(YEAR(S301),MONTH(S301),DAY(S301))&lt;=$S$2),LEFT(R301,3)="PRA"),1,0)),
IF(AND($R$2=0,$S$2=0,DATE(YEAR(S301),MONTH(S301),DAY(S301))&gt;=$O$6,(DATE(YEAR(S301),MONTH(S301),DAY(S301))&lt;=$O$3),INDEX(Potentials!$A$1:$O$1000,MATCH(R301,Potentials!$A$1:$A$1000,0),MATCH("Groupe",Potentials!$A$1:$O$1,0))=$A$2,LEFT(R301,3)="PRA"),1,
IF(AND($R$2&lt;&gt;0,$S$2&lt;&gt;0,DATE(YEAR(S301),MONTH(S301),DAY(S301))&gt;=$R$2,(DATE(YEAR(S301),MONTH(S301),DAY(S301))&lt;=$S$2),INDEX(Potentials!$A$1:$O$1000,MATCH(R301,Potentials!$A$1:$A$1000,0),MATCH("Groupe",Potentials!$A$1:$O$1,0))=$A$2,LEFT(R301,3)="PRA"),1,0))))</f>
      </c>
      <c r="U301" s="47" t="str">
        <f>IF(T301&lt;&gt;0,SUM($T$4:T301),0)</f>
      </c>
      <c r="V301" s="1"/>
      <c r="W301" s="17"/>
      <c r="Y301" t="str">
        <f>Projects!A299</f>
      </c>
      <c r="Z301" s="1" t="str">
        <f>Projects!I299</f>
      </c>
      <c r="AA301" s="47" t="str">
        <f>IF($A$2="Tous",
IF(AND($Y$2=0,$Z$2=0,DATE(YEAR(Z301),MONTH(Z301),DAY(Z301))&gt;=$O$6,(DATE(YEAR(Z301),MONTH(Z301),DAY(Z301))&lt;=$O$3)),1,
IF(AND($Y$2&lt;&gt;0,$Z$2&lt;&gt;0,DATE(YEAR(Z301),MONTH(Z301),DAY(Z301))&gt;=$Y$2,(DATE(YEAR(Z301),MONTH(Z301),DAY(Z301))&lt;=$Z$2)),1,0)),
IF(AND($Y$2=0,$Z$2=0,DATE(YEAR(Z301),MONTH(Z301),DAY(Z301))&gt;=$O$6,(DATE(YEAR(Z301),MONTH(Z301),DAY(Z301))&lt;=$O$3),INDEX(Projects!$A$1:$O$1000,MATCH(Y301,Projects!$A$1:$A$1000,0),MATCH("Groupe",Projects!$A$1:$O$1,0))=$A$2),1,
IF(AND($Y$2&lt;&gt;0,$Z$2&lt;&gt;0,DATE(YEAR(Z301),MONTH(Z301),DAY(Z301))&gt;=$Y$2,(DATE(YEAR(Z301),MONTH(Z301),DAY(Z301))&lt;=$Z$2),INDEX(Projects!$A$1:$O$1000,MATCH(Y301,Projects!$A$1:$A$1000,0),MATCH("Groupe",Projects!$A$1:$O$1,0))=$A$2),1,0)))</f>
      </c>
      <c r="AB301" s="47" t="str">
        <f>IF(AA301&lt;&gt;0,SUM($AA$4:AA301),0)</f>
      </c>
      <c r="AC301" s="1"/>
      <c r="AD301" s="17"/>
      <c r="AF301" t="str">
        <f>Projects!A299</f>
      </c>
      <c r="AG301" s="1" t="str">
        <f>Projects!D299</f>
      </c>
      <c r="AH301" s="47" t="str">
        <f>IF($A$2="Tous",
IF(AND($AF$2=0,$AG$2=0,DATE(YEAR(AG301),MONTH(AG301),DAY(AG301))&gt;=$O$6,(DATE(YEAR(AG301),MONTH(AG301),DAY(AG301))&lt;=$O$3)),1,
IF(AND($AF$2&lt;&gt;0,$AG$2&lt;&gt;0,DATE(YEAR(AG301),MONTH(AG301),DAY(AG301))&gt;=$AF$2,(DATE(YEAR(AG301),MONTH(AG301),DAY(AG301))&lt;=$AG$2)),1,0)),
IF(AND($AF$2=0,$AG$2=0,DATE(YEAR(AG301),MONTH(AG301),DAY(AG301))&gt;=$O$6,(DATE(YEAR(AG301),MONTH(AG301),DAY(AG301))&lt;=$O$3),INDEX(Projects!$A$1:$O$1000,MATCH(AF301,Projects!$A$1:$A$1000,0),MATCH("Groupe",Projects!$A$1:$O$1,0))=$A$2),1,
IF(AND($AF$2&lt;&gt;0,$AG$2&lt;&gt;0,DATE(YEAR(AG301),MONTH(AG301),DAY(AG301))&gt;=$AF$2,(DATE(YEAR(AG301),MONTH(AG301),DAY(AG301))&lt;=$AG$2),INDEX(Projects!$A$1:$O$1000,MATCH(AF301,Projects!$A$1:$A$1000,0),MATCH("Groupe",Projects!$A$1:$O$1,0))=$A$2),1,0)))</f>
      </c>
      <c r="AI301" s="47" t="str">
        <f>IF(AH301&lt;&gt;0,SUM($AH$4:AH301),0)</f>
      </c>
      <c r="AJ301" s="1"/>
      <c r="AK301" s="17"/>
      <c r="AM301" t="str">
        <f>Potentials!A299</f>
      </c>
      <c r="AN301" s="1" t="str">
        <f>Potentials!L299</f>
      </c>
      <c r="AO301" s="47" t="str">
        <f>IF(INDEX(Potentials!$A$1:$O$1000,MATCH(R301,Potentials!$A$1:$A$1000,0),MATCH("Origine setup",Potentials!$A$1:$O$1,0))&lt;&gt;"",0,
IF($A$2="Tous",
IF(AND($AM$2=0,$AN$2=0,DATE(YEAR(AN301),MONTH(AN301),DAY(AN301))&gt;=$O$6,(DATE(YEAR(AN301),MONTH(AN301),DAY(AN301))&lt;=$O$3),INDEX(Potentials!$A$1:$O$10000,MATCH(AM301,Potentials!$A$1:$A$1000,0),MATCH("Statut",Potentials!$A$1:$O$1,0))="9 -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IF(AND($AM$2&lt;&gt;0,$AN$2&lt;&gt;0,DATE(YEAR(AN301),MONTH(AN301),DAY(AN301))&gt;=$AM$2,(DATE(YEAR(AN301),MONTH(AN301),DAY(AN301))&lt;=$AN$2),INDEX(Potentials!$A$1:$O$10000,MATCH(AM301,Potentials!$A$1:$A$1000,0),MATCH("Statut",Potentials!$A$1:$O$1,0))="9 - Perdu"),1,0)),
IF(AND($AM$2=0,$AN$2=0,DATE(YEAR(AN301),MONTH(AN301),DAY(AN301))&gt;=$O$6,(DATE(YEAR(AN301),MONTH(AN301),DAY(AN301))&lt;=$O$3),INDEX(Potentials!$A$1:$O$1000,MATCH(AM301,Potentials!$A$1:$A$1000,0),MATCH("Groupe",Potentials!$A$1:$O$1,0))=$A$2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,MATCH(AM301,Potentials!$A$1:$A$1000,0),MATCH("Groupe",Potentials!$A$1:$O$1,0))=$A$2,INDEX(Potentials!$A$1:$O$10000,MATCH(AM301,Potentials!$A$1:$A$1000,0),MATCH("Statut",Potentials!$A$1:$O$1,0))="9 - Perdu"),1,0))))</f>
      </c>
      <c r="AP301" s="47" t="str">
        <f>IF(AO301&lt;&gt;0,SUM($AO$4:AO301),0)</f>
      </c>
      <c r="AQ301" s="1"/>
      <c r="AR301" s="17"/>
      <c r="AT301" t="str">
        <f>IF(COUNTIF($AT$4:AT300,Potentials!B299)&gt;0,"",Potentials!B299)</f>
      </c>
      <c r="AU301" s="2" t="str">
        <f t="array" ref="AU301" aca="1" ca="1">IF($A$2="Tous",SUMPRODUCT((Potentials!$F$2:$F$2000)*(Potentials!$B$2:$B$2000=AT301)*(Potentials!$E$2:$E$2000&lt;&gt;"8 - Gagne")*(Potentials!$E$2:$E$2000&lt;&gt;"9 - Perdu")*(Potentials!$E$2:$E$2000&lt;&gt;"10 - Gele"))
+SUMPRODUCT((Potentials!$F$2:$F$2000=0)*(Potentials!$B$2:$B$2000=AT301)*(Potentials!$D$2:$D$2000)*(Potentials!$E$2:$E$2000&lt;&gt;"8 - Gagne")*(Potentials!$E$2:$E$2000&lt;&gt;"9 - Perdu")*(Potentials!$E$2:$E$2000&lt;&gt;"10 - Gele")),
SUMPRODUCT((Potentials!$F$2:$F$2000)*(Potentials!$B$2:$B$2000=AT301)*(Potentials!$E$2:$E$2000&lt;&gt;"8 - Gagne")*(Potentials!$E$2:$E$2000&lt;&gt;"9 - Perdu")*(Potentials!$E$2:$E$2000&lt;&gt;"10 - Gele")*(Potentials!$O$2:$O$2000=$A$2))
+SUMPRODUCT((Potentials!$F$2:$F$2000=0)*(Potentials!$B$2:$B$2000=AT301)*(Potentials!$D$2:$D$2000)*(Potentials!$E$2:$E$2000&lt;&gt;"8 - Gagne")*(Potentials!$E$2:$E$2000&lt;&gt;"9 - Perdu")*(Potentials!$E$2:$E$2000&lt;&gt;"10 - Gele")*(Potentials!$O$2:$O$2000=$A$2)))</f>
      </c>
      <c r="BA301" t="str">
        <f>Potentials!A299</f>
      </c>
      <c r="BB301" s="2" t="str">
        <f t="array" ref="BB301" aca="1" ca="1">IF($A$2="Tous",SUMPRODUCT((Potentials!$F$2:$F$2000)*(Potentials!$A$2:$A$2000=BA301)*(Potentials!$E$2:$E$2000&lt;&gt;"8 - Gagne")*(Potentials!$E$2:$E$2000&lt;&gt;"9 - Perdu")*(Potentials!$E$2:$E$2000&lt;&gt;"10 - Gele"))
+SUMPRODUCT((Potentials!$F$2:$F$2000=0)*(Potentials!$A$2:$A$2000=BA301)*(Potentials!$D$2:$D$2000)*(Potentials!$E$2:$E$2000&lt;&gt;"8 - Gagne")*(Potentials!$E$2:$E$2000&lt;&gt;"9 - Perdu")*(Potentials!$E$2:$E$2000&lt;&gt;"10 - Gele")),
SUMPRODUCT((Potentials!$F$2:$F$2000)*(Potentials!$A$2:$A$2000=BA301)*(Potentials!$E$2:$E$2000&lt;&gt;"8 - Gagne")*(Potentials!$E$2:$E$2000&lt;&gt;"9 - Perdu")*(Potentials!$E$2:$E$2000&lt;&gt;"10 - Gele")*(Potentials!$O$2:$O$2000=$A$2))
+SUMPRODUCT((Potentials!$F$2:$F$2000=0)*(Potentials!$A$2:$A$2000=BA301)*(Potentials!$D$2:$D$2000)*(Potentials!$E$2:$E$2000&lt;&gt;"8 - Gagne")*(Potentials!$E$2:$E$2000&lt;&gt;"9 - Perdu")*(Potentials!$E$2:$E$2000&lt;&gt;"10 - Gele")*(Potentials!$O$2:$O$2000=$A$2)))</f>
      </c>
    </row>
    <row r="302" spans="1:113">
      <c r="R302" t="str">
        <f>Potentials!A300</f>
      </c>
      <c r="S302" s="1" t="str">
        <f>Potentials!M300</f>
      </c>
      <c r="T302" s="47" t="str">
        <f>IF(INDEX(Potentials!$A$1:$O$1000,MATCH(R302,Potentials!$A$1:$A$1000,0),MATCH("Origine setup",Potentials!$A$1:$O$1,0))&lt;&gt;"",0,
IF($A$2="Tous",
IF(AND($R$2=0,$S$2=0,DATE(YEAR(S302),MONTH(S302),DAY(S302))&gt;=$O$6,(DATE(YEAR(S302),MONTH(S302),DAY(S302))&lt;=$O$3),LEFT(R302,3)="PRA"),1,
IF(AND($R$2&lt;&gt;0,$S$2&lt;&gt;0,DATE(YEAR(S302),MONTH(S302),DAY(S302))&gt;=$R$2,(DATE(YEAR(S302),MONTH(S302),DAY(S302))&lt;=$S$2),LEFT(R302,3)="PRA"),1,0)),
IF(AND($R$2=0,$S$2=0,DATE(YEAR(S302),MONTH(S302),DAY(S302))&gt;=$O$6,(DATE(YEAR(S302),MONTH(S302),DAY(S302))&lt;=$O$3),INDEX(Potentials!$A$1:$O$1000,MATCH(R302,Potentials!$A$1:$A$1000,0),MATCH("Groupe",Potentials!$A$1:$O$1,0))=$A$2,LEFT(R302,3)="PRA"),1,
IF(AND($R$2&lt;&gt;0,$S$2&lt;&gt;0,DATE(YEAR(S302),MONTH(S302),DAY(S302))&gt;=$R$2,(DATE(YEAR(S302),MONTH(S302),DAY(S302))&lt;=$S$2),INDEX(Potentials!$A$1:$O$1000,MATCH(R302,Potentials!$A$1:$A$1000,0),MATCH("Groupe",Potentials!$A$1:$O$1,0))=$A$2,LEFT(R302,3)="PRA"),1,0))))</f>
      </c>
      <c r="U302" s="47" t="str">
        <f>IF(T302&lt;&gt;0,SUM($T$4:T302),0)</f>
      </c>
      <c r="V302" s="1"/>
      <c r="W302" s="17"/>
      <c r="Y302" t="str">
        <f>Projects!A300</f>
      </c>
      <c r="Z302" s="1" t="str">
        <f>Projects!I300</f>
      </c>
      <c r="AA302" s="47" t="str">
        <f>IF($A$2="Tous",
IF(AND($Y$2=0,$Z$2=0,DATE(YEAR(Z302),MONTH(Z302),DAY(Z302))&gt;=$O$6,(DATE(YEAR(Z302),MONTH(Z302),DAY(Z302))&lt;=$O$3)),1,
IF(AND($Y$2&lt;&gt;0,$Z$2&lt;&gt;0,DATE(YEAR(Z302),MONTH(Z302),DAY(Z302))&gt;=$Y$2,(DATE(YEAR(Z302),MONTH(Z302),DAY(Z302))&lt;=$Z$2)),1,0)),
IF(AND($Y$2=0,$Z$2=0,DATE(YEAR(Z302),MONTH(Z302),DAY(Z302))&gt;=$O$6,(DATE(YEAR(Z302),MONTH(Z302),DAY(Z302))&lt;=$O$3),INDEX(Projects!$A$1:$O$1000,MATCH(Y302,Projects!$A$1:$A$1000,0),MATCH("Groupe",Projects!$A$1:$O$1,0))=$A$2),1,
IF(AND($Y$2&lt;&gt;0,$Z$2&lt;&gt;0,DATE(YEAR(Z302),MONTH(Z302),DAY(Z302))&gt;=$Y$2,(DATE(YEAR(Z302),MONTH(Z302),DAY(Z302))&lt;=$Z$2),INDEX(Projects!$A$1:$O$1000,MATCH(Y302,Projects!$A$1:$A$1000,0),MATCH("Groupe",Projects!$A$1:$O$1,0))=$A$2),1,0)))</f>
      </c>
      <c r="AB302" s="47" t="str">
        <f>IF(AA302&lt;&gt;0,SUM($AA$4:AA302),0)</f>
      </c>
      <c r="AC302" s="1"/>
      <c r="AD302" s="17"/>
      <c r="AF302" t="str">
        <f>Projects!A300</f>
      </c>
      <c r="AG302" s="1" t="str">
        <f>Projects!D300</f>
      </c>
      <c r="AH302" s="47" t="str">
        <f>IF($A$2="Tous",
IF(AND($AF$2=0,$AG$2=0,DATE(YEAR(AG302),MONTH(AG302),DAY(AG302))&gt;=$O$6,(DATE(YEAR(AG302),MONTH(AG302),DAY(AG302))&lt;=$O$3)),1,
IF(AND($AF$2&lt;&gt;0,$AG$2&lt;&gt;0,DATE(YEAR(AG302),MONTH(AG302),DAY(AG302))&gt;=$AF$2,(DATE(YEAR(AG302),MONTH(AG302),DAY(AG302))&lt;=$AG$2)),1,0)),
IF(AND($AF$2=0,$AG$2=0,DATE(YEAR(AG302),MONTH(AG302),DAY(AG302))&gt;=$O$6,(DATE(YEAR(AG302),MONTH(AG302),DAY(AG302))&lt;=$O$3),INDEX(Projects!$A$1:$O$1000,MATCH(AF302,Projects!$A$1:$A$1000,0),MATCH("Groupe",Projects!$A$1:$O$1,0))=$A$2),1,
IF(AND($AF$2&lt;&gt;0,$AG$2&lt;&gt;0,DATE(YEAR(AG302),MONTH(AG302),DAY(AG302))&gt;=$AF$2,(DATE(YEAR(AG302),MONTH(AG302),DAY(AG302))&lt;=$AG$2),INDEX(Projects!$A$1:$O$1000,MATCH(AF302,Projects!$A$1:$A$1000,0),MATCH("Groupe",Projects!$A$1:$O$1,0))=$A$2),1,0)))</f>
      </c>
      <c r="AI302" s="47" t="str">
        <f>IF(AH302&lt;&gt;0,SUM($AH$4:AH302),0)</f>
      </c>
      <c r="AJ302" s="1"/>
      <c r="AK302" s="17"/>
      <c r="AM302" t="str">
        <f>Potentials!A300</f>
      </c>
      <c r="AN302" s="1" t="str">
        <f>Potentials!L300</f>
      </c>
      <c r="AO302" s="47" t="str">
        <f>IF(INDEX(Potentials!$A$1:$O$1000,MATCH(R302,Potentials!$A$1:$A$1000,0),MATCH("Origine setup",Potentials!$A$1:$O$1,0))&lt;&gt;"",0,
IF($A$2="Tous",
IF(AND($AM$2=0,$AN$2=0,DATE(YEAR(AN302),MONTH(AN302),DAY(AN302))&gt;=$O$6,(DATE(YEAR(AN302),MONTH(AN302),DAY(AN302))&lt;=$O$3),INDEX(Potentials!$A$1:$O$10000,MATCH(AM302,Potentials!$A$1:$A$1000,0),MATCH("Statut",Potentials!$A$1:$O$1,0))="9 -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IF(AND($AM$2&lt;&gt;0,$AN$2&lt;&gt;0,DATE(YEAR(AN302),MONTH(AN302),DAY(AN302))&gt;=$AM$2,(DATE(YEAR(AN302),MONTH(AN302),DAY(AN302))&lt;=$AN$2),INDEX(Potentials!$A$1:$O$10000,MATCH(AM302,Potentials!$A$1:$A$1000,0),MATCH("Statut",Potentials!$A$1:$O$1,0))="9 - Perdu"),1,0)),
IF(AND($AM$2=0,$AN$2=0,DATE(YEAR(AN302),MONTH(AN302),DAY(AN302))&gt;=$O$6,(DATE(YEAR(AN302),MONTH(AN302),DAY(AN302))&lt;=$O$3),INDEX(Potentials!$A$1:$O$1000,MATCH(AM302,Potentials!$A$1:$A$1000,0),MATCH("Groupe",Potentials!$A$1:$O$1,0))=$A$2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,MATCH(AM302,Potentials!$A$1:$A$1000,0),MATCH("Groupe",Potentials!$A$1:$O$1,0))=$A$2,INDEX(Potentials!$A$1:$O$10000,MATCH(AM302,Potentials!$A$1:$A$1000,0),MATCH("Statut",Potentials!$A$1:$O$1,0))="9 - Perdu"),1,0))))</f>
      </c>
      <c r="AP302" s="47" t="str">
        <f>IF(AO302&lt;&gt;0,SUM($AO$4:AO302),0)</f>
      </c>
      <c r="AQ302" s="1"/>
      <c r="AR302" s="17"/>
      <c r="AT302" t="str">
        <f>IF(COUNTIF($AT$4:AT301,Potentials!B300)&gt;0,"",Potentials!B300)</f>
      </c>
      <c r="AU302" s="2" t="str">
        <f t="array" ref="AU302" aca="1" ca="1">IF($A$2="Tous",SUMPRODUCT((Potentials!$F$2:$F$2000)*(Potentials!$B$2:$B$2000=AT302)*(Potentials!$E$2:$E$2000&lt;&gt;"8 - Gagne")*(Potentials!$E$2:$E$2000&lt;&gt;"9 - Perdu")*(Potentials!$E$2:$E$2000&lt;&gt;"10 - Gele"))
+SUMPRODUCT((Potentials!$F$2:$F$2000=0)*(Potentials!$B$2:$B$2000=AT302)*(Potentials!$D$2:$D$2000)*(Potentials!$E$2:$E$2000&lt;&gt;"8 - Gagne")*(Potentials!$E$2:$E$2000&lt;&gt;"9 - Perdu")*(Potentials!$E$2:$E$2000&lt;&gt;"10 - Gele")),
SUMPRODUCT((Potentials!$F$2:$F$2000)*(Potentials!$B$2:$B$2000=AT302)*(Potentials!$E$2:$E$2000&lt;&gt;"8 - Gagne")*(Potentials!$E$2:$E$2000&lt;&gt;"9 - Perdu")*(Potentials!$E$2:$E$2000&lt;&gt;"10 - Gele")*(Potentials!$O$2:$O$2000=$A$2))
+SUMPRODUCT((Potentials!$F$2:$F$2000=0)*(Potentials!$B$2:$B$2000=AT302)*(Potentials!$D$2:$D$2000)*(Potentials!$E$2:$E$2000&lt;&gt;"8 - Gagne")*(Potentials!$E$2:$E$2000&lt;&gt;"9 - Perdu")*(Potentials!$E$2:$E$2000&lt;&gt;"10 - Gele")*(Potentials!$O$2:$O$2000=$A$2)))</f>
      </c>
      <c r="BA302" t="str">
        <f>Potentials!A300</f>
      </c>
      <c r="BB302" s="2" t="str">
        <f t="array" ref="BB302" aca="1" ca="1">IF($A$2="Tous",SUMPRODUCT((Potentials!$F$2:$F$2000)*(Potentials!$A$2:$A$2000=BA302)*(Potentials!$E$2:$E$2000&lt;&gt;"8 - Gagne")*(Potentials!$E$2:$E$2000&lt;&gt;"9 - Perdu")*(Potentials!$E$2:$E$2000&lt;&gt;"10 - Gele"))
+SUMPRODUCT((Potentials!$F$2:$F$2000=0)*(Potentials!$A$2:$A$2000=BA302)*(Potentials!$D$2:$D$2000)*(Potentials!$E$2:$E$2000&lt;&gt;"8 - Gagne")*(Potentials!$E$2:$E$2000&lt;&gt;"9 - Perdu")*(Potentials!$E$2:$E$2000&lt;&gt;"10 - Gele")),
SUMPRODUCT((Potentials!$F$2:$F$2000)*(Potentials!$A$2:$A$2000=BA302)*(Potentials!$E$2:$E$2000&lt;&gt;"8 - Gagne")*(Potentials!$E$2:$E$2000&lt;&gt;"9 - Perdu")*(Potentials!$E$2:$E$2000&lt;&gt;"10 - Gele")*(Potentials!$O$2:$O$2000=$A$2))
+SUMPRODUCT((Potentials!$F$2:$F$2000=0)*(Potentials!$A$2:$A$2000=BA302)*(Potentials!$D$2:$D$2000)*(Potentials!$E$2:$E$2000&lt;&gt;"8 - Gagne")*(Potentials!$E$2:$E$2000&lt;&gt;"9 - Perdu")*(Potentials!$E$2:$E$2000&lt;&gt;"10 - Gele")*(Potentials!$O$2:$O$2000=$A$2)))</f>
      </c>
    </row>
    <row r="303" spans="1:113">
      <c r="R303" t="str">
        <f>Potentials!A301</f>
      </c>
      <c r="S303" s="1" t="str">
        <f>Potentials!M301</f>
      </c>
      <c r="T303" s="47" t="str">
        <f>IF(INDEX(Potentials!$A$1:$O$1000,MATCH(R303,Potentials!$A$1:$A$1000,0),MATCH("Origine setup",Potentials!$A$1:$O$1,0))&lt;&gt;"",0,
IF($A$2="Tous",
IF(AND($R$2=0,$S$2=0,DATE(YEAR(S303),MONTH(S303),DAY(S303))&gt;=$O$6,(DATE(YEAR(S303),MONTH(S303),DAY(S303))&lt;=$O$3),LEFT(R303,3)="PRA"),1,
IF(AND($R$2&lt;&gt;0,$S$2&lt;&gt;0,DATE(YEAR(S303),MONTH(S303),DAY(S303))&gt;=$R$2,(DATE(YEAR(S303),MONTH(S303),DAY(S303))&lt;=$S$2),LEFT(R303,3)="PRA"),1,0)),
IF(AND($R$2=0,$S$2=0,DATE(YEAR(S303),MONTH(S303),DAY(S303))&gt;=$O$6,(DATE(YEAR(S303),MONTH(S303),DAY(S303))&lt;=$O$3),INDEX(Potentials!$A$1:$O$1000,MATCH(R303,Potentials!$A$1:$A$1000,0),MATCH("Groupe",Potentials!$A$1:$O$1,0))=$A$2,LEFT(R303,3)="PRA"),1,
IF(AND($R$2&lt;&gt;0,$S$2&lt;&gt;0,DATE(YEAR(S303),MONTH(S303),DAY(S303))&gt;=$R$2,(DATE(YEAR(S303),MONTH(S303),DAY(S303))&lt;=$S$2),INDEX(Potentials!$A$1:$O$1000,MATCH(R303,Potentials!$A$1:$A$1000,0),MATCH("Groupe",Potentials!$A$1:$O$1,0))=$A$2,LEFT(R303,3)="PRA"),1,0))))</f>
      </c>
      <c r="U303" s="47" t="str">
        <f>IF(T303&lt;&gt;0,SUM($T$4:T303),0)</f>
      </c>
      <c r="V303" s="1"/>
      <c r="W303" s="17"/>
      <c r="Y303" t="str">
        <f>Projects!A301</f>
      </c>
      <c r="Z303" s="1" t="str">
        <f>Projects!I301</f>
      </c>
      <c r="AA303" s="47" t="str">
        <f>IF($A$2="Tous",
IF(AND($Y$2=0,$Z$2=0,DATE(YEAR(Z303),MONTH(Z303),DAY(Z303))&gt;=$O$6,(DATE(YEAR(Z303),MONTH(Z303),DAY(Z303))&lt;=$O$3)),1,
IF(AND($Y$2&lt;&gt;0,$Z$2&lt;&gt;0,DATE(YEAR(Z303),MONTH(Z303),DAY(Z303))&gt;=$Y$2,(DATE(YEAR(Z303),MONTH(Z303),DAY(Z303))&lt;=$Z$2)),1,0)),
IF(AND($Y$2=0,$Z$2=0,DATE(YEAR(Z303),MONTH(Z303),DAY(Z303))&gt;=$O$6,(DATE(YEAR(Z303),MONTH(Z303),DAY(Z303))&lt;=$O$3),INDEX(Projects!$A$1:$O$1000,MATCH(Y303,Projects!$A$1:$A$1000,0),MATCH("Groupe",Projects!$A$1:$O$1,0))=$A$2),1,
IF(AND($Y$2&lt;&gt;0,$Z$2&lt;&gt;0,DATE(YEAR(Z303),MONTH(Z303),DAY(Z303))&gt;=$Y$2,(DATE(YEAR(Z303),MONTH(Z303),DAY(Z303))&lt;=$Z$2),INDEX(Projects!$A$1:$O$1000,MATCH(Y303,Projects!$A$1:$A$1000,0),MATCH("Groupe",Projects!$A$1:$O$1,0))=$A$2),1,0)))</f>
      </c>
      <c r="AB303" s="47" t="str">
        <f>IF(AA303&lt;&gt;0,SUM($AA$4:AA303),0)</f>
      </c>
      <c r="AC303" s="1"/>
      <c r="AD303" s="17"/>
      <c r="AF303" t="str">
        <f>Projects!A301</f>
      </c>
      <c r="AG303" s="1" t="str">
        <f>Projects!D301</f>
      </c>
      <c r="AH303" s="47" t="str">
        <f>IF($A$2="Tous",
IF(AND($AF$2=0,$AG$2=0,DATE(YEAR(AG303),MONTH(AG303),DAY(AG303))&gt;=$O$6,(DATE(YEAR(AG303),MONTH(AG303),DAY(AG303))&lt;=$O$3)),1,
IF(AND($AF$2&lt;&gt;0,$AG$2&lt;&gt;0,DATE(YEAR(AG303),MONTH(AG303),DAY(AG303))&gt;=$AF$2,(DATE(YEAR(AG303),MONTH(AG303),DAY(AG303))&lt;=$AG$2)),1,0)),
IF(AND($AF$2=0,$AG$2=0,DATE(YEAR(AG303),MONTH(AG303),DAY(AG303))&gt;=$O$6,(DATE(YEAR(AG303),MONTH(AG303),DAY(AG303))&lt;=$O$3),INDEX(Projects!$A$1:$O$1000,MATCH(AF303,Projects!$A$1:$A$1000,0),MATCH("Groupe",Projects!$A$1:$O$1,0))=$A$2),1,
IF(AND($AF$2&lt;&gt;0,$AG$2&lt;&gt;0,DATE(YEAR(AG303),MONTH(AG303),DAY(AG303))&gt;=$AF$2,(DATE(YEAR(AG303),MONTH(AG303),DAY(AG303))&lt;=$AG$2),INDEX(Projects!$A$1:$O$1000,MATCH(AF303,Projects!$A$1:$A$1000,0),MATCH("Groupe",Projects!$A$1:$O$1,0))=$A$2),1,0)))</f>
      </c>
      <c r="AI303" s="47" t="str">
        <f>IF(AH303&lt;&gt;0,SUM($AH$4:AH303),0)</f>
      </c>
      <c r="AJ303" s="1"/>
      <c r="AK303" s="17"/>
      <c r="AM303" t="str">
        <f>Potentials!A301</f>
      </c>
      <c r="AN303" s="1" t="str">
        <f>Potentials!L301</f>
      </c>
      <c r="AO303" s="47" t="str">
        <f>IF(INDEX(Potentials!$A$1:$O$1000,MATCH(R303,Potentials!$A$1:$A$1000,0),MATCH("Origine setup",Potentials!$A$1:$O$1,0))&lt;&gt;"",0,
IF($A$2="Tous",
IF(AND($AM$2=0,$AN$2=0,DATE(YEAR(AN303),MONTH(AN303),DAY(AN303))&gt;=$O$6,(DATE(YEAR(AN303),MONTH(AN303),DAY(AN303))&lt;=$O$3),INDEX(Potentials!$A$1:$O$10000,MATCH(AM303,Potentials!$A$1:$A$1000,0),MATCH("Statut",Potentials!$A$1:$O$1,0))="9 -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IF(AND($AM$2&lt;&gt;0,$AN$2&lt;&gt;0,DATE(YEAR(AN303),MONTH(AN303),DAY(AN303))&gt;=$AM$2,(DATE(YEAR(AN303),MONTH(AN303),DAY(AN303))&lt;=$AN$2),INDEX(Potentials!$A$1:$O$10000,MATCH(AM303,Potentials!$A$1:$A$1000,0),MATCH("Statut",Potentials!$A$1:$O$1,0))="9 - Perdu"),1,0)),
IF(AND($AM$2=0,$AN$2=0,DATE(YEAR(AN303),MONTH(AN303),DAY(AN303))&gt;=$O$6,(DATE(YEAR(AN303),MONTH(AN303),DAY(AN303))&lt;=$O$3),INDEX(Potentials!$A$1:$O$1000,MATCH(AM303,Potentials!$A$1:$A$1000,0),MATCH("Groupe",Potentials!$A$1:$O$1,0))=$A$2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,MATCH(AM303,Potentials!$A$1:$A$1000,0),MATCH("Groupe",Potentials!$A$1:$O$1,0))=$A$2,INDEX(Potentials!$A$1:$O$10000,MATCH(AM303,Potentials!$A$1:$A$1000,0),MATCH("Statut",Potentials!$A$1:$O$1,0))="9 - Perdu"),1,0))))</f>
      </c>
      <c r="AP303" s="47" t="str">
        <f>IF(AO303&lt;&gt;0,SUM($AO$4:AO303),0)</f>
      </c>
      <c r="AQ303" s="1"/>
      <c r="AR303" s="17"/>
      <c r="AT303" t="str">
        <f>IF(COUNTIF($AT$4:AT302,Potentials!B301)&gt;0,"",Potentials!B301)</f>
      </c>
      <c r="AU303" s="2" t="str">
        <f t="array" ref="AU303" aca="1" ca="1">IF($A$2="Tous",SUMPRODUCT((Potentials!$F$2:$F$2000)*(Potentials!$B$2:$B$2000=AT303)*(Potentials!$E$2:$E$2000&lt;&gt;"8 - Gagne")*(Potentials!$E$2:$E$2000&lt;&gt;"9 - Perdu")*(Potentials!$E$2:$E$2000&lt;&gt;"10 - Gele"))
+SUMPRODUCT((Potentials!$F$2:$F$2000=0)*(Potentials!$B$2:$B$2000=AT303)*(Potentials!$D$2:$D$2000)*(Potentials!$E$2:$E$2000&lt;&gt;"8 - Gagne")*(Potentials!$E$2:$E$2000&lt;&gt;"9 - Perdu")*(Potentials!$E$2:$E$2000&lt;&gt;"10 - Gele")),
SUMPRODUCT((Potentials!$F$2:$F$2000)*(Potentials!$B$2:$B$2000=AT303)*(Potentials!$E$2:$E$2000&lt;&gt;"8 - Gagne")*(Potentials!$E$2:$E$2000&lt;&gt;"9 - Perdu")*(Potentials!$E$2:$E$2000&lt;&gt;"10 - Gele")*(Potentials!$O$2:$O$2000=$A$2))
+SUMPRODUCT((Potentials!$F$2:$F$2000=0)*(Potentials!$B$2:$B$2000=AT303)*(Potentials!$D$2:$D$2000)*(Potentials!$E$2:$E$2000&lt;&gt;"8 - Gagne")*(Potentials!$E$2:$E$2000&lt;&gt;"9 - Perdu")*(Potentials!$E$2:$E$2000&lt;&gt;"10 - Gele")*(Potentials!$O$2:$O$2000=$A$2)))</f>
      </c>
      <c r="BA303" t="str">
        <f>Potentials!A301</f>
      </c>
      <c r="BB303" s="2" t="str">
        <f t="array" ref="BB303" aca="1" ca="1">IF($A$2="Tous",SUMPRODUCT((Potentials!$F$2:$F$2000)*(Potentials!$A$2:$A$2000=BA303)*(Potentials!$E$2:$E$2000&lt;&gt;"8 - Gagne")*(Potentials!$E$2:$E$2000&lt;&gt;"9 - Perdu")*(Potentials!$E$2:$E$2000&lt;&gt;"10 - Gele"))
+SUMPRODUCT((Potentials!$F$2:$F$2000=0)*(Potentials!$A$2:$A$2000=BA303)*(Potentials!$D$2:$D$2000)*(Potentials!$E$2:$E$2000&lt;&gt;"8 - Gagne")*(Potentials!$E$2:$E$2000&lt;&gt;"9 - Perdu")*(Potentials!$E$2:$E$2000&lt;&gt;"10 - Gele")),
SUMPRODUCT((Potentials!$F$2:$F$2000)*(Potentials!$A$2:$A$2000=BA303)*(Potentials!$E$2:$E$2000&lt;&gt;"8 - Gagne")*(Potentials!$E$2:$E$2000&lt;&gt;"9 - Perdu")*(Potentials!$E$2:$E$2000&lt;&gt;"10 - Gele")*(Potentials!$O$2:$O$2000=$A$2))
+SUMPRODUCT((Potentials!$F$2:$F$2000=0)*(Potentials!$A$2:$A$2000=BA303)*(Potentials!$D$2:$D$2000)*(Potentials!$E$2:$E$2000&lt;&gt;"8 - Gagne")*(Potentials!$E$2:$E$2000&lt;&gt;"9 - Perdu")*(Potentials!$E$2:$E$2000&lt;&gt;"10 - Gele")*(Potentials!$O$2:$O$2000=$A$2)))</f>
      </c>
    </row>
    <row r="304" spans="1:113">
      <c r="R304" t="str">
        <f>Potentials!A302</f>
      </c>
      <c r="S304" s="1" t="str">
        <f>Potentials!M302</f>
      </c>
      <c r="T304" s="47" t="str">
        <f>IF(INDEX(Potentials!$A$1:$O$1000,MATCH(R304,Potentials!$A$1:$A$1000,0),MATCH("Origine setup",Potentials!$A$1:$O$1,0))&lt;&gt;"",0,
IF($A$2="Tous",
IF(AND($R$2=0,$S$2=0,DATE(YEAR(S304),MONTH(S304),DAY(S304))&gt;=$O$6,(DATE(YEAR(S304),MONTH(S304),DAY(S304))&lt;=$O$3),LEFT(R304,3)="PRA"),1,
IF(AND($R$2&lt;&gt;0,$S$2&lt;&gt;0,DATE(YEAR(S304),MONTH(S304),DAY(S304))&gt;=$R$2,(DATE(YEAR(S304),MONTH(S304),DAY(S304))&lt;=$S$2),LEFT(R304,3)="PRA"),1,0)),
IF(AND($R$2=0,$S$2=0,DATE(YEAR(S304),MONTH(S304),DAY(S304))&gt;=$O$6,(DATE(YEAR(S304),MONTH(S304),DAY(S304))&lt;=$O$3),INDEX(Potentials!$A$1:$O$1000,MATCH(R304,Potentials!$A$1:$A$1000,0),MATCH("Groupe",Potentials!$A$1:$O$1,0))=$A$2,LEFT(R304,3)="PRA"),1,
IF(AND($R$2&lt;&gt;0,$S$2&lt;&gt;0,DATE(YEAR(S304),MONTH(S304),DAY(S304))&gt;=$R$2,(DATE(YEAR(S304),MONTH(S304),DAY(S304))&lt;=$S$2),INDEX(Potentials!$A$1:$O$1000,MATCH(R304,Potentials!$A$1:$A$1000,0),MATCH("Groupe",Potentials!$A$1:$O$1,0))=$A$2,LEFT(R304,3)="PRA"),1,0))))</f>
      </c>
      <c r="U304" s="47" t="str">
        <f>IF(T304&lt;&gt;0,SUM($T$4:T304),0)</f>
      </c>
      <c r="V304" s="1"/>
      <c r="W304" s="17"/>
      <c r="Y304" t="str">
        <f>Projects!A302</f>
      </c>
      <c r="Z304" s="1" t="str">
        <f>Projects!I302</f>
      </c>
      <c r="AA304" s="47" t="str">
        <f>IF($A$2="Tous",
IF(AND($Y$2=0,$Z$2=0,DATE(YEAR(Z304),MONTH(Z304),DAY(Z304))&gt;=$O$6,(DATE(YEAR(Z304),MONTH(Z304),DAY(Z304))&lt;=$O$3)),1,
IF(AND($Y$2&lt;&gt;0,$Z$2&lt;&gt;0,DATE(YEAR(Z304),MONTH(Z304),DAY(Z304))&gt;=$Y$2,(DATE(YEAR(Z304),MONTH(Z304),DAY(Z304))&lt;=$Z$2)),1,0)),
IF(AND($Y$2=0,$Z$2=0,DATE(YEAR(Z304),MONTH(Z304),DAY(Z304))&gt;=$O$6,(DATE(YEAR(Z304),MONTH(Z304),DAY(Z304))&lt;=$O$3),INDEX(Projects!$A$1:$O$1000,MATCH(Y304,Projects!$A$1:$A$1000,0),MATCH("Groupe",Projects!$A$1:$O$1,0))=$A$2),1,
IF(AND($Y$2&lt;&gt;0,$Z$2&lt;&gt;0,DATE(YEAR(Z304),MONTH(Z304),DAY(Z304))&gt;=$Y$2,(DATE(YEAR(Z304),MONTH(Z304),DAY(Z304))&lt;=$Z$2),INDEX(Projects!$A$1:$O$1000,MATCH(Y304,Projects!$A$1:$A$1000,0),MATCH("Groupe",Projects!$A$1:$O$1,0))=$A$2),1,0)))</f>
      </c>
      <c r="AB304" s="47" t="str">
        <f>IF(AA304&lt;&gt;0,SUM($AA$4:AA304),0)</f>
      </c>
      <c r="AC304" s="1"/>
      <c r="AD304" s="17"/>
      <c r="AF304" t="str">
        <f>Projects!A302</f>
      </c>
      <c r="AG304" s="1" t="str">
        <f>Projects!D302</f>
      </c>
      <c r="AH304" s="47" t="str">
        <f>IF($A$2="Tous",
IF(AND($AF$2=0,$AG$2=0,DATE(YEAR(AG304),MONTH(AG304),DAY(AG304))&gt;=$O$6,(DATE(YEAR(AG304),MONTH(AG304),DAY(AG304))&lt;=$O$3)),1,
IF(AND($AF$2&lt;&gt;0,$AG$2&lt;&gt;0,DATE(YEAR(AG304),MONTH(AG304),DAY(AG304))&gt;=$AF$2,(DATE(YEAR(AG304),MONTH(AG304),DAY(AG304))&lt;=$AG$2)),1,0)),
IF(AND($AF$2=0,$AG$2=0,DATE(YEAR(AG304),MONTH(AG304),DAY(AG304))&gt;=$O$6,(DATE(YEAR(AG304),MONTH(AG304),DAY(AG304))&lt;=$O$3),INDEX(Projects!$A$1:$O$1000,MATCH(AF304,Projects!$A$1:$A$1000,0),MATCH("Groupe",Projects!$A$1:$O$1,0))=$A$2),1,
IF(AND($AF$2&lt;&gt;0,$AG$2&lt;&gt;0,DATE(YEAR(AG304),MONTH(AG304),DAY(AG304))&gt;=$AF$2,(DATE(YEAR(AG304),MONTH(AG304),DAY(AG304))&lt;=$AG$2),INDEX(Projects!$A$1:$O$1000,MATCH(AF304,Projects!$A$1:$A$1000,0),MATCH("Groupe",Projects!$A$1:$O$1,0))=$A$2),1,0)))</f>
      </c>
      <c r="AI304" s="47" t="str">
        <f>IF(AH304&lt;&gt;0,SUM($AH$4:AH304),0)</f>
      </c>
      <c r="AJ304" s="1"/>
      <c r="AK304" s="17"/>
      <c r="AM304" t="str">
        <f>Potentials!A302</f>
      </c>
      <c r="AN304" s="1" t="str">
        <f>Potentials!L302</f>
      </c>
      <c r="AO304" s="47" t="str">
        <f>IF(INDEX(Potentials!$A$1:$O$1000,MATCH(R304,Potentials!$A$1:$A$1000,0),MATCH("Origine setup",Potentials!$A$1:$O$1,0))&lt;&gt;"",0,
IF($A$2="Tous",
IF(AND($AM$2=0,$AN$2=0,DATE(YEAR(AN304),MONTH(AN304),DAY(AN304))&gt;=$O$6,(DATE(YEAR(AN304),MONTH(AN304),DAY(AN304))&lt;=$O$3),INDEX(Potentials!$A$1:$O$10000,MATCH(AM304,Potentials!$A$1:$A$1000,0),MATCH("Statut",Potentials!$A$1:$O$1,0))="9 -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IF(AND($AM$2&lt;&gt;0,$AN$2&lt;&gt;0,DATE(YEAR(AN304),MONTH(AN304),DAY(AN304))&gt;=$AM$2,(DATE(YEAR(AN304),MONTH(AN304),DAY(AN304))&lt;=$AN$2),INDEX(Potentials!$A$1:$O$10000,MATCH(AM304,Potentials!$A$1:$A$1000,0),MATCH("Statut",Potentials!$A$1:$O$1,0))="9 - Perdu"),1,0)),
IF(AND($AM$2=0,$AN$2=0,DATE(YEAR(AN304),MONTH(AN304),DAY(AN304))&gt;=$O$6,(DATE(YEAR(AN304),MONTH(AN304),DAY(AN304))&lt;=$O$3),INDEX(Potentials!$A$1:$O$1000,MATCH(AM304,Potentials!$A$1:$A$1000,0),MATCH("Groupe",Potentials!$A$1:$O$1,0))=$A$2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,MATCH(AM304,Potentials!$A$1:$A$1000,0),MATCH("Groupe",Potentials!$A$1:$O$1,0))=$A$2,INDEX(Potentials!$A$1:$O$10000,MATCH(AM304,Potentials!$A$1:$A$1000,0),MATCH("Statut",Potentials!$A$1:$O$1,0))="9 - Perdu"),1,0))))</f>
      </c>
      <c r="AP304" s="47" t="str">
        <f>IF(AO304&lt;&gt;0,SUM($AO$4:AO304),0)</f>
      </c>
      <c r="AQ304" s="1"/>
      <c r="AR304" s="17"/>
      <c r="AT304" t="str">
        <f>IF(COUNTIF($AT$4:AT303,Potentials!B302)&gt;0,"",Potentials!B302)</f>
      </c>
      <c r="AU304" s="2" t="str">
        <f t="array" ref="AU304" aca="1" ca="1">IF($A$2="Tous",SUMPRODUCT((Potentials!$F$2:$F$2000)*(Potentials!$B$2:$B$2000=AT304)*(Potentials!$E$2:$E$2000&lt;&gt;"8 - Gagne")*(Potentials!$E$2:$E$2000&lt;&gt;"9 - Perdu")*(Potentials!$E$2:$E$2000&lt;&gt;"10 - Gele"))
+SUMPRODUCT((Potentials!$F$2:$F$2000=0)*(Potentials!$B$2:$B$2000=AT304)*(Potentials!$D$2:$D$2000)*(Potentials!$E$2:$E$2000&lt;&gt;"8 - Gagne")*(Potentials!$E$2:$E$2000&lt;&gt;"9 - Perdu")*(Potentials!$E$2:$E$2000&lt;&gt;"10 - Gele")),
SUMPRODUCT((Potentials!$F$2:$F$2000)*(Potentials!$B$2:$B$2000=AT304)*(Potentials!$E$2:$E$2000&lt;&gt;"8 - Gagne")*(Potentials!$E$2:$E$2000&lt;&gt;"9 - Perdu")*(Potentials!$E$2:$E$2000&lt;&gt;"10 - Gele")*(Potentials!$O$2:$O$2000=$A$2))
+SUMPRODUCT((Potentials!$F$2:$F$2000=0)*(Potentials!$B$2:$B$2000=AT304)*(Potentials!$D$2:$D$2000)*(Potentials!$E$2:$E$2000&lt;&gt;"8 - Gagne")*(Potentials!$E$2:$E$2000&lt;&gt;"9 - Perdu")*(Potentials!$E$2:$E$2000&lt;&gt;"10 - Gele")*(Potentials!$O$2:$O$2000=$A$2)))</f>
      </c>
      <c r="BA304" t="str">
        <f>Potentials!A302</f>
      </c>
      <c r="BB304" s="2" t="str">
        <f t="array" ref="BB304" aca="1" ca="1">IF($A$2="Tous",SUMPRODUCT((Potentials!$F$2:$F$2000)*(Potentials!$A$2:$A$2000=BA304)*(Potentials!$E$2:$E$2000&lt;&gt;"8 - Gagne")*(Potentials!$E$2:$E$2000&lt;&gt;"9 - Perdu")*(Potentials!$E$2:$E$2000&lt;&gt;"10 - Gele"))
+SUMPRODUCT((Potentials!$F$2:$F$2000=0)*(Potentials!$A$2:$A$2000=BA304)*(Potentials!$D$2:$D$2000)*(Potentials!$E$2:$E$2000&lt;&gt;"8 - Gagne")*(Potentials!$E$2:$E$2000&lt;&gt;"9 - Perdu")*(Potentials!$E$2:$E$2000&lt;&gt;"10 - Gele")),
SUMPRODUCT((Potentials!$F$2:$F$2000)*(Potentials!$A$2:$A$2000=BA304)*(Potentials!$E$2:$E$2000&lt;&gt;"8 - Gagne")*(Potentials!$E$2:$E$2000&lt;&gt;"9 - Perdu")*(Potentials!$E$2:$E$2000&lt;&gt;"10 - Gele")*(Potentials!$O$2:$O$2000=$A$2))
+SUMPRODUCT((Potentials!$F$2:$F$2000=0)*(Potentials!$A$2:$A$2000=BA304)*(Potentials!$D$2:$D$2000)*(Potentials!$E$2:$E$2000&lt;&gt;"8 - Gagne")*(Potentials!$E$2:$E$2000&lt;&gt;"9 - Perdu")*(Potentials!$E$2:$E$2000&lt;&gt;"10 - Gele")*(Potentials!$O$2:$O$2000=$A$2)))</f>
      </c>
    </row>
    <row r="305" spans="1:113">
      <c r="R305" t="str">
        <f>Potentials!A303</f>
      </c>
      <c r="S305" s="1" t="str">
        <f>Potentials!M303</f>
      </c>
      <c r="T305" s="47" t="str">
        <f>IF(INDEX(Potentials!$A$1:$O$1000,MATCH(R305,Potentials!$A$1:$A$1000,0),MATCH("Origine setup",Potentials!$A$1:$O$1,0))&lt;&gt;"",0,
IF($A$2="Tous",
IF(AND($R$2=0,$S$2=0,DATE(YEAR(S305),MONTH(S305),DAY(S305))&gt;=$O$6,(DATE(YEAR(S305),MONTH(S305),DAY(S305))&lt;=$O$3),LEFT(R305,3)="PRA"),1,
IF(AND($R$2&lt;&gt;0,$S$2&lt;&gt;0,DATE(YEAR(S305),MONTH(S305),DAY(S305))&gt;=$R$2,(DATE(YEAR(S305),MONTH(S305),DAY(S305))&lt;=$S$2),LEFT(R305,3)="PRA"),1,0)),
IF(AND($R$2=0,$S$2=0,DATE(YEAR(S305),MONTH(S305),DAY(S305))&gt;=$O$6,(DATE(YEAR(S305),MONTH(S305),DAY(S305))&lt;=$O$3),INDEX(Potentials!$A$1:$O$1000,MATCH(R305,Potentials!$A$1:$A$1000,0),MATCH("Groupe",Potentials!$A$1:$O$1,0))=$A$2,LEFT(R305,3)="PRA"),1,
IF(AND($R$2&lt;&gt;0,$S$2&lt;&gt;0,DATE(YEAR(S305),MONTH(S305),DAY(S305))&gt;=$R$2,(DATE(YEAR(S305),MONTH(S305),DAY(S305))&lt;=$S$2),INDEX(Potentials!$A$1:$O$1000,MATCH(R305,Potentials!$A$1:$A$1000,0),MATCH("Groupe",Potentials!$A$1:$O$1,0))=$A$2,LEFT(R305,3)="PRA"),1,0))))</f>
      </c>
      <c r="U305" s="47" t="str">
        <f>IF(T305&lt;&gt;0,SUM($T$4:T305),0)</f>
      </c>
      <c r="V305" s="1"/>
      <c r="W305" s="17"/>
      <c r="Y305" t="str">
        <f>Projects!A303</f>
      </c>
      <c r="Z305" s="1" t="str">
        <f>Projects!I303</f>
      </c>
      <c r="AA305" s="47" t="str">
        <f>IF($A$2="Tous",
IF(AND($Y$2=0,$Z$2=0,DATE(YEAR(Z305),MONTH(Z305),DAY(Z305))&gt;=$O$6,(DATE(YEAR(Z305),MONTH(Z305),DAY(Z305))&lt;=$O$3)),1,
IF(AND($Y$2&lt;&gt;0,$Z$2&lt;&gt;0,DATE(YEAR(Z305),MONTH(Z305),DAY(Z305))&gt;=$Y$2,(DATE(YEAR(Z305),MONTH(Z305),DAY(Z305))&lt;=$Z$2)),1,0)),
IF(AND($Y$2=0,$Z$2=0,DATE(YEAR(Z305),MONTH(Z305),DAY(Z305))&gt;=$O$6,(DATE(YEAR(Z305),MONTH(Z305),DAY(Z305))&lt;=$O$3),INDEX(Projects!$A$1:$O$1000,MATCH(Y305,Projects!$A$1:$A$1000,0),MATCH("Groupe",Projects!$A$1:$O$1,0))=$A$2),1,
IF(AND($Y$2&lt;&gt;0,$Z$2&lt;&gt;0,DATE(YEAR(Z305),MONTH(Z305),DAY(Z305))&gt;=$Y$2,(DATE(YEAR(Z305),MONTH(Z305),DAY(Z305))&lt;=$Z$2),INDEX(Projects!$A$1:$O$1000,MATCH(Y305,Projects!$A$1:$A$1000,0),MATCH("Groupe",Projects!$A$1:$O$1,0))=$A$2),1,0)))</f>
      </c>
      <c r="AB305" s="47" t="str">
        <f>IF(AA305&lt;&gt;0,SUM($AA$4:AA305),0)</f>
      </c>
      <c r="AC305" s="1"/>
      <c r="AD305" s="17"/>
      <c r="AF305" t="str">
        <f>Projects!A303</f>
      </c>
      <c r="AG305" s="1" t="str">
        <f>Projects!D303</f>
      </c>
      <c r="AH305" s="47" t="str">
        <f>IF($A$2="Tous",
IF(AND($AF$2=0,$AG$2=0,DATE(YEAR(AG305),MONTH(AG305),DAY(AG305))&gt;=$O$6,(DATE(YEAR(AG305),MONTH(AG305),DAY(AG305))&lt;=$O$3)),1,
IF(AND($AF$2&lt;&gt;0,$AG$2&lt;&gt;0,DATE(YEAR(AG305),MONTH(AG305),DAY(AG305))&gt;=$AF$2,(DATE(YEAR(AG305),MONTH(AG305),DAY(AG305))&lt;=$AG$2)),1,0)),
IF(AND($AF$2=0,$AG$2=0,DATE(YEAR(AG305),MONTH(AG305),DAY(AG305))&gt;=$O$6,(DATE(YEAR(AG305),MONTH(AG305),DAY(AG305))&lt;=$O$3),INDEX(Projects!$A$1:$O$1000,MATCH(AF305,Projects!$A$1:$A$1000,0),MATCH("Groupe",Projects!$A$1:$O$1,0))=$A$2),1,
IF(AND($AF$2&lt;&gt;0,$AG$2&lt;&gt;0,DATE(YEAR(AG305),MONTH(AG305),DAY(AG305))&gt;=$AF$2,(DATE(YEAR(AG305),MONTH(AG305),DAY(AG305))&lt;=$AG$2),INDEX(Projects!$A$1:$O$1000,MATCH(AF305,Projects!$A$1:$A$1000,0),MATCH("Groupe",Projects!$A$1:$O$1,0))=$A$2),1,0)))</f>
      </c>
      <c r="AI305" s="47" t="str">
        <f>IF(AH305&lt;&gt;0,SUM($AH$4:AH305),0)</f>
      </c>
      <c r="AJ305" s="1"/>
      <c r="AK305" s="17"/>
      <c r="AM305" t="str">
        <f>Potentials!A303</f>
      </c>
      <c r="AN305" s="1" t="str">
        <f>Potentials!L303</f>
      </c>
      <c r="AO305" s="47" t="str">
        <f>IF(INDEX(Potentials!$A$1:$O$1000,MATCH(R305,Potentials!$A$1:$A$1000,0),MATCH("Origine setup",Potentials!$A$1:$O$1,0))&lt;&gt;"",0,
IF($A$2="Tous",
IF(AND($AM$2=0,$AN$2=0,DATE(YEAR(AN305),MONTH(AN305),DAY(AN305))&gt;=$O$6,(DATE(YEAR(AN305),MONTH(AN305),DAY(AN305))&lt;=$O$3),INDEX(Potentials!$A$1:$O$10000,MATCH(AM305,Potentials!$A$1:$A$1000,0),MATCH("Statut",Potentials!$A$1:$O$1,0))="9 -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IF(AND($AM$2&lt;&gt;0,$AN$2&lt;&gt;0,DATE(YEAR(AN305),MONTH(AN305),DAY(AN305))&gt;=$AM$2,(DATE(YEAR(AN305),MONTH(AN305),DAY(AN305))&lt;=$AN$2),INDEX(Potentials!$A$1:$O$10000,MATCH(AM305,Potentials!$A$1:$A$1000,0),MATCH("Statut",Potentials!$A$1:$O$1,0))="9 - Perdu"),1,0)),
IF(AND($AM$2=0,$AN$2=0,DATE(YEAR(AN305),MONTH(AN305),DAY(AN305))&gt;=$O$6,(DATE(YEAR(AN305),MONTH(AN305),DAY(AN305))&lt;=$O$3),INDEX(Potentials!$A$1:$O$1000,MATCH(AM305,Potentials!$A$1:$A$1000,0),MATCH("Groupe",Potentials!$A$1:$O$1,0))=$A$2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,MATCH(AM305,Potentials!$A$1:$A$1000,0),MATCH("Groupe",Potentials!$A$1:$O$1,0))=$A$2,INDEX(Potentials!$A$1:$O$10000,MATCH(AM305,Potentials!$A$1:$A$1000,0),MATCH("Statut",Potentials!$A$1:$O$1,0))="9 - Perdu"),1,0))))</f>
      </c>
      <c r="AP305" s="47" t="str">
        <f>IF(AO305&lt;&gt;0,SUM($AO$4:AO305),0)</f>
      </c>
      <c r="AQ305" s="1"/>
      <c r="AR305" s="17"/>
      <c r="AT305" t="str">
        <f>IF(COUNTIF($AT$4:AT304,Potentials!B303)&gt;0,"",Potentials!B303)</f>
      </c>
      <c r="AU305" s="2" t="str">
        <f t="array" ref="AU305" aca="1" ca="1">IF($A$2="Tous",SUMPRODUCT((Potentials!$F$2:$F$2000)*(Potentials!$B$2:$B$2000=AT305)*(Potentials!$E$2:$E$2000&lt;&gt;"8 - Gagne")*(Potentials!$E$2:$E$2000&lt;&gt;"9 - Perdu")*(Potentials!$E$2:$E$2000&lt;&gt;"10 - Gele"))
+SUMPRODUCT((Potentials!$F$2:$F$2000=0)*(Potentials!$B$2:$B$2000=AT305)*(Potentials!$D$2:$D$2000)*(Potentials!$E$2:$E$2000&lt;&gt;"8 - Gagne")*(Potentials!$E$2:$E$2000&lt;&gt;"9 - Perdu")*(Potentials!$E$2:$E$2000&lt;&gt;"10 - Gele")),
SUMPRODUCT((Potentials!$F$2:$F$2000)*(Potentials!$B$2:$B$2000=AT305)*(Potentials!$E$2:$E$2000&lt;&gt;"8 - Gagne")*(Potentials!$E$2:$E$2000&lt;&gt;"9 - Perdu")*(Potentials!$E$2:$E$2000&lt;&gt;"10 - Gele")*(Potentials!$O$2:$O$2000=$A$2))
+SUMPRODUCT((Potentials!$F$2:$F$2000=0)*(Potentials!$B$2:$B$2000=AT305)*(Potentials!$D$2:$D$2000)*(Potentials!$E$2:$E$2000&lt;&gt;"8 - Gagne")*(Potentials!$E$2:$E$2000&lt;&gt;"9 - Perdu")*(Potentials!$E$2:$E$2000&lt;&gt;"10 - Gele")*(Potentials!$O$2:$O$2000=$A$2)))</f>
      </c>
      <c r="BA305" t="str">
        <f>Potentials!A303</f>
      </c>
      <c r="BB305" s="2" t="str">
        <f t="array" ref="BB305" aca="1" ca="1">IF($A$2="Tous",SUMPRODUCT((Potentials!$F$2:$F$2000)*(Potentials!$A$2:$A$2000=BA305)*(Potentials!$E$2:$E$2000&lt;&gt;"8 - Gagne")*(Potentials!$E$2:$E$2000&lt;&gt;"9 - Perdu")*(Potentials!$E$2:$E$2000&lt;&gt;"10 - Gele"))
+SUMPRODUCT((Potentials!$F$2:$F$2000=0)*(Potentials!$A$2:$A$2000=BA305)*(Potentials!$D$2:$D$2000)*(Potentials!$E$2:$E$2000&lt;&gt;"8 - Gagne")*(Potentials!$E$2:$E$2000&lt;&gt;"9 - Perdu")*(Potentials!$E$2:$E$2000&lt;&gt;"10 - Gele")),
SUMPRODUCT((Potentials!$F$2:$F$2000)*(Potentials!$A$2:$A$2000=BA305)*(Potentials!$E$2:$E$2000&lt;&gt;"8 - Gagne")*(Potentials!$E$2:$E$2000&lt;&gt;"9 - Perdu")*(Potentials!$E$2:$E$2000&lt;&gt;"10 - Gele")*(Potentials!$O$2:$O$2000=$A$2))
+SUMPRODUCT((Potentials!$F$2:$F$2000=0)*(Potentials!$A$2:$A$2000=BA305)*(Potentials!$D$2:$D$2000)*(Potentials!$E$2:$E$2000&lt;&gt;"8 - Gagne")*(Potentials!$E$2:$E$2000&lt;&gt;"9 - Perdu")*(Potentials!$E$2:$E$2000&lt;&gt;"10 - Gele")*(Potentials!$O$2:$O$2000=$A$2)))</f>
      </c>
    </row>
    <row r="306" spans="1:113">
      <c r="R306" t="str">
        <f>Potentials!A304</f>
      </c>
      <c r="S306" s="1" t="str">
        <f>Potentials!M304</f>
      </c>
      <c r="T306" s="47" t="str">
        <f>IF(INDEX(Potentials!$A$1:$O$1000,MATCH(R306,Potentials!$A$1:$A$1000,0),MATCH("Origine setup",Potentials!$A$1:$O$1,0))&lt;&gt;"",0,
IF($A$2="Tous",
IF(AND($R$2=0,$S$2=0,DATE(YEAR(S306),MONTH(S306),DAY(S306))&gt;=$O$6,(DATE(YEAR(S306),MONTH(S306),DAY(S306))&lt;=$O$3),LEFT(R306,3)="PRA"),1,
IF(AND($R$2&lt;&gt;0,$S$2&lt;&gt;0,DATE(YEAR(S306),MONTH(S306),DAY(S306))&gt;=$R$2,(DATE(YEAR(S306),MONTH(S306),DAY(S306))&lt;=$S$2),LEFT(R306,3)="PRA"),1,0)),
IF(AND($R$2=0,$S$2=0,DATE(YEAR(S306),MONTH(S306),DAY(S306))&gt;=$O$6,(DATE(YEAR(S306),MONTH(S306),DAY(S306))&lt;=$O$3),INDEX(Potentials!$A$1:$O$1000,MATCH(R306,Potentials!$A$1:$A$1000,0),MATCH("Groupe",Potentials!$A$1:$O$1,0))=$A$2,LEFT(R306,3)="PRA"),1,
IF(AND($R$2&lt;&gt;0,$S$2&lt;&gt;0,DATE(YEAR(S306),MONTH(S306),DAY(S306))&gt;=$R$2,(DATE(YEAR(S306),MONTH(S306),DAY(S306))&lt;=$S$2),INDEX(Potentials!$A$1:$O$1000,MATCH(R306,Potentials!$A$1:$A$1000,0),MATCH("Groupe",Potentials!$A$1:$O$1,0))=$A$2,LEFT(R306,3)="PRA"),1,0))))</f>
      </c>
      <c r="U306" s="47" t="str">
        <f>IF(T306&lt;&gt;0,SUM($T$4:T306),0)</f>
      </c>
      <c r="V306" s="1"/>
      <c r="W306" s="17"/>
      <c r="Y306" t="str">
        <f>Projects!A304</f>
      </c>
      <c r="Z306" s="1" t="str">
        <f>Projects!I304</f>
      </c>
      <c r="AA306" s="47" t="str">
        <f>IF($A$2="Tous",
IF(AND($Y$2=0,$Z$2=0,DATE(YEAR(Z306),MONTH(Z306),DAY(Z306))&gt;=$O$6,(DATE(YEAR(Z306),MONTH(Z306),DAY(Z306))&lt;=$O$3)),1,
IF(AND($Y$2&lt;&gt;0,$Z$2&lt;&gt;0,DATE(YEAR(Z306),MONTH(Z306),DAY(Z306))&gt;=$Y$2,(DATE(YEAR(Z306),MONTH(Z306),DAY(Z306))&lt;=$Z$2)),1,0)),
IF(AND($Y$2=0,$Z$2=0,DATE(YEAR(Z306),MONTH(Z306),DAY(Z306))&gt;=$O$6,(DATE(YEAR(Z306),MONTH(Z306),DAY(Z306))&lt;=$O$3),INDEX(Projects!$A$1:$O$1000,MATCH(Y306,Projects!$A$1:$A$1000,0),MATCH("Groupe",Projects!$A$1:$O$1,0))=$A$2),1,
IF(AND($Y$2&lt;&gt;0,$Z$2&lt;&gt;0,DATE(YEAR(Z306),MONTH(Z306),DAY(Z306))&gt;=$Y$2,(DATE(YEAR(Z306),MONTH(Z306),DAY(Z306))&lt;=$Z$2),INDEX(Projects!$A$1:$O$1000,MATCH(Y306,Projects!$A$1:$A$1000,0),MATCH("Groupe",Projects!$A$1:$O$1,0))=$A$2),1,0)))</f>
      </c>
      <c r="AB306" s="47" t="str">
        <f>IF(AA306&lt;&gt;0,SUM($AA$4:AA306),0)</f>
      </c>
      <c r="AC306" s="1"/>
      <c r="AD306" s="17"/>
      <c r="AF306" t="str">
        <f>Projects!A304</f>
      </c>
      <c r="AG306" s="1" t="str">
        <f>Projects!D304</f>
      </c>
      <c r="AH306" s="47" t="str">
        <f>IF($A$2="Tous",
IF(AND($AF$2=0,$AG$2=0,DATE(YEAR(AG306),MONTH(AG306),DAY(AG306))&gt;=$O$6,(DATE(YEAR(AG306),MONTH(AG306),DAY(AG306))&lt;=$O$3)),1,
IF(AND($AF$2&lt;&gt;0,$AG$2&lt;&gt;0,DATE(YEAR(AG306),MONTH(AG306),DAY(AG306))&gt;=$AF$2,(DATE(YEAR(AG306),MONTH(AG306),DAY(AG306))&lt;=$AG$2)),1,0)),
IF(AND($AF$2=0,$AG$2=0,DATE(YEAR(AG306),MONTH(AG306),DAY(AG306))&gt;=$O$6,(DATE(YEAR(AG306),MONTH(AG306),DAY(AG306))&lt;=$O$3),INDEX(Projects!$A$1:$O$1000,MATCH(AF306,Projects!$A$1:$A$1000,0),MATCH("Groupe",Projects!$A$1:$O$1,0))=$A$2),1,
IF(AND($AF$2&lt;&gt;0,$AG$2&lt;&gt;0,DATE(YEAR(AG306),MONTH(AG306),DAY(AG306))&gt;=$AF$2,(DATE(YEAR(AG306),MONTH(AG306),DAY(AG306))&lt;=$AG$2),INDEX(Projects!$A$1:$O$1000,MATCH(AF306,Projects!$A$1:$A$1000,0),MATCH("Groupe",Projects!$A$1:$O$1,0))=$A$2),1,0)))</f>
      </c>
      <c r="AI306" s="47" t="str">
        <f>IF(AH306&lt;&gt;0,SUM($AH$4:AH306),0)</f>
      </c>
      <c r="AJ306" s="1"/>
      <c r="AK306" s="17"/>
      <c r="AM306" t="str">
        <f>Potentials!A304</f>
      </c>
      <c r="AN306" s="1" t="str">
        <f>Potentials!L304</f>
      </c>
      <c r="AO306" s="47" t="str">
        <f>IF(INDEX(Potentials!$A$1:$O$1000,MATCH(R306,Potentials!$A$1:$A$1000,0),MATCH("Origine setup",Potentials!$A$1:$O$1,0))&lt;&gt;"",0,
IF($A$2="Tous",
IF(AND($AM$2=0,$AN$2=0,DATE(YEAR(AN306),MONTH(AN306),DAY(AN306))&gt;=$O$6,(DATE(YEAR(AN306),MONTH(AN306),DAY(AN306))&lt;=$O$3),INDEX(Potentials!$A$1:$O$10000,MATCH(AM306,Potentials!$A$1:$A$1000,0),MATCH("Statut",Potentials!$A$1:$O$1,0))="9 -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IF(AND($AM$2&lt;&gt;0,$AN$2&lt;&gt;0,DATE(YEAR(AN306),MONTH(AN306),DAY(AN306))&gt;=$AM$2,(DATE(YEAR(AN306),MONTH(AN306),DAY(AN306))&lt;=$AN$2),INDEX(Potentials!$A$1:$O$10000,MATCH(AM306,Potentials!$A$1:$A$1000,0),MATCH("Statut",Potentials!$A$1:$O$1,0))="9 - Perdu"),1,0)),
IF(AND($AM$2=0,$AN$2=0,DATE(YEAR(AN306),MONTH(AN306),DAY(AN306))&gt;=$O$6,(DATE(YEAR(AN306),MONTH(AN306),DAY(AN306))&lt;=$O$3),INDEX(Potentials!$A$1:$O$1000,MATCH(AM306,Potentials!$A$1:$A$1000,0),MATCH("Groupe",Potentials!$A$1:$O$1,0))=$A$2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,MATCH(AM306,Potentials!$A$1:$A$1000,0),MATCH("Groupe",Potentials!$A$1:$O$1,0))=$A$2,INDEX(Potentials!$A$1:$O$10000,MATCH(AM306,Potentials!$A$1:$A$1000,0),MATCH("Statut",Potentials!$A$1:$O$1,0))="9 - Perdu"),1,0))))</f>
      </c>
      <c r="AP306" s="47" t="str">
        <f>IF(AO306&lt;&gt;0,SUM($AO$4:AO306),0)</f>
      </c>
      <c r="AQ306" s="1"/>
      <c r="AR306" s="17"/>
      <c r="AT306" t="str">
        <f>IF(COUNTIF($AT$4:AT305,Potentials!B304)&gt;0,"",Potentials!B304)</f>
      </c>
      <c r="AU306" s="2" t="str">
        <f t="array" ref="AU306" aca="1" ca="1">IF($A$2="Tous",SUMPRODUCT((Potentials!$F$2:$F$2000)*(Potentials!$B$2:$B$2000=AT306)*(Potentials!$E$2:$E$2000&lt;&gt;"8 - Gagne")*(Potentials!$E$2:$E$2000&lt;&gt;"9 - Perdu")*(Potentials!$E$2:$E$2000&lt;&gt;"10 - Gele"))
+SUMPRODUCT((Potentials!$F$2:$F$2000=0)*(Potentials!$B$2:$B$2000=AT306)*(Potentials!$D$2:$D$2000)*(Potentials!$E$2:$E$2000&lt;&gt;"8 - Gagne")*(Potentials!$E$2:$E$2000&lt;&gt;"9 - Perdu")*(Potentials!$E$2:$E$2000&lt;&gt;"10 - Gele")),
SUMPRODUCT((Potentials!$F$2:$F$2000)*(Potentials!$B$2:$B$2000=AT306)*(Potentials!$E$2:$E$2000&lt;&gt;"8 - Gagne")*(Potentials!$E$2:$E$2000&lt;&gt;"9 - Perdu")*(Potentials!$E$2:$E$2000&lt;&gt;"10 - Gele")*(Potentials!$O$2:$O$2000=$A$2))
+SUMPRODUCT((Potentials!$F$2:$F$2000=0)*(Potentials!$B$2:$B$2000=AT306)*(Potentials!$D$2:$D$2000)*(Potentials!$E$2:$E$2000&lt;&gt;"8 - Gagne")*(Potentials!$E$2:$E$2000&lt;&gt;"9 - Perdu")*(Potentials!$E$2:$E$2000&lt;&gt;"10 - Gele")*(Potentials!$O$2:$O$2000=$A$2)))</f>
      </c>
      <c r="BA306" t="str">
        <f>Potentials!A304</f>
      </c>
      <c r="BB306" s="2" t="str">
        <f t="array" ref="BB306" aca="1" ca="1">IF($A$2="Tous",SUMPRODUCT((Potentials!$F$2:$F$2000)*(Potentials!$A$2:$A$2000=BA306)*(Potentials!$E$2:$E$2000&lt;&gt;"8 - Gagne")*(Potentials!$E$2:$E$2000&lt;&gt;"9 - Perdu")*(Potentials!$E$2:$E$2000&lt;&gt;"10 - Gele"))
+SUMPRODUCT((Potentials!$F$2:$F$2000=0)*(Potentials!$A$2:$A$2000=BA306)*(Potentials!$D$2:$D$2000)*(Potentials!$E$2:$E$2000&lt;&gt;"8 - Gagne")*(Potentials!$E$2:$E$2000&lt;&gt;"9 - Perdu")*(Potentials!$E$2:$E$2000&lt;&gt;"10 - Gele")),
SUMPRODUCT((Potentials!$F$2:$F$2000)*(Potentials!$A$2:$A$2000=BA306)*(Potentials!$E$2:$E$2000&lt;&gt;"8 - Gagne")*(Potentials!$E$2:$E$2000&lt;&gt;"9 - Perdu")*(Potentials!$E$2:$E$2000&lt;&gt;"10 - Gele")*(Potentials!$O$2:$O$2000=$A$2))
+SUMPRODUCT((Potentials!$F$2:$F$2000=0)*(Potentials!$A$2:$A$2000=BA306)*(Potentials!$D$2:$D$2000)*(Potentials!$E$2:$E$2000&lt;&gt;"8 - Gagne")*(Potentials!$E$2:$E$2000&lt;&gt;"9 - Perdu")*(Potentials!$E$2:$E$2000&lt;&gt;"10 - Gele")*(Potentials!$O$2:$O$2000=$A$2)))</f>
      </c>
    </row>
    <row r="307" spans="1:113">
      <c r="R307" t="str">
        <f>Potentials!A305</f>
      </c>
      <c r="S307" s="1" t="str">
        <f>Potentials!M305</f>
      </c>
      <c r="T307" s="47" t="str">
        <f>IF(INDEX(Potentials!$A$1:$O$1000,MATCH(R307,Potentials!$A$1:$A$1000,0),MATCH("Origine setup",Potentials!$A$1:$O$1,0))&lt;&gt;"",0,
IF($A$2="Tous",
IF(AND($R$2=0,$S$2=0,DATE(YEAR(S307),MONTH(S307),DAY(S307))&gt;=$O$6,(DATE(YEAR(S307),MONTH(S307),DAY(S307))&lt;=$O$3),LEFT(R307,3)="PRA"),1,
IF(AND($R$2&lt;&gt;0,$S$2&lt;&gt;0,DATE(YEAR(S307),MONTH(S307),DAY(S307))&gt;=$R$2,(DATE(YEAR(S307),MONTH(S307),DAY(S307))&lt;=$S$2),LEFT(R307,3)="PRA"),1,0)),
IF(AND($R$2=0,$S$2=0,DATE(YEAR(S307),MONTH(S307),DAY(S307))&gt;=$O$6,(DATE(YEAR(S307),MONTH(S307),DAY(S307))&lt;=$O$3),INDEX(Potentials!$A$1:$O$1000,MATCH(R307,Potentials!$A$1:$A$1000,0),MATCH("Groupe",Potentials!$A$1:$O$1,0))=$A$2,LEFT(R307,3)="PRA"),1,
IF(AND($R$2&lt;&gt;0,$S$2&lt;&gt;0,DATE(YEAR(S307),MONTH(S307),DAY(S307))&gt;=$R$2,(DATE(YEAR(S307),MONTH(S307),DAY(S307))&lt;=$S$2),INDEX(Potentials!$A$1:$O$1000,MATCH(R307,Potentials!$A$1:$A$1000,0),MATCH("Groupe",Potentials!$A$1:$O$1,0))=$A$2,LEFT(R307,3)="PRA"),1,0))))</f>
      </c>
      <c r="U307" s="47" t="str">
        <f>IF(T307&lt;&gt;0,SUM($T$4:T307),0)</f>
      </c>
      <c r="V307" s="1"/>
      <c r="W307" s="17"/>
      <c r="Y307" t="str">
        <f>Projects!A305</f>
      </c>
      <c r="Z307" s="1" t="str">
        <f>Projects!I305</f>
      </c>
      <c r="AA307" s="47" t="str">
        <f>IF($A$2="Tous",
IF(AND($Y$2=0,$Z$2=0,DATE(YEAR(Z307),MONTH(Z307),DAY(Z307))&gt;=$O$6,(DATE(YEAR(Z307),MONTH(Z307),DAY(Z307))&lt;=$O$3)),1,
IF(AND($Y$2&lt;&gt;0,$Z$2&lt;&gt;0,DATE(YEAR(Z307),MONTH(Z307),DAY(Z307))&gt;=$Y$2,(DATE(YEAR(Z307),MONTH(Z307),DAY(Z307))&lt;=$Z$2)),1,0)),
IF(AND($Y$2=0,$Z$2=0,DATE(YEAR(Z307),MONTH(Z307),DAY(Z307))&gt;=$O$6,(DATE(YEAR(Z307),MONTH(Z307),DAY(Z307))&lt;=$O$3),INDEX(Projects!$A$1:$O$1000,MATCH(Y307,Projects!$A$1:$A$1000,0),MATCH("Groupe",Projects!$A$1:$O$1,0))=$A$2),1,
IF(AND($Y$2&lt;&gt;0,$Z$2&lt;&gt;0,DATE(YEAR(Z307),MONTH(Z307),DAY(Z307))&gt;=$Y$2,(DATE(YEAR(Z307),MONTH(Z307),DAY(Z307))&lt;=$Z$2),INDEX(Projects!$A$1:$O$1000,MATCH(Y307,Projects!$A$1:$A$1000,0),MATCH("Groupe",Projects!$A$1:$O$1,0))=$A$2),1,0)))</f>
      </c>
      <c r="AB307" s="47" t="str">
        <f>IF(AA307&lt;&gt;0,SUM($AA$4:AA307),0)</f>
      </c>
      <c r="AC307" s="1"/>
      <c r="AD307" s="17"/>
      <c r="AF307" t="str">
        <f>Projects!A305</f>
      </c>
      <c r="AG307" s="1" t="str">
        <f>Projects!D305</f>
      </c>
      <c r="AH307" s="47" t="str">
        <f>IF($A$2="Tous",
IF(AND($AF$2=0,$AG$2=0,DATE(YEAR(AG307),MONTH(AG307),DAY(AG307))&gt;=$O$6,(DATE(YEAR(AG307),MONTH(AG307),DAY(AG307))&lt;=$O$3)),1,
IF(AND($AF$2&lt;&gt;0,$AG$2&lt;&gt;0,DATE(YEAR(AG307),MONTH(AG307),DAY(AG307))&gt;=$AF$2,(DATE(YEAR(AG307),MONTH(AG307),DAY(AG307))&lt;=$AG$2)),1,0)),
IF(AND($AF$2=0,$AG$2=0,DATE(YEAR(AG307),MONTH(AG307),DAY(AG307))&gt;=$O$6,(DATE(YEAR(AG307),MONTH(AG307),DAY(AG307))&lt;=$O$3),INDEX(Projects!$A$1:$O$1000,MATCH(AF307,Projects!$A$1:$A$1000,0),MATCH("Groupe",Projects!$A$1:$O$1,0))=$A$2),1,
IF(AND($AF$2&lt;&gt;0,$AG$2&lt;&gt;0,DATE(YEAR(AG307),MONTH(AG307),DAY(AG307))&gt;=$AF$2,(DATE(YEAR(AG307),MONTH(AG307),DAY(AG307))&lt;=$AG$2),INDEX(Projects!$A$1:$O$1000,MATCH(AF307,Projects!$A$1:$A$1000,0),MATCH("Groupe",Projects!$A$1:$O$1,0))=$A$2),1,0)))</f>
      </c>
      <c r="AI307" s="47" t="str">
        <f>IF(AH307&lt;&gt;0,SUM($AH$4:AH307),0)</f>
      </c>
      <c r="AJ307" s="1"/>
      <c r="AK307" s="17"/>
      <c r="AM307" t="str">
        <f>Potentials!A305</f>
      </c>
      <c r="AN307" s="1" t="str">
        <f>Potentials!L305</f>
      </c>
      <c r="AO307" s="47" t="str">
        <f>IF(INDEX(Potentials!$A$1:$O$1000,MATCH(R307,Potentials!$A$1:$A$1000,0),MATCH("Origine setup",Potentials!$A$1:$O$1,0))&lt;&gt;"",0,
IF($A$2="Tous",
IF(AND($AM$2=0,$AN$2=0,DATE(YEAR(AN307),MONTH(AN307),DAY(AN307))&gt;=$O$6,(DATE(YEAR(AN307),MONTH(AN307),DAY(AN307))&lt;=$O$3),INDEX(Potentials!$A$1:$O$10000,MATCH(AM307,Potentials!$A$1:$A$1000,0),MATCH("Statut",Potentials!$A$1:$O$1,0))="9 -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IF(AND($AM$2&lt;&gt;0,$AN$2&lt;&gt;0,DATE(YEAR(AN307),MONTH(AN307),DAY(AN307))&gt;=$AM$2,(DATE(YEAR(AN307),MONTH(AN307),DAY(AN307))&lt;=$AN$2),INDEX(Potentials!$A$1:$O$10000,MATCH(AM307,Potentials!$A$1:$A$1000,0),MATCH("Statut",Potentials!$A$1:$O$1,0))="9 - Perdu"),1,0)),
IF(AND($AM$2=0,$AN$2=0,DATE(YEAR(AN307),MONTH(AN307),DAY(AN307))&gt;=$O$6,(DATE(YEAR(AN307),MONTH(AN307),DAY(AN307))&lt;=$O$3),INDEX(Potentials!$A$1:$O$1000,MATCH(AM307,Potentials!$A$1:$A$1000,0),MATCH("Groupe",Potentials!$A$1:$O$1,0))=$A$2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,MATCH(AM307,Potentials!$A$1:$A$1000,0),MATCH("Groupe",Potentials!$A$1:$O$1,0))=$A$2,INDEX(Potentials!$A$1:$O$10000,MATCH(AM307,Potentials!$A$1:$A$1000,0),MATCH("Statut",Potentials!$A$1:$O$1,0))="9 - Perdu"),1,0))))</f>
      </c>
      <c r="AP307" s="47" t="str">
        <f>IF(AO307&lt;&gt;0,SUM($AO$4:AO307),0)</f>
      </c>
      <c r="AQ307" s="1"/>
      <c r="AR307" s="17"/>
      <c r="AT307" t="str">
        <f>IF(COUNTIF($AT$4:AT306,Potentials!B305)&gt;0,"",Potentials!B305)</f>
      </c>
      <c r="AU307" s="2" t="str">
        <f t="array" ref="AU307" aca="1" ca="1">IF($A$2="Tous",SUMPRODUCT((Potentials!$F$2:$F$2000)*(Potentials!$B$2:$B$2000=AT307)*(Potentials!$E$2:$E$2000&lt;&gt;"8 - Gagne")*(Potentials!$E$2:$E$2000&lt;&gt;"9 - Perdu")*(Potentials!$E$2:$E$2000&lt;&gt;"10 - Gele"))
+SUMPRODUCT((Potentials!$F$2:$F$2000=0)*(Potentials!$B$2:$B$2000=AT307)*(Potentials!$D$2:$D$2000)*(Potentials!$E$2:$E$2000&lt;&gt;"8 - Gagne")*(Potentials!$E$2:$E$2000&lt;&gt;"9 - Perdu")*(Potentials!$E$2:$E$2000&lt;&gt;"10 - Gele")),
SUMPRODUCT((Potentials!$F$2:$F$2000)*(Potentials!$B$2:$B$2000=AT307)*(Potentials!$E$2:$E$2000&lt;&gt;"8 - Gagne")*(Potentials!$E$2:$E$2000&lt;&gt;"9 - Perdu")*(Potentials!$E$2:$E$2000&lt;&gt;"10 - Gele")*(Potentials!$O$2:$O$2000=$A$2))
+SUMPRODUCT((Potentials!$F$2:$F$2000=0)*(Potentials!$B$2:$B$2000=AT307)*(Potentials!$D$2:$D$2000)*(Potentials!$E$2:$E$2000&lt;&gt;"8 - Gagne")*(Potentials!$E$2:$E$2000&lt;&gt;"9 - Perdu")*(Potentials!$E$2:$E$2000&lt;&gt;"10 - Gele")*(Potentials!$O$2:$O$2000=$A$2)))</f>
      </c>
      <c r="BA307" t="str">
        <f>Potentials!A305</f>
      </c>
      <c r="BB307" s="2" t="str">
        <f t="array" ref="BB307" aca="1" ca="1">IF($A$2="Tous",SUMPRODUCT((Potentials!$F$2:$F$2000)*(Potentials!$A$2:$A$2000=BA307)*(Potentials!$E$2:$E$2000&lt;&gt;"8 - Gagne")*(Potentials!$E$2:$E$2000&lt;&gt;"9 - Perdu")*(Potentials!$E$2:$E$2000&lt;&gt;"10 - Gele"))
+SUMPRODUCT((Potentials!$F$2:$F$2000=0)*(Potentials!$A$2:$A$2000=BA307)*(Potentials!$D$2:$D$2000)*(Potentials!$E$2:$E$2000&lt;&gt;"8 - Gagne")*(Potentials!$E$2:$E$2000&lt;&gt;"9 - Perdu")*(Potentials!$E$2:$E$2000&lt;&gt;"10 - Gele")),
SUMPRODUCT((Potentials!$F$2:$F$2000)*(Potentials!$A$2:$A$2000=BA307)*(Potentials!$E$2:$E$2000&lt;&gt;"8 - Gagne")*(Potentials!$E$2:$E$2000&lt;&gt;"9 - Perdu")*(Potentials!$E$2:$E$2000&lt;&gt;"10 - Gele")*(Potentials!$O$2:$O$2000=$A$2))
+SUMPRODUCT((Potentials!$F$2:$F$2000=0)*(Potentials!$A$2:$A$2000=BA307)*(Potentials!$D$2:$D$2000)*(Potentials!$E$2:$E$2000&lt;&gt;"8 - Gagne")*(Potentials!$E$2:$E$2000&lt;&gt;"9 - Perdu")*(Potentials!$E$2:$E$2000&lt;&gt;"10 - Gele")*(Potentials!$O$2:$O$2000=$A$2)))</f>
      </c>
    </row>
    <row r="308" spans="1:113">
      <c r="R308" t="str">
        <f>Potentials!A306</f>
      </c>
      <c r="S308" s="1" t="str">
        <f>Potentials!M306</f>
      </c>
      <c r="T308" s="47" t="str">
        <f>IF(INDEX(Potentials!$A$1:$O$1000,MATCH(R308,Potentials!$A$1:$A$1000,0),MATCH("Origine setup",Potentials!$A$1:$O$1,0))&lt;&gt;"",0,
IF($A$2="Tous",
IF(AND($R$2=0,$S$2=0,DATE(YEAR(S308),MONTH(S308),DAY(S308))&gt;=$O$6,(DATE(YEAR(S308),MONTH(S308),DAY(S308))&lt;=$O$3),LEFT(R308,3)="PRA"),1,
IF(AND($R$2&lt;&gt;0,$S$2&lt;&gt;0,DATE(YEAR(S308),MONTH(S308),DAY(S308))&gt;=$R$2,(DATE(YEAR(S308),MONTH(S308),DAY(S308))&lt;=$S$2),LEFT(R308,3)="PRA"),1,0)),
IF(AND($R$2=0,$S$2=0,DATE(YEAR(S308),MONTH(S308),DAY(S308))&gt;=$O$6,(DATE(YEAR(S308),MONTH(S308),DAY(S308))&lt;=$O$3),INDEX(Potentials!$A$1:$O$1000,MATCH(R308,Potentials!$A$1:$A$1000,0),MATCH("Groupe",Potentials!$A$1:$O$1,0))=$A$2,LEFT(R308,3)="PRA"),1,
IF(AND($R$2&lt;&gt;0,$S$2&lt;&gt;0,DATE(YEAR(S308),MONTH(S308),DAY(S308))&gt;=$R$2,(DATE(YEAR(S308),MONTH(S308),DAY(S308))&lt;=$S$2),INDEX(Potentials!$A$1:$O$1000,MATCH(R308,Potentials!$A$1:$A$1000,0),MATCH("Groupe",Potentials!$A$1:$O$1,0))=$A$2,LEFT(R308,3)="PRA"),1,0))))</f>
      </c>
      <c r="U308" s="47" t="str">
        <f>IF(T308&lt;&gt;0,SUM($T$4:T308),0)</f>
      </c>
      <c r="V308" s="1"/>
      <c r="W308" s="17"/>
      <c r="Y308" t="str">
        <f>Projects!A306</f>
      </c>
      <c r="Z308" s="1" t="str">
        <f>Projects!I306</f>
      </c>
      <c r="AA308" s="47" t="str">
        <f>IF($A$2="Tous",
IF(AND($Y$2=0,$Z$2=0,DATE(YEAR(Z308),MONTH(Z308),DAY(Z308))&gt;=$O$6,(DATE(YEAR(Z308),MONTH(Z308),DAY(Z308))&lt;=$O$3)),1,
IF(AND($Y$2&lt;&gt;0,$Z$2&lt;&gt;0,DATE(YEAR(Z308),MONTH(Z308),DAY(Z308))&gt;=$Y$2,(DATE(YEAR(Z308),MONTH(Z308),DAY(Z308))&lt;=$Z$2)),1,0)),
IF(AND($Y$2=0,$Z$2=0,DATE(YEAR(Z308),MONTH(Z308),DAY(Z308))&gt;=$O$6,(DATE(YEAR(Z308),MONTH(Z308),DAY(Z308))&lt;=$O$3),INDEX(Projects!$A$1:$O$1000,MATCH(Y308,Projects!$A$1:$A$1000,0),MATCH("Groupe",Projects!$A$1:$O$1,0))=$A$2),1,
IF(AND($Y$2&lt;&gt;0,$Z$2&lt;&gt;0,DATE(YEAR(Z308),MONTH(Z308),DAY(Z308))&gt;=$Y$2,(DATE(YEAR(Z308),MONTH(Z308),DAY(Z308))&lt;=$Z$2),INDEX(Projects!$A$1:$O$1000,MATCH(Y308,Projects!$A$1:$A$1000,0),MATCH("Groupe",Projects!$A$1:$O$1,0))=$A$2),1,0)))</f>
      </c>
      <c r="AB308" s="47" t="str">
        <f>IF(AA308&lt;&gt;0,SUM($AA$4:AA308),0)</f>
      </c>
      <c r="AC308" s="1"/>
      <c r="AD308" s="17"/>
      <c r="AF308" t="str">
        <f>Projects!A306</f>
      </c>
      <c r="AG308" s="1" t="str">
        <f>Projects!D306</f>
      </c>
      <c r="AH308" s="47" t="str">
        <f>IF($A$2="Tous",
IF(AND($AF$2=0,$AG$2=0,DATE(YEAR(AG308),MONTH(AG308),DAY(AG308))&gt;=$O$6,(DATE(YEAR(AG308),MONTH(AG308),DAY(AG308))&lt;=$O$3)),1,
IF(AND($AF$2&lt;&gt;0,$AG$2&lt;&gt;0,DATE(YEAR(AG308),MONTH(AG308),DAY(AG308))&gt;=$AF$2,(DATE(YEAR(AG308),MONTH(AG308),DAY(AG308))&lt;=$AG$2)),1,0)),
IF(AND($AF$2=0,$AG$2=0,DATE(YEAR(AG308),MONTH(AG308),DAY(AG308))&gt;=$O$6,(DATE(YEAR(AG308),MONTH(AG308),DAY(AG308))&lt;=$O$3),INDEX(Projects!$A$1:$O$1000,MATCH(AF308,Projects!$A$1:$A$1000,0),MATCH("Groupe",Projects!$A$1:$O$1,0))=$A$2),1,
IF(AND($AF$2&lt;&gt;0,$AG$2&lt;&gt;0,DATE(YEAR(AG308),MONTH(AG308),DAY(AG308))&gt;=$AF$2,(DATE(YEAR(AG308),MONTH(AG308),DAY(AG308))&lt;=$AG$2),INDEX(Projects!$A$1:$O$1000,MATCH(AF308,Projects!$A$1:$A$1000,0),MATCH("Groupe",Projects!$A$1:$O$1,0))=$A$2),1,0)))</f>
      </c>
      <c r="AI308" s="47" t="str">
        <f>IF(AH308&lt;&gt;0,SUM($AH$4:AH308),0)</f>
      </c>
      <c r="AJ308" s="1"/>
      <c r="AK308" s="17"/>
      <c r="AM308" t="str">
        <f>Potentials!A306</f>
      </c>
      <c r="AN308" s="1" t="str">
        <f>Potentials!L306</f>
      </c>
      <c r="AO308" s="47" t="str">
        <f>IF(INDEX(Potentials!$A$1:$O$1000,MATCH(R308,Potentials!$A$1:$A$1000,0),MATCH("Origine setup",Potentials!$A$1:$O$1,0))&lt;&gt;"",0,
IF($A$2="Tous",
IF(AND($AM$2=0,$AN$2=0,DATE(YEAR(AN308),MONTH(AN308),DAY(AN308))&gt;=$O$6,(DATE(YEAR(AN308),MONTH(AN308),DAY(AN308))&lt;=$O$3),INDEX(Potentials!$A$1:$O$10000,MATCH(AM308,Potentials!$A$1:$A$1000,0),MATCH("Statut",Potentials!$A$1:$O$1,0))="9 -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IF(AND($AM$2&lt;&gt;0,$AN$2&lt;&gt;0,DATE(YEAR(AN308),MONTH(AN308),DAY(AN308))&gt;=$AM$2,(DATE(YEAR(AN308),MONTH(AN308),DAY(AN308))&lt;=$AN$2),INDEX(Potentials!$A$1:$O$10000,MATCH(AM308,Potentials!$A$1:$A$1000,0),MATCH("Statut",Potentials!$A$1:$O$1,0))="9 - Perdu"),1,0)),
IF(AND($AM$2=0,$AN$2=0,DATE(YEAR(AN308),MONTH(AN308),DAY(AN308))&gt;=$O$6,(DATE(YEAR(AN308),MONTH(AN308),DAY(AN308))&lt;=$O$3),INDEX(Potentials!$A$1:$O$1000,MATCH(AM308,Potentials!$A$1:$A$1000,0),MATCH("Groupe",Potentials!$A$1:$O$1,0))=$A$2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,MATCH(AM308,Potentials!$A$1:$A$1000,0),MATCH("Groupe",Potentials!$A$1:$O$1,0))=$A$2,INDEX(Potentials!$A$1:$O$10000,MATCH(AM308,Potentials!$A$1:$A$1000,0),MATCH("Statut",Potentials!$A$1:$O$1,0))="9 - Perdu"),1,0))))</f>
      </c>
      <c r="AP308" s="47" t="str">
        <f>IF(AO308&lt;&gt;0,SUM($AO$4:AO308),0)</f>
      </c>
      <c r="AQ308" s="1"/>
      <c r="AR308" s="17"/>
      <c r="AT308" t="str">
        <f>IF(COUNTIF($AT$4:AT307,Potentials!B306)&gt;0,"",Potentials!B306)</f>
      </c>
      <c r="AU308" s="2" t="str">
        <f t="array" ref="AU308" aca="1" ca="1">IF($A$2="Tous",SUMPRODUCT((Potentials!$F$2:$F$2000)*(Potentials!$B$2:$B$2000=AT308)*(Potentials!$E$2:$E$2000&lt;&gt;"8 - Gagne")*(Potentials!$E$2:$E$2000&lt;&gt;"9 - Perdu")*(Potentials!$E$2:$E$2000&lt;&gt;"10 - Gele"))
+SUMPRODUCT((Potentials!$F$2:$F$2000=0)*(Potentials!$B$2:$B$2000=AT308)*(Potentials!$D$2:$D$2000)*(Potentials!$E$2:$E$2000&lt;&gt;"8 - Gagne")*(Potentials!$E$2:$E$2000&lt;&gt;"9 - Perdu")*(Potentials!$E$2:$E$2000&lt;&gt;"10 - Gele")),
SUMPRODUCT((Potentials!$F$2:$F$2000)*(Potentials!$B$2:$B$2000=AT308)*(Potentials!$E$2:$E$2000&lt;&gt;"8 - Gagne")*(Potentials!$E$2:$E$2000&lt;&gt;"9 - Perdu")*(Potentials!$E$2:$E$2000&lt;&gt;"10 - Gele")*(Potentials!$O$2:$O$2000=$A$2))
+SUMPRODUCT((Potentials!$F$2:$F$2000=0)*(Potentials!$B$2:$B$2000=AT308)*(Potentials!$D$2:$D$2000)*(Potentials!$E$2:$E$2000&lt;&gt;"8 - Gagne")*(Potentials!$E$2:$E$2000&lt;&gt;"9 - Perdu")*(Potentials!$E$2:$E$2000&lt;&gt;"10 - Gele")*(Potentials!$O$2:$O$2000=$A$2)))</f>
      </c>
      <c r="BA308" t="str">
        <f>Potentials!A306</f>
      </c>
      <c r="BB308" s="2" t="str">
        <f t="array" ref="BB308" aca="1" ca="1">IF($A$2="Tous",SUMPRODUCT((Potentials!$F$2:$F$2000)*(Potentials!$A$2:$A$2000=BA308)*(Potentials!$E$2:$E$2000&lt;&gt;"8 - Gagne")*(Potentials!$E$2:$E$2000&lt;&gt;"9 - Perdu")*(Potentials!$E$2:$E$2000&lt;&gt;"10 - Gele"))
+SUMPRODUCT((Potentials!$F$2:$F$2000=0)*(Potentials!$A$2:$A$2000=BA308)*(Potentials!$D$2:$D$2000)*(Potentials!$E$2:$E$2000&lt;&gt;"8 - Gagne")*(Potentials!$E$2:$E$2000&lt;&gt;"9 - Perdu")*(Potentials!$E$2:$E$2000&lt;&gt;"10 - Gele")),
SUMPRODUCT((Potentials!$F$2:$F$2000)*(Potentials!$A$2:$A$2000=BA308)*(Potentials!$E$2:$E$2000&lt;&gt;"8 - Gagne")*(Potentials!$E$2:$E$2000&lt;&gt;"9 - Perdu")*(Potentials!$E$2:$E$2000&lt;&gt;"10 - Gele")*(Potentials!$O$2:$O$2000=$A$2))
+SUMPRODUCT((Potentials!$F$2:$F$2000=0)*(Potentials!$A$2:$A$2000=BA308)*(Potentials!$D$2:$D$2000)*(Potentials!$E$2:$E$2000&lt;&gt;"8 - Gagne")*(Potentials!$E$2:$E$2000&lt;&gt;"9 - Perdu")*(Potentials!$E$2:$E$2000&lt;&gt;"10 - Gele")*(Potentials!$O$2:$O$2000=$A$2)))</f>
      </c>
    </row>
    <row r="309" spans="1:113">
      <c r="R309" t="str">
        <f>Potentials!A307</f>
      </c>
      <c r="S309" s="1" t="str">
        <f>Potentials!M307</f>
      </c>
      <c r="T309" s="47" t="str">
        <f>IF(INDEX(Potentials!$A$1:$O$1000,MATCH(R309,Potentials!$A$1:$A$1000,0),MATCH("Origine setup",Potentials!$A$1:$O$1,0))&lt;&gt;"",0,
IF($A$2="Tous",
IF(AND($R$2=0,$S$2=0,DATE(YEAR(S309),MONTH(S309),DAY(S309))&gt;=$O$6,(DATE(YEAR(S309),MONTH(S309),DAY(S309))&lt;=$O$3),LEFT(R309,3)="PRA"),1,
IF(AND($R$2&lt;&gt;0,$S$2&lt;&gt;0,DATE(YEAR(S309),MONTH(S309),DAY(S309))&gt;=$R$2,(DATE(YEAR(S309),MONTH(S309),DAY(S309))&lt;=$S$2),LEFT(R309,3)="PRA"),1,0)),
IF(AND($R$2=0,$S$2=0,DATE(YEAR(S309),MONTH(S309),DAY(S309))&gt;=$O$6,(DATE(YEAR(S309),MONTH(S309),DAY(S309))&lt;=$O$3),INDEX(Potentials!$A$1:$O$1000,MATCH(R309,Potentials!$A$1:$A$1000,0),MATCH("Groupe",Potentials!$A$1:$O$1,0))=$A$2,LEFT(R309,3)="PRA"),1,
IF(AND($R$2&lt;&gt;0,$S$2&lt;&gt;0,DATE(YEAR(S309),MONTH(S309),DAY(S309))&gt;=$R$2,(DATE(YEAR(S309),MONTH(S309),DAY(S309))&lt;=$S$2),INDEX(Potentials!$A$1:$O$1000,MATCH(R309,Potentials!$A$1:$A$1000,0),MATCH("Groupe",Potentials!$A$1:$O$1,0))=$A$2,LEFT(R309,3)="PRA"),1,0))))</f>
      </c>
      <c r="U309" s="47" t="str">
        <f>IF(T309&lt;&gt;0,SUM($T$4:T309),0)</f>
      </c>
      <c r="V309" s="1"/>
      <c r="W309" s="17"/>
      <c r="Y309" t="str">
        <f>Projects!A307</f>
      </c>
      <c r="Z309" s="1" t="str">
        <f>Projects!I307</f>
      </c>
      <c r="AA309" s="47" t="str">
        <f>IF($A$2="Tous",
IF(AND($Y$2=0,$Z$2=0,DATE(YEAR(Z309),MONTH(Z309),DAY(Z309))&gt;=$O$6,(DATE(YEAR(Z309),MONTH(Z309),DAY(Z309))&lt;=$O$3)),1,
IF(AND($Y$2&lt;&gt;0,$Z$2&lt;&gt;0,DATE(YEAR(Z309),MONTH(Z309),DAY(Z309))&gt;=$Y$2,(DATE(YEAR(Z309),MONTH(Z309),DAY(Z309))&lt;=$Z$2)),1,0)),
IF(AND($Y$2=0,$Z$2=0,DATE(YEAR(Z309),MONTH(Z309),DAY(Z309))&gt;=$O$6,(DATE(YEAR(Z309),MONTH(Z309),DAY(Z309))&lt;=$O$3),INDEX(Projects!$A$1:$O$1000,MATCH(Y309,Projects!$A$1:$A$1000,0),MATCH("Groupe",Projects!$A$1:$O$1,0))=$A$2),1,
IF(AND($Y$2&lt;&gt;0,$Z$2&lt;&gt;0,DATE(YEAR(Z309),MONTH(Z309),DAY(Z309))&gt;=$Y$2,(DATE(YEAR(Z309),MONTH(Z309),DAY(Z309))&lt;=$Z$2),INDEX(Projects!$A$1:$O$1000,MATCH(Y309,Projects!$A$1:$A$1000,0),MATCH("Groupe",Projects!$A$1:$O$1,0))=$A$2),1,0)))</f>
      </c>
      <c r="AB309" s="47" t="str">
        <f>IF(AA309&lt;&gt;0,SUM($AA$4:AA309),0)</f>
      </c>
      <c r="AC309" s="1"/>
      <c r="AD309" s="17"/>
      <c r="AF309" t="str">
        <f>Projects!A307</f>
      </c>
      <c r="AG309" s="1" t="str">
        <f>Projects!D307</f>
      </c>
      <c r="AH309" s="47" t="str">
        <f>IF($A$2="Tous",
IF(AND($AF$2=0,$AG$2=0,DATE(YEAR(AG309),MONTH(AG309),DAY(AG309))&gt;=$O$6,(DATE(YEAR(AG309),MONTH(AG309),DAY(AG309))&lt;=$O$3)),1,
IF(AND($AF$2&lt;&gt;0,$AG$2&lt;&gt;0,DATE(YEAR(AG309),MONTH(AG309),DAY(AG309))&gt;=$AF$2,(DATE(YEAR(AG309),MONTH(AG309),DAY(AG309))&lt;=$AG$2)),1,0)),
IF(AND($AF$2=0,$AG$2=0,DATE(YEAR(AG309),MONTH(AG309),DAY(AG309))&gt;=$O$6,(DATE(YEAR(AG309),MONTH(AG309),DAY(AG309))&lt;=$O$3),INDEX(Projects!$A$1:$O$1000,MATCH(AF309,Projects!$A$1:$A$1000,0),MATCH("Groupe",Projects!$A$1:$O$1,0))=$A$2),1,
IF(AND($AF$2&lt;&gt;0,$AG$2&lt;&gt;0,DATE(YEAR(AG309),MONTH(AG309),DAY(AG309))&gt;=$AF$2,(DATE(YEAR(AG309),MONTH(AG309),DAY(AG309))&lt;=$AG$2),INDEX(Projects!$A$1:$O$1000,MATCH(AF309,Projects!$A$1:$A$1000,0),MATCH("Groupe",Projects!$A$1:$O$1,0))=$A$2),1,0)))</f>
      </c>
      <c r="AI309" s="47" t="str">
        <f>IF(AH309&lt;&gt;0,SUM($AH$4:AH309),0)</f>
      </c>
      <c r="AJ309" s="1"/>
      <c r="AK309" s="17"/>
      <c r="AM309" t="str">
        <f>Potentials!A307</f>
      </c>
      <c r="AN309" s="1" t="str">
        <f>Potentials!L307</f>
      </c>
      <c r="AO309" s="47" t="str">
        <f>IF(INDEX(Potentials!$A$1:$O$1000,MATCH(R309,Potentials!$A$1:$A$1000,0),MATCH("Origine setup",Potentials!$A$1:$O$1,0))&lt;&gt;"",0,
IF($A$2="Tous",
IF(AND($AM$2=0,$AN$2=0,DATE(YEAR(AN309),MONTH(AN309),DAY(AN309))&gt;=$O$6,(DATE(YEAR(AN309),MONTH(AN309),DAY(AN309))&lt;=$O$3),INDEX(Potentials!$A$1:$O$10000,MATCH(AM309,Potentials!$A$1:$A$1000,0),MATCH("Statut",Potentials!$A$1:$O$1,0))="9 -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IF(AND($AM$2&lt;&gt;0,$AN$2&lt;&gt;0,DATE(YEAR(AN309),MONTH(AN309),DAY(AN309))&gt;=$AM$2,(DATE(YEAR(AN309),MONTH(AN309),DAY(AN309))&lt;=$AN$2),INDEX(Potentials!$A$1:$O$10000,MATCH(AM309,Potentials!$A$1:$A$1000,0),MATCH("Statut",Potentials!$A$1:$O$1,0))="9 - Perdu"),1,0)),
IF(AND($AM$2=0,$AN$2=0,DATE(YEAR(AN309),MONTH(AN309),DAY(AN309))&gt;=$O$6,(DATE(YEAR(AN309),MONTH(AN309),DAY(AN309))&lt;=$O$3),INDEX(Potentials!$A$1:$O$1000,MATCH(AM309,Potentials!$A$1:$A$1000,0),MATCH("Groupe",Potentials!$A$1:$O$1,0))=$A$2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,MATCH(AM309,Potentials!$A$1:$A$1000,0),MATCH("Groupe",Potentials!$A$1:$O$1,0))=$A$2,INDEX(Potentials!$A$1:$O$10000,MATCH(AM309,Potentials!$A$1:$A$1000,0),MATCH("Statut",Potentials!$A$1:$O$1,0))="9 - Perdu"),1,0))))</f>
      </c>
      <c r="AP309" s="47" t="str">
        <f>IF(AO309&lt;&gt;0,SUM($AO$4:AO309),0)</f>
      </c>
      <c r="AQ309" s="1"/>
      <c r="AR309" s="17"/>
      <c r="AT309" t="str">
        <f>IF(COUNTIF($AT$4:AT308,Potentials!B307)&gt;0,"",Potentials!B307)</f>
      </c>
      <c r="AU309" s="2" t="str">
        <f t="array" ref="AU309" aca="1" ca="1">IF($A$2="Tous",SUMPRODUCT((Potentials!$F$2:$F$2000)*(Potentials!$B$2:$B$2000=AT309)*(Potentials!$E$2:$E$2000&lt;&gt;"8 - Gagne")*(Potentials!$E$2:$E$2000&lt;&gt;"9 - Perdu")*(Potentials!$E$2:$E$2000&lt;&gt;"10 - Gele"))
+SUMPRODUCT((Potentials!$F$2:$F$2000=0)*(Potentials!$B$2:$B$2000=AT309)*(Potentials!$D$2:$D$2000)*(Potentials!$E$2:$E$2000&lt;&gt;"8 - Gagne")*(Potentials!$E$2:$E$2000&lt;&gt;"9 - Perdu")*(Potentials!$E$2:$E$2000&lt;&gt;"10 - Gele")),
SUMPRODUCT((Potentials!$F$2:$F$2000)*(Potentials!$B$2:$B$2000=AT309)*(Potentials!$E$2:$E$2000&lt;&gt;"8 - Gagne")*(Potentials!$E$2:$E$2000&lt;&gt;"9 - Perdu")*(Potentials!$E$2:$E$2000&lt;&gt;"10 - Gele")*(Potentials!$O$2:$O$2000=$A$2))
+SUMPRODUCT((Potentials!$F$2:$F$2000=0)*(Potentials!$B$2:$B$2000=AT309)*(Potentials!$D$2:$D$2000)*(Potentials!$E$2:$E$2000&lt;&gt;"8 - Gagne")*(Potentials!$E$2:$E$2000&lt;&gt;"9 - Perdu")*(Potentials!$E$2:$E$2000&lt;&gt;"10 - Gele")*(Potentials!$O$2:$O$2000=$A$2)))</f>
      </c>
      <c r="BA309" t="str">
        <f>Potentials!A307</f>
      </c>
      <c r="BB309" s="2" t="str">
        <f t="array" ref="BB309" aca="1" ca="1">IF($A$2="Tous",SUMPRODUCT((Potentials!$F$2:$F$2000)*(Potentials!$A$2:$A$2000=BA309)*(Potentials!$E$2:$E$2000&lt;&gt;"8 - Gagne")*(Potentials!$E$2:$E$2000&lt;&gt;"9 - Perdu")*(Potentials!$E$2:$E$2000&lt;&gt;"10 - Gele"))
+SUMPRODUCT((Potentials!$F$2:$F$2000=0)*(Potentials!$A$2:$A$2000=BA309)*(Potentials!$D$2:$D$2000)*(Potentials!$E$2:$E$2000&lt;&gt;"8 - Gagne")*(Potentials!$E$2:$E$2000&lt;&gt;"9 - Perdu")*(Potentials!$E$2:$E$2000&lt;&gt;"10 - Gele")),
SUMPRODUCT((Potentials!$F$2:$F$2000)*(Potentials!$A$2:$A$2000=BA309)*(Potentials!$E$2:$E$2000&lt;&gt;"8 - Gagne")*(Potentials!$E$2:$E$2000&lt;&gt;"9 - Perdu")*(Potentials!$E$2:$E$2000&lt;&gt;"10 - Gele")*(Potentials!$O$2:$O$2000=$A$2))
+SUMPRODUCT((Potentials!$F$2:$F$2000=0)*(Potentials!$A$2:$A$2000=BA309)*(Potentials!$D$2:$D$2000)*(Potentials!$E$2:$E$2000&lt;&gt;"8 - Gagne")*(Potentials!$E$2:$E$2000&lt;&gt;"9 - Perdu")*(Potentials!$E$2:$E$2000&lt;&gt;"10 - Gele")*(Potentials!$O$2:$O$2000=$A$2)))</f>
      </c>
    </row>
    <row r="310" spans="1:113">
      <c r="R310" t="str">
        <f>Potentials!A308</f>
      </c>
      <c r="S310" s="1" t="str">
        <f>Potentials!M308</f>
      </c>
      <c r="T310" s="47" t="str">
        <f>IF(INDEX(Potentials!$A$1:$O$1000,MATCH(R310,Potentials!$A$1:$A$1000,0),MATCH("Origine setup",Potentials!$A$1:$O$1,0))&lt;&gt;"",0,
IF($A$2="Tous",
IF(AND($R$2=0,$S$2=0,DATE(YEAR(S310),MONTH(S310),DAY(S310))&gt;=$O$6,(DATE(YEAR(S310),MONTH(S310),DAY(S310))&lt;=$O$3),LEFT(R310,3)="PRA"),1,
IF(AND($R$2&lt;&gt;0,$S$2&lt;&gt;0,DATE(YEAR(S310),MONTH(S310),DAY(S310))&gt;=$R$2,(DATE(YEAR(S310),MONTH(S310),DAY(S310))&lt;=$S$2),LEFT(R310,3)="PRA"),1,0)),
IF(AND($R$2=0,$S$2=0,DATE(YEAR(S310),MONTH(S310),DAY(S310))&gt;=$O$6,(DATE(YEAR(S310),MONTH(S310),DAY(S310))&lt;=$O$3),INDEX(Potentials!$A$1:$O$1000,MATCH(R310,Potentials!$A$1:$A$1000,0),MATCH("Groupe",Potentials!$A$1:$O$1,0))=$A$2,LEFT(R310,3)="PRA"),1,
IF(AND($R$2&lt;&gt;0,$S$2&lt;&gt;0,DATE(YEAR(S310),MONTH(S310),DAY(S310))&gt;=$R$2,(DATE(YEAR(S310),MONTH(S310),DAY(S310))&lt;=$S$2),INDEX(Potentials!$A$1:$O$1000,MATCH(R310,Potentials!$A$1:$A$1000,0),MATCH("Groupe",Potentials!$A$1:$O$1,0))=$A$2,LEFT(R310,3)="PRA"),1,0))))</f>
      </c>
      <c r="U310" s="47" t="str">
        <f>IF(T310&lt;&gt;0,SUM($T$4:T310),0)</f>
      </c>
      <c r="V310" s="1"/>
      <c r="W310" s="17"/>
      <c r="Y310" t="str">
        <f>Projects!A308</f>
      </c>
      <c r="Z310" s="1" t="str">
        <f>Projects!I308</f>
      </c>
      <c r="AA310" s="47" t="str">
        <f>IF($A$2="Tous",
IF(AND($Y$2=0,$Z$2=0,DATE(YEAR(Z310),MONTH(Z310),DAY(Z310))&gt;=$O$6,(DATE(YEAR(Z310),MONTH(Z310),DAY(Z310))&lt;=$O$3)),1,
IF(AND($Y$2&lt;&gt;0,$Z$2&lt;&gt;0,DATE(YEAR(Z310),MONTH(Z310),DAY(Z310))&gt;=$Y$2,(DATE(YEAR(Z310),MONTH(Z310),DAY(Z310))&lt;=$Z$2)),1,0)),
IF(AND($Y$2=0,$Z$2=0,DATE(YEAR(Z310),MONTH(Z310),DAY(Z310))&gt;=$O$6,(DATE(YEAR(Z310),MONTH(Z310),DAY(Z310))&lt;=$O$3),INDEX(Projects!$A$1:$O$1000,MATCH(Y310,Projects!$A$1:$A$1000,0),MATCH("Groupe",Projects!$A$1:$O$1,0))=$A$2),1,
IF(AND($Y$2&lt;&gt;0,$Z$2&lt;&gt;0,DATE(YEAR(Z310),MONTH(Z310),DAY(Z310))&gt;=$Y$2,(DATE(YEAR(Z310),MONTH(Z310),DAY(Z310))&lt;=$Z$2),INDEX(Projects!$A$1:$O$1000,MATCH(Y310,Projects!$A$1:$A$1000,0),MATCH("Groupe",Projects!$A$1:$O$1,0))=$A$2),1,0)))</f>
      </c>
      <c r="AB310" s="47" t="str">
        <f>IF(AA310&lt;&gt;0,SUM($AA$4:AA310),0)</f>
      </c>
      <c r="AC310" s="1"/>
      <c r="AD310" s="17"/>
      <c r="AF310" t="str">
        <f>Projects!A308</f>
      </c>
      <c r="AG310" s="1" t="str">
        <f>Projects!D308</f>
      </c>
      <c r="AH310" s="47" t="str">
        <f>IF($A$2="Tous",
IF(AND($AF$2=0,$AG$2=0,DATE(YEAR(AG310),MONTH(AG310),DAY(AG310))&gt;=$O$6,(DATE(YEAR(AG310),MONTH(AG310),DAY(AG310))&lt;=$O$3)),1,
IF(AND($AF$2&lt;&gt;0,$AG$2&lt;&gt;0,DATE(YEAR(AG310),MONTH(AG310),DAY(AG310))&gt;=$AF$2,(DATE(YEAR(AG310),MONTH(AG310),DAY(AG310))&lt;=$AG$2)),1,0)),
IF(AND($AF$2=0,$AG$2=0,DATE(YEAR(AG310),MONTH(AG310),DAY(AG310))&gt;=$O$6,(DATE(YEAR(AG310),MONTH(AG310),DAY(AG310))&lt;=$O$3),INDEX(Projects!$A$1:$O$1000,MATCH(AF310,Projects!$A$1:$A$1000,0),MATCH("Groupe",Projects!$A$1:$O$1,0))=$A$2),1,
IF(AND($AF$2&lt;&gt;0,$AG$2&lt;&gt;0,DATE(YEAR(AG310),MONTH(AG310),DAY(AG310))&gt;=$AF$2,(DATE(YEAR(AG310),MONTH(AG310),DAY(AG310))&lt;=$AG$2),INDEX(Projects!$A$1:$O$1000,MATCH(AF310,Projects!$A$1:$A$1000,0),MATCH("Groupe",Projects!$A$1:$O$1,0))=$A$2),1,0)))</f>
      </c>
      <c r="AI310" s="47" t="str">
        <f>IF(AH310&lt;&gt;0,SUM($AH$4:AH310),0)</f>
      </c>
      <c r="AJ310" s="1"/>
      <c r="AK310" s="17"/>
      <c r="AM310" t="str">
        <f>Potentials!A308</f>
      </c>
      <c r="AN310" s="1" t="str">
        <f>Potentials!L308</f>
      </c>
      <c r="AO310" s="47" t="str">
        <f>IF(INDEX(Potentials!$A$1:$O$1000,MATCH(R310,Potentials!$A$1:$A$1000,0),MATCH("Origine setup",Potentials!$A$1:$O$1,0))&lt;&gt;"",0,
IF($A$2="Tous",
IF(AND($AM$2=0,$AN$2=0,DATE(YEAR(AN310),MONTH(AN310),DAY(AN310))&gt;=$O$6,(DATE(YEAR(AN310),MONTH(AN310),DAY(AN310))&lt;=$O$3),INDEX(Potentials!$A$1:$O$10000,MATCH(AM310,Potentials!$A$1:$A$1000,0),MATCH("Statut",Potentials!$A$1:$O$1,0))="9 -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IF(AND($AM$2&lt;&gt;0,$AN$2&lt;&gt;0,DATE(YEAR(AN310),MONTH(AN310),DAY(AN310))&gt;=$AM$2,(DATE(YEAR(AN310),MONTH(AN310),DAY(AN310))&lt;=$AN$2),INDEX(Potentials!$A$1:$O$10000,MATCH(AM310,Potentials!$A$1:$A$1000,0),MATCH("Statut",Potentials!$A$1:$O$1,0))="9 - Perdu"),1,0)),
IF(AND($AM$2=0,$AN$2=0,DATE(YEAR(AN310),MONTH(AN310),DAY(AN310))&gt;=$O$6,(DATE(YEAR(AN310),MONTH(AN310),DAY(AN310))&lt;=$O$3),INDEX(Potentials!$A$1:$O$1000,MATCH(AM310,Potentials!$A$1:$A$1000,0),MATCH("Groupe",Potentials!$A$1:$O$1,0))=$A$2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,MATCH(AM310,Potentials!$A$1:$A$1000,0),MATCH("Groupe",Potentials!$A$1:$O$1,0))=$A$2,INDEX(Potentials!$A$1:$O$10000,MATCH(AM310,Potentials!$A$1:$A$1000,0),MATCH("Statut",Potentials!$A$1:$O$1,0))="9 - Perdu"),1,0))))</f>
      </c>
      <c r="AP310" s="47" t="str">
        <f>IF(AO310&lt;&gt;0,SUM($AO$4:AO310),0)</f>
      </c>
      <c r="AQ310" s="1"/>
      <c r="AR310" s="17"/>
      <c r="AT310" t="str">
        <f>IF(COUNTIF($AT$4:AT309,Potentials!B308)&gt;0,"",Potentials!B308)</f>
      </c>
      <c r="AU310" s="2" t="str">
        <f t="array" ref="AU310" aca="1" ca="1">IF($A$2="Tous",SUMPRODUCT((Potentials!$F$2:$F$2000)*(Potentials!$B$2:$B$2000=AT310)*(Potentials!$E$2:$E$2000&lt;&gt;"8 - Gagne")*(Potentials!$E$2:$E$2000&lt;&gt;"9 - Perdu")*(Potentials!$E$2:$E$2000&lt;&gt;"10 - Gele"))
+SUMPRODUCT((Potentials!$F$2:$F$2000=0)*(Potentials!$B$2:$B$2000=AT310)*(Potentials!$D$2:$D$2000)*(Potentials!$E$2:$E$2000&lt;&gt;"8 - Gagne")*(Potentials!$E$2:$E$2000&lt;&gt;"9 - Perdu")*(Potentials!$E$2:$E$2000&lt;&gt;"10 - Gele")),
SUMPRODUCT((Potentials!$F$2:$F$2000)*(Potentials!$B$2:$B$2000=AT310)*(Potentials!$E$2:$E$2000&lt;&gt;"8 - Gagne")*(Potentials!$E$2:$E$2000&lt;&gt;"9 - Perdu")*(Potentials!$E$2:$E$2000&lt;&gt;"10 - Gele")*(Potentials!$O$2:$O$2000=$A$2))
+SUMPRODUCT((Potentials!$F$2:$F$2000=0)*(Potentials!$B$2:$B$2000=AT310)*(Potentials!$D$2:$D$2000)*(Potentials!$E$2:$E$2000&lt;&gt;"8 - Gagne")*(Potentials!$E$2:$E$2000&lt;&gt;"9 - Perdu")*(Potentials!$E$2:$E$2000&lt;&gt;"10 - Gele")*(Potentials!$O$2:$O$2000=$A$2)))</f>
      </c>
      <c r="BA310" t="str">
        <f>Potentials!A308</f>
      </c>
      <c r="BB310" s="2" t="str">
        <f t="array" ref="BB310" aca="1" ca="1">IF($A$2="Tous",SUMPRODUCT((Potentials!$F$2:$F$2000)*(Potentials!$A$2:$A$2000=BA310)*(Potentials!$E$2:$E$2000&lt;&gt;"8 - Gagne")*(Potentials!$E$2:$E$2000&lt;&gt;"9 - Perdu")*(Potentials!$E$2:$E$2000&lt;&gt;"10 - Gele"))
+SUMPRODUCT((Potentials!$F$2:$F$2000=0)*(Potentials!$A$2:$A$2000=BA310)*(Potentials!$D$2:$D$2000)*(Potentials!$E$2:$E$2000&lt;&gt;"8 - Gagne")*(Potentials!$E$2:$E$2000&lt;&gt;"9 - Perdu")*(Potentials!$E$2:$E$2000&lt;&gt;"10 - Gele")),
SUMPRODUCT((Potentials!$F$2:$F$2000)*(Potentials!$A$2:$A$2000=BA310)*(Potentials!$E$2:$E$2000&lt;&gt;"8 - Gagne")*(Potentials!$E$2:$E$2000&lt;&gt;"9 - Perdu")*(Potentials!$E$2:$E$2000&lt;&gt;"10 - Gele")*(Potentials!$O$2:$O$2000=$A$2))
+SUMPRODUCT((Potentials!$F$2:$F$2000=0)*(Potentials!$A$2:$A$2000=BA310)*(Potentials!$D$2:$D$2000)*(Potentials!$E$2:$E$2000&lt;&gt;"8 - Gagne")*(Potentials!$E$2:$E$2000&lt;&gt;"9 - Perdu")*(Potentials!$E$2:$E$2000&lt;&gt;"10 - Gele")*(Potentials!$O$2:$O$2000=$A$2)))</f>
      </c>
    </row>
    <row r="311" spans="1:113">
      <c r="R311" t="str">
        <f>Potentials!A309</f>
      </c>
      <c r="S311" s="1" t="str">
        <f>Potentials!M309</f>
      </c>
      <c r="T311" s="47" t="str">
        <f>IF(INDEX(Potentials!$A$1:$O$1000,MATCH(R311,Potentials!$A$1:$A$1000,0),MATCH("Origine setup",Potentials!$A$1:$O$1,0))&lt;&gt;"",0,
IF($A$2="Tous",
IF(AND($R$2=0,$S$2=0,DATE(YEAR(S311),MONTH(S311),DAY(S311))&gt;=$O$6,(DATE(YEAR(S311),MONTH(S311),DAY(S311))&lt;=$O$3),LEFT(R311,3)="PRA"),1,
IF(AND($R$2&lt;&gt;0,$S$2&lt;&gt;0,DATE(YEAR(S311),MONTH(S311),DAY(S311))&gt;=$R$2,(DATE(YEAR(S311),MONTH(S311),DAY(S311))&lt;=$S$2),LEFT(R311,3)="PRA"),1,0)),
IF(AND($R$2=0,$S$2=0,DATE(YEAR(S311),MONTH(S311),DAY(S311))&gt;=$O$6,(DATE(YEAR(S311),MONTH(S311),DAY(S311))&lt;=$O$3),INDEX(Potentials!$A$1:$O$1000,MATCH(R311,Potentials!$A$1:$A$1000,0),MATCH("Groupe",Potentials!$A$1:$O$1,0))=$A$2,LEFT(R311,3)="PRA"),1,
IF(AND($R$2&lt;&gt;0,$S$2&lt;&gt;0,DATE(YEAR(S311),MONTH(S311),DAY(S311))&gt;=$R$2,(DATE(YEAR(S311),MONTH(S311),DAY(S311))&lt;=$S$2),INDEX(Potentials!$A$1:$O$1000,MATCH(R311,Potentials!$A$1:$A$1000,0),MATCH("Groupe",Potentials!$A$1:$O$1,0))=$A$2,LEFT(R311,3)="PRA"),1,0))))</f>
      </c>
      <c r="U311" s="47" t="str">
        <f>IF(T311&lt;&gt;0,SUM($T$4:T311),0)</f>
      </c>
      <c r="V311" s="1"/>
      <c r="W311" s="17"/>
      <c r="Y311" t="str">
        <f>Projects!A309</f>
      </c>
      <c r="Z311" s="1" t="str">
        <f>Projects!I309</f>
      </c>
      <c r="AA311" s="47" t="str">
        <f>IF($A$2="Tous",
IF(AND($Y$2=0,$Z$2=0,DATE(YEAR(Z311),MONTH(Z311),DAY(Z311))&gt;=$O$6,(DATE(YEAR(Z311),MONTH(Z311),DAY(Z311))&lt;=$O$3)),1,
IF(AND($Y$2&lt;&gt;0,$Z$2&lt;&gt;0,DATE(YEAR(Z311),MONTH(Z311),DAY(Z311))&gt;=$Y$2,(DATE(YEAR(Z311),MONTH(Z311),DAY(Z311))&lt;=$Z$2)),1,0)),
IF(AND($Y$2=0,$Z$2=0,DATE(YEAR(Z311),MONTH(Z311),DAY(Z311))&gt;=$O$6,(DATE(YEAR(Z311),MONTH(Z311),DAY(Z311))&lt;=$O$3),INDEX(Projects!$A$1:$O$1000,MATCH(Y311,Projects!$A$1:$A$1000,0),MATCH("Groupe",Projects!$A$1:$O$1,0))=$A$2),1,
IF(AND($Y$2&lt;&gt;0,$Z$2&lt;&gt;0,DATE(YEAR(Z311),MONTH(Z311),DAY(Z311))&gt;=$Y$2,(DATE(YEAR(Z311),MONTH(Z311),DAY(Z311))&lt;=$Z$2),INDEX(Projects!$A$1:$O$1000,MATCH(Y311,Projects!$A$1:$A$1000,0),MATCH("Groupe",Projects!$A$1:$O$1,0))=$A$2),1,0)))</f>
      </c>
      <c r="AB311" s="47" t="str">
        <f>IF(AA311&lt;&gt;0,SUM($AA$4:AA311),0)</f>
      </c>
      <c r="AC311" s="1"/>
      <c r="AD311" s="17"/>
      <c r="AF311" t="str">
        <f>Projects!A309</f>
      </c>
      <c r="AG311" s="1" t="str">
        <f>Projects!D309</f>
      </c>
      <c r="AH311" s="47" t="str">
        <f>IF($A$2="Tous",
IF(AND($AF$2=0,$AG$2=0,DATE(YEAR(AG311),MONTH(AG311),DAY(AG311))&gt;=$O$6,(DATE(YEAR(AG311),MONTH(AG311),DAY(AG311))&lt;=$O$3)),1,
IF(AND($AF$2&lt;&gt;0,$AG$2&lt;&gt;0,DATE(YEAR(AG311),MONTH(AG311),DAY(AG311))&gt;=$AF$2,(DATE(YEAR(AG311),MONTH(AG311),DAY(AG311))&lt;=$AG$2)),1,0)),
IF(AND($AF$2=0,$AG$2=0,DATE(YEAR(AG311),MONTH(AG311),DAY(AG311))&gt;=$O$6,(DATE(YEAR(AG311),MONTH(AG311),DAY(AG311))&lt;=$O$3),INDEX(Projects!$A$1:$O$1000,MATCH(AF311,Projects!$A$1:$A$1000,0),MATCH("Groupe",Projects!$A$1:$O$1,0))=$A$2),1,
IF(AND($AF$2&lt;&gt;0,$AG$2&lt;&gt;0,DATE(YEAR(AG311),MONTH(AG311),DAY(AG311))&gt;=$AF$2,(DATE(YEAR(AG311),MONTH(AG311),DAY(AG311))&lt;=$AG$2),INDEX(Projects!$A$1:$O$1000,MATCH(AF311,Projects!$A$1:$A$1000,0),MATCH("Groupe",Projects!$A$1:$O$1,0))=$A$2),1,0)))</f>
      </c>
      <c r="AI311" s="47" t="str">
        <f>IF(AH311&lt;&gt;0,SUM($AH$4:AH311),0)</f>
      </c>
      <c r="AJ311" s="1"/>
      <c r="AK311" s="17"/>
      <c r="AM311" t="str">
        <f>Potentials!A309</f>
      </c>
      <c r="AN311" s="1" t="str">
        <f>Potentials!L309</f>
      </c>
      <c r="AO311" s="47" t="str">
        <f>IF(INDEX(Potentials!$A$1:$O$1000,MATCH(R311,Potentials!$A$1:$A$1000,0),MATCH("Origine setup",Potentials!$A$1:$O$1,0))&lt;&gt;"",0,
IF($A$2="Tous",
IF(AND($AM$2=0,$AN$2=0,DATE(YEAR(AN311),MONTH(AN311),DAY(AN311))&gt;=$O$6,(DATE(YEAR(AN311),MONTH(AN311),DAY(AN311))&lt;=$O$3),INDEX(Potentials!$A$1:$O$10000,MATCH(AM311,Potentials!$A$1:$A$1000,0),MATCH("Statut",Potentials!$A$1:$O$1,0))="9 -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IF(AND($AM$2&lt;&gt;0,$AN$2&lt;&gt;0,DATE(YEAR(AN311),MONTH(AN311),DAY(AN311))&gt;=$AM$2,(DATE(YEAR(AN311),MONTH(AN311),DAY(AN311))&lt;=$AN$2),INDEX(Potentials!$A$1:$O$10000,MATCH(AM311,Potentials!$A$1:$A$1000,0),MATCH("Statut",Potentials!$A$1:$O$1,0))="9 - Perdu"),1,0)),
IF(AND($AM$2=0,$AN$2=0,DATE(YEAR(AN311),MONTH(AN311),DAY(AN311))&gt;=$O$6,(DATE(YEAR(AN311),MONTH(AN311),DAY(AN311))&lt;=$O$3),INDEX(Potentials!$A$1:$O$1000,MATCH(AM311,Potentials!$A$1:$A$1000,0),MATCH("Groupe",Potentials!$A$1:$O$1,0))=$A$2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,MATCH(AM311,Potentials!$A$1:$A$1000,0),MATCH("Groupe",Potentials!$A$1:$O$1,0))=$A$2,INDEX(Potentials!$A$1:$O$10000,MATCH(AM311,Potentials!$A$1:$A$1000,0),MATCH("Statut",Potentials!$A$1:$O$1,0))="9 - Perdu"),1,0))))</f>
      </c>
      <c r="AP311" s="47" t="str">
        <f>IF(AO311&lt;&gt;0,SUM($AO$4:AO311),0)</f>
      </c>
      <c r="AQ311" s="1"/>
      <c r="AR311" s="17"/>
      <c r="AT311" t="str">
        <f>IF(COUNTIF($AT$4:AT310,Potentials!B309)&gt;0,"",Potentials!B309)</f>
      </c>
      <c r="AU311" s="2" t="str">
        <f t="array" ref="AU311" aca="1" ca="1">IF($A$2="Tous",SUMPRODUCT((Potentials!$F$2:$F$2000)*(Potentials!$B$2:$B$2000=AT311)*(Potentials!$E$2:$E$2000&lt;&gt;"8 - Gagne")*(Potentials!$E$2:$E$2000&lt;&gt;"9 - Perdu")*(Potentials!$E$2:$E$2000&lt;&gt;"10 - Gele"))
+SUMPRODUCT((Potentials!$F$2:$F$2000=0)*(Potentials!$B$2:$B$2000=AT311)*(Potentials!$D$2:$D$2000)*(Potentials!$E$2:$E$2000&lt;&gt;"8 - Gagne")*(Potentials!$E$2:$E$2000&lt;&gt;"9 - Perdu")*(Potentials!$E$2:$E$2000&lt;&gt;"10 - Gele")),
SUMPRODUCT((Potentials!$F$2:$F$2000)*(Potentials!$B$2:$B$2000=AT311)*(Potentials!$E$2:$E$2000&lt;&gt;"8 - Gagne")*(Potentials!$E$2:$E$2000&lt;&gt;"9 - Perdu")*(Potentials!$E$2:$E$2000&lt;&gt;"10 - Gele")*(Potentials!$O$2:$O$2000=$A$2))
+SUMPRODUCT((Potentials!$F$2:$F$2000=0)*(Potentials!$B$2:$B$2000=AT311)*(Potentials!$D$2:$D$2000)*(Potentials!$E$2:$E$2000&lt;&gt;"8 - Gagne")*(Potentials!$E$2:$E$2000&lt;&gt;"9 - Perdu")*(Potentials!$E$2:$E$2000&lt;&gt;"10 - Gele")*(Potentials!$O$2:$O$2000=$A$2)))</f>
      </c>
      <c r="BA311" t="str">
        <f>Potentials!A309</f>
      </c>
      <c r="BB311" s="2" t="str">
        <f t="array" ref="BB311" aca="1" ca="1">IF($A$2="Tous",SUMPRODUCT((Potentials!$F$2:$F$2000)*(Potentials!$A$2:$A$2000=BA311)*(Potentials!$E$2:$E$2000&lt;&gt;"8 - Gagne")*(Potentials!$E$2:$E$2000&lt;&gt;"9 - Perdu")*(Potentials!$E$2:$E$2000&lt;&gt;"10 - Gele"))
+SUMPRODUCT((Potentials!$F$2:$F$2000=0)*(Potentials!$A$2:$A$2000=BA311)*(Potentials!$D$2:$D$2000)*(Potentials!$E$2:$E$2000&lt;&gt;"8 - Gagne")*(Potentials!$E$2:$E$2000&lt;&gt;"9 - Perdu")*(Potentials!$E$2:$E$2000&lt;&gt;"10 - Gele")),
SUMPRODUCT((Potentials!$F$2:$F$2000)*(Potentials!$A$2:$A$2000=BA311)*(Potentials!$E$2:$E$2000&lt;&gt;"8 - Gagne")*(Potentials!$E$2:$E$2000&lt;&gt;"9 - Perdu")*(Potentials!$E$2:$E$2000&lt;&gt;"10 - Gele")*(Potentials!$O$2:$O$2000=$A$2))
+SUMPRODUCT((Potentials!$F$2:$F$2000=0)*(Potentials!$A$2:$A$2000=BA311)*(Potentials!$D$2:$D$2000)*(Potentials!$E$2:$E$2000&lt;&gt;"8 - Gagne")*(Potentials!$E$2:$E$2000&lt;&gt;"9 - Perdu")*(Potentials!$E$2:$E$2000&lt;&gt;"10 - Gele")*(Potentials!$O$2:$O$2000=$A$2)))</f>
      </c>
    </row>
    <row r="312" spans="1:113">
      <c r="R312" t="str">
        <f>Potentials!A310</f>
      </c>
      <c r="S312" s="1" t="str">
        <f>Potentials!M310</f>
      </c>
      <c r="T312" s="47" t="str">
        <f>IF(INDEX(Potentials!$A$1:$O$1000,MATCH(R312,Potentials!$A$1:$A$1000,0),MATCH("Origine setup",Potentials!$A$1:$O$1,0))&lt;&gt;"",0,
IF($A$2="Tous",
IF(AND($R$2=0,$S$2=0,DATE(YEAR(S312),MONTH(S312),DAY(S312))&gt;=$O$6,(DATE(YEAR(S312),MONTH(S312),DAY(S312))&lt;=$O$3),LEFT(R312,3)="PRA"),1,
IF(AND($R$2&lt;&gt;0,$S$2&lt;&gt;0,DATE(YEAR(S312),MONTH(S312),DAY(S312))&gt;=$R$2,(DATE(YEAR(S312),MONTH(S312),DAY(S312))&lt;=$S$2),LEFT(R312,3)="PRA"),1,0)),
IF(AND($R$2=0,$S$2=0,DATE(YEAR(S312),MONTH(S312),DAY(S312))&gt;=$O$6,(DATE(YEAR(S312),MONTH(S312),DAY(S312))&lt;=$O$3),INDEX(Potentials!$A$1:$O$1000,MATCH(R312,Potentials!$A$1:$A$1000,0),MATCH("Groupe",Potentials!$A$1:$O$1,0))=$A$2,LEFT(R312,3)="PRA"),1,
IF(AND($R$2&lt;&gt;0,$S$2&lt;&gt;0,DATE(YEAR(S312),MONTH(S312),DAY(S312))&gt;=$R$2,(DATE(YEAR(S312),MONTH(S312),DAY(S312))&lt;=$S$2),INDEX(Potentials!$A$1:$O$1000,MATCH(R312,Potentials!$A$1:$A$1000,0),MATCH("Groupe",Potentials!$A$1:$O$1,0))=$A$2,LEFT(R312,3)="PRA"),1,0))))</f>
      </c>
      <c r="U312" s="47" t="str">
        <f>IF(T312&lt;&gt;0,SUM($T$4:T312),0)</f>
      </c>
      <c r="V312" s="1"/>
      <c r="W312" s="17"/>
      <c r="Y312" t="str">
        <f>Projects!A310</f>
      </c>
      <c r="Z312" s="1" t="str">
        <f>Projects!I310</f>
      </c>
      <c r="AA312" s="47" t="str">
        <f>IF($A$2="Tous",
IF(AND($Y$2=0,$Z$2=0,DATE(YEAR(Z312),MONTH(Z312),DAY(Z312))&gt;=$O$6,(DATE(YEAR(Z312),MONTH(Z312),DAY(Z312))&lt;=$O$3)),1,
IF(AND($Y$2&lt;&gt;0,$Z$2&lt;&gt;0,DATE(YEAR(Z312),MONTH(Z312),DAY(Z312))&gt;=$Y$2,(DATE(YEAR(Z312),MONTH(Z312),DAY(Z312))&lt;=$Z$2)),1,0)),
IF(AND($Y$2=0,$Z$2=0,DATE(YEAR(Z312),MONTH(Z312),DAY(Z312))&gt;=$O$6,(DATE(YEAR(Z312),MONTH(Z312),DAY(Z312))&lt;=$O$3),INDEX(Projects!$A$1:$O$1000,MATCH(Y312,Projects!$A$1:$A$1000,0),MATCH("Groupe",Projects!$A$1:$O$1,0))=$A$2),1,
IF(AND($Y$2&lt;&gt;0,$Z$2&lt;&gt;0,DATE(YEAR(Z312),MONTH(Z312),DAY(Z312))&gt;=$Y$2,(DATE(YEAR(Z312),MONTH(Z312),DAY(Z312))&lt;=$Z$2),INDEX(Projects!$A$1:$O$1000,MATCH(Y312,Projects!$A$1:$A$1000,0),MATCH("Groupe",Projects!$A$1:$O$1,0))=$A$2),1,0)))</f>
      </c>
      <c r="AB312" s="47" t="str">
        <f>IF(AA312&lt;&gt;0,SUM($AA$4:AA312),0)</f>
      </c>
      <c r="AC312" s="1"/>
      <c r="AD312" s="17"/>
      <c r="AF312" t="str">
        <f>Projects!A310</f>
      </c>
      <c r="AG312" s="1" t="str">
        <f>Projects!D310</f>
      </c>
      <c r="AH312" s="47" t="str">
        <f>IF($A$2="Tous",
IF(AND($AF$2=0,$AG$2=0,DATE(YEAR(AG312),MONTH(AG312),DAY(AG312))&gt;=$O$6,(DATE(YEAR(AG312),MONTH(AG312),DAY(AG312))&lt;=$O$3)),1,
IF(AND($AF$2&lt;&gt;0,$AG$2&lt;&gt;0,DATE(YEAR(AG312),MONTH(AG312),DAY(AG312))&gt;=$AF$2,(DATE(YEAR(AG312),MONTH(AG312),DAY(AG312))&lt;=$AG$2)),1,0)),
IF(AND($AF$2=0,$AG$2=0,DATE(YEAR(AG312),MONTH(AG312),DAY(AG312))&gt;=$O$6,(DATE(YEAR(AG312),MONTH(AG312),DAY(AG312))&lt;=$O$3),INDEX(Projects!$A$1:$O$1000,MATCH(AF312,Projects!$A$1:$A$1000,0),MATCH("Groupe",Projects!$A$1:$O$1,0))=$A$2),1,
IF(AND($AF$2&lt;&gt;0,$AG$2&lt;&gt;0,DATE(YEAR(AG312),MONTH(AG312),DAY(AG312))&gt;=$AF$2,(DATE(YEAR(AG312),MONTH(AG312),DAY(AG312))&lt;=$AG$2),INDEX(Projects!$A$1:$O$1000,MATCH(AF312,Projects!$A$1:$A$1000,0),MATCH("Groupe",Projects!$A$1:$O$1,0))=$A$2),1,0)))</f>
      </c>
      <c r="AI312" s="47" t="str">
        <f>IF(AH312&lt;&gt;0,SUM($AH$4:AH312),0)</f>
      </c>
      <c r="AJ312" s="1"/>
      <c r="AK312" s="17"/>
      <c r="AM312" t="str">
        <f>Potentials!A310</f>
      </c>
      <c r="AN312" s="1" t="str">
        <f>Potentials!L310</f>
      </c>
      <c r="AO312" s="47" t="str">
        <f>IF(INDEX(Potentials!$A$1:$O$1000,MATCH(R312,Potentials!$A$1:$A$1000,0),MATCH("Origine setup",Potentials!$A$1:$O$1,0))&lt;&gt;"",0,
IF($A$2="Tous",
IF(AND($AM$2=0,$AN$2=0,DATE(YEAR(AN312),MONTH(AN312),DAY(AN312))&gt;=$O$6,(DATE(YEAR(AN312),MONTH(AN312),DAY(AN312))&lt;=$O$3),INDEX(Potentials!$A$1:$O$10000,MATCH(AM312,Potentials!$A$1:$A$1000,0),MATCH("Statut",Potentials!$A$1:$O$1,0))="9 -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IF(AND($AM$2&lt;&gt;0,$AN$2&lt;&gt;0,DATE(YEAR(AN312),MONTH(AN312),DAY(AN312))&gt;=$AM$2,(DATE(YEAR(AN312),MONTH(AN312),DAY(AN312))&lt;=$AN$2),INDEX(Potentials!$A$1:$O$10000,MATCH(AM312,Potentials!$A$1:$A$1000,0),MATCH("Statut",Potentials!$A$1:$O$1,0))="9 - Perdu"),1,0)),
IF(AND($AM$2=0,$AN$2=0,DATE(YEAR(AN312),MONTH(AN312),DAY(AN312))&gt;=$O$6,(DATE(YEAR(AN312),MONTH(AN312),DAY(AN312))&lt;=$O$3),INDEX(Potentials!$A$1:$O$1000,MATCH(AM312,Potentials!$A$1:$A$1000,0),MATCH("Groupe",Potentials!$A$1:$O$1,0))=$A$2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,MATCH(AM312,Potentials!$A$1:$A$1000,0),MATCH("Groupe",Potentials!$A$1:$O$1,0))=$A$2,INDEX(Potentials!$A$1:$O$10000,MATCH(AM312,Potentials!$A$1:$A$1000,0),MATCH("Statut",Potentials!$A$1:$O$1,0))="9 - Perdu"),1,0))))</f>
      </c>
      <c r="AP312" s="47" t="str">
        <f>IF(AO312&lt;&gt;0,SUM($AO$4:AO312),0)</f>
      </c>
      <c r="AQ312" s="1"/>
      <c r="AR312" s="17"/>
      <c r="AT312" t="str">
        <f>IF(COUNTIF($AT$4:AT311,Potentials!B310)&gt;0,"",Potentials!B310)</f>
      </c>
      <c r="AU312" s="2" t="str">
        <f t="array" ref="AU312" aca="1" ca="1">IF($A$2="Tous",SUMPRODUCT((Potentials!$F$2:$F$2000)*(Potentials!$B$2:$B$2000=AT312)*(Potentials!$E$2:$E$2000&lt;&gt;"8 - Gagne")*(Potentials!$E$2:$E$2000&lt;&gt;"9 - Perdu")*(Potentials!$E$2:$E$2000&lt;&gt;"10 - Gele"))
+SUMPRODUCT((Potentials!$F$2:$F$2000=0)*(Potentials!$B$2:$B$2000=AT312)*(Potentials!$D$2:$D$2000)*(Potentials!$E$2:$E$2000&lt;&gt;"8 - Gagne")*(Potentials!$E$2:$E$2000&lt;&gt;"9 - Perdu")*(Potentials!$E$2:$E$2000&lt;&gt;"10 - Gele")),
SUMPRODUCT((Potentials!$F$2:$F$2000)*(Potentials!$B$2:$B$2000=AT312)*(Potentials!$E$2:$E$2000&lt;&gt;"8 - Gagne")*(Potentials!$E$2:$E$2000&lt;&gt;"9 - Perdu")*(Potentials!$E$2:$E$2000&lt;&gt;"10 - Gele")*(Potentials!$O$2:$O$2000=$A$2))
+SUMPRODUCT((Potentials!$F$2:$F$2000=0)*(Potentials!$B$2:$B$2000=AT312)*(Potentials!$D$2:$D$2000)*(Potentials!$E$2:$E$2000&lt;&gt;"8 - Gagne")*(Potentials!$E$2:$E$2000&lt;&gt;"9 - Perdu")*(Potentials!$E$2:$E$2000&lt;&gt;"10 - Gele")*(Potentials!$O$2:$O$2000=$A$2)))</f>
      </c>
      <c r="BA312" t="str">
        <f>Potentials!A310</f>
      </c>
      <c r="BB312" s="2" t="str">
        <f t="array" ref="BB312" aca="1" ca="1">IF($A$2="Tous",SUMPRODUCT((Potentials!$F$2:$F$2000)*(Potentials!$A$2:$A$2000=BA312)*(Potentials!$E$2:$E$2000&lt;&gt;"8 - Gagne")*(Potentials!$E$2:$E$2000&lt;&gt;"9 - Perdu")*(Potentials!$E$2:$E$2000&lt;&gt;"10 - Gele"))
+SUMPRODUCT((Potentials!$F$2:$F$2000=0)*(Potentials!$A$2:$A$2000=BA312)*(Potentials!$D$2:$D$2000)*(Potentials!$E$2:$E$2000&lt;&gt;"8 - Gagne")*(Potentials!$E$2:$E$2000&lt;&gt;"9 - Perdu")*(Potentials!$E$2:$E$2000&lt;&gt;"10 - Gele")),
SUMPRODUCT((Potentials!$F$2:$F$2000)*(Potentials!$A$2:$A$2000=BA312)*(Potentials!$E$2:$E$2000&lt;&gt;"8 - Gagne")*(Potentials!$E$2:$E$2000&lt;&gt;"9 - Perdu")*(Potentials!$E$2:$E$2000&lt;&gt;"10 - Gele")*(Potentials!$O$2:$O$2000=$A$2))
+SUMPRODUCT((Potentials!$F$2:$F$2000=0)*(Potentials!$A$2:$A$2000=BA312)*(Potentials!$D$2:$D$2000)*(Potentials!$E$2:$E$2000&lt;&gt;"8 - Gagne")*(Potentials!$E$2:$E$2000&lt;&gt;"9 - Perdu")*(Potentials!$E$2:$E$2000&lt;&gt;"10 - Gele")*(Potentials!$O$2:$O$2000=$A$2)))</f>
      </c>
    </row>
    <row r="313" spans="1:113">
      <c r="R313" t="str">
        <f>Potentials!A311</f>
      </c>
      <c r="S313" s="1" t="str">
        <f>Potentials!M311</f>
      </c>
      <c r="T313" s="47" t="str">
        <f>IF(INDEX(Potentials!$A$1:$O$1000,MATCH(R313,Potentials!$A$1:$A$1000,0),MATCH("Origine setup",Potentials!$A$1:$O$1,0))&lt;&gt;"",0,
IF($A$2="Tous",
IF(AND($R$2=0,$S$2=0,DATE(YEAR(S313),MONTH(S313),DAY(S313))&gt;=$O$6,(DATE(YEAR(S313),MONTH(S313),DAY(S313))&lt;=$O$3),LEFT(R313,3)="PRA"),1,
IF(AND($R$2&lt;&gt;0,$S$2&lt;&gt;0,DATE(YEAR(S313),MONTH(S313),DAY(S313))&gt;=$R$2,(DATE(YEAR(S313),MONTH(S313),DAY(S313))&lt;=$S$2),LEFT(R313,3)="PRA"),1,0)),
IF(AND($R$2=0,$S$2=0,DATE(YEAR(S313),MONTH(S313),DAY(S313))&gt;=$O$6,(DATE(YEAR(S313),MONTH(S313),DAY(S313))&lt;=$O$3),INDEX(Potentials!$A$1:$O$1000,MATCH(R313,Potentials!$A$1:$A$1000,0),MATCH("Groupe",Potentials!$A$1:$O$1,0))=$A$2,LEFT(R313,3)="PRA"),1,
IF(AND($R$2&lt;&gt;0,$S$2&lt;&gt;0,DATE(YEAR(S313),MONTH(S313),DAY(S313))&gt;=$R$2,(DATE(YEAR(S313),MONTH(S313),DAY(S313))&lt;=$S$2),INDEX(Potentials!$A$1:$O$1000,MATCH(R313,Potentials!$A$1:$A$1000,0),MATCH("Groupe",Potentials!$A$1:$O$1,0))=$A$2,LEFT(R313,3)="PRA"),1,0))))</f>
      </c>
      <c r="U313" s="47" t="str">
        <f>IF(T313&lt;&gt;0,SUM($T$4:T313),0)</f>
      </c>
      <c r="V313" s="1"/>
      <c r="W313" s="17"/>
      <c r="Y313" t="str">
        <f>Projects!A311</f>
      </c>
      <c r="Z313" s="1" t="str">
        <f>Projects!I311</f>
      </c>
      <c r="AA313" s="47" t="str">
        <f>IF($A$2="Tous",
IF(AND($Y$2=0,$Z$2=0,DATE(YEAR(Z313),MONTH(Z313),DAY(Z313))&gt;=$O$6,(DATE(YEAR(Z313),MONTH(Z313),DAY(Z313))&lt;=$O$3)),1,
IF(AND($Y$2&lt;&gt;0,$Z$2&lt;&gt;0,DATE(YEAR(Z313),MONTH(Z313),DAY(Z313))&gt;=$Y$2,(DATE(YEAR(Z313),MONTH(Z313),DAY(Z313))&lt;=$Z$2)),1,0)),
IF(AND($Y$2=0,$Z$2=0,DATE(YEAR(Z313),MONTH(Z313),DAY(Z313))&gt;=$O$6,(DATE(YEAR(Z313),MONTH(Z313),DAY(Z313))&lt;=$O$3),INDEX(Projects!$A$1:$O$1000,MATCH(Y313,Projects!$A$1:$A$1000,0),MATCH("Groupe",Projects!$A$1:$O$1,0))=$A$2),1,
IF(AND($Y$2&lt;&gt;0,$Z$2&lt;&gt;0,DATE(YEAR(Z313),MONTH(Z313),DAY(Z313))&gt;=$Y$2,(DATE(YEAR(Z313),MONTH(Z313),DAY(Z313))&lt;=$Z$2),INDEX(Projects!$A$1:$O$1000,MATCH(Y313,Projects!$A$1:$A$1000,0),MATCH("Groupe",Projects!$A$1:$O$1,0))=$A$2),1,0)))</f>
      </c>
      <c r="AB313" s="47" t="str">
        <f>IF(AA313&lt;&gt;0,SUM($AA$4:AA313),0)</f>
      </c>
      <c r="AC313" s="1"/>
      <c r="AD313" s="17"/>
      <c r="AF313" t="str">
        <f>Projects!A311</f>
      </c>
      <c r="AG313" s="1" t="str">
        <f>Projects!D311</f>
      </c>
      <c r="AH313" s="47" t="str">
        <f>IF($A$2="Tous",
IF(AND($AF$2=0,$AG$2=0,DATE(YEAR(AG313),MONTH(AG313),DAY(AG313))&gt;=$O$6,(DATE(YEAR(AG313),MONTH(AG313),DAY(AG313))&lt;=$O$3)),1,
IF(AND($AF$2&lt;&gt;0,$AG$2&lt;&gt;0,DATE(YEAR(AG313),MONTH(AG313),DAY(AG313))&gt;=$AF$2,(DATE(YEAR(AG313),MONTH(AG313),DAY(AG313))&lt;=$AG$2)),1,0)),
IF(AND($AF$2=0,$AG$2=0,DATE(YEAR(AG313),MONTH(AG313),DAY(AG313))&gt;=$O$6,(DATE(YEAR(AG313),MONTH(AG313),DAY(AG313))&lt;=$O$3),INDEX(Projects!$A$1:$O$1000,MATCH(AF313,Projects!$A$1:$A$1000,0),MATCH("Groupe",Projects!$A$1:$O$1,0))=$A$2),1,
IF(AND($AF$2&lt;&gt;0,$AG$2&lt;&gt;0,DATE(YEAR(AG313),MONTH(AG313),DAY(AG313))&gt;=$AF$2,(DATE(YEAR(AG313),MONTH(AG313),DAY(AG313))&lt;=$AG$2),INDEX(Projects!$A$1:$O$1000,MATCH(AF313,Projects!$A$1:$A$1000,0),MATCH("Groupe",Projects!$A$1:$O$1,0))=$A$2),1,0)))</f>
      </c>
      <c r="AI313" s="47" t="str">
        <f>IF(AH313&lt;&gt;0,SUM($AH$4:AH313),0)</f>
      </c>
      <c r="AJ313" s="1"/>
      <c r="AK313" s="17"/>
      <c r="AM313" t="str">
        <f>Potentials!A311</f>
      </c>
      <c r="AN313" s="1" t="str">
        <f>Potentials!L311</f>
      </c>
      <c r="AO313" s="47" t="str">
        <f>IF(INDEX(Potentials!$A$1:$O$1000,MATCH(R313,Potentials!$A$1:$A$1000,0),MATCH("Origine setup",Potentials!$A$1:$O$1,0))&lt;&gt;"",0,
IF($A$2="Tous",
IF(AND($AM$2=0,$AN$2=0,DATE(YEAR(AN313),MONTH(AN313),DAY(AN313))&gt;=$O$6,(DATE(YEAR(AN313),MONTH(AN313),DAY(AN313))&lt;=$O$3),INDEX(Potentials!$A$1:$O$10000,MATCH(AM313,Potentials!$A$1:$A$1000,0),MATCH("Statut",Potentials!$A$1:$O$1,0))="9 -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IF(AND($AM$2&lt;&gt;0,$AN$2&lt;&gt;0,DATE(YEAR(AN313),MONTH(AN313),DAY(AN313))&gt;=$AM$2,(DATE(YEAR(AN313),MONTH(AN313),DAY(AN313))&lt;=$AN$2),INDEX(Potentials!$A$1:$O$10000,MATCH(AM313,Potentials!$A$1:$A$1000,0),MATCH("Statut",Potentials!$A$1:$O$1,0))="9 - Perdu"),1,0)),
IF(AND($AM$2=0,$AN$2=0,DATE(YEAR(AN313),MONTH(AN313),DAY(AN313))&gt;=$O$6,(DATE(YEAR(AN313),MONTH(AN313),DAY(AN313))&lt;=$O$3),INDEX(Potentials!$A$1:$O$1000,MATCH(AM313,Potentials!$A$1:$A$1000,0),MATCH("Groupe",Potentials!$A$1:$O$1,0))=$A$2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,MATCH(AM313,Potentials!$A$1:$A$1000,0),MATCH("Groupe",Potentials!$A$1:$O$1,0))=$A$2,INDEX(Potentials!$A$1:$O$10000,MATCH(AM313,Potentials!$A$1:$A$1000,0),MATCH("Statut",Potentials!$A$1:$O$1,0))="9 - Perdu"),1,0))))</f>
      </c>
      <c r="AP313" s="47" t="str">
        <f>IF(AO313&lt;&gt;0,SUM($AO$4:AO313),0)</f>
      </c>
      <c r="AQ313" s="1"/>
      <c r="AR313" s="17"/>
      <c r="AT313" t="str">
        <f>IF(COUNTIF($AT$4:AT312,Potentials!B311)&gt;0,"",Potentials!B311)</f>
      </c>
      <c r="AU313" s="2" t="str">
        <f t="array" ref="AU313" aca="1" ca="1">IF($A$2="Tous",SUMPRODUCT((Potentials!$F$2:$F$2000)*(Potentials!$B$2:$B$2000=AT313)*(Potentials!$E$2:$E$2000&lt;&gt;"8 - Gagne")*(Potentials!$E$2:$E$2000&lt;&gt;"9 - Perdu")*(Potentials!$E$2:$E$2000&lt;&gt;"10 - Gele"))
+SUMPRODUCT((Potentials!$F$2:$F$2000=0)*(Potentials!$B$2:$B$2000=AT313)*(Potentials!$D$2:$D$2000)*(Potentials!$E$2:$E$2000&lt;&gt;"8 - Gagne")*(Potentials!$E$2:$E$2000&lt;&gt;"9 - Perdu")*(Potentials!$E$2:$E$2000&lt;&gt;"10 - Gele")),
SUMPRODUCT((Potentials!$F$2:$F$2000)*(Potentials!$B$2:$B$2000=AT313)*(Potentials!$E$2:$E$2000&lt;&gt;"8 - Gagne")*(Potentials!$E$2:$E$2000&lt;&gt;"9 - Perdu")*(Potentials!$E$2:$E$2000&lt;&gt;"10 - Gele")*(Potentials!$O$2:$O$2000=$A$2))
+SUMPRODUCT((Potentials!$F$2:$F$2000=0)*(Potentials!$B$2:$B$2000=AT313)*(Potentials!$D$2:$D$2000)*(Potentials!$E$2:$E$2000&lt;&gt;"8 - Gagne")*(Potentials!$E$2:$E$2000&lt;&gt;"9 - Perdu")*(Potentials!$E$2:$E$2000&lt;&gt;"10 - Gele")*(Potentials!$O$2:$O$2000=$A$2)))</f>
      </c>
      <c r="BA313" t="str">
        <f>Potentials!A311</f>
      </c>
      <c r="BB313" s="2" t="str">
        <f t="array" ref="BB313" aca="1" ca="1">IF($A$2="Tous",SUMPRODUCT((Potentials!$F$2:$F$2000)*(Potentials!$A$2:$A$2000=BA313)*(Potentials!$E$2:$E$2000&lt;&gt;"8 - Gagne")*(Potentials!$E$2:$E$2000&lt;&gt;"9 - Perdu")*(Potentials!$E$2:$E$2000&lt;&gt;"10 - Gele"))
+SUMPRODUCT((Potentials!$F$2:$F$2000=0)*(Potentials!$A$2:$A$2000=BA313)*(Potentials!$D$2:$D$2000)*(Potentials!$E$2:$E$2000&lt;&gt;"8 - Gagne")*(Potentials!$E$2:$E$2000&lt;&gt;"9 - Perdu")*(Potentials!$E$2:$E$2000&lt;&gt;"10 - Gele")),
SUMPRODUCT((Potentials!$F$2:$F$2000)*(Potentials!$A$2:$A$2000=BA313)*(Potentials!$E$2:$E$2000&lt;&gt;"8 - Gagne")*(Potentials!$E$2:$E$2000&lt;&gt;"9 - Perdu")*(Potentials!$E$2:$E$2000&lt;&gt;"10 - Gele")*(Potentials!$O$2:$O$2000=$A$2))
+SUMPRODUCT((Potentials!$F$2:$F$2000=0)*(Potentials!$A$2:$A$2000=BA313)*(Potentials!$D$2:$D$2000)*(Potentials!$E$2:$E$2000&lt;&gt;"8 - Gagne")*(Potentials!$E$2:$E$2000&lt;&gt;"9 - Perdu")*(Potentials!$E$2:$E$2000&lt;&gt;"10 - Gele")*(Potentials!$O$2:$O$2000=$A$2)))</f>
      </c>
    </row>
    <row r="314" spans="1:113">
      <c r="R314" t="str">
        <f>Potentials!A312</f>
      </c>
      <c r="S314" s="1" t="str">
        <f>Potentials!M312</f>
      </c>
      <c r="T314" s="47" t="str">
        <f>IF(INDEX(Potentials!$A$1:$O$1000,MATCH(R314,Potentials!$A$1:$A$1000,0),MATCH("Origine setup",Potentials!$A$1:$O$1,0))&lt;&gt;"",0,
IF($A$2="Tous",
IF(AND($R$2=0,$S$2=0,DATE(YEAR(S314),MONTH(S314),DAY(S314))&gt;=$O$6,(DATE(YEAR(S314),MONTH(S314),DAY(S314))&lt;=$O$3),LEFT(R314,3)="PRA"),1,
IF(AND($R$2&lt;&gt;0,$S$2&lt;&gt;0,DATE(YEAR(S314),MONTH(S314),DAY(S314))&gt;=$R$2,(DATE(YEAR(S314),MONTH(S314),DAY(S314))&lt;=$S$2),LEFT(R314,3)="PRA"),1,0)),
IF(AND($R$2=0,$S$2=0,DATE(YEAR(S314),MONTH(S314),DAY(S314))&gt;=$O$6,(DATE(YEAR(S314),MONTH(S314),DAY(S314))&lt;=$O$3),INDEX(Potentials!$A$1:$O$1000,MATCH(R314,Potentials!$A$1:$A$1000,0),MATCH("Groupe",Potentials!$A$1:$O$1,0))=$A$2,LEFT(R314,3)="PRA"),1,
IF(AND($R$2&lt;&gt;0,$S$2&lt;&gt;0,DATE(YEAR(S314),MONTH(S314),DAY(S314))&gt;=$R$2,(DATE(YEAR(S314),MONTH(S314),DAY(S314))&lt;=$S$2),INDEX(Potentials!$A$1:$O$1000,MATCH(R314,Potentials!$A$1:$A$1000,0),MATCH("Groupe",Potentials!$A$1:$O$1,0))=$A$2,LEFT(R314,3)="PRA"),1,0))))</f>
      </c>
      <c r="U314" s="47" t="str">
        <f>IF(T314&lt;&gt;0,SUM($T$4:T314),0)</f>
      </c>
      <c r="V314" s="1"/>
      <c r="W314" s="17"/>
      <c r="Y314" t="str">
        <f>Projects!A312</f>
      </c>
      <c r="Z314" s="1" t="str">
        <f>Projects!I312</f>
      </c>
      <c r="AA314" s="47" t="str">
        <f>IF($A$2="Tous",
IF(AND($Y$2=0,$Z$2=0,DATE(YEAR(Z314),MONTH(Z314),DAY(Z314))&gt;=$O$6,(DATE(YEAR(Z314),MONTH(Z314),DAY(Z314))&lt;=$O$3)),1,
IF(AND($Y$2&lt;&gt;0,$Z$2&lt;&gt;0,DATE(YEAR(Z314),MONTH(Z314),DAY(Z314))&gt;=$Y$2,(DATE(YEAR(Z314),MONTH(Z314),DAY(Z314))&lt;=$Z$2)),1,0)),
IF(AND($Y$2=0,$Z$2=0,DATE(YEAR(Z314),MONTH(Z314),DAY(Z314))&gt;=$O$6,(DATE(YEAR(Z314),MONTH(Z314),DAY(Z314))&lt;=$O$3),INDEX(Projects!$A$1:$O$1000,MATCH(Y314,Projects!$A$1:$A$1000,0),MATCH("Groupe",Projects!$A$1:$O$1,0))=$A$2),1,
IF(AND($Y$2&lt;&gt;0,$Z$2&lt;&gt;0,DATE(YEAR(Z314),MONTH(Z314),DAY(Z314))&gt;=$Y$2,(DATE(YEAR(Z314),MONTH(Z314),DAY(Z314))&lt;=$Z$2),INDEX(Projects!$A$1:$O$1000,MATCH(Y314,Projects!$A$1:$A$1000,0),MATCH("Groupe",Projects!$A$1:$O$1,0))=$A$2),1,0)))</f>
      </c>
      <c r="AB314" s="47" t="str">
        <f>IF(AA314&lt;&gt;0,SUM($AA$4:AA314),0)</f>
      </c>
      <c r="AC314" s="1"/>
      <c r="AD314" s="17"/>
      <c r="AF314" t="str">
        <f>Projects!A312</f>
      </c>
      <c r="AG314" s="1" t="str">
        <f>Projects!D312</f>
      </c>
      <c r="AH314" s="47" t="str">
        <f>IF($A$2="Tous",
IF(AND($AF$2=0,$AG$2=0,DATE(YEAR(AG314),MONTH(AG314),DAY(AG314))&gt;=$O$6,(DATE(YEAR(AG314),MONTH(AG314),DAY(AG314))&lt;=$O$3)),1,
IF(AND($AF$2&lt;&gt;0,$AG$2&lt;&gt;0,DATE(YEAR(AG314),MONTH(AG314),DAY(AG314))&gt;=$AF$2,(DATE(YEAR(AG314),MONTH(AG314),DAY(AG314))&lt;=$AG$2)),1,0)),
IF(AND($AF$2=0,$AG$2=0,DATE(YEAR(AG314),MONTH(AG314),DAY(AG314))&gt;=$O$6,(DATE(YEAR(AG314),MONTH(AG314),DAY(AG314))&lt;=$O$3),INDEX(Projects!$A$1:$O$1000,MATCH(AF314,Projects!$A$1:$A$1000,0),MATCH("Groupe",Projects!$A$1:$O$1,0))=$A$2),1,
IF(AND($AF$2&lt;&gt;0,$AG$2&lt;&gt;0,DATE(YEAR(AG314),MONTH(AG314),DAY(AG314))&gt;=$AF$2,(DATE(YEAR(AG314),MONTH(AG314),DAY(AG314))&lt;=$AG$2),INDEX(Projects!$A$1:$O$1000,MATCH(AF314,Projects!$A$1:$A$1000,0),MATCH("Groupe",Projects!$A$1:$O$1,0))=$A$2),1,0)))</f>
      </c>
      <c r="AI314" s="47" t="str">
        <f>IF(AH314&lt;&gt;0,SUM($AH$4:AH314),0)</f>
      </c>
      <c r="AJ314" s="1"/>
      <c r="AK314" s="17"/>
      <c r="AM314" t="str">
        <f>Potentials!A312</f>
      </c>
      <c r="AN314" s="1" t="str">
        <f>Potentials!L312</f>
      </c>
      <c r="AO314" s="47" t="str">
        <f>IF(INDEX(Potentials!$A$1:$O$1000,MATCH(R314,Potentials!$A$1:$A$1000,0),MATCH("Origine setup",Potentials!$A$1:$O$1,0))&lt;&gt;"",0,
IF($A$2="Tous",
IF(AND($AM$2=0,$AN$2=0,DATE(YEAR(AN314),MONTH(AN314),DAY(AN314))&gt;=$O$6,(DATE(YEAR(AN314),MONTH(AN314),DAY(AN314))&lt;=$O$3),INDEX(Potentials!$A$1:$O$10000,MATCH(AM314,Potentials!$A$1:$A$1000,0),MATCH("Statut",Potentials!$A$1:$O$1,0))="9 -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IF(AND($AM$2&lt;&gt;0,$AN$2&lt;&gt;0,DATE(YEAR(AN314),MONTH(AN314),DAY(AN314))&gt;=$AM$2,(DATE(YEAR(AN314),MONTH(AN314),DAY(AN314))&lt;=$AN$2),INDEX(Potentials!$A$1:$O$10000,MATCH(AM314,Potentials!$A$1:$A$1000,0),MATCH("Statut",Potentials!$A$1:$O$1,0))="9 - Perdu"),1,0)),
IF(AND($AM$2=0,$AN$2=0,DATE(YEAR(AN314),MONTH(AN314),DAY(AN314))&gt;=$O$6,(DATE(YEAR(AN314),MONTH(AN314),DAY(AN314))&lt;=$O$3),INDEX(Potentials!$A$1:$O$1000,MATCH(AM314,Potentials!$A$1:$A$1000,0),MATCH("Groupe",Potentials!$A$1:$O$1,0))=$A$2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,MATCH(AM314,Potentials!$A$1:$A$1000,0),MATCH("Groupe",Potentials!$A$1:$O$1,0))=$A$2,INDEX(Potentials!$A$1:$O$10000,MATCH(AM314,Potentials!$A$1:$A$1000,0),MATCH("Statut",Potentials!$A$1:$O$1,0))="9 - Perdu"),1,0))))</f>
      </c>
      <c r="AP314" s="47" t="str">
        <f>IF(AO314&lt;&gt;0,SUM($AO$4:AO314),0)</f>
      </c>
      <c r="AQ314" s="1"/>
      <c r="AR314" s="17"/>
      <c r="AT314" t="str">
        <f>IF(COUNTIF($AT$4:AT313,Potentials!B312)&gt;0,"",Potentials!B312)</f>
      </c>
      <c r="AU314" s="2" t="str">
        <f t="array" ref="AU314" aca="1" ca="1">IF($A$2="Tous",SUMPRODUCT((Potentials!$F$2:$F$2000)*(Potentials!$B$2:$B$2000=AT314)*(Potentials!$E$2:$E$2000&lt;&gt;"8 - Gagne")*(Potentials!$E$2:$E$2000&lt;&gt;"9 - Perdu")*(Potentials!$E$2:$E$2000&lt;&gt;"10 - Gele"))
+SUMPRODUCT((Potentials!$F$2:$F$2000=0)*(Potentials!$B$2:$B$2000=AT314)*(Potentials!$D$2:$D$2000)*(Potentials!$E$2:$E$2000&lt;&gt;"8 - Gagne")*(Potentials!$E$2:$E$2000&lt;&gt;"9 - Perdu")*(Potentials!$E$2:$E$2000&lt;&gt;"10 - Gele")),
SUMPRODUCT((Potentials!$F$2:$F$2000)*(Potentials!$B$2:$B$2000=AT314)*(Potentials!$E$2:$E$2000&lt;&gt;"8 - Gagne")*(Potentials!$E$2:$E$2000&lt;&gt;"9 - Perdu")*(Potentials!$E$2:$E$2000&lt;&gt;"10 - Gele")*(Potentials!$O$2:$O$2000=$A$2))
+SUMPRODUCT((Potentials!$F$2:$F$2000=0)*(Potentials!$B$2:$B$2000=AT314)*(Potentials!$D$2:$D$2000)*(Potentials!$E$2:$E$2000&lt;&gt;"8 - Gagne")*(Potentials!$E$2:$E$2000&lt;&gt;"9 - Perdu")*(Potentials!$E$2:$E$2000&lt;&gt;"10 - Gele")*(Potentials!$O$2:$O$2000=$A$2)))</f>
      </c>
      <c r="BA314" t="str">
        <f>Potentials!A312</f>
      </c>
      <c r="BB314" s="2" t="str">
        <f t="array" ref="BB314" aca="1" ca="1">IF($A$2="Tous",SUMPRODUCT((Potentials!$F$2:$F$2000)*(Potentials!$A$2:$A$2000=BA314)*(Potentials!$E$2:$E$2000&lt;&gt;"8 - Gagne")*(Potentials!$E$2:$E$2000&lt;&gt;"9 - Perdu")*(Potentials!$E$2:$E$2000&lt;&gt;"10 - Gele"))
+SUMPRODUCT((Potentials!$F$2:$F$2000=0)*(Potentials!$A$2:$A$2000=BA314)*(Potentials!$D$2:$D$2000)*(Potentials!$E$2:$E$2000&lt;&gt;"8 - Gagne")*(Potentials!$E$2:$E$2000&lt;&gt;"9 - Perdu")*(Potentials!$E$2:$E$2000&lt;&gt;"10 - Gele")),
SUMPRODUCT((Potentials!$F$2:$F$2000)*(Potentials!$A$2:$A$2000=BA314)*(Potentials!$E$2:$E$2000&lt;&gt;"8 - Gagne")*(Potentials!$E$2:$E$2000&lt;&gt;"9 - Perdu")*(Potentials!$E$2:$E$2000&lt;&gt;"10 - Gele")*(Potentials!$O$2:$O$2000=$A$2))
+SUMPRODUCT((Potentials!$F$2:$F$2000=0)*(Potentials!$A$2:$A$2000=BA314)*(Potentials!$D$2:$D$2000)*(Potentials!$E$2:$E$2000&lt;&gt;"8 - Gagne")*(Potentials!$E$2:$E$2000&lt;&gt;"9 - Perdu")*(Potentials!$E$2:$E$2000&lt;&gt;"10 - Gele")*(Potentials!$O$2:$O$2000=$A$2)))</f>
      </c>
    </row>
    <row r="315" spans="1:113">
      <c r="R315" t="str">
        <f>Potentials!A313</f>
      </c>
      <c r="S315" s="1" t="str">
        <f>Potentials!M313</f>
      </c>
      <c r="T315" s="47" t="str">
        <f>IF(INDEX(Potentials!$A$1:$O$1000,MATCH(R315,Potentials!$A$1:$A$1000,0),MATCH("Origine setup",Potentials!$A$1:$O$1,0))&lt;&gt;"",0,
IF($A$2="Tous",
IF(AND($R$2=0,$S$2=0,DATE(YEAR(S315),MONTH(S315),DAY(S315))&gt;=$O$6,(DATE(YEAR(S315),MONTH(S315),DAY(S315))&lt;=$O$3),LEFT(R315,3)="PRA"),1,
IF(AND($R$2&lt;&gt;0,$S$2&lt;&gt;0,DATE(YEAR(S315),MONTH(S315),DAY(S315))&gt;=$R$2,(DATE(YEAR(S315),MONTH(S315),DAY(S315))&lt;=$S$2),LEFT(R315,3)="PRA"),1,0)),
IF(AND($R$2=0,$S$2=0,DATE(YEAR(S315),MONTH(S315),DAY(S315))&gt;=$O$6,(DATE(YEAR(S315),MONTH(S315),DAY(S315))&lt;=$O$3),INDEX(Potentials!$A$1:$O$1000,MATCH(R315,Potentials!$A$1:$A$1000,0),MATCH("Groupe",Potentials!$A$1:$O$1,0))=$A$2,LEFT(R315,3)="PRA"),1,
IF(AND($R$2&lt;&gt;0,$S$2&lt;&gt;0,DATE(YEAR(S315),MONTH(S315),DAY(S315))&gt;=$R$2,(DATE(YEAR(S315),MONTH(S315),DAY(S315))&lt;=$S$2),INDEX(Potentials!$A$1:$O$1000,MATCH(R315,Potentials!$A$1:$A$1000,0),MATCH("Groupe",Potentials!$A$1:$O$1,0))=$A$2,LEFT(R315,3)="PRA"),1,0))))</f>
      </c>
      <c r="U315" s="47" t="str">
        <f>IF(T315&lt;&gt;0,SUM($T$4:T315),0)</f>
      </c>
      <c r="V315" s="1"/>
      <c r="W315" s="17"/>
      <c r="Y315" t="str">
        <f>Projects!A313</f>
      </c>
      <c r="Z315" s="1" t="str">
        <f>Projects!I313</f>
      </c>
      <c r="AA315" s="47" t="str">
        <f>IF($A$2="Tous",
IF(AND($Y$2=0,$Z$2=0,DATE(YEAR(Z315),MONTH(Z315),DAY(Z315))&gt;=$O$6,(DATE(YEAR(Z315),MONTH(Z315),DAY(Z315))&lt;=$O$3)),1,
IF(AND($Y$2&lt;&gt;0,$Z$2&lt;&gt;0,DATE(YEAR(Z315),MONTH(Z315),DAY(Z315))&gt;=$Y$2,(DATE(YEAR(Z315),MONTH(Z315),DAY(Z315))&lt;=$Z$2)),1,0)),
IF(AND($Y$2=0,$Z$2=0,DATE(YEAR(Z315),MONTH(Z315),DAY(Z315))&gt;=$O$6,(DATE(YEAR(Z315),MONTH(Z315),DAY(Z315))&lt;=$O$3),INDEX(Projects!$A$1:$O$1000,MATCH(Y315,Projects!$A$1:$A$1000,0),MATCH("Groupe",Projects!$A$1:$O$1,0))=$A$2),1,
IF(AND($Y$2&lt;&gt;0,$Z$2&lt;&gt;0,DATE(YEAR(Z315),MONTH(Z315),DAY(Z315))&gt;=$Y$2,(DATE(YEAR(Z315),MONTH(Z315),DAY(Z315))&lt;=$Z$2),INDEX(Projects!$A$1:$O$1000,MATCH(Y315,Projects!$A$1:$A$1000,0),MATCH("Groupe",Projects!$A$1:$O$1,0))=$A$2),1,0)))</f>
      </c>
      <c r="AB315" s="47" t="str">
        <f>IF(AA315&lt;&gt;0,SUM($AA$4:AA315),0)</f>
      </c>
      <c r="AC315" s="1"/>
      <c r="AD315" s="17"/>
      <c r="AF315" t="str">
        <f>Projects!A313</f>
      </c>
      <c r="AG315" s="1" t="str">
        <f>Projects!D313</f>
      </c>
      <c r="AH315" s="47" t="str">
        <f>IF($A$2="Tous",
IF(AND($AF$2=0,$AG$2=0,DATE(YEAR(AG315),MONTH(AG315),DAY(AG315))&gt;=$O$6,(DATE(YEAR(AG315),MONTH(AG315),DAY(AG315))&lt;=$O$3)),1,
IF(AND($AF$2&lt;&gt;0,$AG$2&lt;&gt;0,DATE(YEAR(AG315),MONTH(AG315),DAY(AG315))&gt;=$AF$2,(DATE(YEAR(AG315),MONTH(AG315),DAY(AG315))&lt;=$AG$2)),1,0)),
IF(AND($AF$2=0,$AG$2=0,DATE(YEAR(AG315),MONTH(AG315),DAY(AG315))&gt;=$O$6,(DATE(YEAR(AG315),MONTH(AG315),DAY(AG315))&lt;=$O$3),INDEX(Projects!$A$1:$O$1000,MATCH(AF315,Projects!$A$1:$A$1000,0),MATCH("Groupe",Projects!$A$1:$O$1,0))=$A$2),1,
IF(AND($AF$2&lt;&gt;0,$AG$2&lt;&gt;0,DATE(YEAR(AG315),MONTH(AG315),DAY(AG315))&gt;=$AF$2,(DATE(YEAR(AG315),MONTH(AG315),DAY(AG315))&lt;=$AG$2),INDEX(Projects!$A$1:$O$1000,MATCH(AF315,Projects!$A$1:$A$1000,0),MATCH("Groupe",Projects!$A$1:$O$1,0))=$A$2),1,0)))</f>
      </c>
      <c r="AI315" s="47" t="str">
        <f>IF(AH315&lt;&gt;0,SUM($AH$4:AH315),0)</f>
      </c>
      <c r="AJ315" s="1"/>
      <c r="AK315" s="17"/>
      <c r="AM315" t="str">
        <f>Potentials!A313</f>
      </c>
      <c r="AN315" s="1" t="str">
        <f>Potentials!L313</f>
      </c>
      <c r="AO315" s="47" t="str">
        <f>IF(INDEX(Potentials!$A$1:$O$1000,MATCH(R315,Potentials!$A$1:$A$1000,0),MATCH("Origine setup",Potentials!$A$1:$O$1,0))&lt;&gt;"",0,
IF($A$2="Tous",
IF(AND($AM$2=0,$AN$2=0,DATE(YEAR(AN315),MONTH(AN315),DAY(AN315))&gt;=$O$6,(DATE(YEAR(AN315),MONTH(AN315),DAY(AN315))&lt;=$O$3),INDEX(Potentials!$A$1:$O$10000,MATCH(AM315,Potentials!$A$1:$A$1000,0),MATCH("Statut",Potentials!$A$1:$O$1,0))="9 -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IF(AND($AM$2&lt;&gt;0,$AN$2&lt;&gt;0,DATE(YEAR(AN315),MONTH(AN315),DAY(AN315))&gt;=$AM$2,(DATE(YEAR(AN315),MONTH(AN315),DAY(AN315))&lt;=$AN$2),INDEX(Potentials!$A$1:$O$10000,MATCH(AM315,Potentials!$A$1:$A$1000,0),MATCH("Statut",Potentials!$A$1:$O$1,0))="9 - Perdu"),1,0)),
IF(AND($AM$2=0,$AN$2=0,DATE(YEAR(AN315),MONTH(AN315),DAY(AN315))&gt;=$O$6,(DATE(YEAR(AN315),MONTH(AN315),DAY(AN315))&lt;=$O$3),INDEX(Potentials!$A$1:$O$1000,MATCH(AM315,Potentials!$A$1:$A$1000,0),MATCH("Groupe",Potentials!$A$1:$O$1,0))=$A$2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,MATCH(AM315,Potentials!$A$1:$A$1000,0),MATCH("Groupe",Potentials!$A$1:$O$1,0))=$A$2,INDEX(Potentials!$A$1:$O$10000,MATCH(AM315,Potentials!$A$1:$A$1000,0),MATCH("Statut",Potentials!$A$1:$O$1,0))="9 - Perdu"),1,0))))</f>
      </c>
      <c r="AP315" s="47" t="str">
        <f>IF(AO315&lt;&gt;0,SUM($AO$4:AO315),0)</f>
      </c>
      <c r="AQ315" s="1"/>
      <c r="AR315" s="17"/>
      <c r="AT315" t="str">
        <f>IF(COUNTIF($AT$4:AT314,Potentials!B313)&gt;0,"",Potentials!B313)</f>
      </c>
      <c r="AU315" s="2" t="str">
        <f t="array" ref="AU315" aca="1" ca="1">IF($A$2="Tous",SUMPRODUCT((Potentials!$F$2:$F$2000)*(Potentials!$B$2:$B$2000=AT315)*(Potentials!$E$2:$E$2000&lt;&gt;"8 - Gagne")*(Potentials!$E$2:$E$2000&lt;&gt;"9 - Perdu")*(Potentials!$E$2:$E$2000&lt;&gt;"10 - Gele"))
+SUMPRODUCT((Potentials!$F$2:$F$2000=0)*(Potentials!$B$2:$B$2000=AT315)*(Potentials!$D$2:$D$2000)*(Potentials!$E$2:$E$2000&lt;&gt;"8 - Gagne")*(Potentials!$E$2:$E$2000&lt;&gt;"9 - Perdu")*(Potentials!$E$2:$E$2000&lt;&gt;"10 - Gele")),
SUMPRODUCT((Potentials!$F$2:$F$2000)*(Potentials!$B$2:$B$2000=AT315)*(Potentials!$E$2:$E$2000&lt;&gt;"8 - Gagne")*(Potentials!$E$2:$E$2000&lt;&gt;"9 - Perdu")*(Potentials!$E$2:$E$2000&lt;&gt;"10 - Gele")*(Potentials!$O$2:$O$2000=$A$2))
+SUMPRODUCT((Potentials!$F$2:$F$2000=0)*(Potentials!$B$2:$B$2000=AT315)*(Potentials!$D$2:$D$2000)*(Potentials!$E$2:$E$2000&lt;&gt;"8 - Gagne")*(Potentials!$E$2:$E$2000&lt;&gt;"9 - Perdu")*(Potentials!$E$2:$E$2000&lt;&gt;"10 - Gele")*(Potentials!$O$2:$O$2000=$A$2)))</f>
      </c>
      <c r="BA315" t="str">
        <f>Potentials!A313</f>
      </c>
      <c r="BB315" s="2" t="str">
        <f t="array" ref="BB315" aca="1" ca="1">IF($A$2="Tous",SUMPRODUCT((Potentials!$F$2:$F$2000)*(Potentials!$A$2:$A$2000=BA315)*(Potentials!$E$2:$E$2000&lt;&gt;"8 - Gagne")*(Potentials!$E$2:$E$2000&lt;&gt;"9 - Perdu")*(Potentials!$E$2:$E$2000&lt;&gt;"10 - Gele"))
+SUMPRODUCT((Potentials!$F$2:$F$2000=0)*(Potentials!$A$2:$A$2000=BA315)*(Potentials!$D$2:$D$2000)*(Potentials!$E$2:$E$2000&lt;&gt;"8 - Gagne")*(Potentials!$E$2:$E$2000&lt;&gt;"9 - Perdu")*(Potentials!$E$2:$E$2000&lt;&gt;"10 - Gele")),
SUMPRODUCT((Potentials!$F$2:$F$2000)*(Potentials!$A$2:$A$2000=BA315)*(Potentials!$E$2:$E$2000&lt;&gt;"8 - Gagne")*(Potentials!$E$2:$E$2000&lt;&gt;"9 - Perdu")*(Potentials!$E$2:$E$2000&lt;&gt;"10 - Gele")*(Potentials!$O$2:$O$2000=$A$2))
+SUMPRODUCT((Potentials!$F$2:$F$2000=0)*(Potentials!$A$2:$A$2000=BA315)*(Potentials!$D$2:$D$2000)*(Potentials!$E$2:$E$2000&lt;&gt;"8 - Gagne")*(Potentials!$E$2:$E$2000&lt;&gt;"9 - Perdu")*(Potentials!$E$2:$E$2000&lt;&gt;"10 - Gele")*(Potentials!$O$2:$O$2000=$A$2)))</f>
      </c>
    </row>
    <row r="316" spans="1:113">
      <c r="R316" t="str">
        <f>Potentials!A314</f>
      </c>
      <c r="S316" s="1" t="str">
        <f>Potentials!M314</f>
      </c>
      <c r="T316" s="47" t="str">
        <f>IF(INDEX(Potentials!$A$1:$O$1000,MATCH(R316,Potentials!$A$1:$A$1000,0),MATCH("Origine setup",Potentials!$A$1:$O$1,0))&lt;&gt;"",0,
IF($A$2="Tous",
IF(AND($R$2=0,$S$2=0,DATE(YEAR(S316),MONTH(S316),DAY(S316))&gt;=$O$6,(DATE(YEAR(S316),MONTH(S316),DAY(S316))&lt;=$O$3),LEFT(R316,3)="PRA"),1,
IF(AND($R$2&lt;&gt;0,$S$2&lt;&gt;0,DATE(YEAR(S316),MONTH(S316),DAY(S316))&gt;=$R$2,(DATE(YEAR(S316),MONTH(S316),DAY(S316))&lt;=$S$2),LEFT(R316,3)="PRA"),1,0)),
IF(AND($R$2=0,$S$2=0,DATE(YEAR(S316),MONTH(S316),DAY(S316))&gt;=$O$6,(DATE(YEAR(S316),MONTH(S316),DAY(S316))&lt;=$O$3),INDEX(Potentials!$A$1:$O$1000,MATCH(R316,Potentials!$A$1:$A$1000,0),MATCH("Groupe",Potentials!$A$1:$O$1,0))=$A$2,LEFT(R316,3)="PRA"),1,
IF(AND($R$2&lt;&gt;0,$S$2&lt;&gt;0,DATE(YEAR(S316),MONTH(S316),DAY(S316))&gt;=$R$2,(DATE(YEAR(S316),MONTH(S316),DAY(S316))&lt;=$S$2),INDEX(Potentials!$A$1:$O$1000,MATCH(R316,Potentials!$A$1:$A$1000,0),MATCH("Groupe",Potentials!$A$1:$O$1,0))=$A$2,LEFT(R316,3)="PRA"),1,0))))</f>
      </c>
      <c r="U316" s="47" t="str">
        <f>IF(T316&lt;&gt;0,SUM($T$4:T316),0)</f>
      </c>
      <c r="V316" s="1"/>
      <c r="W316" s="17"/>
      <c r="Y316" t="str">
        <f>Projects!A314</f>
      </c>
      <c r="Z316" s="1" t="str">
        <f>Projects!I314</f>
      </c>
      <c r="AA316" s="47" t="str">
        <f>IF($A$2="Tous",
IF(AND($Y$2=0,$Z$2=0,DATE(YEAR(Z316),MONTH(Z316),DAY(Z316))&gt;=$O$6,(DATE(YEAR(Z316),MONTH(Z316),DAY(Z316))&lt;=$O$3)),1,
IF(AND($Y$2&lt;&gt;0,$Z$2&lt;&gt;0,DATE(YEAR(Z316),MONTH(Z316),DAY(Z316))&gt;=$Y$2,(DATE(YEAR(Z316),MONTH(Z316),DAY(Z316))&lt;=$Z$2)),1,0)),
IF(AND($Y$2=0,$Z$2=0,DATE(YEAR(Z316),MONTH(Z316),DAY(Z316))&gt;=$O$6,(DATE(YEAR(Z316),MONTH(Z316),DAY(Z316))&lt;=$O$3),INDEX(Projects!$A$1:$O$1000,MATCH(Y316,Projects!$A$1:$A$1000,0),MATCH("Groupe",Projects!$A$1:$O$1,0))=$A$2),1,
IF(AND($Y$2&lt;&gt;0,$Z$2&lt;&gt;0,DATE(YEAR(Z316),MONTH(Z316),DAY(Z316))&gt;=$Y$2,(DATE(YEAR(Z316),MONTH(Z316),DAY(Z316))&lt;=$Z$2),INDEX(Projects!$A$1:$O$1000,MATCH(Y316,Projects!$A$1:$A$1000,0),MATCH("Groupe",Projects!$A$1:$O$1,0))=$A$2),1,0)))</f>
      </c>
      <c r="AB316" s="47" t="str">
        <f>IF(AA316&lt;&gt;0,SUM($AA$4:AA316),0)</f>
      </c>
      <c r="AC316" s="1"/>
      <c r="AD316" s="17"/>
      <c r="AF316" t="str">
        <f>Projects!A314</f>
      </c>
      <c r="AG316" s="1" t="str">
        <f>Projects!D314</f>
      </c>
      <c r="AH316" s="47" t="str">
        <f>IF($A$2="Tous",
IF(AND($AF$2=0,$AG$2=0,DATE(YEAR(AG316),MONTH(AG316),DAY(AG316))&gt;=$O$6,(DATE(YEAR(AG316),MONTH(AG316),DAY(AG316))&lt;=$O$3)),1,
IF(AND($AF$2&lt;&gt;0,$AG$2&lt;&gt;0,DATE(YEAR(AG316),MONTH(AG316),DAY(AG316))&gt;=$AF$2,(DATE(YEAR(AG316),MONTH(AG316),DAY(AG316))&lt;=$AG$2)),1,0)),
IF(AND($AF$2=0,$AG$2=0,DATE(YEAR(AG316),MONTH(AG316),DAY(AG316))&gt;=$O$6,(DATE(YEAR(AG316),MONTH(AG316),DAY(AG316))&lt;=$O$3),INDEX(Projects!$A$1:$O$1000,MATCH(AF316,Projects!$A$1:$A$1000,0),MATCH("Groupe",Projects!$A$1:$O$1,0))=$A$2),1,
IF(AND($AF$2&lt;&gt;0,$AG$2&lt;&gt;0,DATE(YEAR(AG316),MONTH(AG316),DAY(AG316))&gt;=$AF$2,(DATE(YEAR(AG316),MONTH(AG316),DAY(AG316))&lt;=$AG$2),INDEX(Projects!$A$1:$O$1000,MATCH(AF316,Projects!$A$1:$A$1000,0),MATCH("Groupe",Projects!$A$1:$O$1,0))=$A$2),1,0)))</f>
      </c>
      <c r="AI316" s="47" t="str">
        <f>IF(AH316&lt;&gt;0,SUM($AH$4:AH316),0)</f>
      </c>
      <c r="AJ316" s="1"/>
      <c r="AK316" s="17"/>
      <c r="AM316" t="str">
        <f>Potentials!A314</f>
      </c>
      <c r="AN316" s="1" t="str">
        <f>Potentials!L314</f>
      </c>
      <c r="AO316" s="47" t="str">
        <f>IF(INDEX(Potentials!$A$1:$O$1000,MATCH(R316,Potentials!$A$1:$A$1000,0),MATCH("Origine setup",Potentials!$A$1:$O$1,0))&lt;&gt;"",0,
IF($A$2="Tous",
IF(AND($AM$2=0,$AN$2=0,DATE(YEAR(AN316),MONTH(AN316),DAY(AN316))&gt;=$O$6,(DATE(YEAR(AN316),MONTH(AN316),DAY(AN316))&lt;=$O$3),INDEX(Potentials!$A$1:$O$10000,MATCH(AM316,Potentials!$A$1:$A$1000,0),MATCH("Statut",Potentials!$A$1:$O$1,0))="9 -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IF(AND($AM$2&lt;&gt;0,$AN$2&lt;&gt;0,DATE(YEAR(AN316),MONTH(AN316),DAY(AN316))&gt;=$AM$2,(DATE(YEAR(AN316),MONTH(AN316),DAY(AN316))&lt;=$AN$2),INDEX(Potentials!$A$1:$O$10000,MATCH(AM316,Potentials!$A$1:$A$1000,0),MATCH("Statut",Potentials!$A$1:$O$1,0))="9 - Perdu"),1,0)),
IF(AND($AM$2=0,$AN$2=0,DATE(YEAR(AN316),MONTH(AN316),DAY(AN316))&gt;=$O$6,(DATE(YEAR(AN316),MONTH(AN316),DAY(AN316))&lt;=$O$3),INDEX(Potentials!$A$1:$O$1000,MATCH(AM316,Potentials!$A$1:$A$1000,0),MATCH("Groupe",Potentials!$A$1:$O$1,0))=$A$2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,MATCH(AM316,Potentials!$A$1:$A$1000,0),MATCH("Groupe",Potentials!$A$1:$O$1,0))=$A$2,INDEX(Potentials!$A$1:$O$10000,MATCH(AM316,Potentials!$A$1:$A$1000,0),MATCH("Statut",Potentials!$A$1:$O$1,0))="9 - Perdu"),1,0))))</f>
      </c>
      <c r="AP316" s="47" t="str">
        <f>IF(AO316&lt;&gt;0,SUM($AO$4:AO316),0)</f>
      </c>
      <c r="AQ316" s="1"/>
      <c r="AR316" s="17"/>
      <c r="AT316" t="str">
        <f>IF(COUNTIF($AT$4:AT315,Potentials!B314)&gt;0,"",Potentials!B314)</f>
      </c>
      <c r="AU316" s="2" t="str">
        <f t="array" ref="AU316" aca="1" ca="1">IF($A$2="Tous",SUMPRODUCT((Potentials!$F$2:$F$2000)*(Potentials!$B$2:$B$2000=AT316)*(Potentials!$E$2:$E$2000&lt;&gt;"8 - Gagne")*(Potentials!$E$2:$E$2000&lt;&gt;"9 - Perdu")*(Potentials!$E$2:$E$2000&lt;&gt;"10 - Gele"))
+SUMPRODUCT((Potentials!$F$2:$F$2000=0)*(Potentials!$B$2:$B$2000=AT316)*(Potentials!$D$2:$D$2000)*(Potentials!$E$2:$E$2000&lt;&gt;"8 - Gagne")*(Potentials!$E$2:$E$2000&lt;&gt;"9 - Perdu")*(Potentials!$E$2:$E$2000&lt;&gt;"10 - Gele")),
SUMPRODUCT((Potentials!$F$2:$F$2000)*(Potentials!$B$2:$B$2000=AT316)*(Potentials!$E$2:$E$2000&lt;&gt;"8 - Gagne")*(Potentials!$E$2:$E$2000&lt;&gt;"9 - Perdu")*(Potentials!$E$2:$E$2000&lt;&gt;"10 - Gele")*(Potentials!$O$2:$O$2000=$A$2))
+SUMPRODUCT((Potentials!$F$2:$F$2000=0)*(Potentials!$B$2:$B$2000=AT316)*(Potentials!$D$2:$D$2000)*(Potentials!$E$2:$E$2000&lt;&gt;"8 - Gagne")*(Potentials!$E$2:$E$2000&lt;&gt;"9 - Perdu")*(Potentials!$E$2:$E$2000&lt;&gt;"10 - Gele")*(Potentials!$O$2:$O$2000=$A$2)))</f>
      </c>
      <c r="BA316" t="str">
        <f>Potentials!A314</f>
      </c>
      <c r="BB316" s="2" t="str">
        <f t="array" ref="BB316" aca="1" ca="1">IF($A$2="Tous",SUMPRODUCT((Potentials!$F$2:$F$2000)*(Potentials!$A$2:$A$2000=BA316)*(Potentials!$E$2:$E$2000&lt;&gt;"8 - Gagne")*(Potentials!$E$2:$E$2000&lt;&gt;"9 - Perdu")*(Potentials!$E$2:$E$2000&lt;&gt;"10 - Gele"))
+SUMPRODUCT((Potentials!$F$2:$F$2000=0)*(Potentials!$A$2:$A$2000=BA316)*(Potentials!$D$2:$D$2000)*(Potentials!$E$2:$E$2000&lt;&gt;"8 - Gagne")*(Potentials!$E$2:$E$2000&lt;&gt;"9 - Perdu")*(Potentials!$E$2:$E$2000&lt;&gt;"10 - Gele")),
SUMPRODUCT((Potentials!$F$2:$F$2000)*(Potentials!$A$2:$A$2000=BA316)*(Potentials!$E$2:$E$2000&lt;&gt;"8 - Gagne")*(Potentials!$E$2:$E$2000&lt;&gt;"9 - Perdu")*(Potentials!$E$2:$E$2000&lt;&gt;"10 - Gele")*(Potentials!$O$2:$O$2000=$A$2))
+SUMPRODUCT((Potentials!$F$2:$F$2000=0)*(Potentials!$A$2:$A$2000=BA316)*(Potentials!$D$2:$D$2000)*(Potentials!$E$2:$E$2000&lt;&gt;"8 - Gagne")*(Potentials!$E$2:$E$2000&lt;&gt;"9 - Perdu")*(Potentials!$E$2:$E$2000&lt;&gt;"10 - Gele")*(Potentials!$O$2:$O$2000=$A$2)))</f>
      </c>
    </row>
    <row r="317" spans="1:113">
      <c r="R317" t="str">
        <f>Potentials!A315</f>
      </c>
      <c r="S317" s="1" t="str">
        <f>Potentials!M315</f>
      </c>
      <c r="T317" s="47" t="str">
        <f>IF(INDEX(Potentials!$A$1:$O$1000,MATCH(R317,Potentials!$A$1:$A$1000,0),MATCH("Origine setup",Potentials!$A$1:$O$1,0))&lt;&gt;"",0,
IF($A$2="Tous",
IF(AND($R$2=0,$S$2=0,DATE(YEAR(S317),MONTH(S317),DAY(S317))&gt;=$O$6,(DATE(YEAR(S317),MONTH(S317),DAY(S317))&lt;=$O$3),LEFT(R317,3)="PRA"),1,
IF(AND($R$2&lt;&gt;0,$S$2&lt;&gt;0,DATE(YEAR(S317),MONTH(S317),DAY(S317))&gt;=$R$2,(DATE(YEAR(S317),MONTH(S317),DAY(S317))&lt;=$S$2),LEFT(R317,3)="PRA"),1,0)),
IF(AND($R$2=0,$S$2=0,DATE(YEAR(S317),MONTH(S317),DAY(S317))&gt;=$O$6,(DATE(YEAR(S317),MONTH(S317),DAY(S317))&lt;=$O$3),INDEX(Potentials!$A$1:$O$1000,MATCH(R317,Potentials!$A$1:$A$1000,0),MATCH("Groupe",Potentials!$A$1:$O$1,0))=$A$2,LEFT(R317,3)="PRA"),1,
IF(AND($R$2&lt;&gt;0,$S$2&lt;&gt;0,DATE(YEAR(S317),MONTH(S317),DAY(S317))&gt;=$R$2,(DATE(YEAR(S317),MONTH(S317),DAY(S317))&lt;=$S$2),INDEX(Potentials!$A$1:$O$1000,MATCH(R317,Potentials!$A$1:$A$1000,0),MATCH("Groupe",Potentials!$A$1:$O$1,0))=$A$2,LEFT(R317,3)="PRA"),1,0))))</f>
      </c>
      <c r="U317" s="47" t="str">
        <f>IF(T317&lt;&gt;0,SUM($T$4:T317),0)</f>
      </c>
      <c r="V317" s="1"/>
      <c r="W317" s="17"/>
      <c r="Y317" t="str">
        <f>Projects!A315</f>
      </c>
      <c r="Z317" s="1" t="str">
        <f>Projects!I315</f>
      </c>
      <c r="AA317" s="47" t="str">
        <f>IF($A$2="Tous",
IF(AND($Y$2=0,$Z$2=0,DATE(YEAR(Z317),MONTH(Z317),DAY(Z317))&gt;=$O$6,(DATE(YEAR(Z317),MONTH(Z317),DAY(Z317))&lt;=$O$3)),1,
IF(AND($Y$2&lt;&gt;0,$Z$2&lt;&gt;0,DATE(YEAR(Z317),MONTH(Z317),DAY(Z317))&gt;=$Y$2,(DATE(YEAR(Z317),MONTH(Z317),DAY(Z317))&lt;=$Z$2)),1,0)),
IF(AND($Y$2=0,$Z$2=0,DATE(YEAR(Z317),MONTH(Z317),DAY(Z317))&gt;=$O$6,(DATE(YEAR(Z317),MONTH(Z317),DAY(Z317))&lt;=$O$3),INDEX(Projects!$A$1:$O$1000,MATCH(Y317,Projects!$A$1:$A$1000,0),MATCH("Groupe",Projects!$A$1:$O$1,0))=$A$2),1,
IF(AND($Y$2&lt;&gt;0,$Z$2&lt;&gt;0,DATE(YEAR(Z317),MONTH(Z317),DAY(Z317))&gt;=$Y$2,(DATE(YEAR(Z317),MONTH(Z317),DAY(Z317))&lt;=$Z$2),INDEX(Projects!$A$1:$O$1000,MATCH(Y317,Projects!$A$1:$A$1000,0),MATCH("Groupe",Projects!$A$1:$O$1,0))=$A$2),1,0)))</f>
      </c>
      <c r="AB317" s="47" t="str">
        <f>IF(AA317&lt;&gt;0,SUM($AA$4:AA317),0)</f>
      </c>
      <c r="AC317" s="1"/>
      <c r="AD317" s="17"/>
      <c r="AF317" t="str">
        <f>Projects!A315</f>
      </c>
      <c r="AG317" s="1" t="str">
        <f>Projects!D315</f>
      </c>
      <c r="AH317" s="47" t="str">
        <f>IF($A$2="Tous",
IF(AND($AF$2=0,$AG$2=0,DATE(YEAR(AG317),MONTH(AG317),DAY(AG317))&gt;=$O$6,(DATE(YEAR(AG317),MONTH(AG317),DAY(AG317))&lt;=$O$3)),1,
IF(AND($AF$2&lt;&gt;0,$AG$2&lt;&gt;0,DATE(YEAR(AG317),MONTH(AG317),DAY(AG317))&gt;=$AF$2,(DATE(YEAR(AG317),MONTH(AG317),DAY(AG317))&lt;=$AG$2)),1,0)),
IF(AND($AF$2=0,$AG$2=0,DATE(YEAR(AG317),MONTH(AG317),DAY(AG317))&gt;=$O$6,(DATE(YEAR(AG317),MONTH(AG317),DAY(AG317))&lt;=$O$3),INDEX(Projects!$A$1:$O$1000,MATCH(AF317,Projects!$A$1:$A$1000,0),MATCH("Groupe",Projects!$A$1:$O$1,0))=$A$2),1,
IF(AND($AF$2&lt;&gt;0,$AG$2&lt;&gt;0,DATE(YEAR(AG317),MONTH(AG317),DAY(AG317))&gt;=$AF$2,(DATE(YEAR(AG317),MONTH(AG317),DAY(AG317))&lt;=$AG$2),INDEX(Projects!$A$1:$O$1000,MATCH(AF317,Projects!$A$1:$A$1000,0),MATCH("Groupe",Projects!$A$1:$O$1,0))=$A$2),1,0)))</f>
      </c>
      <c r="AI317" s="47" t="str">
        <f>IF(AH317&lt;&gt;0,SUM($AH$4:AH317),0)</f>
      </c>
      <c r="AJ317" s="1"/>
      <c r="AK317" s="17"/>
      <c r="AM317" t="str">
        <f>Potentials!A315</f>
      </c>
      <c r="AN317" s="1" t="str">
        <f>Potentials!L315</f>
      </c>
      <c r="AO317" s="47" t="str">
        <f>IF(INDEX(Potentials!$A$1:$O$1000,MATCH(R317,Potentials!$A$1:$A$1000,0),MATCH("Origine setup",Potentials!$A$1:$O$1,0))&lt;&gt;"",0,
IF($A$2="Tous",
IF(AND($AM$2=0,$AN$2=0,DATE(YEAR(AN317),MONTH(AN317),DAY(AN317))&gt;=$O$6,(DATE(YEAR(AN317),MONTH(AN317),DAY(AN317))&lt;=$O$3),INDEX(Potentials!$A$1:$O$10000,MATCH(AM317,Potentials!$A$1:$A$1000,0),MATCH("Statut",Potentials!$A$1:$O$1,0))="9 -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IF(AND($AM$2&lt;&gt;0,$AN$2&lt;&gt;0,DATE(YEAR(AN317),MONTH(AN317),DAY(AN317))&gt;=$AM$2,(DATE(YEAR(AN317),MONTH(AN317),DAY(AN317))&lt;=$AN$2),INDEX(Potentials!$A$1:$O$10000,MATCH(AM317,Potentials!$A$1:$A$1000,0),MATCH("Statut",Potentials!$A$1:$O$1,0))="9 - Perdu"),1,0)),
IF(AND($AM$2=0,$AN$2=0,DATE(YEAR(AN317),MONTH(AN317),DAY(AN317))&gt;=$O$6,(DATE(YEAR(AN317),MONTH(AN317),DAY(AN317))&lt;=$O$3),INDEX(Potentials!$A$1:$O$1000,MATCH(AM317,Potentials!$A$1:$A$1000,0),MATCH("Groupe",Potentials!$A$1:$O$1,0))=$A$2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,MATCH(AM317,Potentials!$A$1:$A$1000,0),MATCH("Groupe",Potentials!$A$1:$O$1,0))=$A$2,INDEX(Potentials!$A$1:$O$10000,MATCH(AM317,Potentials!$A$1:$A$1000,0),MATCH("Statut",Potentials!$A$1:$O$1,0))="9 - Perdu"),1,0))))</f>
      </c>
      <c r="AP317" s="47" t="str">
        <f>IF(AO317&lt;&gt;0,SUM($AO$4:AO317),0)</f>
      </c>
      <c r="AQ317" s="1"/>
      <c r="AR317" s="17"/>
      <c r="AT317" t="str">
        <f>IF(COUNTIF($AT$4:AT316,Potentials!B315)&gt;0,"",Potentials!B315)</f>
      </c>
      <c r="AU317" s="2" t="str">
        <f t="array" ref="AU317" aca="1" ca="1">IF($A$2="Tous",SUMPRODUCT((Potentials!$F$2:$F$2000)*(Potentials!$B$2:$B$2000=AT317)*(Potentials!$E$2:$E$2000&lt;&gt;"8 - Gagne")*(Potentials!$E$2:$E$2000&lt;&gt;"9 - Perdu")*(Potentials!$E$2:$E$2000&lt;&gt;"10 - Gele"))
+SUMPRODUCT((Potentials!$F$2:$F$2000=0)*(Potentials!$B$2:$B$2000=AT317)*(Potentials!$D$2:$D$2000)*(Potentials!$E$2:$E$2000&lt;&gt;"8 - Gagne")*(Potentials!$E$2:$E$2000&lt;&gt;"9 - Perdu")*(Potentials!$E$2:$E$2000&lt;&gt;"10 - Gele")),
SUMPRODUCT((Potentials!$F$2:$F$2000)*(Potentials!$B$2:$B$2000=AT317)*(Potentials!$E$2:$E$2000&lt;&gt;"8 - Gagne")*(Potentials!$E$2:$E$2000&lt;&gt;"9 - Perdu")*(Potentials!$E$2:$E$2000&lt;&gt;"10 - Gele")*(Potentials!$O$2:$O$2000=$A$2))
+SUMPRODUCT((Potentials!$F$2:$F$2000=0)*(Potentials!$B$2:$B$2000=AT317)*(Potentials!$D$2:$D$2000)*(Potentials!$E$2:$E$2000&lt;&gt;"8 - Gagne")*(Potentials!$E$2:$E$2000&lt;&gt;"9 - Perdu")*(Potentials!$E$2:$E$2000&lt;&gt;"10 - Gele")*(Potentials!$O$2:$O$2000=$A$2)))</f>
      </c>
      <c r="BA317" t="str">
        <f>Potentials!A315</f>
      </c>
      <c r="BB317" s="2" t="str">
        <f t="array" ref="BB317" aca="1" ca="1">IF($A$2="Tous",SUMPRODUCT((Potentials!$F$2:$F$2000)*(Potentials!$A$2:$A$2000=BA317)*(Potentials!$E$2:$E$2000&lt;&gt;"8 - Gagne")*(Potentials!$E$2:$E$2000&lt;&gt;"9 - Perdu")*(Potentials!$E$2:$E$2000&lt;&gt;"10 - Gele"))
+SUMPRODUCT((Potentials!$F$2:$F$2000=0)*(Potentials!$A$2:$A$2000=BA317)*(Potentials!$D$2:$D$2000)*(Potentials!$E$2:$E$2000&lt;&gt;"8 - Gagne")*(Potentials!$E$2:$E$2000&lt;&gt;"9 - Perdu")*(Potentials!$E$2:$E$2000&lt;&gt;"10 - Gele")),
SUMPRODUCT((Potentials!$F$2:$F$2000)*(Potentials!$A$2:$A$2000=BA317)*(Potentials!$E$2:$E$2000&lt;&gt;"8 - Gagne")*(Potentials!$E$2:$E$2000&lt;&gt;"9 - Perdu")*(Potentials!$E$2:$E$2000&lt;&gt;"10 - Gele")*(Potentials!$O$2:$O$2000=$A$2))
+SUMPRODUCT((Potentials!$F$2:$F$2000=0)*(Potentials!$A$2:$A$2000=BA317)*(Potentials!$D$2:$D$2000)*(Potentials!$E$2:$E$2000&lt;&gt;"8 - Gagne")*(Potentials!$E$2:$E$2000&lt;&gt;"9 - Perdu")*(Potentials!$E$2:$E$2000&lt;&gt;"10 - Gele")*(Potentials!$O$2:$O$2000=$A$2)))</f>
      </c>
    </row>
    <row r="318" spans="1:113">
      <c r="R318" t="str">
        <f>Potentials!A316</f>
      </c>
      <c r="S318" s="1" t="str">
        <f>Potentials!M316</f>
      </c>
      <c r="T318" s="47" t="str">
        <f>IF(INDEX(Potentials!$A$1:$O$1000,MATCH(R318,Potentials!$A$1:$A$1000,0),MATCH("Origine setup",Potentials!$A$1:$O$1,0))&lt;&gt;"",0,
IF($A$2="Tous",
IF(AND($R$2=0,$S$2=0,DATE(YEAR(S318),MONTH(S318),DAY(S318))&gt;=$O$6,(DATE(YEAR(S318),MONTH(S318),DAY(S318))&lt;=$O$3),LEFT(R318,3)="PRA"),1,
IF(AND($R$2&lt;&gt;0,$S$2&lt;&gt;0,DATE(YEAR(S318),MONTH(S318),DAY(S318))&gt;=$R$2,(DATE(YEAR(S318),MONTH(S318),DAY(S318))&lt;=$S$2),LEFT(R318,3)="PRA"),1,0)),
IF(AND($R$2=0,$S$2=0,DATE(YEAR(S318),MONTH(S318),DAY(S318))&gt;=$O$6,(DATE(YEAR(S318),MONTH(S318),DAY(S318))&lt;=$O$3),INDEX(Potentials!$A$1:$O$1000,MATCH(R318,Potentials!$A$1:$A$1000,0),MATCH("Groupe",Potentials!$A$1:$O$1,0))=$A$2,LEFT(R318,3)="PRA"),1,
IF(AND($R$2&lt;&gt;0,$S$2&lt;&gt;0,DATE(YEAR(S318),MONTH(S318),DAY(S318))&gt;=$R$2,(DATE(YEAR(S318),MONTH(S318),DAY(S318))&lt;=$S$2),INDEX(Potentials!$A$1:$O$1000,MATCH(R318,Potentials!$A$1:$A$1000,0),MATCH("Groupe",Potentials!$A$1:$O$1,0))=$A$2,LEFT(R318,3)="PRA"),1,0))))</f>
      </c>
      <c r="U318" s="47" t="str">
        <f>IF(T318&lt;&gt;0,SUM($T$4:T318),0)</f>
      </c>
      <c r="V318" s="1"/>
      <c r="W318" s="17"/>
      <c r="Y318" t="str">
        <f>Projects!A316</f>
      </c>
      <c r="Z318" s="1" t="str">
        <f>Projects!I316</f>
      </c>
      <c r="AA318" s="47" t="str">
        <f>IF($A$2="Tous",
IF(AND($Y$2=0,$Z$2=0,DATE(YEAR(Z318),MONTH(Z318),DAY(Z318))&gt;=$O$6,(DATE(YEAR(Z318),MONTH(Z318),DAY(Z318))&lt;=$O$3)),1,
IF(AND($Y$2&lt;&gt;0,$Z$2&lt;&gt;0,DATE(YEAR(Z318),MONTH(Z318),DAY(Z318))&gt;=$Y$2,(DATE(YEAR(Z318),MONTH(Z318),DAY(Z318))&lt;=$Z$2)),1,0)),
IF(AND($Y$2=0,$Z$2=0,DATE(YEAR(Z318),MONTH(Z318),DAY(Z318))&gt;=$O$6,(DATE(YEAR(Z318),MONTH(Z318),DAY(Z318))&lt;=$O$3),INDEX(Projects!$A$1:$O$1000,MATCH(Y318,Projects!$A$1:$A$1000,0),MATCH("Groupe",Projects!$A$1:$O$1,0))=$A$2),1,
IF(AND($Y$2&lt;&gt;0,$Z$2&lt;&gt;0,DATE(YEAR(Z318),MONTH(Z318),DAY(Z318))&gt;=$Y$2,(DATE(YEAR(Z318),MONTH(Z318),DAY(Z318))&lt;=$Z$2),INDEX(Projects!$A$1:$O$1000,MATCH(Y318,Projects!$A$1:$A$1000,0),MATCH("Groupe",Projects!$A$1:$O$1,0))=$A$2),1,0)))</f>
      </c>
      <c r="AB318" s="47" t="str">
        <f>IF(AA318&lt;&gt;0,SUM($AA$4:AA318),0)</f>
      </c>
      <c r="AC318" s="1"/>
      <c r="AD318" s="17"/>
      <c r="AF318" t="str">
        <f>Projects!A316</f>
      </c>
      <c r="AG318" s="1" t="str">
        <f>Projects!D316</f>
      </c>
      <c r="AH318" s="47" t="str">
        <f>IF($A$2="Tous",
IF(AND($AF$2=0,$AG$2=0,DATE(YEAR(AG318),MONTH(AG318),DAY(AG318))&gt;=$O$6,(DATE(YEAR(AG318),MONTH(AG318),DAY(AG318))&lt;=$O$3)),1,
IF(AND($AF$2&lt;&gt;0,$AG$2&lt;&gt;0,DATE(YEAR(AG318),MONTH(AG318),DAY(AG318))&gt;=$AF$2,(DATE(YEAR(AG318),MONTH(AG318),DAY(AG318))&lt;=$AG$2)),1,0)),
IF(AND($AF$2=0,$AG$2=0,DATE(YEAR(AG318),MONTH(AG318),DAY(AG318))&gt;=$O$6,(DATE(YEAR(AG318),MONTH(AG318),DAY(AG318))&lt;=$O$3),INDEX(Projects!$A$1:$O$1000,MATCH(AF318,Projects!$A$1:$A$1000,0),MATCH("Groupe",Projects!$A$1:$O$1,0))=$A$2),1,
IF(AND($AF$2&lt;&gt;0,$AG$2&lt;&gt;0,DATE(YEAR(AG318),MONTH(AG318),DAY(AG318))&gt;=$AF$2,(DATE(YEAR(AG318),MONTH(AG318),DAY(AG318))&lt;=$AG$2),INDEX(Projects!$A$1:$O$1000,MATCH(AF318,Projects!$A$1:$A$1000,0),MATCH("Groupe",Projects!$A$1:$O$1,0))=$A$2),1,0)))</f>
      </c>
      <c r="AI318" s="47" t="str">
        <f>IF(AH318&lt;&gt;0,SUM($AH$4:AH318),0)</f>
      </c>
      <c r="AJ318" s="1"/>
      <c r="AK318" s="17"/>
      <c r="AM318" t="str">
        <f>Potentials!A316</f>
      </c>
      <c r="AN318" s="1" t="str">
        <f>Potentials!L316</f>
      </c>
      <c r="AO318" s="47" t="str">
        <f>IF(INDEX(Potentials!$A$1:$O$1000,MATCH(R318,Potentials!$A$1:$A$1000,0),MATCH("Origine setup",Potentials!$A$1:$O$1,0))&lt;&gt;"",0,
IF($A$2="Tous",
IF(AND($AM$2=0,$AN$2=0,DATE(YEAR(AN318),MONTH(AN318),DAY(AN318))&gt;=$O$6,(DATE(YEAR(AN318),MONTH(AN318),DAY(AN318))&lt;=$O$3),INDEX(Potentials!$A$1:$O$10000,MATCH(AM318,Potentials!$A$1:$A$1000,0),MATCH("Statut",Potentials!$A$1:$O$1,0))="9 -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IF(AND($AM$2&lt;&gt;0,$AN$2&lt;&gt;0,DATE(YEAR(AN318),MONTH(AN318),DAY(AN318))&gt;=$AM$2,(DATE(YEAR(AN318),MONTH(AN318),DAY(AN318))&lt;=$AN$2),INDEX(Potentials!$A$1:$O$10000,MATCH(AM318,Potentials!$A$1:$A$1000,0),MATCH("Statut",Potentials!$A$1:$O$1,0))="9 - Perdu"),1,0)),
IF(AND($AM$2=0,$AN$2=0,DATE(YEAR(AN318),MONTH(AN318),DAY(AN318))&gt;=$O$6,(DATE(YEAR(AN318),MONTH(AN318),DAY(AN318))&lt;=$O$3),INDEX(Potentials!$A$1:$O$1000,MATCH(AM318,Potentials!$A$1:$A$1000,0),MATCH("Groupe",Potentials!$A$1:$O$1,0))=$A$2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,MATCH(AM318,Potentials!$A$1:$A$1000,0),MATCH("Groupe",Potentials!$A$1:$O$1,0))=$A$2,INDEX(Potentials!$A$1:$O$10000,MATCH(AM318,Potentials!$A$1:$A$1000,0),MATCH("Statut",Potentials!$A$1:$O$1,0))="9 - Perdu"),1,0))))</f>
      </c>
      <c r="AP318" s="47" t="str">
        <f>IF(AO318&lt;&gt;0,SUM($AO$4:AO318),0)</f>
      </c>
      <c r="AQ318" s="1"/>
      <c r="AR318" s="17"/>
      <c r="AT318" t="str">
        <f>IF(COUNTIF($AT$4:AT317,Potentials!B316)&gt;0,"",Potentials!B316)</f>
      </c>
      <c r="AU318" s="2" t="str">
        <f t="array" ref="AU318" aca="1" ca="1">IF($A$2="Tous",SUMPRODUCT((Potentials!$F$2:$F$2000)*(Potentials!$B$2:$B$2000=AT318)*(Potentials!$E$2:$E$2000&lt;&gt;"8 - Gagne")*(Potentials!$E$2:$E$2000&lt;&gt;"9 - Perdu")*(Potentials!$E$2:$E$2000&lt;&gt;"10 - Gele"))
+SUMPRODUCT((Potentials!$F$2:$F$2000=0)*(Potentials!$B$2:$B$2000=AT318)*(Potentials!$D$2:$D$2000)*(Potentials!$E$2:$E$2000&lt;&gt;"8 - Gagne")*(Potentials!$E$2:$E$2000&lt;&gt;"9 - Perdu")*(Potentials!$E$2:$E$2000&lt;&gt;"10 - Gele")),
SUMPRODUCT((Potentials!$F$2:$F$2000)*(Potentials!$B$2:$B$2000=AT318)*(Potentials!$E$2:$E$2000&lt;&gt;"8 - Gagne")*(Potentials!$E$2:$E$2000&lt;&gt;"9 - Perdu")*(Potentials!$E$2:$E$2000&lt;&gt;"10 - Gele")*(Potentials!$O$2:$O$2000=$A$2))
+SUMPRODUCT((Potentials!$F$2:$F$2000=0)*(Potentials!$B$2:$B$2000=AT318)*(Potentials!$D$2:$D$2000)*(Potentials!$E$2:$E$2000&lt;&gt;"8 - Gagne")*(Potentials!$E$2:$E$2000&lt;&gt;"9 - Perdu")*(Potentials!$E$2:$E$2000&lt;&gt;"10 - Gele")*(Potentials!$O$2:$O$2000=$A$2)))</f>
      </c>
      <c r="BA318" t="str">
        <f>Potentials!A316</f>
      </c>
      <c r="BB318" s="2" t="str">
        <f t="array" ref="BB318" aca="1" ca="1">IF($A$2="Tous",SUMPRODUCT((Potentials!$F$2:$F$2000)*(Potentials!$A$2:$A$2000=BA318)*(Potentials!$E$2:$E$2000&lt;&gt;"8 - Gagne")*(Potentials!$E$2:$E$2000&lt;&gt;"9 - Perdu")*(Potentials!$E$2:$E$2000&lt;&gt;"10 - Gele"))
+SUMPRODUCT((Potentials!$F$2:$F$2000=0)*(Potentials!$A$2:$A$2000=BA318)*(Potentials!$D$2:$D$2000)*(Potentials!$E$2:$E$2000&lt;&gt;"8 - Gagne")*(Potentials!$E$2:$E$2000&lt;&gt;"9 - Perdu")*(Potentials!$E$2:$E$2000&lt;&gt;"10 - Gele")),
SUMPRODUCT((Potentials!$F$2:$F$2000)*(Potentials!$A$2:$A$2000=BA318)*(Potentials!$E$2:$E$2000&lt;&gt;"8 - Gagne")*(Potentials!$E$2:$E$2000&lt;&gt;"9 - Perdu")*(Potentials!$E$2:$E$2000&lt;&gt;"10 - Gele")*(Potentials!$O$2:$O$2000=$A$2))
+SUMPRODUCT((Potentials!$F$2:$F$2000=0)*(Potentials!$A$2:$A$2000=BA318)*(Potentials!$D$2:$D$2000)*(Potentials!$E$2:$E$2000&lt;&gt;"8 - Gagne")*(Potentials!$E$2:$E$2000&lt;&gt;"9 - Perdu")*(Potentials!$E$2:$E$2000&lt;&gt;"10 - Gele")*(Potentials!$O$2:$O$2000=$A$2)))</f>
      </c>
    </row>
    <row r="319" spans="1:113">
      <c r="R319" t="str">
        <f>Potentials!A317</f>
      </c>
      <c r="S319" s="1" t="str">
        <f>Potentials!M317</f>
      </c>
      <c r="T319" s="47" t="str">
        <f>IF(INDEX(Potentials!$A$1:$O$1000,MATCH(R319,Potentials!$A$1:$A$1000,0),MATCH("Origine setup",Potentials!$A$1:$O$1,0))&lt;&gt;"",0,
IF($A$2="Tous",
IF(AND($R$2=0,$S$2=0,DATE(YEAR(S319),MONTH(S319),DAY(S319))&gt;=$O$6,(DATE(YEAR(S319),MONTH(S319),DAY(S319))&lt;=$O$3),LEFT(R319,3)="PRA"),1,
IF(AND($R$2&lt;&gt;0,$S$2&lt;&gt;0,DATE(YEAR(S319),MONTH(S319),DAY(S319))&gt;=$R$2,(DATE(YEAR(S319),MONTH(S319),DAY(S319))&lt;=$S$2),LEFT(R319,3)="PRA"),1,0)),
IF(AND($R$2=0,$S$2=0,DATE(YEAR(S319),MONTH(S319),DAY(S319))&gt;=$O$6,(DATE(YEAR(S319),MONTH(S319),DAY(S319))&lt;=$O$3),INDEX(Potentials!$A$1:$O$1000,MATCH(R319,Potentials!$A$1:$A$1000,0),MATCH("Groupe",Potentials!$A$1:$O$1,0))=$A$2,LEFT(R319,3)="PRA"),1,
IF(AND($R$2&lt;&gt;0,$S$2&lt;&gt;0,DATE(YEAR(S319),MONTH(S319),DAY(S319))&gt;=$R$2,(DATE(YEAR(S319),MONTH(S319),DAY(S319))&lt;=$S$2),INDEX(Potentials!$A$1:$O$1000,MATCH(R319,Potentials!$A$1:$A$1000,0),MATCH("Groupe",Potentials!$A$1:$O$1,0))=$A$2,LEFT(R319,3)="PRA"),1,0))))</f>
      </c>
      <c r="U319" s="47" t="str">
        <f>IF(T319&lt;&gt;0,SUM($T$4:T319),0)</f>
      </c>
      <c r="V319" s="1"/>
      <c r="W319" s="17"/>
      <c r="Y319" t="str">
        <f>Projects!A317</f>
      </c>
      <c r="Z319" s="1" t="str">
        <f>Projects!I317</f>
      </c>
      <c r="AA319" s="47" t="str">
        <f>IF($A$2="Tous",
IF(AND($Y$2=0,$Z$2=0,DATE(YEAR(Z319),MONTH(Z319),DAY(Z319))&gt;=$O$6,(DATE(YEAR(Z319),MONTH(Z319),DAY(Z319))&lt;=$O$3)),1,
IF(AND($Y$2&lt;&gt;0,$Z$2&lt;&gt;0,DATE(YEAR(Z319),MONTH(Z319),DAY(Z319))&gt;=$Y$2,(DATE(YEAR(Z319),MONTH(Z319),DAY(Z319))&lt;=$Z$2)),1,0)),
IF(AND($Y$2=0,$Z$2=0,DATE(YEAR(Z319),MONTH(Z319),DAY(Z319))&gt;=$O$6,(DATE(YEAR(Z319),MONTH(Z319),DAY(Z319))&lt;=$O$3),INDEX(Projects!$A$1:$O$1000,MATCH(Y319,Projects!$A$1:$A$1000,0),MATCH("Groupe",Projects!$A$1:$O$1,0))=$A$2),1,
IF(AND($Y$2&lt;&gt;0,$Z$2&lt;&gt;0,DATE(YEAR(Z319),MONTH(Z319),DAY(Z319))&gt;=$Y$2,(DATE(YEAR(Z319),MONTH(Z319),DAY(Z319))&lt;=$Z$2),INDEX(Projects!$A$1:$O$1000,MATCH(Y319,Projects!$A$1:$A$1000,0),MATCH("Groupe",Projects!$A$1:$O$1,0))=$A$2),1,0)))</f>
      </c>
      <c r="AB319" s="47" t="str">
        <f>IF(AA319&lt;&gt;0,SUM($AA$4:AA319),0)</f>
      </c>
      <c r="AC319" s="1"/>
      <c r="AD319" s="17"/>
      <c r="AF319" t="str">
        <f>Projects!A317</f>
      </c>
      <c r="AG319" s="1" t="str">
        <f>Projects!D317</f>
      </c>
      <c r="AH319" s="47" t="str">
        <f>IF($A$2="Tous",
IF(AND($AF$2=0,$AG$2=0,DATE(YEAR(AG319),MONTH(AG319),DAY(AG319))&gt;=$O$6,(DATE(YEAR(AG319),MONTH(AG319),DAY(AG319))&lt;=$O$3)),1,
IF(AND($AF$2&lt;&gt;0,$AG$2&lt;&gt;0,DATE(YEAR(AG319),MONTH(AG319),DAY(AG319))&gt;=$AF$2,(DATE(YEAR(AG319),MONTH(AG319),DAY(AG319))&lt;=$AG$2)),1,0)),
IF(AND($AF$2=0,$AG$2=0,DATE(YEAR(AG319),MONTH(AG319),DAY(AG319))&gt;=$O$6,(DATE(YEAR(AG319),MONTH(AG319),DAY(AG319))&lt;=$O$3),INDEX(Projects!$A$1:$O$1000,MATCH(AF319,Projects!$A$1:$A$1000,0),MATCH("Groupe",Projects!$A$1:$O$1,0))=$A$2),1,
IF(AND($AF$2&lt;&gt;0,$AG$2&lt;&gt;0,DATE(YEAR(AG319),MONTH(AG319),DAY(AG319))&gt;=$AF$2,(DATE(YEAR(AG319),MONTH(AG319),DAY(AG319))&lt;=$AG$2),INDEX(Projects!$A$1:$O$1000,MATCH(AF319,Projects!$A$1:$A$1000,0),MATCH("Groupe",Projects!$A$1:$O$1,0))=$A$2),1,0)))</f>
      </c>
      <c r="AI319" s="47" t="str">
        <f>IF(AH319&lt;&gt;0,SUM($AH$4:AH319),0)</f>
      </c>
      <c r="AJ319" s="1"/>
      <c r="AK319" s="17"/>
      <c r="AM319" t="str">
        <f>Potentials!A317</f>
      </c>
      <c r="AN319" s="1" t="str">
        <f>Potentials!L317</f>
      </c>
      <c r="AO319" s="47" t="str">
        <f>IF(INDEX(Potentials!$A$1:$O$1000,MATCH(R319,Potentials!$A$1:$A$1000,0),MATCH("Origine setup",Potentials!$A$1:$O$1,0))&lt;&gt;"",0,
IF($A$2="Tous",
IF(AND($AM$2=0,$AN$2=0,DATE(YEAR(AN319),MONTH(AN319),DAY(AN319))&gt;=$O$6,(DATE(YEAR(AN319),MONTH(AN319),DAY(AN319))&lt;=$O$3),INDEX(Potentials!$A$1:$O$10000,MATCH(AM319,Potentials!$A$1:$A$1000,0),MATCH("Statut",Potentials!$A$1:$O$1,0))="9 -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IF(AND($AM$2&lt;&gt;0,$AN$2&lt;&gt;0,DATE(YEAR(AN319),MONTH(AN319),DAY(AN319))&gt;=$AM$2,(DATE(YEAR(AN319),MONTH(AN319),DAY(AN319))&lt;=$AN$2),INDEX(Potentials!$A$1:$O$10000,MATCH(AM319,Potentials!$A$1:$A$1000,0),MATCH("Statut",Potentials!$A$1:$O$1,0))="9 - Perdu"),1,0)),
IF(AND($AM$2=0,$AN$2=0,DATE(YEAR(AN319),MONTH(AN319),DAY(AN319))&gt;=$O$6,(DATE(YEAR(AN319),MONTH(AN319),DAY(AN319))&lt;=$O$3),INDEX(Potentials!$A$1:$O$1000,MATCH(AM319,Potentials!$A$1:$A$1000,0),MATCH("Groupe",Potentials!$A$1:$O$1,0))=$A$2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,MATCH(AM319,Potentials!$A$1:$A$1000,0),MATCH("Groupe",Potentials!$A$1:$O$1,0))=$A$2,INDEX(Potentials!$A$1:$O$10000,MATCH(AM319,Potentials!$A$1:$A$1000,0),MATCH("Statut",Potentials!$A$1:$O$1,0))="9 - Perdu"),1,0))))</f>
      </c>
      <c r="AP319" s="47" t="str">
        <f>IF(AO319&lt;&gt;0,SUM($AO$4:AO319),0)</f>
      </c>
      <c r="AQ319" s="1"/>
      <c r="AR319" s="17"/>
      <c r="AT319" t="str">
        <f>IF(COUNTIF($AT$4:AT318,Potentials!B317)&gt;0,"",Potentials!B317)</f>
      </c>
      <c r="AU319" s="2" t="str">
        <f t="array" ref="AU319" aca="1" ca="1">IF($A$2="Tous",SUMPRODUCT((Potentials!$F$2:$F$2000)*(Potentials!$B$2:$B$2000=AT319)*(Potentials!$E$2:$E$2000&lt;&gt;"8 - Gagne")*(Potentials!$E$2:$E$2000&lt;&gt;"9 - Perdu")*(Potentials!$E$2:$E$2000&lt;&gt;"10 - Gele"))
+SUMPRODUCT((Potentials!$F$2:$F$2000=0)*(Potentials!$B$2:$B$2000=AT319)*(Potentials!$D$2:$D$2000)*(Potentials!$E$2:$E$2000&lt;&gt;"8 - Gagne")*(Potentials!$E$2:$E$2000&lt;&gt;"9 - Perdu")*(Potentials!$E$2:$E$2000&lt;&gt;"10 - Gele")),
SUMPRODUCT((Potentials!$F$2:$F$2000)*(Potentials!$B$2:$B$2000=AT319)*(Potentials!$E$2:$E$2000&lt;&gt;"8 - Gagne")*(Potentials!$E$2:$E$2000&lt;&gt;"9 - Perdu")*(Potentials!$E$2:$E$2000&lt;&gt;"10 - Gele")*(Potentials!$O$2:$O$2000=$A$2))
+SUMPRODUCT((Potentials!$F$2:$F$2000=0)*(Potentials!$B$2:$B$2000=AT319)*(Potentials!$D$2:$D$2000)*(Potentials!$E$2:$E$2000&lt;&gt;"8 - Gagne")*(Potentials!$E$2:$E$2000&lt;&gt;"9 - Perdu")*(Potentials!$E$2:$E$2000&lt;&gt;"10 - Gele")*(Potentials!$O$2:$O$2000=$A$2)))</f>
      </c>
      <c r="BA319" t="str">
        <f>Potentials!A317</f>
      </c>
      <c r="BB319" s="2" t="str">
        <f t="array" ref="BB319" aca="1" ca="1">IF($A$2="Tous",SUMPRODUCT((Potentials!$F$2:$F$2000)*(Potentials!$A$2:$A$2000=BA319)*(Potentials!$E$2:$E$2000&lt;&gt;"8 - Gagne")*(Potentials!$E$2:$E$2000&lt;&gt;"9 - Perdu")*(Potentials!$E$2:$E$2000&lt;&gt;"10 - Gele"))
+SUMPRODUCT((Potentials!$F$2:$F$2000=0)*(Potentials!$A$2:$A$2000=BA319)*(Potentials!$D$2:$D$2000)*(Potentials!$E$2:$E$2000&lt;&gt;"8 - Gagne")*(Potentials!$E$2:$E$2000&lt;&gt;"9 - Perdu")*(Potentials!$E$2:$E$2000&lt;&gt;"10 - Gele")),
SUMPRODUCT((Potentials!$F$2:$F$2000)*(Potentials!$A$2:$A$2000=BA319)*(Potentials!$E$2:$E$2000&lt;&gt;"8 - Gagne")*(Potentials!$E$2:$E$2000&lt;&gt;"9 - Perdu")*(Potentials!$E$2:$E$2000&lt;&gt;"10 - Gele")*(Potentials!$O$2:$O$2000=$A$2))
+SUMPRODUCT((Potentials!$F$2:$F$2000=0)*(Potentials!$A$2:$A$2000=BA319)*(Potentials!$D$2:$D$2000)*(Potentials!$E$2:$E$2000&lt;&gt;"8 - Gagne")*(Potentials!$E$2:$E$2000&lt;&gt;"9 - Perdu")*(Potentials!$E$2:$E$2000&lt;&gt;"10 - Gele")*(Potentials!$O$2:$O$2000=$A$2)))</f>
      </c>
    </row>
    <row r="320" spans="1:113">
      <c r="R320" t="str">
        <f>Potentials!A318</f>
      </c>
      <c r="S320" s="1" t="str">
        <f>Potentials!M318</f>
      </c>
      <c r="T320" s="47" t="str">
        <f>IF(INDEX(Potentials!$A$1:$O$1000,MATCH(R320,Potentials!$A$1:$A$1000,0),MATCH("Origine setup",Potentials!$A$1:$O$1,0))&lt;&gt;"",0,
IF($A$2="Tous",
IF(AND($R$2=0,$S$2=0,DATE(YEAR(S320),MONTH(S320),DAY(S320))&gt;=$O$6,(DATE(YEAR(S320),MONTH(S320),DAY(S320))&lt;=$O$3),LEFT(R320,3)="PRA"),1,
IF(AND($R$2&lt;&gt;0,$S$2&lt;&gt;0,DATE(YEAR(S320),MONTH(S320),DAY(S320))&gt;=$R$2,(DATE(YEAR(S320),MONTH(S320),DAY(S320))&lt;=$S$2),LEFT(R320,3)="PRA"),1,0)),
IF(AND($R$2=0,$S$2=0,DATE(YEAR(S320),MONTH(S320),DAY(S320))&gt;=$O$6,(DATE(YEAR(S320),MONTH(S320),DAY(S320))&lt;=$O$3),INDEX(Potentials!$A$1:$O$1000,MATCH(R320,Potentials!$A$1:$A$1000,0),MATCH("Groupe",Potentials!$A$1:$O$1,0))=$A$2,LEFT(R320,3)="PRA"),1,
IF(AND($R$2&lt;&gt;0,$S$2&lt;&gt;0,DATE(YEAR(S320),MONTH(S320),DAY(S320))&gt;=$R$2,(DATE(YEAR(S320),MONTH(S320),DAY(S320))&lt;=$S$2),INDEX(Potentials!$A$1:$O$1000,MATCH(R320,Potentials!$A$1:$A$1000,0),MATCH("Groupe",Potentials!$A$1:$O$1,0))=$A$2,LEFT(R320,3)="PRA"),1,0))))</f>
      </c>
      <c r="U320" s="47" t="str">
        <f>IF(T320&lt;&gt;0,SUM($T$4:T320),0)</f>
      </c>
      <c r="V320" s="1"/>
      <c r="W320" s="17"/>
      <c r="Y320" t="str">
        <f>Projects!A318</f>
      </c>
      <c r="Z320" s="1" t="str">
        <f>Projects!I318</f>
      </c>
      <c r="AA320" s="47" t="str">
        <f>IF($A$2="Tous",
IF(AND($Y$2=0,$Z$2=0,DATE(YEAR(Z320),MONTH(Z320),DAY(Z320))&gt;=$O$6,(DATE(YEAR(Z320),MONTH(Z320),DAY(Z320))&lt;=$O$3)),1,
IF(AND($Y$2&lt;&gt;0,$Z$2&lt;&gt;0,DATE(YEAR(Z320),MONTH(Z320),DAY(Z320))&gt;=$Y$2,(DATE(YEAR(Z320),MONTH(Z320),DAY(Z320))&lt;=$Z$2)),1,0)),
IF(AND($Y$2=0,$Z$2=0,DATE(YEAR(Z320),MONTH(Z320),DAY(Z320))&gt;=$O$6,(DATE(YEAR(Z320),MONTH(Z320),DAY(Z320))&lt;=$O$3),INDEX(Projects!$A$1:$O$1000,MATCH(Y320,Projects!$A$1:$A$1000,0),MATCH("Groupe",Projects!$A$1:$O$1,0))=$A$2),1,
IF(AND($Y$2&lt;&gt;0,$Z$2&lt;&gt;0,DATE(YEAR(Z320),MONTH(Z320),DAY(Z320))&gt;=$Y$2,(DATE(YEAR(Z320),MONTH(Z320),DAY(Z320))&lt;=$Z$2),INDEX(Projects!$A$1:$O$1000,MATCH(Y320,Projects!$A$1:$A$1000,0),MATCH("Groupe",Projects!$A$1:$O$1,0))=$A$2),1,0)))</f>
      </c>
      <c r="AB320" s="47" t="str">
        <f>IF(AA320&lt;&gt;0,SUM($AA$4:AA320),0)</f>
      </c>
      <c r="AC320" s="1"/>
      <c r="AD320" s="17"/>
      <c r="AF320" t="str">
        <f>Projects!A318</f>
      </c>
      <c r="AG320" s="1" t="str">
        <f>Projects!D318</f>
      </c>
      <c r="AH320" s="47" t="str">
        <f>IF($A$2="Tous",
IF(AND($AF$2=0,$AG$2=0,DATE(YEAR(AG320),MONTH(AG320),DAY(AG320))&gt;=$O$6,(DATE(YEAR(AG320),MONTH(AG320),DAY(AG320))&lt;=$O$3)),1,
IF(AND($AF$2&lt;&gt;0,$AG$2&lt;&gt;0,DATE(YEAR(AG320),MONTH(AG320),DAY(AG320))&gt;=$AF$2,(DATE(YEAR(AG320),MONTH(AG320),DAY(AG320))&lt;=$AG$2)),1,0)),
IF(AND($AF$2=0,$AG$2=0,DATE(YEAR(AG320),MONTH(AG320),DAY(AG320))&gt;=$O$6,(DATE(YEAR(AG320),MONTH(AG320),DAY(AG320))&lt;=$O$3),INDEX(Projects!$A$1:$O$1000,MATCH(AF320,Projects!$A$1:$A$1000,0),MATCH("Groupe",Projects!$A$1:$O$1,0))=$A$2),1,
IF(AND($AF$2&lt;&gt;0,$AG$2&lt;&gt;0,DATE(YEAR(AG320),MONTH(AG320),DAY(AG320))&gt;=$AF$2,(DATE(YEAR(AG320),MONTH(AG320),DAY(AG320))&lt;=$AG$2),INDEX(Projects!$A$1:$O$1000,MATCH(AF320,Projects!$A$1:$A$1000,0),MATCH("Groupe",Projects!$A$1:$O$1,0))=$A$2),1,0)))</f>
      </c>
      <c r="AI320" s="47" t="str">
        <f>IF(AH320&lt;&gt;0,SUM($AH$4:AH320),0)</f>
      </c>
      <c r="AJ320" s="1"/>
      <c r="AK320" s="17"/>
      <c r="AM320" t="str">
        <f>Potentials!A318</f>
      </c>
      <c r="AN320" s="1" t="str">
        <f>Potentials!L318</f>
      </c>
      <c r="AO320" s="47" t="str">
        <f>IF(INDEX(Potentials!$A$1:$O$1000,MATCH(R320,Potentials!$A$1:$A$1000,0),MATCH("Origine setup",Potentials!$A$1:$O$1,0))&lt;&gt;"",0,
IF($A$2="Tous",
IF(AND($AM$2=0,$AN$2=0,DATE(YEAR(AN320),MONTH(AN320),DAY(AN320))&gt;=$O$6,(DATE(YEAR(AN320),MONTH(AN320),DAY(AN320))&lt;=$O$3),INDEX(Potentials!$A$1:$O$10000,MATCH(AM320,Potentials!$A$1:$A$1000,0),MATCH("Statut",Potentials!$A$1:$O$1,0))="9 -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IF(AND($AM$2&lt;&gt;0,$AN$2&lt;&gt;0,DATE(YEAR(AN320),MONTH(AN320),DAY(AN320))&gt;=$AM$2,(DATE(YEAR(AN320),MONTH(AN320),DAY(AN320))&lt;=$AN$2),INDEX(Potentials!$A$1:$O$10000,MATCH(AM320,Potentials!$A$1:$A$1000,0),MATCH("Statut",Potentials!$A$1:$O$1,0))="9 - Perdu"),1,0)),
IF(AND($AM$2=0,$AN$2=0,DATE(YEAR(AN320),MONTH(AN320),DAY(AN320))&gt;=$O$6,(DATE(YEAR(AN320),MONTH(AN320),DAY(AN320))&lt;=$O$3),INDEX(Potentials!$A$1:$O$1000,MATCH(AM320,Potentials!$A$1:$A$1000,0),MATCH("Groupe",Potentials!$A$1:$O$1,0))=$A$2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,MATCH(AM320,Potentials!$A$1:$A$1000,0),MATCH("Groupe",Potentials!$A$1:$O$1,0))=$A$2,INDEX(Potentials!$A$1:$O$10000,MATCH(AM320,Potentials!$A$1:$A$1000,0),MATCH("Statut",Potentials!$A$1:$O$1,0))="9 - Perdu"),1,0))))</f>
      </c>
      <c r="AP320" s="47" t="str">
        <f>IF(AO320&lt;&gt;0,SUM($AO$4:AO320),0)</f>
      </c>
      <c r="AQ320" s="1"/>
      <c r="AR320" s="17"/>
      <c r="AT320" t="str">
        <f>IF(COUNTIF($AT$4:AT319,Potentials!B318)&gt;0,"",Potentials!B318)</f>
      </c>
      <c r="AU320" s="2" t="str">
        <f t="array" ref="AU320" aca="1" ca="1">IF($A$2="Tous",SUMPRODUCT((Potentials!$F$2:$F$2000)*(Potentials!$B$2:$B$2000=AT320)*(Potentials!$E$2:$E$2000&lt;&gt;"8 - Gagne")*(Potentials!$E$2:$E$2000&lt;&gt;"9 - Perdu")*(Potentials!$E$2:$E$2000&lt;&gt;"10 - Gele"))
+SUMPRODUCT((Potentials!$F$2:$F$2000=0)*(Potentials!$B$2:$B$2000=AT320)*(Potentials!$D$2:$D$2000)*(Potentials!$E$2:$E$2000&lt;&gt;"8 - Gagne")*(Potentials!$E$2:$E$2000&lt;&gt;"9 - Perdu")*(Potentials!$E$2:$E$2000&lt;&gt;"10 - Gele")),
SUMPRODUCT((Potentials!$F$2:$F$2000)*(Potentials!$B$2:$B$2000=AT320)*(Potentials!$E$2:$E$2000&lt;&gt;"8 - Gagne")*(Potentials!$E$2:$E$2000&lt;&gt;"9 - Perdu")*(Potentials!$E$2:$E$2000&lt;&gt;"10 - Gele")*(Potentials!$O$2:$O$2000=$A$2))
+SUMPRODUCT((Potentials!$F$2:$F$2000=0)*(Potentials!$B$2:$B$2000=AT320)*(Potentials!$D$2:$D$2000)*(Potentials!$E$2:$E$2000&lt;&gt;"8 - Gagne")*(Potentials!$E$2:$E$2000&lt;&gt;"9 - Perdu")*(Potentials!$E$2:$E$2000&lt;&gt;"10 - Gele")*(Potentials!$O$2:$O$2000=$A$2)))</f>
      </c>
      <c r="BA320" t="str">
        <f>Potentials!A318</f>
      </c>
      <c r="BB320" s="2" t="str">
        <f t="array" ref="BB320" aca="1" ca="1">IF($A$2="Tous",SUMPRODUCT((Potentials!$F$2:$F$2000)*(Potentials!$A$2:$A$2000=BA320)*(Potentials!$E$2:$E$2000&lt;&gt;"8 - Gagne")*(Potentials!$E$2:$E$2000&lt;&gt;"9 - Perdu")*(Potentials!$E$2:$E$2000&lt;&gt;"10 - Gele"))
+SUMPRODUCT((Potentials!$F$2:$F$2000=0)*(Potentials!$A$2:$A$2000=BA320)*(Potentials!$D$2:$D$2000)*(Potentials!$E$2:$E$2000&lt;&gt;"8 - Gagne")*(Potentials!$E$2:$E$2000&lt;&gt;"9 - Perdu")*(Potentials!$E$2:$E$2000&lt;&gt;"10 - Gele")),
SUMPRODUCT((Potentials!$F$2:$F$2000)*(Potentials!$A$2:$A$2000=BA320)*(Potentials!$E$2:$E$2000&lt;&gt;"8 - Gagne")*(Potentials!$E$2:$E$2000&lt;&gt;"9 - Perdu")*(Potentials!$E$2:$E$2000&lt;&gt;"10 - Gele")*(Potentials!$O$2:$O$2000=$A$2))
+SUMPRODUCT((Potentials!$F$2:$F$2000=0)*(Potentials!$A$2:$A$2000=BA320)*(Potentials!$D$2:$D$2000)*(Potentials!$E$2:$E$2000&lt;&gt;"8 - Gagne")*(Potentials!$E$2:$E$2000&lt;&gt;"9 - Perdu")*(Potentials!$E$2:$E$2000&lt;&gt;"10 - Gele")*(Potentials!$O$2:$O$2000=$A$2)))</f>
      </c>
    </row>
    <row r="321" spans="1:113">
      <c r="R321" t="str">
        <f>Potentials!A319</f>
      </c>
      <c r="S321" s="1" t="str">
        <f>Potentials!M319</f>
      </c>
      <c r="T321" s="47" t="str">
        <f>IF(INDEX(Potentials!$A$1:$O$1000,MATCH(R321,Potentials!$A$1:$A$1000,0),MATCH("Origine setup",Potentials!$A$1:$O$1,0))&lt;&gt;"",0,
IF($A$2="Tous",
IF(AND($R$2=0,$S$2=0,DATE(YEAR(S321),MONTH(S321),DAY(S321))&gt;=$O$6,(DATE(YEAR(S321),MONTH(S321),DAY(S321))&lt;=$O$3),LEFT(R321,3)="PRA"),1,
IF(AND($R$2&lt;&gt;0,$S$2&lt;&gt;0,DATE(YEAR(S321),MONTH(S321),DAY(S321))&gt;=$R$2,(DATE(YEAR(S321),MONTH(S321),DAY(S321))&lt;=$S$2),LEFT(R321,3)="PRA"),1,0)),
IF(AND($R$2=0,$S$2=0,DATE(YEAR(S321),MONTH(S321),DAY(S321))&gt;=$O$6,(DATE(YEAR(S321),MONTH(S321),DAY(S321))&lt;=$O$3),INDEX(Potentials!$A$1:$O$1000,MATCH(R321,Potentials!$A$1:$A$1000,0),MATCH("Groupe",Potentials!$A$1:$O$1,0))=$A$2,LEFT(R321,3)="PRA"),1,
IF(AND($R$2&lt;&gt;0,$S$2&lt;&gt;0,DATE(YEAR(S321),MONTH(S321),DAY(S321))&gt;=$R$2,(DATE(YEAR(S321),MONTH(S321),DAY(S321))&lt;=$S$2),INDEX(Potentials!$A$1:$O$1000,MATCH(R321,Potentials!$A$1:$A$1000,0),MATCH("Groupe",Potentials!$A$1:$O$1,0))=$A$2,LEFT(R321,3)="PRA"),1,0))))</f>
      </c>
      <c r="U321" s="47" t="str">
        <f>IF(T321&lt;&gt;0,SUM($T$4:T321),0)</f>
      </c>
      <c r="V321" s="1"/>
      <c r="W321" s="17"/>
      <c r="Y321" t="str">
        <f>Projects!A319</f>
      </c>
      <c r="Z321" s="1" t="str">
        <f>Projects!I319</f>
      </c>
      <c r="AA321" s="47" t="str">
        <f>IF($A$2="Tous",
IF(AND($Y$2=0,$Z$2=0,DATE(YEAR(Z321),MONTH(Z321),DAY(Z321))&gt;=$O$6,(DATE(YEAR(Z321),MONTH(Z321),DAY(Z321))&lt;=$O$3)),1,
IF(AND($Y$2&lt;&gt;0,$Z$2&lt;&gt;0,DATE(YEAR(Z321),MONTH(Z321),DAY(Z321))&gt;=$Y$2,(DATE(YEAR(Z321),MONTH(Z321),DAY(Z321))&lt;=$Z$2)),1,0)),
IF(AND($Y$2=0,$Z$2=0,DATE(YEAR(Z321),MONTH(Z321),DAY(Z321))&gt;=$O$6,(DATE(YEAR(Z321),MONTH(Z321),DAY(Z321))&lt;=$O$3),INDEX(Projects!$A$1:$O$1000,MATCH(Y321,Projects!$A$1:$A$1000,0),MATCH("Groupe",Projects!$A$1:$O$1,0))=$A$2),1,
IF(AND($Y$2&lt;&gt;0,$Z$2&lt;&gt;0,DATE(YEAR(Z321),MONTH(Z321),DAY(Z321))&gt;=$Y$2,(DATE(YEAR(Z321),MONTH(Z321),DAY(Z321))&lt;=$Z$2),INDEX(Projects!$A$1:$O$1000,MATCH(Y321,Projects!$A$1:$A$1000,0),MATCH("Groupe",Projects!$A$1:$O$1,0))=$A$2),1,0)))</f>
      </c>
      <c r="AB321" s="47" t="str">
        <f>IF(AA321&lt;&gt;0,SUM($AA$4:AA321),0)</f>
      </c>
      <c r="AC321" s="1"/>
      <c r="AD321" s="17"/>
      <c r="AF321" t="str">
        <f>Projects!A319</f>
      </c>
      <c r="AG321" s="1" t="str">
        <f>Projects!D319</f>
      </c>
      <c r="AH321" s="47" t="str">
        <f>IF($A$2="Tous",
IF(AND($AF$2=0,$AG$2=0,DATE(YEAR(AG321),MONTH(AG321),DAY(AG321))&gt;=$O$6,(DATE(YEAR(AG321),MONTH(AG321),DAY(AG321))&lt;=$O$3)),1,
IF(AND($AF$2&lt;&gt;0,$AG$2&lt;&gt;0,DATE(YEAR(AG321),MONTH(AG321),DAY(AG321))&gt;=$AF$2,(DATE(YEAR(AG321),MONTH(AG321),DAY(AG321))&lt;=$AG$2)),1,0)),
IF(AND($AF$2=0,$AG$2=0,DATE(YEAR(AG321),MONTH(AG321),DAY(AG321))&gt;=$O$6,(DATE(YEAR(AG321),MONTH(AG321),DAY(AG321))&lt;=$O$3),INDEX(Projects!$A$1:$O$1000,MATCH(AF321,Projects!$A$1:$A$1000,0),MATCH("Groupe",Projects!$A$1:$O$1,0))=$A$2),1,
IF(AND($AF$2&lt;&gt;0,$AG$2&lt;&gt;0,DATE(YEAR(AG321),MONTH(AG321),DAY(AG321))&gt;=$AF$2,(DATE(YEAR(AG321),MONTH(AG321),DAY(AG321))&lt;=$AG$2),INDEX(Projects!$A$1:$O$1000,MATCH(AF321,Projects!$A$1:$A$1000,0),MATCH("Groupe",Projects!$A$1:$O$1,0))=$A$2),1,0)))</f>
      </c>
      <c r="AI321" s="47" t="str">
        <f>IF(AH321&lt;&gt;0,SUM($AH$4:AH321),0)</f>
      </c>
      <c r="AJ321" s="1"/>
      <c r="AK321" s="17"/>
      <c r="AM321" t="str">
        <f>Potentials!A319</f>
      </c>
      <c r="AN321" s="1" t="str">
        <f>Potentials!L319</f>
      </c>
      <c r="AO321" s="47" t="str">
        <f>IF(INDEX(Potentials!$A$1:$O$1000,MATCH(R321,Potentials!$A$1:$A$1000,0),MATCH("Origine setup",Potentials!$A$1:$O$1,0))&lt;&gt;"",0,
IF($A$2="Tous",
IF(AND($AM$2=0,$AN$2=0,DATE(YEAR(AN321),MONTH(AN321),DAY(AN321))&gt;=$O$6,(DATE(YEAR(AN321),MONTH(AN321),DAY(AN321))&lt;=$O$3),INDEX(Potentials!$A$1:$O$10000,MATCH(AM321,Potentials!$A$1:$A$1000,0),MATCH("Statut",Potentials!$A$1:$O$1,0))="9 -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IF(AND($AM$2&lt;&gt;0,$AN$2&lt;&gt;0,DATE(YEAR(AN321),MONTH(AN321),DAY(AN321))&gt;=$AM$2,(DATE(YEAR(AN321),MONTH(AN321),DAY(AN321))&lt;=$AN$2),INDEX(Potentials!$A$1:$O$10000,MATCH(AM321,Potentials!$A$1:$A$1000,0),MATCH("Statut",Potentials!$A$1:$O$1,0))="9 - Perdu"),1,0)),
IF(AND($AM$2=0,$AN$2=0,DATE(YEAR(AN321),MONTH(AN321),DAY(AN321))&gt;=$O$6,(DATE(YEAR(AN321),MONTH(AN321),DAY(AN321))&lt;=$O$3),INDEX(Potentials!$A$1:$O$1000,MATCH(AM321,Potentials!$A$1:$A$1000,0),MATCH("Groupe",Potentials!$A$1:$O$1,0))=$A$2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,MATCH(AM321,Potentials!$A$1:$A$1000,0),MATCH("Groupe",Potentials!$A$1:$O$1,0))=$A$2,INDEX(Potentials!$A$1:$O$10000,MATCH(AM321,Potentials!$A$1:$A$1000,0),MATCH("Statut",Potentials!$A$1:$O$1,0))="9 - Perdu"),1,0))))</f>
      </c>
      <c r="AP321" s="47" t="str">
        <f>IF(AO321&lt;&gt;0,SUM($AO$4:AO321),0)</f>
      </c>
      <c r="AQ321" s="1"/>
      <c r="AR321" s="17"/>
      <c r="AT321" t="str">
        <f>IF(COUNTIF($AT$4:AT320,Potentials!B319)&gt;0,"",Potentials!B319)</f>
      </c>
      <c r="AU321" s="2" t="str">
        <f t="array" ref="AU321" aca="1" ca="1">IF($A$2="Tous",SUMPRODUCT((Potentials!$F$2:$F$2000)*(Potentials!$B$2:$B$2000=AT321)*(Potentials!$E$2:$E$2000&lt;&gt;"8 - Gagne")*(Potentials!$E$2:$E$2000&lt;&gt;"9 - Perdu")*(Potentials!$E$2:$E$2000&lt;&gt;"10 - Gele"))
+SUMPRODUCT((Potentials!$F$2:$F$2000=0)*(Potentials!$B$2:$B$2000=AT321)*(Potentials!$D$2:$D$2000)*(Potentials!$E$2:$E$2000&lt;&gt;"8 - Gagne")*(Potentials!$E$2:$E$2000&lt;&gt;"9 - Perdu")*(Potentials!$E$2:$E$2000&lt;&gt;"10 - Gele")),
SUMPRODUCT((Potentials!$F$2:$F$2000)*(Potentials!$B$2:$B$2000=AT321)*(Potentials!$E$2:$E$2000&lt;&gt;"8 - Gagne")*(Potentials!$E$2:$E$2000&lt;&gt;"9 - Perdu")*(Potentials!$E$2:$E$2000&lt;&gt;"10 - Gele")*(Potentials!$O$2:$O$2000=$A$2))
+SUMPRODUCT((Potentials!$F$2:$F$2000=0)*(Potentials!$B$2:$B$2000=AT321)*(Potentials!$D$2:$D$2000)*(Potentials!$E$2:$E$2000&lt;&gt;"8 - Gagne")*(Potentials!$E$2:$E$2000&lt;&gt;"9 - Perdu")*(Potentials!$E$2:$E$2000&lt;&gt;"10 - Gele")*(Potentials!$O$2:$O$2000=$A$2)))</f>
      </c>
      <c r="BA321" t="str">
        <f>Potentials!A319</f>
      </c>
      <c r="BB321" s="2" t="str">
        <f t="array" ref="BB321" aca="1" ca="1">IF($A$2="Tous",SUMPRODUCT((Potentials!$F$2:$F$2000)*(Potentials!$A$2:$A$2000=BA321)*(Potentials!$E$2:$E$2000&lt;&gt;"8 - Gagne")*(Potentials!$E$2:$E$2000&lt;&gt;"9 - Perdu")*(Potentials!$E$2:$E$2000&lt;&gt;"10 - Gele"))
+SUMPRODUCT((Potentials!$F$2:$F$2000=0)*(Potentials!$A$2:$A$2000=BA321)*(Potentials!$D$2:$D$2000)*(Potentials!$E$2:$E$2000&lt;&gt;"8 - Gagne")*(Potentials!$E$2:$E$2000&lt;&gt;"9 - Perdu")*(Potentials!$E$2:$E$2000&lt;&gt;"10 - Gele")),
SUMPRODUCT((Potentials!$F$2:$F$2000)*(Potentials!$A$2:$A$2000=BA321)*(Potentials!$E$2:$E$2000&lt;&gt;"8 - Gagne")*(Potentials!$E$2:$E$2000&lt;&gt;"9 - Perdu")*(Potentials!$E$2:$E$2000&lt;&gt;"10 - Gele")*(Potentials!$O$2:$O$2000=$A$2))
+SUMPRODUCT((Potentials!$F$2:$F$2000=0)*(Potentials!$A$2:$A$2000=BA321)*(Potentials!$D$2:$D$2000)*(Potentials!$E$2:$E$2000&lt;&gt;"8 - Gagne")*(Potentials!$E$2:$E$2000&lt;&gt;"9 - Perdu")*(Potentials!$E$2:$E$2000&lt;&gt;"10 - Gele")*(Potentials!$O$2:$O$2000=$A$2)))</f>
      </c>
    </row>
    <row r="322" spans="1:113">
      <c r="R322" t="str">
        <f>Potentials!A320</f>
      </c>
      <c r="S322" s="1" t="str">
        <f>Potentials!M320</f>
      </c>
      <c r="T322" s="47" t="str">
        <f>IF(INDEX(Potentials!$A$1:$O$1000,MATCH(R322,Potentials!$A$1:$A$1000,0),MATCH("Origine setup",Potentials!$A$1:$O$1,0))&lt;&gt;"",0,
IF($A$2="Tous",
IF(AND($R$2=0,$S$2=0,DATE(YEAR(S322),MONTH(S322),DAY(S322))&gt;=$O$6,(DATE(YEAR(S322),MONTH(S322),DAY(S322))&lt;=$O$3),LEFT(R322,3)="PRA"),1,
IF(AND($R$2&lt;&gt;0,$S$2&lt;&gt;0,DATE(YEAR(S322),MONTH(S322),DAY(S322))&gt;=$R$2,(DATE(YEAR(S322),MONTH(S322),DAY(S322))&lt;=$S$2),LEFT(R322,3)="PRA"),1,0)),
IF(AND($R$2=0,$S$2=0,DATE(YEAR(S322),MONTH(S322),DAY(S322))&gt;=$O$6,(DATE(YEAR(S322),MONTH(S322),DAY(S322))&lt;=$O$3),INDEX(Potentials!$A$1:$O$1000,MATCH(R322,Potentials!$A$1:$A$1000,0),MATCH("Groupe",Potentials!$A$1:$O$1,0))=$A$2,LEFT(R322,3)="PRA"),1,
IF(AND($R$2&lt;&gt;0,$S$2&lt;&gt;0,DATE(YEAR(S322),MONTH(S322),DAY(S322))&gt;=$R$2,(DATE(YEAR(S322),MONTH(S322),DAY(S322))&lt;=$S$2),INDEX(Potentials!$A$1:$O$1000,MATCH(R322,Potentials!$A$1:$A$1000,0),MATCH("Groupe",Potentials!$A$1:$O$1,0))=$A$2,LEFT(R322,3)="PRA"),1,0))))</f>
      </c>
      <c r="U322" s="47" t="str">
        <f>IF(T322&lt;&gt;0,SUM($T$4:T322),0)</f>
      </c>
      <c r="V322" s="1"/>
      <c r="W322" s="17"/>
      <c r="Y322" t="str">
        <f>Projects!A320</f>
      </c>
      <c r="Z322" s="1" t="str">
        <f>Projects!I320</f>
      </c>
      <c r="AA322" s="47" t="str">
        <f>IF($A$2="Tous",
IF(AND($Y$2=0,$Z$2=0,DATE(YEAR(Z322),MONTH(Z322),DAY(Z322))&gt;=$O$6,(DATE(YEAR(Z322),MONTH(Z322),DAY(Z322))&lt;=$O$3)),1,
IF(AND($Y$2&lt;&gt;0,$Z$2&lt;&gt;0,DATE(YEAR(Z322),MONTH(Z322),DAY(Z322))&gt;=$Y$2,(DATE(YEAR(Z322),MONTH(Z322),DAY(Z322))&lt;=$Z$2)),1,0)),
IF(AND($Y$2=0,$Z$2=0,DATE(YEAR(Z322),MONTH(Z322),DAY(Z322))&gt;=$O$6,(DATE(YEAR(Z322),MONTH(Z322),DAY(Z322))&lt;=$O$3),INDEX(Projects!$A$1:$O$1000,MATCH(Y322,Projects!$A$1:$A$1000,0),MATCH("Groupe",Projects!$A$1:$O$1,0))=$A$2),1,
IF(AND($Y$2&lt;&gt;0,$Z$2&lt;&gt;0,DATE(YEAR(Z322),MONTH(Z322),DAY(Z322))&gt;=$Y$2,(DATE(YEAR(Z322),MONTH(Z322),DAY(Z322))&lt;=$Z$2),INDEX(Projects!$A$1:$O$1000,MATCH(Y322,Projects!$A$1:$A$1000,0),MATCH("Groupe",Projects!$A$1:$O$1,0))=$A$2),1,0)))</f>
      </c>
      <c r="AB322" s="47" t="str">
        <f>IF(AA322&lt;&gt;0,SUM($AA$4:AA322),0)</f>
      </c>
      <c r="AC322" s="1"/>
      <c r="AD322" s="17"/>
      <c r="AF322" t="str">
        <f>Projects!A320</f>
      </c>
      <c r="AG322" s="1" t="str">
        <f>Projects!D320</f>
      </c>
      <c r="AH322" s="47" t="str">
        <f>IF($A$2="Tous",
IF(AND($AF$2=0,$AG$2=0,DATE(YEAR(AG322),MONTH(AG322),DAY(AG322))&gt;=$O$6,(DATE(YEAR(AG322),MONTH(AG322),DAY(AG322))&lt;=$O$3)),1,
IF(AND($AF$2&lt;&gt;0,$AG$2&lt;&gt;0,DATE(YEAR(AG322),MONTH(AG322),DAY(AG322))&gt;=$AF$2,(DATE(YEAR(AG322),MONTH(AG322),DAY(AG322))&lt;=$AG$2)),1,0)),
IF(AND($AF$2=0,$AG$2=0,DATE(YEAR(AG322),MONTH(AG322),DAY(AG322))&gt;=$O$6,(DATE(YEAR(AG322),MONTH(AG322),DAY(AG322))&lt;=$O$3),INDEX(Projects!$A$1:$O$1000,MATCH(AF322,Projects!$A$1:$A$1000,0),MATCH("Groupe",Projects!$A$1:$O$1,0))=$A$2),1,
IF(AND($AF$2&lt;&gt;0,$AG$2&lt;&gt;0,DATE(YEAR(AG322),MONTH(AG322),DAY(AG322))&gt;=$AF$2,(DATE(YEAR(AG322),MONTH(AG322),DAY(AG322))&lt;=$AG$2),INDEX(Projects!$A$1:$O$1000,MATCH(AF322,Projects!$A$1:$A$1000,0),MATCH("Groupe",Projects!$A$1:$O$1,0))=$A$2),1,0)))</f>
      </c>
      <c r="AI322" s="47" t="str">
        <f>IF(AH322&lt;&gt;0,SUM($AH$4:AH322),0)</f>
      </c>
      <c r="AJ322" s="1"/>
      <c r="AK322" s="17"/>
      <c r="AM322" t="str">
        <f>Potentials!A320</f>
      </c>
      <c r="AN322" s="1" t="str">
        <f>Potentials!L320</f>
      </c>
      <c r="AO322" s="47" t="str">
        <f>IF(INDEX(Potentials!$A$1:$O$1000,MATCH(R322,Potentials!$A$1:$A$1000,0),MATCH("Origine setup",Potentials!$A$1:$O$1,0))&lt;&gt;"",0,
IF($A$2="Tous",
IF(AND($AM$2=0,$AN$2=0,DATE(YEAR(AN322),MONTH(AN322),DAY(AN322))&gt;=$O$6,(DATE(YEAR(AN322),MONTH(AN322),DAY(AN322))&lt;=$O$3),INDEX(Potentials!$A$1:$O$10000,MATCH(AM322,Potentials!$A$1:$A$1000,0),MATCH("Statut",Potentials!$A$1:$O$1,0))="9 -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IF(AND($AM$2&lt;&gt;0,$AN$2&lt;&gt;0,DATE(YEAR(AN322),MONTH(AN322),DAY(AN322))&gt;=$AM$2,(DATE(YEAR(AN322),MONTH(AN322),DAY(AN322))&lt;=$AN$2),INDEX(Potentials!$A$1:$O$10000,MATCH(AM322,Potentials!$A$1:$A$1000,0),MATCH("Statut",Potentials!$A$1:$O$1,0))="9 - Perdu"),1,0)),
IF(AND($AM$2=0,$AN$2=0,DATE(YEAR(AN322),MONTH(AN322),DAY(AN322))&gt;=$O$6,(DATE(YEAR(AN322),MONTH(AN322),DAY(AN322))&lt;=$O$3),INDEX(Potentials!$A$1:$O$1000,MATCH(AM322,Potentials!$A$1:$A$1000,0),MATCH("Groupe",Potentials!$A$1:$O$1,0))=$A$2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,MATCH(AM322,Potentials!$A$1:$A$1000,0),MATCH("Groupe",Potentials!$A$1:$O$1,0))=$A$2,INDEX(Potentials!$A$1:$O$10000,MATCH(AM322,Potentials!$A$1:$A$1000,0),MATCH("Statut",Potentials!$A$1:$O$1,0))="9 - Perdu"),1,0))))</f>
      </c>
      <c r="AP322" s="47" t="str">
        <f>IF(AO322&lt;&gt;0,SUM($AO$4:AO322),0)</f>
      </c>
      <c r="AQ322" s="1"/>
      <c r="AR322" s="17"/>
      <c r="AT322" t="str">
        <f>IF(COUNTIF($AT$4:AT321,Potentials!B320)&gt;0,"",Potentials!B320)</f>
      </c>
      <c r="AU322" s="2" t="str">
        <f t="array" ref="AU322" aca="1" ca="1">IF($A$2="Tous",SUMPRODUCT((Potentials!$F$2:$F$2000)*(Potentials!$B$2:$B$2000=AT322)*(Potentials!$E$2:$E$2000&lt;&gt;"8 - Gagne")*(Potentials!$E$2:$E$2000&lt;&gt;"9 - Perdu")*(Potentials!$E$2:$E$2000&lt;&gt;"10 - Gele"))
+SUMPRODUCT((Potentials!$F$2:$F$2000=0)*(Potentials!$B$2:$B$2000=AT322)*(Potentials!$D$2:$D$2000)*(Potentials!$E$2:$E$2000&lt;&gt;"8 - Gagne")*(Potentials!$E$2:$E$2000&lt;&gt;"9 - Perdu")*(Potentials!$E$2:$E$2000&lt;&gt;"10 - Gele")),
SUMPRODUCT((Potentials!$F$2:$F$2000)*(Potentials!$B$2:$B$2000=AT322)*(Potentials!$E$2:$E$2000&lt;&gt;"8 - Gagne")*(Potentials!$E$2:$E$2000&lt;&gt;"9 - Perdu")*(Potentials!$E$2:$E$2000&lt;&gt;"10 - Gele")*(Potentials!$O$2:$O$2000=$A$2))
+SUMPRODUCT((Potentials!$F$2:$F$2000=0)*(Potentials!$B$2:$B$2000=AT322)*(Potentials!$D$2:$D$2000)*(Potentials!$E$2:$E$2000&lt;&gt;"8 - Gagne")*(Potentials!$E$2:$E$2000&lt;&gt;"9 - Perdu")*(Potentials!$E$2:$E$2000&lt;&gt;"10 - Gele")*(Potentials!$O$2:$O$2000=$A$2)))</f>
      </c>
      <c r="BA322" t="str">
        <f>Potentials!A320</f>
      </c>
      <c r="BB322" s="2" t="str">
        <f t="array" ref="BB322" aca="1" ca="1">IF($A$2="Tous",SUMPRODUCT((Potentials!$F$2:$F$2000)*(Potentials!$A$2:$A$2000=BA322)*(Potentials!$E$2:$E$2000&lt;&gt;"8 - Gagne")*(Potentials!$E$2:$E$2000&lt;&gt;"9 - Perdu")*(Potentials!$E$2:$E$2000&lt;&gt;"10 - Gele"))
+SUMPRODUCT((Potentials!$F$2:$F$2000=0)*(Potentials!$A$2:$A$2000=BA322)*(Potentials!$D$2:$D$2000)*(Potentials!$E$2:$E$2000&lt;&gt;"8 - Gagne")*(Potentials!$E$2:$E$2000&lt;&gt;"9 - Perdu")*(Potentials!$E$2:$E$2000&lt;&gt;"10 - Gele")),
SUMPRODUCT((Potentials!$F$2:$F$2000)*(Potentials!$A$2:$A$2000=BA322)*(Potentials!$E$2:$E$2000&lt;&gt;"8 - Gagne")*(Potentials!$E$2:$E$2000&lt;&gt;"9 - Perdu")*(Potentials!$E$2:$E$2000&lt;&gt;"10 - Gele")*(Potentials!$O$2:$O$2000=$A$2))
+SUMPRODUCT((Potentials!$F$2:$F$2000=0)*(Potentials!$A$2:$A$2000=BA322)*(Potentials!$D$2:$D$2000)*(Potentials!$E$2:$E$2000&lt;&gt;"8 - Gagne")*(Potentials!$E$2:$E$2000&lt;&gt;"9 - Perdu")*(Potentials!$E$2:$E$2000&lt;&gt;"10 - Gele")*(Potentials!$O$2:$O$2000=$A$2)))</f>
      </c>
    </row>
    <row r="323" spans="1:113">
      <c r="R323" t="str">
        <f>Potentials!A321</f>
      </c>
      <c r="S323" s="1" t="str">
        <f>Potentials!M321</f>
      </c>
      <c r="T323" s="47" t="str">
        <f>IF(INDEX(Potentials!$A$1:$O$1000,MATCH(R323,Potentials!$A$1:$A$1000,0),MATCH("Origine setup",Potentials!$A$1:$O$1,0))&lt;&gt;"",0,
IF($A$2="Tous",
IF(AND($R$2=0,$S$2=0,DATE(YEAR(S323),MONTH(S323),DAY(S323))&gt;=$O$6,(DATE(YEAR(S323),MONTH(S323),DAY(S323))&lt;=$O$3),LEFT(R323,3)="PRA"),1,
IF(AND($R$2&lt;&gt;0,$S$2&lt;&gt;0,DATE(YEAR(S323),MONTH(S323),DAY(S323))&gt;=$R$2,(DATE(YEAR(S323),MONTH(S323),DAY(S323))&lt;=$S$2),LEFT(R323,3)="PRA"),1,0)),
IF(AND($R$2=0,$S$2=0,DATE(YEAR(S323),MONTH(S323),DAY(S323))&gt;=$O$6,(DATE(YEAR(S323),MONTH(S323),DAY(S323))&lt;=$O$3),INDEX(Potentials!$A$1:$O$1000,MATCH(R323,Potentials!$A$1:$A$1000,0),MATCH("Groupe",Potentials!$A$1:$O$1,0))=$A$2,LEFT(R323,3)="PRA"),1,
IF(AND($R$2&lt;&gt;0,$S$2&lt;&gt;0,DATE(YEAR(S323),MONTH(S323),DAY(S323))&gt;=$R$2,(DATE(YEAR(S323),MONTH(S323),DAY(S323))&lt;=$S$2),INDEX(Potentials!$A$1:$O$1000,MATCH(R323,Potentials!$A$1:$A$1000,0),MATCH("Groupe",Potentials!$A$1:$O$1,0))=$A$2,LEFT(R323,3)="PRA"),1,0))))</f>
      </c>
      <c r="U323" s="47" t="str">
        <f>IF(T323&lt;&gt;0,SUM($T$4:T323),0)</f>
      </c>
      <c r="V323" s="1"/>
      <c r="W323" s="17"/>
      <c r="Y323" t="str">
        <f>Projects!A321</f>
      </c>
      <c r="Z323" s="1" t="str">
        <f>Projects!I321</f>
      </c>
      <c r="AA323" s="47" t="str">
        <f>IF($A$2="Tous",
IF(AND($Y$2=0,$Z$2=0,DATE(YEAR(Z323),MONTH(Z323),DAY(Z323))&gt;=$O$6,(DATE(YEAR(Z323),MONTH(Z323),DAY(Z323))&lt;=$O$3)),1,
IF(AND($Y$2&lt;&gt;0,$Z$2&lt;&gt;0,DATE(YEAR(Z323),MONTH(Z323),DAY(Z323))&gt;=$Y$2,(DATE(YEAR(Z323),MONTH(Z323),DAY(Z323))&lt;=$Z$2)),1,0)),
IF(AND($Y$2=0,$Z$2=0,DATE(YEAR(Z323),MONTH(Z323),DAY(Z323))&gt;=$O$6,(DATE(YEAR(Z323),MONTH(Z323),DAY(Z323))&lt;=$O$3),INDEX(Projects!$A$1:$O$1000,MATCH(Y323,Projects!$A$1:$A$1000,0),MATCH("Groupe",Projects!$A$1:$O$1,0))=$A$2),1,
IF(AND($Y$2&lt;&gt;0,$Z$2&lt;&gt;0,DATE(YEAR(Z323),MONTH(Z323),DAY(Z323))&gt;=$Y$2,(DATE(YEAR(Z323),MONTH(Z323),DAY(Z323))&lt;=$Z$2),INDEX(Projects!$A$1:$O$1000,MATCH(Y323,Projects!$A$1:$A$1000,0),MATCH("Groupe",Projects!$A$1:$O$1,0))=$A$2),1,0)))</f>
      </c>
      <c r="AB323" s="47" t="str">
        <f>IF(AA323&lt;&gt;0,SUM($AA$4:AA323),0)</f>
      </c>
      <c r="AC323" s="1"/>
      <c r="AD323" s="17"/>
      <c r="AF323" t="str">
        <f>Projects!A321</f>
      </c>
      <c r="AG323" s="1" t="str">
        <f>Projects!D321</f>
      </c>
      <c r="AH323" s="47" t="str">
        <f>IF($A$2="Tous",
IF(AND($AF$2=0,$AG$2=0,DATE(YEAR(AG323),MONTH(AG323),DAY(AG323))&gt;=$O$6,(DATE(YEAR(AG323),MONTH(AG323),DAY(AG323))&lt;=$O$3)),1,
IF(AND($AF$2&lt;&gt;0,$AG$2&lt;&gt;0,DATE(YEAR(AG323),MONTH(AG323),DAY(AG323))&gt;=$AF$2,(DATE(YEAR(AG323),MONTH(AG323),DAY(AG323))&lt;=$AG$2)),1,0)),
IF(AND($AF$2=0,$AG$2=0,DATE(YEAR(AG323),MONTH(AG323),DAY(AG323))&gt;=$O$6,(DATE(YEAR(AG323),MONTH(AG323),DAY(AG323))&lt;=$O$3),INDEX(Projects!$A$1:$O$1000,MATCH(AF323,Projects!$A$1:$A$1000,0),MATCH("Groupe",Projects!$A$1:$O$1,0))=$A$2),1,
IF(AND($AF$2&lt;&gt;0,$AG$2&lt;&gt;0,DATE(YEAR(AG323),MONTH(AG323),DAY(AG323))&gt;=$AF$2,(DATE(YEAR(AG323),MONTH(AG323),DAY(AG323))&lt;=$AG$2),INDEX(Projects!$A$1:$O$1000,MATCH(AF323,Projects!$A$1:$A$1000,0),MATCH("Groupe",Projects!$A$1:$O$1,0))=$A$2),1,0)))</f>
      </c>
      <c r="AI323" s="47" t="str">
        <f>IF(AH323&lt;&gt;0,SUM($AH$4:AH323),0)</f>
      </c>
      <c r="AJ323" s="1"/>
      <c r="AK323" s="17"/>
      <c r="AM323" t="str">
        <f>Potentials!A321</f>
      </c>
      <c r="AN323" s="1" t="str">
        <f>Potentials!L321</f>
      </c>
      <c r="AO323" s="47" t="str">
        <f>IF(INDEX(Potentials!$A$1:$O$1000,MATCH(R323,Potentials!$A$1:$A$1000,0),MATCH("Origine setup",Potentials!$A$1:$O$1,0))&lt;&gt;"",0,
IF($A$2="Tous",
IF(AND($AM$2=0,$AN$2=0,DATE(YEAR(AN323),MONTH(AN323),DAY(AN323))&gt;=$O$6,(DATE(YEAR(AN323),MONTH(AN323),DAY(AN323))&lt;=$O$3),INDEX(Potentials!$A$1:$O$10000,MATCH(AM323,Potentials!$A$1:$A$1000,0),MATCH("Statut",Potentials!$A$1:$O$1,0))="9 -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IF(AND($AM$2&lt;&gt;0,$AN$2&lt;&gt;0,DATE(YEAR(AN323),MONTH(AN323),DAY(AN323))&gt;=$AM$2,(DATE(YEAR(AN323),MONTH(AN323),DAY(AN323))&lt;=$AN$2),INDEX(Potentials!$A$1:$O$10000,MATCH(AM323,Potentials!$A$1:$A$1000,0),MATCH("Statut",Potentials!$A$1:$O$1,0))="9 - Perdu"),1,0)),
IF(AND($AM$2=0,$AN$2=0,DATE(YEAR(AN323),MONTH(AN323),DAY(AN323))&gt;=$O$6,(DATE(YEAR(AN323),MONTH(AN323),DAY(AN323))&lt;=$O$3),INDEX(Potentials!$A$1:$O$1000,MATCH(AM323,Potentials!$A$1:$A$1000,0),MATCH("Groupe",Potentials!$A$1:$O$1,0))=$A$2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,MATCH(AM323,Potentials!$A$1:$A$1000,0),MATCH("Groupe",Potentials!$A$1:$O$1,0))=$A$2,INDEX(Potentials!$A$1:$O$10000,MATCH(AM323,Potentials!$A$1:$A$1000,0),MATCH("Statut",Potentials!$A$1:$O$1,0))="9 - Perdu"),1,0))))</f>
      </c>
      <c r="AP323" s="47" t="str">
        <f>IF(AO323&lt;&gt;0,SUM($AO$4:AO323),0)</f>
      </c>
      <c r="AQ323" s="1"/>
      <c r="AR323" s="17"/>
      <c r="AT323" t="str">
        <f>IF(COUNTIF($AT$4:AT322,Potentials!B321)&gt;0,"",Potentials!B321)</f>
      </c>
      <c r="AU323" s="2" t="str">
        <f t="array" ref="AU323" aca="1" ca="1">IF($A$2="Tous",SUMPRODUCT((Potentials!$F$2:$F$2000)*(Potentials!$B$2:$B$2000=AT323)*(Potentials!$E$2:$E$2000&lt;&gt;"8 - Gagne")*(Potentials!$E$2:$E$2000&lt;&gt;"9 - Perdu")*(Potentials!$E$2:$E$2000&lt;&gt;"10 - Gele"))
+SUMPRODUCT((Potentials!$F$2:$F$2000=0)*(Potentials!$B$2:$B$2000=AT323)*(Potentials!$D$2:$D$2000)*(Potentials!$E$2:$E$2000&lt;&gt;"8 - Gagne")*(Potentials!$E$2:$E$2000&lt;&gt;"9 - Perdu")*(Potentials!$E$2:$E$2000&lt;&gt;"10 - Gele")),
SUMPRODUCT((Potentials!$F$2:$F$2000)*(Potentials!$B$2:$B$2000=AT323)*(Potentials!$E$2:$E$2000&lt;&gt;"8 - Gagne")*(Potentials!$E$2:$E$2000&lt;&gt;"9 - Perdu")*(Potentials!$E$2:$E$2000&lt;&gt;"10 - Gele")*(Potentials!$O$2:$O$2000=$A$2))
+SUMPRODUCT((Potentials!$F$2:$F$2000=0)*(Potentials!$B$2:$B$2000=AT323)*(Potentials!$D$2:$D$2000)*(Potentials!$E$2:$E$2000&lt;&gt;"8 - Gagne")*(Potentials!$E$2:$E$2000&lt;&gt;"9 - Perdu")*(Potentials!$E$2:$E$2000&lt;&gt;"10 - Gele")*(Potentials!$O$2:$O$2000=$A$2)))</f>
      </c>
      <c r="BA323" t="str">
        <f>Potentials!A321</f>
      </c>
      <c r="BB323" s="2" t="str">
        <f t="array" ref="BB323" aca="1" ca="1">IF($A$2="Tous",SUMPRODUCT((Potentials!$F$2:$F$2000)*(Potentials!$A$2:$A$2000=BA323)*(Potentials!$E$2:$E$2000&lt;&gt;"8 - Gagne")*(Potentials!$E$2:$E$2000&lt;&gt;"9 - Perdu")*(Potentials!$E$2:$E$2000&lt;&gt;"10 - Gele"))
+SUMPRODUCT((Potentials!$F$2:$F$2000=0)*(Potentials!$A$2:$A$2000=BA323)*(Potentials!$D$2:$D$2000)*(Potentials!$E$2:$E$2000&lt;&gt;"8 - Gagne")*(Potentials!$E$2:$E$2000&lt;&gt;"9 - Perdu")*(Potentials!$E$2:$E$2000&lt;&gt;"10 - Gele")),
SUMPRODUCT((Potentials!$F$2:$F$2000)*(Potentials!$A$2:$A$2000=BA323)*(Potentials!$E$2:$E$2000&lt;&gt;"8 - Gagne")*(Potentials!$E$2:$E$2000&lt;&gt;"9 - Perdu")*(Potentials!$E$2:$E$2000&lt;&gt;"10 - Gele")*(Potentials!$O$2:$O$2000=$A$2))
+SUMPRODUCT((Potentials!$F$2:$F$2000=0)*(Potentials!$A$2:$A$2000=BA323)*(Potentials!$D$2:$D$2000)*(Potentials!$E$2:$E$2000&lt;&gt;"8 - Gagne")*(Potentials!$E$2:$E$2000&lt;&gt;"9 - Perdu")*(Potentials!$E$2:$E$2000&lt;&gt;"10 - Gele")*(Potentials!$O$2:$O$2000=$A$2)))</f>
      </c>
    </row>
    <row r="324" spans="1:113">
      <c r="R324" t="str">
        <f>Potentials!A322</f>
      </c>
      <c r="S324" s="1" t="str">
        <f>Potentials!M322</f>
      </c>
      <c r="T324" s="47" t="str">
        <f>IF(INDEX(Potentials!$A$1:$O$1000,MATCH(R324,Potentials!$A$1:$A$1000,0),MATCH("Origine setup",Potentials!$A$1:$O$1,0))&lt;&gt;"",0,
IF($A$2="Tous",
IF(AND($R$2=0,$S$2=0,DATE(YEAR(S324),MONTH(S324),DAY(S324))&gt;=$O$6,(DATE(YEAR(S324),MONTH(S324),DAY(S324))&lt;=$O$3),LEFT(R324,3)="PRA"),1,
IF(AND($R$2&lt;&gt;0,$S$2&lt;&gt;0,DATE(YEAR(S324),MONTH(S324),DAY(S324))&gt;=$R$2,(DATE(YEAR(S324),MONTH(S324),DAY(S324))&lt;=$S$2),LEFT(R324,3)="PRA"),1,0)),
IF(AND($R$2=0,$S$2=0,DATE(YEAR(S324),MONTH(S324),DAY(S324))&gt;=$O$6,(DATE(YEAR(S324),MONTH(S324),DAY(S324))&lt;=$O$3),INDEX(Potentials!$A$1:$O$1000,MATCH(R324,Potentials!$A$1:$A$1000,0),MATCH("Groupe",Potentials!$A$1:$O$1,0))=$A$2,LEFT(R324,3)="PRA"),1,
IF(AND($R$2&lt;&gt;0,$S$2&lt;&gt;0,DATE(YEAR(S324),MONTH(S324),DAY(S324))&gt;=$R$2,(DATE(YEAR(S324),MONTH(S324),DAY(S324))&lt;=$S$2),INDEX(Potentials!$A$1:$O$1000,MATCH(R324,Potentials!$A$1:$A$1000,0),MATCH("Groupe",Potentials!$A$1:$O$1,0))=$A$2,LEFT(R324,3)="PRA"),1,0))))</f>
      </c>
      <c r="U324" s="47" t="str">
        <f>IF(T324&lt;&gt;0,SUM($T$4:T324),0)</f>
      </c>
      <c r="V324" s="1"/>
      <c r="W324" s="17"/>
      <c r="Y324" t="str">
        <f>Projects!A322</f>
      </c>
      <c r="Z324" s="1" t="str">
        <f>Projects!I322</f>
      </c>
      <c r="AA324" s="47" t="str">
        <f>IF($A$2="Tous",
IF(AND($Y$2=0,$Z$2=0,DATE(YEAR(Z324),MONTH(Z324),DAY(Z324))&gt;=$O$6,(DATE(YEAR(Z324),MONTH(Z324),DAY(Z324))&lt;=$O$3)),1,
IF(AND($Y$2&lt;&gt;0,$Z$2&lt;&gt;0,DATE(YEAR(Z324),MONTH(Z324),DAY(Z324))&gt;=$Y$2,(DATE(YEAR(Z324),MONTH(Z324),DAY(Z324))&lt;=$Z$2)),1,0)),
IF(AND($Y$2=0,$Z$2=0,DATE(YEAR(Z324),MONTH(Z324),DAY(Z324))&gt;=$O$6,(DATE(YEAR(Z324),MONTH(Z324),DAY(Z324))&lt;=$O$3),INDEX(Projects!$A$1:$O$1000,MATCH(Y324,Projects!$A$1:$A$1000,0),MATCH("Groupe",Projects!$A$1:$O$1,0))=$A$2),1,
IF(AND($Y$2&lt;&gt;0,$Z$2&lt;&gt;0,DATE(YEAR(Z324),MONTH(Z324),DAY(Z324))&gt;=$Y$2,(DATE(YEAR(Z324),MONTH(Z324),DAY(Z324))&lt;=$Z$2),INDEX(Projects!$A$1:$O$1000,MATCH(Y324,Projects!$A$1:$A$1000,0),MATCH("Groupe",Projects!$A$1:$O$1,0))=$A$2),1,0)))</f>
      </c>
      <c r="AB324" s="47" t="str">
        <f>IF(AA324&lt;&gt;0,SUM($AA$4:AA324),0)</f>
      </c>
      <c r="AC324" s="1"/>
      <c r="AD324" s="17"/>
      <c r="AF324" t="str">
        <f>Projects!A322</f>
      </c>
      <c r="AG324" s="1" t="str">
        <f>Projects!D322</f>
      </c>
      <c r="AH324" s="47" t="str">
        <f>IF($A$2="Tous",
IF(AND($AF$2=0,$AG$2=0,DATE(YEAR(AG324),MONTH(AG324),DAY(AG324))&gt;=$O$6,(DATE(YEAR(AG324),MONTH(AG324),DAY(AG324))&lt;=$O$3)),1,
IF(AND($AF$2&lt;&gt;0,$AG$2&lt;&gt;0,DATE(YEAR(AG324),MONTH(AG324),DAY(AG324))&gt;=$AF$2,(DATE(YEAR(AG324),MONTH(AG324),DAY(AG324))&lt;=$AG$2)),1,0)),
IF(AND($AF$2=0,$AG$2=0,DATE(YEAR(AG324),MONTH(AG324),DAY(AG324))&gt;=$O$6,(DATE(YEAR(AG324),MONTH(AG324),DAY(AG324))&lt;=$O$3),INDEX(Projects!$A$1:$O$1000,MATCH(AF324,Projects!$A$1:$A$1000,0),MATCH("Groupe",Projects!$A$1:$O$1,0))=$A$2),1,
IF(AND($AF$2&lt;&gt;0,$AG$2&lt;&gt;0,DATE(YEAR(AG324),MONTH(AG324),DAY(AG324))&gt;=$AF$2,(DATE(YEAR(AG324),MONTH(AG324),DAY(AG324))&lt;=$AG$2),INDEX(Projects!$A$1:$O$1000,MATCH(AF324,Projects!$A$1:$A$1000,0),MATCH("Groupe",Projects!$A$1:$O$1,0))=$A$2),1,0)))</f>
      </c>
      <c r="AI324" s="47" t="str">
        <f>IF(AH324&lt;&gt;0,SUM($AH$4:AH324),0)</f>
      </c>
      <c r="AJ324" s="1"/>
      <c r="AK324" s="17"/>
      <c r="AM324" t="str">
        <f>Potentials!A322</f>
      </c>
      <c r="AN324" s="1" t="str">
        <f>Potentials!L322</f>
      </c>
      <c r="AO324" s="47" t="str">
        <f>IF(INDEX(Potentials!$A$1:$O$1000,MATCH(R324,Potentials!$A$1:$A$1000,0),MATCH("Origine setup",Potentials!$A$1:$O$1,0))&lt;&gt;"",0,
IF($A$2="Tous",
IF(AND($AM$2=0,$AN$2=0,DATE(YEAR(AN324),MONTH(AN324),DAY(AN324))&gt;=$O$6,(DATE(YEAR(AN324),MONTH(AN324),DAY(AN324))&lt;=$O$3),INDEX(Potentials!$A$1:$O$10000,MATCH(AM324,Potentials!$A$1:$A$1000,0),MATCH("Statut",Potentials!$A$1:$O$1,0))="9 -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IF(AND($AM$2&lt;&gt;0,$AN$2&lt;&gt;0,DATE(YEAR(AN324),MONTH(AN324),DAY(AN324))&gt;=$AM$2,(DATE(YEAR(AN324),MONTH(AN324),DAY(AN324))&lt;=$AN$2),INDEX(Potentials!$A$1:$O$10000,MATCH(AM324,Potentials!$A$1:$A$1000,0),MATCH("Statut",Potentials!$A$1:$O$1,0))="9 - Perdu"),1,0)),
IF(AND($AM$2=0,$AN$2=0,DATE(YEAR(AN324),MONTH(AN324),DAY(AN324))&gt;=$O$6,(DATE(YEAR(AN324),MONTH(AN324),DAY(AN324))&lt;=$O$3),INDEX(Potentials!$A$1:$O$1000,MATCH(AM324,Potentials!$A$1:$A$1000,0),MATCH("Groupe",Potentials!$A$1:$O$1,0))=$A$2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,MATCH(AM324,Potentials!$A$1:$A$1000,0),MATCH("Groupe",Potentials!$A$1:$O$1,0))=$A$2,INDEX(Potentials!$A$1:$O$10000,MATCH(AM324,Potentials!$A$1:$A$1000,0),MATCH("Statut",Potentials!$A$1:$O$1,0))="9 - Perdu"),1,0))))</f>
      </c>
      <c r="AP324" s="47" t="str">
        <f>IF(AO324&lt;&gt;0,SUM($AO$4:AO324),0)</f>
      </c>
      <c r="AQ324" s="1"/>
      <c r="AR324" s="17"/>
      <c r="AT324" t="str">
        <f>IF(COUNTIF($AT$4:AT323,Potentials!B322)&gt;0,"",Potentials!B322)</f>
      </c>
      <c r="AU324" s="2" t="str">
        <f t="array" ref="AU324" aca="1" ca="1">IF($A$2="Tous",SUMPRODUCT((Potentials!$F$2:$F$2000)*(Potentials!$B$2:$B$2000=AT324)*(Potentials!$E$2:$E$2000&lt;&gt;"8 - Gagne")*(Potentials!$E$2:$E$2000&lt;&gt;"9 - Perdu")*(Potentials!$E$2:$E$2000&lt;&gt;"10 - Gele"))
+SUMPRODUCT((Potentials!$F$2:$F$2000=0)*(Potentials!$B$2:$B$2000=AT324)*(Potentials!$D$2:$D$2000)*(Potentials!$E$2:$E$2000&lt;&gt;"8 - Gagne")*(Potentials!$E$2:$E$2000&lt;&gt;"9 - Perdu")*(Potentials!$E$2:$E$2000&lt;&gt;"10 - Gele")),
SUMPRODUCT((Potentials!$F$2:$F$2000)*(Potentials!$B$2:$B$2000=AT324)*(Potentials!$E$2:$E$2000&lt;&gt;"8 - Gagne")*(Potentials!$E$2:$E$2000&lt;&gt;"9 - Perdu")*(Potentials!$E$2:$E$2000&lt;&gt;"10 - Gele")*(Potentials!$O$2:$O$2000=$A$2))
+SUMPRODUCT((Potentials!$F$2:$F$2000=0)*(Potentials!$B$2:$B$2000=AT324)*(Potentials!$D$2:$D$2000)*(Potentials!$E$2:$E$2000&lt;&gt;"8 - Gagne")*(Potentials!$E$2:$E$2000&lt;&gt;"9 - Perdu")*(Potentials!$E$2:$E$2000&lt;&gt;"10 - Gele")*(Potentials!$O$2:$O$2000=$A$2)))</f>
      </c>
      <c r="BA324" t="str">
        <f>Potentials!A322</f>
      </c>
      <c r="BB324" s="2" t="str">
        <f t="array" ref="BB324" aca="1" ca="1">IF($A$2="Tous",SUMPRODUCT((Potentials!$F$2:$F$2000)*(Potentials!$A$2:$A$2000=BA324)*(Potentials!$E$2:$E$2000&lt;&gt;"8 - Gagne")*(Potentials!$E$2:$E$2000&lt;&gt;"9 - Perdu")*(Potentials!$E$2:$E$2000&lt;&gt;"10 - Gele"))
+SUMPRODUCT((Potentials!$F$2:$F$2000=0)*(Potentials!$A$2:$A$2000=BA324)*(Potentials!$D$2:$D$2000)*(Potentials!$E$2:$E$2000&lt;&gt;"8 - Gagne")*(Potentials!$E$2:$E$2000&lt;&gt;"9 - Perdu")*(Potentials!$E$2:$E$2000&lt;&gt;"10 - Gele")),
SUMPRODUCT((Potentials!$F$2:$F$2000)*(Potentials!$A$2:$A$2000=BA324)*(Potentials!$E$2:$E$2000&lt;&gt;"8 - Gagne")*(Potentials!$E$2:$E$2000&lt;&gt;"9 - Perdu")*(Potentials!$E$2:$E$2000&lt;&gt;"10 - Gele")*(Potentials!$O$2:$O$2000=$A$2))
+SUMPRODUCT((Potentials!$F$2:$F$2000=0)*(Potentials!$A$2:$A$2000=BA324)*(Potentials!$D$2:$D$2000)*(Potentials!$E$2:$E$2000&lt;&gt;"8 - Gagne")*(Potentials!$E$2:$E$2000&lt;&gt;"9 - Perdu")*(Potentials!$E$2:$E$2000&lt;&gt;"10 - Gele")*(Potentials!$O$2:$O$2000=$A$2)))</f>
      </c>
    </row>
    <row r="325" spans="1:113">
      <c r="R325" t="str">
        <f>Potentials!A323</f>
      </c>
      <c r="S325" s="1" t="str">
        <f>Potentials!M323</f>
      </c>
      <c r="T325" s="47" t="str">
        <f>IF(INDEX(Potentials!$A$1:$O$1000,MATCH(R325,Potentials!$A$1:$A$1000,0),MATCH("Origine setup",Potentials!$A$1:$O$1,0))&lt;&gt;"",0,
IF($A$2="Tous",
IF(AND($R$2=0,$S$2=0,DATE(YEAR(S325),MONTH(S325),DAY(S325))&gt;=$O$6,(DATE(YEAR(S325),MONTH(S325),DAY(S325))&lt;=$O$3),LEFT(R325,3)="PRA"),1,
IF(AND($R$2&lt;&gt;0,$S$2&lt;&gt;0,DATE(YEAR(S325),MONTH(S325),DAY(S325))&gt;=$R$2,(DATE(YEAR(S325),MONTH(S325),DAY(S325))&lt;=$S$2),LEFT(R325,3)="PRA"),1,0)),
IF(AND($R$2=0,$S$2=0,DATE(YEAR(S325),MONTH(S325),DAY(S325))&gt;=$O$6,(DATE(YEAR(S325),MONTH(S325),DAY(S325))&lt;=$O$3),INDEX(Potentials!$A$1:$O$1000,MATCH(R325,Potentials!$A$1:$A$1000,0),MATCH("Groupe",Potentials!$A$1:$O$1,0))=$A$2,LEFT(R325,3)="PRA"),1,
IF(AND($R$2&lt;&gt;0,$S$2&lt;&gt;0,DATE(YEAR(S325),MONTH(S325),DAY(S325))&gt;=$R$2,(DATE(YEAR(S325),MONTH(S325),DAY(S325))&lt;=$S$2),INDEX(Potentials!$A$1:$O$1000,MATCH(R325,Potentials!$A$1:$A$1000,0),MATCH("Groupe",Potentials!$A$1:$O$1,0))=$A$2,LEFT(R325,3)="PRA"),1,0))))</f>
      </c>
      <c r="U325" s="47" t="str">
        <f>IF(T325&lt;&gt;0,SUM($T$4:T325),0)</f>
      </c>
      <c r="V325" s="1"/>
      <c r="W325" s="17"/>
      <c r="Y325" t="str">
        <f>Projects!A323</f>
      </c>
      <c r="Z325" s="1" t="str">
        <f>Projects!I323</f>
      </c>
      <c r="AA325" s="47" t="str">
        <f>IF($A$2="Tous",
IF(AND($Y$2=0,$Z$2=0,DATE(YEAR(Z325),MONTH(Z325),DAY(Z325))&gt;=$O$6,(DATE(YEAR(Z325),MONTH(Z325),DAY(Z325))&lt;=$O$3)),1,
IF(AND($Y$2&lt;&gt;0,$Z$2&lt;&gt;0,DATE(YEAR(Z325),MONTH(Z325),DAY(Z325))&gt;=$Y$2,(DATE(YEAR(Z325),MONTH(Z325),DAY(Z325))&lt;=$Z$2)),1,0)),
IF(AND($Y$2=0,$Z$2=0,DATE(YEAR(Z325),MONTH(Z325),DAY(Z325))&gt;=$O$6,(DATE(YEAR(Z325),MONTH(Z325),DAY(Z325))&lt;=$O$3),INDEX(Projects!$A$1:$O$1000,MATCH(Y325,Projects!$A$1:$A$1000,0),MATCH("Groupe",Projects!$A$1:$O$1,0))=$A$2),1,
IF(AND($Y$2&lt;&gt;0,$Z$2&lt;&gt;0,DATE(YEAR(Z325),MONTH(Z325),DAY(Z325))&gt;=$Y$2,(DATE(YEAR(Z325),MONTH(Z325),DAY(Z325))&lt;=$Z$2),INDEX(Projects!$A$1:$O$1000,MATCH(Y325,Projects!$A$1:$A$1000,0),MATCH("Groupe",Projects!$A$1:$O$1,0))=$A$2),1,0)))</f>
      </c>
      <c r="AB325" s="47" t="str">
        <f>IF(AA325&lt;&gt;0,SUM($AA$4:AA325),0)</f>
      </c>
      <c r="AC325" s="1"/>
      <c r="AD325" s="17"/>
      <c r="AF325" t="str">
        <f>Projects!A323</f>
      </c>
      <c r="AG325" s="1" t="str">
        <f>Projects!D323</f>
      </c>
      <c r="AH325" s="47" t="str">
        <f>IF($A$2="Tous",
IF(AND($AF$2=0,$AG$2=0,DATE(YEAR(AG325),MONTH(AG325),DAY(AG325))&gt;=$O$6,(DATE(YEAR(AG325),MONTH(AG325),DAY(AG325))&lt;=$O$3)),1,
IF(AND($AF$2&lt;&gt;0,$AG$2&lt;&gt;0,DATE(YEAR(AG325),MONTH(AG325),DAY(AG325))&gt;=$AF$2,(DATE(YEAR(AG325),MONTH(AG325),DAY(AG325))&lt;=$AG$2)),1,0)),
IF(AND($AF$2=0,$AG$2=0,DATE(YEAR(AG325),MONTH(AG325),DAY(AG325))&gt;=$O$6,(DATE(YEAR(AG325),MONTH(AG325),DAY(AG325))&lt;=$O$3),INDEX(Projects!$A$1:$O$1000,MATCH(AF325,Projects!$A$1:$A$1000,0),MATCH("Groupe",Projects!$A$1:$O$1,0))=$A$2),1,
IF(AND($AF$2&lt;&gt;0,$AG$2&lt;&gt;0,DATE(YEAR(AG325),MONTH(AG325),DAY(AG325))&gt;=$AF$2,(DATE(YEAR(AG325),MONTH(AG325),DAY(AG325))&lt;=$AG$2),INDEX(Projects!$A$1:$O$1000,MATCH(AF325,Projects!$A$1:$A$1000,0),MATCH("Groupe",Projects!$A$1:$O$1,0))=$A$2),1,0)))</f>
      </c>
      <c r="AI325" s="47" t="str">
        <f>IF(AH325&lt;&gt;0,SUM($AH$4:AH325),0)</f>
      </c>
      <c r="AJ325" s="1"/>
      <c r="AK325" s="17"/>
      <c r="AM325" t="str">
        <f>Potentials!A323</f>
      </c>
      <c r="AN325" s="1" t="str">
        <f>Potentials!L323</f>
      </c>
      <c r="AO325" s="47" t="str">
        <f>IF(INDEX(Potentials!$A$1:$O$1000,MATCH(R325,Potentials!$A$1:$A$1000,0),MATCH("Origine setup",Potentials!$A$1:$O$1,0))&lt;&gt;"",0,
IF($A$2="Tous",
IF(AND($AM$2=0,$AN$2=0,DATE(YEAR(AN325),MONTH(AN325),DAY(AN325))&gt;=$O$6,(DATE(YEAR(AN325),MONTH(AN325),DAY(AN325))&lt;=$O$3),INDEX(Potentials!$A$1:$O$10000,MATCH(AM325,Potentials!$A$1:$A$1000,0),MATCH("Statut",Potentials!$A$1:$O$1,0))="9 -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IF(AND($AM$2&lt;&gt;0,$AN$2&lt;&gt;0,DATE(YEAR(AN325),MONTH(AN325),DAY(AN325))&gt;=$AM$2,(DATE(YEAR(AN325),MONTH(AN325),DAY(AN325))&lt;=$AN$2),INDEX(Potentials!$A$1:$O$10000,MATCH(AM325,Potentials!$A$1:$A$1000,0),MATCH("Statut",Potentials!$A$1:$O$1,0))="9 - Perdu"),1,0)),
IF(AND($AM$2=0,$AN$2=0,DATE(YEAR(AN325),MONTH(AN325),DAY(AN325))&gt;=$O$6,(DATE(YEAR(AN325),MONTH(AN325),DAY(AN325))&lt;=$O$3),INDEX(Potentials!$A$1:$O$1000,MATCH(AM325,Potentials!$A$1:$A$1000,0),MATCH("Groupe",Potentials!$A$1:$O$1,0))=$A$2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,MATCH(AM325,Potentials!$A$1:$A$1000,0),MATCH("Groupe",Potentials!$A$1:$O$1,0))=$A$2,INDEX(Potentials!$A$1:$O$10000,MATCH(AM325,Potentials!$A$1:$A$1000,0),MATCH("Statut",Potentials!$A$1:$O$1,0))="9 - Perdu"),1,0))))</f>
      </c>
      <c r="AP325" s="47" t="str">
        <f>IF(AO325&lt;&gt;0,SUM($AO$4:AO325),0)</f>
      </c>
      <c r="AQ325" s="1"/>
      <c r="AR325" s="17"/>
      <c r="AT325" t="str">
        <f>IF(COUNTIF($AT$4:AT324,Potentials!B323)&gt;0,"",Potentials!B323)</f>
      </c>
      <c r="AU325" s="2" t="str">
        <f t="array" ref="AU325" aca="1" ca="1">IF($A$2="Tous",SUMPRODUCT((Potentials!$F$2:$F$2000)*(Potentials!$B$2:$B$2000=AT325)*(Potentials!$E$2:$E$2000&lt;&gt;"8 - Gagne")*(Potentials!$E$2:$E$2000&lt;&gt;"9 - Perdu")*(Potentials!$E$2:$E$2000&lt;&gt;"10 - Gele"))
+SUMPRODUCT((Potentials!$F$2:$F$2000=0)*(Potentials!$B$2:$B$2000=AT325)*(Potentials!$D$2:$D$2000)*(Potentials!$E$2:$E$2000&lt;&gt;"8 - Gagne")*(Potentials!$E$2:$E$2000&lt;&gt;"9 - Perdu")*(Potentials!$E$2:$E$2000&lt;&gt;"10 - Gele")),
SUMPRODUCT((Potentials!$F$2:$F$2000)*(Potentials!$B$2:$B$2000=AT325)*(Potentials!$E$2:$E$2000&lt;&gt;"8 - Gagne")*(Potentials!$E$2:$E$2000&lt;&gt;"9 - Perdu")*(Potentials!$E$2:$E$2000&lt;&gt;"10 - Gele")*(Potentials!$O$2:$O$2000=$A$2))
+SUMPRODUCT((Potentials!$F$2:$F$2000=0)*(Potentials!$B$2:$B$2000=AT325)*(Potentials!$D$2:$D$2000)*(Potentials!$E$2:$E$2000&lt;&gt;"8 - Gagne")*(Potentials!$E$2:$E$2000&lt;&gt;"9 - Perdu")*(Potentials!$E$2:$E$2000&lt;&gt;"10 - Gele")*(Potentials!$O$2:$O$2000=$A$2)))</f>
      </c>
      <c r="BA325" t="str">
        <f>Potentials!A323</f>
      </c>
      <c r="BB325" s="2" t="str">
        <f t="array" ref="BB325" aca="1" ca="1">IF($A$2="Tous",SUMPRODUCT((Potentials!$F$2:$F$2000)*(Potentials!$A$2:$A$2000=BA325)*(Potentials!$E$2:$E$2000&lt;&gt;"8 - Gagne")*(Potentials!$E$2:$E$2000&lt;&gt;"9 - Perdu")*(Potentials!$E$2:$E$2000&lt;&gt;"10 - Gele"))
+SUMPRODUCT((Potentials!$F$2:$F$2000=0)*(Potentials!$A$2:$A$2000=BA325)*(Potentials!$D$2:$D$2000)*(Potentials!$E$2:$E$2000&lt;&gt;"8 - Gagne")*(Potentials!$E$2:$E$2000&lt;&gt;"9 - Perdu")*(Potentials!$E$2:$E$2000&lt;&gt;"10 - Gele")),
SUMPRODUCT((Potentials!$F$2:$F$2000)*(Potentials!$A$2:$A$2000=BA325)*(Potentials!$E$2:$E$2000&lt;&gt;"8 - Gagne")*(Potentials!$E$2:$E$2000&lt;&gt;"9 - Perdu")*(Potentials!$E$2:$E$2000&lt;&gt;"10 - Gele")*(Potentials!$O$2:$O$2000=$A$2))
+SUMPRODUCT((Potentials!$F$2:$F$2000=0)*(Potentials!$A$2:$A$2000=BA325)*(Potentials!$D$2:$D$2000)*(Potentials!$E$2:$E$2000&lt;&gt;"8 - Gagne")*(Potentials!$E$2:$E$2000&lt;&gt;"9 - Perdu")*(Potentials!$E$2:$E$2000&lt;&gt;"10 - Gele")*(Potentials!$O$2:$O$2000=$A$2)))</f>
      </c>
    </row>
    <row r="326" spans="1:113">
      <c r="R326" t="str">
        <f>Potentials!A324</f>
      </c>
      <c r="S326" s="1" t="str">
        <f>Potentials!M324</f>
      </c>
      <c r="T326" s="47" t="str">
        <f>IF(INDEX(Potentials!$A$1:$O$1000,MATCH(R326,Potentials!$A$1:$A$1000,0),MATCH("Origine setup",Potentials!$A$1:$O$1,0))&lt;&gt;"",0,
IF($A$2="Tous",
IF(AND($R$2=0,$S$2=0,DATE(YEAR(S326),MONTH(S326),DAY(S326))&gt;=$O$6,(DATE(YEAR(S326),MONTH(S326),DAY(S326))&lt;=$O$3),LEFT(R326,3)="PRA"),1,
IF(AND($R$2&lt;&gt;0,$S$2&lt;&gt;0,DATE(YEAR(S326),MONTH(S326),DAY(S326))&gt;=$R$2,(DATE(YEAR(S326),MONTH(S326),DAY(S326))&lt;=$S$2),LEFT(R326,3)="PRA"),1,0)),
IF(AND($R$2=0,$S$2=0,DATE(YEAR(S326),MONTH(S326),DAY(S326))&gt;=$O$6,(DATE(YEAR(S326),MONTH(S326),DAY(S326))&lt;=$O$3),INDEX(Potentials!$A$1:$O$1000,MATCH(R326,Potentials!$A$1:$A$1000,0),MATCH("Groupe",Potentials!$A$1:$O$1,0))=$A$2,LEFT(R326,3)="PRA"),1,
IF(AND($R$2&lt;&gt;0,$S$2&lt;&gt;0,DATE(YEAR(S326),MONTH(S326),DAY(S326))&gt;=$R$2,(DATE(YEAR(S326),MONTH(S326),DAY(S326))&lt;=$S$2),INDEX(Potentials!$A$1:$O$1000,MATCH(R326,Potentials!$A$1:$A$1000,0),MATCH("Groupe",Potentials!$A$1:$O$1,0))=$A$2,LEFT(R326,3)="PRA"),1,0))))</f>
      </c>
      <c r="U326" s="47" t="str">
        <f>IF(T326&lt;&gt;0,SUM($T$4:T326),0)</f>
      </c>
      <c r="V326" s="1"/>
      <c r="W326" s="17"/>
      <c r="Y326" t="str">
        <f>Projects!A324</f>
      </c>
      <c r="Z326" s="1" t="str">
        <f>Projects!I324</f>
      </c>
      <c r="AA326" s="47" t="str">
        <f>IF($A$2="Tous",
IF(AND($Y$2=0,$Z$2=0,DATE(YEAR(Z326),MONTH(Z326),DAY(Z326))&gt;=$O$6,(DATE(YEAR(Z326),MONTH(Z326),DAY(Z326))&lt;=$O$3)),1,
IF(AND($Y$2&lt;&gt;0,$Z$2&lt;&gt;0,DATE(YEAR(Z326),MONTH(Z326),DAY(Z326))&gt;=$Y$2,(DATE(YEAR(Z326),MONTH(Z326),DAY(Z326))&lt;=$Z$2)),1,0)),
IF(AND($Y$2=0,$Z$2=0,DATE(YEAR(Z326),MONTH(Z326),DAY(Z326))&gt;=$O$6,(DATE(YEAR(Z326),MONTH(Z326),DAY(Z326))&lt;=$O$3),INDEX(Projects!$A$1:$O$1000,MATCH(Y326,Projects!$A$1:$A$1000,0),MATCH("Groupe",Projects!$A$1:$O$1,0))=$A$2),1,
IF(AND($Y$2&lt;&gt;0,$Z$2&lt;&gt;0,DATE(YEAR(Z326),MONTH(Z326),DAY(Z326))&gt;=$Y$2,(DATE(YEAR(Z326),MONTH(Z326),DAY(Z326))&lt;=$Z$2),INDEX(Projects!$A$1:$O$1000,MATCH(Y326,Projects!$A$1:$A$1000,0),MATCH("Groupe",Projects!$A$1:$O$1,0))=$A$2),1,0)))</f>
      </c>
      <c r="AB326" s="47" t="str">
        <f>IF(AA326&lt;&gt;0,SUM($AA$4:AA326),0)</f>
      </c>
      <c r="AC326" s="1"/>
      <c r="AD326" s="17"/>
      <c r="AF326" t="str">
        <f>Projects!A324</f>
      </c>
      <c r="AG326" s="1" t="str">
        <f>Projects!D324</f>
      </c>
      <c r="AH326" s="47" t="str">
        <f>IF($A$2="Tous",
IF(AND($AF$2=0,$AG$2=0,DATE(YEAR(AG326),MONTH(AG326),DAY(AG326))&gt;=$O$6,(DATE(YEAR(AG326),MONTH(AG326),DAY(AG326))&lt;=$O$3)),1,
IF(AND($AF$2&lt;&gt;0,$AG$2&lt;&gt;0,DATE(YEAR(AG326),MONTH(AG326),DAY(AG326))&gt;=$AF$2,(DATE(YEAR(AG326),MONTH(AG326),DAY(AG326))&lt;=$AG$2)),1,0)),
IF(AND($AF$2=0,$AG$2=0,DATE(YEAR(AG326),MONTH(AG326),DAY(AG326))&gt;=$O$6,(DATE(YEAR(AG326),MONTH(AG326),DAY(AG326))&lt;=$O$3),INDEX(Projects!$A$1:$O$1000,MATCH(AF326,Projects!$A$1:$A$1000,0),MATCH("Groupe",Projects!$A$1:$O$1,0))=$A$2),1,
IF(AND($AF$2&lt;&gt;0,$AG$2&lt;&gt;0,DATE(YEAR(AG326),MONTH(AG326),DAY(AG326))&gt;=$AF$2,(DATE(YEAR(AG326),MONTH(AG326),DAY(AG326))&lt;=$AG$2),INDEX(Projects!$A$1:$O$1000,MATCH(AF326,Projects!$A$1:$A$1000,0),MATCH("Groupe",Projects!$A$1:$O$1,0))=$A$2),1,0)))</f>
      </c>
      <c r="AI326" s="47" t="str">
        <f>IF(AH326&lt;&gt;0,SUM($AH$4:AH326),0)</f>
      </c>
      <c r="AJ326" s="1"/>
      <c r="AK326" s="17"/>
      <c r="AM326" t="str">
        <f>Potentials!A324</f>
      </c>
      <c r="AN326" s="1" t="str">
        <f>Potentials!L324</f>
      </c>
      <c r="AO326" s="47" t="str">
        <f>IF(INDEX(Potentials!$A$1:$O$1000,MATCH(R326,Potentials!$A$1:$A$1000,0),MATCH("Origine setup",Potentials!$A$1:$O$1,0))&lt;&gt;"",0,
IF($A$2="Tous",
IF(AND($AM$2=0,$AN$2=0,DATE(YEAR(AN326),MONTH(AN326),DAY(AN326))&gt;=$O$6,(DATE(YEAR(AN326),MONTH(AN326),DAY(AN326))&lt;=$O$3),INDEX(Potentials!$A$1:$O$10000,MATCH(AM326,Potentials!$A$1:$A$1000,0),MATCH("Statut",Potentials!$A$1:$O$1,0))="9 -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IF(AND($AM$2&lt;&gt;0,$AN$2&lt;&gt;0,DATE(YEAR(AN326),MONTH(AN326),DAY(AN326))&gt;=$AM$2,(DATE(YEAR(AN326),MONTH(AN326),DAY(AN326))&lt;=$AN$2),INDEX(Potentials!$A$1:$O$10000,MATCH(AM326,Potentials!$A$1:$A$1000,0),MATCH("Statut",Potentials!$A$1:$O$1,0))="9 - Perdu"),1,0)),
IF(AND($AM$2=0,$AN$2=0,DATE(YEAR(AN326),MONTH(AN326),DAY(AN326))&gt;=$O$6,(DATE(YEAR(AN326),MONTH(AN326),DAY(AN326))&lt;=$O$3),INDEX(Potentials!$A$1:$O$1000,MATCH(AM326,Potentials!$A$1:$A$1000,0),MATCH("Groupe",Potentials!$A$1:$O$1,0))=$A$2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,MATCH(AM326,Potentials!$A$1:$A$1000,0),MATCH("Groupe",Potentials!$A$1:$O$1,0))=$A$2,INDEX(Potentials!$A$1:$O$10000,MATCH(AM326,Potentials!$A$1:$A$1000,0),MATCH("Statut",Potentials!$A$1:$O$1,0))="9 - Perdu"),1,0))))</f>
      </c>
      <c r="AP326" s="47" t="str">
        <f>IF(AO326&lt;&gt;0,SUM($AO$4:AO326),0)</f>
      </c>
      <c r="AQ326" s="1"/>
      <c r="AR326" s="17"/>
      <c r="AT326" t="str">
        <f>IF(COUNTIF($AT$4:AT325,Potentials!B324)&gt;0,"",Potentials!B324)</f>
      </c>
      <c r="AU326" s="2" t="str">
        <f t="array" ref="AU326" aca="1" ca="1">IF($A$2="Tous",SUMPRODUCT((Potentials!$F$2:$F$2000)*(Potentials!$B$2:$B$2000=AT326)*(Potentials!$E$2:$E$2000&lt;&gt;"8 - Gagne")*(Potentials!$E$2:$E$2000&lt;&gt;"9 - Perdu")*(Potentials!$E$2:$E$2000&lt;&gt;"10 - Gele"))
+SUMPRODUCT((Potentials!$F$2:$F$2000=0)*(Potentials!$B$2:$B$2000=AT326)*(Potentials!$D$2:$D$2000)*(Potentials!$E$2:$E$2000&lt;&gt;"8 - Gagne")*(Potentials!$E$2:$E$2000&lt;&gt;"9 - Perdu")*(Potentials!$E$2:$E$2000&lt;&gt;"10 - Gele")),
SUMPRODUCT((Potentials!$F$2:$F$2000)*(Potentials!$B$2:$B$2000=AT326)*(Potentials!$E$2:$E$2000&lt;&gt;"8 - Gagne")*(Potentials!$E$2:$E$2000&lt;&gt;"9 - Perdu")*(Potentials!$E$2:$E$2000&lt;&gt;"10 - Gele")*(Potentials!$O$2:$O$2000=$A$2))
+SUMPRODUCT((Potentials!$F$2:$F$2000=0)*(Potentials!$B$2:$B$2000=AT326)*(Potentials!$D$2:$D$2000)*(Potentials!$E$2:$E$2000&lt;&gt;"8 - Gagne")*(Potentials!$E$2:$E$2000&lt;&gt;"9 - Perdu")*(Potentials!$E$2:$E$2000&lt;&gt;"10 - Gele")*(Potentials!$O$2:$O$2000=$A$2)))</f>
      </c>
      <c r="BA326" t="str">
        <f>Potentials!A324</f>
      </c>
      <c r="BB326" s="2" t="str">
        <f t="array" ref="BB326" aca="1" ca="1">IF($A$2="Tous",SUMPRODUCT((Potentials!$F$2:$F$2000)*(Potentials!$A$2:$A$2000=BA326)*(Potentials!$E$2:$E$2000&lt;&gt;"8 - Gagne")*(Potentials!$E$2:$E$2000&lt;&gt;"9 - Perdu")*(Potentials!$E$2:$E$2000&lt;&gt;"10 - Gele"))
+SUMPRODUCT((Potentials!$F$2:$F$2000=0)*(Potentials!$A$2:$A$2000=BA326)*(Potentials!$D$2:$D$2000)*(Potentials!$E$2:$E$2000&lt;&gt;"8 - Gagne")*(Potentials!$E$2:$E$2000&lt;&gt;"9 - Perdu")*(Potentials!$E$2:$E$2000&lt;&gt;"10 - Gele")),
SUMPRODUCT((Potentials!$F$2:$F$2000)*(Potentials!$A$2:$A$2000=BA326)*(Potentials!$E$2:$E$2000&lt;&gt;"8 - Gagne")*(Potentials!$E$2:$E$2000&lt;&gt;"9 - Perdu")*(Potentials!$E$2:$E$2000&lt;&gt;"10 - Gele")*(Potentials!$O$2:$O$2000=$A$2))
+SUMPRODUCT((Potentials!$F$2:$F$2000=0)*(Potentials!$A$2:$A$2000=BA326)*(Potentials!$D$2:$D$2000)*(Potentials!$E$2:$E$2000&lt;&gt;"8 - Gagne")*(Potentials!$E$2:$E$2000&lt;&gt;"9 - Perdu")*(Potentials!$E$2:$E$2000&lt;&gt;"10 - Gele")*(Potentials!$O$2:$O$2000=$A$2)))</f>
      </c>
    </row>
    <row r="327" spans="1:113">
      <c r="R327" t="str">
        <f>Potentials!A325</f>
      </c>
      <c r="S327" s="1" t="str">
        <f>Potentials!M325</f>
      </c>
      <c r="T327" s="47" t="str">
        <f>IF(INDEX(Potentials!$A$1:$O$1000,MATCH(R327,Potentials!$A$1:$A$1000,0),MATCH("Origine setup",Potentials!$A$1:$O$1,0))&lt;&gt;"",0,
IF($A$2="Tous",
IF(AND($R$2=0,$S$2=0,DATE(YEAR(S327),MONTH(S327),DAY(S327))&gt;=$O$6,(DATE(YEAR(S327),MONTH(S327),DAY(S327))&lt;=$O$3),LEFT(R327,3)="PRA"),1,
IF(AND($R$2&lt;&gt;0,$S$2&lt;&gt;0,DATE(YEAR(S327),MONTH(S327),DAY(S327))&gt;=$R$2,(DATE(YEAR(S327),MONTH(S327),DAY(S327))&lt;=$S$2),LEFT(R327,3)="PRA"),1,0)),
IF(AND($R$2=0,$S$2=0,DATE(YEAR(S327),MONTH(S327),DAY(S327))&gt;=$O$6,(DATE(YEAR(S327),MONTH(S327),DAY(S327))&lt;=$O$3),INDEX(Potentials!$A$1:$O$1000,MATCH(R327,Potentials!$A$1:$A$1000,0),MATCH("Groupe",Potentials!$A$1:$O$1,0))=$A$2,LEFT(R327,3)="PRA"),1,
IF(AND($R$2&lt;&gt;0,$S$2&lt;&gt;0,DATE(YEAR(S327),MONTH(S327),DAY(S327))&gt;=$R$2,(DATE(YEAR(S327),MONTH(S327),DAY(S327))&lt;=$S$2),INDEX(Potentials!$A$1:$O$1000,MATCH(R327,Potentials!$A$1:$A$1000,0),MATCH("Groupe",Potentials!$A$1:$O$1,0))=$A$2,LEFT(R327,3)="PRA"),1,0))))</f>
      </c>
      <c r="U327" s="47" t="str">
        <f>IF(T327&lt;&gt;0,SUM($T$4:T327),0)</f>
      </c>
      <c r="V327" s="1"/>
      <c r="W327" s="17"/>
      <c r="Y327" t="str">
        <f>Projects!A325</f>
      </c>
      <c r="Z327" s="1" t="str">
        <f>Projects!I325</f>
      </c>
      <c r="AA327" s="47" t="str">
        <f>IF($A$2="Tous",
IF(AND($Y$2=0,$Z$2=0,DATE(YEAR(Z327),MONTH(Z327),DAY(Z327))&gt;=$O$6,(DATE(YEAR(Z327),MONTH(Z327),DAY(Z327))&lt;=$O$3)),1,
IF(AND($Y$2&lt;&gt;0,$Z$2&lt;&gt;0,DATE(YEAR(Z327),MONTH(Z327),DAY(Z327))&gt;=$Y$2,(DATE(YEAR(Z327),MONTH(Z327),DAY(Z327))&lt;=$Z$2)),1,0)),
IF(AND($Y$2=0,$Z$2=0,DATE(YEAR(Z327),MONTH(Z327),DAY(Z327))&gt;=$O$6,(DATE(YEAR(Z327),MONTH(Z327),DAY(Z327))&lt;=$O$3),INDEX(Projects!$A$1:$O$1000,MATCH(Y327,Projects!$A$1:$A$1000,0),MATCH("Groupe",Projects!$A$1:$O$1,0))=$A$2),1,
IF(AND($Y$2&lt;&gt;0,$Z$2&lt;&gt;0,DATE(YEAR(Z327),MONTH(Z327),DAY(Z327))&gt;=$Y$2,(DATE(YEAR(Z327),MONTH(Z327),DAY(Z327))&lt;=$Z$2),INDEX(Projects!$A$1:$O$1000,MATCH(Y327,Projects!$A$1:$A$1000,0),MATCH("Groupe",Projects!$A$1:$O$1,0))=$A$2),1,0)))</f>
      </c>
      <c r="AB327" s="47" t="str">
        <f>IF(AA327&lt;&gt;0,SUM($AA$4:AA327),0)</f>
      </c>
      <c r="AC327" s="1"/>
      <c r="AD327" s="17"/>
      <c r="AF327" t="str">
        <f>Projects!A325</f>
      </c>
      <c r="AG327" s="1" t="str">
        <f>Projects!D325</f>
      </c>
      <c r="AH327" s="47" t="str">
        <f>IF($A$2="Tous",
IF(AND($AF$2=0,$AG$2=0,DATE(YEAR(AG327),MONTH(AG327),DAY(AG327))&gt;=$O$6,(DATE(YEAR(AG327),MONTH(AG327),DAY(AG327))&lt;=$O$3)),1,
IF(AND($AF$2&lt;&gt;0,$AG$2&lt;&gt;0,DATE(YEAR(AG327),MONTH(AG327),DAY(AG327))&gt;=$AF$2,(DATE(YEAR(AG327),MONTH(AG327),DAY(AG327))&lt;=$AG$2)),1,0)),
IF(AND($AF$2=0,$AG$2=0,DATE(YEAR(AG327),MONTH(AG327),DAY(AG327))&gt;=$O$6,(DATE(YEAR(AG327),MONTH(AG327),DAY(AG327))&lt;=$O$3),INDEX(Projects!$A$1:$O$1000,MATCH(AF327,Projects!$A$1:$A$1000,0),MATCH("Groupe",Projects!$A$1:$O$1,0))=$A$2),1,
IF(AND($AF$2&lt;&gt;0,$AG$2&lt;&gt;0,DATE(YEAR(AG327),MONTH(AG327),DAY(AG327))&gt;=$AF$2,(DATE(YEAR(AG327),MONTH(AG327),DAY(AG327))&lt;=$AG$2),INDEX(Projects!$A$1:$O$1000,MATCH(AF327,Projects!$A$1:$A$1000,0),MATCH("Groupe",Projects!$A$1:$O$1,0))=$A$2),1,0)))</f>
      </c>
      <c r="AI327" s="47" t="str">
        <f>IF(AH327&lt;&gt;0,SUM($AH$4:AH327),0)</f>
      </c>
      <c r="AJ327" s="1"/>
      <c r="AK327" s="17"/>
      <c r="AM327" t="str">
        <f>Potentials!A325</f>
      </c>
      <c r="AN327" s="1" t="str">
        <f>Potentials!L325</f>
      </c>
      <c r="AO327" s="47" t="str">
        <f>IF(INDEX(Potentials!$A$1:$O$1000,MATCH(R327,Potentials!$A$1:$A$1000,0),MATCH("Origine setup",Potentials!$A$1:$O$1,0))&lt;&gt;"",0,
IF($A$2="Tous",
IF(AND($AM$2=0,$AN$2=0,DATE(YEAR(AN327),MONTH(AN327),DAY(AN327))&gt;=$O$6,(DATE(YEAR(AN327),MONTH(AN327),DAY(AN327))&lt;=$O$3),INDEX(Potentials!$A$1:$O$10000,MATCH(AM327,Potentials!$A$1:$A$1000,0),MATCH("Statut",Potentials!$A$1:$O$1,0))="9 -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IF(AND($AM$2&lt;&gt;0,$AN$2&lt;&gt;0,DATE(YEAR(AN327),MONTH(AN327),DAY(AN327))&gt;=$AM$2,(DATE(YEAR(AN327),MONTH(AN327),DAY(AN327))&lt;=$AN$2),INDEX(Potentials!$A$1:$O$10000,MATCH(AM327,Potentials!$A$1:$A$1000,0),MATCH("Statut",Potentials!$A$1:$O$1,0))="9 - Perdu"),1,0)),
IF(AND($AM$2=0,$AN$2=0,DATE(YEAR(AN327),MONTH(AN327),DAY(AN327))&gt;=$O$6,(DATE(YEAR(AN327),MONTH(AN327),DAY(AN327))&lt;=$O$3),INDEX(Potentials!$A$1:$O$1000,MATCH(AM327,Potentials!$A$1:$A$1000,0),MATCH("Groupe",Potentials!$A$1:$O$1,0))=$A$2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,MATCH(AM327,Potentials!$A$1:$A$1000,0),MATCH("Groupe",Potentials!$A$1:$O$1,0))=$A$2,INDEX(Potentials!$A$1:$O$10000,MATCH(AM327,Potentials!$A$1:$A$1000,0),MATCH("Statut",Potentials!$A$1:$O$1,0))="9 - Perdu"),1,0))))</f>
      </c>
      <c r="AP327" s="47" t="str">
        <f>IF(AO327&lt;&gt;0,SUM($AO$4:AO327),0)</f>
      </c>
      <c r="AQ327" s="1"/>
      <c r="AR327" s="17"/>
      <c r="AT327" t="str">
        <f>IF(COUNTIF($AT$4:AT326,Potentials!B325)&gt;0,"",Potentials!B325)</f>
      </c>
      <c r="AU327" s="2" t="str">
        <f t="array" ref="AU327" aca="1" ca="1">IF($A$2="Tous",SUMPRODUCT((Potentials!$F$2:$F$2000)*(Potentials!$B$2:$B$2000=AT327)*(Potentials!$E$2:$E$2000&lt;&gt;"8 - Gagne")*(Potentials!$E$2:$E$2000&lt;&gt;"9 - Perdu")*(Potentials!$E$2:$E$2000&lt;&gt;"10 - Gele"))
+SUMPRODUCT((Potentials!$F$2:$F$2000=0)*(Potentials!$B$2:$B$2000=AT327)*(Potentials!$D$2:$D$2000)*(Potentials!$E$2:$E$2000&lt;&gt;"8 - Gagne")*(Potentials!$E$2:$E$2000&lt;&gt;"9 - Perdu")*(Potentials!$E$2:$E$2000&lt;&gt;"10 - Gele")),
SUMPRODUCT((Potentials!$F$2:$F$2000)*(Potentials!$B$2:$B$2000=AT327)*(Potentials!$E$2:$E$2000&lt;&gt;"8 - Gagne")*(Potentials!$E$2:$E$2000&lt;&gt;"9 - Perdu")*(Potentials!$E$2:$E$2000&lt;&gt;"10 - Gele")*(Potentials!$O$2:$O$2000=$A$2))
+SUMPRODUCT((Potentials!$F$2:$F$2000=0)*(Potentials!$B$2:$B$2000=AT327)*(Potentials!$D$2:$D$2000)*(Potentials!$E$2:$E$2000&lt;&gt;"8 - Gagne")*(Potentials!$E$2:$E$2000&lt;&gt;"9 - Perdu")*(Potentials!$E$2:$E$2000&lt;&gt;"10 - Gele")*(Potentials!$O$2:$O$2000=$A$2)))</f>
      </c>
      <c r="BA327" t="str">
        <f>Potentials!A325</f>
      </c>
      <c r="BB327" s="2" t="str">
        <f t="array" ref="BB327" aca="1" ca="1">IF($A$2="Tous",SUMPRODUCT((Potentials!$F$2:$F$2000)*(Potentials!$A$2:$A$2000=BA327)*(Potentials!$E$2:$E$2000&lt;&gt;"8 - Gagne")*(Potentials!$E$2:$E$2000&lt;&gt;"9 - Perdu")*(Potentials!$E$2:$E$2000&lt;&gt;"10 - Gele"))
+SUMPRODUCT((Potentials!$F$2:$F$2000=0)*(Potentials!$A$2:$A$2000=BA327)*(Potentials!$D$2:$D$2000)*(Potentials!$E$2:$E$2000&lt;&gt;"8 - Gagne")*(Potentials!$E$2:$E$2000&lt;&gt;"9 - Perdu")*(Potentials!$E$2:$E$2000&lt;&gt;"10 - Gele")),
SUMPRODUCT((Potentials!$F$2:$F$2000)*(Potentials!$A$2:$A$2000=BA327)*(Potentials!$E$2:$E$2000&lt;&gt;"8 - Gagne")*(Potentials!$E$2:$E$2000&lt;&gt;"9 - Perdu")*(Potentials!$E$2:$E$2000&lt;&gt;"10 - Gele")*(Potentials!$O$2:$O$2000=$A$2))
+SUMPRODUCT((Potentials!$F$2:$F$2000=0)*(Potentials!$A$2:$A$2000=BA327)*(Potentials!$D$2:$D$2000)*(Potentials!$E$2:$E$2000&lt;&gt;"8 - Gagne")*(Potentials!$E$2:$E$2000&lt;&gt;"9 - Perdu")*(Potentials!$E$2:$E$2000&lt;&gt;"10 - Gele")*(Potentials!$O$2:$O$2000=$A$2)))</f>
      </c>
    </row>
    <row r="328" spans="1:113">
      <c r="R328" t="str">
        <f>Potentials!A326</f>
      </c>
      <c r="S328" s="1" t="str">
        <f>Potentials!M326</f>
      </c>
      <c r="T328" s="47" t="str">
        <f>IF(INDEX(Potentials!$A$1:$O$1000,MATCH(R328,Potentials!$A$1:$A$1000,0),MATCH("Origine setup",Potentials!$A$1:$O$1,0))&lt;&gt;"",0,
IF($A$2="Tous",
IF(AND($R$2=0,$S$2=0,DATE(YEAR(S328),MONTH(S328),DAY(S328))&gt;=$O$6,(DATE(YEAR(S328),MONTH(S328),DAY(S328))&lt;=$O$3),LEFT(R328,3)="PRA"),1,
IF(AND($R$2&lt;&gt;0,$S$2&lt;&gt;0,DATE(YEAR(S328),MONTH(S328),DAY(S328))&gt;=$R$2,(DATE(YEAR(S328),MONTH(S328),DAY(S328))&lt;=$S$2),LEFT(R328,3)="PRA"),1,0)),
IF(AND($R$2=0,$S$2=0,DATE(YEAR(S328),MONTH(S328),DAY(S328))&gt;=$O$6,(DATE(YEAR(S328),MONTH(S328),DAY(S328))&lt;=$O$3),INDEX(Potentials!$A$1:$O$1000,MATCH(R328,Potentials!$A$1:$A$1000,0),MATCH("Groupe",Potentials!$A$1:$O$1,0))=$A$2,LEFT(R328,3)="PRA"),1,
IF(AND($R$2&lt;&gt;0,$S$2&lt;&gt;0,DATE(YEAR(S328),MONTH(S328),DAY(S328))&gt;=$R$2,(DATE(YEAR(S328),MONTH(S328),DAY(S328))&lt;=$S$2),INDEX(Potentials!$A$1:$O$1000,MATCH(R328,Potentials!$A$1:$A$1000,0),MATCH("Groupe",Potentials!$A$1:$O$1,0))=$A$2,LEFT(R328,3)="PRA"),1,0))))</f>
      </c>
      <c r="U328" s="47" t="str">
        <f>IF(T328&lt;&gt;0,SUM($T$4:T328),0)</f>
      </c>
      <c r="V328" s="1"/>
      <c r="W328" s="17"/>
      <c r="Y328" t="str">
        <f>Projects!A326</f>
      </c>
      <c r="Z328" s="1" t="str">
        <f>Projects!I326</f>
      </c>
      <c r="AA328" s="47" t="str">
        <f>IF($A$2="Tous",
IF(AND($Y$2=0,$Z$2=0,DATE(YEAR(Z328),MONTH(Z328),DAY(Z328))&gt;=$O$6,(DATE(YEAR(Z328),MONTH(Z328),DAY(Z328))&lt;=$O$3)),1,
IF(AND($Y$2&lt;&gt;0,$Z$2&lt;&gt;0,DATE(YEAR(Z328),MONTH(Z328),DAY(Z328))&gt;=$Y$2,(DATE(YEAR(Z328),MONTH(Z328),DAY(Z328))&lt;=$Z$2)),1,0)),
IF(AND($Y$2=0,$Z$2=0,DATE(YEAR(Z328),MONTH(Z328),DAY(Z328))&gt;=$O$6,(DATE(YEAR(Z328),MONTH(Z328),DAY(Z328))&lt;=$O$3),INDEX(Projects!$A$1:$O$1000,MATCH(Y328,Projects!$A$1:$A$1000,0),MATCH("Groupe",Projects!$A$1:$O$1,0))=$A$2),1,
IF(AND($Y$2&lt;&gt;0,$Z$2&lt;&gt;0,DATE(YEAR(Z328),MONTH(Z328),DAY(Z328))&gt;=$Y$2,(DATE(YEAR(Z328),MONTH(Z328),DAY(Z328))&lt;=$Z$2),INDEX(Projects!$A$1:$O$1000,MATCH(Y328,Projects!$A$1:$A$1000,0),MATCH("Groupe",Projects!$A$1:$O$1,0))=$A$2),1,0)))</f>
      </c>
      <c r="AB328" s="47" t="str">
        <f>IF(AA328&lt;&gt;0,SUM($AA$4:AA328),0)</f>
      </c>
      <c r="AC328" s="1"/>
      <c r="AD328" s="17"/>
      <c r="AF328" t="str">
        <f>Projects!A326</f>
      </c>
      <c r="AG328" s="1" t="str">
        <f>Projects!D326</f>
      </c>
      <c r="AH328" s="47" t="str">
        <f>IF($A$2="Tous",
IF(AND($AF$2=0,$AG$2=0,DATE(YEAR(AG328),MONTH(AG328),DAY(AG328))&gt;=$O$6,(DATE(YEAR(AG328),MONTH(AG328),DAY(AG328))&lt;=$O$3)),1,
IF(AND($AF$2&lt;&gt;0,$AG$2&lt;&gt;0,DATE(YEAR(AG328),MONTH(AG328),DAY(AG328))&gt;=$AF$2,(DATE(YEAR(AG328),MONTH(AG328),DAY(AG328))&lt;=$AG$2)),1,0)),
IF(AND($AF$2=0,$AG$2=0,DATE(YEAR(AG328),MONTH(AG328),DAY(AG328))&gt;=$O$6,(DATE(YEAR(AG328),MONTH(AG328),DAY(AG328))&lt;=$O$3),INDEX(Projects!$A$1:$O$1000,MATCH(AF328,Projects!$A$1:$A$1000,0),MATCH("Groupe",Projects!$A$1:$O$1,0))=$A$2),1,
IF(AND($AF$2&lt;&gt;0,$AG$2&lt;&gt;0,DATE(YEAR(AG328),MONTH(AG328),DAY(AG328))&gt;=$AF$2,(DATE(YEAR(AG328),MONTH(AG328),DAY(AG328))&lt;=$AG$2),INDEX(Projects!$A$1:$O$1000,MATCH(AF328,Projects!$A$1:$A$1000,0),MATCH("Groupe",Projects!$A$1:$O$1,0))=$A$2),1,0)))</f>
      </c>
      <c r="AI328" s="47" t="str">
        <f>IF(AH328&lt;&gt;0,SUM($AH$4:AH328),0)</f>
      </c>
      <c r="AJ328" s="1"/>
      <c r="AK328" s="17"/>
      <c r="AM328" t="str">
        <f>Potentials!A326</f>
      </c>
      <c r="AN328" s="1" t="str">
        <f>Potentials!L326</f>
      </c>
      <c r="AO328" s="47" t="str">
        <f>IF(INDEX(Potentials!$A$1:$O$1000,MATCH(R328,Potentials!$A$1:$A$1000,0),MATCH("Origine setup",Potentials!$A$1:$O$1,0))&lt;&gt;"",0,
IF($A$2="Tous",
IF(AND($AM$2=0,$AN$2=0,DATE(YEAR(AN328),MONTH(AN328),DAY(AN328))&gt;=$O$6,(DATE(YEAR(AN328),MONTH(AN328),DAY(AN328))&lt;=$O$3),INDEX(Potentials!$A$1:$O$10000,MATCH(AM328,Potentials!$A$1:$A$1000,0),MATCH("Statut",Potentials!$A$1:$O$1,0))="9 -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IF(AND($AM$2&lt;&gt;0,$AN$2&lt;&gt;0,DATE(YEAR(AN328),MONTH(AN328),DAY(AN328))&gt;=$AM$2,(DATE(YEAR(AN328),MONTH(AN328),DAY(AN328))&lt;=$AN$2),INDEX(Potentials!$A$1:$O$10000,MATCH(AM328,Potentials!$A$1:$A$1000,0),MATCH("Statut",Potentials!$A$1:$O$1,0))="9 - Perdu"),1,0)),
IF(AND($AM$2=0,$AN$2=0,DATE(YEAR(AN328),MONTH(AN328),DAY(AN328))&gt;=$O$6,(DATE(YEAR(AN328),MONTH(AN328),DAY(AN328))&lt;=$O$3),INDEX(Potentials!$A$1:$O$1000,MATCH(AM328,Potentials!$A$1:$A$1000,0),MATCH("Groupe",Potentials!$A$1:$O$1,0))=$A$2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,MATCH(AM328,Potentials!$A$1:$A$1000,0),MATCH("Groupe",Potentials!$A$1:$O$1,0))=$A$2,INDEX(Potentials!$A$1:$O$10000,MATCH(AM328,Potentials!$A$1:$A$1000,0),MATCH("Statut",Potentials!$A$1:$O$1,0))="9 - Perdu"),1,0))))</f>
      </c>
      <c r="AP328" s="47" t="str">
        <f>IF(AO328&lt;&gt;0,SUM($AO$4:AO328),0)</f>
      </c>
      <c r="AQ328" s="1"/>
      <c r="AR328" s="17"/>
      <c r="AT328" t="str">
        <f>IF(COUNTIF($AT$4:AT327,Potentials!B326)&gt;0,"",Potentials!B326)</f>
      </c>
      <c r="AU328" s="2" t="str">
        <f t="array" ref="AU328" aca="1" ca="1">IF($A$2="Tous",SUMPRODUCT((Potentials!$F$2:$F$2000)*(Potentials!$B$2:$B$2000=AT328)*(Potentials!$E$2:$E$2000&lt;&gt;"8 - Gagne")*(Potentials!$E$2:$E$2000&lt;&gt;"9 - Perdu")*(Potentials!$E$2:$E$2000&lt;&gt;"10 - Gele"))
+SUMPRODUCT((Potentials!$F$2:$F$2000=0)*(Potentials!$B$2:$B$2000=AT328)*(Potentials!$D$2:$D$2000)*(Potentials!$E$2:$E$2000&lt;&gt;"8 - Gagne")*(Potentials!$E$2:$E$2000&lt;&gt;"9 - Perdu")*(Potentials!$E$2:$E$2000&lt;&gt;"10 - Gele")),
SUMPRODUCT((Potentials!$F$2:$F$2000)*(Potentials!$B$2:$B$2000=AT328)*(Potentials!$E$2:$E$2000&lt;&gt;"8 - Gagne")*(Potentials!$E$2:$E$2000&lt;&gt;"9 - Perdu")*(Potentials!$E$2:$E$2000&lt;&gt;"10 - Gele")*(Potentials!$O$2:$O$2000=$A$2))
+SUMPRODUCT((Potentials!$F$2:$F$2000=0)*(Potentials!$B$2:$B$2000=AT328)*(Potentials!$D$2:$D$2000)*(Potentials!$E$2:$E$2000&lt;&gt;"8 - Gagne")*(Potentials!$E$2:$E$2000&lt;&gt;"9 - Perdu")*(Potentials!$E$2:$E$2000&lt;&gt;"10 - Gele")*(Potentials!$O$2:$O$2000=$A$2)))</f>
      </c>
      <c r="BA328" t="str">
        <f>Potentials!A326</f>
      </c>
      <c r="BB328" s="2" t="str">
        <f t="array" ref="BB328" aca="1" ca="1">IF($A$2="Tous",SUMPRODUCT((Potentials!$F$2:$F$2000)*(Potentials!$A$2:$A$2000=BA328)*(Potentials!$E$2:$E$2000&lt;&gt;"8 - Gagne")*(Potentials!$E$2:$E$2000&lt;&gt;"9 - Perdu")*(Potentials!$E$2:$E$2000&lt;&gt;"10 - Gele"))
+SUMPRODUCT((Potentials!$F$2:$F$2000=0)*(Potentials!$A$2:$A$2000=BA328)*(Potentials!$D$2:$D$2000)*(Potentials!$E$2:$E$2000&lt;&gt;"8 - Gagne")*(Potentials!$E$2:$E$2000&lt;&gt;"9 - Perdu")*(Potentials!$E$2:$E$2000&lt;&gt;"10 - Gele")),
SUMPRODUCT((Potentials!$F$2:$F$2000)*(Potentials!$A$2:$A$2000=BA328)*(Potentials!$E$2:$E$2000&lt;&gt;"8 - Gagne")*(Potentials!$E$2:$E$2000&lt;&gt;"9 - Perdu")*(Potentials!$E$2:$E$2000&lt;&gt;"10 - Gele")*(Potentials!$O$2:$O$2000=$A$2))
+SUMPRODUCT((Potentials!$F$2:$F$2000=0)*(Potentials!$A$2:$A$2000=BA328)*(Potentials!$D$2:$D$2000)*(Potentials!$E$2:$E$2000&lt;&gt;"8 - Gagne")*(Potentials!$E$2:$E$2000&lt;&gt;"9 - Perdu")*(Potentials!$E$2:$E$2000&lt;&gt;"10 - Gele")*(Potentials!$O$2:$O$2000=$A$2)))</f>
      </c>
    </row>
    <row r="329" spans="1:113">
      <c r="R329" t="str">
        <f>Potentials!A327</f>
      </c>
      <c r="S329" s="1" t="str">
        <f>Potentials!M327</f>
      </c>
      <c r="T329" s="47" t="str">
        <f>IF(INDEX(Potentials!$A$1:$O$1000,MATCH(R329,Potentials!$A$1:$A$1000,0),MATCH("Origine setup",Potentials!$A$1:$O$1,0))&lt;&gt;"",0,
IF($A$2="Tous",
IF(AND($R$2=0,$S$2=0,DATE(YEAR(S329),MONTH(S329),DAY(S329))&gt;=$O$6,(DATE(YEAR(S329),MONTH(S329),DAY(S329))&lt;=$O$3),LEFT(R329,3)="PRA"),1,
IF(AND($R$2&lt;&gt;0,$S$2&lt;&gt;0,DATE(YEAR(S329),MONTH(S329),DAY(S329))&gt;=$R$2,(DATE(YEAR(S329),MONTH(S329),DAY(S329))&lt;=$S$2),LEFT(R329,3)="PRA"),1,0)),
IF(AND($R$2=0,$S$2=0,DATE(YEAR(S329),MONTH(S329),DAY(S329))&gt;=$O$6,(DATE(YEAR(S329),MONTH(S329),DAY(S329))&lt;=$O$3),INDEX(Potentials!$A$1:$O$1000,MATCH(R329,Potentials!$A$1:$A$1000,0),MATCH("Groupe",Potentials!$A$1:$O$1,0))=$A$2,LEFT(R329,3)="PRA"),1,
IF(AND($R$2&lt;&gt;0,$S$2&lt;&gt;0,DATE(YEAR(S329),MONTH(S329),DAY(S329))&gt;=$R$2,(DATE(YEAR(S329),MONTH(S329),DAY(S329))&lt;=$S$2),INDEX(Potentials!$A$1:$O$1000,MATCH(R329,Potentials!$A$1:$A$1000,0),MATCH("Groupe",Potentials!$A$1:$O$1,0))=$A$2,LEFT(R329,3)="PRA"),1,0))))</f>
      </c>
      <c r="U329" s="47" t="str">
        <f>IF(T329&lt;&gt;0,SUM($T$4:T329),0)</f>
      </c>
      <c r="V329" s="1"/>
      <c r="W329" s="17"/>
      <c r="Y329" t="str">
        <f>Projects!A327</f>
      </c>
      <c r="Z329" s="1" t="str">
        <f>Projects!I327</f>
      </c>
      <c r="AA329" s="47" t="str">
        <f>IF($A$2="Tous",
IF(AND($Y$2=0,$Z$2=0,DATE(YEAR(Z329),MONTH(Z329),DAY(Z329))&gt;=$O$6,(DATE(YEAR(Z329),MONTH(Z329),DAY(Z329))&lt;=$O$3)),1,
IF(AND($Y$2&lt;&gt;0,$Z$2&lt;&gt;0,DATE(YEAR(Z329),MONTH(Z329),DAY(Z329))&gt;=$Y$2,(DATE(YEAR(Z329),MONTH(Z329),DAY(Z329))&lt;=$Z$2)),1,0)),
IF(AND($Y$2=0,$Z$2=0,DATE(YEAR(Z329),MONTH(Z329),DAY(Z329))&gt;=$O$6,(DATE(YEAR(Z329),MONTH(Z329),DAY(Z329))&lt;=$O$3),INDEX(Projects!$A$1:$O$1000,MATCH(Y329,Projects!$A$1:$A$1000,0),MATCH("Groupe",Projects!$A$1:$O$1,0))=$A$2),1,
IF(AND($Y$2&lt;&gt;0,$Z$2&lt;&gt;0,DATE(YEAR(Z329),MONTH(Z329),DAY(Z329))&gt;=$Y$2,(DATE(YEAR(Z329),MONTH(Z329),DAY(Z329))&lt;=$Z$2),INDEX(Projects!$A$1:$O$1000,MATCH(Y329,Projects!$A$1:$A$1000,0),MATCH("Groupe",Projects!$A$1:$O$1,0))=$A$2),1,0)))</f>
      </c>
      <c r="AB329" s="47" t="str">
        <f>IF(AA329&lt;&gt;0,SUM($AA$4:AA329),0)</f>
      </c>
      <c r="AC329" s="1"/>
      <c r="AD329" s="17"/>
      <c r="AF329" t="str">
        <f>Projects!A327</f>
      </c>
      <c r="AG329" s="1" t="str">
        <f>Projects!D327</f>
      </c>
      <c r="AH329" s="47" t="str">
        <f>IF($A$2="Tous",
IF(AND($AF$2=0,$AG$2=0,DATE(YEAR(AG329),MONTH(AG329),DAY(AG329))&gt;=$O$6,(DATE(YEAR(AG329),MONTH(AG329),DAY(AG329))&lt;=$O$3)),1,
IF(AND($AF$2&lt;&gt;0,$AG$2&lt;&gt;0,DATE(YEAR(AG329),MONTH(AG329),DAY(AG329))&gt;=$AF$2,(DATE(YEAR(AG329),MONTH(AG329),DAY(AG329))&lt;=$AG$2)),1,0)),
IF(AND($AF$2=0,$AG$2=0,DATE(YEAR(AG329),MONTH(AG329),DAY(AG329))&gt;=$O$6,(DATE(YEAR(AG329),MONTH(AG329),DAY(AG329))&lt;=$O$3),INDEX(Projects!$A$1:$O$1000,MATCH(AF329,Projects!$A$1:$A$1000,0),MATCH("Groupe",Projects!$A$1:$O$1,0))=$A$2),1,
IF(AND($AF$2&lt;&gt;0,$AG$2&lt;&gt;0,DATE(YEAR(AG329),MONTH(AG329),DAY(AG329))&gt;=$AF$2,(DATE(YEAR(AG329),MONTH(AG329),DAY(AG329))&lt;=$AG$2),INDEX(Projects!$A$1:$O$1000,MATCH(AF329,Projects!$A$1:$A$1000,0),MATCH("Groupe",Projects!$A$1:$O$1,0))=$A$2),1,0)))</f>
      </c>
      <c r="AI329" s="47" t="str">
        <f>IF(AH329&lt;&gt;0,SUM($AH$4:AH329),0)</f>
      </c>
      <c r="AJ329" s="1"/>
      <c r="AK329" s="17"/>
      <c r="AM329" t="str">
        <f>Potentials!A327</f>
      </c>
      <c r="AN329" s="1" t="str">
        <f>Potentials!L327</f>
      </c>
      <c r="AO329" s="47" t="str">
        <f>IF(INDEX(Potentials!$A$1:$O$1000,MATCH(R329,Potentials!$A$1:$A$1000,0),MATCH("Origine setup",Potentials!$A$1:$O$1,0))&lt;&gt;"",0,
IF($A$2="Tous",
IF(AND($AM$2=0,$AN$2=0,DATE(YEAR(AN329),MONTH(AN329),DAY(AN329))&gt;=$O$6,(DATE(YEAR(AN329),MONTH(AN329),DAY(AN329))&lt;=$O$3),INDEX(Potentials!$A$1:$O$10000,MATCH(AM329,Potentials!$A$1:$A$1000,0),MATCH("Statut",Potentials!$A$1:$O$1,0))="9 -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IF(AND($AM$2&lt;&gt;0,$AN$2&lt;&gt;0,DATE(YEAR(AN329),MONTH(AN329),DAY(AN329))&gt;=$AM$2,(DATE(YEAR(AN329),MONTH(AN329),DAY(AN329))&lt;=$AN$2),INDEX(Potentials!$A$1:$O$10000,MATCH(AM329,Potentials!$A$1:$A$1000,0),MATCH("Statut",Potentials!$A$1:$O$1,0))="9 - Perdu"),1,0)),
IF(AND($AM$2=0,$AN$2=0,DATE(YEAR(AN329),MONTH(AN329),DAY(AN329))&gt;=$O$6,(DATE(YEAR(AN329),MONTH(AN329),DAY(AN329))&lt;=$O$3),INDEX(Potentials!$A$1:$O$1000,MATCH(AM329,Potentials!$A$1:$A$1000,0),MATCH("Groupe",Potentials!$A$1:$O$1,0))=$A$2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,MATCH(AM329,Potentials!$A$1:$A$1000,0),MATCH("Groupe",Potentials!$A$1:$O$1,0))=$A$2,INDEX(Potentials!$A$1:$O$10000,MATCH(AM329,Potentials!$A$1:$A$1000,0),MATCH("Statut",Potentials!$A$1:$O$1,0))="9 - Perdu"),1,0))))</f>
      </c>
      <c r="AP329" s="47" t="str">
        <f>IF(AO329&lt;&gt;0,SUM($AO$4:AO329),0)</f>
      </c>
      <c r="AQ329" s="1"/>
      <c r="AR329" s="17"/>
      <c r="AT329" t="str">
        <f>IF(COUNTIF($AT$4:AT328,Potentials!B327)&gt;0,"",Potentials!B327)</f>
      </c>
      <c r="AU329" s="2" t="str">
        <f t="array" ref="AU329" aca="1" ca="1">IF($A$2="Tous",SUMPRODUCT((Potentials!$F$2:$F$2000)*(Potentials!$B$2:$B$2000=AT329)*(Potentials!$E$2:$E$2000&lt;&gt;"8 - Gagne")*(Potentials!$E$2:$E$2000&lt;&gt;"9 - Perdu")*(Potentials!$E$2:$E$2000&lt;&gt;"10 - Gele"))
+SUMPRODUCT((Potentials!$F$2:$F$2000=0)*(Potentials!$B$2:$B$2000=AT329)*(Potentials!$D$2:$D$2000)*(Potentials!$E$2:$E$2000&lt;&gt;"8 - Gagne")*(Potentials!$E$2:$E$2000&lt;&gt;"9 - Perdu")*(Potentials!$E$2:$E$2000&lt;&gt;"10 - Gele")),
SUMPRODUCT((Potentials!$F$2:$F$2000)*(Potentials!$B$2:$B$2000=AT329)*(Potentials!$E$2:$E$2000&lt;&gt;"8 - Gagne")*(Potentials!$E$2:$E$2000&lt;&gt;"9 - Perdu")*(Potentials!$E$2:$E$2000&lt;&gt;"10 - Gele")*(Potentials!$O$2:$O$2000=$A$2))
+SUMPRODUCT((Potentials!$F$2:$F$2000=0)*(Potentials!$B$2:$B$2000=AT329)*(Potentials!$D$2:$D$2000)*(Potentials!$E$2:$E$2000&lt;&gt;"8 - Gagne")*(Potentials!$E$2:$E$2000&lt;&gt;"9 - Perdu")*(Potentials!$E$2:$E$2000&lt;&gt;"10 - Gele")*(Potentials!$O$2:$O$2000=$A$2)))</f>
      </c>
      <c r="BA329" t="str">
        <f>Potentials!A327</f>
      </c>
      <c r="BB329" s="2" t="str">
        <f t="array" ref="BB329" aca="1" ca="1">IF($A$2="Tous",SUMPRODUCT((Potentials!$F$2:$F$2000)*(Potentials!$A$2:$A$2000=BA329)*(Potentials!$E$2:$E$2000&lt;&gt;"8 - Gagne")*(Potentials!$E$2:$E$2000&lt;&gt;"9 - Perdu")*(Potentials!$E$2:$E$2000&lt;&gt;"10 - Gele"))
+SUMPRODUCT((Potentials!$F$2:$F$2000=0)*(Potentials!$A$2:$A$2000=BA329)*(Potentials!$D$2:$D$2000)*(Potentials!$E$2:$E$2000&lt;&gt;"8 - Gagne")*(Potentials!$E$2:$E$2000&lt;&gt;"9 - Perdu")*(Potentials!$E$2:$E$2000&lt;&gt;"10 - Gele")),
SUMPRODUCT((Potentials!$F$2:$F$2000)*(Potentials!$A$2:$A$2000=BA329)*(Potentials!$E$2:$E$2000&lt;&gt;"8 - Gagne")*(Potentials!$E$2:$E$2000&lt;&gt;"9 - Perdu")*(Potentials!$E$2:$E$2000&lt;&gt;"10 - Gele")*(Potentials!$O$2:$O$2000=$A$2))
+SUMPRODUCT((Potentials!$F$2:$F$2000=0)*(Potentials!$A$2:$A$2000=BA329)*(Potentials!$D$2:$D$2000)*(Potentials!$E$2:$E$2000&lt;&gt;"8 - Gagne")*(Potentials!$E$2:$E$2000&lt;&gt;"9 - Perdu")*(Potentials!$E$2:$E$2000&lt;&gt;"10 - Gele")*(Potentials!$O$2:$O$2000=$A$2)))</f>
      </c>
    </row>
    <row r="330" spans="1:113">
      <c r="R330" t="str">
        <f>Potentials!A328</f>
      </c>
      <c r="S330" s="1" t="str">
        <f>Potentials!M328</f>
      </c>
      <c r="T330" s="47" t="str">
        <f>IF(INDEX(Potentials!$A$1:$O$1000,MATCH(R330,Potentials!$A$1:$A$1000,0),MATCH("Origine setup",Potentials!$A$1:$O$1,0))&lt;&gt;"",0,
IF($A$2="Tous",
IF(AND($R$2=0,$S$2=0,DATE(YEAR(S330),MONTH(S330),DAY(S330))&gt;=$O$6,(DATE(YEAR(S330),MONTH(S330),DAY(S330))&lt;=$O$3),LEFT(R330,3)="PRA"),1,
IF(AND($R$2&lt;&gt;0,$S$2&lt;&gt;0,DATE(YEAR(S330),MONTH(S330),DAY(S330))&gt;=$R$2,(DATE(YEAR(S330),MONTH(S330),DAY(S330))&lt;=$S$2),LEFT(R330,3)="PRA"),1,0)),
IF(AND($R$2=0,$S$2=0,DATE(YEAR(S330),MONTH(S330),DAY(S330))&gt;=$O$6,(DATE(YEAR(S330),MONTH(S330),DAY(S330))&lt;=$O$3),INDEX(Potentials!$A$1:$O$1000,MATCH(R330,Potentials!$A$1:$A$1000,0),MATCH("Groupe",Potentials!$A$1:$O$1,0))=$A$2,LEFT(R330,3)="PRA"),1,
IF(AND($R$2&lt;&gt;0,$S$2&lt;&gt;0,DATE(YEAR(S330),MONTH(S330),DAY(S330))&gt;=$R$2,(DATE(YEAR(S330),MONTH(S330),DAY(S330))&lt;=$S$2),INDEX(Potentials!$A$1:$O$1000,MATCH(R330,Potentials!$A$1:$A$1000,0),MATCH("Groupe",Potentials!$A$1:$O$1,0))=$A$2,LEFT(R330,3)="PRA"),1,0))))</f>
      </c>
      <c r="U330" s="47" t="str">
        <f>IF(T330&lt;&gt;0,SUM($T$4:T330),0)</f>
      </c>
      <c r="V330" s="1"/>
      <c r="W330" s="17"/>
      <c r="Y330" t="str">
        <f>Projects!A328</f>
      </c>
      <c r="Z330" s="1" t="str">
        <f>Projects!I328</f>
      </c>
      <c r="AA330" s="47" t="str">
        <f>IF($A$2="Tous",
IF(AND($Y$2=0,$Z$2=0,DATE(YEAR(Z330),MONTH(Z330),DAY(Z330))&gt;=$O$6,(DATE(YEAR(Z330),MONTH(Z330),DAY(Z330))&lt;=$O$3)),1,
IF(AND($Y$2&lt;&gt;0,$Z$2&lt;&gt;0,DATE(YEAR(Z330),MONTH(Z330),DAY(Z330))&gt;=$Y$2,(DATE(YEAR(Z330),MONTH(Z330),DAY(Z330))&lt;=$Z$2)),1,0)),
IF(AND($Y$2=0,$Z$2=0,DATE(YEAR(Z330),MONTH(Z330),DAY(Z330))&gt;=$O$6,(DATE(YEAR(Z330),MONTH(Z330),DAY(Z330))&lt;=$O$3),INDEX(Projects!$A$1:$O$1000,MATCH(Y330,Projects!$A$1:$A$1000,0),MATCH("Groupe",Projects!$A$1:$O$1,0))=$A$2),1,
IF(AND($Y$2&lt;&gt;0,$Z$2&lt;&gt;0,DATE(YEAR(Z330),MONTH(Z330),DAY(Z330))&gt;=$Y$2,(DATE(YEAR(Z330),MONTH(Z330),DAY(Z330))&lt;=$Z$2),INDEX(Projects!$A$1:$O$1000,MATCH(Y330,Projects!$A$1:$A$1000,0),MATCH("Groupe",Projects!$A$1:$O$1,0))=$A$2),1,0)))</f>
      </c>
      <c r="AB330" s="47" t="str">
        <f>IF(AA330&lt;&gt;0,SUM($AA$4:AA330),0)</f>
      </c>
      <c r="AC330" s="1"/>
      <c r="AD330" s="17"/>
      <c r="AF330" t="str">
        <f>Projects!A328</f>
      </c>
      <c r="AG330" s="1" t="str">
        <f>Projects!D328</f>
      </c>
      <c r="AH330" s="47" t="str">
        <f>IF($A$2="Tous",
IF(AND($AF$2=0,$AG$2=0,DATE(YEAR(AG330),MONTH(AG330),DAY(AG330))&gt;=$O$6,(DATE(YEAR(AG330),MONTH(AG330),DAY(AG330))&lt;=$O$3)),1,
IF(AND($AF$2&lt;&gt;0,$AG$2&lt;&gt;0,DATE(YEAR(AG330),MONTH(AG330),DAY(AG330))&gt;=$AF$2,(DATE(YEAR(AG330),MONTH(AG330),DAY(AG330))&lt;=$AG$2)),1,0)),
IF(AND($AF$2=0,$AG$2=0,DATE(YEAR(AG330),MONTH(AG330),DAY(AG330))&gt;=$O$6,(DATE(YEAR(AG330),MONTH(AG330),DAY(AG330))&lt;=$O$3),INDEX(Projects!$A$1:$O$1000,MATCH(AF330,Projects!$A$1:$A$1000,0),MATCH("Groupe",Projects!$A$1:$O$1,0))=$A$2),1,
IF(AND($AF$2&lt;&gt;0,$AG$2&lt;&gt;0,DATE(YEAR(AG330),MONTH(AG330),DAY(AG330))&gt;=$AF$2,(DATE(YEAR(AG330),MONTH(AG330),DAY(AG330))&lt;=$AG$2),INDEX(Projects!$A$1:$O$1000,MATCH(AF330,Projects!$A$1:$A$1000,0),MATCH("Groupe",Projects!$A$1:$O$1,0))=$A$2),1,0)))</f>
      </c>
      <c r="AI330" s="47" t="str">
        <f>IF(AH330&lt;&gt;0,SUM($AH$4:AH330),0)</f>
      </c>
      <c r="AJ330" s="1"/>
      <c r="AK330" s="17"/>
      <c r="AM330" t="str">
        <f>Potentials!A328</f>
      </c>
      <c r="AN330" s="1" t="str">
        <f>Potentials!L328</f>
      </c>
      <c r="AO330" s="47" t="str">
        <f>IF(INDEX(Potentials!$A$1:$O$1000,MATCH(R330,Potentials!$A$1:$A$1000,0),MATCH("Origine setup",Potentials!$A$1:$O$1,0))&lt;&gt;"",0,
IF($A$2="Tous",
IF(AND($AM$2=0,$AN$2=0,DATE(YEAR(AN330),MONTH(AN330),DAY(AN330))&gt;=$O$6,(DATE(YEAR(AN330),MONTH(AN330),DAY(AN330))&lt;=$O$3),INDEX(Potentials!$A$1:$O$10000,MATCH(AM330,Potentials!$A$1:$A$1000,0),MATCH("Statut",Potentials!$A$1:$O$1,0))="9 -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IF(AND($AM$2&lt;&gt;0,$AN$2&lt;&gt;0,DATE(YEAR(AN330),MONTH(AN330),DAY(AN330))&gt;=$AM$2,(DATE(YEAR(AN330),MONTH(AN330),DAY(AN330))&lt;=$AN$2),INDEX(Potentials!$A$1:$O$10000,MATCH(AM330,Potentials!$A$1:$A$1000,0),MATCH("Statut",Potentials!$A$1:$O$1,0))="9 - Perdu"),1,0)),
IF(AND($AM$2=0,$AN$2=0,DATE(YEAR(AN330),MONTH(AN330),DAY(AN330))&gt;=$O$6,(DATE(YEAR(AN330),MONTH(AN330),DAY(AN330))&lt;=$O$3),INDEX(Potentials!$A$1:$O$1000,MATCH(AM330,Potentials!$A$1:$A$1000,0),MATCH("Groupe",Potentials!$A$1:$O$1,0))=$A$2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,MATCH(AM330,Potentials!$A$1:$A$1000,0),MATCH("Groupe",Potentials!$A$1:$O$1,0))=$A$2,INDEX(Potentials!$A$1:$O$10000,MATCH(AM330,Potentials!$A$1:$A$1000,0),MATCH("Statut",Potentials!$A$1:$O$1,0))="9 - Perdu"),1,0))))</f>
      </c>
      <c r="AP330" s="47" t="str">
        <f>IF(AO330&lt;&gt;0,SUM($AO$4:AO330),0)</f>
      </c>
      <c r="AQ330" s="1"/>
      <c r="AR330" s="17"/>
      <c r="AT330" t="str">
        <f>IF(COUNTIF($AT$4:AT329,Potentials!B328)&gt;0,"",Potentials!B328)</f>
      </c>
      <c r="AU330" s="2" t="str">
        <f t="array" ref="AU330" aca="1" ca="1">IF($A$2="Tous",SUMPRODUCT((Potentials!$F$2:$F$2000)*(Potentials!$B$2:$B$2000=AT330)*(Potentials!$E$2:$E$2000&lt;&gt;"8 - Gagne")*(Potentials!$E$2:$E$2000&lt;&gt;"9 - Perdu")*(Potentials!$E$2:$E$2000&lt;&gt;"10 - Gele"))
+SUMPRODUCT((Potentials!$F$2:$F$2000=0)*(Potentials!$B$2:$B$2000=AT330)*(Potentials!$D$2:$D$2000)*(Potentials!$E$2:$E$2000&lt;&gt;"8 - Gagne")*(Potentials!$E$2:$E$2000&lt;&gt;"9 - Perdu")*(Potentials!$E$2:$E$2000&lt;&gt;"10 - Gele")),
SUMPRODUCT((Potentials!$F$2:$F$2000)*(Potentials!$B$2:$B$2000=AT330)*(Potentials!$E$2:$E$2000&lt;&gt;"8 - Gagne")*(Potentials!$E$2:$E$2000&lt;&gt;"9 - Perdu")*(Potentials!$E$2:$E$2000&lt;&gt;"10 - Gele")*(Potentials!$O$2:$O$2000=$A$2))
+SUMPRODUCT((Potentials!$F$2:$F$2000=0)*(Potentials!$B$2:$B$2000=AT330)*(Potentials!$D$2:$D$2000)*(Potentials!$E$2:$E$2000&lt;&gt;"8 - Gagne")*(Potentials!$E$2:$E$2000&lt;&gt;"9 - Perdu")*(Potentials!$E$2:$E$2000&lt;&gt;"10 - Gele")*(Potentials!$O$2:$O$2000=$A$2)))</f>
      </c>
      <c r="BA330" t="str">
        <f>Potentials!A328</f>
      </c>
      <c r="BB330" s="2" t="str">
        <f t="array" ref="BB330" aca="1" ca="1">IF($A$2="Tous",SUMPRODUCT((Potentials!$F$2:$F$2000)*(Potentials!$A$2:$A$2000=BA330)*(Potentials!$E$2:$E$2000&lt;&gt;"8 - Gagne")*(Potentials!$E$2:$E$2000&lt;&gt;"9 - Perdu")*(Potentials!$E$2:$E$2000&lt;&gt;"10 - Gele"))
+SUMPRODUCT((Potentials!$F$2:$F$2000=0)*(Potentials!$A$2:$A$2000=BA330)*(Potentials!$D$2:$D$2000)*(Potentials!$E$2:$E$2000&lt;&gt;"8 - Gagne")*(Potentials!$E$2:$E$2000&lt;&gt;"9 - Perdu")*(Potentials!$E$2:$E$2000&lt;&gt;"10 - Gele")),
SUMPRODUCT((Potentials!$F$2:$F$2000)*(Potentials!$A$2:$A$2000=BA330)*(Potentials!$E$2:$E$2000&lt;&gt;"8 - Gagne")*(Potentials!$E$2:$E$2000&lt;&gt;"9 - Perdu")*(Potentials!$E$2:$E$2000&lt;&gt;"10 - Gele")*(Potentials!$O$2:$O$2000=$A$2))
+SUMPRODUCT((Potentials!$F$2:$F$2000=0)*(Potentials!$A$2:$A$2000=BA330)*(Potentials!$D$2:$D$2000)*(Potentials!$E$2:$E$2000&lt;&gt;"8 - Gagne")*(Potentials!$E$2:$E$2000&lt;&gt;"9 - Perdu")*(Potentials!$E$2:$E$2000&lt;&gt;"10 - Gele")*(Potentials!$O$2:$O$2000=$A$2)))</f>
      </c>
    </row>
    <row r="331" spans="1:113">
      <c r="R331" t="str">
        <f>Potentials!A329</f>
      </c>
      <c r="S331" s="1" t="str">
        <f>Potentials!M329</f>
      </c>
      <c r="T331" s="47" t="str">
        <f>IF(INDEX(Potentials!$A$1:$O$1000,MATCH(R331,Potentials!$A$1:$A$1000,0),MATCH("Origine setup",Potentials!$A$1:$O$1,0))&lt;&gt;"",0,
IF($A$2="Tous",
IF(AND($R$2=0,$S$2=0,DATE(YEAR(S331),MONTH(S331),DAY(S331))&gt;=$O$6,(DATE(YEAR(S331),MONTH(S331),DAY(S331))&lt;=$O$3),LEFT(R331,3)="PRA"),1,
IF(AND($R$2&lt;&gt;0,$S$2&lt;&gt;0,DATE(YEAR(S331),MONTH(S331),DAY(S331))&gt;=$R$2,(DATE(YEAR(S331),MONTH(S331),DAY(S331))&lt;=$S$2),LEFT(R331,3)="PRA"),1,0)),
IF(AND($R$2=0,$S$2=0,DATE(YEAR(S331),MONTH(S331),DAY(S331))&gt;=$O$6,(DATE(YEAR(S331),MONTH(S331),DAY(S331))&lt;=$O$3),INDEX(Potentials!$A$1:$O$1000,MATCH(R331,Potentials!$A$1:$A$1000,0),MATCH("Groupe",Potentials!$A$1:$O$1,0))=$A$2,LEFT(R331,3)="PRA"),1,
IF(AND($R$2&lt;&gt;0,$S$2&lt;&gt;0,DATE(YEAR(S331),MONTH(S331),DAY(S331))&gt;=$R$2,(DATE(YEAR(S331),MONTH(S331),DAY(S331))&lt;=$S$2),INDEX(Potentials!$A$1:$O$1000,MATCH(R331,Potentials!$A$1:$A$1000,0),MATCH("Groupe",Potentials!$A$1:$O$1,0))=$A$2,LEFT(R331,3)="PRA"),1,0))))</f>
      </c>
      <c r="U331" s="47" t="str">
        <f>IF(T331&lt;&gt;0,SUM($T$4:T331),0)</f>
      </c>
      <c r="V331" s="1"/>
      <c r="W331" s="17"/>
      <c r="Y331" t="str">
        <f>Projects!A329</f>
      </c>
      <c r="Z331" s="1" t="str">
        <f>Projects!I329</f>
      </c>
      <c r="AA331" s="47" t="str">
        <f>IF($A$2="Tous",
IF(AND($Y$2=0,$Z$2=0,DATE(YEAR(Z331),MONTH(Z331),DAY(Z331))&gt;=$O$6,(DATE(YEAR(Z331),MONTH(Z331),DAY(Z331))&lt;=$O$3)),1,
IF(AND($Y$2&lt;&gt;0,$Z$2&lt;&gt;0,DATE(YEAR(Z331),MONTH(Z331),DAY(Z331))&gt;=$Y$2,(DATE(YEAR(Z331),MONTH(Z331),DAY(Z331))&lt;=$Z$2)),1,0)),
IF(AND($Y$2=0,$Z$2=0,DATE(YEAR(Z331),MONTH(Z331),DAY(Z331))&gt;=$O$6,(DATE(YEAR(Z331),MONTH(Z331),DAY(Z331))&lt;=$O$3),INDEX(Projects!$A$1:$O$1000,MATCH(Y331,Projects!$A$1:$A$1000,0),MATCH("Groupe",Projects!$A$1:$O$1,0))=$A$2),1,
IF(AND($Y$2&lt;&gt;0,$Z$2&lt;&gt;0,DATE(YEAR(Z331),MONTH(Z331),DAY(Z331))&gt;=$Y$2,(DATE(YEAR(Z331),MONTH(Z331),DAY(Z331))&lt;=$Z$2),INDEX(Projects!$A$1:$O$1000,MATCH(Y331,Projects!$A$1:$A$1000,0),MATCH("Groupe",Projects!$A$1:$O$1,0))=$A$2),1,0)))</f>
      </c>
      <c r="AB331" s="47" t="str">
        <f>IF(AA331&lt;&gt;0,SUM($AA$4:AA331),0)</f>
      </c>
      <c r="AC331" s="1"/>
      <c r="AD331" s="17"/>
      <c r="AF331" t="str">
        <f>Projects!A329</f>
      </c>
      <c r="AG331" s="1" t="str">
        <f>Projects!D329</f>
      </c>
      <c r="AH331" s="47" t="str">
        <f>IF($A$2="Tous",
IF(AND($AF$2=0,$AG$2=0,DATE(YEAR(AG331),MONTH(AG331),DAY(AG331))&gt;=$O$6,(DATE(YEAR(AG331),MONTH(AG331),DAY(AG331))&lt;=$O$3)),1,
IF(AND($AF$2&lt;&gt;0,$AG$2&lt;&gt;0,DATE(YEAR(AG331),MONTH(AG331),DAY(AG331))&gt;=$AF$2,(DATE(YEAR(AG331),MONTH(AG331),DAY(AG331))&lt;=$AG$2)),1,0)),
IF(AND($AF$2=0,$AG$2=0,DATE(YEAR(AG331),MONTH(AG331),DAY(AG331))&gt;=$O$6,(DATE(YEAR(AG331),MONTH(AG331),DAY(AG331))&lt;=$O$3),INDEX(Projects!$A$1:$O$1000,MATCH(AF331,Projects!$A$1:$A$1000,0),MATCH("Groupe",Projects!$A$1:$O$1,0))=$A$2),1,
IF(AND($AF$2&lt;&gt;0,$AG$2&lt;&gt;0,DATE(YEAR(AG331),MONTH(AG331),DAY(AG331))&gt;=$AF$2,(DATE(YEAR(AG331),MONTH(AG331),DAY(AG331))&lt;=$AG$2),INDEX(Projects!$A$1:$O$1000,MATCH(AF331,Projects!$A$1:$A$1000,0),MATCH("Groupe",Projects!$A$1:$O$1,0))=$A$2),1,0)))</f>
      </c>
      <c r="AI331" s="47" t="str">
        <f>IF(AH331&lt;&gt;0,SUM($AH$4:AH331),0)</f>
      </c>
      <c r="AJ331" s="1"/>
      <c r="AK331" s="17"/>
      <c r="AM331" t="str">
        <f>Potentials!A329</f>
      </c>
      <c r="AN331" s="1" t="str">
        <f>Potentials!L329</f>
      </c>
      <c r="AO331" s="47" t="str">
        <f>IF(INDEX(Potentials!$A$1:$O$1000,MATCH(R331,Potentials!$A$1:$A$1000,0),MATCH("Origine setup",Potentials!$A$1:$O$1,0))&lt;&gt;"",0,
IF($A$2="Tous",
IF(AND($AM$2=0,$AN$2=0,DATE(YEAR(AN331),MONTH(AN331),DAY(AN331))&gt;=$O$6,(DATE(YEAR(AN331),MONTH(AN331),DAY(AN331))&lt;=$O$3),INDEX(Potentials!$A$1:$O$10000,MATCH(AM331,Potentials!$A$1:$A$1000,0),MATCH("Statut",Potentials!$A$1:$O$1,0))="9 -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IF(AND($AM$2&lt;&gt;0,$AN$2&lt;&gt;0,DATE(YEAR(AN331),MONTH(AN331),DAY(AN331))&gt;=$AM$2,(DATE(YEAR(AN331),MONTH(AN331),DAY(AN331))&lt;=$AN$2),INDEX(Potentials!$A$1:$O$10000,MATCH(AM331,Potentials!$A$1:$A$1000,0),MATCH("Statut",Potentials!$A$1:$O$1,0))="9 - Perdu"),1,0)),
IF(AND($AM$2=0,$AN$2=0,DATE(YEAR(AN331),MONTH(AN331),DAY(AN331))&gt;=$O$6,(DATE(YEAR(AN331),MONTH(AN331),DAY(AN331))&lt;=$O$3),INDEX(Potentials!$A$1:$O$1000,MATCH(AM331,Potentials!$A$1:$A$1000,0),MATCH("Groupe",Potentials!$A$1:$O$1,0))=$A$2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,MATCH(AM331,Potentials!$A$1:$A$1000,0),MATCH("Groupe",Potentials!$A$1:$O$1,0))=$A$2,INDEX(Potentials!$A$1:$O$10000,MATCH(AM331,Potentials!$A$1:$A$1000,0),MATCH("Statut",Potentials!$A$1:$O$1,0))="9 - Perdu"),1,0))))</f>
      </c>
      <c r="AP331" s="47" t="str">
        <f>IF(AO331&lt;&gt;0,SUM($AO$4:AO331),0)</f>
      </c>
      <c r="AQ331" s="1"/>
      <c r="AR331" s="17"/>
      <c r="AT331" t="str">
        <f>IF(COUNTIF($AT$4:AT330,Potentials!B329)&gt;0,"",Potentials!B329)</f>
      </c>
      <c r="AU331" s="2" t="str">
        <f t="array" ref="AU331" aca="1" ca="1">IF($A$2="Tous",SUMPRODUCT((Potentials!$F$2:$F$2000)*(Potentials!$B$2:$B$2000=AT331)*(Potentials!$E$2:$E$2000&lt;&gt;"8 - Gagne")*(Potentials!$E$2:$E$2000&lt;&gt;"9 - Perdu")*(Potentials!$E$2:$E$2000&lt;&gt;"10 - Gele"))
+SUMPRODUCT((Potentials!$F$2:$F$2000=0)*(Potentials!$B$2:$B$2000=AT331)*(Potentials!$D$2:$D$2000)*(Potentials!$E$2:$E$2000&lt;&gt;"8 - Gagne")*(Potentials!$E$2:$E$2000&lt;&gt;"9 - Perdu")*(Potentials!$E$2:$E$2000&lt;&gt;"10 - Gele")),
SUMPRODUCT((Potentials!$F$2:$F$2000)*(Potentials!$B$2:$B$2000=AT331)*(Potentials!$E$2:$E$2000&lt;&gt;"8 - Gagne")*(Potentials!$E$2:$E$2000&lt;&gt;"9 - Perdu")*(Potentials!$E$2:$E$2000&lt;&gt;"10 - Gele")*(Potentials!$O$2:$O$2000=$A$2))
+SUMPRODUCT((Potentials!$F$2:$F$2000=0)*(Potentials!$B$2:$B$2000=AT331)*(Potentials!$D$2:$D$2000)*(Potentials!$E$2:$E$2000&lt;&gt;"8 - Gagne")*(Potentials!$E$2:$E$2000&lt;&gt;"9 - Perdu")*(Potentials!$E$2:$E$2000&lt;&gt;"10 - Gele")*(Potentials!$O$2:$O$2000=$A$2)))</f>
      </c>
      <c r="BA331" t="str">
        <f>Potentials!A329</f>
      </c>
      <c r="BB331" s="2" t="str">
        <f t="array" ref="BB331" aca="1" ca="1">IF($A$2="Tous",SUMPRODUCT((Potentials!$F$2:$F$2000)*(Potentials!$A$2:$A$2000=BA331)*(Potentials!$E$2:$E$2000&lt;&gt;"8 - Gagne")*(Potentials!$E$2:$E$2000&lt;&gt;"9 - Perdu")*(Potentials!$E$2:$E$2000&lt;&gt;"10 - Gele"))
+SUMPRODUCT((Potentials!$F$2:$F$2000=0)*(Potentials!$A$2:$A$2000=BA331)*(Potentials!$D$2:$D$2000)*(Potentials!$E$2:$E$2000&lt;&gt;"8 - Gagne")*(Potentials!$E$2:$E$2000&lt;&gt;"9 - Perdu")*(Potentials!$E$2:$E$2000&lt;&gt;"10 - Gele")),
SUMPRODUCT((Potentials!$F$2:$F$2000)*(Potentials!$A$2:$A$2000=BA331)*(Potentials!$E$2:$E$2000&lt;&gt;"8 - Gagne")*(Potentials!$E$2:$E$2000&lt;&gt;"9 - Perdu")*(Potentials!$E$2:$E$2000&lt;&gt;"10 - Gele")*(Potentials!$O$2:$O$2000=$A$2))
+SUMPRODUCT((Potentials!$F$2:$F$2000=0)*(Potentials!$A$2:$A$2000=BA331)*(Potentials!$D$2:$D$2000)*(Potentials!$E$2:$E$2000&lt;&gt;"8 - Gagne")*(Potentials!$E$2:$E$2000&lt;&gt;"9 - Perdu")*(Potentials!$E$2:$E$2000&lt;&gt;"10 - Gele")*(Potentials!$O$2:$O$2000=$A$2)))</f>
      </c>
    </row>
    <row r="332" spans="1:113">
      <c r="R332" t="str">
        <f>Potentials!A330</f>
      </c>
      <c r="S332" s="1" t="str">
        <f>Potentials!M330</f>
      </c>
      <c r="T332" s="47" t="str">
        <f>IF(INDEX(Potentials!$A$1:$O$1000,MATCH(R332,Potentials!$A$1:$A$1000,0),MATCH("Origine setup",Potentials!$A$1:$O$1,0))&lt;&gt;"",0,
IF($A$2="Tous",
IF(AND($R$2=0,$S$2=0,DATE(YEAR(S332),MONTH(S332),DAY(S332))&gt;=$O$6,(DATE(YEAR(S332),MONTH(S332),DAY(S332))&lt;=$O$3),LEFT(R332,3)="PRA"),1,
IF(AND($R$2&lt;&gt;0,$S$2&lt;&gt;0,DATE(YEAR(S332),MONTH(S332),DAY(S332))&gt;=$R$2,(DATE(YEAR(S332),MONTH(S332),DAY(S332))&lt;=$S$2),LEFT(R332,3)="PRA"),1,0)),
IF(AND($R$2=0,$S$2=0,DATE(YEAR(S332),MONTH(S332),DAY(S332))&gt;=$O$6,(DATE(YEAR(S332),MONTH(S332),DAY(S332))&lt;=$O$3),INDEX(Potentials!$A$1:$O$1000,MATCH(R332,Potentials!$A$1:$A$1000,0),MATCH("Groupe",Potentials!$A$1:$O$1,0))=$A$2,LEFT(R332,3)="PRA"),1,
IF(AND($R$2&lt;&gt;0,$S$2&lt;&gt;0,DATE(YEAR(S332),MONTH(S332),DAY(S332))&gt;=$R$2,(DATE(YEAR(S332),MONTH(S332),DAY(S332))&lt;=$S$2),INDEX(Potentials!$A$1:$O$1000,MATCH(R332,Potentials!$A$1:$A$1000,0),MATCH("Groupe",Potentials!$A$1:$O$1,0))=$A$2,LEFT(R332,3)="PRA"),1,0))))</f>
      </c>
      <c r="U332" s="47" t="str">
        <f>IF(T332&lt;&gt;0,SUM($T$4:T332),0)</f>
      </c>
      <c r="V332" s="1"/>
      <c r="W332" s="17"/>
      <c r="Y332" t="str">
        <f>Projects!A330</f>
      </c>
      <c r="Z332" s="1" t="str">
        <f>Projects!I330</f>
      </c>
      <c r="AA332" s="47" t="str">
        <f>IF($A$2="Tous",
IF(AND($Y$2=0,$Z$2=0,DATE(YEAR(Z332),MONTH(Z332),DAY(Z332))&gt;=$O$6,(DATE(YEAR(Z332),MONTH(Z332),DAY(Z332))&lt;=$O$3)),1,
IF(AND($Y$2&lt;&gt;0,$Z$2&lt;&gt;0,DATE(YEAR(Z332),MONTH(Z332),DAY(Z332))&gt;=$Y$2,(DATE(YEAR(Z332),MONTH(Z332),DAY(Z332))&lt;=$Z$2)),1,0)),
IF(AND($Y$2=0,$Z$2=0,DATE(YEAR(Z332),MONTH(Z332),DAY(Z332))&gt;=$O$6,(DATE(YEAR(Z332),MONTH(Z332),DAY(Z332))&lt;=$O$3),INDEX(Projects!$A$1:$O$1000,MATCH(Y332,Projects!$A$1:$A$1000,0),MATCH("Groupe",Projects!$A$1:$O$1,0))=$A$2),1,
IF(AND($Y$2&lt;&gt;0,$Z$2&lt;&gt;0,DATE(YEAR(Z332),MONTH(Z332),DAY(Z332))&gt;=$Y$2,(DATE(YEAR(Z332),MONTH(Z332),DAY(Z332))&lt;=$Z$2),INDEX(Projects!$A$1:$O$1000,MATCH(Y332,Projects!$A$1:$A$1000,0),MATCH("Groupe",Projects!$A$1:$O$1,0))=$A$2),1,0)))</f>
      </c>
      <c r="AB332" s="47" t="str">
        <f>IF(AA332&lt;&gt;0,SUM($AA$4:AA332),0)</f>
      </c>
      <c r="AC332" s="1"/>
      <c r="AD332" s="17"/>
      <c r="AF332" t="str">
        <f>Projects!A330</f>
      </c>
      <c r="AG332" s="1" t="str">
        <f>Projects!D330</f>
      </c>
      <c r="AH332" s="47" t="str">
        <f>IF($A$2="Tous",
IF(AND($AF$2=0,$AG$2=0,DATE(YEAR(AG332),MONTH(AG332),DAY(AG332))&gt;=$O$6,(DATE(YEAR(AG332),MONTH(AG332),DAY(AG332))&lt;=$O$3)),1,
IF(AND($AF$2&lt;&gt;0,$AG$2&lt;&gt;0,DATE(YEAR(AG332),MONTH(AG332),DAY(AG332))&gt;=$AF$2,(DATE(YEAR(AG332),MONTH(AG332),DAY(AG332))&lt;=$AG$2)),1,0)),
IF(AND($AF$2=0,$AG$2=0,DATE(YEAR(AG332),MONTH(AG332),DAY(AG332))&gt;=$O$6,(DATE(YEAR(AG332),MONTH(AG332),DAY(AG332))&lt;=$O$3),INDEX(Projects!$A$1:$O$1000,MATCH(AF332,Projects!$A$1:$A$1000,0),MATCH("Groupe",Projects!$A$1:$O$1,0))=$A$2),1,
IF(AND($AF$2&lt;&gt;0,$AG$2&lt;&gt;0,DATE(YEAR(AG332),MONTH(AG332),DAY(AG332))&gt;=$AF$2,(DATE(YEAR(AG332),MONTH(AG332),DAY(AG332))&lt;=$AG$2),INDEX(Projects!$A$1:$O$1000,MATCH(AF332,Projects!$A$1:$A$1000,0),MATCH("Groupe",Projects!$A$1:$O$1,0))=$A$2),1,0)))</f>
      </c>
      <c r="AI332" s="47" t="str">
        <f>IF(AH332&lt;&gt;0,SUM($AH$4:AH332),0)</f>
      </c>
      <c r="AJ332" s="1"/>
      <c r="AK332" s="17"/>
      <c r="AM332" t="str">
        <f>Potentials!A330</f>
      </c>
      <c r="AN332" s="1" t="str">
        <f>Potentials!L330</f>
      </c>
      <c r="AO332" s="47" t="str">
        <f>IF(INDEX(Potentials!$A$1:$O$1000,MATCH(R332,Potentials!$A$1:$A$1000,0),MATCH("Origine setup",Potentials!$A$1:$O$1,0))&lt;&gt;"",0,
IF($A$2="Tous",
IF(AND($AM$2=0,$AN$2=0,DATE(YEAR(AN332),MONTH(AN332),DAY(AN332))&gt;=$O$6,(DATE(YEAR(AN332),MONTH(AN332),DAY(AN332))&lt;=$O$3),INDEX(Potentials!$A$1:$O$10000,MATCH(AM332,Potentials!$A$1:$A$1000,0),MATCH("Statut",Potentials!$A$1:$O$1,0))="9 -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IF(AND($AM$2&lt;&gt;0,$AN$2&lt;&gt;0,DATE(YEAR(AN332),MONTH(AN332),DAY(AN332))&gt;=$AM$2,(DATE(YEAR(AN332),MONTH(AN332),DAY(AN332))&lt;=$AN$2),INDEX(Potentials!$A$1:$O$10000,MATCH(AM332,Potentials!$A$1:$A$1000,0),MATCH("Statut",Potentials!$A$1:$O$1,0))="9 - Perdu"),1,0)),
IF(AND($AM$2=0,$AN$2=0,DATE(YEAR(AN332),MONTH(AN332),DAY(AN332))&gt;=$O$6,(DATE(YEAR(AN332),MONTH(AN332),DAY(AN332))&lt;=$O$3),INDEX(Potentials!$A$1:$O$1000,MATCH(AM332,Potentials!$A$1:$A$1000,0),MATCH("Groupe",Potentials!$A$1:$O$1,0))=$A$2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,MATCH(AM332,Potentials!$A$1:$A$1000,0),MATCH("Groupe",Potentials!$A$1:$O$1,0))=$A$2,INDEX(Potentials!$A$1:$O$10000,MATCH(AM332,Potentials!$A$1:$A$1000,0),MATCH("Statut",Potentials!$A$1:$O$1,0))="9 - Perdu"),1,0))))</f>
      </c>
      <c r="AP332" s="47" t="str">
        <f>IF(AO332&lt;&gt;0,SUM($AO$4:AO332),0)</f>
      </c>
      <c r="AQ332" s="1"/>
      <c r="AR332" s="17"/>
      <c r="AT332" t="str">
        <f>IF(COUNTIF($AT$4:AT331,Potentials!B330)&gt;0,"",Potentials!B330)</f>
      </c>
      <c r="AU332" s="2" t="str">
        <f t="array" ref="AU332" aca="1" ca="1">IF($A$2="Tous",SUMPRODUCT((Potentials!$F$2:$F$2000)*(Potentials!$B$2:$B$2000=AT332)*(Potentials!$E$2:$E$2000&lt;&gt;"8 - Gagne")*(Potentials!$E$2:$E$2000&lt;&gt;"9 - Perdu")*(Potentials!$E$2:$E$2000&lt;&gt;"10 - Gele"))
+SUMPRODUCT((Potentials!$F$2:$F$2000=0)*(Potentials!$B$2:$B$2000=AT332)*(Potentials!$D$2:$D$2000)*(Potentials!$E$2:$E$2000&lt;&gt;"8 - Gagne")*(Potentials!$E$2:$E$2000&lt;&gt;"9 - Perdu")*(Potentials!$E$2:$E$2000&lt;&gt;"10 - Gele")),
SUMPRODUCT((Potentials!$F$2:$F$2000)*(Potentials!$B$2:$B$2000=AT332)*(Potentials!$E$2:$E$2000&lt;&gt;"8 - Gagne")*(Potentials!$E$2:$E$2000&lt;&gt;"9 - Perdu")*(Potentials!$E$2:$E$2000&lt;&gt;"10 - Gele")*(Potentials!$O$2:$O$2000=$A$2))
+SUMPRODUCT((Potentials!$F$2:$F$2000=0)*(Potentials!$B$2:$B$2000=AT332)*(Potentials!$D$2:$D$2000)*(Potentials!$E$2:$E$2000&lt;&gt;"8 - Gagne")*(Potentials!$E$2:$E$2000&lt;&gt;"9 - Perdu")*(Potentials!$E$2:$E$2000&lt;&gt;"10 - Gele")*(Potentials!$O$2:$O$2000=$A$2)))</f>
      </c>
      <c r="BA332" t="str">
        <f>Potentials!A330</f>
      </c>
      <c r="BB332" s="2" t="str">
        <f t="array" ref="BB332" aca="1" ca="1">IF($A$2="Tous",SUMPRODUCT((Potentials!$F$2:$F$2000)*(Potentials!$A$2:$A$2000=BA332)*(Potentials!$E$2:$E$2000&lt;&gt;"8 - Gagne")*(Potentials!$E$2:$E$2000&lt;&gt;"9 - Perdu")*(Potentials!$E$2:$E$2000&lt;&gt;"10 - Gele"))
+SUMPRODUCT((Potentials!$F$2:$F$2000=0)*(Potentials!$A$2:$A$2000=BA332)*(Potentials!$D$2:$D$2000)*(Potentials!$E$2:$E$2000&lt;&gt;"8 - Gagne")*(Potentials!$E$2:$E$2000&lt;&gt;"9 - Perdu")*(Potentials!$E$2:$E$2000&lt;&gt;"10 - Gele")),
SUMPRODUCT((Potentials!$F$2:$F$2000)*(Potentials!$A$2:$A$2000=BA332)*(Potentials!$E$2:$E$2000&lt;&gt;"8 - Gagne")*(Potentials!$E$2:$E$2000&lt;&gt;"9 - Perdu")*(Potentials!$E$2:$E$2000&lt;&gt;"10 - Gele")*(Potentials!$O$2:$O$2000=$A$2))
+SUMPRODUCT((Potentials!$F$2:$F$2000=0)*(Potentials!$A$2:$A$2000=BA332)*(Potentials!$D$2:$D$2000)*(Potentials!$E$2:$E$2000&lt;&gt;"8 - Gagne")*(Potentials!$E$2:$E$2000&lt;&gt;"9 - Perdu")*(Potentials!$E$2:$E$2000&lt;&gt;"10 - Gele")*(Potentials!$O$2:$O$2000=$A$2)))</f>
      </c>
    </row>
    <row r="333" spans="1:113">
      <c r="R333" t="str">
        <f>Potentials!A331</f>
      </c>
      <c r="S333" s="1" t="str">
        <f>Potentials!M331</f>
      </c>
      <c r="T333" s="47" t="str">
        <f>IF(INDEX(Potentials!$A$1:$O$1000,MATCH(R333,Potentials!$A$1:$A$1000,0),MATCH("Origine setup",Potentials!$A$1:$O$1,0))&lt;&gt;"",0,
IF($A$2="Tous",
IF(AND($R$2=0,$S$2=0,DATE(YEAR(S333),MONTH(S333),DAY(S333))&gt;=$O$6,(DATE(YEAR(S333),MONTH(S333),DAY(S333))&lt;=$O$3),LEFT(R333,3)="PRA"),1,
IF(AND($R$2&lt;&gt;0,$S$2&lt;&gt;0,DATE(YEAR(S333),MONTH(S333),DAY(S333))&gt;=$R$2,(DATE(YEAR(S333),MONTH(S333),DAY(S333))&lt;=$S$2),LEFT(R333,3)="PRA"),1,0)),
IF(AND($R$2=0,$S$2=0,DATE(YEAR(S333),MONTH(S333),DAY(S333))&gt;=$O$6,(DATE(YEAR(S333),MONTH(S333),DAY(S333))&lt;=$O$3),INDEX(Potentials!$A$1:$O$1000,MATCH(R333,Potentials!$A$1:$A$1000,0),MATCH("Groupe",Potentials!$A$1:$O$1,0))=$A$2,LEFT(R333,3)="PRA"),1,
IF(AND($R$2&lt;&gt;0,$S$2&lt;&gt;0,DATE(YEAR(S333),MONTH(S333),DAY(S333))&gt;=$R$2,(DATE(YEAR(S333),MONTH(S333),DAY(S333))&lt;=$S$2),INDEX(Potentials!$A$1:$O$1000,MATCH(R333,Potentials!$A$1:$A$1000,0),MATCH("Groupe",Potentials!$A$1:$O$1,0))=$A$2,LEFT(R333,3)="PRA"),1,0))))</f>
      </c>
      <c r="U333" s="47" t="str">
        <f>IF(T333&lt;&gt;0,SUM($T$4:T333),0)</f>
      </c>
      <c r="V333" s="1"/>
      <c r="W333" s="17"/>
      <c r="Y333" t="str">
        <f>Projects!A331</f>
      </c>
      <c r="Z333" s="1" t="str">
        <f>Projects!I331</f>
      </c>
      <c r="AA333" s="47" t="str">
        <f>IF($A$2="Tous",
IF(AND($Y$2=0,$Z$2=0,DATE(YEAR(Z333),MONTH(Z333),DAY(Z333))&gt;=$O$6,(DATE(YEAR(Z333),MONTH(Z333),DAY(Z333))&lt;=$O$3)),1,
IF(AND($Y$2&lt;&gt;0,$Z$2&lt;&gt;0,DATE(YEAR(Z333),MONTH(Z333),DAY(Z333))&gt;=$Y$2,(DATE(YEAR(Z333),MONTH(Z333),DAY(Z333))&lt;=$Z$2)),1,0)),
IF(AND($Y$2=0,$Z$2=0,DATE(YEAR(Z333),MONTH(Z333),DAY(Z333))&gt;=$O$6,(DATE(YEAR(Z333),MONTH(Z333),DAY(Z333))&lt;=$O$3),INDEX(Projects!$A$1:$O$1000,MATCH(Y333,Projects!$A$1:$A$1000,0),MATCH("Groupe",Projects!$A$1:$O$1,0))=$A$2),1,
IF(AND($Y$2&lt;&gt;0,$Z$2&lt;&gt;0,DATE(YEAR(Z333),MONTH(Z333),DAY(Z333))&gt;=$Y$2,(DATE(YEAR(Z333),MONTH(Z333),DAY(Z333))&lt;=$Z$2),INDEX(Projects!$A$1:$O$1000,MATCH(Y333,Projects!$A$1:$A$1000,0),MATCH("Groupe",Projects!$A$1:$O$1,0))=$A$2),1,0)))</f>
      </c>
      <c r="AB333" s="47" t="str">
        <f>IF(AA333&lt;&gt;0,SUM($AA$4:AA333),0)</f>
      </c>
      <c r="AC333" s="1"/>
      <c r="AD333" s="17"/>
      <c r="AF333" t="str">
        <f>Projects!A331</f>
      </c>
      <c r="AG333" s="1" t="str">
        <f>Projects!D331</f>
      </c>
      <c r="AH333" s="47" t="str">
        <f>IF($A$2="Tous",
IF(AND($AF$2=0,$AG$2=0,DATE(YEAR(AG333),MONTH(AG333),DAY(AG333))&gt;=$O$6,(DATE(YEAR(AG333),MONTH(AG333),DAY(AG333))&lt;=$O$3)),1,
IF(AND($AF$2&lt;&gt;0,$AG$2&lt;&gt;0,DATE(YEAR(AG333),MONTH(AG333),DAY(AG333))&gt;=$AF$2,(DATE(YEAR(AG333),MONTH(AG333),DAY(AG333))&lt;=$AG$2)),1,0)),
IF(AND($AF$2=0,$AG$2=0,DATE(YEAR(AG333),MONTH(AG333),DAY(AG333))&gt;=$O$6,(DATE(YEAR(AG333),MONTH(AG333),DAY(AG333))&lt;=$O$3),INDEX(Projects!$A$1:$O$1000,MATCH(AF333,Projects!$A$1:$A$1000,0),MATCH("Groupe",Projects!$A$1:$O$1,0))=$A$2),1,
IF(AND($AF$2&lt;&gt;0,$AG$2&lt;&gt;0,DATE(YEAR(AG333),MONTH(AG333),DAY(AG333))&gt;=$AF$2,(DATE(YEAR(AG333),MONTH(AG333),DAY(AG333))&lt;=$AG$2),INDEX(Projects!$A$1:$O$1000,MATCH(AF333,Projects!$A$1:$A$1000,0),MATCH("Groupe",Projects!$A$1:$O$1,0))=$A$2),1,0)))</f>
      </c>
      <c r="AI333" s="47" t="str">
        <f>IF(AH333&lt;&gt;0,SUM($AH$4:AH333),0)</f>
      </c>
      <c r="AJ333" s="1"/>
      <c r="AK333" s="17"/>
      <c r="AM333" t="str">
        <f>Potentials!A331</f>
      </c>
      <c r="AN333" s="1" t="str">
        <f>Potentials!L331</f>
      </c>
      <c r="AO333" s="47" t="str">
        <f>IF(INDEX(Potentials!$A$1:$O$1000,MATCH(R333,Potentials!$A$1:$A$1000,0),MATCH("Origine setup",Potentials!$A$1:$O$1,0))&lt;&gt;"",0,
IF($A$2="Tous",
IF(AND($AM$2=0,$AN$2=0,DATE(YEAR(AN333),MONTH(AN333),DAY(AN333))&gt;=$O$6,(DATE(YEAR(AN333),MONTH(AN333),DAY(AN333))&lt;=$O$3),INDEX(Potentials!$A$1:$O$10000,MATCH(AM333,Potentials!$A$1:$A$1000,0),MATCH("Statut",Potentials!$A$1:$O$1,0))="9 -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IF(AND($AM$2&lt;&gt;0,$AN$2&lt;&gt;0,DATE(YEAR(AN333),MONTH(AN333),DAY(AN333))&gt;=$AM$2,(DATE(YEAR(AN333),MONTH(AN333),DAY(AN333))&lt;=$AN$2),INDEX(Potentials!$A$1:$O$10000,MATCH(AM333,Potentials!$A$1:$A$1000,0),MATCH("Statut",Potentials!$A$1:$O$1,0))="9 - Perdu"),1,0)),
IF(AND($AM$2=0,$AN$2=0,DATE(YEAR(AN333),MONTH(AN333),DAY(AN333))&gt;=$O$6,(DATE(YEAR(AN333),MONTH(AN333),DAY(AN333))&lt;=$O$3),INDEX(Potentials!$A$1:$O$1000,MATCH(AM333,Potentials!$A$1:$A$1000,0),MATCH("Groupe",Potentials!$A$1:$O$1,0))=$A$2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,MATCH(AM333,Potentials!$A$1:$A$1000,0),MATCH("Groupe",Potentials!$A$1:$O$1,0))=$A$2,INDEX(Potentials!$A$1:$O$10000,MATCH(AM333,Potentials!$A$1:$A$1000,0),MATCH("Statut",Potentials!$A$1:$O$1,0))="9 - Perdu"),1,0))))</f>
      </c>
      <c r="AP333" s="47" t="str">
        <f>IF(AO333&lt;&gt;0,SUM($AO$4:AO333),0)</f>
      </c>
      <c r="AQ333" s="1"/>
      <c r="AR333" s="17"/>
      <c r="AT333" t="str">
        <f>IF(COUNTIF($AT$4:AT332,Potentials!B331)&gt;0,"",Potentials!B331)</f>
      </c>
      <c r="AU333" s="2" t="str">
        <f t="array" ref="AU333" aca="1" ca="1">IF($A$2="Tous",SUMPRODUCT((Potentials!$F$2:$F$2000)*(Potentials!$B$2:$B$2000=AT333)*(Potentials!$E$2:$E$2000&lt;&gt;"8 - Gagne")*(Potentials!$E$2:$E$2000&lt;&gt;"9 - Perdu")*(Potentials!$E$2:$E$2000&lt;&gt;"10 - Gele"))
+SUMPRODUCT((Potentials!$F$2:$F$2000=0)*(Potentials!$B$2:$B$2000=AT333)*(Potentials!$D$2:$D$2000)*(Potentials!$E$2:$E$2000&lt;&gt;"8 - Gagne")*(Potentials!$E$2:$E$2000&lt;&gt;"9 - Perdu")*(Potentials!$E$2:$E$2000&lt;&gt;"10 - Gele")),
SUMPRODUCT((Potentials!$F$2:$F$2000)*(Potentials!$B$2:$B$2000=AT333)*(Potentials!$E$2:$E$2000&lt;&gt;"8 - Gagne")*(Potentials!$E$2:$E$2000&lt;&gt;"9 - Perdu")*(Potentials!$E$2:$E$2000&lt;&gt;"10 - Gele")*(Potentials!$O$2:$O$2000=$A$2))
+SUMPRODUCT((Potentials!$F$2:$F$2000=0)*(Potentials!$B$2:$B$2000=AT333)*(Potentials!$D$2:$D$2000)*(Potentials!$E$2:$E$2000&lt;&gt;"8 - Gagne")*(Potentials!$E$2:$E$2000&lt;&gt;"9 - Perdu")*(Potentials!$E$2:$E$2000&lt;&gt;"10 - Gele")*(Potentials!$O$2:$O$2000=$A$2)))</f>
      </c>
      <c r="BA333" t="str">
        <f>Potentials!A331</f>
      </c>
      <c r="BB333" s="2" t="str">
        <f t="array" ref="BB333" aca="1" ca="1">IF($A$2="Tous",SUMPRODUCT((Potentials!$F$2:$F$2000)*(Potentials!$A$2:$A$2000=BA333)*(Potentials!$E$2:$E$2000&lt;&gt;"8 - Gagne")*(Potentials!$E$2:$E$2000&lt;&gt;"9 - Perdu")*(Potentials!$E$2:$E$2000&lt;&gt;"10 - Gele"))
+SUMPRODUCT((Potentials!$F$2:$F$2000=0)*(Potentials!$A$2:$A$2000=BA333)*(Potentials!$D$2:$D$2000)*(Potentials!$E$2:$E$2000&lt;&gt;"8 - Gagne")*(Potentials!$E$2:$E$2000&lt;&gt;"9 - Perdu")*(Potentials!$E$2:$E$2000&lt;&gt;"10 - Gele")),
SUMPRODUCT((Potentials!$F$2:$F$2000)*(Potentials!$A$2:$A$2000=BA333)*(Potentials!$E$2:$E$2000&lt;&gt;"8 - Gagne")*(Potentials!$E$2:$E$2000&lt;&gt;"9 - Perdu")*(Potentials!$E$2:$E$2000&lt;&gt;"10 - Gele")*(Potentials!$O$2:$O$2000=$A$2))
+SUMPRODUCT((Potentials!$F$2:$F$2000=0)*(Potentials!$A$2:$A$2000=BA333)*(Potentials!$D$2:$D$2000)*(Potentials!$E$2:$E$2000&lt;&gt;"8 - Gagne")*(Potentials!$E$2:$E$2000&lt;&gt;"9 - Perdu")*(Potentials!$E$2:$E$2000&lt;&gt;"10 - Gele")*(Potentials!$O$2:$O$2000=$A$2)))</f>
      </c>
    </row>
    <row r="334" spans="1:113">
      <c r="R334" t="str">
        <f>Potentials!A332</f>
      </c>
      <c r="S334" s="1" t="str">
        <f>Potentials!M332</f>
      </c>
      <c r="T334" s="47" t="str">
        <f>IF(INDEX(Potentials!$A$1:$O$1000,MATCH(R334,Potentials!$A$1:$A$1000,0),MATCH("Origine setup",Potentials!$A$1:$O$1,0))&lt;&gt;"",0,
IF($A$2="Tous",
IF(AND($R$2=0,$S$2=0,DATE(YEAR(S334),MONTH(S334),DAY(S334))&gt;=$O$6,(DATE(YEAR(S334),MONTH(S334),DAY(S334))&lt;=$O$3),LEFT(R334,3)="PRA"),1,
IF(AND($R$2&lt;&gt;0,$S$2&lt;&gt;0,DATE(YEAR(S334),MONTH(S334),DAY(S334))&gt;=$R$2,(DATE(YEAR(S334),MONTH(S334),DAY(S334))&lt;=$S$2),LEFT(R334,3)="PRA"),1,0)),
IF(AND($R$2=0,$S$2=0,DATE(YEAR(S334),MONTH(S334),DAY(S334))&gt;=$O$6,(DATE(YEAR(S334),MONTH(S334),DAY(S334))&lt;=$O$3),INDEX(Potentials!$A$1:$O$1000,MATCH(R334,Potentials!$A$1:$A$1000,0),MATCH("Groupe",Potentials!$A$1:$O$1,0))=$A$2,LEFT(R334,3)="PRA"),1,
IF(AND($R$2&lt;&gt;0,$S$2&lt;&gt;0,DATE(YEAR(S334),MONTH(S334),DAY(S334))&gt;=$R$2,(DATE(YEAR(S334),MONTH(S334),DAY(S334))&lt;=$S$2),INDEX(Potentials!$A$1:$O$1000,MATCH(R334,Potentials!$A$1:$A$1000,0),MATCH("Groupe",Potentials!$A$1:$O$1,0))=$A$2,LEFT(R334,3)="PRA"),1,0))))</f>
      </c>
      <c r="U334" s="47" t="str">
        <f>IF(T334&lt;&gt;0,SUM($T$4:T334),0)</f>
      </c>
      <c r="V334" s="1"/>
      <c r="W334" s="17"/>
      <c r="Y334" t="str">
        <f>Projects!A332</f>
      </c>
      <c r="Z334" s="1" t="str">
        <f>Projects!I332</f>
      </c>
      <c r="AA334" s="47" t="str">
        <f>IF($A$2="Tous",
IF(AND($Y$2=0,$Z$2=0,DATE(YEAR(Z334),MONTH(Z334),DAY(Z334))&gt;=$O$6,(DATE(YEAR(Z334),MONTH(Z334),DAY(Z334))&lt;=$O$3)),1,
IF(AND($Y$2&lt;&gt;0,$Z$2&lt;&gt;0,DATE(YEAR(Z334),MONTH(Z334),DAY(Z334))&gt;=$Y$2,(DATE(YEAR(Z334),MONTH(Z334),DAY(Z334))&lt;=$Z$2)),1,0)),
IF(AND($Y$2=0,$Z$2=0,DATE(YEAR(Z334),MONTH(Z334),DAY(Z334))&gt;=$O$6,(DATE(YEAR(Z334),MONTH(Z334),DAY(Z334))&lt;=$O$3),INDEX(Projects!$A$1:$O$1000,MATCH(Y334,Projects!$A$1:$A$1000,0),MATCH("Groupe",Projects!$A$1:$O$1,0))=$A$2),1,
IF(AND($Y$2&lt;&gt;0,$Z$2&lt;&gt;0,DATE(YEAR(Z334),MONTH(Z334),DAY(Z334))&gt;=$Y$2,(DATE(YEAR(Z334),MONTH(Z334),DAY(Z334))&lt;=$Z$2),INDEX(Projects!$A$1:$O$1000,MATCH(Y334,Projects!$A$1:$A$1000,0),MATCH("Groupe",Projects!$A$1:$O$1,0))=$A$2),1,0)))</f>
      </c>
      <c r="AB334" s="47" t="str">
        <f>IF(AA334&lt;&gt;0,SUM($AA$4:AA334),0)</f>
      </c>
      <c r="AC334" s="1"/>
      <c r="AD334" s="17"/>
      <c r="AF334" t="str">
        <f>Projects!A332</f>
      </c>
      <c r="AG334" s="1" t="str">
        <f>Projects!D332</f>
      </c>
      <c r="AH334" s="47" t="str">
        <f>IF($A$2="Tous",
IF(AND($AF$2=0,$AG$2=0,DATE(YEAR(AG334),MONTH(AG334),DAY(AG334))&gt;=$O$6,(DATE(YEAR(AG334),MONTH(AG334),DAY(AG334))&lt;=$O$3)),1,
IF(AND($AF$2&lt;&gt;0,$AG$2&lt;&gt;0,DATE(YEAR(AG334),MONTH(AG334),DAY(AG334))&gt;=$AF$2,(DATE(YEAR(AG334),MONTH(AG334),DAY(AG334))&lt;=$AG$2)),1,0)),
IF(AND($AF$2=0,$AG$2=0,DATE(YEAR(AG334),MONTH(AG334),DAY(AG334))&gt;=$O$6,(DATE(YEAR(AG334),MONTH(AG334),DAY(AG334))&lt;=$O$3),INDEX(Projects!$A$1:$O$1000,MATCH(AF334,Projects!$A$1:$A$1000,0),MATCH("Groupe",Projects!$A$1:$O$1,0))=$A$2),1,
IF(AND($AF$2&lt;&gt;0,$AG$2&lt;&gt;0,DATE(YEAR(AG334),MONTH(AG334),DAY(AG334))&gt;=$AF$2,(DATE(YEAR(AG334),MONTH(AG334),DAY(AG334))&lt;=$AG$2),INDEX(Projects!$A$1:$O$1000,MATCH(AF334,Projects!$A$1:$A$1000,0),MATCH("Groupe",Projects!$A$1:$O$1,0))=$A$2),1,0)))</f>
      </c>
      <c r="AI334" s="47" t="str">
        <f>IF(AH334&lt;&gt;0,SUM($AH$4:AH334),0)</f>
      </c>
      <c r="AJ334" s="1"/>
      <c r="AK334" s="17"/>
      <c r="AM334" t="str">
        <f>Potentials!A332</f>
      </c>
      <c r="AN334" s="1" t="str">
        <f>Potentials!L332</f>
      </c>
      <c r="AO334" s="47" t="str">
        <f>IF(INDEX(Potentials!$A$1:$O$1000,MATCH(R334,Potentials!$A$1:$A$1000,0),MATCH("Origine setup",Potentials!$A$1:$O$1,0))&lt;&gt;"",0,
IF($A$2="Tous",
IF(AND($AM$2=0,$AN$2=0,DATE(YEAR(AN334),MONTH(AN334),DAY(AN334))&gt;=$O$6,(DATE(YEAR(AN334),MONTH(AN334),DAY(AN334))&lt;=$O$3),INDEX(Potentials!$A$1:$O$10000,MATCH(AM334,Potentials!$A$1:$A$1000,0),MATCH("Statut",Potentials!$A$1:$O$1,0))="9 -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IF(AND($AM$2&lt;&gt;0,$AN$2&lt;&gt;0,DATE(YEAR(AN334),MONTH(AN334),DAY(AN334))&gt;=$AM$2,(DATE(YEAR(AN334),MONTH(AN334),DAY(AN334))&lt;=$AN$2),INDEX(Potentials!$A$1:$O$10000,MATCH(AM334,Potentials!$A$1:$A$1000,0),MATCH("Statut",Potentials!$A$1:$O$1,0))="9 - Perdu"),1,0)),
IF(AND($AM$2=0,$AN$2=0,DATE(YEAR(AN334),MONTH(AN334),DAY(AN334))&gt;=$O$6,(DATE(YEAR(AN334),MONTH(AN334),DAY(AN334))&lt;=$O$3),INDEX(Potentials!$A$1:$O$1000,MATCH(AM334,Potentials!$A$1:$A$1000,0),MATCH("Groupe",Potentials!$A$1:$O$1,0))=$A$2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,MATCH(AM334,Potentials!$A$1:$A$1000,0),MATCH("Groupe",Potentials!$A$1:$O$1,0))=$A$2,INDEX(Potentials!$A$1:$O$10000,MATCH(AM334,Potentials!$A$1:$A$1000,0),MATCH("Statut",Potentials!$A$1:$O$1,0))="9 - Perdu"),1,0))))</f>
      </c>
      <c r="AP334" s="47" t="str">
        <f>IF(AO334&lt;&gt;0,SUM($AO$4:AO334),0)</f>
      </c>
      <c r="AQ334" s="1"/>
      <c r="AR334" s="17"/>
      <c r="AT334" t="str">
        <f>IF(COUNTIF($AT$4:AT333,Potentials!B332)&gt;0,"",Potentials!B332)</f>
      </c>
      <c r="AU334" s="2" t="str">
        <f t="array" ref="AU334" aca="1" ca="1">IF($A$2="Tous",SUMPRODUCT((Potentials!$F$2:$F$2000)*(Potentials!$B$2:$B$2000=AT334)*(Potentials!$E$2:$E$2000&lt;&gt;"8 - Gagne")*(Potentials!$E$2:$E$2000&lt;&gt;"9 - Perdu")*(Potentials!$E$2:$E$2000&lt;&gt;"10 - Gele"))
+SUMPRODUCT((Potentials!$F$2:$F$2000=0)*(Potentials!$B$2:$B$2000=AT334)*(Potentials!$D$2:$D$2000)*(Potentials!$E$2:$E$2000&lt;&gt;"8 - Gagne")*(Potentials!$E$2:$E$2000&lt;&gt;"9 - Perdu")*(Potentials!$E$2:$E$2000&lt;&gt;"10 - Gele")),
SUMPRODUCT((Potentials!$F$2:$F$2000)*(Potentials!$B$2:$B$2000=AT334)*(Potentials!$E$2:$E$2000&lt;&gt;"8 - Gagne")*(Potentials!$E$2:$E$2000&lt;&gt;"9 - Perdu")*(Potentials!$E$2:$E$2000&lt;&gt;"10 - Gele")*(Potentials!$O$2:$O$2000=$A$2))
+SUMPRODUCT((Potentials!$F$2:$F$2000=0)*(Potentials!$B$2:$B$2000=AT334)*(Potentials!$D$2:$D$2000)*(Potentials!$E$2:$E$2000&lt;&gt;"8 - Gagne")*(Potentials!$E$2:$E$2000&lt;&gt;"9 - Perdu")*(Potentials!$E$2:$E$2000&lt;&gt;"10 - Gele")*(Potentials!$O$2:$O$2000=$A$2)))</f>
      </c>
      <c r="BA334" t="str">
        <f>Potentials!A332</f>
      </c>
      <c r="BB334" s="2" t="str">
        <f t="array" ref="BB334" aca="1" ca="1">IF($A$2="Tous",SUMPRODUCT((Potentials!$F$2:$F$2000)*(Potentials!$A$2:$A$2000=BA334)*(Potentials!$E$2:$E$2000&lt;&gt;"8 - Gagne")*(Potentials!$E$2:$E$2000&lt;&gt;"9 - Perdu")*(Potentials!$E$2:$E$2000&lt;&gt;"10 - Gele"))
+SUMPRODUCT((Potentials!$F$2:$F$2000=0)*(Potentials!$A$2:$A$2000=BA334)*(Potentials!$D$2:$D$2000)*(Potentials!$E$2:$E$2000&lt;&gt;"8 - Gagne")*(Potentials!$E$2:$E$2000&lt;&gt;"9 - Perdu")*(Potentials!$E$2:$E$2000&lt;&gt;"10 - Gele")),
SUMPRODUCT((Potentials!$F$2:$F$2000)*(Potentials!$A$2:$A$2000=BA334)*(Potentials!$E$2:$E$2000&lt;&gt;"8 - Gagne")*(Potentials!$E$2:$E$2000&lt;&gt;"9 - Perdu")*(Potentials!$E$2:$E$2000&lt;&gt;"10 - Gele")*(Potentials!$O$2:$O$2000=$A$2))
+SUMPRODUCT((Potentials!$F$2:$F$2000=0)*(Potentials!$A$2:$A$2000=BA334)*(Potentials!$D$2:$D$2000)*(Potentials!$E$2:$E$2000&lt;&gt;"8 - Gagne")*(Potentials!$E$2:$E$2000&lt;&gt;"9 - Perdu")*(Potentials!$E$2:$E$2000&lt;&gt;"10 - Gele")*(Potentials!$O$2:$O$2000=$A$2)))</f>
      </c>
    </row>
    <row r="335" spans="1:113">
      <c r="R335" t="str">
        <f>Potentials!A333</f>
      </c>
      <c r="S335" s="1" t="str">
        <f>Potentials!M333</f>
      </c>
      <c r="T335" s="47" t="str">
        <f>IF(INDEX(Potentials!$A$1:$O$1000,MATCH(R335,Potentials!$A$1:$A$1000,0),MATCH("Origine setup",Potentials!$A$1:$O$1,0))&lt;&gt;"",0,
IF($A$2="Tous",
IF(AND($R$2=0,$S$2=0,DATE(YEAR(S335),MONTH(S335),DAY(S335))&gt;=$O$6,(DATE(YEAR(S335),MONTH(S335),DAY(S335))&lt;=$O$3),LEFT(R335,3)="PRA"),1,
IF(AND($R$2&lt;&gt;0,$S$2&lt;&gt;0,DATE(YEAR(S335),MONTH(S335),DAY(S335))&gt;=$R$2,(DATE(YEAR(S335),MONTH(S335),DAY(S335))&lt;=$S$2),LEFT(R335,3)="PRA"),1,0)),
IF(AND($R$2=0,$S$2=0,DATE(YEAR(S335),MONTH(S335),DAY(S335))&gt;=$O$6,(DATE(YEAR(S335),MONTH(S335),DAY(S335))&lt;=$O$3),INDEX(Potentials!$A$1:$O$1000,MATCH(R335,Potentials!$A$1:$A$1000,0),MATCH("Groupe",Potentials!$A$1:$O$1,0))=$A$2,LEFT(R335,3)="PRA"),1,
IF(AND($R$2&lt;&gt;0,$S$2&lt;&gt;0,DATE(YEAR(S335),MONTH(S335),DAY(S335))&gt;=$R$2,(DATE(YEAR(S335),MONTH(S335),DAY(S335))&lt;=$S$2),INDEX(Potentials!$A$1:$O$1000,MATCH(R335,Potentials!$A$1:$A$1000,0),MATCH("Groupe",Potentials!$A$1:$O$1,0))=$A$2,LEFT(R335,3)="PRA"),1,0))))</f>
      </c>
      <c r="U335" s="47" t="str">
        <f>IF(T335&lt;&gt;0,SUM($T$4:T335),0)</f>
      </c>
      <c r="V335" s="1"/>
      <c r="W335" s="17"/>
      <c r="Y335" t="str">
        <f>Projects!A333</f>
      </c>
      <c r="Z335" s="1" t="str">
        <f>Projects!I333</f>
      </c>
      <c r="AA335" s="47" t="str">
        <f>IF($A$2="Tous",
IF(AND($Y$2=0,$Z$2=0,DATE(YEAR(Z335),MONTH(Z335),DAY(Z335))&gt;=$O$6,(DATE(YEAR(Z335),MONTH(Z335),DAY(Z335))&lt;=$O$3)),1,
IF(AND($Y$2&lt;&gt;0,$Z$2&lt;&gt;0,DATE(YEAR(Z335),MONTH(Z335),DAY(Z335))&gt;=$Y$2,(DATE(YEAR(Z335),MONTH(Z335),DAY(Z335))&lt;=$Z$2)),1,0)),
IF(AND($Y$2=0,$Z$2=0,DATE(YEAR(Z335),MONTH(Z335),DAY(Z335))&gt;=$O$6,(DATE(YEAR(Z335),MONTH(Z335),DAY(Z335))&lt;=$O$3),INDEX(Projects!$A$1:$O$1000,MATCH(Y335,Projects!$A$1:$A$1000,0),MATCH("Groupe",Projects!$A$1:$O$1,0))=$A$2),1,
IF(AND($Y$2&lt;&gt;0,$Z$2&lt;&gt;0,DATE(YEAR(Z335),MONTH(Z335),DAY(Z335))&gt;=$Y$2,(DATE(YEAR(Z335),MONTH(Z335),DAY(Z335))&lt;=$Z$2),INDEX(Projects!$A$1:$O$1000,MATCH(Y335,Projects!$A$1:$A$1000,0),MATCH("Groupe",Projects!$A$1:$O$1,0))=$A$2),1,0)))</f>
      </c>
      <c r="AB335" s="47" t="str">
        <f>IF(AA335&lt;&gt;0,SUM($AA$4:AA335),0)</f>
      </c>
      <c r="AC335" s="1"/>
      <c r="AD335" s="17"/>
      <c r="AF335" t="str">
        <f>Projects!A333</f>
      </c>
      <c r="AG335" s="1" t="str">
        <f>Projects!D333</f>
      </c>
      <c r="AH335" s="47" t="str">
        <f>IF($A$2="Tous",
IF(AND($AF$2=0,$AG$2=0,DATE(YEAR(AG335),MONTH(AG335),DAY(AG335))&gt;=$O$6,(DATE(YEAR(AG335),MONTH(AG335),DAY(AG335))&lt;=$O$3)),1,
IF(AND($AF$2&lt;&gt;0,$AG$2&lt;&gt;0,DATE(YEAR(AG335),MONTH(AG335),DAY(AG335))&gt;=$AF$2,(DATE(YEAR(AG335),MONTH(AG335),DAY(AG335))&lt;=$AG$2)),1,0)),
IF(AND($AF$2=0,$AG$2=0,DATE(YEAR(AG335),MONTH(AG335),DAY(AG335))&gt;=$O$6,(DATE(YEAR(AG335),MONTH(AG335),DAY(AG335))&lt;=$O$3),INDEX(Projects!$A$1:$O$1000,MATCH(AF335,Projects!$A$1:$A$1000,0),MATCH("Groupe",Projects!$A$1:$O$1,0))=$A$2),1,
IF(AND($AF$2&lt;&gt;0,$AG$2&lt;&gt;0,DATE(YEAR(AG335),MONTH(AG335),DAY(AG335))&gt;=$AF$2,(DATE(YEAR(AG335),MONTH(AG335),DAY(AG335))&lt;=$AG$2),INDEX(Projects!$A$1:$O$1000,MATCH(AF335,Projects!$A$1:$A$1000,0),MATCH("Groupe",Projects!$A$1:$O$1,0))=$A$2),1,0)))</f>
      </c>
      <c r="AI335" s="47" t="str">
        <f>IF(AH335&lt;&gt;0,SUM($AH$4:AH335),0)</f>
      </c>
      <c r="AJ335" s="1"/>
      <c r="AK335" s="17"/>
      <c r="AM335" t="str">
        <f>Potentials!A333</f>
      </c>
      <c r="AN335" s="1" t="str">
        <f>Potentials!L333</f>
      </c>
      <c r="AO335" s="47" t="str">
        <f>IF(INDEX(Potentials!$A$1:$O$1000,MATCH(R335,Potentials!$A$1:$A$1000,0),MATCH("Origine setup",Potentials!$A$1:$O$1,0))&lt;&gt;"",0,
IF($A$2="Tous",
IF(AND($AM$2=0,$AN$2=0,DATE(YEAR(AN335),MONTH(AN335),DAY(AN335))&gt;=$O$6,(DATE(YEAR(AN335),MONTH(AN335),DAY(AN335))&lt;=$O$3),INDEX(Potentials!$A$1:$O$10000,MATCH(AM335,Potentials!$A$1:$A$1000,0),MATCH("Statut",Potentials!$A$1:$O$1,0))="9 -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IF(AND($AM$2&lt;&gt;0,$AN$2&lt;&gt;0,DATE(YEAR(AN335),MONTH(AN335),DAY(AN335))&gt;=$AM$2,(DATE(YEAR(AN335),MONTH(AN335),DAY(AN335))&lt;=$AN$2),INDEX(Potentials!$A$1:$O$10000,MATCH(AM335,Potentials!$A$1:$A$1000,0),MATCH("Statut",Potentials!$A$1:$O$1,0))="9 - Perdu"),1,0)),
IF(AND($AM$2=0,$AN$2=0,DATE(YEAR(AN335),MONTH(AN335),DAY(AN335))&gt;=$O$6,(DATE(YEAR(AN335),MONTH(AN335),DAY(AN335))&lt;=$O$3),INDEX(Potentials!$A$1:$O$1000,MATCH(AM335,Potentials!$A$1:$A$1000,0),MATCH("Groupe",Potentials!$A$1:$O$1,0))=$A$2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,MATCH(AM335,Potentials!$A$1:$A$1000,0),MATCH("Groupe",Potentials!$A$1:$O$1,0))=$A$2,INDEX(Potentials!$A$1:$O$10000,MATCH(AM335,Potentials!$A$1:$A$1000,0),MATCH("Statut",Potentials!$A$1:$O$1,0))="9 - Perdu"),1,0))))</f>
      </c>
      <c r="AP335" s="47" t="str">
        <f>IF(AO335&lt;&gt;0,SUM($AO$4:AO335),0)</f>
      </c>
      <c r="AQ335" s="1"/>
      <c r="AR335" s="17"/>
      <c r="AT335" t="str">
        <f>IF(COUNTIF($AT$4:AT334,Potentials!B333)&gt;0,"",Potentials!B333)</f>
      </c>
      <c r="AU335" s="2" t="str">
        <f t="array" ref="AU335" aca="1" ca="1">IF($A$2="Tous",SUMPRODUCT((Potentials!$F$2:$F$2000)*(Potentials!$B$2:$B$2000=AT335)*(Potentials!$E$2:$E$2000&lt;&gt;"8 - Gagne")*(Potentials!$E$2:$E$2000&lt;&gt;"9 - Perdu")*(Potentials!$E$2:$E$2000&lt;&gt;"10 - Gele"))
+SUMPRODUCT((Potentials!$F$2:$F$2000=0)*(Potentials!$B$2:$B$2000=AT335)*(Potentials!$D$2:$D$2000)*(Potentials!$E$2:$E$2000&lt;&gt;"8 - Gagne")*(Potentials!$E$2:$E$2000&lt;&gt;"9 - Perdu")*(Potentials!$E$2:$E$2000&lt;&gt;"10 - Gele")),
SUMPRODUCT((Potentials!$F$2:$F$2000)*(Potentials!$B$2:$B$2000=AT335)*(Potentials!$E$2:$E$2000&lt;&gt;"8 - Gagne")*(Potentials!$E$2:$E$2000&lt;&gt;"9 - Perdu")*(Potentials!$E$2:$E$2000&lt;&gt;"10 - Gele")*(Potentials!$O$2:$O$2000=$A$2))
+SUMPRODUCT((Potentials!$F$2:$F$2000=0)*(Potentials!$B$2:$B$2000=AT335)*(Potentials!$D$2:$D$2000)*(Potentials!$E$2:$E$2000&lt;&gt;"8 - Gagne")*(Potentials!$E$2:$E$2000&lt;&gt;"9 - Perdu")*(Potentials!$E$2:$E$2000&lt;&gt;"10 - Gele")*(Potentials!$O$2:$O$2000=$A$2)))</f>
      </c>
      <c r="BA335" t="str">
        <f>Potentials!A333</f>
      </c>
      <c r="BB335" s="2" t="str">
        <f t="array" ref="BB335" aca="1" ca="1">IF($A$2="Tous",SUMPRODUCT((Potentials!$F$2:$F$2000)*(Potentials!$A$2:$A$2000=BA335)*(Potentials!$E$2:$E$2000&lt;&gt;"8 - Gagne")*(Potentials!$E$2:$E$2000&lt;&gt;"9 - Perdu")*(Potentials!$E$2:$E$2000&lt;&gt;"10 - Gele"))
+SUMPRODUCT((Potentials!$F$2:$F$2000=0)*(Potentials!$A$2:$A$2000=BA335)*(Potentials!$D$2:$D$2000)*(Potentials!$E$2:$E$2000&lt;&gt;"8 - Gagne")*(Potentials!$E$2:$E$2000&lt;&gt;"9 - Perdu")*(Potentials!$E$2:$E$2000&lt;&gt;"10 - Gele")),
SUMPRODUCT((Potentials!$F$2:$F$2000)*(Potentials!$A$2:$A$2000=BA335)*(Potentials!$E$2:$E$2000&lt;&gt;"8 - Gagne")*(Potentials!$E$2:$E$2000&lt;&gt;"9 - Perdu")*(Potentials!$E$2:$E$2000&lt;&gt;"10 - Gele")*(Potentials!$O$2:$O$2000=$A$2))
+SUMPRODUCT((Potentials!$F$2:$F$2000=0)*(Potentials!$A$2:$A$2000=BA335)*(Potentials!$D$2:$D$2000)*(Potentials!$E$2:$E$2000&lt;&gt;"8 - Gagne")*(Potentials!$E$2:$E$2000&lt;&gt;"9 - Perdu")*(Potentials!$E$2:$E$2000&lt;&gt;"10 - Gele")*(Potentials!$O$2:$O$2000=$A$2)))</f>
      </c>
    </row>
    <row r="336" spans="1:113">
      <c r="R336" t="str">
        <f>Potentials!A334</f>
      </c>
      <c r="S336" s="1" t="str">
        <f>Potentials!M334</f>
      </c>
      <c r="T336" s="47" t="str">
        <f>IF(INDEX(Potentials!$A$1:$O$1000,MATCH(R336,Potentials!$A$1:$A$1000,0),MATCH("Origine setup",Potentials!$A$1:$O$1,0))&lt;&gt;"",0,
IF($A$2="Tous",
IF(AND($R$2=0,$S$2=0,DATE(YEAR(S336),MONTH(S336),DAY(S336))&gt;=$O$6,(DATE(YEAR(S336),MONTH(S336),DAY(S336))&lt;=$O$3),LEFT(R336,3)="PRA"),1,
IF(AND($R$2&lt;&gt;0,$S$2&lt;&gt;0,DATE(YEAR(S336),MONTH(S336),DAY(S336))&gt;=$R$2,(DATE(YEAR(S336),MONTH(S336),DAY(S336))&lt;=$S$2),LEFT(R336,3)="PRA"),1,0)),
IF(AND($R$2=0,$S$2=0,DATE(YEAR(S336),MONTH(S336),DAY(S336))&gt;=$O$6,(DATE(YEAR(S336),MONTH(S336),DAY(S336))&lt;=$O$3),INDEX(Potentials!$A$1:$O$1000,MATCH(R336,Potentials!$A$1:$A$1000,0),MATCH("Groupe",Potentials!$A$1:$O$1,0))=$A$2,LEFT(R336,3)="PRA"),1,
IF(AND($R$2&lt;&gt;0,$S$2&lt;&gt;0,DATE(YEAR(S336),MONTH(S336),DAY(S336))&gt;=$R$2,(DATE(YEAR(S336),MONTH(S336),DAY(S336))&lt;=$S$2),INDEX(Potentials!$A$1:$O$1000,MATCH(R336,Potentials!$A$1:$A$1000,0),MATCH("Groupe",Potentials!$A$1:$O$1,0))=$A$2,LEFT(R336,3)="PRA"),1,0))))</f>
      </c>
      <c r="U336" s="47" t="str">
        <f>IF(T336&lt;&gt;0,SUM($T$4:T336),0)</f>
      </c>
      <c r="V336" s="1"/>
      <c r="W336" s="17"/>
      <c r="Y336" t="str">
        <f>Projects!A334</f>
      </c>
      <c r="Z336" s="1" t="str">
        <f>Projects!I334</f>
      </c>
      <c r="AA336" s="47" t="str">
        <f>IF($A$2="Tous",
IF(AND($Y$2=0,$Z$2=0,DATE(YEAR(Z336),MONTH(Z336),DAY(Z336))&gt;=$O$6,(DATE(YEAR(Z336),MONTH(Z336),DAY(Z336))&lt;=$O$3)),1,
IF(AND($Y$2&lt;&gt;0,$Z$2&lt;&gt;0,DATE(YEAR(Z336),MONTH(Z336),DAY(Z336))&gt;=$Y$2,(DATE(YEAR(Z336),MONTH(Z336),DAY(Z336))&lt;=$Z$2)),1,0)),
IF(AND($Y$2=0,$Z$2=0,DATE(YEAR(Z336),MONTH(Z336),DAY(Z336))&gt;=$O$6,(DATE(YEAR(Z336),MONTH(Z336),DAY(Z336))&lt;=$O$3),INDEX(Projects!$A$1:$O$1000,MATCH(Y336,Projects!$A$1:$A$1000,0),MATCH("Groupe",Projects!$A$1:$O$1,0))=$A$2),1,
IF(AND($Y$2&lt;&gt;0,$Z$2&lt;&gt;0,DATE(YEAR(Z336),MONTH(Z336),DAY(Z336))&gt;=$Y$2,(DATE(YEAR(Z336),MONTH(Z336),DAY(Z336))&lt;=$Z$2),INDEX(Projects!$A$1:$O$1000,MATCH(Y336,Projects!$A$1:$A$1000,0),MATCH("Groupe",Projects!$A$1:$O$1,0))=$A$2),1,0)))</f>
      </c>
      <c r="AB336" s="47" t="str">
        <f>IF(AA336&lt;&gt;0,SUM($AA$4:AA336),0)</f>
      </c>
      <c r="AC336" s="1"/>
      <c r="AD336" s="17"/>
      <c r="AF336" t="str">
        <f>Projects!A334</f>
      </c>
      <c r="AG336" s="1" t="str">
        <f>Projects!D334</f>
      </c>
      <c r="AH336" s="47" t="str">
        <f>IF($A$2="Tous",
IF(AND($AF$2=0,$AG$2=0,DATE(YEAR(AG336),MONTH(AG336),DAY(AG336))&gt;=$O$6,(DATE(YEAR(AG336),MONTH(AG336),DAY(AG336))&lt;=$O$3)),1,
IF(AND($AF$2&lt;&gt;0,$AG$2&lt;&gt;0,DATE(YEAR(AG336),MONTH(AG336),DAY(AG336))&gt;=$AF$2,(DATE(YEAR(AG336),MONTH(AG336),DAY(AG336))&lt;=$AG$2)),1,0)),
IF(AND($AF$2=0,$AG$2=0,DATE(YEAR(AG336),MONTH(AG336),DAY(AG336))&gt;=$O$6,(DATE(YEAR(AG336),MONTH(AG336),DAY(AG336))&lt;=$O$3),INDEX(Projects!$A$1:$O$1000,MATCH(AF336,Projects!$A$1:$A$1000,0),MATCH("Groupe",Projects!$A$1:$O$1,0))=$A$2),1,
IF(AND($AF$2&lt;&gt;0,$AG$2&lt;&gt;0,DATE(YEAR(AG336),MONTH(AG336),DAY(AG336))&gt;=$AF$2,(DATE(YEAR(AG336),MONTH(AG336),DAY(AG336))&lt;=$AG$2),INDEX(Projects!$A$1:$O$1000,MATCH(AF336,Projects!$A$1:$A$1000,0),MATCH("Groupe",Projects!$A$1:$O$1,0))=$A$2),1,0)))</f>
      </c>
      <c r="AI336" s="47" t="str">
        <f>IF(AH336&lt;&gt;0,SUM($AH$4:AH336),0)</f>
      </c>
      <c r="AJ336" s="1"/>
      <c r="AK336" s="17"/>
      <c r="AM336" t="str">
        <f>Potentials!A334</f>
      </c>
      <c r="AN336" s="1" t="str">
        <f>Potentials!L334</f>
      </c>
      <c r="AO336" s="47" t="str">
        <f>IF(INDEX(Potentials!$A$1:$O$1000,MATCH(R336,Potentials!$A$1:$A$1000,0),MATCH("Origine setup",Potentials!$A$1:$O$1,0))&lt;&gt;"",0,
IF($A$2="Tous",
IF(AND($AM$2=0,$AN$2=0,DATE(YEAR(AN336),MONTH(AN336),DAY(AN336))&gt;=$O$6,(DATE(YEAR(AN336),MONTH(AN336),DAY(AN336))&lt;=$O$3),INDEX(Potentials!$A$1:$O$10000,MATCH(AM336,Potentials!$A$1:$A$1000,0),MATCH("Statut",Potentials!$A$1:$O$1,0))="9 -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IF(AND($AM$2&lt;&gt;0,$AN$2&lt;&gt;0,DATE(YEAR(AN336),MONTH(AN336),DAY(AN336))&gt;=$AM$2,(DATE(YEAR(AN336),MONTH(AN336),DAY(AN336))&lt;=$AN$2),INDEX(Potentials!$A$1:$O$10000,MATCH(AM336,Potentials!$A$1:$A$1000,0),MATCH("Statut",Potentials!$A$1:$O$1,0))="9 - Perdu"),1,0)),
IF(AND($AM$2=0,$AN$2=0,DATE(YEAR(AN336),MONTH(AN336),DAY(AN336))&gt;=$O$6,(DATE(YEAR(AN336),MONTH(AN336),DAY(AN336))&lt;=$O$3),INDEX(Potentials!$A$1:$O$1000,MATCH(AM336,Potentials!$A$1:$A$1000,0),MATCH("Groupe",Potentials!$A$1:$O$1,0))=$A$2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,MATCH(AM336,Potentials!$A$1:$A$1000,0),MATCH("Groupe",Potentials!$A$1:$O$1,0))=$A$2,INDEX(Potentials!$A$1:$O$10000,MATCH(AM336,Potentials!$A$1:$A$1000,0),MATCH("Statut",Potentials!$A$1:$O$1,0))="9 - Perdu"),1,0))))</f>
      </c>
      <c r="AP336" s="47" t="str">
        <f>IF(AO336&lt;&gt;0,SUM($AO$4:AO336),0)</f>
      </c>
      <c r="AQ336" s="1"/>
      <c r="AR336" s="17"/>
      <c r="AT336" t="str">
        <f>IF(COUNTIF($AT$4:AT335,Potentials!B334)&gt;0,"",Potentials!B334)</f>
      </c>
      <c r="AU336" s="2" t="str">
        <f t="array" ref="AU336" aca="1" ca="1">IF($A$2="Tous",SUMPRODUCT((Potentials!$F$2:$F$2000)*(Potentials!$B$2:$B$2000=AT336)*(Potentials!$E$2:$E$2000&lt;&gt;"8 - Gagne")*(Potentials!$E$2:$E$2000&lt;&gt;"9 - Perdu")*(Potentials!$E$2:$E$2000&lt;&gt;"10 - Gele"))
+SUMPRODUCT((Potentials!$F$2:$F$2000=0)*(Potentials!$B$2:$B$2000=AT336)*(Potentials!$D$2:$D$2000)*(Potentials!$E$2:$E$2000&lt;&gt;"8 - Gagne")*(Potentials!$E$2:$E$2000&lt;&gt;"9 - Perdu")*(Potentials!$E$2:$E$2000&lt;&gt;"10 - Gele")),
SUMPRODUCT((Potentials!$F$2:$F$2000)*(Potentials!$B$2:$B$2000=AT336)*(Potentials!$E$2:$E$2000&lt;&gt;"8 - Gagne")*(Potentials!$E$2:$E$2000&lt;&gt;"9 - Perdu")*(Potentials!$E$2:$E$2000&lt;&gt;"10 - Gele")*(Potentials!$O$2:$O$2000=$A$2))
+SUMPRODUCT((Potentials!$F$2:$F$2000=0)*(Potentials!$B$2:$B$2000=AT336)*(Potentials!$D$2:$D$2000)*(Potentials!$E$2:$E$2000&lt;&gt;"8 - Gagne")*(Potentials!$E$2:$E$2000&lt;&gt;"9 - Perdu")*(Potentials!$E$2:$E$2000&lt;&gt;"10 - Gele")*(Potentials!$O$2:$O$2000=$A$2)))</f>
      </c>
      <c r="BA336" t="str">
        <f>Potentials!A334</f>
      </c>
      <c r="BB336" s="2" t="str">
        <f t="array" ref="BB336" aca="1" ca="1">IF($A$2="Tous",SUMPRODUCT((Potentials!$F$2:$F$2000)*(Potentials!$A$2:$A$2000=BA336)*(Potentials!$E$2:$E$2000&lt;&gt;"8 - Gagne")*(Potentials!$E$2:$E$2000&lt;&gt;"9 - Perdu")*(Potentials!$E$2:$E$2000&lt;&gt;"10 - Gele"))
+SUMPRODUCT((Potentials!$F$2:$F$2000=0)*(Potentials!$A$2:$A$2000=BA336)*(Potentials!$D$2:$D$2000)*(Potentials!$E$2:$E$2000&lt;&gt;"8 - Gagne")*(Potentials!$E$2:$E$2000&lt;&gt;"9 - Perdu")*(Potentials!$E$2:$E$2000&lt;&gt;"10 - Gele")),
SUMPRODUCT((Potentials!$F$2:$F$2000)*(Potentials!$A$2:$A$2000=BA336)*(Potentials!$E$2:$E$2000&lt;&gt;"8 - Gagne")*(Potentials!$E$2:$E$2000&lt;&gt;"9 - Perdu")*(Potentials!$E$2:$E$2000&lt;&gt;"10 - Gele")*(Potentials!$O$2:$O$2000=$A$2))
+SUMPRODUCT((Potentials!$F$2:$F$2000=0)*(Potentials!$A$2:$A$2000=BA336)*(Potentials!$D$2:$D$2000)*(Potentials!$E$2:$E$2000&lt;&gt;"8 - Gagne")*(Potentials!$E$2:$E$2000&lt;&gt;"9 - Perdu")*(Potentials!$E$2:$E$2000&lt;&gt;"10 - Gele")*(Potentials!$O$2:$O$2000=$A$2)))</f>
      </c>
    </row>
    <row r="337" spans="1:113">
      <c r="R337" t="str">
        <f>Potentials!A335</f>
      </c>
      <c r="S337" s="1" t="str">
        <f>Potentials!M335</f>
      </c>
      <c r="T337" s="47" t="str">
        <f>IF(INDEX(Potentials!$A$1:$O$1000,MATCH(R337,Potentials!$A$1:$A$1000,0),MATCH("Origine setup",Potentials!$A$1:$O$1,0))&lt;&gt;"",0,
IF($A$2="Tous",
IF(AND($R$2=0,$S$2=0,DATE(YEAR(S337),MONTH(S337),DAY(S337))&gt;=$O$6,(DATE(YEAR(S337),MONTH(S337),DAY(S337))&lt;=$O$3),LEFT(R337,3)="PRA"),1,
IF(AND($R$2&lt;&gt;0,$S$2&lt;&gt;0,DATE(YEAR(S337),MONTH(S337),DAY(S337))&gt;=$R$2,(DATE(YEAR(S337),MONTH(S337),DAY(S337))&lt;=$S$2),LEFT(R337,3)="PRA"),1,0)),
IF(AND($R$2=0,$S$2=0,DATE(YEAR(S337),MONTH(S337),DAY(S337))&gt;=$O$6,(DATE(YEAR(S337),MONTH(S337),DAY(S337))&lt;=$O$3),INDEX(Potentials!$A$1:$O$1000,MATCH(R337,Potentials!$A$1:$A$1000,0),MATCH("Groupe",Potentials!$A$1:$O$1,0))=$A$2,LEFT(R337,3)="PRA"),1,
IF(AND($R$2&lt;&gt;0,$S$2&lt;&gt;0,DATE(YEAR(S337),MONTH(S337),DAY(S337))&gt;=$R$2,(DATE(YEAR(S337),MONTH(S337),DAY(S337))&lt;=$S$2),INDEX(Potentials!$A$1:$O$1000,MATCH(R337,Potentials!$A$1:$A$1000,0),MATCH("Groupe",Potentials!$A$1:$O$1,0))=$A$2,LEFT(R337,3)="PRA"),1,0))))</f>
      </c>
      <c r="U337" s="47" t="str">
        <f>IF(T337&lt;&gt;0,SUM($T$4:T337),0)</f>
      </c>
      <c r="V337" s="1"/>
      <c r="W337" s="17"/>
      <c r="Y337" t="str">
        <f>Projects!A335</f>
      </c>
      <c r="Z337" s="1" t="str">
        <f>Projects!I335</f>
      </c>
      <c r="AA337" s="47" t="str">
        <f>IF($A$2="Tous",
IF(AND($Y$2=0,$Z$2=0,DATE(YEAR(Z337),MONTH(Z337),DAY(Z337))&gt;=$O$6,(DATE(YEAR(Z337),MONTH(Z337),DAY(Z337))&lt;=$O$3)),1,
IF(AND($Y$2&lt;&gt;0,$Z$2&lt;&gt;0,DATE(YEAR(Z337),MONTH(Z337),DAY(Z337))&gt;=$Y$2,(DATE(YEAR(Z337),MONTH(Z337),DAY(Z337))&lt;=$Z$2)),1,0)),
IF(AND($Y$2=0,$Z$2=0,DATE(YEAR(Z337),MONTH(Z337),DAY(Z337))&gt;=$O$6,(DATE(YEAR(Z337),MONTH(Z337),DAY(Z337))&lt;=$O$3),INDEX(Projects!$A$1:$O$1000,MATCH(Y337,Projects!$A$1:$A$1000,0),MATCH("Groupe",Projects!$A$1:$O$1,0))=$A$2),1,
IF(AND($Y$2&lt;&gt;0,$Z$2&lt;&gt;0,DATE(YEAR(Z337),MONTH(Z337),DAY(Z337))&gt;=$Y$2,(DATE(YEAR(Z337),MONTH(Z337),DAY(Z337))&lt;=$Z$2),INDEX(Projects!$A$1:$O$1000,MATCH(Y337,Projects!$A$1:$A$1000,0),MATCH("Groupe",Projects!$A$1:$O$1,0))=$A$2),1,0)))</f>
      </c>
      <c r="AB337" s="47" t="str">
        <f>IF(AA337&lt;&gt;0,SUM($AA$4:AA337),0)</f>
      </c>
      <c r="AC337" s="1"/>
      <c r="AD337" s="17"/>
      <c r="AF337" t="str">
        <f>Projects!A335</f>
      </c>
      <c r="AG337" s="1" t="str">
        <f>Projects!D335</f>
      </c>
      <c r="AH337" s="47" t="str">
        <f>IF($A$2="Tous",
IF(AND($AF$2=0,$AG$2=0,DATE(YEAR(AG337),MONTH(AG337),DAY(AG337))&gt;=$O$6,(DATE(YEAR(AG337),MONTH(AG337),DAY(AG337))&lt;=$O$3)),1,
IF(AND($AF$2&lt;&gt;0,$AG$2&lt;&gt;0,DATE(YEAR(AG337),MONTH(AG337),DAY(AG337))&gt;=$AF$2,(DATE(YEAR(AG337),MONTH(AG337),DAY(AG337))&lt;=$AG$2)),1,0)),
IF(AND($AF$2=0,$AG$2=0,DATE(YEAR(AG337),MONTH(AG337),DAY(AG337))&gt;=$O$6,(DATE(YEAR(AG337),MONTH(AG337),DAY(AG337))&lt;=$O$3),INDEX(Projects!$A$1:$O$1000,MATCH(AF337,Projects!$A$1:$A$1000,0),MATCH("Groupe",Projects!$A$1:$O$1,0))=$A$2),1,
IF(AND($AF$2&lt;&gt;0,$AG$2&lt;&gt;0,DATE(YEAR(AG337),MONTH(AG337),DAY(AG337))&gt;=$AF$2,(DATE(YEAR(AG337),MONTH(AG337),DAY(AG337))&lt;=$AG$2),INDEX(Projects!$A$1:$O$1000,MATCH(AF337,Projects!$A$1:$A$1000,0),MATCH("Groupe",Projects!$A$1:$O$1,0))=$A$2),1,0)))</f>
      </c>
      <c r="AI337" s="47" t="str">
        <f>IF(AH337&lt;&gt;0,SUM($AH$4:AH337),0)</f>
      </c>
      <c r="AJ337" s="1"/>
      <c r="AK337" s="17"/>
      <c r="AM337" t="str">
        <f>Potentials!A335</f>
      </c>
      <c r="AN337" s="1" t="str">
        <f>Potentials!L335</f>
      </c>
      <c r="AO337" s="47" t="str">
        <f>IF(INDEX(Potentials!$A$1:$O$1000,MATCH(R337,Potentials!$A$1:$A$1000,0),MATCH("Origine setup",Potentials!$A$1:$O$1,0))&lt;&gt;"",0,
IF($A$2="Tous",
IF(AND($AM$2=0,$AN$2=0,DATE(YEAR(AN337),MONTH(AN337),DAY(AN337))&gt;=$O$6,(DATE(YEAR(AN337),MONTH(AN337),DAY(AN337))&lt;=$O$3),INDEX(Potentials!$A$1:$O$10000,MATCH(AM337,Potentials!$A$1:$A$1000,0),MATCH("Statut",Potentials!$A$1:$O$1,0))="9 -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IF(AND($AM$2&lt;&gt;0,$AN$2&lt;&gt;0,DATE(YEAR(AN337),MONTH(AN337),DAY(AN337))&gt;=$AM$2,(DATE(YEAR(AN337),MONTH(AN337),DAY(AN337))&lt;=$AN$2),INDEX(Potentials!$A$1:$O$10000,MATCH(AM337,Potentials!$A$1:$A$1000,0),MATCH("Statut",Potentials!$A$1:$O$1,0))="9 - Perdu"),1,0)),
IF(AND($AM$2=0,$AN$2=0,DATE(YEAR(AN337),MONTH(AN337),DAY(AN337))&gt;=$O$6,(DATE(YEAR(AN337),MONTH(AN337),DAY(AN337))&lt;=$O$3),INDEX(Potentials!$A$1:$O$1000,MATCH(AM337,Potentials!$A$1:$A$1000,0),MATCH("Groupe",Potentials!$A$1:$O$1,0))=$A$2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,MATCH(AM337,Potentials!$A$1:$A$1000,0),MATCH("Groupe",Potentials!$A$1:$O$1,0))=$A$2,INDEX(Potentials!$A$1:$O$10000,MATCH(AM337,Potentials!$A$1:$A$1000,0),MATCH("Statut",Potentials!$A$1:$O$1,0))="9 - Perdu"),1,0))))</f>
      </c>
      <c r="AP337" s="47" t="str">
        <f>IF(AO337&lt;&gt;0,SUM($AO$4:AO337),0)</f>
      </c>
      <c r="AQ337" s="1"/>
      <c r="AR337" s="17"/>
      <c r="AT337" t="str">
        <f>IF(COUNTIF($AT$4:AT336,Potentials!B335)&gt;0,"",Potentials!B335)</f>
      </c>
      <c r="AU337" s="2" t="str">
        <f t="array" ref="AU337" aca="1" ca="1">IF($A$2="Tous",SUMPRODUCT((Potentials!$F$2:$F$2000)*(Potentials!$B$2:$B$2000=AT337)*(Potentials!$E$2:$E$2000&lt;&gt;"8 - Gagne")*(Potentials!$E$2:$E$2000&lt;&gt;"9 - Perdu")*(Potentials!$E$2:$E$2000&lt;&gt;"10 - Gele"))
+SUMPRODUCT((Potentials!$F$2:$F$2000=0)*(Potentials!$B$2:$B$2000=AT337)*(Potentials!$D$2:$D$2000)*(Potentials!$E$2:$E$2000&lt;&gt;"8 - Gagne")*(Potentials!$E$2:$E$2000&lt;&gt;"9 - Perdu")*(Potentials!$E$2:$E$2000&lt;&gt;"10 - Gele")),
SUMPRODUCT((Potentials!$F$2:$F$2000)*(Potentials!$B$2:$B$2000=AT337)*(Potentials!$E$2:$E$2000&lt;&gt;"8 - Gagne")*(Potentials!$E$2:$E$2000&lt;&gt;"9 - Perdu")*(Potentials!$E$2:$E$2000&lt;&gt;"10 - Gele")*(Potentials!$O$2:$O$2000=$A$2))
+SUMPRODUCT((Potentials!$F$2:$F$2000=0)*(Potentials!$B$2:$B$2000=AT337)*(Potentials!$D$2:$D$2000)*(Potentials!$E$2:$E$2000&lt;&gt;"8 - Gagne")*(Potentials!$E$2:$E$2000&lt;&gt;"9 - Perdu")*(Potentials!$E$2:$E$2000&lt;&gt;"10 - Gele")*(Potentials!$O$2:$O$2000=$A$2)))</f>
      </c>
      <c r="BA337" t="str">
        <f>Potentials!A335</f>
      </c>
      <c r="BB337" s="2" t="str">
        <f t="array" ref="BB337" aca="1" ca="1">IF($A$2="Tous",SUMPRODUCT((Potentials!$F$2:$F$2000)*(Potentials!$A$2:$A$2000=BA337)*(Potentials!$E$2:$E$2000&lt;&gt;"8 - Gagne")*(Potentials!$E$2:$E$2000&lt;&gt;"9 - Perdu")*(Potentials!$E$2:$E$2000&lt;&gt;"10 - Gele"))
+SUMPRODUCT((Potentials!$F$2:$F$2000=0)*(Potentials!$A$2:$A$2000=BA337)*(Potentials!$D$2:$D$2000)*(Potentials!$E$2:$E$2000&lt;&gt;"8 - Gagne")*(Potentials!$E$2:$E$2000&lt;&gt;"9 - Perdu")*(Potentials!$E$2:$E$2000&lt;&gt;"10 - Gele")),
SUMPRODUCT((Potentials!$F$2:$F$2000)*(Potentials!$A$2:$A$2000=BA337)*(Potentials!$E$2:$E$2000&lt;&gt;"8 - Gagne")*(Potentials!$E$2:$E$2000&lt;&gt;"9 - Perdu")*(Potentials!$E$2:$E$2000&lt;&gt;"10 - Gele")*(Potentials!$O$2:$O$2000=$A$2))
+SUMPRODUCT((Potentials!$F$2:$F$2000=0)*(Potentials!$A$2:$A$2000=BA337)*(Potentials!$D$2:$D$2000)*(Potentials!$E$2:$E$2000&lt;&gt;"8 - Gagne")*(Potentials!$E$2:$E$2000&lt;&gt;"9 - Perdu")*(Potentials!$E$2:$E$2000&lt;&gt;"10 - Gele")*(Potentials!$O$2:$O$2000=$A$2)))</f>
      </c>
    </row>
    <row r="338" spans="1:113">
      <c r="R338" t="str">
        <f>Potentials!A336</f>
      </c>
      <c r="S338" s="1" t="str">
        <f>Potentials!M336</f>
      </c>
      <c r="T338" s="47" t="str">
        <f>IF(INDEX(Potentials!$A$1:$O$1000,MATCH(R338,Potentials!$A$1:$A$1000,0),MATCH("Origine setup",Potentials!$A$1:$O$1,0))&lt;&gt;"",0,
IF($A$2="Tous",
IF(AND($R$2=0,$S$2=0,DATE(YEAR(S338),MONTH(S338),DAY(S338))&gt;=$O$6,(DATE(YEAR(S338),MONTH(S338),DAY(S338))&lt;=$O$3),LEFT(R338,3)="PRA"),1,
IF(AND($R$2&lt;&gt;0,$S$2&lt;&gt;0,DATE(YEAR(S338),MONTH(S338),DAY(S338))&gt;=$R$2,(DATE(YEAR(S338),MONTH(S338),DAY(S338))&lt;=$S$2),LEFT(R338,3)="PRA"),1,0)),
IF(AND($R$2=0,$S$2=0,DATE(YEAR(S338),MONTH(S338),DAY(S338))&gt;=$O$6,(DATE(YEAR(S338),MONTH(S338),DAY(S338))&lt;=$O$3),INDEX(Potentials!$A$1:$O$1000,MATCH(R338,Potentials!$A$1:$A$1000,0),MATCH("Groupe",Potentials!$A$1:$O$1,0))=$A$2,LEFT(R338,3)="PRA"),1,
IF(AND($R$2&lt;&gt;0,$S$2&lt;&gt;0,DATE(YEAR(S338),MONTH(S338),DAY(S338))&gt;=$R$2,(DATE(YEAR(S338),MONTH(S338),DAY(S338))&lt;=$S$2),INDEX(Potentials!$A$1:$O$1000,MATCH(R338,Potentials!$A$1:$A$1000,0),MATCH("Groupe",Potentials!$A$1:$O$1,0))=$A$2,LEFT(R338,3)="PRA"),1,0))))</f>
      </c>
      <c r="U338" s="47" t="str">
        <f>IF(T338&lt;&gt;0,SUM($T$4:T338),0)</f>
      </c>
      <c r="V338" s="1"/>
      <c r="W338" s="17"/>
      <c r="Y338" t="str">
        <f>Projects!A336</f>
      </c>
      <c r="Z338" s="1" t="str">
        <f>Projects!I336</f>
      </c>
      <c r="AA338" s="47" t="str">
        <f>IF($A$2="Tous",
IF(AND($Y$2=0,$Z$2=0,DATE(YEAR(Z338),MONTH(Z338),DAY(Z338))&gt;=$O$6,(DATE(YEAR(Z338),MONTH(Z338),DAY(Z338))&lt;=$O$3)),1,
IF(AND($Y$2&lt;&gt;0,$Z$2&lt;&gt;0,DATE(YEAR(Z338),MONTH(Z338),DAY(Z338))&gt;=$Y$2,(DATE(YEAR(Z338),MONTH(Z338),DAY(Z338))&lt;=$Z$2)),1,0)),
IF(AND($Y$2=0,$Z$2=0,DATE(YEAR(Z338),MONTH(Z338),DAY(Z338))&gt;=$O$6,(DATE(YEAR(Z338),MONTH(Z338),DAY(Z338))&lt;=$O$3),INDEX(Projects!$A$1:$O$1000,MATCH(Y338,Projects!$A$1:$A$1000,0),MATCH("Groupe",Projects!$A$1:$O$1,0))=$A$2),1,
IF(AND($Y$2&lt;&gt;0,$Z$2&lt;&gt;0,DATE(YEAR(Z338),MONTH(Z338),DAY(Z338))&gt;=$Y$2,(DATE(YEAR(Z338),MONTH(Z338),DAY(Z338))&lt;=$Z$2),INDEX(Projects!$A$1:$O$1000,MATCH(Y338,Projects!$A$1:$A$1000,0),MATCH("Groupe",Projects!$A$1:$O$1,0))=$A$2),1,0)))</f>
      </c>
      <c r="AB338" s="47" t="str">
        <f>IF(AA338&lt;&gt;0,SUM($AA$4:AA338),0)</f>
      </c>
      <c r="AC338" s="1"/>
      <c r="AD338" s="17"/>
      <c r="AF338" t="str">
        <f>Projects!A336</f>
      </c>
      <c r="AG338" s="1" t="str">
        <f>Projects!D336</f>
      </c>
      <c r="AH338" s="47" t="str">
        <f>IF($A$2="Tous",
IF(AND($AF$2=0,$AG$2=0,DATE(YEAR(AG338),MONTH(AG338),DAY(AG338))&gt;=$O$6,(DATE(YEAR(AG338),MONTH(AG338),DAY(AG338))&lt;=$O$3)),1,
IF(AND($AF$2&lt;&gt;0,$AG$2&lt;&gt;0,DATE(YEAR(AG338),MONTH(AG338),DAY(AG338))&gt;=$AF$2,(DATE(YEAR(AG338),MONTH(AG338),DAY(AG338))&lt;=$AG$2)),1,0)),
IF(AND($AF$2=0,$AG$2=0,DATE(YEAR(AG338),MONTH(AG338),DAY(AG338))&gt;=$O$6,(DATE(YEAR(AG338),MONTH(AG338),DAY(AG338))&lt;=$O$3),INDEX(Projects!$A$1:$O$1000,MATCH(AF338,Projects!$A$1:$A$1000,0),MATCH("Groupe",Projects!$A$1:$O$1,0))=$A$2),1,
IF(AND($AF$2&lt;&gt;0,$AG$2&lt;&gt;0,DATE(YEAR(AG338),MONTH(AG338),DAY(AG338))&gt;=$AF$2,(DATE(YEAR(AG338),MONTH(AG338),DAY(AG338))&lt;=$AG$2),INDEX(Projects!$A$1:$O$1000,MATCH(AF338,Projects!$A$1:$A$1000,0),MATCH("Groupe",Projects!$A$1:$O$1,0))=$A$2),1,0)))</f>
      </c>
      <c r="AI338" s="47" t="str">
        <f>IF(AH338&lt;&gt;0,SUM($AH$4:AH338),0)</f>
      </c>
      <c r="AJ338" s="1"/>
      <c r="AK338" s="17"/>
      <c r="AM338" t="str">
        <f>Potentials!A336</f>
      </c>
      <c r="AN338" s="1" t="str">
        <f>Potentials!L336</f>
      </c>
      <c r="AO338" s="47" t="str">
        <f>IF(INDEX(Potentials!$A$1:$O$1000,MATCH(R338,Potentials!$A$1:$A$1000,0),MATCH("Origine setup",Potentials!$A$1:$O$1,0))&lt;&gt;"",0,
IF($A$2="Tous",
IF(AND($AM$2=0,$AN$2=0,DATE(YEAR(AN338),MONTH(AN338),DAY(AN338))&gt;=$O$6,(DATE(YEAR(AN338),MONTH(AN338),DAY(AN338))&lt;=$O$3),INDEX(Potentials!$A$1:$O$10000,MATCH(AM338,Potentials!$A$1:$A$1000,0),MATCH("Statut",Potentials!$A$1:$O$1,0))="9 -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IF(AND($AM$2&lt;&gt;0,$AN$2&lt;&gt;0,DATE(YEAR(AN338),MONTH(AN338),DAY(AN338))&gt;=$AM$2,(DATE(YEAR(AN338),MONTH(AN338),DAY(AN338))&lt;=$AN$2),INDEX(Potentials!$A$1:$O$10000,MATCH(AM338,Potentials!$A$1:$A$1000,0),MATCH("Statut",Potentials!$A$1:$O$1,0))="9 - Perdu"),1,0)),
IF(AND($AM$2=0,$AN$2=0,DATE(YEAR(AN338),MONTH(AN338),DAY(AN338))&gt;=$O$6,(DATE(YEAR(AN338),MONTH(AN338),DAY(AN338))&lt;=$O$3),INDEX(Potentials!$A$1:$O$1000,MATCH(AM338,Potentials!$A$1:$A$1000,0),MATCH("Groupe",Potentials!$A$1:$O$1,0))=$A$2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,MATCH(AM338,Potentials!$A$1:$A$1000,0),MATCH("Groupe",Potentials!$A$1:$O$1,0))=$A$2,INDEX(Potentials!$A$1:$O$10000,MATCH(AM338,Potentials!$A$1:$A$1000,0),MATCH("Statut",Potentials!$A$1:$O$1,0))="9 - Perdu"),1,0))))</f>
      </c>
      <c r="AP338" s="47" t="str">
        <f>IF(AO338&lt;&gt;0,SUM($AO$4:AO338),0)</f>
      </c>
      <c r="AQ338" s="1"/>
      <c r="AR338" s="17"/>
      <c r="AT338" t="str">
        <f>IF(COUNTIF($AT$4:AT337,Potentials!B336)&gt;0,"",Potentials!B336)</f>
      </c>
      <c r="AU338" s="2" t="str">
        <f t="array" ref="AU338" aca="1" ca="1">IF($A$2="Tous",SUMPRODUCT((Potentials!$F$2:$F$2000)*(Potentials!$B$2:$B$2000=AT338)*(Potentials!$E$2:$E$2000&lt;&gt;"8 - Gagne")*(Potentials!$E$2:$E$2000&lt;&gt;"9 - Perdu")*(Potentials!$E$2:$E$2000&lt;&gt;"10 - Gele"))
+SUMPRODUCT((Potentials!$F$2:$F$2000=0)*(Potentials!$B$2:$B$2000=AT338)*(Potentials!$D$2:$D$2000)*(Potentials!$E$2:$E$2000&lt;&gt;"8 - Gagne")*(Potentials!$E$2:$E$2000&lt;&gt;"9 - Perdu")*(Potentials!$E$2:$E$2000&lt;&gt;"10 - Gele")),
SUMPRODUCT((Potentials!$F$2:$F$2000)*(Potentials!$B$2:$B$2000=AT338)*(Potentials!$E$2:$E$2000&lt;&gt;"8 - Gagne")*(Potentials!$E$2:$E$2000&lt;&gt;"9 - Perdu")*(Potentials!$E$2:$E$2000&lt;&gt;"10 - Gele")*(Potentials!$O$2:$O$2000=$A$2))
+SUMPRODUCT((Potentials!$F$2:$F$2000=0)*(Potentials!$B$2:$B$2000=AT338)*(Potentials!$D$2:$D$2000)*(Potentials!$E$2:$E$2000&lt;&gt;"8 - Gagne")*(Potentials!$E$2:$E$2000&lt;&gt;"9 - Perdu")*(Potentials!$E$2:$E$2000&lt;&gt;"10 - Gele")*(Potentials!$O$2:$O$2000=$A$2)))</f>
      </c>
      <c r="BA338" t="str">
        <f>Potentials!A336</f>
      </c>
      <c r="BB338" s="2" t="str">
        <f t="array" ref="BB338" aca="1" ca="1">IF($A$2="Tous",SUMPRODUCT((Potentials!$F$2:$F$2000)*(Potentials!$A$2:$A$2000=BA338)*(Potentials!$E$2:$E$2000&lt;&gt;"8 - Gagne")*(Potentials!$E$2:$E$2000&lt;&gt;"9 - Perdu")*(Potentials!$E$2:$E$2000&lt;&gt;"10 - Gele"))
+SUMPRODUCT((Potentials!$F$2:$F$2000=0)*(Potentials!$A$2:$A$2000=BA338)*(Potentials!$D$2:$D$2000)*(Potentials!$E$2:$E$2000&lt;&gt;"8 - Gagne")*(Potentials!$E$2:$E$2000&lt;&gt;"9 - Perdu")*(Potentials!$E$2:$E$2000&lt;&gt;"10 - Gele")),
SUMPRODUCT((Potentials!$F$2:$F$2000)*(Potentials!$A$2:$A$2000=BA338)*(Potentials!$E$2:$E$2000&lt;&gt;"8 - Gagne")*(Potentials!$E$2:$E$2000&lt;&gt;"9 - Perdu")*(Potentials!$E$2:$E$2000&lt;&gt;"10 - Gele")*(Potentials!$O$2:$O$2000=$A$2))
+SUMPRODUCT((Potentials!$F$2:$F$2000=0)*(Potentials!$A$2:$A$2000=BA338)*(Potentials!$D$2:$D$2000)*(Potentials!$E$2:$E$2000&lt;&gt;"8 - Gagne")*(Potentials!$E$2:$E$2000&lt;&gt;"9 - Perdu")*(Potentials!$E$2:$E$2000&lt;&gt;"10 - Gele")*(Potentials!$O$2:$O$2000=$A$2)))</f>
      </c>
    </row>
    <row r="339" spans="1:113">
      <c r="R339" t="str">
        <f>Potentials!A337</f>
      </c>
      <c r="S339" s="1" t="str">
        <f>Potentials!M337</f>
      </c>
      <c r="T339" s="47" t="str">
        <f>IF(INDEX(Potentials!$A$1:$O$1000,MATCH(R339,Potentials!$A$1:$A$1000,0),MATCH("Origine setup",Potentials!$A$1:$O$1,0))&lt;&gt;"",0,
IF($A$2="Tous",
IF(AND($R$2=0,$S$2=0,DATE(YEAR(S339),MONTH(S339),DAY(S339))&gt;=$O$6,(DATE(YEAR(S339),MONTH(S339),DAY(S339))&lt;=$O$3),LEFT(R339,3)="PRA"),1,
IF(AND($R$2&lt;&gt;0,$S$2&lt;&gt;0,DATE(YEAR(S339),MONTH(S339),DAY(S339))&gt;=$R$2,(DATE(YEAR(S339),MONTH(S339),DAY(S339))&lt;=$S$2),LEFT(R339,3)="PRA"),1,0)),
IF(AND($R$2=0,$S$2=0,DATE(YEAR(S339),MONTH(S339),DAY(S339))&gt;=$O$6,(DATE(YEAR(S339),MONTH(S339),DAY(S339))&lt;=$O$3),INDEX(Potentials!$A$1:$O$1000,MATCH(R339,Potentials!$A$1:$A$1000,0),MATCH("Groupe",Potentials!$A$1:$O$1,0))=$A$2,LEFT(R339,3)="PRA"),1,
IF(AND($R$2&lt;&gt;0,$S$2&lt;&gt;0,DATE(YEAR(S339),MONTH(S339),DAY(S339))&gt;=$R$2,(DATE(YEAR(S339),MONTH(S339),DAY(S339))&lt;=$S$2),INDEX(Potentials!$A$1:$O$1000,MATCH(R339,Potentials!$A$1:$A$1000,0),MATCH("Groupe",Potentials!$A$1:$O$1,0))=$A$2,LEFT(R339,3)="PRA"),1,0))))</f>
      </c>
      <c r="U339" s="47" t="str">
        <f>IF(T339&lt;&gt;0,SUM($T$4:T339),0)</f>
      </c>
      <c r="V339" s="1"/>
      <c r="W339" s="17"/>
      <c r="Y339" t="str">
        <f>Projects!A337</f>
      </c>
      <c r="Z339" s="1" t="str">
        <f>Projects!I337</f>
      </c>
      <c r="AA339" s="47" t="str">
        <f>IF($A$2="Tous",
IF(AND($Y$2=0,$Z$2=0,DATE(YEAR(Z339),MONTH(Z339),DAY(Z339))&gt;=$O$6,(DATE(YEAR(Z339),MONTH(Z339),DAY(Z339))&lt;=$O$3)),1,
IF(AND($Y$2&lt;&gt;0,$Z$2&lt;&gt;0,DATE(YEAR(Z339),MONTH(Z339),DAY(Z339))&gt;=$Y$2,(DATE(YEAR(Z339),MONTH(Z339),DAY(Z339))&lt;=$Z$2)),1,0)),
IF(AND($Y$2=0,$Z$2=0,DATE(YEAR(Z339),MONTH(Z339),DAY(Z339))&gt;=$O$6,(DATE(YEAR(Z339),MONTH(Z339),DAY(Z339))&lt;=$O$3),INDEX(Projects!$A$1:$O$1000,MATCH(Y339,Projects!$A$1:$A$1000,0),MATCH("Groupe",Projects!$A$1:$O$1,0))=$A$2),1,
IF(AND($Y$2&lt;&gt;0,$Z$2&lt;&gt;0,DATE(YEAR(Z339),MONTH(Z339),DAY(Z339))&gt;=$Y$2,(DATE(YEAR(Z339),MONTH(Z339),DAY(Z339))&lt;=$Z$2),INDEX(Projects!$A$1:$O$1000,MATCH(Y339,Projects!$A$1:$A$1000,0),MATCH("Groupe",Projects!$A$1:$O$1,0))=$A$2),1,0)))</f>
      </c>
      <c r="AB339" s="47" t="str">
        <f>IF(AA339&lt;&gt;0,SUM($AA$4:AA339),0)</f>
      </c>
      <c r="AC339" s="1"/>
      <c r="AD339" s="17"/>
      <c r="AF339" t="str">
        <f>Projects!A337</f>
      </c>
      <c r="AG339" s="1" t="str">
        <f>Projects!D337</f>
      </c>
      <c r="AH339" s="47" t="str">
        <f>IF($A$2="Tous",
IF(AND($AF$2=0,$AG$2=0,DATE(YEAR(AG339),MONTH(AG339),DAY(AG339))&gt;=$O$6,(DATE(YEAR(AG339),MONTH(AG339),DAY(AG339))&lt;=$O$3)),1,
IF(AND($AF$2&lt;&gt;0,$AG$2&lt;&gt;0,DATE(YEAR(AG339),MONTH(AG339),DAY(AG339))&gt;=$AF$2,(DATE(YEAR(AG339),MONTH(AG339),DAY(AG339))&lt;=$AG$2)),1,0)),
IF(AND($AF$2=0,$AG$2=0,DATE(YEAR(AG339),MONTH(AG339),DAY(AG339))&gt;=$O$6,(DATE(YEAR(AG339),MONTH(AG339),DAY(AG339))&lt;=$O$3),INDEX(Projects!$A$1:$O$1000,MATCH(AF339,Projects!$A$1:$A$1000,0),MATCH("Groupe",Projects!$A$1:$O$1,0))=$A$2),1,
IF(AND($AF$2&lt;&gt;0,$AG$2&lt;&gt;0,DATE(YEAR(AG339),MONTH(AG339),DAY(AG339))&gt;=$AF$2,(DATE(YEAR(AG339),MONTH(AG339),DAY(AG339))&lt;=$AG$2),INDEX(Projects!$A$1:$O$1000,MATCH(AF339,Projects!$A$1:$A$1000,0),MATCH("Groupe",Projects!$A$1:$O$1,0))=$A$2),1,0)))</f>
      </c>
      <c r="AI339" s="47" t="str">
        <f>IF(AH339&lt;&gt;0,SUM($AH$4:AH339),0)</f>
      </c>
      <c r="AJ339" s="1"/>
      <c r="AK339" s="17"/>
      <c r="AM339" t="str">
        <f>Potentials!A337</f>
      </c>
      <c r="AN339" s="1" t="str">
        <f>Potentials!L337</f>
      </c>
      <c r="AO339" s="47" t="str">
        <f>IF(INDEX(Potentials!$A$1:$O$1000,MATCH(R339,Potentials!$A$1:$A$1000,0),MATCH("Origine setup",Potentials!$A$1:$O$1,0))&lt;&gt;"",0,
IF($A$2="Tous",
IF(AND($AM$2=0,$AN$2=0,DATE(YEAR(AN339),MONTH(AN339),DAY(AN339))&gt;=$O$6,(DATE(YEAR(AN339),MONTH(AN339),DAY(AN339))&lt;=$O$3),INDEX(Potentials!$A$1:$O$10000,MATCH(AM339,Potentials!$A$1:$A$1000,0),MATCH("Statut",Potentials!$A$1:$O$1,0))="9 -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IF(AND($AM$2&lt;&gt;0,$AN$2&lt;&gt;0,DATE(YEAR(AN339),MONTH(AN339),DAY(AN339))&gt;=$AM$2,(DATE(YEAR(AN339),MONTH(AN339),DAY(AN339))&lt;=$AN$2),INDEX(Potentials!$A$1:$O$10000,MATCH(AM339,Potentials!$A$1:$A$1000,0),MATCH("Statut",Potentials!$A$1:$O$1,0))="9 - Perdu"),1,0)),
IF(AND($AM$2=0,$AN$2=0,DATE(YEAR(AN339),MONTH(AN339),DAY(AN339))&gt;=$O$6,(DATE(YEAR(AN339),MONTH(AN339),DAY(AN339))&lt;=$O$3),INDEX(Potentials!$A$1:$O$1000,MATCH(AM339,Potentials!$A$1:$A$1000,0),MATCH("Groupe",Potentials!$A$1:$O$1,0))=$A$2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,MATCH(AM339,Potentials!$A$1:$A$1000,0),MATCH("Groupe",Potentials!$A$1:$O$1,0))=$A$2,INDEX(Potentials!$A$1:$O$10000,MATCH(AM339,Potentials!$A$1:$A$1000,0),MATCH("Statut",Potentials!$A$1:$O$1,0))="9 - Perdu"),1,0))))</f>
      </c>
      <c r="AP339" s="47" t="str">
        <f>IF(AO339&lt;&gt;0,SUM($AO$4:AO339),0)</f>
      </c>
      <c r="AQ339" s="1"/>
      <c r="AR339" s="17"/>
      <c r="AT339" t="str">
        <f>IF(COUNTIF($AT$4:AT338,Potentials!B337)&gt;0,"",Potentials!B337)</f>
      </c>
      <c r="AU339" s="2" t="str">
        <f t="array" ref="AU339" aca="1" ca="1">IF($A$2="Tous",SUMPRODUCT((Potentials!$F$2:$F$2000)*(Potentials!$B$2:$B$2000=AT339)*(Potentials!$E$2:$E$2000&lt;&gt;"8 - Gagne")*(Potentials!$E$2:$E$2000&lt;&gt;"9 - Perdu")*(Potentials!$E$2:$E$2000&lt;&gt;"10 - Gele"))
+SUMPRODUCT((Potentials!$F$2:$F$2000=0)*(Potentials!$B$2:$B$2000=AT339)*(Potentials!$D$2:$D$2000)*(Potentials!$E$2:$E$2000&lt;&gt;"8 - Gagne")*(Potentials!$E$2:$E$2000&lt;&gt;"9 - Perdu")*(Potentials!$E$2:$E$2000&lt;&gt;"10 - Gele")),
SUMPRODUCT((Potentials!$F$2:$F$2000)*(Potentials!$B$2:$B$2000=AT339)*(Potentials!$E$2:$E$2000&lt;&gt;"8 - Gagne")*(Potentials!$E$2:$E$2000&lt;&gt;"9 - Perdu")*(Potentials!$E$2:$E$2000&lt;&gt;"10 - Gele")*(Potentials!$O$2:$O$2000=$A$2))
+SUMPRODUCT((Potentials!$F$2:$F$2000=0)*(Potentials!$B$2:$B$2000=AT339)*(Potentials!$D$2:$D$2000)*(Potentials!$E$2:$E$2000&lt;&gt;"8 - Gagne")*(Potentials!$E$2:$E$2000&lt;&gt;"9 - Perdu")*(Potentials!$E$2:$E$2000&lt;&gt;"10 - Gele")*(Potentials!$O$2:$O$2000=$A$2)))</f>
      </c>
      <c r="BA339" t="str">
        <f>Potentials!A337</f>
      </c>
      <c r="BB339" s="2" t="str">
        <f t="array" ref="BB339" aca="1" ca="1">IF($A$2="Tous",SUMPRODUCT((Potentials!$F$2:$F$2000)*(Potentials!$A$2:$A$2000=BA339)*(Potentials!$E$2:$E$2000&lt;&gt;"8 - Gagne")*(Potentials!$E$2:$E$2000&lt;&gt;"9 - Perdu")*(Potentials!$E$2:$E$2000&lt;&gt;"10 - Gele"))
+SUMPRODUCT((Potentials!$F$2:$F$2000=0)*(Potentials!$A$2:$A$2000=BA339)*(Potentials!$D$2:$D$2000)*(Potentials!$E$2:$E$2000&lt;&gt;"8 - Gagne")*(Potentials!$E$2:$E$2000&lt;&gt;"9 - Perdu")*(Potentials!$E$2:$E$2000&lt;&gt;"10 - Gele")),
SUMPRODUCT((Potentials!$F$2:$F$2000)*(Potentials!$A$2:$A$2000=BA339)*(Potentials!$E$2:$E$2000&lt;&gt;"8 - Gagne")*(Potentials!$E$2:$E$2000&lt;&gt;"9 - Perdu")*(Potentials!$E$2:$E$2000&lt;&gt;"10 - Gele")*(Potentials!$O$2:$O$2000=$A$2))
+SUMPRODUCT((Potentials!$F$2:$F$2000=0)*(Potentials!$A$2:$A$2000=BA339)*(Potentials!$D$2:$D$2000)*(Potentials!$E$2:$E$2000&lt;&gt;"8 - Gagne")*(Potentials!$E$2:$E$2000&lt;&gt;"9 - Perdu")*(Potentials!$E$2:$E$2000&lt;&gt;"10 - Gele")*(Potentials!$O$2:$O$2000=$A$2)))</f>
      </c>
    </row>
    <row r="340" spans="1:113">
      <c r="R340" t="str">
        <f>Potentials!A338</f>
      </c>
      <c r="S340" s="1" t="str">
        <f>Potentials!M338</f>
      </c>
      <c r="T340" s="47" t="str">
        <f>IF(INDEX(Potentials!$A$1:$O$1000,MATCH(R340,Potentials!$A$1:$A$1000,0),MATCH("Origine setup",Potentials!$A$1:$O$1,0))&lt;&gt;"",0,
IF($A$2="Tous",
IF(AND($R$2=0,$S$2=0,DATE(YEAR(S340),MONTH(S340),DAY(S340))&gt;=$O$6,(DATE(YEAR(S340),MONTH(S340),DAY(S340))&lt;=$O$3),LEFT(R340,3)="PRA"),1,
IF(AND($R$2&lt;&gt;0,$S$2&lt;&gt;0,DATE(YEAR(S340),MONTH(S340),DAY(S340))&gt;=$R$2,(DATE(YEAR(S340),MONTH(S340),DAY(S340))&lt;=$S$2),LEFT(R340,3)="PRA"),1,0)),
IF(AND($R$2=0,$S$2=0,DATE(YEAR(S340),MONTH(S340),DAY(S340))&gt;=$O$6,(DATE(YEAR(S340),MONTH(S340),DAY(S340))&lt;=$O$3),INDEX(Potentials!$A$1:$O$1000,MATCH(R340,Potentials!$A$1:$A$1000,0),MATCH("Groupe",Potentials!$A$1:$O$1,0))=$A$2,LEFT(R340,3)="PRA"),1,
IF(AND($R$2&lt;&gt;0,$S$2&lt;&gt;0,DATE(YEAR(S340),MONTH(S340),DAY(S340))&gt;=$R$2,(DATE(YEAR(S340),MONTH(S340),DAY(S340))&lt;=$S$2),INDEX(Potentials!$A$1:$O$1000,MATCH(R340,Potentials!$A$1:$A$1000,0),MATCH("Groupe",Potentials!$A$1:$O$1,0))=$A$2,LEFT(R340,3)="PRA"),1,0))))</f>
      </c>
      <c r="U340" s="47" t="str">
        <f>IF(T340&lt;&gt;0,SUM($T$4:T340),0)</f>
      </c>
      <c r="V340" s="1"/>
      <c r="W340" s="17"/>
      <c r="Y340" t="str">
        <f>Projects!A338</f>
      </c>
      <c r="Z340" s="1" t="str">
        <f>Projects!I338</f>
      </c>
      <c r="AA340" s="47" t="str">
        <f>IF($A$2="Tous",
IF(AND($Y$2=0,$Z$2=0,DATE(YEAR(Z340),MONTH(Z340),DAY(Z340))&gt;=$O$6,(DATE(YEAR(Z340),MONTH(Z340),DAY(Z340))&lt;=$O$3)),1,
IF(AND($Y$2&lt;&gt;0,$Z$2&lt;&gt;0,DATE(YEAR(Z340),MONTH(Z340),DAY(Z340))&gt;=$Y$2,(DATE(YEAR(Z340),MONTH(Z340),DAY(Z340))&lt;=$Z$2)),1,0)),
IF(AND($Y$2=0,$Z$2=0,DATE(YEAR(Z340),MONTH(Z340),DAY(Z340))&gt;=$O$6,(DATE(YEAR(Z340),MONTH(Z340),DAY(Z340))&lt;=$O$3),INDEX(Projects!$A$1:$O$1000,MATCH(Y340,Projects!$A$1:$A$1000,0),MATCH("Groupe",Projects!$A$1:$O$1,0))=$A$2),1,
IF(AND($Y$2&lt;&gt;0,$Z$2&lt;&gt;0,DATE(YEAR(Z340),MONTH(Z340),DAY(Z340))&gt;=$Y$2,(DATE(YEAR(Z340),MONTH(Z340),DAY(Z340))&lt;=$Z$2),INDEX(Projects!$A$1:$O$1000,MATCH(Y340,Projects!$A$1:$A$1000,0),MATCH("Groupe",Projects!$A$1:$O$1,0))=$A$2),1,0)))</f>
      </c>
      <c r="AB340" s="47" t="str">
        <f>IF(AA340&lt;&gt;0,SUM($AA$4:AA340),0)</f>
      </c>
      <c r="AC340" s="1"/>
      <c r="AD340" s="17"/>
      <c r="AF340" t="str">
        <f>Projects!A338</f>
      </c>
      <c r="AG340" s="1" t="str">
        <f>Projects!D338</f>
      </c>
      <c r="AH340" s="47" t="str">
        <f>IF($A$2="Tous",
IF(AND($AF$2=0,$AG$2=0,DATE(YEAR(AG340),MONTH(AG340),DAY(AG340))&gt;=$O$6,(DATE(YEAR(AG340),MONTH(AG340),DAY(AG340))&lt;=$O$3)),1,
IF(AND($AF$2&lt;&gt;0,$AG$2&lt;&gt;0,DATE(YEAR(AG340),MONTH(AG340),DAY(AG340))&gt;=$AF$2,(DATE(YEAR(AG340),MONTH(AG340),DAY(AG340))&lt;=$AG$2)),1,0)),
IF(AND($AF$2=0,$AG$2=0,DATE(YEAR(AG340),MONTH(AG340),DAY(AG340))&gt;=$O$6,(DATE(YEAR(AG340),MONTH(AG340),DAY(AG340))&lt;=$O$3),INDEX(Projects!$A$1:$O$1000,MATCH(AF340,Projects!$A$1:$A$1000,0),MATCH("Groupe",Projects!$A$1:$O$1,0))=$A$2),1,
IF(AND($AF$2&lt;&gt;0,$AG$2&lt;&gt;0,DATE(YEAR(AG340),MONTH(AG340),DAY(AG340))&gt;=$AF$2,(DATE(YEAR(AG340),MONTH(AG340),DAY(AG340))&lt;=$AG$2),INDEX(Projects!$A$1:$O$1000,MATCH(AF340,Projects!$A$1:$A$1000,0),MATCH("Groupe",Projects!$A$1:$O$1,0))=$A$2),1,0)))</f>
      </c>
      <c r="AI340" s="47" t="str">
        <f>IF(AH340&lt;&gt;0,SUM($AH$4:AH340),0)</f>
      </c>
      <c r="AJ340" s="1"/>
      <c r="AK340" s="17"/>
      <c r="AM340" t="str">
        <f>Potentials!A338</f>
      </c>
      <c r="AN340" s="1" t="str">
        <f>Potentials!L338</f>
      </c>
      <c r="AO340" s="47" t="str">
        <f>IF(INDEX(Potentials!$A$1:$O$1000,MATCH(R340,Potentials!$A$1:$A$1000,0),MATCH("Origine setup",Potentials!$A$1:$O$1,0))&lt;&gt;"",0,
IF($A$2="Tous",
IF(AND($AM$2=0,$AN$2=0,DATE(YEAR(AN340),MONTH(AN340),DAY(AN340))&gt;=$O$6,(DATE(YEAR(AN340),MONTH(AN340),DAY(AN340))&lt;=$O$3),INDEX(Potentials!$A$1:$O$10000,MATCH(AM340,Potentials!$A$1:$A$1000,0),MATCH("Statut",Potentials!$A$1:$O$1,0))="9 -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IF(AND($AM$2&lt;&gt;0,$AN$2&lt;&gt;0,DATE(YEAR(AN340),MONTH(AN340),DAY(AN340))&gt;=$AM$2,(DATE(YEAR(AN340),MONTH(AN340),DAY(AN340))&lt;=$AN$2),INDEX(Potentials!$A$1:$O$10000,MATCH(AM340,Potentials!$A$1:$A$1000,0),MATCH("Statut",Potentials!$A$1:$O$1,0))="9 - Perdu"),1,0)),
IF(AND($AM$2=0,$AN$2=0,DATE(YEAR(AN340),MONTH(AN340),DAY(AN340))&gt;=$O$6,(DATE(YEAR(AN340),MONTH(AN340),DAY(AN340))&lt;=$O$3),INDEX(Potentials!$A$1:$O$1000,MATCH(AM340,Potentials!$A$1:$A$1000,0),MATCH("Groupe",Potentials!$A$1:$O$1,0))=$A$2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,MATCH(AM340,Potentials!$A$1:$A$1000,0),MATCH("Groupe",Potentials!$A$1:$O$1,0))=$A$2,INDEX(Potentials!$A$1:$O$10000,MATCH(AM340,Potentials!$A$1:$A$1000,0),MATCH("Statut",Potentials!$A$1:$O$1,0))="9 - Perdu"),1,0))))</f>
      </c>
      <c r="AP340" s="47" t="str">
        <f>IF(AO340&lt;&gt;0,SUM($AO$4:AO340),0)</f>
      </c>
      <c r="AQ340" s="1"/>
      <c r="AR340" s="17"/>
      <c r="AT340" t="str">
        <f>IF(COUNTIF($AT$4:AT339,Potentials!B338)&gt;0,"",Potentials!B338)</f>
      </c>
      <c r="AU340" s="2" t="str">
        <f t="array" ref="AU340" aca="1" ca="1">IF($A$2="Tous",SUMPRODUCT((Potentials!$F$2:$F$2000)*(Potentials!$B$2:$B$2000=AT340)*(Potentials!$E$2:$E$2000&lt;&gt;"8 - Gagne")*(Potentials!$E$2:$E$2000&lt;&gt;"9 - Perdu")*(Potentials!$E$2:$E$2000&lt;&gt;"10 - Gele"))
+SUMPRODUCT((Potentials!$F$2:$F$2000=0)*(Potentials!$B$2:$B$2000=AT340)*(Potentials!$D$2:$D$2000)*(Potentials!$E$2:$E$2000&lt;&gt;"8 - Gagne")*(Potentials!$E$2:$E$2000&lt;&gt;"9 - Perdu")*(Potentials!$E$2:$E$2000&lt;&gt;"10 - Gele")),
SUMPRODUCT((Potentials!$F$2:$F$2000)*(Potentials!$B$2:$B$2000=AT340)*(Potentials!$E$2:$E$2000&lt;&gt;"8 - Gagne")*(Potentials!$E$2:$E$2000&lt;&gt;"9 - Perdu")*(Potentials!$E$2:$E$2000&lt;&gt;"10 - Gele")*(Potentials!$O$2:$O$2000=$A$2))
+SUMPRODUCT((Potentials!$F$2:$F$2000=0)*(Potentials!$B$2:$B$2000=AT340)*(Potentials!$D$2:$D$2000)*(Potentials!$E$2:$E$2000&lt;&gt;"8 - Gagne")*(Potentials!$E$2:$E$2000&lt;&gt;"9 - Perdu")*(Potentials!$E$2:$E$2000&lt;&gt;"10 - Gele")*(Potentials!$O$2:$O$2000=$A$2)))</f>
      </c>
      <c r="BA340" t="str">
        <f>Potentials!A338</f>
      </c>
      <c r="BB340" s="2" t="str">
        <f t="array" ref="BB340" aca="1" ca="1">IF($A$2="Tous",SUMPRODUCT((Potentials!$F$2:$F$2000)*(Potentials!$A$2:$A$2000=BA340)*(Potentials!$E$2:$E$2000&lt;&gt;"8 - Gagne")*(Potentials!$E$2:$E$2000&lt;&gt;"9 - Perdu")*(Potentials!$E$2:$E$2000&lt;&gt;"10 - Gele"))
+SUMPRODUCT((Potentials!$F$2:$F$2000=0)*(Potentials!$A$2:$A$2000=BA340)*(Potentials!$D$2:$D$2000)*(Potentials!$E$2:$E$2000&lt;&gt;"8 - Gagne")*(Potentials!$E$2:$E$2000&lt;&gt;"9 - Perdu")*(Potentials!$E$2:$E$2000&lt;&gt;"10 - Gele")),
SUMPRODUCT((Potentials!$F$2:$F$2000)*(Potentials!$A$2:$A$2000=BA340)*(Potentials!$E$2:$E$2000&lt;&gt;"8 - Gagne")*(Potentials!$E$2:$E$2000&lt;&gt;"9 - Perdu")*(Potentials!$E$2:$E$2000&lt;&gt;"10 - Gele")*(Potentials!$O$2:$O$2000=$A$2))
+SUMPRODUCT((Potentials!$F$2:$F$2000=0)*(Potentials!$A$2:$A$2000=BA340)*(Potentials!$D$2:$D$2000)*(Potentials!$E$2:$E$2000&lt;&gt;"8 - Gagne")*(Potentials!$E$2:$E$2000&lt;&gt;"9 - Perdu")*(Potentials!$E$2:$E$2000&lt;&gt;"10 - Gele")*(Potentials!$O$2:$O$2000=$A$2)))</f>
      </c>
    </row>
    <row r="341" spans="1:113">
      <c r="R341" t="str">
        <f>Potentials!A339</f>
      </c>
      <c r="S341" s="1" t="str">
        <f>Potentials!M339</f>
      </c>
      <c r="T341" s="47" t="str">
        <f>IF(INDEX(Potentials!$A$1:$O$1000,MATCH(R341,Potentials!$A$1:$A$1000,0),MATCH("Origine setup",Potentials!$A$1:$O$1,0))&lt;&gt;"",0,
IF($A$2="Tous",
IF(AND($R$2=0,$S$2=0,DATE(YEAR(S341),MONTH(S341),DAY(S341))&gt;=$O$6,(DATE(YEAR(S341),MONTH(S341),DAY(S341))&lt;=$O$3),LEFT(R341,3)="PRA"),1,
IF(AND($R$2&lt;&gt;0,$S$2&lt;&gt;0,DATE(YEAR(S341),MONTH(S341),DAY(S341))&gt;=$R$2,(DATE(YEAR(S341),MONTH(S341),DAY(S341))&lt;=$S$2),LEFT(R341,3)="PRA"),1,0)),
IF(AND($R$2=0,$S$2=0,DATE(YEAR(S341),MONTH(S341),DAY(S341))&gt;=$O$6,(DATE(YEAR(S341),MONTH(S341),DAY(S341))&lt;=$O$3),INDEX(Potentials!$A$1:$O$1000,MATCH(R341,Potentials!$A$1:$A$1000,0),MATCH("Groupe",Potentials!$A$1:$O$1,0))=$A$2,LEFT(R341,3)="PRA"),1,
IF(AND($R$2&lt;&gt;0,$S$2&lt;&gt;0,DATE(YEAR(S341),MONTH(S341),DAY(S341))&gt;=$R$2,(DATE(YEAR(S341),MONTH(S341),DAY(S341))&lt;=$S$2),INDEX(Potentials!$A$1:$O$1000,MATCH(R341,Potentials!$A$1:$A$1000,0),MATCH("Groupe",Potentials!$A$1:$O$1,0))=$A$2,LEFT(R341,3)="PRA"),1,0))))</f>
      </c>
      <c r="U341" s="47" t="str">
        <f>IF(T341&lt;&gt;0,SUM($T$4:T341),0)</f>
      </c>
      <c r="V341" s="1"/>
      <c r="W341" s="17"/>
      <c r="Y341" t="str">
        <f>Projects!A339</f>
      </c>
      <c r="Z341" s="1" t="str">
        <f>Projects!I339</f>
      </c>
      <c r="AA341" s="47" t="str">
        <f>IF($A$2="Tous",
IF(AND($Y$2=0,$Z$2=0,DATE(YEAR(Z341),MONTH(Z341),DAY(Z341))&gt;=$O$6,(DATE(YEAR(Z341),MONTH(Z341),DAY(Z341))&lt;=$O$3)),1,
IF(AND($Y$2&lt;&gt;0,$Z$2&lt;&gt;0,DATE(YEAR(Z341),MONTH(Z341),DAY(Z341))&gt;=$Y$2,(DATE(YEAR(Z341),MONTH(Z341),DAY(Z341))&lt;=$Z$2)),1,0)),
IF(AND($Y$2=0,$Z$2=0,DATE(YEAR(Z341),MONTH(Z341),DAY(Z341))&gt;=$O$6,(DATE(YEAR(Z341),MONTH(Z341),DAY(Z341))&lt;=$O$3),INDEX(Projects!$A$1:$O$1000,MATCH(Y341,Projects!$A$1:$A$1000,0),MATCH("Groupe",Projects!$A$1:$O$1,0))=$A$2),1,
IF(AND($Y$2&lt;&gt;0,$Z$2&lt;&gt;0,DATE(YEAR(Z341),MONTH(Z341),DAY(Z341))&gt;=$Y$2,(DATE(YEAR(Z341),MONTH(Z341),DAY(Z341))&lt;=$Z$2),INDEX(Projects!$A$1:$O$1000,MATCH(Y341,Projects!$A$1:$A$1000,0),MATCH("Groupe",Projects!$A$1:$O$1,0))=$A$2),1,0)))</f>
      </c>
      <c r="AB341" s="47" t="str">
        <f>IF(AA341&lt;&gt;0,SUM($AA$4:AA341),0)</f>
      </c>
      <c r="AC341" s="1"/>
      <c r="AD341" s="17"/>
      <c r="AF341" t="str">
        <f>Projects!A339</f>
      </c>
      <c r="AG341" s="1" t="str">
        <f>Projects!D339</f>
      </c>
      <c r="AH341" s="47" t="str">
        <f>IF($A$2="Tous",
IF(AND($AF$2=0,$AG$2=0,DATE(YEAR(AG341),MONTH(AG341),DAY(AG341))&gt;=$O$6,(DATE(YEAR(AG341),MONTH(AG341),DAY(AG341))&lt;=$O$3)),1,
IF(AND($AF$2&lt;&gt;0,$AG$2&lt;&gt;0,DATE(YEAR(AG341),MONTH(AG341),DAY(AG341))&gt;=$AF$2,(DATE(YEAR(AG341),MONTH(AG341),DAY(AG341))&lt;=$AG$2)),1,0)),
IF(AND($AF$2=0,$AG$2=0,DATE(YEAR(AG341),MONTH(AG341),DAY(AG341))&gt;=$O$6,(DATE(YEAR(AG341),MONTH(AG341),DAY(AG341))&lt;=$O$3),INDEX(Projects!$A$1:$O$1000,MATCH(AF341,Projects!$A$1:$A$1000,0),MATCH("Groupe",Projects!$A$1:$O$1,0))=$A$2),1,
IF(AND($AF$2&lt;&gt;0,$AG$2&lt;&gt;0,DATE(YEAR(AG341),MONTH(AG341),DAY(AG341))&gt;=$AF$2,(DATE(YEAR(AG341),MONTH(AG341),DAY(AG341))&lt;=$AG$2),INDEX(Projects!$A$1:$O$1000,MATCH(AF341,Projects!$A$1:$A$1000,0),MATCH("Groupe",Projects!$A$1:$O$1,0))=$A$2),1,0)))</f>
      </c>
      <c r="AI341" s="47" t="str">
        <f>IF(AH341&lt;&gt;0,SUM($AH$4:AH341),0)</f>
      </c>
      <c r="AJ341" s="1"/>
      <c r="AK341" s="17"/>
      <c r="AM341" t="str">
        <f>Potentials!A339</f>
      </c>
      <c r="AN341" s="1" t="str">
        <f>Potentials!L339</f>
      </c>
      <c r="AO341" s="47" t="str">
        <f>IF(INDEX(Potentials!$A$1:$O$1000,MATCH(R341,Potentials!$A$1:$A$1000,0),MATCH("Origine setup",Potentials!$A$1:$O$1,0))&lt;&gt;"",0,
IF($A$2="Tous",
IF(AND($AM$2=0,$AN$2=0,DATE(YEAR(AN341),MONTH(AN341),DAY(AN341))&gt;=$O$6,(DATE(YEAR(AN341),MONTH(AN341),DAY(AN341))&lt;=$O$3),INDEX(Potentials!$A$1:$O$10000,MATCH(AM341,Potentials!$A$1:$A$1000,0),MATCH("Statut",Potentials!$A$1:$O$1,0))="9 -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IF(AND($AM$2&lt;&gt;0,$AN$2&lt;&gt;0,DATE(YEAR(AN341),MONTH(AN341),DAY(AN341))&gt;=$AM$2,(DATE(YEAR(AN341),MONTH(AN341),DAY(AN341))&lt;=$AN$2),INDEX(Potentials!$A$1:$O$10000,MATCH(AM341,Potentials!$A$1:$A$1000,0),MATCH("Statut",Potentials!$A$1:$O$1,0))="9 - Perdu"),1,0)),
IF(AND($AM$2=0,$AN$2=0,DATE(YEAR(AN341),MONTH(AN341),DAY(AN341))&gt;=$O$6,(DATE(YEAR(AN341),MONTH(AN341),DAY(AN341))&lt;=$O$3),INDEX(Potentials!$A$1:$O$1000,MATCH(AM341,Potentials!$A$1:$A$1000,0),MATCH("Groupe",Potentials!$A$1:$O$1,0))=$A$2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,MATCH(AM341,Potentials!$A$1:$A$1000,0),MATCH("Groupe",Potentials!$A$1:$O$1,0))=$A$2,INDEX(Potentials!$A$1:$O$10000,MATCH(AM341,Potentials!$A$1:$A$1000,0),MATCH("Statut",Potentials!$A$1:$O$1,0))="9 - Perdu"),1,0))))</f>
      </c>
      <c r="AP341" s="47" t="str">
        <f>IF(AO341&lt;&gt;0,SUM($AO$4:AO341),0)</f>
      </c>
      <c r="AQ341" s="1"/>
      <c r="AR341" s="17"/>
      <c r="AT341" t="str">
        <f>IF(COUNTIF($AT$4:AT340,Potentials!B339)&gt;0,"",Potentials!B339)</f>
      </c>
      <c r="AU341" s="2" t="str">
        <f t="array" ref="AU341" aca="1" ca="1">IF($A$2="Tous",SUMPRODUCT((Potentials!$F$2:$F$2000)*(Potentials!$B$2:$B$2000=AT341)*(Potentials!$E$2:$E$2000&lt;&gt;"8 - Gagne")*(Potentials!$E$2:$E$2000&lt;&gt;"9 - Perdu")*(Potentials!$E$2:$E$2000&lt;&gt;"10 - Gele"))
+SUMPRODUCT((Potentials!$F$2:$F$2000=0)*(Potentials!$B$2:$B$2000=AT341)*(Potentials!$D$2:$D$2000)*(Potentials!$E$2:$E$2000&lt;&gt;"8 - Gagne")*(Potentials!$E$2:$E$2000&lt;&gt;"9 - Perdu")*(Potentials!$E$2:$E$2000&lt;&gt;"10 - Gele")),
SUMPRODUCT((Potentials!$F$2:$F$2000)*(Potentials!$B$2:$B$2000=AT341)*(Potentials!$E$2:$E$2000&lt;&gt;"8 - Gagne")*(Potentials!$E$2:$E$2000&lt;&gt;"9 - Perdu")*(Potentials!$E$2:$E$2000&lt;&gt;"10 - Gele")*(Potentials!$O$2:$O$2000=$A$2))
+SUMPRODUCT((Potentials!$F$2:$F$2000=0)*(Potentials!$B$2:$B$2000=AT341)*(Potentials!$D$2:$D$2000)*(Potentials!$E$2:$E$2000&lt;&gt;"8 - Gagne")*(Potentials!$E$2:$E$2000&lt;&gt;"9 - Perdu")*(Potentials!$E$2:$E$2000&lt;&gt;"10 - Gele")*(Potentials!$O$2:$O$2000=$A$2)))</f>
      </c>
      <c r="BA341" t="str">
        <f>Potentials!A339</f>
      </c>
      <c r="BB341" s="2" t="str">
        <f t="array" ref="BB341" aca="1" ca="1">IF($A$2="Tous",SUMPRODUCT((Potentials!$F$2:$F$2000)*(Potentials!$A$2:$A$2000=BA341)*(Potentials!$E$2:$E$2000&lt;&gt;"8 - Gagne")*(Potentials!$E$2:$E$2000&lt;&gt;"9 - Perdu")*(Potentials!$E$2:$E$2000&lt;&gt;"10 - Gele"))
+SUMPRODUCT((Potentials!$F$2:$F$2000=0)*(Potentials!$A$2:$A$2000=BA341)*(Potentials!$D$2:$D$2000)*(Potentials!$E$2:$E$2000&lt;&gt;"8 - Gagne")*(Potentials!$E$2:$E$2000&lt;&gt;"9 - Perdu")*(Potentials!$E$2:$E$2000&lt;&gt;"10 - Gele")),
SUMPRODUCT((Potentials!$F$2:$F$2000)*(Potentials!$A$2:$A$2000=BA341)*(Potentials!$E$2:$E$2000&lt;&gt;"8 - Gagne")*(Potentials!$E$2:$E$2000&lt;&gt;"9 - Perdu")*(Potentials!$E$2:$E$2000&lt;&gt;"10 - Gele")*(Potentials!$O$2:$O$2000=$A$2))
+SUMPRODUCT((Potentials!$F$2:$F$2000=0)*(Potentials!$A$2:$A$2000=BA341)*(Potentials!$D$2:$D$2000)*(Potentials!$E$2:$E$2000&lt;&gt;"8 - Gagne")*(Potentials!$E$2:$E$2000&lt;&gt;"9 - Perdu")*(Potentials!$E$2:$E$2000&lt;&gt;"10 - Gele")*(Potentials!$O$2:$O$2000=$A$2)))</f>
      </c>
    </row>
    <row r="342" spans="1:113">
      <c r="R342" t="str">
        <f>Potentials!A340</f>
      </c>
      <c r="S342" s="1" t="str">
        <f>Potentials!M340</f>
      </c>
      <c r="T342" s="47" t="str">
        <f>IF(INDEX(Potentials!$A$1:$O$1000,MATCH(R342,Potentials!$A$1:$A$1000,0),MATCH("Origine setup",Potentials!$A$1:$O$1,0))&lt;&gt;"",0,
IF($A$2="Tous",
IF(AND($R$2=0,$S$2=0,DATE(YEAR(S342),MONTH(S342),DAY(S342))&gt;=$O$6,(DATE(YEAR(S342),MONTH(S342),DAY(S342))&lt;=$O$3),LEFT(R342,3)="PRA"),1,
IF(AND($R$2&lt;&gt;0,$S$2&lt;&gt;0,DATE(YEAR(S342),MONTH(S342),DAY(S342))&gt;=$R$2,(DATE(YEAR(S342),MONTH(S342),DAY(S342))&lt;=$S$2),LEFT(R342,3)="PRA"),1,0)),
IF(AND($R$2=0,$S$2=0,DATE(YEAR(S342),MONTH(S342),DAY(S342))&gt;=$O$6,(DATE(YEAR(S342),MONTH(S342),DAY(S342))&lt;=$O$3),INDEX(Potentials!$A$1:$O$1000,MATCH(R342,Potentials!$A$1:$A$1000,0),MATCH("Groupe",Potentials!$A$1:$O$1,0))=$A$2,LEFT(R342,3)="PRA"),1,
IF(AND($R$2&lt;&gt;0,$S$2&lt;&gt;0,DATE(YEAR(S342),MONTH(S342),DAY(S342))&gt;=$R$2,(DATE(YEAR(S342),MONTH(S342),DAY(S342))&lt;=$S$2),INDEX(Potentials!$A$1:$O$1000,MATCH(R342,Potentials!$A$1:$A$1000,0),MATCH("Groupe",Potentials!$A$1:$O$1,0))=$A$2,LEFT(R342,3)="PRA"),1,0))))</f>
      </c>
      <c r="U342" s="47" t="str">
        <f>IF(T342&lt;&gt;0,SUM($T$4:T342),0)</f>
      </c>
      <c r="V342" s="1"/>
      <c r="W342" s="17"/>
      <c r="Y342" t="str">
        <f>Projects!A340</f>
      </c>
      <c r="Z342" s="1" t="str">
        <f>Projects!I340</f>
      </c>
      <c r="AA342" s="47" t="str">
        <f>IF($A$2="Tous",
IF(AND($Y$2=0,$Z$2=0,DATE(YEAR(Z342),MONTH(Z342),DAY(Z342))&gt;=$O$6,(DATE(YEAR(Z342),MONTH(Z342),DAY(Z342))&lt;=$O$3)),1,
IF(AND($Y$2&lt;&gt;0,$Z$2&lt;&gt;0,DATE(YEAR(Z342),MONTH(Z342),DAY(Z342))&gt;=$Y$2,(DATE(YEAR(Z342),MONTH(Z342),DAY(Z342))&lt;=$Z$2)),1,0)),
IF(AND($Y$2=0,$Z$2=0,DATE(YEAR(Z342),MONTH(Z342),DAY(Z342))&gt;=$O$6,(DATE(YEAR(Z342),MONTH(Z342),DAY(Z342))&lt;=$O$3),INDEX(Projects!$A$1:$O$1000,MATCH(Y342,Projects!$A$1:$A$1000,0),MATCH("Groupe",Projects!$A$1:$O$1,0))=$A$2),1,
IF(AND($Y$2&lt;&gt;0,$Z$2&lt;&gt;0,DATE(YEAR(Z342),MONTH(Z342),DAY(Z342))&gt;=$Y$2,(DATE(YEAR(Z342),MONTH(Z342),DAY(Z342))&lt;=$Z$2),INDEX(Projects!$A$1:$O$1000,MATCH(Y342,Projects!$A$1:$A$1000,0),MATCH("Groupe",Projects!$A$1:$O$1,0))=$A$2),1,0)))</f>
      </c>
      <c r="AB342" s="47" t="str">
        <f>IF(AA342&lt;&gt;0,SUM($AA$4:AA342),0)</f>
      </c>
      <c r="AC342" s="1"/>
      <c r="AD342" s="17"/>
      <c r="AF342" t="str">
        <f>Projects!A340</f>
      </c>
      <c r="AG342" s="1" t="str">
        <f>Projects!D340</f>
      </c>
      <c r="AH342" s="47" t="str">
        <f>IF($A$2="Tous",
IF(AND($AF$2=0,$AG$2=0,DATE(YEAR(AG342),MONTH(AG342),DAY(AG342))&gt;=$O$6,(DATE(YEAR(AG342),MONTH(AG342),DAY(AG342))&lt;=$O$3)),1,
IF(AND($AF$2&lt;&gt;0,$AG$2&lt;&gt;0,DATE(YEAR(AG342),MONTH(AG342),DAY(AG342))&gt;=$AF$2,(DATE(YEAR(AG342),MONTH(AG342),DAY(AG342))&lt;=$AG$2)),1,0)),
IF(AND($AF$2=0,$AG$2=0,DATE(YEAR(AG342),MONTH(AG342),DAY(AG342))&gt;=$O$6,(DATE(YEAR(AG342),MONTH(AG342),DAY(AG342))&lt;=$O$3),INDEX(Projects!$A$1:$O$1000,MATCH(AF342,Projects!$A$1:$A$1000,0),MATCH("Groupe",Projects!$A$1:$O$1,0))=$A$2),1,
IF(AND($AF$2&lt;&gt;0,$AG$2&lt;&gt;0,DATE(YEAR(AG342),MONTH(AG342),DAY(AG342))&gt;=$AF$2,(DATE(YEAR(AG342),MONTH(AG342),DAY(AG342))&lt;=$AG$2),INDEX(Projects!$A$1:$O$1000,MATCH(AF342,Projects!$A$1:$A$1000,0),MATCH("Groupe",Projects!$A$1:$O$1,0))=$A$2),1,0)))</f>
      </c>
      <c r="AI342" s="47" t="str">
        <f>IF(AH342&lt;&gt;0,SUM($AH$4:AH342),0)</f>
      </c>
      <c r="AJ342" s="1"/>
      <c r="AK342" s="17"/>
      <c r="AM342" t="str">
        <f>Potentials!A340</f>
      </c>
      <c r="AN342" s="1" t="str">
        <f>Potentials!L340</f>
      </c>
      <c r="AO342" s="47" t="str">
        <f>IF(INDEX(Potentials!$A$1:$O$1000,MATCH(R342,Potentials!$A$1:$A$1000,0),MATCH("Origine setup",Potentials!$A$1:$O$1,0))&lt;&gt;"",0,
IF($A$2="Tous",
IF(AND($AM$2=0,$AN$2=0,DATE(YEAR(AN342),MONTH(AN342),DAY(AN342))&gt;=$O$6,(DATE(YEAR(AN342),MONTH(AN342),DAY(AN342))&lt;=$O$3),INDEX(Potentials!$A$1:$O$10000,MATCH(AM342,Potentials!$A$1:$A$1000,0),MATCH("Statut",Potentials!$A$1:$O$1,0))="9 -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IF(AND($AM$2&lt;&gt;0,$AN$2&lt;&gt;0,DATE(YEAR(AN342),MONTH(AN342),DAY(AN342))&gt;=$AM$2,(DATE(YEAR(AN342),MONTH(AN342),DAY(AN342))&lt;=$AN$2),INDEX(Potentials!$A$1:$O$10000,MATCH(AM342,Potentials!$A$1:$A$1000,0),MATCH("Statut",Potentials!$A$1:$O$1,0))="9 - Perdu"),1,0)),
IF(AND($AM$2=0,$AN$2=0,DATE(YEAR(AN342),MONTH(AN342),DAY(AN342))&gt;=$O$6,(DATE(YEAR(AN342),MONTH(AN342),DAY(AN342))&lt;=$O$3),INDEX(Potentials!$A$1:$O$1000,MATCH(AM342,Potentials!$A$1:$A$1000,0),MATCH("Groupe",Potentials!$A$1:$O$1,0))=$A$2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,MATCH(AM342,Potentials!$A$1:$A$1000,0),MATCH("Groupe",Potentials!$A$1:$O$1,0))=$A$2,INDEX(Potentials!$A$1:$O$10000,MATCH(AM342,Potentials!$A$1:$A$1000,0),MATCH("Statut",Potentials!$A$1:$O$1,0))="9 - Perdu"),1,0))))</f>
      </c>
      <c r="AP342" s="47" t="str">
        <f>IF(AO342&lt;&gt;0,SUM($AO$4:AO342),0)</f>
      </c>
      <c r="AQ342" s="1"/>
      <c r="AR342" s="17"/>
      <c r="AT342" t="str">
        <f>IF(COUNTIF($AT$4:AT341,Potentials!B340)&gt;0,"",Potentials!B340)</f>
      </c>
      <c r="AU342" s="2" t="str">
        <f t="array" ref="AU342" aca="1" ca="1">IF($A$2="Tous",SUMPRODUCT((Potentials!$F$2:$F$2000)*(Potentials!$B$2:$B$2000=AT342)*(Potentials!$E$2:$E$2000&lt;&gt;"8 - Gagne")*(Potentials!$E$2:$E$2000&lt;&gt;"9 - Perdu")*(Potentials!$E$2:$E$2000&lt;&gt;"10 - Gele"))
+SUMPRODUCT((Potentials!$F$2:$F$2000=0)*(Potentials!$B$2:$B$2000=AT342)*(Potentials!$D$2:$D$2000)*(Potentials!$E$2:$E$2000&lt;&gt;"8 - Gagne")*(Potentials!$E$2:$E$2000&lt;&gt;"9 - Perdu")*(Potentials!$E$2:$E$2000&lt;&gt;"10 - Gele")),
SUMPRODUCT((Potentials!$F$2:$F$2000)*(Potentials!$B$2:$B$2000=AT342)*(Potentials!$E$2:$E$2000&lt;&gt;"8 - Gagne")*(Potentials!$E$2:$E$2000&lt;&gt;"9 - Perdu")*(Potentials!$E$2:$E$2000&lt;&gt;"10 - Gele")*(Potentials!$O$2:$O$2000=$A$2))
+SUMPRODUCT((Potentials!$F$2:$F$2000=0)*(Potentials!$B$2:$B$2000=AT342)*(Potentials!$D$2:$D$2000)*(Potentials!$E$2:$E$2000&lt;&gt;"8 - Gagne")*(Potentials!$E$2:$E$2000&lt;&gt;"9 - Perdu")*(Potentials!$E$2:$E$2000&lt;&gt;"10 - Gele")*(Potentials!$O$2:$O$2000=$A$2)))</f>
      </c>
      <c r="BA342" t="str">
        <f>Potentials!A340</f>
      </c>
      <c r="BB342" s="2" t="str">
        <f t="array" ref="BB342" aca="1" ca="1">IF($A$2="Tous",SUMPRODUCT((Potentials!$F$2:$F$2000)*(Potentials!$A$2:$A$2000=BA342)*(Potentials!$E$2:$E$2000&lt;&gt;"8 - Gagne")*(Potentials!$E$2:$E$2000&lt;&gt;"9 - Perdu")*(Potentials!$E$2:$E$2000&lt;&gt;"10 - Gele"))
+SUMPRODUCT((Potentials!$F$2:$F$2000=0)*(Potentials!$A$2:$A$2000=BA342)*(Potentials!$D$2:$D$2000)*(Potentials!$E$2:$E$2000&lt;&gt;"8 - Gagne")*(Potentials!$E$2:$E$2000&lt;&gt;"9 - Perdu")*(Potentials!$E$2:$E$2000&lt;&gt;"10 - Gele")),
SUMPRODUCT((Potentials!$F$2:$F$2000)*(Potentials!$A$2:$A$2000=BA342)*(Potentials!$E$2:$E$2000&lt;&gt;"8 - Gagne")*(Potentials!$E$2:$E$2000&lt;&gt;"9 - Perdu")*(Potentials!$E$2:$E$2000&lt;&gt;"10 - Gele")*(Potentials!$O$2:$O$2000=$A$2))
+SUMPRODUCT((Potentials!$F$2:$F$2000=0)*(Potentials!$A$2:$A$2000=BA342)*(Potentials!$D$2:$D$2000)*(Potentials!$E$2:$E$2000&lt;&gt;"8 - Gagne")*(Potentials!$E$2:$E$2000&lt;&gt;"9 - Perdu")*(Potentials!$E$2:$E$2000&lt;&gt;"10 - Gele")*(Potentials!$O$2:$O$2000=$A$2)))</f>
      </c>
    </row>
    <row r="343" spans="1:113">
      <c r="R343" t="str">
        <f>Potentials!A341</f>
      </c>
      <c r="S343" s="1" t="str">
        <f>Potentials!M341</f>
      </c>
      <c r="T343" s="47" t="str">
        <f>IF(INDEX(Potentials!$A$1:$O$1000,MATCH(R343,Potentials!$A$1:$A$1000,0),MATCH("Origine setup",Potentials!$A$1:$O$1,0))&lt;&gt;"",0,
IF($A$2="Tous",
IF(AND($R$2=0,$S$2=0,DATE(YEAR(S343),MONTH(S343),DAY(S343))&gt;=$O$6,(DATE(YEAR(S343),MONTH(S343),DAY(S343))&lt;=$O$3),LEFT(R343,3)="PRA"),1,
IF(AND($R$2&lt;&gt;0,$S$2&lt;&gt;0,DATE(YEAR(S343),MONTH(S343),DAY(S343))&gt;=$R$2,(DATE(YEAR(S343),MONTH(S343),DAY(S343))&lt;=$S$2),LEFT(R343,3)="PRA"),1,0)),
IF(AND($R$2=0,$S$2=0,DATE(YEAR(S343),MONTH(S343),DAY(S343))&gt;=$O$6,(DATE(YEAR(S343),MONTH(S343),DAY(S343))&lt;=$O$3),INDEX(Potentials!$A$1:$O$1000,MATCH(R343,Potentials!$A$1:$A$1000,0),MATCH("Groupe",Potentials!$A$1:$O$1,0))=$A$2,LEFT(R343,3)="PRA"),1,
IF(AND($R$2&lt;&gt;0,$S$2&lt;&gt;0,DATE(YEAR(S343),MONTH(S343),DAY(S343))&gt;=$R$2,(DATE(YEAR(S343),MONTH(S343),DAY(S343))&lt;=$S$2),INDEX(Potentials!$A$1:$O$1000,MATCH(R343,Potentials!$A$1:$A$1000,0),MATCH("Groupe",Potentials!$A$1:$O$1,0))=$A$2,LEFT(R343,3)="PRA"),1,0))))</f>
      </c>
      <c r="U343" s="47" t="str">
        <f>IF(T343&lt;&gt;0,SUM($T$4:T343),0)</f>
      </c>
      <c r="V343" s="1"/>
      <c r="W343" s="17"/>
      <c r="Y343" t="str">
        <f>Projects!A341</f>
      </c>
      <c r="Z343" s="1" t="str">
        <f>Projects!I341</f>
      </c>
      <c r="AA343" s="47" t="str">
        <f>IF($A$2="Tous",
IF(AND($Y$2=0,$Z$2=0,DATE(YEAR(Z343),MONTH(Z343),DAY(Z343))&gt;=$O$6,(DATE(YEAR(Z343),MONTH(Z343),DAY(Z343))&lt;=$O$3)),1,
IF(AND($Y$2&lt;&gt;0,$Z$2&lt;&gt;0,DATE(YEAR(Z343),MONTH(Z343),DAY(Z343))&gt;=$Y$2,(DATE(YEAR(Z343),MONTH(Z343),DAY(Z343))&lt;=$Z$2)),1,0)),
IF(AND($Y$2=0,$Z$2=0,DATE(YEAR(Z343),MONTH(Z343),DAY(Z343))&gt;=$O$6,(DATE(YEAR(Z343),MONTH(Z343),DAY(Z343))&lt;=$O$3),INDEX(Projects!$A$1:$O$1000,MATCH(Y343,Projects!$A$1:$A$1000,0),MATCH("Groupe",Projects!$A$1:$O$1,0))=$A$2),1,
IF(AND($Y$2&lt;&gt;0,$Z$2&lt;&gt;0,DATE(YEAR(Z343),MONTH(Z343),DAY(Z343))&gt;=$Y$2,(DATE(YEAR(Z343),MONTH(Z343),DAY(Z343))&lt;=$Z$2),INDEX(Projects!$A$1:$O$1000,MATCH(Y343,Projects!$A$1:$A$1000,0),MATCH("Groupe",Projects!$A$1:$O$1,0))=$A$2),1,0)))</f>
      </c>
      <c r="AB343" s="47" t="str">
        <f>IF(AA343&lt;&gt;0,SUM($AA$4:AA343),0)</f>
      </c>
      <c r="AC343" s="1"/>
      <c r="AD343" s="17"/>
      <c r="AF343" t="str">
        <f>Projects!A341</f>
      </c>
      <c r="AG343" s="1" t="str">
        <f>Projects!D341</f>
      </c>
      <c r="AH343" s="47" t="str">
        <f>IF($A$2="Tous",
IF(AND($AF$2=0,$AG$2=0,DATE(YEAR(AG343),MONTH(AG343),DAY(AG343))&gt;=$O$6,(DATE(YEAR(AG343),MONTH(AG343),DAY(AG343))&lt;=$O$3)),1,
IF(AND($AF$2&lt;&gt;0,$AG$2&lt;&gt;0,DATE(YEAR(AG343),MONTH(AG343),DAY(AG343))&gt;=$AF$2,(DATE(YEAR(AG343),MONTH(AG343),DAY(AG343))&lt;=$AG$2)),1,0)),
IF(AND($AF$2=0,$AG$2=0,DATE(YEAR(AG343),MONTH(AG343),DAY(AG343))&gt;=$O$6,(DATE(YEAR(AG343),MONTH(AG343),DAY(AG343))&lt;=$O$3),INDEX(Projects!$A$1:$O$1000,MATCH(AF343,Projects!$A$1:$A$1000,0),MATCH("Groupe",Projects!$A$1:$O$1,0))=$A$2),1,
IF(AND($AF$2&lt;&gt;0,$AG$2&lt;&gt;0,DATE(YEAR(AG343),MONTH(AG343),DAY(AG343))&gt;=$AF$2,(DATE(YEAR(AG343),MONTH(AG343),DAY(AG343))&lt;=$AG$2),INDEX(Projects!$A$1:$O$1000,MATCH(AF343,Projects!$A$1:$A$1000,0),MATCH("Groupe",Projects!$A$1:$O$1,0))=$A$2),1,0)))</f>
      </c>
      <c r="AI343" s="47" t="str">
        <f>IF(AH343&lt;&gt;0,SUM($AH$4:AH343),0)</f>
      </c>
      <c r="AJ343" s="1"/>
      <c r="AK343" s="17"/>
      <c r="AM343" t="str">
        <f>Potentials!A341</f>
      </c>
      <c r="AN343" s="1" t="str">
        <f>Potentials!L341</f>
      </c>
      <c r="AO343" s="47" t="str">
        <f>IF(INDEX(Potentials!$A$1:$O$1000,MATCH(R343,Potentials!$A$1:$A$1000,0),MATCH("Origine setup",Potentials!$A$1:$O$1,0))&lt;&gt;"",0,
IF($A$2="Tous",
IF(AND($AM$2=0,$AN$2=0,DATE(YEAR(AN343),MONTH(AN343),DAY(AN343))&gt;=$O$6,(DATE(YEAR(AN343),MONTH(AN343),DAY(AN343))&lt;=$O$3),INDEX(Potentials!$A$1:$O$10000,MATCH(AM343,Potentials!$A$1:$A$1000,0),MATCH("Statut",Potentials!$A$1:$O$1,0))="9 -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IF(AND($AM$2&lt;&gt;0,$AN$2&lt;&gt;0,DATE(YEAR(AN343),MONTH(AN343),DAY(AN343))&gt;=$AM$2,(DATE(YEAR(AN343),MONTH(AN343),DAY(AN343))&lt;=$AN$2),INDEX(Potentials!$A$1:$O$10000,MATCH(AM343,Potentials!$A$1:$A$1000,0),MATCH("Statut",Potentials!$A$1:$O$1,0))="9 - Perdu"),1,0)),
IF(AND($AM$2=0,$AN$2=0,DATE(YEAR(AN343),MONTH(AN343),DAY(AN343))&gt;=$O$6,(DATE(YEAR(AN343),MONTH(AN343),DAY(AN343))&lt;=$O$3),INDEX(Potentials!$A$1:$O$1000,MATCH(AM343,Potentials!$A$1:$A$1000,0),MATCH("Groupe",Potentials!$A$1:$O$1,0))=$A$2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,MATCH(AM343,Potentials!$A$1:$A$1000,0),MATCH("Groupe",Potentials!$A$1:$O$1,0))=$A$2,INDEX(Potentials!$A$1:$O$10000,MATCH(AM343,Potentials!$A$1:$A$1000,0),MATCH("Statut",Potentials!$A$1:$O$1,0))="9 - Perdu"),1,0))))</f>
      </c>
      <c r="AP343" s="47" t="str">
        <f>IF(AO343&lt;&gt;0,SUM($AO$4:AO343),0)</f>
      </c>
      <c r="AQ343" s="1"/>
      <c r="AR343" s="17"/>
      <c r="AT343" t="str">
        <f>IF(COUNTIF($AT$4:AT342,Potentials!B341)&gt;0,"",Potentials!B341)</f>
      </c>
      <c r="AU343" s="2" t="str">
        <f t="array" ref="AU343" aca="1" ca="1">IF($A$2="Tous",SUMPRODUCT((Potentials!$F$2:$F$2000)*(Potentials!$B$2:$B$2000=AT343)*(Potentials!$E$2:$E$2000&lt;&gt;"8 - Gagne")*(Potentials!$E$2:$E$2000&lt;&gt;"9 - Perdu")*(Potentials!$E$2:$E$2000&lt;&gt;"10 - Gele"))
+SUMPRODUCT((Potentials!$F$2:$F$2000=0)*(Potentials!$B$2:$B$2000=AT343)*(Potentials!$D$2:$D$2000)*(Potentials!$E$2:$E$2000&lt;&gt;"8 - Gagne")*(Potentials!$E$2:$E$2000&lt;&gt;"9 - Perdu")*(Potentials!$E$2:$E$2000&lt;&gt;"10 - Gele")),
SUMPRODUCT((Potentials!$F$2:$F$2000)*(Potentials!$B$2:$B$2000=AT343)*(Potentials!$E$2:$E$2000&lt;&gt;"8 - Gagne")*(Potentials!$E$2:$E$2000&lt;&gt;"9 - Perdu")*(Potentials!$E$2:$E$2000&lt;&gt;"10 - Gele")*(Potentials!$O$2:$O$2000=$A$2))
+SUMPRODUCT((Potentials!$F$2:$F$2000=0)*(Potentials!$B$2:$B$2000=AT343)*(Potentials!$D$2:$D$2000)*(Potentials!$E$2:$E$2000&lt;&gt;"8 - Gagne")*(Potentials!$E$2:$E$2000&lt;&gt;"9 - Perdu")*(Potentials!$E$2:$E$2000&lt;&gt;"10 - Gele")*(Potentials!$O$2:$O$2000=$A$2)))</f>
      </c>
      <c r="BA343" t="str">
        <f>Potentials!A341</f>
      </c>
      <c r="BB343" s="2" t="str">
        <f t="array" ref="BB343" aca="1" ca="1">IF($A$2="Tous",SUMPRODUCT((Potentials!$F$2:$F$2000)*(Potentials!$A$2:$A$2000=BA343)*(Potentials!$E$2:$E$2000&lt;&gt;"8 - Gagne")*(Potentials!$E$2:$E$2000&lt;&gt;"9 - Perdu")*(Potentials!$E$2:$E$2000&lt;&gt;"10 - Gele"))
+SUMPRODUCT((Potentials!$F$2:$F$2000=0)*(Potentials!$A$2:$A$2000=BA343)*(Potentials!$D$2:$D$2000)*(Potentials!$E$2:$E$2000&lt;&gt;"8 - Gagne")*(Potentials!$E$2:$E$2000&lt;&gt;"9 - Perdu")*(Potentials!$E$2:$E$2000&lt;&gt;"10 - Gele")),
SUMPRODUCT((Potentials!$F$2:$F$2000)*(Potentials!$A$2:$A$2000=BA343)*(Potentials!$E$2:$E$2000&lt;&gt;"8 - Gagne")*(Potentials!$E$2:$E$2000&lt;&gt;"9 - Perdu")*(Potentials!$E$2:$E$2000&lt;&gt;"10 - Gele")*(Potentials!$O$2:$O$2000=$A$2))
+SUMPRODUCT((Potentials!$F$2:$F$2000=0)*(Potentials!$A$2:$A$2000=BA343)*(Potentials!$D$2:$D$2000)*(Potentials!$E$2:$E$2000&lt;&gt;"8 - Gagne")*(Potentials!$E$2:$E$2000&lt;&gt;"9 - Perdu")*(Potentials!$E$2:$E$2000&lt;&gt;"10 - Gele")*(Potentials!$O$2:$O$2000=$A$2)))</f>
      </c>
    </row>
    <row r="344" spans="1:113">
      <c r="R344" t="str">
        <f>Potentials!A342</f>
      </c>
      <c r="S344" s="1" t="str">
        <f>Potentials!M342</f>
      </c>
      <c r="T344" s="47" t="str">
        <f>IF(INDEX(Potentials!$A$1:$O$1000,MATCH(R344,Potentials!$A$1:$A$1000,0),MATCH("Origine setup",Potentials!$A$1:$O$1,0))&lt;&gt;"",0,
IF($A$2="Tous",
IF(AND($R$2=0,$S$2=0,DATE(YEAR(S344),MONTH(S344),DAY(S344))&gt;=$O$6,(DATE(YEAR(S344),MONTH(S344),DAY(S344))&lt;=$O$3),LEFT(R344,3)="PRA"),1,
IF(AND($R$2&lt;&gt;0,$S$2&lt;&gt;0,DATE(YEAR(S344),MONTH(S344),DAY(S344))&gt;=$R$2,(DATE(YEAR(S344),MONTH(S344),DAY(S344))&lt;=$S$2),LEFT(R344,3)="PRA"),1,0)),
IF(AND($R$2=0,$S$2=0,DATE(YEAR(S344),MONTH(S344),DAY(S344))&gt;=$O$6,(DATE(YEAR(S344),MONTH(S344),DAY(S344))&lt;=$O$3),INDEX(Potentials!$A$1:$O$1000,MATCH(R344,Potentials!$A$1:$A$1000,0),MATCH("Groupe",Potentials!$A$1:$O$1,0))=$A$2,LEFT(R344,3)="PRA"),1,
IF(AND($R$2&lt;&gt;0,$S$2&lt;&gt;0,DATE(YEAR(S344),MONTH(S344),DAY(S344))&gt;=$R$2,(DATE(YEAR(S344),MONTH(S344),DAY(S344))&lt;=$S$2),INDEX(Potentials!$A$1:$O$1000,MATCH(R344,Potentials!$A$1:$A$1000,0),MATCH("Groupe",Potentials!$A$1:$O$1,0))=$A$2,LEFT(R344,3)="PRA"),1,0))))</f>
      </c>
      <c r="U344" s="47" t="str">
        <f>IF(T344&lt;&gt;0,SUM($T$4:T344),0)</f>
      </c>
      <c r="V344" s="1"/>
      <c r="W344" s="17"/>
      <c r="Y344" t="str">
        <f>Projects!A342</f>
      </c>
      <c r="Z344" s="1" t="str">
        <f>Projects!I342</f>
      </c>
      <c r="AA344" s="47" t="str">
        <f>IF($A$2="Tous",
IF(AND($Y$2=0,$Z$2=0,DATE(YEAR(Z344),MONTH(Z344),DAY(Z344))&gt;=$O$6,(DATE(YEAR(Z344),MONTH(Z344),DAY(Z344))&lt;=$O$3)),1,
IF(AND($Y$2&lt;&gt;0,$Z$2&lt;&gt;0,DATE(YEAR(Z344),MONTH(Z344),DAY(Z344))&gt;=$Y$2,(DATE(YEAR(Z344),MONTH(Z344),DAY(Z344))&lt;=$Z$2)),1,0)),
IF(AND($Y$2=0,$Z$2=0,DATE(YEAR(Z344),MONTH(Z344),DAY(Z344))&gt;=$O$6,(DATE(YEAR(Z344),MONTH(Z344),DAY(Z344))&lt;=$O$3),INDEX(Projects!$A$1:$O$1000,MATCH(Y344,Projects!$A$1:$A$1000,0),MATCH("Groupe",Projects!$A$1:$O$1,0))=$A$2),1,
IF(AND($Y$2&lt;&gt;0,$Z$2&lt;&gt;0,DATE(YEAR(Z344),MONTH(Z344),DAY(Z344))&gt;=$Y$2,(DATE(YEAR(Z344),MONTH(Z344),DAY(Z344))&lt;=$Z$2),INDEX(Projects!$A$1:$O$1000,MATCH(Y344,Projects!$A$1:$A$1000,0),MATCH("Groupe",Projects!$A$1:$O$1,0))=$A$2),1,0)))</f>
      </c>
      <c r="AB344" s="47" t="str">
        <f>IF(AA344&lt;&gt;0,SUM($AA$4:AA344),0)</f>
      </c>
      <c r="AC344" s="1"/>
      <c r="AD344" s="17"/>
      <c r="AF344" t="str">
        <f>Projects!A342</f>
      </c>
      <c r="AG344" s="1" t="str">
        <f>Projects!D342</f>
      </c>
      <c r="AH344" s="47" t="str">
        <f>IF($A$2="Tous",
IF(AND($AF$2=0,$AG$2=0,DATE(YEAR(AG344),MONTH(AG344),DAY(AG344))&gt;=$O$6,(DATE(YEAR(AG344),MONTH(AG344),DAY(AG344))&lt;=$O$3)),1,
IF(AND($AF$2&lt;&gt;0,$AG$2&lt;&gt;0,DATE(YEAR(AG344),MONTH(AG344),DAY(AG344))&gt;=$AF$2,(DATE(YEAR(AG344),MONTH(AG344),DAY(AG344))&lt;=$AG$2)),1,0)),
IF(AND($AF$2=0,$AG$2=0,DATE(YEAR(AG344),MONTH(AG344),DAY(AG344))&gt;=$O$6,(DATE(YEAR(AG344),MONTH(AG344),DAY(AG344))&lt;=$O$3),INDEX(Projects!$A$1:$O$1000,MATCH(AF344,Projects!$A$1:$A$1000,0),MATCH("Groupe",Projects!$A$1:$O$1,0))=$A$2),1,
IF(AND($AF$2&lt;&gt;0,$AG$2&lt;&gt;0,DATE(YEAR(AG344),MONTH(AG344),DAY(AG344))&gt;=$AF$2,(DATE(YEAR(AG344),MONTH(AG344),DAY(AG344))&lt;=$AG$2),INDEX(Projects!$A$1:$O$1000,MATCH(AF344,Projects!$A$1:$A$1000,0),MATCH("Groupe",Projects!$A$1:$O$1,0))=$A$2),1,0)))</f>
      </c>
      <c r="AI344" s="47" t="str">
        <f>IF(AH344&lt;&gt;0,SUM($AH$4:AH344),0)</f>
      </c>
      <c r="AJ344" s="1"/>
      <c r="AK344" s="17"/>
      <c r="AM344" t="str">
        <f>Potentials!A342</f>
      </c>
      <c r="AN344" s="1" t="str">
        <f>Potentials!L342</f>
      </c>
      <c r="AO344" s="47" t="str">
        <f>IF(INDEX(Potentials!$A$1:$O$1000,MATCH(R344,Potentials!$A$1:$A$1000,0),MATCH("Origine setup",Potentials!$A$1:$O$1,0))&lt;&gt;"",0,
IF($A$2="Tous",
IF(AND($AM$2=0,$AN$2=0,DATE(YEAR(AN344),MONTH(AN344),DAY(AN344))&gt;=$O$6,(DATE(YEAR(AN344),MONTH(AN344),DAY(AN344))&lt;=$O$3),INDEX(Potentials!$A$1:$O$10000,MATCH(AM344,Potentials!$A$1:$A$1000,0),MATCH("Statut",Potentials!$A$1:$O$1,0))="9 -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IF(AND($AM$2&lt;&gt;0,$AN$2&lt;&gt;0,DATE(YEAR(AN344),MONTH(AN344),DAY(AN344))&gt;=$AM$2,(DATE(YEAR(AN344),MONTH(AN344),DAY(AN344))&lt;=$AN$2),INDEX(Potentials!$A$1:$O$10000,MATCH(AM344,Potentials!$A$1:$A$1000,0),MATCH("Statut",Potentials!$A$1:$O$1,0))="9 - Perdu"),1,0)),
IF(AND($AM$2=0,$AN$2=0,DATE(YEAR(AN344),MONTH(AN344),DAY(AN344))&gt;=$O$6,(DATE(YEAR(AN344),MONTH(AN344),DAY(AN344))&lt;=$O$3),INDEX(Potentials!$A$1:$O$1000,MATCH(AM344,Potentials!$A$1:$A$1000,0),MATCH("Groupe",Potentials!$A$1:$O$1,0))=$A$2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,MATCH(AM344,Potentials!$A$1:$A$1000,0),MATCH("Groupe",Potentials!$A$1:$O$1,0))=$A$2,INDEX(Potentials!$A$1:$O$10000,MATCH(AM344,Potentials!$A$1:$A$1000,0),MATCH("Statut",Potentials!$A$1:$O$1,0))="9 - Perdu"),1,0))))</f>
      </c>
      <c r="AP344" s="47" t="str">
        <f>IF(AO344&lt;&gt;0,SUM($AO$4:AO344),0)</f>
      </c>
      <c r="AQ344" s="1"/>
      <c r="AR344" s="17"/>
      <c r="AT344" t="str">
        <f>IF(COUNTIF($AT$4:AT343,Potentials!B342)&gt;0,"",Potentials!B342)</f>
      </c>
      <c r="AU344" s="2" t="str">
        <f t="array" ref="AU344" aca="1" ca="1">IF($A$2="Tous",SUMPRODUCT((Potentials!$F$2:$F$2000)*(Potentials!$B$2:$B$2000=AT344)*(Potentials!$E$2:$E$2000&lt;&gt;"8 - Gagne")*(Potentials!$E$2:$E$2000&lt;&gt;"9 - Perdu")*(Potentials!$E$2:$E$2000&lt;&gt;"10 - Gele"))
+SUMPRODUCT((Potentials!$F$2:$F$2000=0)*(Potentials!$B$2:$B$2000=AT344)*(Potentials!$D$2:$D$2000)*(Potentials!$E$2:$E$2000&lt;&gt;"8 - Gagne")*(Potentials!$E$2:$E$2000&lt;&gt;"9 - Perdu")*(Potentials!$E$2:$E$2000&lt;&gt;"10 - Gele")),
SUMPRODUCT((Potentials!$F$2:$F$2000)*(Potentials!$B$2:$B$2000=AT344)*(Potentials!$E$2:$E$2000&lt;&gt;"8 - Gagne")*(Potentials!$E$2:$E$2000&lt;&gt;"9 - Perdu")*(Potentials!$E$2:$E$2000&lt;&gt;"10 - Gele")*(Potentials!$O$2:$O$2000=$A$2))
+SUMPRODUCT((Potentials!$F$2:$F$2000=0)*(Potentials!$B$2:$B$2000=AT344)*(Potentials!$D$2:$D$2000)*(Potentials!$E$2:$E$2000&lt;&gt;"8 - Gagne")*(Potentials!$E$2:$E$2000&lt;&gt;"9 - Perdu")*(Potentials!$E$2:$E$2000&lt;&gt;"10 - Gele")*(Potentials!$O$2:$O$2000=$A$2)))</f>
      </c>
      <c r="BA344" t="str">
        <f>Potentials!A342</f>
      </c>
      <c r="BB344" s="2" t="str">
        <f t="array" ref="BB344" aca="1" ca="1">IF($A$2="Tous",SUMPRODUCT((Potentials!$F$2:$F$2000)*(Potentials!$A$2:$A$2000=BA344)*(Potentials!$E$2:$E$2000&lt;&gt;"8 - Gagne")*(Potentials!$E$2:$E$2000&lt;&gt;"9 - Perdu")*(Potentials!$E$2:$E$2000&lt;&gt;"10 - Gele"))
+SUMPRODUCT((Potentials!$F$2:$F$2000=0)*(Potentials!$A$2:$A$2000=BA344)*(Potentials!$D$2:$D$2000)*(Potentials!$E$2:$E$2000&lt;&gt;"8 - Gagne")*(Potentials!$E$2:$E$2000&lt;&gt;"9 - Perdu")*(Potentials!$E$2:$E$2000&lt;&gt;"10 - Gele")),
SUMPRODUCT((Potentials!$F$2:$F$2000)*(Potentials!$A$2:$A$2000=BA344)*(Potentials!$E$2:$E$2000&lt;&gt;"8 - Gagne")*(Potentials!$E$2:$E$2000&lt;&gt;"9 - Perdu")*(Potentials!$E$2:$E$2000&lt;&gt;"10 - Gele")*(Potentials!$O$2:$O$2000=$A$2))
+SUMPRODUCT((Potentials!$F$2:$F$2000=0)*(Potentials!$A$2:$A$2000=BA344)*(Potentials!$D$2:$D$2000)*(Potentials!$E$2:$E$2000&lt;&gt;"8 - Gagne")*(Potentials!$E$2:$E$2000&lt;&gt;"9 - Perdu")*(Potentials!$E$2:$E$2000&lt;&gt;"10 - Gele")*(Potentials!$O$2:$O$2000=$A$2)))</f>
      </c>
    </row>
    <row r="345" spans="1:113">
      <c r="R345" t="str">
        <f>Potentials!A343</f>
      </c>
      <c r="S345" s="1" t="str">
        <f>Potentials!M343</f>
      </c>
      <c r="T345" s="47" t="str">
        <f>IF(INDEX(Potentials!$A$1:$O$1000,MATCH(R345,Potentials!$A$1:$A$1000,0),MATCH("Origine setup",Potentials!$A$1:$O$1,0))&lt;&gt;"",0,
IF($A$2="Tous",
IF(AND($R$2=0,$S$2=0,DATE(YEAR(S345),MONTH(S345),DAY(S345))&gt;=$O$6,(DATE(YEAR(S345),MONTH(S345),DAY(S345))&lt;=$O$3),LEFT(R345,3)="PRA"),1,
IF(AND($R$2&lt;&gt;0,$S$2&lt;&gt;0,DATE(YEAR(S345),MONTH(S345),DAY(S345))&gt;=$R$2,(DATE(YEAR(S345),MONTH(S345),DAY(S345))&lt;=$S$2),LEFT(R345,3)="PRA"),1,0)),
IF(AND($R$2=0,$S$2=0,DATE(YEAR(S345),MONTH(S345),DAY(S345))&gt;=$O$6,(DATE(YEAR(S345),MONTH(S345),DAY(S345))&lt;=$O$3),INDEX(Potentials!$A$1:$O$1000,MATCH(R345,Potentials!$A$1:$A$1000,0),MATCH("Groupe",Potentials!$A$1:$O$1,0))=$A$2,LEFT(R345,3)="PRA"),1,
IF(AND($R$2&lt;&gt;0,$S$2&lt;&gt;0,DATE(YEAR(S345),MONTH(S345),DAY(S345))&gt;=$R$2,(DATE(YEAR(S345),MONTH(S345),DAY(S345))&lt;=$S$2),INDEX(Potentials!$A$1:$O$1000,MATCH(R345,Potentials!$A$1:$A$1000,0),MATCH("Groupe",Potentials!$A$1:$O$1,0))=$A$2,LEFT(R345,3)="PRA"),1,0))))</f>
      </c>
      <c r="U345" s="47" t="str">
        <f>IF(T345&lt;&gt;0,SUM($T$4:T345),0)</f>
      </c>
      <c r="V345" s="1"/>
      <c r="W345" s="17"/>
      <c r="Y345" t="str">
        <f>Projects!A343</f>
      </c>
      <c r="Z345" s="1" t="str">
        <f>Projects!I343</f>
      </c>
      <c r="AA345" s="47" t="str">
        <f>IF($A$2="Tous",
IF(AND($Y$2=0,$Z$2=0,DATE(YEAR(Z345),MONTH(Z345),DAY(Z345))&gt;=$O$6,(DATE(YEAR(Z345),MONTH(Z345),DAY(Z345))&lt;=$O$3)),1,
IF(AND($Y$2&lt;&gt;0,$Z$2&lt;&gt;0,DATE(YEAR(Z345),MONTH(Z345),DAY(Z345))&gt;=$Y$2,(DATE(YEAR(Z345),MONTH(Z345),DAY(Z345))&lt;=$Z$2)),1,0)),
IF(AND($Y$2=0,$Z$2=0,DATE(YEAR(Z345),MONTH(Z345),DAY(Z345))&gt;=$O$6,(DATE(YEAR(Z345),MONTH(Z345),DAY(Z345))&lt;=$O$3),INDEX(Projects!$A$1:$O$1000,MATCH(Y345,Projects!$A$1:$A$1000,0),MATCH("Groupe",Projects!$A$1:$O$1,0))=$A$2),1,
IF(AND($Y$2&lt;&gt;0,$Z$2&lt;&gt;0,DATE(YEAR(Z345),MONTH(Z345),DAY(Z345))&gt;=$Y$2,(DATE(YEAR(Z345),MONTH(Z345),DAY(Z345))&lt;=$Z$2),INDEX(Projects!$A$1:$O$1000,MATCH(Y345,Projects!$A$1:$A$1000,0),MATCH("Groupe",Projects!$A$1:$O$1,0))=$A$2),1,0)))</f>
      </c>
      <c r="AB345" s="47" t="str">
        <f>IF(AA345&lt;&gt;0,SUM($AA$4:AA345),0)</f>
      </c>
      <c r="AC345" s="1"/>
      <c r="AD345" s="17"/>
      <c r="AF345" t="str">
        <f>Projects!A343</f>
      </c>
      <c r="AG345" s="1" t="str">
        <f>Projects!D343</f>
      </c>
      <c r="AH345" s="47" t="str">
        <f>IF($A$2="Tous",
IF(AND($AF$2=0,$AG$2=0,DATE(YEAR(AG345),MONTH(AG345),DAY(AG345))&gt;=$O$6,(DATE(YEAR(AG345),MONTH(AG345),DAY(AG345))&lt;=$O$3)),1,
IF(AND($AF$2&lt;&gt;0,$AG$2&lt;&gt;0,DATE(YEAR(AG345),MONTH(AG345),DAY(AG345))&gt;=$AF$2,(DATE(YEAR(AG345),MONTH(AG345),DAY(AG345))&lt;=$AG$2)),1,0)),
IF(AND($AF$2=0,$AG$2=0,DATE(YEAR(AG345),MONTH(AG345),DAY(AG345))&gt;=$O$6,(DATE(YEAR(AG345),MONTH(AG345),DAY(AG345))&lt;=$O$3),INDEX(Projects!$A$1:$O$1000,MATCH(AF345,Projects!$A$1:$A$1000,0),MATCH("Groupe",Projects!$A$1:$O$1,0))=$A$2),1,
IF(AND($AF$2&lt;&gt;0,$AG$2&lt;&gt;0,DATE(YEAR(AG345),MONTH(AG345),DAY(AG345))&gt;=$AF$2,(DATE(YEAR(AG345),MONTH(AG345),DAY(AG345))&lt;=$AG$2),INDEX(Projects!$A$1:$O$1000,MATCH(AF345,Projects!$A$1:$A$1000,0),MATCH("Groupe",Projects!$A$1:$O$1,0))=$A$2),1,0)))</f>
      </c>
      <c r="AI345" s="47" t="str">
        <f>IF(AH345&lt;&gt;0,SUM($AH$4:AH345),0)</f>
      </c>
      <c r="AJ345" s="1"/>
      <c r="AK345" s="17"/>
      <c r="AM345" t="str">
        <f>Potentials!A343</f>
      </c>
      <c r="AN345" s="1" t="str">
        <f>Potentials!L343</f>
      </c>
      <c r="AO345" s="47" t="str">
        <f>IF(INDEX(Potentials!$A$1:$O$1000,MATCH(R345,Potentials!$A$1:$A$1000,0),MATCH("Origine setup",Potentials!$A$1:$O$1,0))&lt;&gt;"",0,
IF($A$2="Tous",
IF(AND($AM$2=0,$AN$2=0,DATE(YEAR(AN345),MONTH(AN345),DAY(AN345))&gt;=$O$6,(DATE(YEAR(AN345),MONTH(AN345),DAY(AN345))&lt;=$O$3),INDEX(Potentials!$A$1:$O$10000,MATCH(AM345,Potentials!$A$1:$A$1000,0),MATCH("Statut",Potentials!$A$1:$O$1,0))="9 -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IF(AND($AM$2&lt;&gt;0,$AN$2&lt;&gt;0,DATE(YEAR(AN345),MONTH(AN345),DAY(AN345))&gt;=$AM$2,(DATE(YEAR(AN345),MONTH(AN345),DAY(AN345))&lt;=$AN$2),INDEX(Potentials!$A$1:$O$10000,MATCH(AM345,Potentials!$A$1:$A$1000,0),MATCH("Statut",Potentials!$A$1:$O$1,0))="9 - Perdu"),1,0)),
IF(AND($AM$2=0,$AN$2=0,DATE(YEAR(AN345),MONTH(AN345),DAY(AN345))&gt;=$O$6,(DATE(YEAR(AN345),MONTH(AN345),DAY(AN345))&lt;=$O$3),INDEX(Potentials!$A$1:$O$1000,MATCH(AM345,Potentials!$A$1:$A$1000,0),MATCH("Groupe",Potentials!$A$1:$O$1,0))=$A$2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,MATCH(AM345,Potentials!$A$1:$A$1000,0),MATCH("Groupe",Potentials!$A$1:$O$1,0))=$A$2,INDEX(Potentials!$A$1:$O$10000,MATCH(AM345,Potentials!$A$1:$A$1000,0),MATCH("Statut",Potentials!$A$1:$O$1,0))="9 - Perdu"),1,0))))</f>
      </c>
      <c r="AP345" s="47" t="str">
        <f>IF(AO345&lt;&gt;0,SUM($AO$4:AO345),0)</f>
      </c>
      <c r="AQ345" s="1"/>
      <c r="AR345" s="17"/>
      <c r="AT345" t="str">
        <f>IF(COUNTIF($AT$4:AT344,Potentials!B343)&gt;0,"",Potentials!B343)</f>
      </c>
      <c r="AU345" s="2" t="str">
        <f t="array" ref="AU345" aca="1" ca="1">IF($A$2="Tous",SUMPRODUCT((Potentials!$F$2:$F$2000)*(Potentials!$B$2:$B$2000=AT345)*(Potentials!$E$2:$E$2000&lt;&gt;"8 - Gagne")*(Potentials!$E$2:$E$2000&lt;&gt;"9 - Perdu")*(Potentials!$E$2:$E$2000&lt;&gt;"10 - Gele"))
+SUMPRODUCT((Potentials!$F$2:$F$2000=0)*(Potentials!$B$2:$B$2000=AT345)*(Potentials!$D$2:$D$2000)*(Potentials!$E$2:$E$2000&lt;&gt;"8 - Gagne")*(Potentials!$E$2:$E$2000&lt;&gt;"9 - Perdu")*(Potentials!$E$2:$E$2000&lt;&gt;"10 - Gele")),
SUMPRODUCT((Potentials!$F$2:$F$2000)*(Potentials!$B$2:$B$2000=AT345)*(Potentials!$E$2:$E$2000&lt;&gt;"8 - Gagne")*(Potentials!$E$2:$E$2000&lt;&gt;"9 - Perdu")*(Potentials!$E$2:$E$2000&lt;&gt;"10 - Gele")*(Potentials!$O$2:$O$2000=$A$2))
+SUMPRODUCT((Potentials!$F$2:$F$2000=0)*(Potentials!$B$2:$B$2000=AT345)*(Potentials!$D$2:$D$2000)*(Potentials!$E$2:$E$2000&lt;&gt;"8 - Gagne")*(Potentials!$E$2:$E$2000&lt;&gt;"9 - Perdu")*(Potentials!$E$2:$E$2000&lt;&gt;"10 - Gele")*(Potentials!$O$2:$O$2000=$A$2)))</f>
      </c>
      <c r="BA345" t="str">
        <f>Potentials!A343</f>
      </c>
      <c r="BB345" s="2" t="str">
        <f t="array" ref="BB345" aca="1" ca="1">IF($A$2="Tous",SUMPRODUCT((Potentials!$F$2:$F$2000)*(Potentials!$A$2:$A$2000=BA345)*(Potentials!$E$2:$E$2000&lt;&gt;"8 - Gagne")*(Potentials!$E$2:$E$2000&lt;&gt;"9 - Perdu")*(Potentials!$E$2:$E$2000&lt;&gt;"10 - Gele"))
+SUMPRODUCT((Potentials!$F$2:$F$2000=0)*(Potentials!$A$2:$A$2000=BA345)*(Potentials!$D$2:$D$2000)*(Potentials!$E$2:$E$2000&lt;&gt;"8 - Gagne")*(Potentials!$E$2:$E$2000&lt;&gt;"9 - Perdu")*(Potentials!$E$2:$E$2000&lt;&gt;"10 - Gele")),
SUMPRODUCT((Potentials!$F$2:$F$2000)*(Potentials!$A$2:$A$2000=BA345)*(Potentials!$E$2:$E$2000&lt;&gt;"8 - Gagne")*(Potentials!$E$2:$E$2000&lt;&gt;"9 - Perdu")*(Potentials!$E$2:$E$2000&lt;&gt;"10 - Gele")*(Potentials!$O$2:$O$2000=$A$2))
+SUMPRODUCT((Potentials!$F$2:$F$2000=0)*(Potentials!$A$2:$A$2000=BA345)*(Potentials!$D$2:$D$2000)*(Potentials!$E$2:$E$2000&lt;&gt;"8 - Gagne")*(Potentials!$E$2:$E$2000&lt;&gt;"9 - Perdu")*(Potentials!$E$2:$E$2000&lt;&gt;"10 - Gele")*(Potentials!$O$2:$O$2000=$A$2)))</f>
      </c>
    </row>
    <row r="346" spans="1:113">
      <c r="R346" t="str">
        <f>Potentials!A344</f>
      </c>
      <c r="S346" s="1" t="str">
        <f>Potentials!M344</f>
      </c>
      <c r="T346" s="47" t="str">
        <f>IF(INDEX(Potentials!$A$1:$O$1000,MATCH(R346,Potentials!$A$1:$A$1000,0),MATCH("Origine setup",Potentials!$A$1:$O$1,0))&lt;&gt;"",0,
IF($A$2="Tous",
IF(AND($R$2=0,$S$2=0,DATE(YEAR(S346),MONTH(S346),DAY(S346))&gt;=$O$6,(DATE(YEAR(S346),MONTH(S346),DAY(S346))&lt;=$O$3),LEFT(R346,3)="PRA"),1,
IF(AND($R$2&lt;&gt;0,$S$2&lt;&gt;0,DATE(YEAR(S346),MONTH(S346),DAY(S346))&gt;=$R$2,(DATE(YEAR(S346),MONTH(S346),DAY(S346))&lt;=$S$2),LEFT(R346,3)="PRA"),1,0)),
IF(AND($R$2=0,$S$2=0,DATE(YEAR(S346),MONTH(S346),DAY(S346))&gt;=$O$6,(DATE(YEAR(S346),MONTH(S346),DAY(S346))&lt;=$O$3),INDEX(Potentials!$A$1:$O$1000,MATCH(R346,Potentials!$A$1:$A$1000,0),MATCH("Groupe",Potentials!$A$1:$O$1,0))=$A$2,LEFT(R346,3)="PRA"),1,
IF(AND($R$2&lt;&gt;0,$S$2&lt;&gt;0,DATE(YEAR(S346),MONTH(S346),DAY(S346))&gt;=$R$2,(DATE(YEAR(S346),MONTH(S346),DAY(S346))&lt;=$S$2),INDEX(Potentials!$A$1:$O$1000,MATCH(R346,Potentials!$A$1:$A$1000,0),MATCH("Groupe",Potentials!$A$1:$O$1,0))=$A$2,LEFT(R346,3)="PRA"),1,0))))</f>
      </c>
      <c r="U346" s="47" t="str">
        <f>IF(T346&lt;&gt;0,SUM($T$4:T346),0)</f>
      </c>
      <c r="V346" s="1"/>
      <c r="W346" s="17"/>
      <c r="Y346" t="str">
        <f>Projects!A344</f>
      </c>
      <c r="Z346" s="1" t="str">
        <f>Projects!I344</f>
      </c>
      <c r="AA346" s="47" t="str">
        <f>IF($A$2="Tous",
IF(AND($Y$2=0,$Z$2=0,DATE(YEAR(Z346),MONTH(Z346),DAY(Z346))&gt;=$O$6,(DATE(YEAR(Z346),MONTH(Z346),DAY(Z346))&lt;=$O$3)),1,
IF(AND($Y$2&lt;&gt;0,$Z$2&lt;&gt;0,DATE(YEAR(Z346),MONTH(Z346),DAY(Z346))&gt;=$Y$2,(DATE(YEAR(Z346),MONTH(Z346),DAY(Z346))&lt;=$Z$2)),1,0)),
IF(AND($Y$2=0,$Z$2=0,DATE(YEAR(Z346),MONTH(Z346),DAY(Z346))&gt;=$O$6,(DATE(YEAR(Z346),MONTH(Z346),DAY(Z346))&lt;=$O$3),INDEX(Projects!$A$1:$O$1000,MATCH(Y346,Projects!$A$1:$A$1000,0),MATCH("Groupe",Projects!$A$1:$O$1,0))=$A$2),1,
IF(AND($Y$2&lt;&gt;0,$Z$2&lt;&gt;0,DATE(YEAR(Z346),MONTH(Z346),DAY(Z346))&gt;=$Y$2,(DATE(YEAR(Z346),MONTH(Z346),DAY(Z346))&lt;=$Z$2),INDEX(Projects!$A$1:$O$1000,MATCH(Y346,Projects!$A$1:$A$1000,0),MATCH("Groupe",Projects!$A$1:$O$1,0))=$A$2),1,0)))</f>
      </c>
      <c r="AB346" s="47" t="str">
        <f>IF(AA346&lt;&gt;0,SUM($AA$4:AA346),0)</f>
      </c>
      <c r="AC346" s="1"/>
      <c r="AD346" s="17"/>
      <c r="AF346" t="str">
        <f>Projects!A344</f>
      </c>
      <c r="AG346" s="1" t="str">
        <f>Projects!D344</f>
      </c>
      <c r="AH346" s="47" t="str">
        <f>IF($A$2="Tous",
IF(AND($AF$2=0,$AG$2=0,DATE(YEAR(AG346),MONTH(AG346),DAY(AG346))&gt;=$O$6,(DATE(YEAR(AG346),MONTH(AG346),DAY(AG346))&lt;=$O$3)),1,
IF(AND($AF$2&lt;&gt;0,$AG$2&lt;&gt;0,DATE(YEAR(AG346),MONTH(AG346),DAY(AG346))&gt;=$AF$2,(DATE(YEAR(AG346),MONTH(AG346),DAY(AG346))&lt;=$AG$2)),1,0)),
IF(AND($AF$2=0,$AG$2=0,DATE(YEAR(AG346),MONTH(AG346),DAY(AG346))&gt;=$O$6,(DATE(YEAR(AG346),MONTH(AG346),DAY(AG346))&lt;=$O$3),INDEX(Projects!$A$1:$O$1000,MATCH(AF346,Projects!$A$1:$A$1000,0),MATCH("Groupe",Projects!$A$1:$O$1,0))=$A$2),1,
IF(AND($AF$2&lt;&gt;0,$AG$2&lt;&gt;0,DATE(YEAR(AG346),MONTH(AG346),DAY(AG346))&gt;=$AF$2,(DATE(YEAR(AG346),MONTH(AG346),DAY(AG346))&lt;=$AG$2),INDEX(Projects!$A$1:$O$1000,MATCH(AF346,Projects!$A$1:$A$1000,0),MATCH("Groupe",Projects!$A$1:$O$1,0))=$A$2),1,0)))</f>
      </c>
      <c r="AI346" s="47" t="str">
        <f>IF(AH346&lt;&gt;0,SUM($AH$4:AH346),0)</f>
      </c>
      <c r="AJ346" s="1"/>
      <c r="AK346" s="17"/>
      <c r="AM346" t="str">
        <f>Potentials!A344</f>
      </c>
      <c r="AN346" s="1" t="str">
        <f>Potentials!L344</f>
      </c>
      <c r="AO346" s="47" t="str">
        <f>IF(INDEX(Potentials!$A$1:$O$1000,MATCH(R346,Potentials!$A$1:$A$1000,0),MATCH("Origine setup",Potentials!$A$1:$O$1,0))&lt;&gt;"",0,
IF($A$2="Tous",
IF(AND($AM$2=0,$AN$2=0,DATE(YEAR(AN346),MONTH(AN346),DAY(AN346))&gt;=$O$6,(DATE(YEAR(AN346),MONTH(AN346),DAY(AN346))&lt;=$O$3),INDEX(Potentials!$A$1:$O$10000,MATCH(AM346,Potentials!$A$1:$A$1000,0),MATCH("Statut",Potentials!$A$1:$O$1,0))="9 -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IF(AND($AM$2&lt;&gt;0,$AN$2&lt;&gt;0,DATE(YEAR(AN346),MONTH(AN346),DAY(AN346))&gt;=$AM$2,(DATE(YEAR(AN346),MONTH(AN346),DAY(AN346))&lt;=$AN$2),INDEX(Potentials!$A$1:$O$10000,MATCH(AM346,Potentials!$A$1:$A$1000,0),MATCH("Statut",Potentials!$A$1:$O$1,0))="9 - Perdu"),1,0)),
IF(AND($AM$2=0,$AN$2=0,DATE(YEAR(AN346),MONTH(AN346),DAY(AN346))&gt;=$O$6,(DATE(YEAR(AN346),MONTH(AN346),DAY(AN346))&lt;=$O$3),INDEX(Potentials!$A$1:$O$1000,MATCH(AM346,Potentials!$A$1:$A$1000,0),MATCH("Groupe",Potentials!$A$1:$O$1,0))=$A$2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,MATCH(AM346,Potentials!$A$1:$A$1000,0),MATCH("Groupe",Potentials!$A$1:$O$1,0))=$A$2,INDEX(Potentials!$A$1:$O$10000,MATCH(AM346,Potentials!$A$1:$A$1000,0),MATCH("Statut",Potentials!$A$1:$O$1,0))="9 - Perdu"),1,0))))</f>
      </c>
      <c r="AP346" s="47" t="str">
        <f>IF(AO346&lt;&gt;0,SUM($AO$4:AO346),0)</f>
      </c>
      <c r="AQ346" s="1"/>
      <c r="AR346" s="17"/>
      <c r="AT346" t="str">
        <f>IF(COUNTIF($AT$4:AT345,Potentials!B344)&gt;0,"",Potentials!B344)</f>
      </c>
      <c r="AU346" s="2" t="str">
        <f t="array" ref="AU346" aca="1" ca="1">IF($A$2="Tous",SUMPRODUCT((Potentials!$F$2:$F$2000)*(Potentials!$B$2:$B$2000=AT346)*(Potentials!$E$2:$E$2000&lt;&gt;"8 - Gagne")*(Potentials!$E$2:$E$2000&lt;&gt;"9 - Perdu")*(Potentials!$E$2:$E$2000&lt;&gt;"10 - Gele"))
+SUMPRODUCT((Potentials!$F$2:$F$2000=0)*(Potentials!$B$2:$B$2000=AT346)*(Potentials!$D$2:$D$2000)*(Potentials!$E$2:$E$2000&lt;&gt;"8 - Gagne")*(Potentials!$E$2:$E$2000&lt;&gt;"9 - Perdu")*(Potentials!$E$2:$E$2000&lt;&gt;"10 - Gele")),
SUMPRODUCT((Potentials!$F$2:$F$2000)*(Potentials!$B$2:$B$2000=AT346)*(Potentials!$E$2:$E$2000&lt;&gt;"8 - Gagne")*(Potentials!$E$2:$E$2000&lt;&gt;"9 - Perdu")*(Potentials!$E$2:$E$2000&lt;&gt;"10 - Gele")*(Potentials!$O$2:$O$2000=$A$2))
+SUMPRODUCT((Potentials!$F$2:$F$2000=0)*(Potentials!$B$2:$B$2000=AT346)*(Potentials!$D$2:$D$2000)*(Potentials!$E$2:$E$2000&lt;&gt;"8 - Gagne")*(Potentials!$E$2:$E$2000&lt;&gt;"9 - Perdu")*(Potentials!$E$2:$E$2000&lt;&gt;"10 - Gele")*(Potentials!$O$2:$O$2000=$A$2)))</f>
      </c>
      <c r="BA346" t="str">
        <f>Potentials!A344</f>
      </c>
      <c r="BB346" s="2" t="str">
        <f t="array" ref="BB346" aca="1" ca="1">IF($A$2="Tous",SUMPRODUCT((Potentials!$F$2:$F$2000)*(Potentials!$A$2:$A$2000=BA346)*(Potentials!$E$2:$E$2000&lt;&gt;"8 - Gagne")*(Potentials!$E$2:$E$2000&lt;&gt;"9 - Perdu")*(Potentials!$E$2:$E$2000&lt;&gt;"10 - Gele"))
+SUMPRODUCT((Potentials!$F$2:$F$2000=0)*(Potentials!$A$2:$A$2000=BA346)*(Potentials!$D$2:$D$2000)*(Potentials!$E$2:$E$2000&lt;&gt;"8 - Gagne")*(Potentials!$E$2:$E$2000&lt;&gt;"9 - Perdu")*(Potentials!$E$2:$E$2000&lt;&gt;"10 - Gele")),
SUMPRODUCT((Potentials!$F$2:$F$2000)*(Potentials!$A$2:$A$2000=BA346)*(Potentials!$E$2:$E$2000&lt;&gt;"8 - Gagne")*(Potentials!$E$2:$E$2000&lt;&gt;"9 - Perdu")*(Potentials!$E$2:$E$2000&lt;&gt;"10 - Gele")*(Potentials!$O$2:$O$2000=$A$2))
+SUMPRODUCT((Potentials!$F$2:$F$2000=0)*(Potentials!$A$2:$A$2000=BA346)*(Potentials!$D$2:$D$2000)*(Potentials!$E$2:$E$2000&lt;&gt;"8 - Gagne")*(Potentials!$E$2:$E$2000&lt;&gt;"9 - Perdu")*(Potentials!$E$2:$E$2000&lt;&gt;"10 - Gele")*(Potentials!$O$2:$O$2000=$A$2)))</f>
      </c>
    </row>
    <row r="347" spans="1:113">
      <c r="R347" t="str">
        <f>Potentials!A345</f>
      </c>
      <c r="S347" s="1" t="str">
        <f>Potentials!M345</f>
      </c>
      <c r="T347" s="47" t="str">
        <f>IF(INDEX(Potentials!$A$1:$O$1000,MATCH(R347,Potentials!$A$1:$A$1000,0),MATCH("Origine setup",Potentials!$A$1:$O$1,0))&lt;&gt;"",0,
IF($A$2="Tous",
IF(AND($R$2=0,$S$2=0,DATE(YEAR(S347),MONTH(S347),DAY(S347))&gt;=$O$6,(DATE(YEAR(S347),MONTH(S347),DAY(S347))&lt;=$O$3),LEFT(R347,3)="PRA"),1,
IF(AND($R$2&lt;&gt;0,$S$2&lt;&gt;0,DATE(YEAR(S347),MONTH(S347),DAY(S347))&gt;=$R$2,(DATE(YEAR(S347),MONTH(S347),DAY(S347))&lt;=$S$2),LEFT(R347,3)="PRA"),1,0)),
IF(AND($R$2=0,$S$2=0,DATE(YEAR(S347),MONTH(S347),DAY(S347))&gt;=$O$6,(DATE(YEAR(S347),MONTH(S347),DAY(S347))&lt;=$O$3),INDEX(Potentials!$A$1:$O$1000,MATCH(R347,Potentials!$A$1:$A$1000,0),MATCH("Groupe",Potentials!$A$1:$O$1,0))=$A$2,LEFT(R347,3)="PRA"),1,
IF(AND($R$2&lt;&gt;0,$S$2&lt;&gt;0,DATE(YEAR(S347),MONTH(S347),DAY(S347))&gt;=$R$2,(DATE(YEAR(S347),MONTH(S347),DAY(S347))&lt;=$S$2),INDEX(Potentials!$A$1:$O$1000,MATCH(R347,Potentials!$A$1:$A$1000,0),MATCH("Groupe",Potentials!$A$1:$O$1,0))=$A$2,LEFT(R347,3)="PRA"),1,0))))</f>
      </c>
      <c r="U347" s="47" t="str">
        <f>IF(T347&lt;&gt;0,SUM($T$4:T347),0)</f>
      </c>
      <c r="V347" s="1"/>
      <c r="W347" s="17"/>
      <c r="Y347" t="str">
        <f>Projects!A345</f>
      </c>
      <c r="Z347" s="1" t="str">
        <f>Projects!I345</f>
      </c>
      <c r="AA347" s="47" t="str">
        <f>IF($A$2="Tous",
IF(AND($Y$2=0,$Z$2=0,DATE(YEAR(Z347),MONTH(Z347),DAY(Z347))&gt;=$O$6,(DATE(YEAR(Z347),MONTH(Z347),DAY(Z347))&lt;=$O$3)),1,
IF(AND($Y$2&lt;&gt;0,$Z$2&lt;&gt;0,DATE(YEAR(Z347),MONTH(Z347),DAY(Z347))&gt;=$Y$2,(DATE(YEAR(Z347),MONTH(Z347),DAY(Z347))&lt;=$Z$2)),1,0)),
IF(AND($Y$2=0,$Z$2=0,DATE(YEAR(Z347),MONTH(Z347),DAY(Z347))&gt;=$O$6,(DATE(YEAR(Z347),MONTH(Z347),DAY(Z347))&lt;=$O$3),INDEX(Projects!$A$1:$O$1000,MATCH(Y347,Projects!$A$1:$A$1000,0),MATCH("Groupe",Projects!$A$1:$O$1,0))=$A$2),1,
IF(AND($Y$2&lt;&gt;0,$Z$2&lt;&gt;0,DATE(YEAR(Z347),MONTH(Z347),DAY(Z347))&gt;=$Y$2,(DATE(YEAR(Z347),MONTH(Z347),DAY(Z347))&lt;=$Z$2),INDEX(Projects!$A$1:$O$1000,MATCH(Y347,Projects!$A$1:$A$1000,0),MATCH("Groupe",Projects!$A$1:$O$1,0))=$A$2),1,0)))</f>
      </c>
      <c r="AB347" s="47" t="str">
        <f>IF(AA347&lt;&gt;0,SUM($AA$4:AA347),0)</f>
      </c>
      <c r="AC347" s="1"/>
      <c r="AD347" s="17"/>
      <c r="AF347" t="str">
        <f>Projects!A345</f>
      </c>
      <c r="AG347" s="1" t="str">
        <f>Projects!D345</f>
      </c>
      <c r="AH347" s="47" t="str">
        <f>IF($A$2="Tous",
IF(AND($AF$2=0,$AG$2=0,DATE(YEAR(AG347),MONTH(AG347),DAY(AG347))&gt;=$O$6,(DATE(YEAR(AG347),MONTH(AG347),DAY(AG347))&lt;=$O$3)),1,
IF(AND($AF$2&lt;&gt;0,$AG$2&lt;&gt;0,DATE(YEAR(AG347),MONTH(AG347),DAY(AG347))&gt;=$AF$2,(DATE(YEAR(AG347),MONTH(AG347),DAY(AG347))&lt;=$AG$2)),1,0)),
IF(AND($AF$2=0,$AG$2=0,DATE(YEAR(AG347),MONTH(AG347),DAY(AG347))&gt;=$O$6,(DATE(YEAR(AG347),MONTH(AG347),DAY(AG347))&lt;=$O$3),INDEX(Projects!$A$1:$O$1000,MATCH(AF347,Projects!$A$1:$A$1000,0),MATCH("Groupe",Projects!$A$1:$O$1,0))=$A$2),1,
IF(AND($AF$2&lt;&gt;0,$AG$2&lt;&gt;0,DATE(YEAR(AG347),MONTH(AG347),DAY(AG347))&gt;=$AF$2,(DATE(YEAR(AG347),MONTH(AG347),DAY(AG347))&lt;=$AG$2),INDEX(Projects!$A$1:$O$1000,MATCH(AF347,Projects!$A$1:$A$1000,0),MATCH("Groupe",Projects!$A$1:$O$1,0))=$A$2),1,0)))</f>
      </c>
      <c r="AI347" s="47" t="str">
        <f>IF(AH347&lt;&gt;0,SUM($AH$4:AH347),0)</f>
      </c>
      <c r="AJ347" s="1"/>
      <c r="AK347" s="17"/>
      <c r="AM347" t="str">
        <f>Potentials!A345</f>
      </c>
      <c r="AN347" s="1" t="str">
        <f>Potentials!L345</f>
      </c>
      <c r="AO347" s="47" t="str">
        <f>IF(INDEX(Potentials!$A$1:$O$1000,MATCH(R347,Potentials!$A$1:$A$1000,0),MATCH("Origine setup",Potentials!$A$1:$O$1,0))&lt;&gt;"",0,
IF($A$2="Tous",
IF(AND($AM$2=0,$AN$2=0,DATE(YEAR(AN347),MONTH(AN347),DAY(AN347))&gt;=$O$6,(DATE(YEAR(AN347),MONTH(AN347),DAY(AN347))&lt;=$O$3),INDEX(Potentials!$A$1:$O$10000,MATCH(AM347,Potentials!$A$1:$A$1000,0),MATCH("Statut",Potentials!$A$1:$O$1,0))="9 -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IF(AND($AM$2&lt;&gt;0,$AN$2&lt;&gt;0,DATE(YEAR(AN347),MONTH(AN347),DAY(AN347))&gt;=$AM$2,(DATE(YEAR(AN347),MONTH(AN347),DAY(AN347))&lt;=$AN$2),INDEX(Potentials!$A$1:$O$10000,MATCH(AM347,Potentials!$A$1:$A$1000,0),MATCH("Statut",Potentials!$A$1:$O$1,0))="9 - Perdu"),1,0)),
IF(AND($AM$2=0,$AN$2=0,DATE(YEAR(AN347),MONTH(AN347),DAY(AN347))&gt;=$O$6,(DATE(YEAR(AN347),MONTH(AN347),DAY(AN347))&lt;=$O$3),INDEX(Potentials!$A$1:$O$1000,MATCH(AM347,Potentials!$A$1:$A$1000,0),MATCH("Groupe",Potentials!$A$1:$O$1,0))=$A$2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,MATCH(AM347,Potentials!$A$1:$A$1000,0),MATCH("Groupe",Potentials!$A$1:$O$1,0))=$A$2,INDEX(Potentials!$A$1:$O$10000,MATCH(AM347,Potentials!$A$1:$A$1000,0),MATCH("Statut",Potentials!$A$1:$O$1,0))="9 - Perdu"),1,0))))</f>
      </c>
      <c r="AP347" s="47" t="str">
        <f>IF(AO347&lt;&gt;0,SUM($AO$4:AO347),0)</f>
      </c>
      <c r="AQ347" s="1"/>
      <c r="AR347" s="17"/>
      <c r="AT347" t="str">
        <f>IF(COUNTIF($AT$4:AT346,Potentials!B345)&gt;0,"",Potentials!B345)</f>
      </c>
      <c r="AU347" s="2" t="str">
        <f t="array" ref="AU347" aca="1" ca="1">IF($A$2="Tous",SUMPRODUCT((Potentials!$F$2:$F$2000)*(Potentials!$B$2:$B$2000=AT347)*(Potentials!$E$2:$E$2000&lt;&gt;"8 - Gagne")*(Potentials!$E$2:$E$2000&lt;&gt;"9 - Perdu")*(Potentials!$E$2:$E$2000&lt;&gt;"10 - Gele"))
+SUMPRODUCT((Potentials!$F$2:$F$2000=0)*(Potentials!$B$2:$B$2000=AT347)*(Potentials!$D$2:$D$2000)*(Potentials!$E$2:$E$2000&lt;&gt;"8 - Gagne")*(Potentials!$E$2:$E$2000&lt;&gt;"9 - Perdu")*(Potentials!$E$2:$E$2000&lt;&gt;"10 - Gele")),
SUMPRODUCT((Potentials!$F$2:$F$2000)*(Potentials!$B$2:$B$2000=AT347)*(Potentials!$E$2:$E$2000&lt;&gt;"8 - Gagne")*(Potentials!$E$2:$E$2000&lt;&gt;"9 - Perdu")*(Potentials!$E$2:$E$2000&lt;&gt;"10 - Gele")*(Potentials!$O$2:$O$2000=$A$2))
+SUMPRODUCT((Potentials!$F$2:$F$2000=0)*(Potentials!$B$2:$B$2000=AT347)*(Potentials!$D$2:$D$2000)*(Potentials!$E$2:$E$2000&lt;&gt;"8 - Gagne")*(Potentials!$E$2:$E$2000&lt;&gt;"9 - Perdu")*(Potentials!$E$2:$E$2000&lt;&gt;"10 - Gele")*(Potentials!$O$2:$O$2000=$A$2)))</f>
      </c>
      <c r="BA347" t="str">
        <f>Potentials!A345</f>
      </c>
      <c r="BB347" s="2" t="str">
        <f t="array" ref="BB347" aca="1" ca="1">IF($A$2="Tous",SUMPRODUCT((Potentials!$F$2:$F$2000)*(Potentials!$A$2:$A$2000=BA347)*(Potentials!$E$2:$E$2000&lt;&gt;"8 - Gagne")*(Potentials!$E$2:$E$2000&lt;&gt;"9 - Perdu")*(Potentials!$E$2:$E$2000&lt;&gt;"10 - Gele"))
+SUMPRODUCT((Potentials!$F$2:$F$2000=0)*(Potentials!$A$2:$A$2000=BA347)*(Potentials!$D$2:$D$2000)*(Potentials!$E$2:$E$2000&lt;&gt;"8 - Gagne")*(Potentials!$E$2:$E$2000&lt;&gt;"9 - Perdu")*(Potentials!$E$2:$E$2000&lt;&gt;"10 - Gele")),
SUMPRODUCT((Potentials!$F$2:$F$2000)*(Potentials!$A$2:$A$2000=BA347)*(Potentials!$E$2:$E$2000&lt;&gt;"8 - Gagne")*(Potentials!$E$2:$E$2000&lt;&gt;"9 - Perdu")*(Potentials!$E$2:$E$2000&lt;&gt;"10 - Gele")*(Potentials!$O$2:$O$2000=$A$2))
+SUMPRODUCT((Potentials!$F$2:$F$2000=0)*(Potentials!$A$2:$A$2000=BA347)*(Potentials!$D$2:$D$2000)*(Potentials!$E$2:$E$2000&lt;&gt;"8 - Gagne")*(Potentials!$E$2:$E$2000&lt;&gt;"9 - Perdu")*(Potentials!$E$2:$E$2000&lt;&gt;"10 - Gele")*(Potentials!$O$2:$O$2000=$A$2)))</f>
      </c>
    </row>
    <row r="348" spans="1:113">
      <c r="R348" t="str">
        <f>Potentials!A346</f>
      </c>
      <c r="S348" s="1" t="str">
        <f>Potentials!M346</f>
      </c>
      <c r="T348" s="47" t="str">
        <f>IF(INDEX(Potentials!$A$1:$O$1000,MATCH(R348,Potentials!$A$1:$A$1000,0),MATCH("Origine setup",Potentials!$A$1:$O$1,0))&lt;&gt;"",0,
IF($A$2="Tous",
IF(AND($R$2=0,$S$2=0,DATE(YEAR(S348),MONTH(S348),DAY(S348))&gt;=$O$6,(DATE(YEAR(S348),MONTH(S348),DAY(S348))&lt;=$O$3),LEFT(R348,3)="PRA"),1,
IF(AND($R$2&lt;&gt;0,$S$2&lt;&gt;0,DATE(YEAR(S348),MONTH(S348),DAY(S348))&gt;=$R$2,(DATE(YEAR(S348),MONTH(S348),DAY(S348))&lt;=$S$2),LEFT(R348,3)="PRA"),1,0)),
IF(AND($R$2=0,$S$2=0,DATE(YEAR(S348),MONTH(S348),DAY(S348))&gt;=$O$6,(DATE(YEAR(S348),MONTH(S348),DAY(S348))&lt;=$O$3),INDEX(Potentials!$A$1:$O$1000,MATCH(R348,Potentials!$A$1:$A$1000,0),MATCH("Groupe",Potentials!$A$1:$O$1,0))=$A$2,LEFT(R348,3)="PRA"),1,
IF(AND($R$2&lt;&gt;0,$S$2&lt;&gt;0,DATE(YEAR(S348),MONTH(S348),DAY(S348))&gt;=$R$2,(DATE(YEAR(S348),MONTH(S348),DAY(S348))&lt;=$S$2),INDEX(Potentials!$A$1:$O$1000,MATCH(R348,Potentials!$A$1:$A$1000,0),MATCH("Groupe",Potentials!$A$1:$O$1,0))=$A$2,LEFT(R348,3)="PRA"),1,0))))</f>
      </c>
      <c r="U348" s="47" t="str">
        <f>IF(T348&lt;&gt;0,SUM($T$4:T348),0)</f>
      </c>
      <c r="V348" s="1"/>
      <c r="W348" s="17"/>
      <c r="Y348" t="str">
        <f>Projects!A346</f>
      </c>
      <c r="Z348" s="1" t="str">
        <f>Projects!I346</f>
      </c>
      <c r="AA348" s="47" t="str">
        <f>IF($A$2="Tous",
IF(AND($Y$2=0,$Z$2=0,DATE(YEAR(Z348),MONTH(Z348),DAY(Z348))&gt;=$O$6,(DATE(YEAR(Z348),MONTH(Z348),DAY(Z348))&lt;=$O$3)),1,
IF(AND($Y$2&lt;&gt;0,$Z$2&lt;&gt;0,DATE(YEAR(Z348),MONTH(Z348),DAY(Z348))&gt;=$Y$2,(DATE(YEAR(Z348),MONTH(Z348),DAY(Z348))&lt;=$Z$2)),1,0)),
IF(AND($Y$2=0,$Z$2=0,DATE(YEAR(Z348),MONTH(Z348),DAY(Z348))&gt;=$O$6,(DATE(YEAR(Z348),MONTH(Z348),DAY(Z348))&lt;=$O$3),INDEX(Projects!$A$1:$O$1000,MATCH(Y348,Projects!$A$1:$A$1000,0),MATCH("Groupe",Projects!$A$1:$O$1,0))=$A$2),1,
IF(AND($Y$2&lt;&gt;0,$Z$2&lt;&gt;0,DATE(YEAR(Z348),MONTH(Z348),DAY(Z348))&gt;=$Y$2,(DATE(YEAR(Z348),MONTH(Z348),DAY(Z348))&lt;=$Z$2),INDEX(Projects!$A$1:$O$1000,MATCH(Y348,Projects!$A$1:$A$1000,0),MATCH("Groupe",Projects!$A$1:$O$1,0))=$A$2),1,0)))</f>
      </c>
      <c r="AB348" s="47" t="str">
        <f>IF(AA348&lt;&gt;0,SUM($AA$4:AA348),0)</f>
      </c>
      <c r="AC348" s="1"/>
      <c r="AD348" s="17"/>
      <c r="AF348" t="str">
        <f>Projects!A346</f>
      </c>
      <c r="AG348" s="1" t="str">
        <f>Projects!D346</f>
      </c>
      <c r="AH348" s="47" t="str">
        <f>IF($A$2="Tous",
IF(AND($AF$2=0,$AG$2=0,DATE(YEAR(AG348),MONTH(AG348),DAY(AG348))&gt;=$O$6,(DATE(YEAR(AG348),MONTH(AG348),DAY(AG348))&lt;=$O$3)),1,
IF(AND($AF$2&lt;&gt;0,$AG$2&lt;&gt;0,DATE(YEAR(AG348),MONTH(AG348),DAY(AG348))&gt;=$AF$2,(DATE(YEAR(AG348),MONTH(AG348),DAY(AG348))&lt;=$AG$2)),1,0)),
IF(AND($AF$2=0,$AG$2=0,DATE(YEAR(AG348),MONTH(AG348),DAY(AG348))&gt;=$O$6,(DATE(YEAR(AG348),MONTH(AG348),DAY(AG348))&lt;=$O$3),INDEX(Projects!$A$1:$O$1000,MATCH(AF348,Projects!$A$1:$A$1000,0),MATCH("Groupe",Projects!$A$1:$O$1,0))=$A$2),1,
IF(AND($AF$2&lt;&gt;0,$AG$2&lt;&gt;0,DATE(YEAR(AG348),MONTH(AG348),DAY(AG348))&gt;=$AF$2,(DATE(YEAR(AG348),MONTH(AG348),DAY(AG348))&lt;=$AG$2),INDEX(Projects!$A$1:$O$1000,MATCH(AF348,Projects!$A$1:$A$1000,0),MATCH("Groupe",Projects!$A$1:$O$1,0))=$A$2),1,0)))</f>
      </c>
      <c r="AI348" s="47" t="str">
        <f>IF(AH348&lt;&gt;0,SUM($AH$4:AH348),0)</f>
      </c>
      <c r="AJ348" s="1"/>
      <c r="AK348" s="17"/>
      <c r="AM348" t="str">
        <f>Potentials!A346</f>
      </c>
      <c r="AN348" s="1" t="str">
        <f>Potentials!L346</f>
      </c>
      <c r="AO348" s="47" t="str">
        <f>IF(INDEX(Potentials!$A$1:$O$1000,MATCH(R348,Potentials!$A$1:$A$1000,0),MATCH("Origine setup",Potentials!$A$1:$O$1,0))&lt;&gt;"",0,
IF($A$2="Tous",
IF(AND($AM$2=0,$AN$2=0,DATE(YEAR(AN348),MONTH(AN348),DAY(AN348))&gt;=$O$6,(DATE(YEAR(AN348),MONTH(AN348),DAY(AN348))&lt;=$O$3),INDEX(Potentials!$A$1:$O$10000,MATCH(AM348,Potentials!$A$1:$A$1000,0),MATCH("Statut",Potentials!$A$1:$O$1,0))="9 -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IF(AND($AM$2&lt;&gt;0,$AN$2&lt;&gt;0,DATE(YEAR(AN348),MONTH(AN348),DAY(AN348))&gt;=$AM$2,(DATE(YEAR(AN348),MONTH(AN348),DAY(AN348))&lt;=$AN$2),INDEX(Potentials!$A$1:$O$10000,MATCH(AM348,Potentials!$A$1:$A$1000,0),MATCH("Statut",Potentials!$A$1:$O$1,0))="9 - Perdu"),1,0)),
IF(AND($AM$2=0,$AN$2=0,DATE(YEAR(AN348),MONTH(AN348),DAY(AN348))&gt;=$O$6,(DATE(YEAR(AN348),MONTH(AN348),DAY(AN348))&lt;=$O$3),INDEX(Potentials!$A$1:$O$1000,MATCH(AM348,Potentials!$A$1:$A$1000,0),MATCH("Groupe",Potentials!$A$1:$O$1,0))=$A$2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,MATCH(AM348,Potentials!$A$1:$A$1000,0),MATCH("Groupe",Potentials!$A$1:$O$1,0))=$A$2,INDEX(Potentials!$A$1:$O$10000,MATCH(AM348,Potentials!$A$1:$A$1000,0),MATCH("Statut",Potentials!$A$1:$O$1,0))="9 - Perdu"),1,0))))</f>
      </c>
      <c r="AP348" s="47" t="str">
        <f>IF(AO348&lt;&gt;0,SUM($AO$4:AO348),0)</f>
      </c>
      <c r="AQ348" s="1"/>
      <c r="AR348" s="17"/>
      <c r="AT348" t="str">
        <f>IF(COUNTIF($AT$4:AT347,Potentials!B346)&gt;0,"",Potentials!B346)</f>
      </c>
      <c r="AU348" s="2" t="str">
        <f t="array" ref="AU348" aca="1" ca="1">IF($A$2="Tous",SUMPRODUCT((Potentials!$F$2:$F$2000)*(Potentials!$B$2:$B$2000=AT348)*(Potentials!$E$2:$E$2000&lt;&gt;"8 - Gagne")*(Potentials!$E$2:$E$2000&lt;&gt;"9 - Perdu")*(Potentials!$E$2:$E$2000&lt;&gt;"10 - Gele"))
+SUMPRODUCT((Potentials!$F$2:$F$2000=0)*(Potentials!$B$2:$B$2000=AT348)*(Potentials!$D$2:$D$2000)*(Potentials!$E$2:$E$2000&lt;&gt;"8 - Gagne")*(Potentials!$E$2:$E$2000&lt;&gt;"9 - Perdu")*(Potentials!$E$2:$E$2000&lt;&gt;"10 - Gele")),
SUMPRODUCT((Potentials!$F$2:$F$2000)*(Potentials!$B$2:$B$2000=AT348)*(Potentials!$E$2:$E$2000&lt;&gt;"8 - Gagne")*(Potentials!$E$2:$E$2000&lt;&gt;"9 - Perdu")*(Potentials!$E$2:$E$2000&lt;&gt;"10 - Gele")*(Potentials!$O$2:$O$2000=$A$2))
+SUMPRODUCT((Potentials!$F$2:$F$2000=0)*(Potentials!$B$2:$B$2000=AT348)*(Potentials!$D$2:$D$2000)*(Potentials!$E$2:$E$2000&lt;&gt;"8 - Gagne")*(Potentials!$E$2:$E$2000&lt;&gt;"9 - Perdu")*(Potentials!$E$2:$E$2000&lt;&gt;"10 - Gele")*(Potentials!$O$2:$O$2000=$A$2)))</f>
      </c>
      <c r="BA348" t="str">
        <f>Potentials!A346</f>
      </c>
      <c r="BB348" s="2" t="str">
        <f t="array" ref="BB348" aca="1" ca="1">IF($A$2="Tous",SUMPRODUCT((Potentials!$F$2:$F$2000)*(Potentials!$A$2:$A$2000=BA348)*(Potentials!$E$2:$E$2000&lt;&gt;"8 - Gagne")*(Potentials!$E$2:$E$2000&lt;&gt;"9 - Perdu")*(Potentials!$E$2:$E$2000&lt;&gt;"10 - Gele"))
+SUMPRODUCT((Potentials!$F$2:$F$2000=0)*(Potentials!$A$2:$A$2000=BA348)*(Potentials!$D$2:$D$2000)*(Potentials!$E$2:$E$2000&lt;&gt;"8 - Gagne")*(Potentials!$E$2:$E$2000&lt;&gt;"9 - Perdu")*(Potentials!$E$2:$E$2000&lt;&gt;"10 - Gele")),
SUMPRODUCT((Potentials!$F$2:$F$2000)*(Potentials!$A$2:$A$2000=BA348)*(Potentials!$E$2:$E$2000&lt;&gt;"8 - Gagne")*(Potentials!$E$2:$E$2000&lt;&gt;"9 - Perdu")*(Potentials!$E$2:$E$2000&lt;&gt;"10 - Gele")*(Potentials!$O$2:$O$2000=$A$2))
+SUMPRODUCT((Potentials!$F$2:$F$2000=0)*(Potentials!$A$2:$A$2000=BA348)*(Potentials!$D$2:$D$2000)*(Potentials!$E$2:$E$2000&lt;&gt;"8 - Gagne")*(Potentials!$E$2:$E$2000&lt;&gt;"9 - Perdu")*(Potentials!$E$2:$E$2000&lt;&gt;"10 - Gele")*(Potentials!$O$2:$O$2000=$A$2)))</f>
      </c>
    </row>
    <row r="349" spans="1:113">
      <c r="R349" t="str">
        <f>Potentials!A347</f>
      </c>
      <c r="S349" s="1" t="str">
        <f>Potentials!M347</f>
      </c>
      <c r="T349" s="47" t="str">
        <f>IF(INDEX(Potentials!$A$1:$O$1000,MATCH(R349,Potentials!$A$1:$A$1000,0),MATCH("Origine setup",Potentials!$A$1:$O$1,0))&lt;&gt;"",0,
IF($A$2="Tous",
IF(AND($R$2=0,$S$2=0,DATE(YEAR(S349),MONTH(S349),DAY(S349))&gt;=$O$6,(DATE(YEAR(S349),MONTH(S349),DAY(S349))&lt;=$O$3),LEFT(R349,3)="PRA"),1,
IF(AND($R$2&lt;&gt;0,$S$2&lt;&gt;0,DATE(YEAR(S349),MONTH(S349),DAY(S349))&gt;=$R$2,(DATE(YEAR(S349),MONTH(S349),DAY(S349))&lt;=$S$2),LEFT(R349,3)="PRA"),1,0)),
IF(AND($R$2=0,$S$2=0,DATE(YEAR(S349),MONTH(S349),DAY(S349))&gt;=$O$6,(DATE(YEAR(S349),MONTH(S349),DAY(S349))&lt;=$O$3),INDEX(Potentials!$A$1:$O$1000,MATCH(R349,Potentials!$A$1:$A$1000,0),MATCH("Groupe",Potentials!$A$1:$O$1,0))=$A$2,LEFT(R349,3)="PRA"),1,
IF(AND($R$2&lt;&gt;0,$S$2&lt;&gt;0,DATE(YEAR(S349),MONTH(S349),DAY(S349))&gt;=$R$2,(DATE(YEAR(S349),MONTH(S349),DAY(S349))&lt;=$S$2),INDEX(Potentials!$A$1:$O$1000,MATCH(R349,Potentials!$A$1:$A$1000,0),MATCH("Groupe",Potentials!$A$1:$O$1,0))=$A$2,LEFT(R349,3)="PRA"),1,0))))</f>
      </c>
      <c r="U349" s="47" t="str">
        <f>IF(T349&lt;&gt;0,SUM($T$4:T349),0)</f>
      </c>
      <c r="V349" s="1"/>
      <c r="W349" s="17"/>
      <c r="Y349" t="str">
        <f>Projects!A347</f>
      </c>
      <c r="Z349" s="1" t="str">
        <f>Projects!I347</f>
      </c>
      <c r="AA349" s="47" t="str">
        <f>IF($A$2="Tous",
IF(AND($Y$2=0,$Z$2=0,DATE(YEAR(Z349),MONTH(Z349),DAY(Z349))&gt;=$O$6,(DATE(YEAR(Z349),MONTH(Z349),DAY(Z349))&lt;=$O$3)),1,
IF(AND($Y$2&lt;&gt;0,$Z$2&lt;&gt;0,DATE(YEAR(Z349),MONTH(Z349),DAY(Z349))&gt;=$Y$2,(DATE(YEAR(Z349),MONTH(Z349),DAY(Z349))&lt;=$Z$2)),1,0)),
IF(AND($Y$2=0,$Z$2=0,DATE(YEAR(Z349),MONTH(Z349),DAY(Z349))&gt;=$O$6,(DATE(YEAR(Z349),MONTH(Z349),DAY(Z349))&lt;=$O$3),INDEX(Projects!$A$1:$O$1000,MATCH(Y349,Projects!$A$1:$A$1000,0),MATCH("Groupe",Projects!$A$1:$O$1,0))=$A$2),1,
IF(AND($Y$2&lt;&gt;0,$Z$2&lt;&gt;0,DATE(YEAR(Z349),MONTH(Z349),DAY(Z349))&gt;=$Y$2,(DATE(YEAR(Z349),MONTH(Z349),DAY(Z349))&lt;=$Z$2),INDEX(Projects!$A$1:$O$1000,MATCH(Y349,Projects!$A$1:$A$1000,0),MATCH("Groupe",Projects!$A$1:$O$1,0))=$A$2),1,0)))</f>
      </c>
      <c r="AB349" s="47" t="str">
        <f>IF(AA349&lt;&gt;0,SUM($AA$4:AA349),0)</f>
      </c>
      <c r="AC349" s="1"/>
      <c r="AD349" s="17"/>
      <c r="AF349" t="str">
        <f>Projects!A347</f>
      </c>
      <c r="AG349" s="1" t="str">
        <f>Projects!D347</f>
      </c>
      <c r="AH349" s="47" t="str">
        <f>IF($A$2="Tous",
IF(AND($AF$2=0,$AG$2=0,DATE(YEAR(AG349),MONTH(AG349),DAY(AG349))&gt;=$O$6,(DATE(YEAR(AG349),MONTH(AG349),DAY(AG349))&lt;=$O$3)),1,
IF(AND($AF$2&lt;&gt;0,$AG$2&lt;&gt;0,DATE(YEAR(AG349),MONTH(AG349),DAY(AG349))&gt;=$AF$2,(DATE(YEAR(AG349),MONTH(AG349),DAY(AG349))&lt;=$AG$2)),1,0)),
IF(AND($AF$2=0,$AG$2=0,DATE(YEAR(AG349),MONTH(AG349),DAY(AG349))&gt;=$O$6,(DATE(YEAR(AG349),MONTH(AG349),DAY(AG349))&lt;=$O$3),INDEX(Projects!$A$1:$O$1000,MATCH(AF349,Projects!$A$1:$A$1000,0),MATCH("Groupe",Projects!$A$1:$O$1,0))=$A$2),1,
IF(AND($AF$2&lt;&gt;0,$AG$2&lt;&gt;0,DATE(YEAR(AG349),MONTH(AG349),DAY(AG349))&gt;=$AF$2,(DATE(YEAR(AG349),MONTH(AG349),DAY(AG349))&lt;=$AG$2),INDEX(Projects!$A$1:$O$1000,MATCH(AF349,Projects!$A$1:$A$1000,0),MATCH("Groupe",Projects!$A$1:$O$1,0))=$A$2),1,0)))</f>
      </c>
      <c r="AI349" s="47" t="str">
        <f>IF(AH349&lt;&gt;0,SUM($AH$4:AH349),0)</f>
      </c>
      <c r="AJ349" s="1"/>
      <c r="AK349" s="17"/>
      <c r="AM349" t="str">
        <f>Potentials!A347</f>
      </c>
      <c r="AN349" s="1" t="str">
        <f>Potentials!L347</f>
      </c>
      <c r="AO349" s="47" t="str">
        <f>IF(INDEX(Potentials!$A$1:$O$1000,MATCH(R349,Potentials!$A$1:$A$1000,0),MATCH("Origine setup",Potentials!$A$1:$O$1,0))&lt;&gt;"",0,
IF($A$2="Tous",
IF(AND($AM$2=0,$AN$2=0,DATE(YEAR(AN349),MONTH(AN349),DAY(AN349))&gt;=$O$6,(DATE(YEAR(AN349),MONTH(AN349),DAY(AN349))&lt;=$O$3),INDEX(Potentials!$A$1:$O$10000,MATCH(AM349,Potentials!$A$1:$A$1000,0),MATCH("Statut",Potentials!$A$1:$O$1,0))="9 -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IF(AND($AM$2&lt;&gt;0,$AN$2&lt;&gt;0,DATE(YEAR(AN349),MONTH(AN349),DAY(AN349))&gt;=$AM$2,(DATE(YEAR(AN349),MONTH(AN349),DAY(AN349))&lt;=$AN$2),INDEX(Potentials!$A$1:$O$10000,MATCH(AM349,Potentials!$A$1:$A$1000,0),MATCH("Statut",Potentials!$A$1:$O$1,0))="9 - Perdu"),1,0)),
IF(AND($AM$2=0,$AN$2=0,DATE(YEAR(AN349),MONTH(AN349),DAY(AN349))&gt;=$O$6,(DATE(YEAR(AN349),MONTH(AN349),DAY(AN349))&lt;=$O$3),INDEX(Potentials!$A$1:$O$1000,MATCH(AM349,Potentials!$A$1:$A$1000,0),MATCH("Groupe",Potentials!$A$1:$O$1,0))=$A$2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,MATCH(AM349,Potentials!$A$1:$A$1000,0),MATCH("Groupe",Potentials!$A$1:$O$1,0))=$A$2,INDEX(Potentials!$A$1:$O$10000,MATCH(AM349,Potentials!$A$1:$A$1000,0),MATCH("Statut",Potentials!$A$1:$O$1,0))="9 - Perdu"),1,0))))</f>
      </c>
      <c r="AP349" s="47" t="str">
        <f>IF(AO349&lt;&gt;0,SUM($AO$4:AO349),0)</f>
      </c>
      <c r="AQ349" s="1"/>
      <c r="AR349" s="17"/>
      <c r="AT349" t="str">
        <f>IF(COUNTIF($AT$4:AT348,Potentials!B347)&gt;0,"",Potentials!B347)</f>
      </c>
      <c r="AU349" s="2" t="str">
        <f t="array" ref="AU349" aca="1" ca="1">IF($A$2="Tous",SUMPRODUCT((Potentials!$F$2:$F$2000)*(Potentials!$B$2:$B$2000=AT349)*(Potentials!$E$2:$E$2000&lt;&gt;"8 - Gagne")*(Potentials!$E$2:$E$2000&lt;&gt;"9 - Perdu")*(Potentials!$E$2:$E$2000&lt;&gt;"10 - Gele"))
+SUMPRODUCT((Potentials!$F$2:$F$2000=0)*(Potentials!$B$2:$B$2000=AT349)*(Potentials!$D$2:$D$2000)*(Potentials!$E$2:$E$2000&lt;&gt;"8 - Gagne")*(Potentials!$E$2:$E$2000&lt;&gt;"9 - Perdu")*(Potentials!$E$2:$E$2000&lt;&gt;"10 - Gele")),
SUMPRODUCT((Potentials!$F$2:$F$2000)*(Potentials!$B$2:$B$2000=AT349)*(Potentials!$E$2:$E$2000&lt;&gt;"8 - Gagne")*(Potentials!$E$2:$E$2000&lt;&gt;"9 - Perdu")*(Potentials!$E$2:$E$2000&lt;&gt;"10 - Gele")*(Potentials!$O$2:$O$2000=$A$2))
+SUMPRODUCT((Potentials!$F$2:$F$2000=0)*(Potentials!$B$2:$B$2000=AT349)*(Potentials!$D$2:$D$2000)*(Potentials!$E$2:$E$2000&lt;&gt;"8 - Gagne")*(Potentials!$E$2:$E$2000&lt;&gt;"9 - Perdu")*(Potentials!$E$2:$E$2000&lt;&gt;"10 - Gele")*(Potentials!$O$2:$O$2000=$A$2)))</f>
      </c>
      <c r="BA349" t="str">
        <f>Potentials!A347</f>
      </c>
      <c r="BB349" s="2" t="str">
        <f t="array" ref="BB349" aca="1" ca="1">IF($A$2="Tous",SUMPRODUCT((Potentials!$F$2:$F$2000)*(Potentials!$A$2:$A$2000=BA349)*(Potentials!$E$2:$E$2000&lt;&gt;"8 - Gagne")*(Potentials!$E$2:$E$2000&lt;&gt;"9 - Perdu")*(Potentials!$E$2:$E$2000&lt;&gt;"10 - Gele"))
+SUMPRODUCT((Potentials!$F$2:$F$2000=0)*(Potentials!$A$2:$A$2000=BA349)*(Potentials!$D$2:$D$2000)*(Potentials!$E$2:$E$2000&lt;&gt;"8 - Gagne")*(Potentials!$E$2:$E$2000&lt;&gt;"9 - Perdu")*(Potentials!$E$2:$E$2000&lt;&gt;"10 - Gele")),
SUMPRODUCT((Potentials!$F$2:$F$2000)*(Potentials!$A$2:$A$2000=BA349)*(Potentials!$E$2:$E$2000&lt;&gt;"8 - Gagne")*(Potentials!$E$2:$E$2000&lt;&gt;"9 - Perdu")*(Potentials!$E$2:$E$2000&lt;&gt;"10 - Gele")*(Potentials!$O$2:$O$2000=$A$2))
+SUMPRODUCT((Potentials!$F$2:$F$2000=0)*(Potentials!$A$2:$A$2000=BA349)*(Potentials!$D$2:$D$2000)*(Potentials!$E$2:$E$2000&lt;&gt;"8 - Gagne")*(Potentials!$E$2:$E$2000&lt;&gt;"9 - Perdu")*(Potentials!$E$2:$E$2000&lt;&gt;"10 - Gele")*(Potentials!$O$2:$O$2000=$A$2)))</f>
      </c>
    </row>
    <row r="350" spans="1:113">
      <c r="R350" t="str">
        <f>Potentials!A348</f>
      </c>
      <c r="S350" s="1" t="str">
        <f>Potentials!M348</f>
      </c>
      <c r="T350" s="47" t="str">
        <f>IF(INDEX(Potentials!$A$1:$O$1000,MATCH(R350,Potentials!$A$1:$A$1000,0),MATCH("Origine setup",Potentials!$A$1:$O$1,0))&lt;&gt;"",0,
IF($A$2="Tous",
IF(AND($R$2=0,$S$2=0,DATE(YEAR(S350),MONTH(S350),DAY(S350))&gt;=$O$6,(DATE(YEAR(S350),MONTH(S350),DAY(S350))&lt;=$O$3),LEFT(R350,3)="PRA"),1,
IF(AND($R$2&lt;&gt;0,$S$2&lt;&gt;0,DATE(YEAR(S350),MONTH(S350),DAY(S350))&gt;=$R$2,(DATE(YEAR(S350),MONTH(S350),DAY(S350))&lt;=$S$2),LEFT(R350,3)="PRA"),1,0)),
IF(AND($R$2=0,$S$2=0,DATE(YEAR(S350),MONTH(S350),DAY(S350))&gt;=$O$6,(DATE(YEAR(S350),MONTH(S350),DAY(S350))&lt;=$O$3),INDEX(Potentials!$A$1:$O$1000,MATCH(R350,Potentials!$A$1:$A$1000,0),MATCH("Groupe",Potentials!$A$1:$O$1,0))=$A$2,LEFT(R350,3)="PRA"),1,
IF(AND($R$2&lt;&gt;0,$S$2&lt;&gt;0,DATE(YEAR(S350),MONTH(S350),DAY(S350))&gt;=$R$2,(DATE(YEAR(S350),MONTH(S350),DAY(S350))&lt;=$S$2),INDEX(Potentials!$A$1:$O$1000,MATCH(R350,Potentials!$A$1:$A$1000,0),MATCH("Groupe",Potentials!$A$1:$O$1,0))=$A$2,LEFT(R350,3)="PRA"),1,0))))</f>
      </c>
      <c r="U350" s="47" t="str">
        <f>IF(T350&lt;&gt;0,SUM($T$4:T350),0)</f>
      </c>
      <c r="V350" s="1"/>
      <c r="W350" s="17"/>
      <c r="Y350" t="str">
        <f>Projects!A348</f>
      </c>
      <c r="Z350" s="1" t="str">
        <f>Projects!I348</f>
      </c>
      <c r="AA350" s="47" t="str">
        <f>IF($A$2="Tous",
IF(AND($Y$2=0,$Z$2=0,DATE(YEAR(Z350),MONTH(Z350),DAY(Z350))&gt;=$O$6,(DATE(YEAR(Z350),MONTH(Z350),DAY(Z350))&lt;=$O$3)),1,
IF(AND($Y$2&lt;&gt;0,$Z$2&lt;&gt;0,DATE(YEAR(Z350),MONTH(Z350),DAY(Z350))&gt;=$Y$2,(DATE(YEAR(Z350),MONTH(Z350),DAY(Z350))&lt;=$Z$2)),1,0)),
IF(AND($Y$2=0,$Z$2=0,DATE(YEAR(Z350),MONTH(Z350),DAY(Z350))&gt;=$O$6,(DATE(YEAR(Z350),MONTH(Z350),DAY(Z350))&lt;=$O$3),INDEX(Projects!$A$1:$O$1000,MATCH(Y350,Projects!$A$1:$A$1000,0),MATCH("Groupe",Projects!$A$1:$O$1,0))=$A$2),1,
IF(AND($Y$2&lt;&gt;0,$Z$2&lt;&gt;0,DATE(YEAR(Z350),MONTH(Z350),DAY(Z350))&gt;=$Y$2,(DATE(YEAR(Z350),MONTH(Z350),DAY(Z350))&lt;=$Z$2),INDEX(Projects!$A$1:$O$1000,MATCH(Y350,Projects!$A$1:$A$1000,0),MATCH("Groupe",Projects!$A$1:$O$1,0))=$A$2),1,0)))</f>
      </c>
      <c r="AB350" s="47" t="str">
        <f>IF(AA350&lt;&gt;0,SUM($AA$4:AA350),0)</f>
      </c>
      <c r="AC350" s="1"/>
      <c r="AD350" s="17"/>
      <c r="AF350" t="str">
        <f>Projects!A348</f>
      </c>
      <c r="AG350" s="1" t="str">
        <f>Projects!D348</f>
      </c>
      <c r="AH350" s="47" t="str">
        <f>IF($A$2="Tous",
IF(AND($AF$2=0,$AG$2=0,DATE(YEAR(AG350),MONTH(AG350),DAY(AG350))&gt;=$O$6,(DATE(YEAR(AG350),MONTH(AG350),DAY(AG350))&lt;=$O$3)),1,
IF(AND($AF$2&lt;&gt;0,$AG$2&lt;&gt;0,DATE(YEAR(AG350),MONTH(AG350),DAY(AG350))&gt;=$AF$2,(DATE(YEAR(AG350),MONTH(AG350),DAY(AG350))&lt;=$AG$2)),1,0)),
IF(AND($AF$2=0,$AG$2=0,DATE(YEAR(AG350),MONTH(AG350),DAY(AG350))&gt;=$O$6,(DATE(YEAR(AG350),MONTH(AG350),DAY(AG350))&lt;=$O$3),INDEX(Projects!$A$1:$O$1000,MATCH(AF350,Projects!$A$1:$A$1000,0),MATCH("Groupe",Projects!$A$1:$O$1,0))=$A$2),1,
IF(AND($AF$2&lt;&gt;0,$AG$2&lt;&gt;0,DATE(YEAR(AG350),MONTH(AG350),DAY(AG350))&gt;=$AF$2,(DATE(YEAR(AG350),MONTH(AG350),DAY(AG350))&lt;=$AG$2),INDEX(Projects!$A$1:$O$1000,MATCH(AF350,Projects!$A$1:$A$1000,0),MATCH("Groupe",Projects!$A$1:$O$1,0))=$A$2),1,0)))</f>
      </c>
      <c r="AI350" s="47" t="str">
        <f>IF(AH350&lt;&gt;0,SUM($AH$4:AH350),0)</f>
      </c>
      <c r="AJ350" s="1"/>
      <c r="AK350" s="17"/>
      <c r="AM350" t="str">
        <f>Potentials!A348</f>
      </c>
      <c r="AN350" s="1" t="str">
        <f>Potentials!L348</f>
      </c>
      <c r="AO350" s="47" t="str">
        <f>IF(INDEX(Potentials!$A$1:$O$1000,MATCH(R350,Potentials!$A$1:$A$1000,0),MATCH("Origine setup",Potentials!$A$1:$O$1,0))&lt;&gt;"",0,
IF($A$2="Tous",
IF(AND($AM$2=0,$AN$2=0,DATE(YEAR(AN350),MONTH(AN350),DAY(AN350))&gt;=$O$6,(DATE(YEAR(AN350),MONTH(AN350),DAY(AN350))&lt;=$O$3),INDEX(Potentials!$A$1:$O$10000,MATCH(AM350,Potentials!$A$1:$A$1000,0),MATCH("Statut",Potentials!$A$1:$O$1,0))="9 -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IF(AND($AM$2&lt;&gt;0,$AN$2&lt;&gt;0,DATE(YEAR(AN350),MONTH(AN350),DAY(AN350))&gt;=$AM$2,(DATE(YEAR(AN350),MONTH(AN350),DAY(AN350))&lt;=$AN$2),INDEX(Potentials!$A$1:$O$10000,MATCH(AM350,Potentials!$A$1:$A$1000,0),MATCH("Statut",Potentials!$A$1:$O$1,0))="9 - Perdu"),1,0)),
IF(AND($AM$2=0,$AN$2=0,DATE(YEAR(AN350),MONTH(AN350),DAY(AN350))&gt;=$O$6,(DATE(YEAR(AN350),MONTH(AN350),DAY(AN350))&lt;=$O$3),INDEX(Potentials!$A$1:$O$1000,MATCH(AM350,Potentials!$A$1:$A$1000,0),MATCH("Groupe",Potentials!$A$1:$O$1,0))=$A$2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,MATCH(AM350,Potentials!$A$1:$A$1000,0),MATCH("Groupe",Potentials!$A$1:$O$1,0))=$A$2,INDEX(Potentials!$A$1:$O$10000,MATCH(AM350,Potentials!$A$1:$A$1000,0),MATCH("Statut",Potentials!$A$1:$O$1,0))="9 - Perdu"),1,0))))</f>
      </c>
      <c r="AP350" s="47" t="str">
        <f>IF(AO350&lt;&gt;0,SUM($AO$4:AO350),0)</f>
      </c>
      <c r="AQ350" s="1"/>
      <c r="AR350" s="17"/>
      <c r="AT350" t="str">
        <f>IF(COUNTIF($AT$4:AT349,Potentials!B348)&gt;0,"",Potentials!B348)</f>
      </c>
      <c r="AU350" s="2" t="str">
        <f t="array" ref="AU350" aca="1" ca="1">IF($A$2="Tous",SUMPRODUCT((Potentials!$F$2:$F$2000)*(Potentials!$B$2:$B$2000=AT350)*(Potentials!$E$2:$E$2000&lt;&gt;"8 - Gagne")*(Potentials!$E$2:$E$2000&lt;&gt;"9 - Perdu")*(Potentials!$E$2:$E$2000&lt;&gt;"10 - Gele"))
+SUMPRODUCT((Potentials!$F$2:$F$2000=0)*(Potentials!$B$2:$B$2000=AT350)*(Potentials!$D$2:$D$2000)*(Potentials!$E$2:$E$2000&lt;&gt;"8 - Gagne")*(Potentials!$E$2:$E$2000&lt;&gt;"9 - Perdu")*(Potentials!$E$2:$E$2000&lt;&gt;"10 - Gele")),
SUMPRODUCT((Potentials!$F$2:$F$2000)*(Potentials!$B$2:$B$2000=AT350)*(Potentials!$E$2:$E$2000&lt;&gt;"8 - Gagne")*(Potentials!$E$2:$E$2000&lt;&gt;"9 - Perdu")*(Potentials!$E$2:$E$2000&lt;&gt;"10 - Gele")*(Potentials!$O$2:$O$2000=$A$2))
+SUMPRODUCT((Potentials!$F$2:$F$2000=0)*(Potentials!$B$2:$B$2000=AT350)*(Potentials!$D$2:$D$2000)*(Potentials!$E$2:$E$2000&lt;&gt;"8 - Gagne")*(Potentials!$E$2:$E$2000&lt;&gt;"9 - Perdu")*(Potentials!$E$2:$E$2000&lt;&gt;"10 - Gele")*(Potentials!$O$2:$O$2000=$A$2)))</f>
      </c>
      <c r="BA350" t="str">
        <f>Potentials!A348</f>
      </c>
      <c r="BB350" s="2" t="str">
        <f t="array" ref="BB350" aca="1" ca="1">IF($A$2="Tous",SUMPRODUCT((Potentials!$F$2:$F$2000)*(Potentials!$A$2:$A$2000=BA350)*(Potentials!$E$2:$E$2000&lt;&gt;"8 - Gagne")*(Potentials!$E$2:$E$2000&lt;&gt;"9 - Perdu")*(Potentials!$E$2:$E$2000&lt;&gt;"10 - Gele"))
+SUMPRODUCT((Potentials!$F$2:$F$2000=0)*(Potentials!$A$2:$A$2000=BA350)*(Potentials!$D$2:$D$2000)*(Potentials!$E$2:$E$2000&lt;&gt;"8 - Gagne")*(Potentials!$E$2:$E$2000&lt;&gt;"9 - Perdu")*(Potentials!$E$2:$E$2000&lt;&gt;"10 - Gele")),
SUMPRODUCT((Potentials!$F$2:$F$2000)*(Potentials!$A$2:$A$2000=BA350)*(Potentials!$E$2:$E$2000&lt;&gt;"8 - Gagne")*(Potentials!$E$2:$E$2000&lt;&gt;"9 - Perdu")*(Potentials!$E$2:$E$2000&lt;&gt;"10 - Gele")*(Potentials!$O$2:$O$2000=$A$2))
+SUMPRODUCT((Potentials!$F$2:$F$2000=0)*(Potentials!$A$2:$A$2000=BA350)*(Potentials!$D$2:$D$2000)*(Potentials!$E$2:$E$2000&lt;&gt;"8 - Gagne")*(Potentials!$E$2:$E$2000&lt;&gt;"9 - Perdu")*(Potentials!$E$2:$E$2000&lt;&gt;"10 - Gele")*(Potentials!$O$2:$O$2000=$A$2)))</f>
      </c>
    </row>
    <row r="351" spans="1:113">
      <c r="R351" t="str">
        <f>Potentials!A349</f>
      </c>
      <c r="S351" s="1" t="str">
        <f>Potentials!M349</f>
      </c>
      <c r="T351" s="47" t="str">
        <f>IF(INDEX(Potentials!$A$1:$O$1000,MATCH(R351,Potentials!$A$1:$A$1000,0),MATCH("Origine setup",Potentials!$A$1:$O$1,0))&lt;&gt;"",0,
IF($A$2="Tous",
IF(AND($R$2=0,$S$2=0,DATE(YEAR(S351),MONTH(S351),DAY(S351))&gt;=$O$6,(DATE(YEAR(S351),MONTH(S351),DAY(S351))&lt;=$O$3),LEFT(R351,3)="PRA"),1,
IF(AND($R$2&lt;&gt;0,$S$2&lt;&gt;0,DATE(YEAR(S351),MONTH(S351),DAY(S351))&gt;=$R$2,(DATE(YEAR(S351),MONTH(S351),DAY(S351))&lt;=$S$2),LEFT(R351,3)="PRA"),1,0)),
IF(AND($R$2=0,$S$2=0,DATE(YEAR(S351),MONTH(S351),DAY(S351))&gt;=$O$6,(DATE(YEAR(S351),MONTH(S351),DAY(S351))&lt;=$O$3),INDEX(Potentials!$A$1:$O$1000,MATCH(R351,Potentials!$A$1:$A$1000,0),MATCH("Groupe",Potentials!$A$1:$O$1,0))=$A$2,LEFT(R351,3)="PRA"),1,
IF(AND($R$2&lt;&gt;0,$S$2&lt;&gt;0,DATE(YEAR(S351),MONTH(S351),DAY(S351))&gt;=$R$2,(DATE(YEAR(S351),MONTH(S351),DAY(S351))&lt;=$S$2),INDEX(Potentials!$A$1:$O$1000,MATCH(R351,Potentials!$A$1:$A$1000,0),MATCH("Groupe",Potentials!$A$1:$O$1,0))=$A$2,LEFT(R351,3)="PRA"),1,0))))</f>
      </c>
      <c r="U351" s="47" t="str">
        <f>IF(T351&lt;&gt;0,SUM($T$4:T351),0)</f>
      </c>
      <c r="V351" s="1"/>
      <c r="W351" s="17"/>
      <c r="Y351" t="str">
        <f>Projects!A349</f>
      </c>
      <c r="Z351" s="1" t="str">
        <f>Projects!I349</f>
      </c>
      <c r="AA351" s="47" t="str">
        <f>IF($A$2="Tous",
IF(AND($Y$2=0,$Z$2=0,DATE(YEAR(Z351),MONTH(Z351),DAY(Z351))&gt;=$O$6,(DATE(YEAR(Z351),MONTH(Z351),DAY(Z351))&lt;=$O$3)),1,
IF(AND($Y$2&lt;&gt;0,$Z$2&lt;&gt;0,DATE(YEAR(Z351),MONTH(Z351),DAY(Z351))&gt;=$Y$2,(DATE(YEAR(Z351),MONTH(Z351),DAY(Z351))&lt;=$Z$2)),1,0)),
IF(AND($Y$2=0,$Z$2=0,DATE(YEAR(Z351),MONTH(Z351),DAY(Z351))&gt;=$O$6,(DATE(YEAR(Z351),MONTH(Z351),DAY(Z351))&lt;=$O$3),INDEX(Projects!$A$1:$O$1000,MATCH(Y351,Projects!$A$1:$A$1000,0),MATCH("Groupe",Projects!$A$1:$O$1,0))=$A$2),1,
IF(AND($Y$2&lt;&gt;0,$Z$2&lt;&gt;0,DATE(YEAR(Z351),MONTH(Z351),DAY(Z351))&gt;=$Y$2,(DATE(YEAR(Z351),MONTH(Z351),DAY(Z351))&lt;=$Z$2),INDEX(Projects!$A$1:$O$1000,MATCH(Y351,Projects!$A$1:$A$1000,0),MATCH("Groupe",Projects!$A$1:$O$1,0))=$A$2),1,0)))</f>
      </c>
      <c r="AB351" s="47" t="str">
        <f>IF(AA351&lt;&gt;0,SUM($AA$4:AA351),0)</f>
      </c>
      <c r="AC351" s="1"/>
      <c r="AD351" s="17"/>
      <c r="AF351" t="str">
        <f>Projects!A349</f>
      </c>
      <c r="AG351" s="1" t="str">
        <f>Projects!D349</f>
      </c>
      <c r="AH351" s="47" t="str">
        <f>IF($A$2="Tous",
IF(AND($AF$2=0,$AG$2=0,DATE(YEAR(AG351),MONTH(AG351),DAY(AG351))&gt;=$O$6,(DATE(YEAR(AG351),MONTH(AG351),DAY(AG351))&lt;=$O$3)),1,
IF(AND($AF$2&lt;&gt;0,$AG$2&lt;&gt;0,DATE(YEAR(AG351),MONTH(AG351),DAY(AG351))&gt;=$AF$2,(DATE(YEAR(AG351),MONTH(AG351),DAY(AG351))&lt;=$AG$2)),1,0)),
IF(AND($AF$2=0,$AG$2=0,DATE(YEAR(AG351),MONTH(AG351),DAY(AG351))&gt;=$O$6,(DATE(YEAR(AG351),MONTH(AG351),DAY(AG351))&lt;=$O$3),INDEX(Projects!$A$1:$O$1000,MATCH(AF351,Projects!$A$1:$A$1000,0),MATCH("Groupe",Projects!$A$1:$O$1,0))=$A$2),1,
IF(AND($AF$2&lt;&gt;0,$AG$2&lt;&gt;0,DATE(YEAR(AG351),MONTH(AG351),DAY(AG351))&gt;=$AF$2,(DATE(YEAR(AG351),MONTH(AG351),DAY(AG351))&lt;=$AG$2),INDEX(Projects!$A$1:$O$1000,MATCH(AF351,Projects!$A$1:$A$1000,0),MATCH("Groupe",Projects!$A$1:$O$1,0))=$A$2),1,0)))</f>
      </c>
      <c r="AI351" s="47" t="str">
        <f>IF(AH351&lt;&gt;0,SUM($AH$4:AH351),0)</f>
      </c>
      <c r="AJ351" s="1"/>
      <c r="AK351" s="17"/>
      <c r="AM351" t="str">
        <f>Potentials!A349</f>
      </c>
      <c r="AN351" s="1" t="str">
        <f>Potentials!L349</f>
      </c>
      <c r="AO351" s="47" t="str">
        <f>IF(INDEX(Potentials!$A$1:$O$1000,MATCH(R351,Potentials!$A$1:$A$1000,0),MATCH("Origine setup",Potentials!$A$1:$O$1,0))&lt;&gt;"",0,
IF($A$2="Tous",
IF(AND($AM$2=0,$AN$2=0,DATE(YEAR(AN351),MONTH(AN351),DAY(AN351))&gt;=$O$6,(DATE(YEAR(AN351),MONTH(AN351),DAY(AN351))&lt;=$O$3),INDEX(Potentials!$A$1:$O$10000,MATCH(AM351,Potentials!$A$1:$A$1000,0),MATCH("Statut",Potentials!$A$1:$O$1,0))="9 -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IF(AND($AM$2&lt;&gt;0,$AN$2&lt;&gt;0,DATE(YEAR(AN351),MONTH(AN351),DAY(AN351))&gt;=$AM$2,(DATE(YEAR(AN351),MONTH(AN351),DAY(AN351))&lt;=$AN$2),INDEX(Potentials!$A$1:$O$10000,MATCH(AM351,Potentials!$A$1:$A$1000,0),MATCH("Statut",Potentials!$A$1:$O$1,0))="9 - Perdu"),1,0)),
IF(AND($AM$2=0,$AN$2=0,DATE(YEAR(AN351),MONTH(AN351),DAY(AN351))&gt;=$O$6,(DATE(YEAR(AN351),MONTH(AN351),DAY(AN351))&lt;=$O$3),INDEX(Potentials!$A$1:$O$1000,MATCH(AM351,Potentials!$A$1:$A$1000,0),MATCH("Groupe",Potentials!$A$1:$O$1,0))=$A$2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,MATCH(AM351,Potentials!$A$1:$A$1000,0),MATCH("Groupe",Potentials!$A$1:$O$1,0))=$A$2,INDEX(Potentials!$A$1:$O$10000,MATCH(AM351,Potentials!$A$1:$A$1000,0),MATCH("Statut",Potentials!$A$1:$O$1,0))="9 - Perdu"),1,0))))</f>
      </c>
      <c r="AP351" s="47" t="str">
        <f>IF(AO351&lt;&gt;0,SUM($AO$4:AO351),0)</f>
      </c>
      <c r="AQ351" s="1"/>
      <c r="AR351" s="17"/>
      <c r="AT351" t="str">
        <f>IF(COUNTIF($AT$4:AT350,Potentials!B349)&gt;0,"",Potentials!B349)</f>
      </c>
      <c r="AU351" s="2" t="str">
        <f t="array" ref="AU351" aca="1" ca="1">IF($A$2="Tous",SUMPRODUCT((Potentials!$F$2:$F$2000)*(Potentials!$B$2:$B$2000=AT351)*(Potentials!$E$2:$E$2000&lt;&gt;"8 - Gagne")*(Potentials!$E$2:$E$2000&lt;&gt;"9 - Perdu")*(Potentials!$E$2:$E$2000&lt;&gt;"10 - Gele"))
+SUMPRODUCT((Potentials!$F$2:$F$2000=0)*(Potentials!$B$2:$B$2000=AT351)*(Potentials!$D$2:$D$2000)*(Potentials!$E$2:$E$2000&lt;&gt;"8 - Gagne")*(Potentials!$E$2:$E$2000&lt;&gt;"9 - Perdu")*(Potentials!$E$2:$E$2000&lt;&gt;"10 - Gele")),
SUMPRODUCT((Potentials!$F$2:$F$2000)*(Potentials!$B$2:$B$2000=AT351)*(Potentials!$E$2:$E$2000&lt;&gt;"8 - Gagne")*(Potentials!$E$2:$E$2000&lt;&gt;"9 - Perdu")*(Potentials!$E$2:$E$2000&lt;&gt;"10 - Gele")*(Potentials!$O$2:$O$2000=$A$2))
+SUMPRODUCT((Potentials!$F$2:$F$2000=0)*(Potentials!$B$2:$B$2000=AT351)*(Potentials!$D$2:$D$2000)*(Potentials!$E$2:$E$2000&lt;&gt;"8 - Gagne")*(Potentials!$E$2:$E$2000&lt;&gt;"9 - Perdu")*(Potentials!$E$2:$E$2000&lt;&gt;"10 - Gele")*(Potentials!$O$2:$O$2000=$A$2)))</f>
      </c>
      <c r="BA351" t="str">
        <f>Potentials!A349</f>
      </c>
      <c r="BB351" s="2" t="str">
        <f t="array" ref="BB351" aca="1" ca="1">IF($A$2="Tous",SUMPRODUCT((Potentials!$F$2:$F$2000)*(Potentials!$A$2:$A$2000=BA351)*(Potentials!$E$2:$E$2000&lt;&gt;"8 - Gagne")*(Potentials!$E$2:$E$2000&lt;&gt;"9 - Perdu")*(Potentials!$E$2:$E$2000&lt;&gt;"10 - Gele"))
+SUMPRODUCT((Potentials!$F$2:$F$2000=0)*(Potentials!$A$2:$A$2000=BA351)*(Potentials!$D$2:$D$2000)*(Potentials!$E$2:$E$2000&lt;&gt;"8 - Gagne")*(Potentials!$E$2:$E$2000&lt;&gt;"9 - Perdu")*(Potentials!$E$2:$E$2000&lt;&gt;"10 - Gele")),
SUMPRODUCT((Potentials!$F$2:$F$2000)*(Potentials!$A$2:$A$2000=BA351)*(Potentials!$E$2:$E$2000&lt;&gt;"8 - Gagne")*(Potentials!$E$2:$E$2000&lt;&gt;"9 - Perdu")*(Potentials!$E$2:$E$2000&lt;&gt;"10 - Gele")*(Potentials!$O$2:$O$2000=$A$2))
+SUMPRODUCT((Potentials!$F$2:$F$2000=0)*(Potentials!$A$2:$A$2000=BA351)*(Potentials!$D$2:$D$2000)*(Potentials!$E$2:$E$2000&lt;&gt;"8 - Gagne")*(Potentials!$E$2:$E$2000&lt;&gt;"9 - Perdu")*(Potentials!$E$2:$E$2000&lt;&gt;"10 - Gele")*(Potentials!$O$2:$O$2000=$A$2)))</f>
      </c>
    </row>
    <row r="352" spans="1:113">
      <c r="R352" t="str">
        <f>Potentials!A350</f>
      </c>
      <c r="S352" s="1" t="str">
        <f>Potentials!M350</f>
      </c>
      <c r="T352" s="47" t="str">
        <f>IF(INDEX(Potentials!$A$1:$O$1000,MATCH(R352,Potentials!$A$1:$A$1000,0),MATCH("Origine setup",Potentials!$A$1:$O$1,0))&lt;&gt;"",0,
IF($A$2="Tous",
IF(AND($R$2=0,$S$2=0,DATE(YEAR(S352),MONTH(S352),DAY(S352))&gt;=$O$6,(DATE(YEAR(S352),MONTH(S352),DAY(S352))&lt;=$O$3),LEFT(R352,3)="PRA"),1,
IF(AND($R$2&lt;&gt;0,$S$2&lt;&gt;0,DATE(YEAR(S352),MONTH(S352),DAY(S352))&gt;=$R$2,(DATE(YEAR(S352),MONTH(S352),DAY(S352))&lt;=$S$2),LEFT(R352,3)="PRA"),1,0)),
IF(AND($R$2=0,$S$2=0,DATE(YEAR(S352),MONTH(S352),DAY(S352))&gt;=$O$6,(DATE(YEAR(S352),MONTH(S352),DAY(S352))&lt;=$O$3),INDEX(Potentials!$A$1:$O$1000,MATCH(R352,Potentials!$A$1:$A$1000,0),MATCH("Groupe",Potentials!$A$1:$O$1,0))=$A$2,LEFT(R352,3)="PRA"),1,
IF(AND($R$2&lt;&gt;0,$S$2&lt;&gt;0,DATE(YEAR(S352),MONTH(S352),DAY(S352))&gt;=$R$2,(DATE(YEAR(S352),MONTH(S352),DAY(S352))&lt;=$S$2),INDEX(Potentials!$A$1:$O$1000,MATCH(R352,Potentials!$A$1:$A$1000,0),MATCH("Groupe",Potentials!$A$1:$O$1,0))=$A$2,LEFT(R352,3)="PRA"),1,0))))</f>
      </c>
      <c r="U352" s="47" t="str">
        <f>IF(T352&lt;&gt;0,SUM($T$4:T352),0)</f>
      </c>
      <c r="V352" s="1"/>
      <c r="W352" s="17"/>
      <c r="Y352" t="str">
        <f>Projects!A350</f>
      </c>
      <c r="Z352" s="1" t="str">
        <f>Projects!I350</f>
      </c>
      <c r="AA352" s="47" t="str">
        <f>IF($A$2="Tous",
IF(AND($Y$2=0,$Z$2=0,DATE(YEAR(Z352),MONTH(Z352),DAY(Z352))&gt;=$O$6,(DATE(YEAR(Z352),MONTH(Z352),DAY(Z352))&lt;=$O$3)),1,
IF(AND($Y$2&lt;&gt;0,$Z$2&lt;&gt;0,DATE(YEAR(Z352),MONTH(Z352),DAY(Z352))&gt;=$Y$2,(DATE(YEAR(Z352),MONTH(Z352),DAY(Z352))&lt;=$Z$2)),1,0)),
IF(AND($Y$2=0,$Z$2=0,DATE(YEAR(Z352),MONTH(Z352),DAY(Z352))&gt;=$O$6,(DATE(YEAR(Z352),MONTH(Z352),DAY(Z352))&lt;=$O$3),INDEX(Projects!$A$1:$O$1000,MATCH(Y352,Projects!$A$1:$A$1000,0),MATCH("Groupe",Projects!$A$1:$O$1,0))=$A$2),1,
IF(AND($Y$2&lt;&gt;0,$Z$2&lt;&gt;0,DATE(YEAR(Z352),MONTH(Z352),DAY(Z352))&gt;=$Y$2,(DATE(YEAR(Z352),MONTH(Z352),DAY(Z352))&lt;=$Z$2),INDEX(Projects!$A$1:$O$1000,MATCH(Y352,Projects!$A$1:$A$1000,0),MATCH("Groupe",Projects!$A$1:$O$1,0))=$A$2),1,0)))</f>
      </c>
      <c r="AB352" s="47" t="str">
        <f>IF(AA352&lt;&gt;0,SUM($AA$4:AA352),0)</f>
      </c>
      <c r="AC352" s="1"/>
      <c r="AD352" s="17"/>
      <c r="AF352" t="str">
        <f>Projects!A350</f>
      </c>
      <c r="AG352" s="1" t="str">
        <f>Projects!D350</f>
      </c>
      <c r="AH352" s="47" t="str">
        <f>IF($A$2="Tous",
IF(AND($AF$2=0,$AG$2=0,DATE(YEAR(AG352),MONTH(AG352),DAY(AG352))&gt;=$O$6,(DATE(YEAR(AG352),MONTH(AG352),DAY(AG352))&lt;=$O$3)),1,
IF(AND($AF$2&lt;&gt;0,$AG$2&lt;&gt;0,DATE(YEAR(AG352),MONTH(AG352),DAY(AG352))&gt;=$AF$2,(DATE(YEAR(AG352),MONTH(AG352),DAY(AG352))&lt;=$AG$2)),1,0)),
IF(AND($AF$2=0,$AG$2=0,DATE(YEAR(AG352),MONTH(AG352),DAY(AG352))&gt;=$O$6,(DATE(YEAR(AG352),MONTH(AG352),DAY(AG352))&lt;=$O$3),INDEX(Projects!$A$1:$O$1000,MATCH(AF352,Projects!$A$1:$A$1000,0),MATCH("Groupe",Projects!$A$1:$O$1,0))=$A$2),1,
IF(AND($AF$2&lt;&gt;0,$AG$2&lt;&gt;0,DATE(YEAR(AG352),MONTH(AG352),DAY(AG352))&gt;=$AF$2,(DATE(YEAR(AG352),MONTH(AG352),DAY(AG352))&lt;=$AG$2),INDEX(Projects!$A$1:$O$1000,MATCH(AF352,Projects!$A$1:$A$1000,0),MATCH("Groupe",Projects!$A$1:$O$1,0))=$A$2),1,0)))</f>
      </c>
      <c r="AI352" s="47" t="str">
        <f>IF(AH352&lt;&gt;0,SUM($AH$4:AH352),0)</f>
      </c>
      <c r="AJ352" s="1"/>
      <c r="AK352" s="17"/>
      <c r="AM352" t="str">
        <f>Potentials!A350</f>
      </c>
      <c r="AN352" s="1" t="str">
        <f>Potentials!L350</f>
      </c>
      <c r="AO352" s="47" t="str">
        <f>IF(INDEX(Potentials!$A$1:$O$1000,MATCH(R352,Potentials!$A$1:$A$1000,0),MATCH("Origine setup",Potentials!$A$1:$O$1,0))&lt;&gt;"",0,
IF($A$2="Tous",
IF(AND($AM$2=0,$AN$2=0,DATE(YEAR(AN352),MONTH(AN352),DAY(AN352))&gt;=$O$6,(DATE(YEAR(AN352),MONTH(AN352),DAY(AN352))&lt;=$O$3),INDEX(Potentials!$A$1:$O$10000,MATCH(AM352,Potentials!$A$1:$A$1000,0),MATCH("Statut",Potentials!$A$1:$O$1,0))="9 -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IF(AND($AM$2&lt;&gt;0,$AN$2&lt;&gt;0,DATE(YEAR(AN352),MONTH(AN352),DAY(AN352))&gt;=$AM$2,(DATE(YEAR(AN352),MONTH(AN352),DAY(AN352))&lt;=$AN$2),INDEX(Potentials!$A$1:$O$10000,MATCH(AM352,Potentials!$A$1:$A$1000,0),MATCH("Statut",Potentials!$A$1:$O$1,0))="9 - Perdu"),1,0)),
IF(AND($AM$2=0,$AN$2=0,DATE(YEAR(AN352),MONTH(AN352),DAY(AN352))&gt;=$O$6,(DATE(YEAR(AN352),MONTH(AN352),DAY(AN352))&lt;=$O$3),INDEX(Potentials!$A$1:$O$1000,MATCH(AM352,Potentials!$A$1:$A$1000,0),MATCH("Groupe",Potentials!$A$1:$O$1,0))=$A$2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,MATCH(AM352,Potentials!$A$1:$A$1000,0),MATCH("Groupe",Potentials!$A$1:$O$1,0))=$A$2,INDEX(Potentials!$A$1:$O$10000,MATCH(AM352,Potentials!$A$1:$A$1000,0),MATCH("Statut",Potentials!$A$1:$O$1,0))="9 - Perdu"),1,0))))</f>
      </c>
      <c r="AP352" s="47" t="str">
        <f>IF(AO352&lt;&gt;0,SUM($AO$4:AO352),0)</f>
      </c>
      <c r="AQ352" s="1"/>
      <c r="AR352" s="17"/>
      <c r="AT352" t="str">
        <f>IF(COUNTIF($AT$4:AT351,Potentials!B350)&gt;0,"",Potentials!B350)</f>
      </c>
      <c r="AU352" s="2" t="str">
        <f t="array" ref="AU352" aca="1" ca="1">IF($A$2="Tous",SUMPRODUCT((Potentials!$F$2:$F$2000)*(Potentials!$B$2:$B$2000=AT352)*(Potentials!$E$2:$E$2000&lt;&gt;"8 - Gagne")*(Potentials!$E$2:$E$2000&lt;&gt;"9 - Perdu")*(Potentials!$E$2:$E$2000&lt;&gt;"10 - Gele"))
+SUMPRODUCT((Potentials!$F$2:$F$2000=0)*(Potentials!$B$2:$B$2000=AT352)*(Potentials!$D$2:$D$2000)*(Potentials!$E$2:$E$2000&lt;&gt;"8 - Gagne")*(Potentials!$E$2:$E$2000&lt;&gt;"9 - Perdu")*(Potentials!$E$2:$E$2000&lt;&gt;"10 - Gele")),
SUMPRODUCT((Potentials!$F$2:$F$2000)*(Potentials!$B$2:$B$2000=AT352)*(Potentials!$E$2:$E$2000&lt;&gt;"8 - Gagne")*(Potentials!$E$2:$E$2000&lt;&gt;"9 - Perdu")*(Potentials!$E$2:$E$2000&lt;&gt;"10 - Gele")*(Potentials!$O$2:$O$2000=$A$2))
+SUMPRODUCT((Potentials!$F$2:$F$2000=0)*(Potentials!$B$2:$B$2000=AT352)*(Potentials!$D$2:$D$2000)*(Potentials!$E$2:$E$2000&lt;&gt;"8 - Gagne")*(Potentials!$E$2:$E$2000&lt;&gt;"9 - Perdu")*(Potentials!$E$2:$E$2000&lt;&gt;"10 - Gele")*(Potentials!$O$2:$O$2000=$A$2)))</f>
      </c>
      <c r="BA352" t="str">
        <f>Potentials!A350</f>
      </c>
      <c r="BB352" s="2" t="str">
        <f t="array" ref="BB352" aca="1" ca="1">IF($A$2="Tous",SUMPRODUCT((Potentials!$F$2:$F$2000)*(Potentials!$A$2:$A$2000=BA352)*(Potentials!$E$2:$E$2000&lt;&gt;"8 - Gagne")*(Potentials!$E$2:$E$2000&lt;&gt;"9 - Perdu")*(Potentials!$E$2:$E$2000&lt;&gt;"10 - Gele"))
+SUMPRODUCT((Potentials!$F$2:$F$2000=0)*(Potentials!$A$2:$A$2000=BA352)*(Potentials!$D$2:$D$2000)*(Potentials!$E$2:$E$2000&lt;&gt;"8 - Gagne")*(Potentials!$E$2:$E$2000&lt;&gt;"9 - Perdu")*(Potentials!$E$2:$E$2000&lt;&gt;"10 - Gele")),
SUMPRODUCT((Potentials!$F$2:$F$2000)*(Potentials!$A$2:$A$2000=BA352)*(Potentials!$E$2:$E$2000&lt;&gt;"8 - Gagne")*(Potentials!$E$2:$E$2000&lt;&gt;"9 - Perdu")*(Potentials!$E$2:$E$2000&lt;&gt;"10 - Gele")*(Potentials!$O$2:$O$2000=$A$2))
+SUMPRODUCT((Potentials!$F$2:$F$2000=0)*(Potentials!$A$2:$A$2000=BA352)*(Potentials!$D$2:$D$2000)*(Potentials!$E$2:$E$2000&lt;&gt;"8 - Gagne")*(Potentials!$E$2:$E$2000&lt;&gt;"9 - Perdu")*(Potentials!$E$2:$E$2000&lt;&gt;"10 - Gele")*(Potentials!$O$2:$O$2000=$A$2)))</f>
      </c>
    </row>
    <row r="353" spans="1:113">
      <c r="R353" t="str">
        <f>Potentials!A351</f>
      </c>
      <c r="S353" s="1" t="str">
        <f>Potentials!M351</f>
      </c>
      <c r="T353" s="47" t="str">
        <f>IF(INDEX(Potentials!$A$1:$O$1000,MATCH(R353,Potentials!$A$1:$A$1000,0),MATCH("Origine setup",Potentials!$A$1:$O$1,0))&lt;&gt;"",0,
IF($A$2="Tous",
IF(AND($R$2=0,$S$2=0,DATE(YEAR(S353),MONTH(S353),DAY(S353))&gt;=$O$6,(DATE(YEAR(S353),MONTH(S353),DAY(S353))&lt;=$O$3),LEFT(R353,3)="PRA"),1,
IF(AND($R$2&lt;&gt;0,$S$2&lt;&gt;0,DATE(YEAR(S353),MONTH(S353),DAY(S353))&gt;=$R$2,(DATE(YEAR(S353),MONTH(S353),DAY(S353))&lt;=$S$2),LEFT(R353,3)="PRA"),1,0)),
IF(AND($R$2=0,$S$2=0,DATE(YEAR(S353),MONTH(S353),DAY(S353))&gt;=$O$6,(DATE(YEAR(S353),MONTH(S353),DAY(S353))&lt;=$O$3),INDEX(Potentials!$A$1:$O$1000,MATCH(R353,Potentials!$A$1:$A$1000,0),MATCH("Groupe",Potentials!$A$1:$O$1,0))=$A$2,LEFT(R353,3)="PRA"),1,
IF(AND($R$2&lt;&gt;0,$S$2&lt;&gt;0,DATE(YEAR(S353),MONTH(S353),DAY(S353))&gt;=$R$2,(DATE(YEAR(S353),MONTH(S353),DAY(S353))&lt;=$S$2),INDEX(Potentials!$A$1:$O$1000,MATCH(R353,Potentials!$A$1:$A$1000,0),MATCH("Groupe",Potentials!$A$1:$O$1,0))=$A$2,LEFT(R353,3)="PRA"),1,0))))</f>
      </c>
      <c r="U353" s="47" t="str">
        <f>IF(T353&lt;&gt;0,SUM($T$4:T353),0)</f>
      </c>
      <c r="V353" s="1"/>
      <c r="W353" s="17"/>
      <c r="Y353" t="str">
        <f>Projects!A351</f>
      </c>
      <c r="Z353" s="1" t="str">
        <f>Projects!I351</f>
      </c>
      <c r="AA353" s="47" t="str">
        <f>IF($A$2="Tous",
IF(AND($Y$2=0,$Z$2=0,DATE(YEAR(Z353),MONTH(Z353),DAY(Z353))&gt;=$O$6,(DATE(YEAR(Z353),MONTH(Z353),DAY(Z353))&lt;=$O$3)),1,
IF(AND($Y$2&lt;&gt;0,$Z$2&lt;&gt;0,DATE(YEAR(Z353),MONTH(Z353),DAY(Z353))&gt;=$Y$2,(DATE(YEAR(Z353),MONTH(Z353),DAY(Z353))&lt;=$Z$2)),1,0)),
IF(AND($Y$2=0,$Z$2=0,DATE(YEAR(Z353),MONTH(Z353),DAY(Z353))&gt;=$O$6,(DATE(YEAR(Z353),MONTH(Z353),DAY(Z353))&lt;=$O$3),INDEX(Projects!$A$1:$O$1000,MATCH(Y353,Projects!$A$1:$A$1000,0),MATCH("Groupe",Projects!$A$1:$O$1,0))=$A$2),1,
IF(AND($Y$2&lt;&gt;0,$Z$2&lt;&gt;0,DATE(YEAR(Z353),MONTH(Z353),DAY(Z353))&gt;=$Y$2,(DATE(YEAR(Z353),MONTH(Z353),DAY(Z353))&lt;=$Z$2),INDEX(Projects!$A$1:$O$1000,MATCH(Y353,Projects!$A$1:$A$1000,0),MATCH("Groupe",Projects!$A$1:$O$1,0))=$A$2),1,0)))</f>
      </c>
      <c r="AB353" s="47" t="str">
        <f>IF(AA353&lt;&gt;0,SUM($AA$4:AA353),0)</f>
      </c>
      <c r="AC353" s="1"/>
      <c r="AD353" s="17"/>
      <c r="AF353" t="str">
        <f>Projects!A351</f>
      </c>
      <c r="AG353" s="1" t="str">
        <f>Projects!D351</f>
      </c>
      <c r="AH353" s="47" t="str">
        <f>IF($A$2="Tous",
IF(AND($AF$2=0,$AG$2=0,DATE(YEAR(AG353),MONTH(AG353),DAY(AG353))&gt;=$O$6,(DATE(YEAR(AG353),MONTH(AG353),DAY(AG353))&lt;=$O$3)),1,
IF(AND($AF$2&lt;&gt;0,$AG$2&lt;&gt;0,DATE(YEAR(AG353),MONTH(AG353),DAY(AG353))&gt;=$AF$2,(DATE(YEAR(AG353),MONTH(AG353),DAY(AG353))&lt;=$AG$2)),1,0)),
IF(AND($AF$2=0,$AG$2=0,DATE(YEAR(AG353),MONTH(AG353),DAY(AG353))&gt;=$O$6,(DATE(YEAR(AG353),MONTH(AG353),DAY(AG353))&lt;=$O$3),INDEX(Projects!$A$1:$O$1000,MATCH(AF353,Projects!$A$1:$A$1000,0),MATCH("Groupe",Projects!$A$1:$O$1,0))=$A$2),1,
IF(AND($AF$2&lt;&gt;0,$AG$2&lt;&gt;0,DATE(YEAR(AG353),MONTH(AG353),DAY(AG353))&gt;=$AF$2,(DATE(YEAR(AG353),MONTH(AG353),DAY(AG353))&lt;=$AG$2),INDEX(Projects!$A$1:$O$1000,MATCH(AF353,Projects!$A$1:$A$1000,0),MATCH("Groupe",Projects!$A$1:$O$1,0))=$A$2),1,0)))</f>
      </c>
      <c r="AI353" s="47" t="str">
        <f>IF(AH353&lt;&gt;0,SUM($AH$4:AH353),0)</f>
      </c>
      <c r="AJ353" s="1"/>
      <c r="AK353" s="17"/>
      <c r="AM353" t="str">
        <f>Potentials!A351</f>
      </c>
      <c r="AN353" s="1" t="str">
        <f>Potentials!L351</f>
      </c>
      <c r="AO353" s="47" t="str">
        <f>IF(INDEX(Potentials!$A$1:$O$1000,MATCH(R353,Potentials!$A$1:$A$1000,0),MATCH("Origine setup",Potentials!$A$1:$O$1,0))&lt;&gt;"",0,
IF($A$2="Tous",
IF(AND($AM$2=0,$AN$2=0,DATE(YEAR(AN353),MONTH(AN353),DAY(AN353))&gt;=$O$6,(DATE(YEAR(AN353),MONTH(AN353),DAY(AN353))&lt;=$O$3),INDEX(Potentials!$A$1:$O$10000,MATCH(AM353,Potentials!$A$1:$A$1000,0),MATCH("Statut",Potentials!$A$1:$O$1,0))="9 -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IF(AND($AM$2&lt;&gt;0,$AN$2&lt;&gt;0,DATE(YEAR(AN353),MONTH(AN353),DAY(AN353))&gt;=$AM$2,(DATE(YEAR(AN353),MONTH(AN353),DAY(AN353))&lt;=$AN$2),INDEX(Potentials!$A$1:$O$10000,MATCH(AM353,Potentials!$A$1:$A$1000,0),MATCH("Statut",Potentials!$A$1:$O$1,0))="9 - Perdu"),1,0)),
IF(AND($AM$2=0,$AN$2=0,DATE(YEAR(AN353),MONTH(AN353),DAY(AN353))&gt;=$O$6,(DATE(YEAR(AN353),MONTH(AN353),DAY(AN353))&lt;=$O$3),INDEX(Potentials!$A$1:$O$1000,MATCH(AM353,Potentials!$A$1:$A$1000,0),MATCH("Groupe",Potentials!$A$1:$O$1,0))=$A$2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,MATCH(AM353,Potentials!$A$1:$A$1000,0),MATCH("Groupe",Potentials!$A$1:$O$1,0))=$A$2,INDEX(Potentials!$A$1:$O$10000,MATCH(AM353,Potentials!$A$1:$A$1000,0),MATCH("Statut",Potentials!$A$1:$O$1,0))="9 - Perdu"),1,0))))</f>
      </c>
      <c r="AP353" s="47" t="str">
        <f>IF(AO353&lt;&gt;0,SUM($AO$4:AO353),0)</f>
      </c>
      <c r="AQ353" s="1"/>
      <c r="AR353" s="17"/>
      <c r="AT353" t="str">
        <f>IF(COUNTIF($AT$4:AT352,Potentials!B351)&gt;0,"",Potentials!B351)</f>
      </c>
      <c r="AU353" s="2" t="str">
        <f t="array" ref="AU353" aca="1" ca="1">IF($A$2="Tous",SUMPRODUCT((Potentials!$F$2:$F$2000)*(Potentials!$B$2:$B$2000=AT353)*(Potentials!$E$2:$E$2000&lt;&gt;"8 - Gagne")*(Potentials!$E$2:$E$2000&lt;&gt;"9 - Perdu")*(Potentials!$E$2:$E$2000&lt;&gt;"10 - Gele"))
+SUMPRODUCT((Potentials!$F$2:$F$2000=0)*(Potentials!$B$2:$B$2000=AT353)*(Potentials!$D$2:$D$2000)*(Potentials!$E$2:$E$2000&lt;&gt;"8 - Gagne")*(Potentials!$E$2:$E$2000&lt;&gt;"9 - Perdu")*(Potentials!$E$2:$E$2000&lt;&gt;"10 - Gele")),
SUMPRODUCT((Potentials!$F$2:$F$2000)*(Potentials!$B$2:$B$2000=AT353)*(Potentials!$E$2:$E$2000&lt;&gt;"8 - Gagne")*(Potentials!$E$2:$E$2000&lt;&gt;"9 - Perdu")*(Potentials!$E$2:$E$2000&lt;&gt;"10 - Gele")*(Potentials!$O$2:$O$2000=$A$2))
+SUMPRODUCT((Potentials!$F$2:$F$2000=0)*(Potentials!$B$2:$B$2000=AT353)*(Potentials!$D$2:$D$2000)*(Potentials!$E$2:$E$2000&lt;&gt;"8 - Gagne")*(Potentials!$E$2:$E$2000&lt;&gt;"9 - Perdu")*(Potentials!$E$2:$E$2000&lt;&gt;"10 - Gele")*(Potentials!$O$2:$O$2000=$A$2)))</f>
      </c>
      <c r="BA353" t="str">
        <f>Potentials!A351</f>
      </c>
      <c r="BB353" s="2" t="str">
        <f t="array" ref="BB353" aca="1" ca="1">IF($A$2="Tous",SUMPRODUCT((Potentials!$F$2:$F$2000)*(Potentials!$A$2:$A$2000=BA353)*(Potentials!$E$2:$E$2000&lt;&gt;"8 - Gagne")*(Potentials!$E$2:$E$2000&lt;&gt;"9 - Perdu")*(Potentials!$E$2:$E$2000&lt;&gt;"10 - Gele"))
+SUMPRODUCT((Potentials!$F$2:$F$2000=0)*(Potentials!$A$2:$A$2000=BA353)*(Potentials!$D$2:$D$2000)*(Potentials!$E$2:$E$2000&lt;&gt;"8 - Gagne")*(Potentials!$E$2:$E$2000&lt;&gt;"9 - Perdu")*(Potentials!$E$2:$E$2000&lt;&gt;"10 - Gele")),
SUMPRODUCT((Potentials!$F$2:$F$2000)*(Potentials!$A$2:$A$2000=BA353)*(Potentials!$E$2:$E$2000&lt;&gt;"8 - Gagne")*(Potentials!$E$2:$E$2000&lt;&gt;"9 - Perdu")*(Potentials!$E$2:$E$2000&lt;&gt;"10 - Gele")*(Potentials!$O$2:$O$2000=$A$2))
+SUMPRODUCT((Potentials!$F$2:$F$2000=0)*(Potentials!$A$2:$A$2000=BA353)*(Potentials!$D$2:$D$2000)*(Potentials!$E$2:$E$2000&lt;&gt;"8 - Gagne")*(Potentials!$E$2:$E$2000&lt;&gt;"9 - Perdu")*(Potentials!$E$2:$E$2000&lt;&gt;"10 - Gele")*(Potentials!$O$2:$O$2000=$A$2)))</f>
      </c>
    </row>
    <row r="354" spans="1:113">
      <c r="R354" t="str">
        <f>Potentials!A352</f>
      </c>
      <c r="S354" s="1" t="str">
        <f>Potentials!M352</f>
      </c>
      <c r="T354" s="47" t="str">
        <f>IF(INDEX(Potentials!$A$1:$O$1000,MATCH(R354,Potentials!$A$1:$A$1000,0),MATCH("Origine setup",Potentials!$A$1:$O$1,0))&lt;&gt;"",0,
IF($A$2="Tous",
IF(AND($R$2=0,$S$2=0,DATE(YEAR(S354),MONTH(S354),DAY(S354))&gt;=$O$6,(DATE(YEAR(S354),MONTH(S354),DAY(S354))&lt;=$O$3),LEFT(R354,3)="PRA"),1,
IF(AND($R$2&lt;&gt;0,$S$2&lt;&gt;0,DATE(YEAR(S354),MONTH(S354),DAY(S354))&gt;=$R$2,(DATE(YEAR(S354),MONTH(S354),DAY(S354))&lt;=$S$2),LEFT(R354,3)="PRA"),1,0)),
IF(AND($R$2=0,$S$2=0,DATE(YEAR(S354),MONTH(S354),DAY(S354))&gt;=$O$6,(DATE(YEAR(S354),MONTH(S354),DAY(S354))&lt;=$O$3),INDEX(Potentials!$A$1:$O$1000,MATCH(R354,Potentials!$A$1:$A$1000,0),MATCH("Groupe",Potentials!$A$1:$O$1,0))=$A$2,LEFT(R354,3)="PRA"),1,
IF(AND($R$2&lt;&gt;0,$S$2&lt;&gt;0,DATE(YEAR(S354),MONTH(S354),DAY(S354))&gt;=$R$2,(DATE(YEAR(S354),MONTH(S354),DAY(S354))&lt;=$S$2),INDEX(Potentials!$A$1:$O$1000,MATCH(R354,Potentials!$A$1:$A$1000,0),MATCH("Groupe",Potentials!$A$1:$O$1,0))=$A$2,LEFT(R354,3)="PRA"),1,0))))</f>
      </c>
      <c r="U354" s="47" t="str">
        <f>IF(T354&lt;&gt;0,SUM($T$4:T354),0)</f>
      </c>
      <c r="V354" s="1"/>
      <c r="W354" s="17"/>
      <c r="Y354" t="str">
        <f>Projects!A352</f>
      </c>
      <c r="Z354" s="1" t="str">
        <f>Projects!I352</f>
      </c>
      <c r="AA354" s="47" t="str">
        <f>IF($A$2="Tous",
IF(AND($Y$2=0,$Z$2=0,DATE(YEAR(Z354),MONTH(Z354),DAY(Z354))&gt;=$O$6,(DATE(YEAR(Z354),MONTH(Z354),DAY(Z354))&lt;=$O$3)),1,
IF(AND($Y$2&lt;&gt;0,$Z$2&lt;&gt;0,DATE(YEAR(Z354),MONTH(Z354),DAY(Z354))&gt;=$Y$2,(DATE(YEAR(Z354),MONTH(Z354),DAY(Z354))&lt;=$Z$2)),1,0)),
IF(AND($Y$2=0,$Z$2=0,DATE(YEAR(Z354),MONTH(Z354),DAY(Z354))&gt;=$O$6,(DATE(YEAR(Z354),MONTH(Z354),DAY(Z354))&lt;=$O$3),INDEX(Projects!$A$1:$O$1000,MATCH(Y354,Projects!$A$1:$A$1000,0),MATCH("Groupe",Projects!$A$1:$O$1,0))=$A$2),1,
IF(AND($Y$2&lt;&gt;0,$Z$2&lt;&gt;0,DATE(YEAR(Z354),MONTH(Z354),DAY(Z354))&gt;=$Y$2,(DATE(YEAR(Z354),MONTH(Z354),DAY(Z354))&lt;=$Z$2),INDEX(Projects!$A$1:$O$1000,MATCH(Y354,Projects!$A$1:$A$1000,0),MATCH("Groupe",Projects!$A$1:$O$1,0))=$A$2),1,0)))</f>
      </c>
      <c r="AB354" s="47" t="str">
        <f>IF(AA354&lt;&gt;0,SUM($AA$4:AA354),0)</f>
      </c>
      <c r="AC354" s="1"/>
      <c r="AD354" s="17"/>
      <c r="AF354" t="str">
        <f>Projects!A352</f>
      </c>
      <c r="AG354" s="1" t="str">
        <f>Projects!D352</f>
      </c>
      <c r="AH354" s="47" t="str">
        <f>IF($A$2="Tous",
IF(AND($AF$2=0,$AG$2=0,DATE(YEAR(AG354),MONTH(AG354),DAY(AG354))&gt;=$O$6,(DATE(YEAR(AG354),MONTH(AG354),DAY(AG354))&lt;=$O$3)),1,
IF(AND($AF$2&lt;&gt;0,$AG$2&lt;&gt;0,DATE(YEAR(AG354),MONTH(AG354),DAY(AG354))&gt;=$AF$2,(DATE(YEAR(AG354),MONTH(AG354),DAY(AG354))&lt;=$AG$2)),1,0)),
IF(AND($AF$2=0,$AG$2=0,DATE(YEAR(AG354),MONTH(AG354),DAY(AG354))&gt;=$O$6,(DATE(YEAR(AG354),MONTH(AG354),DAY(AG354))&lt;=$O$3),INDEX(Projects!$A$1:$O$1000,MATCH(AF354,Projects!$A$1:$A$1000,0),MATCH("Groupe",Projects!$A$1:$O$1,0))=$A$2),1,
IF(AND($AF$2&lt;&gt;0,$AG$2&lt;&gt;0,DATE(YEAR(AG354),MONTH(AG354),DAY(AG354))&gt;=$AF$2,(DATE(YEAR(AG354),MONTH(AG354),DAY(AG354))&lt;=$AG$2),INDEX(Projects!$A$1:$O$1000,MATCH(AF354,Projects!$A$1:$A$1000,0),MATCH("Groupe",Projects!$A$1:$O$1,0))=$A$2),1,0)))</f>
      </c>
      <c r="AI354" s="47" t="str">
        <f>IF(AH354&lt;&gt;0,SUM($AH$4:AH354),0)</f>
      </c>
      <c r="AJ354" s="1"/>
      <c r="AK354" s="17"/>
      <c r="AM354" t="str">
        <f>Potentials!A352</f>
      </c>
      <c r="AN354" s="1" t="str">
        <f>Potentials!L352</f>
      </c>
      <c r="AO354" s="47" t="str">
        <f>IF(INDEX(Potentials!$A$1:$O$1000,MATCH(R354,Potentials!$A$1:$A$1000,0),MATCH("Origine setup",Potentials!$A$1:$O$1,0))&lt;&gt;"",0,
IF($A$2="Tous",
IF(AND($AM$2=0,$AN$2=0,DATE(YEAR(AN354),MONTH(AN354),DAY(AN354))&gt;=$O$6,(DATE(YEAR(AN354),MONTH(AN354),DAY(AN354))&lt;=$O$3),INDEX(Potentials!$A$1:$O$10000,MATCH(AM354,Potentials!$A$1:$A$1000,0),MATCH("Statut",Potentials!$A$1:$O$1,0))="9 -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IF(AND($AM$2&lt;&gt;0,$AN$2&lt;&gt;0,DATE(YEAR(AN354),MONTH(AN354),DAY(AN354))&gt;=$AM$2,(DATE(YEAR(AN354),MONTH(AN354),DAY(AN354))&lt;=$AN$2),INDEX(Potentials!$A$1:$O$10000,MATCH(AM354,Potentials!$A$1:$A$1000,0),MATCH("Statut",Potentials!$A$1:$O$1,0))="9 - Perdu"),1,0)),
IF(AND($AM$2=0,$AN$2=0,DATE(YEAR(AN354),MONTH(AN354),DAY(AN354))&gt;=$O$6,(DATE(YEAR(AN354),MONTH(AN354),DAY(AN354))&lt;=$O$3),INDEX(Potentials!$A$1:$O$1000,MATCH(AM354,Potentials!$A$1:$A$1000,0),MATCH("Groupe",Potentials!$A$1:$O$1,0))=$A$2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,MATCH(AM354,Potentials!$A$1:$A$1000,0),MATCH("Groupe",Potentials!$A$1:$O$1,0))=$A$2,INDEX(Potentials!$A$1:$O$10000,MATCH(AM354,Potentials!$A$1:$A$1000,0),MATCH("Statut",Potentials!$A$1:$O$1,0))="9 - Perdu"),1,0))))</f>
      </c>
      <c r="AP354" s="47" t="str">
        <f>IF(AO354&lt;&gt;0,SUM($AO$4:AO354),0)</f>
      </c>
      <c r="AQ354" s="1"/>
      <c r="AR354" s="17"/>
      <c r="AT354" t="str">
        <f>IF(COUNTIF($AT$4:AT353,Potentials!B352)&gt;0,"",Potentials!B352)</f>
      </c>
      <c r="AU354" s="2" t="str">
        <f t="array" ref="AU354" aca="1" ca="1">IF($A$2="Tous",SUMPRODUCT((Potentials!$F$2:$F$2000)*(Potentials!$B$2:$B$2000=AT354)*(Potentials!$E$2:$E$2000&lt;&gt;"8 - Gagne")*(Potentials!$E$2:$E$2000&lt;&gt;"9 - Perdu")*(Potentials!$E$2:$E$2000&lt;&gt;"10 - Gele"))
+SUMPRODUCT((Potentials!$F$2:$F$2000=0)*(Potentials!$B$2:$B$2000=AT354)*(Potentials!$D$2:$D$2000)*(Potentials!$E$2:$E$2000&lt;&gt;"8 - Gagne")*(Potentials!$E$2:$E$2000&lt;&gt;"9 - Perdu")*(Potentials!$E$2:$E$2000&lt;&gt;"10 - Gele")),
SUMPRODUCT((Potentials!$F$2:$F$2000)*(Potentials!$B$2:$B$2000=AT354)*(Potentials!$E$2:$E$2000&lt;&gt;"8 - Gagne")*(Potentials!$E$2:$E$2000&lt;&gt;"9 - Perdu")*(Potentials!$E$2:$E$2000&lt;&gt;"10 - Gele")*(Potentials!$O$2:$O$2000=$A$2))
+SUMPRODUCT((Potentials!$F$2:$F$2000=0)*(Potentials!$B$2:$B$2000=AT354)*(Potentials!$D$2:$D$2000)*(Potentials!$E$2:$E$2000&lt;&gt;"8 - Gagne")*(Potentials!$E$2:$E$2000&lt;&gt;"9 - Perdu")*(Potentials!$E$2:$E$2000&lt;&gt;"10 - Gele")*(Potentials!$O$2:$O$2000=$A$2)))</f>
      </c>
      <c r="BA354" t="str">
        <f>Potentials!A352</f>
      </c>
      <c r="BB354" s="2" t="str">
        <f t="array" ref="BB354" aca="1" ca="1">IF($A$2="Tous",SUMPRODUCT((Potentials!$F$2:$F$2000)*(Potentials!$A$2:$A$2000=BA354)*(Potentials!$E$2:$E$2000&lt;&gt;"8 - Gagne")*(Potentials!$E$2:$E$2000&lt;&gt;"9 - Perdu")*(Potentials!$E$2:$E$2000&lt;&gt;"10 - Gele"))
+SUMPRODUCT((Potentials!$F$2:$F$2000=0)*(Potentials!$A$2:$A$2000=BA354)*(Potentials!$D$2:$D$2000)*(Potentials!$E$2:$E$2000&lt;&gt;"8 - Gagne")*(Potentials!$E$2:$E$2000&lt;&gt;"9 - Perdu")*(Potentials!$E$2:$E$2000&lt;&gt;"10 - Gele")),
SUMPRODUCT((Potentials!$F$2:$F$2000)*(Potentials!$A$2:$A$2000=BA354)*(Potentials!$E$2:$E$2000&lt;&gt;"8 - Gagne")*(Potentials!$E$2:$E$2000&lt;&gt;"9 - Perdu")*(Potentials!$E$2:$E$2000&lt;&gt;"10 - Gele")*(Potentials!$O$2:$O$2000=$A$2))
+SUMPRODUCT((Potentials!$F$2:$F$2000=0)*(Potentials!$A$2:$A$2000=BA354)*(Potentials!$D$2:$D$2000)*(Potentials!$E$2:$E$2000&lt;&gt;"8 - Gagne")*(Potentials!$E$2:$E$2000&lt;&gt;"9 - Perdu")*(Potentials!$E$2:$E$2000&lt;&gt;"10 - Gele")*(Potentials!$O$2:$O$2000=$A$2)))</f>
      </c>
    </row>
    <row r="355" spans="1:113">
      <c r="R355" t="str">
        <f>Potentials!A353</f>
      </c>
      <c r="S355" s="1" t="str">
        <f>Potentials!M353</f>
      </c>
      <c r="T355" s="47" t="str">
        <f>IF(INDEX(Potentials!$A$1:$O$1000,MATCH(R355,Potentials!$A$1:$A$1000,0),MATCH("Origine setup",Potentials!$A$1:$O$1,0))&lt;&gt;"",0,
IF($A$2="Tous",
IF(AND($R$2=0,$S$2=0,DATE(YEAR(S355),MONTH(S355),DAY(S355))&gt;=$O$6,(DATE(YEAR(S355),MONTH(S355),DAY(S355))&lt;=$O$3),LEFT(R355,3)="PRA"),1,
IF(AND($R$2&lt;&gt;0,$S$2&lt;&gt;0,DATE(YEAR(S355),MONTH(S355),DAY(S355))&gt;=$R$2,(DATE(YEAR(S355),MONTH(S355),DAY(S355))&lt;=$S$2),LEFT(R355,3)="PRA"),1,0)),
IF(AND($R$2=0,$S$2=0,DATE(YEAR(S355),MONTH(S355),DAY(S355))&gt;=$O$6,(DATE(YEAR(S355),MONTH(S355),DAY(S355))&lt;=$O$3),INDEX(Potentials!$A$1:$O$1000,MATCH(R355,Potentials!$A$1:$A$1000,0),MATCH("Groupe",Potentials!$A$1:$O$1,0))=$A$2,LEFT(R355,3)="PRA"),1,
IF(AND($R$2&lt;&gt;0,$S$2&lt;&gt;0,DATE(YEAR(S355),MONTH(S355),DAY(S355))&gt;=$R$2,(DATE(YEAR(S355),MONTH(S355),DAY(S355))&lt;=$S$2),INDEX(Potentials!$A$1:$O$1000,MATCH(R355,Potentials!$A$1:$A$1000,0),MATCH("Groupe",Potentials!$A$1:$O$1,0))=$A$2,LEFT(R355,3)="PRA"),1,0))))</f>
      </c>
      <c r="U355" s="47" t="str">
        <f>IF(T355&lt;&gt;0,SUM($T$4:T355),0)</f>
      </c>
      <c r="V355" s="1"/>
      <c r="W355" s="17"/>
      <c r="Y355" t="str">
        <f>Projects!A353</f>
      </c>
      <c r="Z355" s="1" t="str">
        <f>Projects!I353</f>
      </c>
      <c r="AA355" s="47" t="str">
        <f>IF($A$2="Tous",
IF(AND($Y$2=0,$Z$2=0,DATE(YEAR(Z355),MONTH(Z355),DAY(Z355))&gt;=$O$6,(DATE(YEAR(Z355),MONTH(Z355),DAY(Z355))&lt;=$O$3)),1,
IF(AND($Y$2&lt;&gt;0,$Z$2&lt;&gt;0,DATE(YEAR(Z355),MONTH(Z355),DAY(Z355))&gt;=$Y$2,(DATE(YEAR(Z355),MONTH(Z355),DAY(Z355))&lt;=$Z$2)),1,0)),
IF(AND($Y$2=0,$Z$2=0,DATE(YEAR(Z355),MONTH(Z355),DAY(Z355))&gt;=$O$6,(DATE(YEAR(Z355),MONTH(Z355),DAY(Z355))&lt;=$O$3),INDEX(Projects!$A$1:$O$1000,MATCH(Y355,Projects!$A$1:$A$1000,0),MATCH("Groupe",Projects!$A$1:$O$1,0))=$A$2),1,
IF(AND($Y$2&lt;&gt;0,$Z$2&lt;&gt;0,DATE(YEAR(Z355),MONTH(Z355),DAY(Z355))&gt;=$Y$2,(DATE(YEAR(Z355),MONTH(Z355),DAY(Z355))&lt;=$Z$2),INDEX(Projects!$A$1:$O$1000,MATCH(Y355,Projects!$A$1:$A$1000,0),MATCH("Groupe",Projects!$A$1:$O$1,0))=$A$2),1,0)))</f>
      </c>
      <c r="AB355" s="47" t="str">
        <f>IF(AA355&lt;&gt;0,SUM($AA$4:AA355),0)</f>
      </c>
      <c r="AC355" s="1"/>
      <c r="AD355" s="17"/>
      <c r="AF355" t="str">
        <f>Projects!A353</f>
      </c>
      <c r="AG355" s="1" t="str">
        <f>Projects!D353</f>
      </c>
      <c r="AH355" s="47" t="str">
        <f>IF($A$2="Tous",
IF(AND($AF$2=0,$AG$2=0,DATE(YEAR(AG355),MONTH(AG355),DAY(AG355))&gt;=$O$6,(DATE(YEAR(AG355),MONTH(AG355),DAY(AG355))&lt;=$O$3)),1,
IF(AND($AF$2&lt;&gt;0,$AG$2&lt;&gt;0,DATE(YEAR(AG355),MONTH(AG355),DAY(AG355))&gt;=$AF$2,(DATE(YEAR(AG355),MONTH(AG355),DAY(AG355))&lt;=$AG$2)),1,0)),
IF(AND($AF$2=0,$AG$2=0,DATE(YEAR(AG355),MONTH(AG355),DAY(AG355))&gt;=$O$6,(DATE(YEAR(AG355),MONTH(AG355),DAY(AG355))&lt;=$O$3),INDEX(Projects!$A$1:$O$1000,MATCH(AF355,Projects!$A$1:$A$1000,0),MATCH("Groupe",Projects!$A$1:$O$1,0))=$A$2),1,
IF(AND($AF$2&lt;&gt;0,$AG$2&lt;&gt;0,DATE(YEAR(AG355),MONTH(AG355),DAY(AG355))&gt;=$AF$2,(DATE(YEAR(AG355),MONTH(AG355),DAY(AG355))&lt;=$AG$2),INDEX(Projects!$A$1:$O$1000,MATCH(AF355,Projects!$A$1:$A$1000,0),MATCH("Groupe",Projects!$A$1:$O$1,0))=$A$2),1,0)))</f>
      </c>
      <c r="AI355" s="47" t="str">
        <f>IF(AH355&lt;&gt;0,SUM($AH$4:AH355),0)</f>
      </c>
      <c r="AJ355" s="1"/>
      <c r="AK355" s="17"/>
      <c r="AM355" t="str">
        <f>Potentials!A353</f>
      </c>
      <c r="AN355" s="1" t="str">
        <f>Potentials!L353</f>
      </c>
      <c r="AO355" s="47" t="str">
        <f>IF(INDEX(Potentials!$A$1:$O$1000,MATCH(R355,Potentials!$A$1:$A$1000,0),MATCH("Origine setup",Potentials!$A$1:$O$1,0))&lt;&gt;"",0,
IF($A$2="Tous",
IF(AND($AM$2=0,$AN$2=0,DATE(YEAR(AN355),MONTH(AN355),DAY(AN355))&gt;=$O$6,(DATE(YEAR(AN355),MONTH(AN355),DAY(AN355))&lt;=$O$3),INDEX(Potentials!$A$1:$O$10000,MATCH(AM355,Potentials!$A$1:$A$1000,0),MATCH("Statut",Potentials!$A$1:$O$1,0))="9 -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IF(AND($AM$2&lt;&gt;0,$AN$2&lt;&gt;0,DATE(YEAR(AN355),MONTH(AN355),DAY(AN355))&gt;=$AM$2,(DATE(YEAR(AN355),MONTH(AN355),DAY(AN355))&lt;=$AN$2),INDEX(Potentials!$A$1:$O$10000,MATCH(AM355,Potentials!$A$1:$A$1000,0),MATCH("Statut",Potentials!$A$1:$O$1,0))="9 - Perdu"),1,0)),
IF(AND($AM$2=0,$AN$2=0,DATE(YEAR(AN355),MONTH(AN355),DAY(AN355))&gt;=$O$6,(DATE(YEAR(AN355),MONTH(AN355),DAY(AN355))&lt;=$O$3),INDEX(Potentials!$A$1:$O$1000,MATCH(AM355,Potentials!$A$1:$A$1000,0),MATCH("Groupe",Potentials!$A$1:$O$1,0))=$A$2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,MATCH(AM355,Potentials!$A$1:$A$1000,0),MATCH("Groupe",Potentials!$A$1:$O$1,0))=$A$2,INDEX(Potentials!$A$1:$O$10000,MATCH(AM355,Potentials!$A$1:$A$1000,0),MATCH("Statut",Potentials!$A$1:$O$1,0))="9 - Perdu"),1,0))))</f>
      </c>
      <c r="AP355" s="47" t="str">
        <f>IF(AO355&lt;&gt;0,SUM($AO$4:AO355),0)</f>
      </c>
      <c r="AQ355" s="1"/>
      <c r="AR355" s="17"/>
      <c r="AT355" t="str">
        <f>IF(COUNTIF($AT$4:AT354,Potentials!B353)&gt;0,"",Potentials!B353)</f>
      </c>
      <c r="AU355" s="2" t="str">
        <f t="array" ref="AU355" aca="1" ca="1">IF($A$2="Tous",SUMPRODUCT((Potentials!$F$2:$F$2000)*(Potentials!$B$2:$B$2000=AT355)*(Potentials!$E$2:$E$2000&lt;&gt;"8 - Gagne")*(Potentials!$E$2:$E$2000&lt;&gt;"9 - Perdu")*(Potentials!$E$2:$E$2000&lt;&gt;"10 - Gele"))
+SUMPRODUCT((Potentials!$F$2:$F$2000=0)*(Potentials!$B$2:$B$2000=AT355)*(Potentials!$D$2:$D$2000)*(Potentials!$E$2:$E$2000&lt;&gt;"8 - Gagne")*(Potentials!$E$2:$E$2000&lt;&gt;"9 - Perdu")*(Potentials!$E$2:$E$2000&lt;&gt;"10 - Gele")),
SUMPRODUCT((Potentials!$F$2:$F$2000)*(Potentials!$B$2:$B$2000=AT355)*(Potentials!$E$2:$E$2000&lt;&gt;"8 - Gagne")*(Potentials!$E$2:$E$2000&lt;&gt;"9 - Perdu")*(Potentials!$E$2:$E$2000&lt;&gt;"10 - Gele")*(Potentials!$O$2:$O$2000=$A$2))
+SUMPRODUCT((Potentials!$F$2:$F$2000=0)*(Potentials!$B$2:$B$2000=AT355)*(Potentials!$D$2:$D$2000)*(Potentials!$E$2:$E$2000&lt;&gt;"8 - Gagne")*(Potentials!$E$2:$E$2000&lt;&gt;"9 - Perdu")*(Potentials!$E$2:$E$2000&lt;&gt;"10 - Gele")*(Potentials!$O$2:$O$2000=$A$2)))</f>
      </c>
      <c r="BA355" t="str">
        <f>Potentials!A353</f>
      </c>
      <c r="BB355" s="2" t="str">
        <f t="array" ref="BB355" aca="1" ca="1">IF($A$2="Tous",SUMPRODUCT((Potentials!$F$2:$F$2000)*(Potentials!$A$2:$A$2000=BA355)*(Potentials!$E$2:$E$2000&lt;&gt;"8 - Gagne")*(Potentials!$E$2:$E$2000&lt;&gt;"9 - Perdu")*(Potentials!$E$2:$E$2000&lt;&gt;"10 - Gele"))
+SUMPRODUCT((Potentials!$F$2:$F$2000=0)*(Potentials!$A$2:$A$2000=BA355)*(Potentials!$D$2:$D$2000)*(Potentials!$E$2:$E$2000&lt;&gt;"8 - Gagne")*(Potentials!$E$2:$E$2000&lt;&gt;"9 - Perdu")*(Potentials!$E$2:$E$2000&lt;&gt;"10 - Gele")),
SUMPRODUCT((Potentials!$F$2:$F$2000)*(Potentials!$A$2:$A$2000=BA355)*(Potentials!$E$2:$E$2000&lt;&gt;"8 - Gagne")*(Potentials!$E$2:$E$2000&lt;&gt;"9 - Perdu")*(Potentials!$E$2:$E$2000&lt;&gt;"10 - Gele")*(Potentials!$O$2:$O$2000=$A$2))
+SUMPRODUCT((Potentials!$F$2:$F$2000=0)*(Potentials!$A$2:$A$2000=BA355)*(Potentials!$D$2:$D$2000)*(Potentials!$E$2:$E$2000&lt;&gt;"8 - Gagne")*(Potentials!$E$2:$E$2000&lt;&gt;"9 - Perdu")*(Potentials!$E$2:$E$2000&lt;&gt;"10 - Gele")*(Potentials!$O$2:$O$2000=$A$2)))</f>
      </c>
    </row>
    <row r="356" spans="1:113">
      <c r="R356" t="str">
        <f>Potentials!A354</f>
      </c>
      <c r="S356" s="1" t="str">
        <f>Potentials!M354</f>
      </c>
      <c r="T356" s="47" t="str">
        <f>IF(INDEX(Potentials!$A$1:$O$1000,MATCH(R356,Potentials!$A$1:$A$1000,0),MATCH("Origine setup",Potentials!$A$1:$O$1,0))&lt;&gt;"",0,
IF($A$2="Tous",
IF(AND($R$2=0,$S$2=0,DATE(YEAR(S356),MONTH(S356),DAY(S356))&gt;=$O$6,(DATE(YEAR(S356),MONTH(S356),DAY(S356))&lt;=$O$3),LEFT(R356,3)="PRA"),1,
IF(AND($R$2&lt;&gt;0,$S$2&lt;&gt;0,DATE(YEAR(S356),MONTH(S356),DAY(S356))&gt;=$R$2,(DATE(YEAR(S356),MONTH(S356),DAY(S356))&lt;=$S$2),LEFT(R356,3)="PRA"),1,0)),
IF(AND($R$2=0,$S$2=0,DATE(YEAR(S356),MONTH(S356),DAY(S356))&gt;=$O$6,(DATE(YEAR(S356),MONTH(S356),DAY(S356))&lt;=$O$3),INDEX(Potentials!$A$1:$O$1000,MATCH(R356,Potentials!$A$1:$A$1000,0),MATCH("Groupe",Potentials!$A$1:$O$1,0))=$A$2,LEFT(R356,3)="PRA"),1,
IF(AND($R$2&lt;&gt;0,$S$2&lt;&gt;0,DATE(YEAR(S356),MONTH(S356),DAY(S356))&gt;=$R$2,(DATE(YEAR(S356),MONTH(S356),DAY(S356))&lt;=$S$2),INDEX(Potentials!$A$1:$O$1000,MATCH(R356,Potentials!$A$1:$A$1000,0),MATCH("Groupe",Potentials!$A$1:$O$1,0))=$A$2,LEFT(R356,3)="PRA"),1,0))))</f>
      </c>
      <c r="U356" s="47" t="str">
        <f>IF(T356&lt;&gt;0,SUM($T$4:T356),0)</f>
      </c>
      <c r="V356" s="1"/>
      <c r="W356" s="17"/>
      <c r="Y356" t="str">
        <f>Projects!A354</f>
      </c>
      <c r="Z356" s="1" t="str">
        <f>Projects!I354</f>
      </c>
      <c r="AA356" s="47" t="str">
        <f>IF($A$2="Tous",
IF(AND($Y$2=0,$Z$2=0,DATE(YEAR(Z356),MONTH(Z356),DAY(Z356))&gt;=$O$6,(DATE(YEAR(Z356),MONTH(Z356),DAY(Z356))&lt;=$O$3)),1,
IF(AND($Y$2&lt;&gt;0,$Z$2&lt;&gt;0,DATE(YEAR(Z356),MONTH(Z356),DAY(Z356))&gt;=$Y$2,(DATE(YEAR(Z356),MONTH(Z356),DAY(Z356))&lt;=$Z$2)),1,0)),
IF(AND($Y$2=0,$Z$2=0,DATE(YEAR(Z356),MONTH(Z356),DAY(Z356))&gt;=$O$6,(DATE(YEAR(Z356),MONTH(Z356),DAY(Z356))&lt;=$O$3),INDEX(Projects!$A$1:$O$1000,MATCH(Y356,Projects!$A$1:$A$1000,0),MATCH("Groupe",Projects!$A$1:$O$1,0))=$A$2),1,
IF(AND($Y$2&lt;&gt;0,$Z$2&lt;&gt;0,DATE(YEAR(Z356),MONTH(Z356),DAY(Z356))&gt;=$Y$2,(DATE(YEAR(Z356),MONTH(Z356),DAY(Z356))&lt;=$Z$2),INDEX(Projects!$A$1:$O$1000,MATCH(Y356,Projects!$A$1:$A$1000,0),MATCH("Groupe",Projects!$A$1:$O$1,0))=$A$2),1,0)))</f>
      </c>
      <c r="AB356" s="47" t="str">
        <f>IF(AA356&lt;&gt;0,SUM($AA$4:AA356),0)</f>
      </c>
      <c r="AC356" s="1"/>
      <c r="AD356" s="17"/>
      <c r="AF356" t="str">
        <f>Projects!A354</f>
      </c>
      <c r="AG356" s="1" t="str">
        <f>Projects!D354</f>
      </c>
      <c r="AH356" s="47" t="str">
        <f>IF($A$2="Tous",
IF(AND($AF$2=0,$AG$2=0,DATE(YEAR(AG356),MONTH(AG356),DAY(AG356))&gt;=$O$6,(DATE(YEAR(AG356),MONTH(AG356),DAY(AG356))&lt;=$O$3)),1,
IF(AND($AF$2&lt;&gt;0,$AG$2&lt;&gt;0,DATE(YEAR(AG356),MONTH(AG356),DAY(AG356))&gt;=$AF$2,(DATE(YEAR(AG356),MONTH(AG356),DAY(AG356))&lt;=$AG$2)),1,0)),
IF(AND($AF$2=0,$AG$2=0,DATE(YEAR(AG356),MONTH(AG356),DAY(AG356))&gt;=$O$6,(DATE(YEAR(AG356),MONTH(AG356),DAY(AG356))&lt;=$O$3),INDEX(Projects!$A$1:$O$1000,MATCH(AF356,Projects!$A$1:$A$1000,0),MATCH("Groupe",Projects!$A$1:$O$1,0))=$A$2),1,
IF(AND($AF$2&lt;&gt;0,$AG$2&lt;&gt;0,DATE(YEAR(AG356),MONTH(AG356),DAY(AG356))&gt;=$AF$2,(DATE(YEAR(AG356),MONTH(AG356),DAY(AG356))&lt;=$AG$2),INDEX(Projects!$A$1:$O$1000,MATCH(AF356,Projects!$A$1:$A$1000,0),MATCH("Groupe",Projects!$A$1:$O$1,0))=$A$2),1,0)))</f>
      </c>
      <c r="AI356" s="47" t="str">
        <f>IF(AH356&lt;&gt;0,SUM($AH$4:AH356),0)</f>
      </c>
      <c r="AJ356" s="1"/>
      <c r="AK356" s="17"/>
      <c r="AM356" t="str">
        <f>Potentials!A354</f>
      </c>
      <c r="AN356" s="1" t="str">
        <f>Potentials!L354</f>
      </c>
      <c r="AO356" s="47" t="str">
        <f>IF(INDEX(Potentials!$A$1:$O$1000,MATCH(R356,Potentials!$A$1:$A$1000,0),MATCH("Origine setup",Potentials!$A$1:$O$1,0))&lt;&gt;"",0,
IF($A$2="Tous",
IF(AND($AM$2=0,$AN$2=0,DATE(YEAR(AN356),MONTH(AN356),DAY(AN356))&gt;=$O$6,(DATE(YEAR(AN356),MONTH(AN356),DAY(AN356))&lt;=$O$3),INDEX(Potentials!$A$1:$O$10000,MATCH(AM356,Potentials!$A$1:$A$1000,0),MATCH("Statut",Potentials!$A$1:$O$1,0))="9 -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IF(AND($AM$2&lt;&gt;0,$AN$2&lt;&gt;0,DATE(YEAR(AN356),MONTH(AN356),DAY(AN356))&gt;=$AM$2,(DATE(YEAR(AN356),MONTH(AN356),DAY(AN356))&lt;=$AN$2),INDEX(Potentials!$A$1:$O$10000,MATCH(AM356,Potentials!$A$1:$A$1000,0),MATCH("Statut",Potentials!$A$1:$O$1,0))="9 - Perdu"),1,0)),
IF(AND($AM$2=0,$AN$2=0,DATE(YEAR(AN356),MONTH(AN356),DAY(AN356))&gt;=$O$6,(DATE(YEAR(AN356),MONTH(AN356),DAY(AN356))&lt;=$O$3),INDEX(Potentials!$A$1:$O$1000,MATCH(AM356,Potentials!$A$1:$A$1000,0),MATCH("Groupe",Potentials!$A$1:$O$1,0))=$A$2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,MATCH(AM356,Potentials!$A$1:$A$1000,0),MATCH("Groupe",Potentials!$A$1:$O$1,0))=$A$2,INDEX(Potentials!$A$1:$O$10000,MATCH(AM356,Potentials!$A$1:$A$1000,0),MATCH("Statut",Potentials!$A$1:$O$1,0))="9 - Perdu"),1,0))))</f>
      </c>
      <c r="AP356" s="47" t="str">
        <f>IF(AO356&lt;&gt;0,SUM($AO$4:AO356),0)</f>
      </c>
      <c r="AQ356" s="1"/>
      <c r="AR356" s="17"/>
      <c r="AT356" t="str">
        <f>IF(COUNTIF($AT$4:AT355,Potentials!B354)&gt;0,"",Potentials!B354)</f>
      </c>
      <c r="AU356" s="2" t="str">
        <f t="array" ref="AU356" aca="1" ca="1">IF($A$2="Tous",SUMPRODUCT((Potentials!$F$2:$F$2000)*(Potentials!$B$2:$B$2000=AT356)*(Potentials!$E$2:$E$2000&lt;&gt;"8 - Gagne")*(Potentials!$E$2:$E$2000&lt;&gt;"9 - Perdu")*(Potentials!$E$2:$E$2000&lt;&gt;"10 - Gele"))
+SUMPRODUCT((Potentials!$F$2:$F$2000=0)*(Potentials!$B$2:$B$2000=AT356)*(Potentials!$D$2:$D$2000)*(Potentials!$E$2:$E$2000&lt;&gt;"8 - Gagne")*(Potentials!$E$2:$E$2000&lt;&gt;"9 - Perdu")*(Potentials!$E$2:$E$2000&lt;&gt;"10 - Gele")),
SUMPRODUCT((Potentials!$F$2:$F$2000)*(Potentials!$B$2:$B$2000=AT356)*(Potentials!$E$2:$E$2000&lt;&gt;"8 - Gagne")*(Potentials!$E$2:$E$2000&lt;&gt;"9 - Perdu")*(Potentials!$E$2:$E$2000&lt;&gt;"10 - Gele")*(Potentials!$O$2:$O$2000=$A$2))
+SUMPRODUCT((Potentials!$F$2:$F$2000=0)*(Potentials!$B$2:$B$2000=AT356)*(Potentials!$D$2:$D$2000)*(Potentials!$E$2:$E$2000&lt;&gt;"8 - Gagne")*(Potentials!$E$2:$E$2000&lt;&gt;"9 - Perdu")*(Potentials!$E$2:$E$2000&lt;&gt;"10 - Gele")*(Potentials!$O$2:$O$2000=$A$2)))</f>
      </c>
      <c r="BA356" t="str">
        <f>Potentials!A354</f>
      </c>
      <c r="BB356" s="2" t="str">
        <f t="array" ref="BB356" aca="1" ca="1">IF($A$2="Tous",SUMPRODUCT((Potentials!$F$2:$F$2000)*(Potentials!$A$2:$A$2000=BA356)*(Potentials!$E$2:$E$2000&lt;&gt;"8 - Gagne")*(Potentials!$E$2:$E$2000&lt;&gt;"9 - Perdu")*(Potentials!$E$2:$E$2000&lt;&gt;"10 - Gele"))
+SUMPRODUCT((Potentials!$F$2:$F$2000=0)*(Potentials!$A$2:$A$2000=BA356)*(Potentials!$D$2:$D$2000)*(Potentials!$E$2:$E$2000&lt;&gt;"8 - Gagne")*(Potentials!$E$2:$E$2000&lt;&gt;"9 - Perdu")*(Potentials!$E$2:$E$2000&lt;&gt;"10 - Gele")),
SUMPRODUCT((Potentials!$F$2:$F$2000)*(Potentials!$A$2:$A$2000=BA356)*(Potentials!$E$2:$E$2000&lt;&gt;"8 - Gagne")*(Potentials!$E$2:$E$2000&lt;&gt;"9 - Perdu")*(Potentials!$E$2:$E$2000&lt;&gt;"10 - Gele")*(Potentials!$O$2:$O$2000=$A$2))
+SUMPRODUCT((Potentials!$F$2:$F$2000=0)*(Potentials!$A$2:$A$2000=BA356)*(Potentials!$D$2:$D$2000)*(Potentials!$E$2:$E$2000&lt;&gt;"8 - Gagne")*(Potentials!$E$2:$E$2000&lt;&gt;"9 - Perdu")*(Potentials!$E$2:$E$2000&lt;&gt;"10 - Gele")*(Potentials!$O$2:$O$2000=$A$2)))</f>
      </c>
    </row>
    <row r="357" spans="1:113">
      <c r="R357" t="str">
        <f>Potentials!A355</f>
      </c>
      <c r="S357" s="1" t="str">
        <f>Potentials!M355</f>
      </c>
      <c r="T357" s="47" t="str">
        <f>IF(INDEX(Potentials!$A$1:$O$1000,MATCH(R357,Potentials!$A$1:$A$1000,0),MATCH("Origine setup",Potentials!$A$1:$O$1,0))&lt;&gt;"",0,
IF($A$2="Tous",
IF(AND($R$2=0,$S$2=0,DATE(YEAR(S357),MONTH(S357),DAY(S357))&gt;=$O$6,(DATE(YEAR(S357),MONTH(S357),DAY(S357))&lt;=$O$3),LEFT(R357,3)="PRA"),1,
IF(AND($R$2&lt;&gt;0,$S$2&lt;&gt;0,DATE(YEAR(S357),MONTH(S357),DAY(S357))&gt;=$R$2,(DATE(YEAR(S357),MONTH(S357),DAY(S357))&lt;=$S$2),LEFT(R357,3)="PRA"),1,0)),
IF(AND($R$2=0,$S$2=0,DATE(YEAR(S357),MONTH(S357),DAY(S357))&gt;=$O$6,(DATE(YEAR(S357),MONTH(S357),DAY(S357))&lt;=$O$3),INDEX(Potentials!$A$1:$O$1000,MATCH(R357,Potentials!$A$1:$A$1000,0),MATCH("Groupe",Potentials!$A$1:$O$1,0))=$A$2,LEFT(R357,3)="PRA"),1,
IF(AND($R$2&lt;&gt;0,$S$2&lt;&gt;0,DATE(YEAR(S357),MONTH(S357),DAY(S357))&gt;=$R$2,(DATE(YEAR(S357),MONTH(S357),DAY(S357))&lt;=$S$2),INDEX(Potentials!$A$1:$O$1000,MATCH(R357,Potentials!$A$1:$A$1000,0),MATCH("Groupe",Potentials!$A$1:$O$1,0))=$A$2,LEFT(R357,3)="PRA"),1,0))))</f>
      </c>
      <c r="U357" s="47" t="str">
        <f>IF(T357&lt;&gt;0,SUM($T$4:T357),0)</f>
      </c>
      <c r="V357" s="1"/>
      <c r="W357" s="17"/>
      <c r="Y357" t="str">
        <f>Projects!A355</f>
      </c>
      <c r="Z357" s="1" t="str">
        <f>Projects!I355</f>
      </c>
      <c r="AA357" s="47" t="str">
        <f>IF($A$2="Tous",
IF(AND($Y$2=0,$Z$2=0,DATE(YEAR(Z357),MONTH(Z357),DAY(Z357))&gt;=$O$6,(DATE(YEAR(Z357),MONTH(Z357),DAY(Z357))&lt;=$O$3)),1,
IF(AND($Y$2&lt;&gt;0,$Z$2&lt;&gt;0,DATE(YEAR(Z357),MONTH(Z357),DAY(Z357))&gt;=$Y$2,(DATE(YEAR(Z357),MONTH(Z357),DAY(Z357))&lt;=$Z$2)),1,0)),
IF(AND($Y$2=0,$Z$2=0,DATE(YEAR(Z357),MONTH(Z357),DAY(Z357))&gt;=$O$6,(DATE(YEAR(Z357),MONTH(Z357),DAY(Z357))&lt;=$O$3),INDEX(Projects!$A$1:$O$1000,MATCH(Y357,Projects!$A$1:$A$1000,0),MATCH("Groupe",Projects!$A$1:$O$1,0))=$A$2),1,
IF(AND($Y$2&lt;&gt;0,$Z$2&lt;&gt;0,DATE(YEAR(Z357),MONTH(Z357),DAY(Z357))&gt;=$Y$2,(DATE(YEAR(Z357),MONTH(Z357),DAY(Z357))&lt;=$Z$2),INDEX(Projects!$A$1:$O$1000,MATCH(Y357,Projects!$A$1:$A$1000,0),MATCH("Groupe",Projects!$A$1:$O$1,0))=$A$2),1,0)))</f>
      </c>
      <c r="AB357" s="47" t="str">
        <f>IF(AA357&lt;&gt;0,SUM($AA$4:AA357),0)</f>
      </c>
      <c r="AC357" s="1"/>
      <c r="AD357" s="17"/>
      <c r="AF357" t="str">
        <f>Projects!A355</f>
      </c>
      <c r="AG357" s="1" t="str">
        <f>Projects!D355</f>
      </c>
      <c r="AH357" s="47" t="str">
        <f>IF($A$2="Tous",
IF(AND($AF$2=0,$AG$2=0,DATE(YEAR(AG357),MONTH(AG357),DAY(AG357))&gt;=$O$6,(DATE(YEAR(AG357),MONTH(AG357),DAY(AG357))&lt;=$O$3)),1,
IF(AND($AF$2&lt;&gt;0,$AG$2&lt;&gt;0,DATE(YEAR(AG357),MONTH(AG357),DAY(AG357))&gt;=$AF$2,(DATE(YEAR(AG357),MONTH(AG357),DAY(AG357))&lt;=$AG$2)),1,0)),
IF(AND($AF$2=0,$AG$2=0,DATE(YEAR(AG357),MONTH(AG357),DAY(AG357))&gt;=$O$6,(DATE(YEAR(AG357),MONTH(AG357),DAY(AG357))&lt;=$O$3),INDEX(Projects!$A$1:$O$1000,MATCH(AF357,Projects!$A$1:$A$1000,0),MATCH("Groupe",Projects!$A$1:$O$1,0))=$A$2),1,
IF(AND($AF$2&lt;&gt;0,$AG$2&lt;&gt;0,DATE(YEAR(AG357),MONTH(AG357),DAY(AG357))&gt;=$AF$2,(DATE(YEAR(AG357),MONTH(AG357),DAY(AG357))&lt;=$AG$2),INDEX(Projects!$A$1:$O$1000,MATCH(AF357,Projects!$A$1:$A$1000,0),MATCH("Groupe",Projects!$A$1:$O$1,0))=$A$2),1,0)))</f>
      </c>
      <c r="AI357" s="47" t="str">
        <f>IF(AH357&lt;&gt;0,SUM($AH$4:AH357),0)</f>
      </c>
      <c r="AJ357" s="1"/>
      <c r="AK357" s="17"/>
      <c r="AM357" t="str">
        <f>Potentials!A355</f>
      </c>
      <c r="AN357" s="1" t="str">
        <f>Potentials!L355</f>
      </c>
      <c r="AO357" s="47" t="str">
        <f>IF(INDEX(Potentials!$A$1:$O$1000,MATCH(R357,Potentials!$A$1:$A$1000,0),MATCH("Origine setup",Potentials!$A$1:$O$1,0))&lt;&gt;"",0,
IF($A$2="Tous",
IF(AND($AM$2=0,$AN$2=0,DATE(YEAR(AN357),MONTH(AN357),DAY(AN357))&gt;=$O$6,(DATE(YEAR(AN357),MONTH(AN357),DAY(AN357))&lt;=$O$3),INDEX(Potentials!$A$1:$O$10000,MATCH(AM357,Potentials!$A$1:$A$1000,0),MATCH("Statut",Potentials!$A$1:$O$1,0))="9 -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IF(AND($AM$2&lt;&gt;0,$AN$2&lt;&gt;0,DATE(YEAR(AN357),MONTH(AN357),DAY(AN357))&gt;=$AM$2,(DATE(YEAR(AN357),MONTH(AN357),DAY(AN357))&lt;=$AN$2),INDEX(Potentials!$A$1:$O$10000,MATCH(AM357,Potentials!$A$1:$A$1000,0),MATCH("Statut",Potentials!$A$1:$O$1,0))="9 - Perdu"),1,0)),
IF(AND($AM$2=0,$AN$2=0,DATE(YEAR(AN357),MONTH(AN357),DAY(AN357))&gt;=$O$6,(DATE(YEAR(AN357),MONTH(AN357),DAY(AN357))&lt;=$O$3),INDEX(Potentials!$A$1:$O$1000,MATCH(AM357,Potentials!$A$1:$A$1000,0),MATCH("Groupe",Potentials!$A$1:$O$1,0))=$A$2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,MATCH(AM357,Potentials!$A$1:$A$1000,0),MATCH("Groupe",Potentials!$A$1:$O$1,0))=$A$2,INDEX(Potentials!$A$1:$O$10000,MATCH(AM357,Potentials!$A$1:$A$1000,0),MATCH("Statut",Potentials!$A$1:$O$1,0))="9 - Perdu"),1,0))))</f>
      </c>
      <c r="AP357" s="47" t="str">
        <f>IF(AO357&lt;&gt;0,SUM($AO$4:AO357),0)</f>
      </c>
      <c r="AQ357" s="1"/>
      <c r="AR357" s="17"/>
      <c r="AT357" t="str">
        <f>IF(COUNTIF($AT$4:AT356,Potentials!B355)&gt;0,"",Potentials!B355)</f>
      </c>
      <c r="AU357" s="2" t="str">
        <f t="array" ref="AU357" aca="1" ca="1">IF($A$2="Tous",SUMPRODUCT((Potentials!$F$2:$F$2000)*(Potentials!$B$2:$B$2000=AT357)*(Potentials!$E$2:$E$2000&lt;&gt;"8 - Gagne")*(Potentials!$E$2:$E$2000&lt;&gt;"9 - Perdu")*(Potentials!$E$2:$E$2000&lt;&gt;"10 - Gele"))
+SUMPRODUCT((Potentials!$F$2:$F$2000=0)*(Potentials!$B$2:$B$2000=AT357)*(Potentials!$D$2:$D$2000)*(Potentials!$E$2:$E$2000&lt;&gt;"8 - Gagne")*(Potentials!$E$2:$E$2000&lt;&gt;"9 - Perdu")*(Potentials!$E$2:$E$2000&lt;&gt;"10 - Gele")),
SUMPRODUCT((Potentials!$F$2:$F$2000)*(Potentials!$B$2:$B$2000=AT357)*(Potentials!$E$2:$E$2000&lt;&gt;"8 - Gagne")*(Potentials!$E$2:$E$2000&lt;&gt;"9 - Perdu")*(Potentials!$E$2:$E$2000&lt;&gt;"10 - Gele")*(Potentials!$O$2:$O$2000=$A$2))
+SUMPRODUCT((Potentials!$F$2:$F$2000=0)*(Potentials!$B$2:$B$2000=AT357)*(Potentials!$D$2:$D$2000)*(Potentials!$E$2:$E$2000&lt;&gt;"8 - Gagne")*(Potentials!$E$2:$E$2000&lt;&gt;"9 - Perdu")*(Potentials!$E$2:$E$2000&lt;&gt;"10 - Gele")*(Potentials!$O$2:$O$2000=$A$2)))</f>
      </c>
      <c r="BA357" t="str">
        <f>Potentials!A355</f>
      </c>
      <c r="BB357" s="2" t="str">
        <f t="array" ref="BB357" aca="1" ca="1">IF($A$2="Tous",SUMPRODUCT((Potentials!$F$2:$F$2000)*(Potentials!$A$2:$A$2000=BA357)*(Potentials!$E$2:$E$2000&lt;&gt;"8 - Gagne")*(Potentials!$E$2:$E$2000&lt;&gt;"9 - Perdu")*(Potentials!$E$2:$E$2000&lt;&gt;"10 - Gele"))
+SUMPRODUCT((Potentials!$F$2:$F$2000=0)*(Potentials!$A$2:$A$2000=BA357)*(Potentials!$D$2:$D$2000)*(Potentials!$E$2:$E$2000&lt;&gt;"8 - Gagne")*(Potentials!$E$2:$E$2000&lt;&gt;"9 - Perdu")*(Potentials!$E$2:$E$2000&lt;&gt;"10 - Gele")),
SUMPRODUCT((Potentials!$F$2:$F$2000)*(Potentials!$A$2:$A$2000=BA357)*(Potentials!$E$2:$E$2000&lt;&gt;"8 - Gagne")*(Potentials!$E$2:$E$2000&lt;&gt;"9 - Perdu")*(Potentials!$E$2:$E$2000&lt;&gt;"10 - Gele")*(Potentials!$O$2:$O$2000=$A$2))
+SUMPRODUCT((Potentials!$F$2:$F$2000=0)*(Potentials!$A$2:$A$2000=BA357)*(Potentials!$D$2:$D$2000)*(Potentials!$E$2:$E$2000&lt;&gt;"8 - Gagne")*(Potentials!$E$2:$E$2000&lt;&gt;"9 - Perdu")*(Potentials!$E$2:$E$2000&lt;&gt;"10 - Gele")*(Potentials!$O$2:$O$2000=$A$2)))</f>
      </c>
    </row>
    <row r="358" spans="1:113">
      <c r="R358" t="str">
        <f>Potentials!A356</f>
      </c>
      <c r="S358" s="1" t="str">
        <f>Potentials!M356</f>
      </c>
      <c r="T358" s="47" t="str">
        <f>IF(INDEX(Potentials!$A$1:$O$1000,MATCH(R358,Potentials!$A$1:$A$1000,0),MATCH("Origine setup",Potentials!$A$1:$O$1,0))&lt;&gt;"",0,
IF($A$2="Tous",
IF(AND($R$2=0,$S$2=0,DATE(YEAR(S358),MONTH(S358),DAY(S358))&gt;=$O$6,(DATE(YEAR(S358),MONTH(S358),DAY(S358))&lt;=$O$3),LEFT(R358,3)="PRA"),1,
IF(AND($R$2&lt;&gt;0,$S$2&lt;&gt;0,DATE(YEAR(S358),MONTH(S358),DAY(S358))&gt;=$R$2,(DATE(YEAR(S358),MONTH(S358),DAY(S358))&lt;=$S$2),LEFT(R358,3)="PRA"),1,0)),
IF(AND($R$2=0,$S$2=0,DATE(YEAR(S358),MONTH(S358),DAY(S358))&gt;=$O$6,(DATE(YEAR(S358),MONTH(S358),DAY(S358))&lt;=$O$3),INDEX(Potentials!$A$1:$O$1000,MATCH(R358,Potentials!$A$1:$A$1000,0),MATCH("Groupe",Potentials!$A$1:$O$1,0))=$A$2,LEFT(R358,3)="PRA"),1,
IF(AND($R$2&lt;&gt;0,$S$2&lt;&gt;0,DATE(YEAR(S358),MONTH(S358),DAY(S358))&gt;=$R$2,(DATE(YEAR(S358),MONTH(S358),DAY(S358))&lt;=$S$2),INDEX(Potentials!$A$1:$O$1000,MATCH(R358,Potentials!$A$1:$A$1000,0),MATCH("Groupe",Potentials!$A$1:$O$1,0))=$A$2,LEFT(R358,3)="PRA"),1,0))))</f>
      </c>
      <c r="U358" s="47" t="str">
        <f>IF(T358&lt;&gt;0,SUM($T$4:T358),0)</f>
      </c>
      <c r="V358" s="1"/>
      <c r="W358" s="17"/>
      <c r="Y358" t="str">
        <f>Projects!A356</f>
      </c>
      <c r="Z358" s="1" t="str">
        <f>Projects!I356</f>
      </c>
      <c r="AA358" s="47" t="str">
        <f>IF($A$2="Tous",
IF(AND($Y$2=0,$Z$2=0,DATE(YEAR(Z358),MONTH(Z358),DAY(Z358))&gt;=$O$6,(DATE(YEAR(Z358),MONTH(Z358),DAY(Z358))&lt;=$O$3)),1,
IF(AND($Y$2&lt;&gt;0,$Z$2&lt;&gt;0,DATE(YEAR(Z358),MONTH(Z358),DAY(Z358))&gt;=$Y$2,(DATE(YEAR(Z358),MONTH(Z358),DAY(Z358))&lt;=$Z$2)),1,0)),
IF(AND($Y$2=0,$Z$2=0,DATE(YEAR(Z358),MONTH(Z358),DAY(Z358))&gt;=$O$6,(DATE(YEAR(Z358),MONTH(Z358),DAY(Z358))&lt;=$O$3),INDEX(Projects!$A$1:$O$1000,MATCH(Y358,Projects!$A$1:$A$1000,0),MATCH("Groupe",Projects!$A$1:$O$1,0))=$A$2),1,
IF(AND($Y$2&lt;&gt;0,$Z$2&lt;&gt;0,DATE(YEAR(Z358),MONTH(Z358),DAY(Z358))&gt;=$Y$2,(DATE(YEAR(Z358),MONTH(Z358),DAY(Z358))&lt;=$Z$2),INDEX(Projects!$A$1:$O$1000,MATCH(Y358,Projects!$A$1:$A$1000,0),MATCH("Groupe",Projects!$A$1:$O$1,0))=$A$2),1,0)))</f>
      </c>
      <c r="AB358" s="47" t="str">
        <f>IF(AA358&lt;&gt;0,SUM($AA$4:AA358),0)</f>
      </c>
      <c r="AC358" s="1"/>
      <c r="AD358" s="17"/>
      <c r="AF358" t="str">
        <f>Projects!A356</f>
      </c>
      <c r="AG358" s="1" t="str">
        <f>Projects!D356</f>
      </c>
      <c r="AH358" s="47" t="str">
        <f>IF($A$2="Tous",
IF(AND($AF$2=0,$AG$2=0,DATE(YEAR(AG358),MONTH(AG358),DAY(AG358))&gt;=$O$6,(DATE(YEAR(AG358),MONTH(AG358),DAY(AG358))&lt;=$O$3)),1,
IF(AND($AF$2&lt;&gt;0,$AG$2&lt;&gt;0,DATE(YEAR(AG358),MONTH(AG358),DAY(AG358))&gt;=$AF$2,(DATE(YEAR(AG358),MONTH(AG358),DAY(AG358))&lt;=$AG$2)),1,0)),
IF(AND($AF$2=0,$AG$2=0,DATE(YEAR(AG358),MONTH(AG358),DAY(AG358))&gt;=$O$6,(DATE(YEAR(AG358),MONTH(AG358),DAY(AG358))&lt;=$O$3),INDEX(Projects!$A$1:$O$1000,MATCH(AF358,Projects!$A$1:$A$1000,0),MATCH("Groupe",Projects!$A$1:$O$1,0))=$A$2),1,
IF(AND($AF$2&lt;&gt;0,$AG$2&lt;&gt;0,DATE(YEAR(AG358),MONTH(AG358),DAY(AG358))&gt;=$AF$2,(DATE(YEAR(AG358),MONTH(AG358),DAY(AG358))&lt;=$AG$2),INDEX(Projects!$A$1:$O$1000,MATCH(AF358,Projects!$A$1:$A$1000,0),MATCH("Groupe",Projects!$A$1:$O$1,0))=$A$2),1,0)))</f>
      </c>
      <c r="AI358" s="47" t="str">
        <f>IF(AH358&lt;&gt;0,SUM($AH$4:AH358),0)</f>
      </c>
      <c r="AJ358" s="1"/>
      <c r="AK358" s="17"/>
      <c r="AM358" t="str">
        <f>Potentials!A356</f>
      </c>
      <c r="AN358" s="1" t="str">
        <f>Potentials!L356</f>
      </c>
      <c r="AO358" s="47" t="str">
        <f>IF(INDEX(Potentials!$A$1:$O$1000,MATCH(R358,Potentials!$A$1:$A$1000,0),MATCH("Origine setup",Potentials!$A$1:$O$1,0))&lt;&gt;"",0,
IF($A$2="Tous",
IF(AND($AM$2=0,$AN$2=0,DATE(YEAR(AN358),MONTH(AN358),DAY(AN358))&gt;=$O$6,(DATE(YEAR(AN358),MONTH(AN358),DAY(AN358))&lt;=$O$3),INDEX(Potentials!$A$1:$O$10000,MATCH(AM358,Potentials!$A$1:$A$1000,0),MATCH("Statut",Potentials!$A$1:$O$1,0))="9 -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IF(AND($AM$2&lt;&gt;0,$AN$2&lt;&gt;0,DATE(YEAR(AN358),MONTH(AN358),DAY(AN358))&gt;=$AM$2,(DATE(YEAR(AN358),MONTH(AN358),DAY(AN358))&lt;=$AN$2),INDEX(Potentials!$A$1:$O$10000,MATCH(AM358,Potentials!$A$1:$A$1000,0),MATCH("Statut",Potentials!$A$1:$O$1,0))="9 - Perdu"),1,0)),
IF(AND($AM$2=0,$AN$2=0,DATE(YEAR(AN358),MONTH(AN358),DAY(AN358))&gt;=$O$6,(DATE(YEAR(AN358),MONTH(AN358),DAY(AN358))&lt;=$O$3),INDEX(Potentials!$A$1:$O$1000,MATCH(AM358,Potentials!$A$1:$A$1000,0),MATCH("Groupe",Potentials!$A$1:$O$1,0))=$A$2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,MATCH(AM358,Potentials!$A$1:$A$1000,0),MATCH("Groupe",Potentials!$A$1:$O$1,0))=$A$2,INDEX(Potentials!$A$1:$O$10000,MATCH(AM358,Potentials!$A$1:$A$1000,0),MATCH("Statut",Potentials!$A$1:$O$1,0))="9 - Perdu"),1,0))))</f>
      </c>
      <c r="AP358" s="47" t="str">
        <f>IF(AO358&lt;&gt;0,SUM($AO$4:AO358),0)</f>
      </c>
      <c r="AQ358" s="1"/>
      <c r="AR358" s="17"/>
      <c r="AT358" t="str">
        <f>IF(COUNTIF($AT$4:AT357,Potentials!B356)&gt;0,"",Potentials!B356)</f>
      </c>
      <c r="AU358" s="2" t="str">
        <f t="array" ref="AU358" aca="1" ca="1">IF($A$2="Tous",SUMPRODUCT((Potentials!$F$2:$F$2000)*(Potentials!$B$2:$B$2000=AT358)*(Potentials!$E$2:$E$2000&lt;&gt;"8 - Gagne")*(Potentials!$E$2:$E$2000&lt;&gt;"9 - Perdu")*(Potentials!$E$2:$E$2000&lt;&gt;"10 - Gele"))
+SUMPRODUCT((Potentials!$F$2:$F$2000=0)*(Potentials!$B$2:$B$2000=AT358)*(Potentials!$D$2:$D$2000)*(Potentials!$E$2:$E$2000&lt;&gt;"8 - Gagne")*(Potentials!$E$2:$E$2000&lt;&gt;"9 - Perdu")*(Potentials!$E$2:$E$2000&lt;&gt;"10 - Gele")),
SUMPRODUCT((Potentials!$F$2:$F$2000)*(Potentials!$B$2:$B$2000=AT358)*(Potentials!$E$2:$E$2000&lt;&gt;"8 - Gagne")*(Potentials!$E$2:$E$2000&lt;&gt;"9 - Perdu")*(Potentials!$E$2:$E$2000&lt;&gt;"10 - Gele")*(Potentials!$O$2:$O$2000=$A$2))
+SUMPRODUCT((Potentials!$F$2:$F$2000=0)*(Potentials!$B$2:$B$2000=AT358)*(Potentials!$D$2:$D$2000)*(Potentials!$E$2:$E$2000&lt;&gt;"8 - Gagne")*(Potentials!$E$2:$E$2000&lt;&gt;"9 - Perdu")*(Potentials!$E$2:$E$2000&lt;&gt;"10 - Gele")*(Potentials!$O$2:$O$2000=$A$2)))</f>
      </c>
      <c r="BA358" t="str">
        <f>Potentials!A356</f>
      </c>
      <c r="BB358" s="2" t="str">
        <f t="array" ref="BB358" aca="1" ca="1">IF($A$2="Tous",SUMPRODUCT((Potentials!$F$2:$F$2000)*(Potentials!$A$2:$A$2000=BA358)*(Potentials!$E$2:$E$2000&lt;&gt;"8 - Gagne")*(Potentials!$E$2:$E$2000&lt;&gt;"9 - Perdu")*(Potentials!$E$2:$E$2000&lt;&gt;"10 - Gele"))
+SUMPRODUCT((Potentials!$F$2:$F$2000=0)*(Potentials!$A$2:$A$2000=BA358)*(Potentials!$D$2:$D$2000)*(Potentials!$E$2:$E$2000&lt;&gt;"8 - Gagne")*(Potentials!$E$2:$E$2000&lt;&gt;"9 - Perdu")*(Potentials!$E$2:$E$2000&lt;&gt;"10 - Gele")),
SUMPRODUCT((Potentials!$F$2:$F$2000)*(Potentials!$A$2:$A$2000=BA358)*(Potentials!$E$2:$E$2000&lt;&gt;"8 - Gagne")*(Potentials!$E$2:$E$2000&lt;&gt;"9 - Perdu")*(Potentials!$E$2:$E$2000&lt;&gt;"10 - Gele")*(Potentials!$O$2:$O$2000=$A$2))
+SUMPRODUCT((Potentials!$F$2:$F$2000=0)*(Potentials!$A$2:$A$2000=BA358)*(Potentials!$D$2:$D$2000)*(Potentials!$E$2:$E$2000&lt;&gt;"8 - Gagne")*(Potentials!$E$2:$E$2000&lt;&gt;"9 - Perdu")*(Potentials!$E$2:$E$2000&lt;&gt;"10 - Gele")*(Potentials!$O$2:$O$2000=$A$2)))</f>
      </c>
    </row>
    <row r="359" spans="1:113">
      <c r="R359" t="str">
        <f>Potentials!A357</f>
      </c>
      <c r="S359" s="1" t="str">
        <f>Potentials!M357</f>
      </c>
      <c r="T359" s="47" t="str">
        <f>IF(INDEX(Potentials!$A$1:$O$1000,MATCH(R359,Potentials!$A$1:$A$1000,0),MATCH("Origine setup",Potentials!$A$1:$O$1,0))&lt;&gt;"",0,
IF($A$2="Tous",
IF(AND($R$2=0,$S$2=0,DATE(YEAR(S359),MONTH(S359),DAY(S359))&gt;=$O$6,(DATE(YEAR(S359),MONTH(S359),DAY(S359))&lt;=$O$3),LEFT(R359,3)="PRA"),1,
IF(AND($R$2&lt;&gt;0,$S$2&lt;&gt;0,DATE(YEAR(S359),MONTH(S359),DAY(S359))&gt;=$R$2,(DATE(YEAR(S359),MONTH(S359),DAY(S359))&lt;=$S$2),LEFT(R359,3)="PRA"),1,0)),
IF(AND($R$2=0,$S$2=0,DATE(YEAR(S359),MONTH(S359),DAY(S359))&gt;=$O$6,(DATE(YEAR(S359),MONTH(S359),DAY(S359))&lt;=$O$3),INDEX(Potentials!$A$1:$O$1000,MATCH(R359,Potentials!$A$1:$A$1000,0),MATCH("Groupe",Potentials!$A$1:$O$1,0))=$A$2,LEFT(R359,3)="PRA"),1,
IF(AND($R$2&lt;&gt;0,$S$2&lt;&gt;0,DATE(YEAR(S359),MONTH(S359),DAY(S359))&gt;=$R$2,(DATE(YEAR(S359),MONTH(S359),DAY(S359))&lt;=$S$2),INDEX(Potentials!$A$1:$O$1000,MATCH(R359,Potentials!$A$1:$A$1000,0),MATCH("Groupe",Potentials!$A$1:$O$1,0))=$A$2,LEFT(R359,3)="PRA"),1,0))))</f>
      </c>
      <c r="U359" s="47" t="str">
        <f>IF(T359&lt;&gt;0,SUM($T$4:T359),0)</f>
      </c>
      <c r="V359" s="1"/>
      <c r="W359" s="17"/>
      <c r="Y359" t="str">
        <f>Projects!A357</f>
      </c>
      <c r="Z359" s="1" t="str">
        <f>Projects!I357</f>
      </c>
      <c r="AA359" s="47" t="str">
        <f>IF($A$2="Tous",
IF(AND($Y$2=0,$Z$2=0,DATE(YEAR(Z359),MONTH(Z359),DAY(Z359))&gt;=$O$6,(DATE(YEAR(Z359),MONTH(Z359),DAY(Z359))&lt;=$O$3)),1,
IF(AND($Y$2&lt;&gt;0,$Z$2&lt;&gt;0,DATE(YEAR(Z359),MONTH(Z359),DAY(Z359))&gt;=$Y$2,(DATE(YEAR(Z359),MONTH(Z359),DAY(Z359))&lt;=$Z$2)),1,0)),
IF(AND($Y$2=0,$Z$2=0,DATE(YEAR(Z359),MONTH(Z359),DAY(Z359))&gt;=$O$6,(DATE(YEAR(Z359),MONTH(Z359),DAY(Z359))&lt;=$O$3),INDEX(Projects!$A$1:$O$1000,MATCH(Y359,Projects!$A$1:$A$1000,0),MATCH("Groupe",Projects!$A$1:$O$1,0))=$A$2),1,
IF(AND($Y$2&lt;&gt;0,$Z$2&lt;&gt;0,DATE(YEAR(Z359),MONTH(Z359),DAY(Z359))&gt;=$Y$2,(DATE(YEAR(Z359),MONTH(Z359),DAY(Z359))&lt;=$Z$2),INDEX(Projects!$A$1:$O$1000,MATCH(Y359,Projects!$A$1:$A$1000,0),MATCH("Groupe",Projects!$A$1:$O$1,0))=$A$2),1,0)))</f>
      </c>
      <c r="AB359" s="47" t="str">
        <f>IF(AA359&lt;&gt;0,SUM($AA$4:AA359),0)</f>
      </c>
      <c r="AC359" s="1"/>
      <c r="AD359" s="17"/>
      <c r="AF359" t="str">
        <f>Projects!A357</f>
      </c>
      <c r="AG359" s="1" t="str">
        <f>Projects!D357</f>
      </c>
      <c r="AH359" s="47" t="str">
        <f>IF($A$2="Tous",
IF(AND($AF$2=0,$AG$2=0,DATE(YEAR(AG359),MONTH(AG359),DAY(AG359))&gt;=$O$6,(DATE(YEAR(AG359),MONTH(AG359),DAY(AG359))&lt;=$O$3)),1,
IF(AND($AF$2&lt;&gt;0,$AG$2&lt;&gt;0,DATE(YEAR(AG359),MONTH(AG359),DAY(AG359))&gt;=$AF$2,(DATE(YEAR(AG359),MONTH(AG359),DAY(AG359))&lt;=$AG$2)),1,0)),
IF(AND($AF$2=0,$AG$2=0,DATE(YEAR(AG359),MONTH(AG359),DAY(AG359))&gt;=$O$6,(DATE(YEAR(AG359),MONTH(AG359),DAY(AG359))&lt;=$O$3),INDEX(Projects!$A$1:$O$1000,MATCH(AF359,Projects!$A$1:$A$1000,0),MATCH("Groupe",Projects!$A$1:$O$1,0))=$A$2),1,
IF(AND($AF$2&lt;&gt;0,$AG$2&lt;&gt;0,DATE(YEAR(AG359),MONTH(AG359),DAY(AG359))&gt;=$AF$2,(DATE(YEAR(AG359),MONTH(AG359),DAY(AG359))&lt;=$AG$2),INDEX(Projects!$A$1:$O$1000,MATCH(AF359,Projects!$A$1:$A$1000,0),MATCH("Groupe",Projects!$A$1:$O$1,0))=$A$2),1,0)))</f>
      </c>
      <c r="AI359" s="47" t="str">
        <f>IF(AH359&lt;&gt;0,SUM($AH$4:AH359),0)</f>
      </c>
      <c r="AJ359" s="1"/>
      <c r="AK359" s="17"/>
      <c r="AM359" t="str">
        <f>Potentials!A357</f>
      </c>
      <c r="AN359" s="1" t="str">
        <f>Potentials!L357</f>
      </c>
      <c r="AO359" s="47" t="str">
        <f>IF(INDEX(Potentials!$A$1:$O$1000,MATCH(R359,Potentials!$A$1:$A$1000,0),MATCH("Origine setup",Potentials!$A$1:$O$1,0))&lt;&gt;"",0,
IF($A$2="Tous",
IF(AND($AM$2=0,$AN$2=0,DATE(YEAR(AN359),MONTH(AN359),DAY(AN359))&gt;=$O$6,(DATE(YEAR(AN359),MONTH(AN359),DAY(AN359))&lt;=$O$3),INDEX(Potentials!$A$1:$O$10000,MATCH(AM359,Potentials!$A$1:$A$1000,0),MATCH("Statut",Potentials!$A$1:$O$1,0))="9 -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IF(AND($AM$2&lt;&gt;0,$AN$2&lt;&gt;0,DATE(YEAR(AN359),MONTH(AN359),DAY(AN359))&gt;=$AM$2,(DATE(YEAR(AN359),MONTH(AN359),DAY(AN359))&lt;=$AN$2),INDEX(Potentials!$A$1:$O$10000,MATCH(AM359,Potentials!$A$1:$A$1000,0),MATCH("Statut",Potentials!$A$1:$O$1,0))="9 - Perdu"),1,0)),
IF(AND($AM$2=0,$AN$2=0,DATE(YEAR(AN359),MONTH(AN359),DAY(AN359))&gt;=$O$6,(DATE(YEAR(AN359),MONTH(AN359),DAY(AN359))&lt;=$O$3),INDEX(Potentials!$A$1:$O$1000,MATCH(AM359,Potentials!$A$1:$A$1000,0),MATCH("Groupe",Potentials!$A$1:$O$1,0))=$A$2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,MATCH(AM359,Potentials!$A$1:$A$1000,0),MATCH("Groupe",Potentials!$A$1:$O$1,0))=$A$2,INDEX(Potentials!$A$1:$O$10000,MATCH(AM359,Potentials!$A$1:$A$1000,0),MATCH("Statut",Potentials!$A$1:$O$1,0))="9 - Perdu"),1,0))))</f>
      </c>
      <c r="AP359" s="47" t="str">
        <f>IF(AO359&lt;&gt;0,SUM($AO$4:AO359),0)</f>
      </c>
      <c r="AQ359" s="1"/>
      <c r="AR359" s="17"/>
      <c r="AT359" t="str">
        <f>IF(COUNTIF($AT$4:AT358,Potentials!B357)&gt;0,"",Potentials!B357)</f>
      </c>
      <c r="AU359" s="2" t="str">
        <f t="array" ref="AU359" aca="1" ca="1">IF($A$2="Tous",SUMPRODUCT((Potentials!$F$2:$F$2000)*(Potentials!$B$2:$B$2000=AT359)*(Potentials!$E$2:$E$2000&lt;&gt;"8 - Gagne")*(Potentials!$E$2:$E$2000&lt;&gt;"9 - Perdu")*(Potentials!$E$2:$E$2000&lt;&gt;"10 - Gele"))
+SUMPRODUCT((Potentials!$F$2:$F$2000=0)*(Potentials!$B$2:$B$2000=AT359)*(Potentials!$D$2:$D$2000)*(Potentials!$E$2:$E$2000&lt;&gt;"8 - Gagne")*(Potentials!$E$2:$E$2000&lt;&gt;"9 - Perdu")*(Potentials!$E$2:$E$2000&lt;&gt;"10 - Gele")),
SUMPRODUCT((Potentials!$F$2:$F$2000)*(Potentials!$B$2:$B$2000=AT359)*(Potentials!$E$2:$E$2000&lt;&gt;"8 - Gagne")*(Potentials!$E$2:$E$2000&lt;&gt;"9 - Perdu")*(Potentials!$E$2:$E$2000&lt;&gt;"10 - Gele")*(Potentials!$O$2:$O$2000=$A$2))
+SUMPRODUCT((Potentials!$F$2:$F$2000=0)*(Potentials!$B$2:$B$2000=AT359)*(Potentials!$D$2:$D$2000)*(Potentials!$E$2:$E$2000&lt;&gt;"8 - Gagne")*(Potentials!$E$2:$E$2000&lt;&gt;"9 - Perdu")*(Potentials!$E$2:$E$2000&lt;&gt;"10 - Gele")*(Potentials!$O$2:$O$2000=$A$2)))</f>
      </c>
      <c r="BA359" t="str">
        <f>Potentials!A357</f>
      </c>
      <c r="BB359" s="2" t="str">
        <f t="array" ref="BB359" aca="1" ca="1">IF($A$2="Tous",SUMPRODUCT((Potentials!$F$2:$F$2000)*(Potentials!$A$2:$A$2000=BA359)*(Potentials!$E$2:$E$2000&lt;&gt;"8 - Gagne")*(Potentials!$E$2:$E$2000&lt;&gt;"9 - Perdu")*(Potentials!$E$2:$E$2000&lt;&gt;"10 - Gele"))
+SUMPRODUCT((Potentials!$F$2:$F$2000=0)*(Potentials!$A$2:$A$2000=BA359)*(Potentials!$D$2:$D$2000)*(Potentials!$E$2:$E$2000&lt;&gt;"8 - Gagne")*(Potentials!$E$2:$E$2000&lt;&gt;"9 - Perdu")*(Potentials!$E$2:$E$2000&lt;&gt;"10 - Gele")),
SUMPRODUCT((Potentials!$F$2:$F$2000)*(Potentials!$A$2:$A$2000=BA359)*(Potentials!$E$2:$E$2000&lt;&gt;"8 - Gagne")*(Potentials!$E$2:$E$2000&lt;&gt;"9 - Perdu")*(Potentials!$E$2:$E$2000&lt;&gt;"10 - Gele")*(Potentials!$O$2:$O$2000=$A$2))
+SUMPRODUCT((Potentials!$F$2:$F$2000=0)*(Potentials!$A$2:$A$2000=BA359)*(Potentials!$D$2:$D$2000)*(Potentials!$E$2:$E$2000&lt;&gt;"8 - Gagne")*(Potentials!$E$2:$E$2000&lt;&gt;"9 - Perdu")*(Potentials!$E$2:$E$2000&lt;&gt;"10 - Gele")*(Potentials!$O$2:$O$2000=$A$2)))</f>
      </c>
    </row>
    <row r="360" spans="1:113">
      <c r="R360" t="str">
        <f>Potentials!A358</f>
      </c>
      <c r="S360" s="1" t="str">
        <f>Potentials!M358</f>
      </c>
      <c r="T360" s="47" t="str">
        <f>IF(INDEX(Potentials!$A$1:$O$1000,MATCH(R360,Potentials!$A$1:$A$1000,0),MATCH("Origine setup",Potentials!$A$1:$O$1,0))&lt;&gt;"",0,
IF($A$2="Tous",
IF(AND($R$2=0,$S$2=0,DATE(YEAR(S360),MONTH(S360),DAY(S360))&gt;=$O$6,(DATE(YEAR(S360),MONTH(S360),DAY(S360))&lt;=$O$3),LEFT(R360,3)="PRA"),1,
IF(AND($R$2&lt;&gt;0,$S$2&lt;&gt;0,DATE(YEAR(S360),MONTH(S360),DAY(S360))&gt;=$R$2,(DATE(YEAR(S360),MONTH(S360),DAY(S360))&lt;=$S$2),LEFT(R360,3)="PRA"),1,0)),
IF(AND($R$2=0,$S$2=0,DATE(YEAR(S360),MONTH(S360),DAY(S360))&gt;=$O$6,(DATE(YEAR(S360),MONTH(S360),DAY(S360))&lt;=$O$3),INDEX(Potentials!$A$1:$O$1000,MATCH(R360,Potentials!$A$1:$A$1000,0),MATCH("Groupe",Potentials!$A$1:$O$1,0))=$A$2,LEFT(R360,3)="PRA"),1,
IF(AND($R$2&lt;&gt;0,$S$2&lt;&gt;0,DATE(YEAR(S360),MONTH(S360),DAY(S360))&gt;=$R$2,(DATE(YEAR(S360),MONTH(S360),DAY(S360))&lt;=$S$2),INDEX(Potentials!$A$1:$O$1000,MATCH(R360,Potentials!$A$1:$A$1000,0),MATCH("Groupe",Potentials!$A$1:$O$1,0))=$A$2,LEFT(R360,3)="PRA"),1,0))))</f>
      </c>
      <c r="U360" s="47" t="str">
        <f>IF(T360&lt;&gt;0,SUM($T$4:T360),0)</f>
      </c>
      <c r="V360" s="1"/>
      <c r="W360" s="17"/>
      <c r="Y360" t="str">
        <f>Projects!A358</f>
      </c>
      <c r="Z360" s="1" t="str">
        <f>Projects!I358</f>
      </c>
      <c r="AA360" s="47" t="str">
        <f>IF($A$2="Tous",
IF(AND($Y$2=0,$Z$2=0,DATE(YEAR(Z360),MONTH(Z360),DAY(Z360))&gt;=$O$6,(DATE(YEAR(Z360),MONTH(Z360),DAY(Z360))&lt;=$O$3)),1,
IF(AND($Y$2&lt;&gt;0,$Z$2&lt;&gt;0,DATE(YEAR(Z360),MONTH(Z360),DAY(Z360))&gt;=$Y$2,(DATE(YEAR(Z360),MONTH(Z360),DAY(Z360))&lt;=$Z$2)),1,0)),
IF(AND($Y$2=0,$Z$2=0,DATE(YEAR(Z360),MONTH(Z360),DAY(Z360))&gt;=$O$6,(DATE(YEAR(Z360),MONTH(Z360),DAY(Z360))&lt;=$O$3),INDEX(Projects!$A$1:$O$1000,MATCH(Y360,Projects!$A$1:$A$1000,0),MATCH("Groupe",Projects!$A$1:$O$1,0))=$A$2),1,
IF(AND($Y$2&lt;&gt;0,$Z$2&lt;&gt;0,DATE(YEAR(Z360),MONTH(Z360),DAY(Z360))&gt;=$Y$2,(DATE(YEAR(Z360),MONTH(Z360),DAY(Z360))&lt;=$Z$2),INDEX(Projects!$A$1:$O$1000,MATCH(Y360,Projects!$A$1:$A$1000,0),MATCH("Groupe",Projects!$A$1:$O$1,0))=$A$2),1,0)))</f>
      </c>
      <c r="AB360" s="47" t="str">
        <f>IF(AA360&lt;&gt;0,SUM($AA$4:AA360),0)</f>
      </c>
      <c r="AC360" s="1"/>
      <c r="AD360" s="17"/>
      <c r="AF360" t="str">
        <f>Projects!A358</f>
      </c>
      <c r="AG360" s="1" t="str">
        <f>Projects!D358</f>
      </c>
      <c r="AH360" s="47" t="str">
        <f>IF($A$2="Tous",
IF(AND($AF$2=0,$AG$2=0,DATE(YEAR(AG360),MONTH(AG360),DAY(AG360))&gt;=$O$6,(DATE(YEAR(AG360),MONTH(AG360),DAY(AG360))&lt;=$O$3)),1,
IF(AND($AF$2&lt;&gt;0,$AG$2&lt;&gt;0,DATE(YEAR(AG360),MONTH(AG360),DAY(AG360))&gt;=$AF$2,(DATE(YEAR(AG360),MONTH(AG360),DAY(AG360))&lt;=$AG$2)),1,0)),
IF(AND($AF$2=0,$AG$2=0,DATE(YEAR(AG360),MONTH(AG360),DAY(AG360))&gt;=$O$6,(DATE(YEAR(AG360),MONTH(AG360),DAY(AG360))&lt;=$O$3),INDEX(Projects!$A$1:$O$1000,MATCH(AF360,Projects!$A$1:$A$1000,0),MATCH("Groupe",Projects!$A$1:$O$1,0))=$A$2),1,
IF(AND($AF$2&lt;&gt;0,$AG$2&lt;&gt;0,DATE(YEAR(AG360),MONTH(AG360),DAY(AG360))&gt;=$AF$2,(DATE(YEAR(AG360),MONTH(AG360),DAY(AG360))&lt;=$AG$2),INDEX(Projects!$A$1:$O$1000,MATCH(AF360,Projects!$A$1:$A$1000,0),MATCH("Groupe",Projects!$A$1:$O$1,0))=$A$2),1,0)))</f>
      </c>
      <c r="AI360" s="47" t="str">
        <f>IF(AH360&lt;&gt;0,SUM($AH$4:AH360),0)</f>
      </c>
      <c r="AJ360" s="1"/>
      <c r="AK360" s="17"/>
      <c r="AM360" t="str">
        <f>Potentials!A358</f>
      </c>
      <c r="AN360" s="1" t="str">
        <f>Potentials!L358</f>
      </c>
      <c r="AO360" s="47" t="str">
        <f>IF(INDEX(Potentials!$A$1:$O$1000,MATCH(R360,Potentials!$A$1:$A$1000,0),MATCH("Origine setup",Potentials!$A$1:$O$1,0))&lt;&gt;"",0,
IF($A$2="Tous",
IF(AND($AM$2=0,$AN$2=0,DATE(YEAR(AN360),MONTH(AN360),DAY(AN360))&gt;=$O$6,(DATE(YEAR(AN360),MONTH(AN360),DAY(AN360))&lt;=$O$3),INDEX(Potentials!$A$1:$O$10000,MATCH(AM360,Potentials!$A$1:$A$1000,0),MATCH("Statut",Potentials!$A$1:$O$1,0))="9 -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IF(AND($AM$2&lt;&gt;0,$AN$2&lt;&gt;0,DATE(YEAR(AN360),MONTH(AN360),DAY(AN360))&gt;=$AM$2,(DATE(YEAR(AN360),MONTH(AN360),DAY(AN360))&lt;=$AN$2),INDEX(Potentials!$A$1:$O$10000,MATCH(AM360,Potentials!$A$1:$A$1000,0),MATCH("Statut",Potentials!$A$1:$O$1,0))="9 - Perdu"),1,0)),
IF(AND($AM$2=0,$AN$2=0,DATE(YEAR(AN360),MONTH(AN360),DAY(AN360))&gt;=$O$6,(DATE(YEAR(AN360),MONTH(AN360),DAY(AN360))&lt;=$O$3),INDEX(Potentials!$A$1:$O$1000,MATCH(AM360,Potentials!$A$1:$A$1000,0),MATCH("Groupe",Potentials!$A$1:$O$1,0))=$A$2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,MATCH(AM360,Potentials!$A$1:$A$1000,0),MATCH("Groupe",Potentials!$A$1:$O$1,0))=$A$2,INDEX(Potentials!$A$1:$O$10000,MATCH(AM360,Potentials!$A$1:$A$1000,0),MATCH("Statut",Potentials!$A$1:$O$1,0))="9 - Perdu"),1,0))))</f>
      </c>
      <c r="AP360" s="47" t="str">
        <f>IF(AO360&lt;&gt;0,SUM($AO$4:AO360),0)</f>
      </c>
      <c r="AQ360" s="1"/>
      <c r="AR360" s="17"/>
      <c r="AT360" t="str">
        <f>IF(COUNTIF($AT$4:AT359,Potentials!B358)&gt;0,"",Potentials!B358)</f>
      </c>
      <c r="AU360" s="2" t="str">
        <f t="array" ref="AU360" aca="1" ca="1">IF($A$2="Tous",SUMPRODUCT((Potentials!$F$2:$F$2000)*(Potentials!$B$2:$B$2000=AT360)*(Potentials!$E$2:$E$2000&lt;&gt;"8 - Gagne")*(Potentials!$E$2:$E$2000&lt;&gt;"9 - Perdu")*(Potentials!$E$2:$E$2000&lt;&gt;"10 - Gele"))
+SUMPRODUCT((Potentials!$F$2:$F$2000=0)*(Potentials!$B$2:$B$2000=AT360)*(Potentials!$D$2:$D$2000)*(Potentials!$E$2:$E$2000&lt;&gt;"8 - Gagne")*(Potentials!$E$2:$E$2000&lt;&gt;"9 - Perdu")*(Potentials!$E$2:$E$2000&lt;&gt;"10 - Gele")),
SUMPRODUCT((Potentials!$F$2:$F$2000)*(Potentials!$B$2:$B$2000=AT360)*(Potentials!$E$2:$E$2000&lt;&gt;"8 - Gagne")*(Potentials!$E$2:$E$2000&lt;&gt;"9 - Perdu")*(Potentials!$E$2:$E$2000&lt;&gt;"10 - Gele")*(Potentials!$O$2:$O$2000=$A$2))
+SUMPRODUCT((Potentials!$F$2:$F$2000=0)*(Potentials!$B$2:$B$2000=AT360)*(Potentials!$D$2:$D$2000)*(Potentials!$E$2:$E$2000&lt;&gt;"8 - Gagne")*(Potentials!$E$2:$E$2000&lt;&gt;"9 - Perdu")*(Potentials!$E$2:$E$2000&lt;&gt;"10 - Gele")*(Potentials!$O$2:$O$2000=$A$2)))</f>
      </c>
      <c r="BA360" t="str">
        <f>Potentials!A358</f>
      </c>
      <c r="BB360" s="2" t="str">
        <f t="array" ref="BB360" aca="1" ca="1">IF($A$2="Tous",SUMPRODUCT((Potentials!$F$2:$F$2000)*(Potentials!$A$2:$A$2000=BA360)*(Potentials!$E$2:$E$2000&lt;&gt;"8 - Gagne")*(Potentials!$E$2:$E$2000&lt;&gt;"9 - Perdu")*(Potentials!$E$2:$E$2000&lt;&gt;"10 - Gele"))
+SUMPRODUCT((Potentials!$F$2:$F$2000=0)*(Potentials!$A$2:$A$2000=BA360)*(Potentials!$D$2:$D$2000)*(Potentials!$E$2:$E$2000&lt;&gt;"8 - Gagne")*(Potentials!$E$2:$E$2000&lt;&gt;"9 - Perdu")*(Potentials!$E$2:$E$2000&lt;&gt;"10 - Gele")),
SUMPRODUCT((Potentials!$F$2:$F$2000)*(Potentials!$A$2:$A$2000=BA360)*(Potentials!$E$2:$E$2000&lt;&gt;"8 - Gagne")*(Potentials!$E$2:$E$2000&lt;&gt;"9 - Perdu")*(Potentials!$E$2:$E$2000&lt;&gt;"10 - Gele")*(Potentials!$O$2:$O$2000=$A$2))
+SUMPRODUCT((Potentials!$F$2:$F$2000=0)*(Potentials!$A$2:$A$2000=BA360)*(Potentials!$D$2:$D$2000)*(Potentials!$E$2:$E$2000&lt;&gt;"8 - Gagne")*(Potentials!$E$2:$E$2000&lt;&gt;"9 - Perdu")*(Potentials!$E$2:$E$2000&lt;&gt;"10 - Gele")*(Potentials!$O$2:$O$2000=$A$2)))</f>
      </c>
    </row>
    <row r="361" spans="1:113">
      <c r="R361" t="str">
        <f>Potentials!A359</f>
      </c>
      <c r="S361" s="1" t="str">
        <f>Potentials!M359</f>
      </c>
      <c r="T361" s="47" t="str">
        <f>IF(INDEX(Potentials!$A$1:$O$1000,MATCH(R361,Potentials!$A$1:$A$1000,0),MATCH("Origine setup",Potentials!$A$1:$O$1,0))&lt;&gt;"",0,
IF($A$2="Tous",
IF(AND($R$2=0,$S$2=0,DATE(YEAR(S361),MONTH(S361),DAY(S361))&gt;=$O$6,(DATE(YEAR(S361),MONTH(S361),DAY(S361))&lt;=$O$3),LEFT(R361,3)="PRA"),1,
IF(AND($R$2&lt;&gt;0,$S$2&lt;&gt;0,DATE(YEAR(S361),MONTH(S361),DAY(S361))&gt;=$R$2,(DATE(YEAR(S361),MONTH(S361),DAY(S361))&lt;=$S$2),LEFT(R361,3)="PRA"),1,0)),
IF(AND($R$2=0,$S$2=0,DATE(YEAR(S361),MONTH(S361),DAY(S361))&gt;=$O$6,(DATE(YEAR(S361),MONTH(S361),DAY(S361))&lt;=$O$3),INDEX(Potentials!$A$1:$O$1000,MATCH(R361,Potentials!$A$1:$A$1000,0),MATCH("Groupe",Potentials!$A$1:$O$1,0))=$A$2,LEFT(R361,3)="PRA"),1,
IF(AND($R$2&lt;&gt;0,$S$2&lt;&gt;0,DATE(YEAR(S361),MONTH(S361),DAY(S361))&gt;=$R$2,(DATE(YEAR(S361),MONTH(S361),DAY(S361))&lt;=$S$2),INDEX(Potentials!$A$1:$O$1000,MATCH(R361,Potentials!$A$1:$A$1000,0),MATCH("Groupe",Potentials!$A$1:$O$1,0))=$A$2,LEFT(R361,3)="PRA"),1,0))))</f>
      </c>
      <c r="U361" s="47" t="str">
        <f>IF(T361&lt;&gt;0,SUM($T$4:T361),0)</f>
      </c>
      <c r="V361" s="1"/>
      <c r="W361" s="17"/>
      <c r="Y361" t="str">
        <f>Projects!A359</f>
      </c>
      <c r="Z361" s="1" t="str">
        <f>Projects!I359</f>
      </c>
      <c r="AA361" s="47" t="str">
        <f>IF($A$2="Tous",
IF(AND($Y$2=0,$Z$2=0,DATE(YEAR(Z361),MONTH(Z361),DAY(Z361))&gt;=$O$6,(DATE(YEAR(Z361),MONTH(Z361),DAY(Z361))&lt;=$O$3)),1,
IF(AND($Y$2&lt;&gt;0,$Z$2&lt;&gt;0,DATE(YEAR(Z361),MONTH(Z361),DAY(Z361))&gt;=$Y$2,(DATE(YEAR(Z361),MONTH(Z361),DAY(Z361))&lt;=$Z$2)),1,0)),
IF(AND($Y$2=0,$Z$2=0,DATE(YEAR(Z361),MONTH(Z361),DAY(Z361))&gt;=$O$6,(DATE(YEAR(Z361),MONTH(Z361),DAY(Z361))&lt;=$O$3),INDEX(Projects!$A$1:$O$1000,MATCH(Y361,Projects!$A$1:$A$1000,0),MATCH("Groupe",Projects!$A$1:$O$1,0))=$A$2),1,
IF(AND($Y$2&lt;&gt;0,$Z$2&lt;&gt;0,DATE(YEAR(Z361),MONTH(Z361),DAY(Z361))&gt;=$Y$2,(DATE(YEAR(Z361),MONTH(Z361),DAY(Z361))&lt;=$Z$2),INDEX(Projects!$A$1:$O$1000,MATCH(Y361,Projects!$A$1:$A$1000,0),MATCH("Groupe",Projects!$A$1:$O$1,0))=$A$2),1,0)))</f>
      </c>
      <c r="AB361" s="47" t="str">
        <f>IF(AA361&lt;&gt;0,SUM($AA$4:AA361),0)</f>
      </c>
      <c r="AC361" s="1"/>
      <c r="AD361" s="17"/>
      <c r="AF361" t="str">
        <f>Projects!A359</f>
      </c>
      <c r="AG361" s="1" t="str">
        <f>Projects!D359</f>
      </c>
      <c r="AH361" s="47" t="str">
        <f>IF($A$2="Tous",
IF(AND($AF$2=0,$AG$2=0,DATE(YEAR(AG361),MONTH(AG361),DAY(AG361))&gt;=$O$6,(DATE(YEAR(AG361),MONTH(AG361),DAY(AG361))&lt;=$O$3)),1,
IF(AND($AF$2&lt;&gt;0,$AG$2&lt;&gt;0,DATE(YEAR(AG361),MONTH(AG361),DAY(AG361))&gt;=$AF$2,(DATE(YEAR(AG361),MONTH(AG361),DAY(AG361))&lt;=$AG$2)),1,0)),
IF(AND($AF$2=0,$AG$2=0,DATE(YEAR(AG361),MONTH(AG361),DAY(AG361))&gt;=$O$6,(DATE(YEAR(AG361),MONTH(AG361),DAY(AG361))&lt;=$O$3),INDEX(Projects!$A$1:$O$1000,MATCH(AF361,Projects!$A$1:$A$1000,0),MATCH("Groupe",Projects!$A$1:$O$1,0))=$A$2),1,
IF(AND($AF$2&lt;&gt;0,$AG$2&lt;&gt;0,DATE(YEAR(AG361),MONTH(AG361),DAY(AG361))&gt;=$AF$2,(DATE(YEAR(AG361),MONTH(AG361),DAY(AG361))&lt;=$AG$2),INDEX(Projects!$A$1:$O$1000,MATCH(AF361,Projects!$A$1:$A$1000,0),MATCH("Groupe",Projects!$A$1:$O$1,0))=$A$2),1,0)))</f>
      </c>
      <c r="AI361" s="47" t="str">
        <f>IF(AH361&lt;&gt;0,SUM($AH$4:AH361),0)</f>
      </c>
      <c r="AJ361" s="1"/>
      <c r="AK361" s="17"/>
      <c r="AM361" t="str">
        <f>Potentials!A359</f>
      </c>
      <c r="AN361" s="1" t="str">
        <f>Potentials!L359</f>
      </c>
      <c r="AO361" s="47" t="str">
        <f>IF(INDEX(Potentials!$A$1:$O$1000,MATCH(R361,Potentials!$A$1:$A$1000,0),MATCH("Origine setup",Potentials!$A$1:$O$1,0))&lt;&gt;"",0,
IF($A$2="Tous",
IF(AND($AM$2=0,$AN$2=0,DATE(YEAR(AN361),MONTH(AN361),DAY(AN361))&gt;=$O$6,(DATE(YEAR(AN361),MONTH(AN361),DAY(AN361))&lt;=$O$3),INDEX(Potentials!$A$1:$O$10000,MATCH(AM361,Potentials!$A$1:$A$1000,0),MATCH("Statut",Potentials!$A$1:$O$1,0))="9 -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IF(AND($AM$2&lt;&gt;0,$AN$2&lt;&gt;0,DATE(YEAR(AN361),MONTH(AN361),DAY(AN361))&gt;=$AM$2,(DATE(YEAR(AN361),MONTH(AN361),DAY(AN361))&lt;=$AN$2),INDEX(Potentials!$A$1:$O$10000,MATCH(AM361,Potentials!$A$1:$A$1000,0),MATCH("Statut",Potentials!$A$1:$O$1,0))="9 - Perdu"),1,0)),
IF(AND($AM$2=0,$AN$2=0,DATE(YEAR(AN361),MONTH(AN361),DAY(AN361))&gt;=$O$6,(DATE(YEAR(AN361),MONTH(AN361),DAY(AN361))&lt;=$O$3),INDEX(Potentials!$A$1:$O$1000,MATCH(AM361,Potentials!$A$1:$A$1000,0),MATCH("Groupe",Potentials!$A$1:$O$1,0))=$A$2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,MATCH(AM361,Potentials!$A$1:$A$1000,0),MATCH("Groupe",Potentials!$A$1:$O$1,0))=$A$2,INDEX(Potentials!$A$1:$O$10000,MATCH(AM361,Potentials!$A$1:$A$1000,0),MATCH("Statut",Potentials!$A$1:$O$1,0))="9 - Perdu"),1,0))))</f>
      </c>
      <c r="AP361" s="47" t="str">
        <f>IF(AO361&lt;&gt;0,SUM($AO$4:AO361),0)</f>
      </c>
      <c r="AQ361" s="1"/>
      <c r="AR361" s="17"/>
      <c r="AT361" t="str">
        <f>IF(COUNTIF($AT$4:AT360,Potentials!B359)&gt;0,"",Potentials!B359)</f>
      </c>
      <c r="AU361" s="2" t="str">
        <f t="array" ref="AU361" aca="1" ca="1">IF($A$2="Tous",SUMPRODUCT((Potentials!$F$2:$F$2000)*(Potentials!$B$2:$B$2000=AT361)*(Potentials!$E$2:$E$2000&lt;&gt;"8 - Gagne")*(Potentials!$E$2:$E$2000&lt;&gt;"9 - Perdu")*(Potentials!$E$2:$E$2000&lt;&gt;"10 - Gele"))
+SUMPRODUCT((Potentials!$F$2:$F$2000=0)*(Potentials!$B$2:$B$2000=AT361)*(Potentials!$D$2:$D$2000)*(Potentials!$E$2:$E$2000&lt;&gt;"8 - Gagne")*(Potentials!$E$2:$E$2000&lt;&gt;"9 - Perdu")*(Potentials!$E$2:$E$2000&lt;&gt;"10 - Gele")),
SUMPRODUCT((Potentials!$F$2:$F$2000)*(Potentials!$B$2:$B$2000=AT361)*(Potentials!$E$2:$E$2000&lt;&gt;"8 - Gagne")*(Potentials!$E$2:$E$2000&lt;&gt;"9 - Perdu")*(Potentials!$E$2:$E$2000&lt;&gt;"10 - Gele")*(Potentials!$O$2:$O$2000=$A$2))
+SUMPRODUCT((Potentials!$F$2:$F$2000=0)*(Potentials!$B$2:$B$2000=AT361)*(Potentials!$D$2:$D$2000)*(Potentials!$E$2:$E$2000&lt;&gt;"8 - Gagne")*(Potentials!$E$2:$E$2000&lt;&gt;"9 - Perdu")*(Potentials!$E$2:$E$2000&lt;&gt;"10 - Gele")*(Potentials!$O$2:$O$2000=$A$2)))</f>
      </c>
      <c r="BA361" t="str">
        <f>Potentials!A359</f>
      </c>
      <c r="BB361" s="2" t="str">
        <f t="array" ref="BB361" aca="1" ca="1">IF($A$2="Tous",SUMPRODUCT((Potentials!$F$2:$F$2000)*(Potentials!$A$2:$A$2000=BA361)*(Potentials!$E$2:$E$2000&lt;&gt;"8 - Gagne")*(Potentials!$E$2:$E$2000&lt;&gt;"9 - Perdu")*(Potentials!$E$2:$E$2000&lt;&gt;"10 - Gele"))
+SUMPRODUCT((Potentials!$F$2:$F$2000=0)*(Potentials!$A$2:$A$2000=BA361)*(Potentials!$D$2:$D$2000)*(Potentials!$E$2:$E$2000&lt;&gt;"8 - Gagne")*(Potentials!$E$2:$E$2000&lt;&gt;"9 - Perdu")*(Potentials!$E$2:$E$2000&lt;&gt;"10 - Gele")),
SUMPRODUCT((Potentials!$F$2:$F$2000)*(Potentials!$A$2:$A$2000=BA361)*(Potentials!$E$2:$E$2000&lt;&gt;"8 - Gagne")*(Potentials!$E$2:$E$2000&lt;&gt;"9 - Perdu")*(Potentials!$E$2:$E$2000&lt;&gt;"10 - Gele")*(Potentials!$O$2:$O$2000=$A$2))
+SUMPRODUCT((Potentials!$F$2:$F$2000=0)*(Potentials!$A$2:$A$2000=BA361)*(Potentials!$D$2:$D$2000)*(Potentials!$E$2:$E$2000&lt;&gt;"8 - Gagne")*(Potentials!$E$2:$E$2000&lt;&gt;"9 - Perdu")*(Potentials!$E$2:$E$2000&lt;&gt;"10 - Gele")*(Potentials!$O$2:$O$2000=$A$2)))</f>
      </c>
    </row>
    <row r="362" spans="1:113">
      <c r="R362" t="str">
        <f>Potentials!A360</f>
      </c>
      <c r="S362" s="1" t="str">
        <f>Potentials!M360</f>
      </c>
      <c r="T362" s="47" t="str">
        <f>IF(INDEX(Potentials!$A$1:$O$1000,MATCH(R362,Potentials!$A$1:$A$1000,0),MATCH("Origine setup",Potentials!$A$1:$O$1,0))&lt;&gt;"",0,
IF($A$2="Tous",
IF(AND($R$2=0,$S$2=0,DATE(YEAR(S362),MONTH(S362),DAY(S362))&gt;=$O$6,(DATE(YEAR(S362),MONTH(S362),DAY(S362))&lt;=$O$3),LEFT(R362,3)="PRA"),1,
IF(AND($R$2&lt;&gt;0,$S$2&lt;&gt;0,DATE(YEAR(S362),MONTH(S362),DAY(S362))&gt;=$R$2,(DATE(YEAR(S362),MONTH(S362),DAY(S362))&lt;=$S$2),LEFT(R362,3)="PRA"),1,0)),
IF(AND($R$2=0,$S$2=0,DATE(YEAR(S362),MONTH(S362),DAY(S362))&gt;=$O$6,(DATE(YEAR(S362),MONTH(S362),DAY(S362))&lt;=$O$3),INDEX(Potentials!$A$1:$O$1000,MATCH(R362,Potentials!$A$1:$A$1000,0),MATCH("Groupe",Potentials!$A$1:$O$1,0))=$A$2,LEFT(R362,3)="PRA"),1,
IF(AND($R$2&lt;&gt;0,$S$2&lt;&gt;0,DATE(YEAR(S362),MONTH(S362),DAY(S362))&gt;=$R$2,(DATE(YEAR(S362),MONTH(S362),DAY(S362))&lt;=$S$2),INDEX(Potentials!$A$1:$O$1000,MATCH(R362,Potentials!$A$1:$A$1000,0),MATCH("Groupe",Potentials!$A$1:$O$1,0))=$A$2,LEFT(R362,3)="PRA"),1,0))))</f>
      </c>
      <c r="U362" s="47" t="str">
        <f>IF(T362&lt;&gt;0,SUM($T$4:T362),0)</f>
      </c>
      <c r="V362" s="1"/>
      <c r="W362" s="17"/>
      <c r="Y362" t="str">
        <f>Projects!A360</f>
      </c>
      <c r="Z362" s="1" t="str">
        <f>Projects!I360</f>
      </c>
      <c r="AA362" s="47" t="str">
        <f>IF($A$2="Tous",
IF(AND($Y$2=0,$Z$2=0,DATE(YEAR(Z362),MONTH(Z362),DAY(Z362))&gt;=$O$6,(DATE(YEAR(Z362),MONTH(Z362),DAY(Z362))&lt;=$O$3)),1,
IF(AND($Y$2&lt;&gt;0,$Z$2&lt;&gt;0,DATE(YEAR(Z362),MONTH(Z362),DAY(Z362))&gt;=$Y$2,(DATE(YEAR(Z362),MONTH(Z362),DAY(Z362))&lt;=$Z$2)),1,0)),
IF(AND($Y$2=0,$Z$2=0,DATE(YEAR(Z362),MONTH(Z362),DAY(Z362))&gt;=$O$6,(DATE(YEAR(Z362),MONTH(Z362),DAY(Z362))&lt;=$O$3),INDEX(Projects!$A$1:$O$1000,MATCH(Y362,Projects!$A$1:$A$1000,0),MATCH("Groupe",Projects!$A$1:$O$1,0))=$A$2),1,
IF(AND($Y$2&lt;&gt;0,$Z$2&lt;&gt;0,DATE(YEAR(Z362),MONTH(Z362),DAY(Z362))&gt;=$Y$2,(DATE(YEAR(Z362),MONTH(Z362),DAY(Z362))&lt;=$Z$2),INDEX(Projects!$A$1:$O$1000,MATCH(Y362,Projects!$A$1:$A$1000,0),MATCH("Groupe",Projects!$A$1:$O$1,0))=$A$2),1,0)))</f>
      </c>
      <c r="AB362" s="47" t="str">
        <f>IF(AA362&lt;&gt;0,SUM($AA$4:AA362),0)</f>
      </c>
      <c r="AC362" s="1"/>
      <c r="AD362" s="17"/>
      <c r="AF362" t="str">
        <f>Projects!A360</f>
      </c>
      <c r="AG362" s="1" t="str">
        <f>Projects!D360</f>
      </c>
      <c r="AH362" s="47" t="str">
        <f>IF($A$2="Tous",
IF(AND($AF$2=0,$AG$2=0,DATE(YEAR(AG362),MONTH(AG362),DAY(AG362))&gt;=$O$6,(DATE(YEAR(AG362),MONTH(AG362),DAY(AG362))&lt;=$O$3)),1,
IF(AND($AF$2&lt;&gt;0,$AG$2&lt;&gt;0,DATE(YEAR(AG362),MONTH(AG362),DAY(AG362))&gt;=$AF$2,(DATE(YEAR(AG362),MONTH(AG362),DAY(AG362))&lt;=$AG$2)),1,0)),
IF(AND($AF$2=0,$AG$2=0,DATE(YEAR(AG362),MONTH(AG362),DAY(AG362))&gt;=$O$6,(DATE(YEAR(AG362),MONTH(AG362),DAY(AG362))&lt;=$O$3),INDEX(Projects!$A$1:$O$1000,MATCH(AF362,Projects!$A$1:$A$1000,0),MATCH("Groupe",Projects!$A$1:$O$1,0))=$A$2),1,
IF(AND($AF$2&lt;&gt;0,$AG$2&lt;&gt;0,DATE(YEAR(AG362),MONTH(AG362),DAY(AG362))&gt;=$AF$2,(DATE(YEAR(AG362),MONTH(AG362),DAY(AG362))&lt;=$AG$2),INDEX(Projects!$A$1:$O$1000,MATCH(AF362,Projects!$A$1:$A$1000,0),MATCH("Groupe",Projects!$A$1:$O$1,0))=$A$2),1,0)))</f>
      </c>
      <c r="AI362" s="47" t="str">
        <f>IF(AH362&lt;&gt;0,SUM($AH$4:AH362),0)</f>
      </c>
      <c r="AJ362" s="1"/>
      <c r="AK362" s="17"/>
      <c r="AM362" t="str">
        <f>Potentials!A360</f>
      </c>
      <c r="AN362" s="1" t="str">
        <f>Potentials!L360</f>
      </c>
      <c r="AO362" s="47" t="str">
        <f>IF(INDEX(Potentials!$A$1:$O$1000,MATCH(R362,Potentials!$A$1:$A$1000,0),MATCH("Origine setup",Potentials!$A$1:$O$1,0))&lt;&gt;"",0,
IF($A$2="Tous",
IF(AND($AM$2=0,$AN$2=0,DATE(YEAR(AN362),MONTH(AN362),DAY(AN362))&gt;=$O$6,(DATE(YEAR(AN362),MONTH(AN362),DAY(AN362))&lt;=$O$3),INDEX(Potentials!$A$1:$O$10000,MATCH(AM362,Potentials!$A$1:$A$1000,0),MATCH("Statut",Potentials!$A$1:$O$1,0))="9 -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IF(AND($AM$2&lt;&gt;0,$AN$2&lt;&gt;0,DATE(YEAR(AN362),MONTH(AN362),DAY(AN362))&gt;=$AM$2,(DATE(YEAR(AN362),MONTH(AN362),DAY(AN362))&lt;=$AN$2),INDEX(Potentials!$A$1:$O$10000,MATCH(AM362,Potentials!$A$1:$A$1000,0),MATCH("Statut",Potentials!$A$1:$O$1,0))="9 - Perdu"),1,0)),
IF(AND($AM$2=0,$AN$2=0,DATE(YEAR(AN362),MONTH(AN362),DAY(AN362))&gt;=$O$6,(DATE(YEAR(AN362),MONTH(AN362),DAY(AN362))&lt;=$O$3),INDEX(Potentials!$A$1:$O$1000,MATCH(AM362,Potentials!$A$1:$A$1000,0),MATCH("Groupe",Potentials!$A$1:$O$1,0))=$A$2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,MATCH(AM362,Potentials!$A$1:$A$1000,0),MATCH("Groupe",Potentials!$A$1:$O$1,0))=$A$2,INDEX(Potentials!$A$1:$O$10000,MATCH(AM362,Potentials!$A$1:$A$1000,0),MATCH("Statut",Potentials!$A$1:$O$1,0))="9 - Perdu"),1,0))))</f>
      </c>
      <c r="AP362" s="47" t="str">
        <f>IF(AO362&lt;&gt;0,SUM($AO$4:AO362),0)</f>
      </c>
      <c r="AQ362" s="1"/>
      <c r="AR362" s="17"/>
      <c r="AT362" t="str">
        <f>IF(COUNTIF($AT$4:AT361,Potentials!B360)&gt;0,"",Potentials!B360)</f>
      </c>
      <c r="AU362" s="2" t="str">
        <f t="array" ref="AU362" aca="1" ca="1">IF($A$2="Tous",SUMPRODUCT((Potentials!$F$2:$F$2000)*(Potentials!$B$2:$B$2000=AT362)*(Potentials!$E$2:$E$2000&lt;&gt;"8 - Gagne")*(Potentials!$E$2:$E$2000&lt;&gt;"9 - Perdu")*(Potentials!$E$2:$E$2000&lt;&gt;"10 - Gele"))
+SUMPRODUCT((Potentials!$F$2:$F$2000=0)*(Potentials!$B$2:$B$2000=AT362)*(Potentials!$D$2:$D$2000)*(Potentials!$E$2:$E$2000&lt;&gt;"8 - Gagne")*(Potentials!$E$2:$E$2000&lt;&gt;"9 - Perdu")*(Potentials!$E$2:$E$2000&lt;&gt;"10 - Gele")),
SUMPRODUCT((Potentials!$F$2:$F$2000)*(Potentials!$B$2:$B$2000=AT362)*(Potentials!$E$2:$E$2000&lt;&gt;"8 - Gagne")*(Potentials!$E$2:$E$2000&lt;&gt;"9 - Perdu")*(Potentials!$E$2:$E$2000&lt;&gt;"10 - Gele")*(Potentials!$O$2:$O$2000=$A$2))
+SUMPRODUCT((Potentials!$F$2:$F$2000=0)*(Potentials!$B$2:$B$2000=AT362)*(Potentials!$D$2:$D$2000)*(Potentials!$E$2:$E$2000&lt;&gt;"8 - Gagne")*(Potentials!$E$2:$E$2000&lt;&gt;"9 - Perdu")*(Potentials!$E$2:$E$2000&lt;&gt;"10 - Gele")*(Potentials!$O$2:$O$2000=$A$2)))</f>
      </c>
      <c r="BA362" t="str">
        <f>Potentials!A360</f>
      </c>
      <c r="BB362" s="2" t="str">
        <f t="array" ref="BB362" aca="1" ca="1">IF($A$2="Tous",SUMPRODUCT((Potentials!$F$2:$F$2000)*(Potentials!$A$2:$A$2000=BA362)*(Potentials!$E$2:$E$2000&lt;&gt;"8 - Gagne")*(Potentials!$E$2:$E$2000&lt;&gt;"9 - Perdu")*(Potentials!$E$2:$E$2000&lt;&gt;"10 - Gele"))
+SUMPRODUCT((Potentials!$F$2:$F$2000=0)*(Potentials!$A$2:$A$2000=BA362)*(Potentials!$D$2:$D$2000)*(Potentials!$E$2:$E$2000&lt;&gt;"8 - Gagne")*(Potentials!$E$2:$E$2000&lt;&gt;"9 - Perdu")*(Potentials!$E$2:$E$2000&lt;&gt;"10 - Gele")),
SUMPRODUCT((Potentials!$F$2:$F$2000)*(Potentials!$A$2:$A$2000=BA362)*(Potentials!$E$2:$E$2000&lt;&gt;"8 - Gagne")*(Potentials!$E$2:$E$2000&lt;&gt;"9 - Perdu")*(Potentials!$E$2:$E$2000&lt;&gt;"10 - Gele")*(Potentials!$O$2:$O$2000=$A$2))
+SUMPRODUCT((Potentials!$F$2:$F$2000=0)*(Potentials!$A$2:$A$2000=BA362)*(Potentials!$D$2:$D$2000)*(Potentials!$E$2:$E$2000&lt;&gt;"8 - Gagne")*(Potentials!$E$2:$E$2000&lt;&gt;"9 - Perdu")*(Potentials!$E$2:$E$2000&lt;&gt;"10 - Gele")*(Potentials!$O$2:$O$2000=$A$2)))</f>
      </c>
    </row>
    <row r="363" spans="1:113">
      <c r="R363" t="str">
        <f>Potentials!A361</f>
      </c>
      <c r="S363" s="1" t="str">
        <f>Potentials!M361</f>
      </c>
      <c r="T363" s="47" t="str">
        <f>IF(INDEX(Potentials!$A$1:$O$1000,MATCH(R363,Potentials!$A$1:$A$1000,0),MATCH("Origine setup",Potentials!$A$1:$O$1,0))&lt;&gt;"",0,
IF($A$2="Tous",
IF(AND($R$2=0,$S$2=0,DATE(YEAR(S363),MONTH(S363),DAY(S363))&gt;=$O$6,(DATE(YEAR(S363),MONTH(S363),DAY(S363))&lt;=$O$3),LEFT(R363,3)="PRA"),1,
IF(AND($R$2&lt;&gt;0,$S$2&lt;&gt;0,DATE(YEAR(S363),MONTH(S363),DAY(S363))&gt;=$R$2,(DATE(YEAR(S363),MONTH(S363),DAY(S363))&lt;=$S$2),LEFT(R363,3)="PRA"),1,0)),
IF(AND($R$2=0,$S$2=0,DATE(YEAR(S363),MONTH(S363),DAY(S363))&gt;=$O$6,(DATE(YEAR(S363),MONTH(S363),DAY(S363))&lt;=$O$3),INDEX(Potentials!$A$1:$O$1000,MATCH(R363,Potentials!$A$1:$A$1000,0),MATCH("Groupe",Potentials!$A$1:$O$1,0))=$A$2,LEFT(R363,3)="PRA"),1,
IF(AND($R$2&lt;&gt;0,$S$2&lt;&gt;0,DATE(YEAR(S363),MONTH(S363),DAY(S363))&gt;=$R$2,(DATE(YEAR(S363),MONTH(S363),DAY(S363))&lt;=$S$2),INDEX(Potentials!$A$1:$O$1000,MATCH(R363,Potentials!$A$1:$A$1000,0),MATCH("Groupe",Potentials!$A$1:$O$1,0))=$A$2,LEFT(R363,3)="PRA"),1,0))))</f>
      </c>
      <c r="U363" s="47" t="str">
        <f>IF(T363&lt;&gt;0,SUM($T$4:T363),0)</f>
      </c>
      <c r="V363" s="1"/>
      <c r="W363" s="17"/>
      <c r="Y363" t="str">
        <f>Projects!A361</f>
      </c>
      <c r="Z363" s="1" t="str">
        <f>Projects!I361</f>
      </c>
      <c r="AA363" s="47" t="str">
        <f>IF($A$2="Tous",
IF(AND($Y$2=0,$Z$2=0,DATE(YEAR(Z363),MONTH(Z363),DAY(Z363))&gt;=$O$6,(DATE(YEAR(Z363),MONTH(Z363),DAY(Z363))&lt;=$O$3)),1,
IF(AND($Y$2&lt;&gt;0,$Z$2&lt;&gt;0,DATE(YEAR(Z363),MONTH(Z363),DAY(Z363))&gt;=$Y$2,(DATE(YEAR(Z363),MONTH(Z363),DAY(Z363))&lt;=$Z$2)),1,0)),
IF(AND($Y$2=0,$Z$2=0,DATE(YEAR(Z363),MONTH(Z363),DAY(Z363))&gt;=$O$6,(DATE(YEAR(Z363),MONTH(Z363),DAY(Z363))&lt;=$O$3),INDEX(Projects!$A$1:$O$1000,MATCH(Y363,Projects!$A$1:$A$1000,0),MATCH("Groupe",Projects!$A$1:$O$1,0))=$A$2),1,
IF(AND($Y$2&lt;&gt;0,$Z$2&lt;&gt;0,DATE(YEAR(Z363),MONTH(Z363),DAY(Z363))&gt;=$Y$2,(DATE(YEAR(Z363),MONTH(Z363),DAY(Z363))&lt;=$Z$2),INDEX(Projects!$A$1:$O$1000,MATCH(Y363,Projects!$A$1:$A$1000,0),MATCH("Groupe",Projects!$A$1:$O$1,0))=$A$2),1,0)))</f>
      </c>
      <c r="AB363" s="47" t="str">
        <f>IF(AA363&lt;&gt;0,SUM($AA$4:AA363),0)</f>
      </c>
      <c r="AC363" s="1"/>
      <c r="AD363" s="17"/>
      <c r="AF363" t="str">
        <f>Projects!A361</f>
      </c>
      <c r="AG363" s="1" t="str">
        <f>Projects!D361</f>
      </c>
      <c r="AH363" s="47" t="str">
        <f>IF($A$2="Tous",
IF(AND($AF$2=0,$AG$2=0,DATE(YEAR(AG363),MONTH(AG363),DAY(AG363))&gt;=$O$6,(DATE(YEAR(AG363),MONTH(AG363),DAY(AG363))&lt;=$O$3)),1,
IF(AND($AF$2&lt;&gt;0,$AG$2&lt;&gt;0,DATE(YEAR(AG363),MONTH(AG363),DAY(AG363))&gt;=$AF$2,(DATE(YEAR(AG363),MONTH(AG363),DAY(AG363))&lt;=$AG$2)),1,0)),
IF(AND($AF$2=0,$AG$2=0,DATE(YEAR(AG363),MONTH(AG363),DAY(AG363))&gt;=$O$6,(DATE(YEAR(AG363),MONTH(AG363),DAY(AG363))&lt;=$O$3),INDEX(Projects!$A$1:$O$1000,MATCH(AF363,Projects!$A$1:$A$1000,0),MATCH("Groupe",Projects!$A$1:$O$1,0))=$A$2),1,
IF(AND($AF$2&lt;&gt;0,$AG$2&lt;&gt;0,DATE(YEAR(AG363),MONTH(AG363),DAY(AG363))&gt;=$AF$2,(DATE(YEAR(AG363),MONTH(AG363),DAY(AG363))&lt;=$AG$2),INDEX(Projects!$A$1:$O$1000,MATCH(AF363,Projects!$A$1:$A$1000,0),MATCH("Groupe",Projects!$A$1:$O$1,0))=$A$2),1,0)))</f>
      </c>
      <c r="AI363" s="47" t="str">
        <f>IF(AH363&lt;&gt;0,SUM($AH$4:AH363),0)</f>
      </c>
      <c r="AJ363" s="1"/>
      <c r="AK363" s="17"/>
      <c r="AM363" t="str">
        <f>Potentials!A361</f>
      </c>
      <c r="AN363" s="1" t="str">
        <f>Potentials!L361</f>
      </c>
      <c r="AO363" s="47" t="str">
        <f>IF(INDEX(Potentials!$A$1:$O$1000,MATCH(R363,Potentials!$A$1:$A$1000,0),MATCH("Origine setup",Potentials!$A$1:$O$1,0))&lt;&gt;"",0,
IF($A$2="Tous",
IF(AND($AM$2=0,$AN$2=0,DATE(YEAR(AN363),MONTH(AN363),DAY(AN363))&gt;=$O$6,(DATE(YEAR(AN363),MONTH(AN363),DAY(AN363))&lt;=$O$3),INDEX(Potentials!$A$1:$O$10000,MATCH(AM363,Potentials!$A$1:$A$1000,0),MATCH("Statut",Potentials!$A$1:$O$1,0))="9 -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IF(AND($AM$2&lt;&gt;0,$AN$2&lt;&gt;0,DATE(YEAR(AN363),MONTH(AN363),DAY(AN363))&gt;=$AM$2,(DATE(YEAR(AN363),MONTH(AN363),DAY(AN363))&lt;=$AN$2),INDEX(Potentials!$A$1:$O$10000,MATCH(AM363,Potentials!$A$1:$A$1000,0),MATCH("Statut",Potentials!$A$1:$O$1,0))="9 - Perdu"),1,0)),
IF(AND($AM$2=0,$AN$2=0,DATE(YEAR(AN363),MONTH(AN363),DAY(AN363))&gt;=$O$6,(DATE(YEAR(AN363),MONTH(AN363),DAY(AN363))&lt;=$O$3),INDEX(Potentials!$A$1:$O$1000,MATCH(AM363,Potentials!$A$1:$A$1000,0),MATCH("Groupe",Potentials!$A$1:$O$1,0))=$A$2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,MATCH(AM363,Potentials!$A$1:$A$1000,0),MATCH("Groupe",Potentials!$A$1:$O$1,0))=$A$2,INDEX(Potentials!$A$1:$O$10000,MATCH(AM363,Potentials!$A$1:$A$1000,0),MATCH("Statut",Potentials!$A$1:$O$1,0))="9 - Perdu"),1,0))))</f>
      </c>
      <c r="AP363" s="47" t="str">
        <f>IF(AO363&lt;&gt;0,SUM($AO$4:AO363),0)</f>
      </c>
      <c r="AQ363" s="1"/>
      <c r="AR363" s="17"/>
      <c r="AT363" t="str">
        <f>IF(COUNTIF($AT$4:AT362,Potentials!B361)&gt;0,"",Potentials!B361)</f>
      </c>
      <c r="AU363" s="2" t="str">
        <f t="array" ref="AU363" aca="1" ca="1">IF($A$2="Tous",SUMPRODUCT((Potentials!$F$2:$F$2000)*(Potentials!$B$2:$B$2000=AT363)*(Potentials!$E$2:$E$2000&lt;&gt;"8 - Gagne")*(Potentials!$E$2:$E$2000&lt;&gt;"9 - Perdu")*(Potentials!$E$2:$E$2000&lt;&gt;"10 - Gele"))
+SUMPRODUCT((Potentials!$F$2:$F$2000=0)*(Potentials!$B$2:$B$2000=AT363)*(Potentials!$D$2:$D$2000)*(Potentials!$E$2:$E$2000&lt;&gt;"8 - Gagne")*(Potentials!$E$2:$E$2000&lt;&gt;"9 - Perdu")*(Potentials!$E$2:$E$2000&lt;&gt;"10 - Gele")),
SUMPRODUCT((Potentials!$F$2:$F$2000)*(Potentials!$B$2:$B$2000=AT363)*(Potentials!$E$2:$E$2000&lt;&gt;"8 - Gagne")*(Potentials!$E$2:$E$2000&lt;&gt;"9 - Perdu")*(Potentials!$E$2:$E$2000&lt;&gt;"10 - Gele")*(Potentials!$O$2:$O$2000=$A$2))
+SUMPRODUCT((Potentials!$F$2:$F$2000=0)*(Potentials!$B$2:$B$2000=AT363)*(Potentials!$D$2:$D$2000)*(Potentials!$E$2:$E$2000&lt;&gt;"8 - Gagne")*(Potentials!$E$2:$E$2000&lt;&gt;"9 - Perdu")*(Potentials!$E$2:$E$2000&lt;&gt;"10 - Gele")*(Potentials!$O$2:$O$2000=$A$2)))</f>
      </c>
      <c r="BA363" t="str">
        <f>Potentials!A361</f>
      </c>
      <c r="BB363" s="2" t="str">
        <f t="array" ref="BB363" aca="1" ca="1">IF($A$2="Tous",SUMPRODUCT((Potentials!$F$2:$F$2000)*(Potentials!$A$2:$A$2000=BA363)*(Potentials!$E$2:$E$2000&lt;&gt;"8 - Gagne")*(Potentials!$E$2:$E$2000&lt;&gt;"9 - Perdu")*(Potentials!$E$2:$E$2000&lt;&gt;"10 - Gele"))
+SUMPRODUCT((Potentials!$F$2:$F$2000=0)*(Potentials!$A$2:$A$2000=BA363)*(Potentials!$D$2:$D$2000)*(Potentials!$E$2:$E$2000&lt;&gt;"8 - Gagne")*(Potentials!$E$2:$E$2000&lt;&gt;"9 - Perdu")*(Potentials!$E$2:$E$2000&lt;&gt;"10 - Gele")),
SUMPRODUCT((Potentials!$F$2:$F$2000)*(Potentials!$A$2:$A$2000=BA363)*(Potentials!$E$2:$E$2000&lt;&gt;"8 - Gagne")*(Potentials!$E$2:$E$2000&lt;&gt;"9 - Perdu")*(Potentials!$E$2:$E$2000&lt;&gt;"10 - Gele")*(Potentials!$O$2:$O$2000=$A$2))
+SUMPRODUCT((Potentials!$F$2:$F$2000=0)*(Potentials!$A$2:$A$2000=BA363)*(Potentials!$D$2:$D$2000)*(Potentials!$E$2:$E$2000&lt;&gt;"8 - Gagne")*(Potentials!$E$2:$E$2000&lt;&gt;"9 - Perdu")*(Potentials!$E$2:$E$2000&lt;&gt;"10 - Gele")*(Potentials!$O$2:$O$2000=$A$2)))</f>
      </c>
    </row>
    <row r="364" spans="1:113">
      <c r="R364" t="str">
        <f>Potentials!A362</f>
      </c>
      <c r="S364" s="1" t="str">
        <f>Potentials!M362</f>
      </c>
      <c r="T364" s="47" t="str">
        <f>IF(INDEX(Potentials!$A$1:$O$1000,MATCH(R364,Potentials!$A$1:$A$1000,0),MATCH("Origine setup",Potentials!$A$1:$O$1,0))&lt;&gt;"",0,
IF($A$2="Tous",
IF(AND($R$2=0,$S$2=0,DATE(YEAR(S364),MONTH(S364),DAY(S364))&gt;=$O$6,(DATE(YEAR(S364),MONTH(S364),DAY(S364))&lt;=$O$3),LEFT(R364,3)="PRA"),1,
IF(AND($R$2&lt;&gt;0,$S$2&lt;&gt;0,DATE(YEAR(S364),MONTH(S364),DAY(S364))&gt;=$R$2,(DATE(YEAR(S364),MONTH(S364),DAY(S364))&lt;=$S$2),LEFT(R364,3)="PRA"),1,0)),
IF(AND($R$2=0,$S$2=0,DATE(YEAR(S364),MONTH(S364),DAY(S364))&gt;=$O$6,(DATE(YEAR(S364),MONTH(S364),DAY(S364))&lt;=$O$3),INDEX(Potentials!$A$1:$O$1000,MATCH(R364,Potentials!$A$1:$A$1000,0),MATCH("Groupe",Potentials!$A$1:$O$1,0))=$A$2,LEFT(R364,3)="PRA"),1,
IF(AND($R$2&lt;&gt;0,$S$2&lt;&gt;0,DATE(YEAR(S364),MONTH(S364),DAY(S364))&gt;=$R$2,(DATE(YEAR(S364),MONTH(S364),DAY(S364))&lt;=$S$2),INDEX(Potentials!$A$1:$O$1000,MATCH(R364,Potentials!$A$1:$A$1000,0),MATCH("Groupe",Potentials!$A$1:$O$1,0))=$A$2,LEFT(R364,3)="PRA"),1,0))))</f>
      </c>
      <c r="U364" s="47" t="str">
        <f>IF(T364&lt;&gt;0,SUM($T$4:T364),0)</f>
      </c>
      <c r="V364" s="1"/>
      <c r="W364" s="17"/>
      <c r="Y364" t="str">
        <f>Projects!A362</f>
      </c>
      <c r="Z364" s="1" t="str">
        <f>Projects!I362</f>
      </c>
      <c r="AA364" s="47" t="str">
        <f>IF($A$2="Tous",
IF(AND($Y$2=0,$Z$2=0,DATE(YEAR(Z364),MONTH(Z364),DAY(Z364))&gt;=$O$6,(DATE(YEAR(Z364),MONTH(Z364),DAY(Z364))&lt;=$O$3)),1,
IF(AND($Y$2&lt;&gt;0,$Z$2&lt;&gt;0,DATE(YEAR(Z364),MONTH(Z364),DAY(Z364))&gt;=$Y$2,(DATE(YEAR(Z364),MONTH(Z364),DAY(Z364))&lt;=$Z$2)),1,0)),
IF(AND($Y$2=0,$Z$2=0,DATE(YEAR(Z364),MONTH(Z364),DAY(Z364))&gt;=$O$6,(DATE(YEAR(Z364),MONTH(Z364),DAY(Z364))&lt;=$O$3),INDEX(Projects!$A$1:$O$1000,MATCH(Y364,Projects!$A$1:$A$1000,0),MATCH("Groupe",Projects!$A$1:$O$1,0))=$A$2),1,
IF(AND($Y$2&lt;&gt;0,$Z$2&lt;&gt;0,DATE(YEAR(Z364),MONTH(Z364),DAY(Z364))&gt;=$Y$2,(DATE(YEAR(Z364),MONTH(Z364),DAY(Z364))&lt;=$Z$2),INDEX(Projects!$A$1:$O$1000,MATCH(Y364,Projects!$A$1:$A$1000,0),MATCH("Groupe",Projects!$A$1:$O$1,0))=$A$2),1,0)))</f>
      </c>
      <c r="AB364" s="47" t="str">
        <f>IF(AA364&lt;&gt;0,SUM($AA$4:AA364),0)</f>
      </c>
      <c r="AC364" s="1"/>
      <c r="AD364" s="17"/>
      <c r="AF364" t="str">
        <f>Projects!A362</f>
      </c>
      <c r="AG364" s="1" t="str">
        <f>Projects!D362</f>
      </c>
      <c r="AH364" s="47" t="str">
        <f>IF($A$2="Tous",
IF(AND($AF$2=0,$AG$2=0,DATE(YEAR(AG364),MONTH(AG364),DAY(AG364))&gt;=$O$6,(DATE(YEAR(AG364),MONTH(AG364),DAY(AG364))&lt;=$O$3)),1,
IF(AND($AF$2&lt;&gt;0,$AG$2&lt;&gt;0,DATE(YEAR(AG364),MONTH(AG364),DAY(AG364))&gt;=$AF$2,(DATE(YEAR(AG364),MONTH(AG364),DAY(AG364))&lt;=$AG$2)),1,0)),
IF(AND($AF$2=0,$AG$2=0,DATE(YEAR(AG364),MONTH(AG364),DAY(AG364))&gt;=$O$6,(DATE(YEAR(AG364),MONTH(AG364),DAY(AG364))&lt;=$O$3),INDEX(Projects!$A$1:$O$1000,MATCH(AF364,Projects!$A$1:$A$1000,0),MATCH("Groupe",Projects!$A$1:$O$1,0))=$A$2),1,
IF(AND($AF$2&lt;&gt;0,$AG$2&lt;&gt;0,DATE(YEAR(AG364),MONTH(AG364),DAY(AG364))&gt;=$AF$2,(DATE(YEAR(AG364),MONTH(AG364),DAY(AG364))&lt;=$AG$2),INDEX(Projects!$A$1:$O$1000,MATCH(AF364,Projects!$A$1:$A$1000,0),MATCH("Groupe",Projects!$A$1:$O$1,0))=$A$2),1,0)))</f>
      </c>
      <c r="AI364" s="47" t="str">
        <f>IF(AH364&lt;&gt;0,SUM($AH$4:AH364),0)</f>
      </c>
      <c r="AJ364" s="1"/>
      <c r="AK364" s="17"/>
      <c r="AM364" t="str">
        <f>Potentials!A362</f>
      </c>
      <c r="AN364" s="1" t="str">
        <f>Potentials!L362</f>
      </c>
      <c r="AO364" s="47" t="str">
        <f>IF(INDEX(Potentials!$A$1:$O$1000,MATCH(R364,Potentials!$A$1:$A$1000,0),MATCH("Origine setup",Potentials!$A$1:$O$1,0))&lt;&gt;"",0,
IF($A$2="Tous",
IF(AND($AM$2=0,$AN$2=0,DATE(YEAR(AN364),MONTH(AN364),DAY(AN364))&gt;=$O$6,(DATE(YEAR(AN364),MONTH(AN364),DAY(AN364))&lt;=$O$3),INDEX(Potentials!$A$1:$O$10000,MATCH(AM364,Potentials!$A$1:$A$1000,0),MATCH("Statut",Potentials!$A$1:$O$1,0))="9 -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IF(AND($AM$2&lt;&gt;0,$AN$2&lt;&gt;0,DATE(YEAR(AN364),MONTH(AN364),DAY(AN364))&gt;=$AM$2,(DATE(YEAR(AN364),MONTH(AN364),DAY(AN364))&lt;=$AN$2),INDEX(Potentials!$A$1:$O$10000,MATCH(AM364,Potentials!$A$1:$A$1000,0),MATCH("Statut",Potentials!$A$1:$O$1,0))="9 - Perdu"),1,0)),
IF(AND($AM$2=0,$AN$2=0,DATE(YEAR(AN364),MONTH(AN364),DAY(AN364))&gt;=$O$6,(DATE(YEAR(AN364),MONTH(AN364),DAY(AN364))&lt;=$O$3),INDEX(Potentials!$A$1:$O$1000,MATCH(AM364,Potentials!$A$1:$A$1000,0),MATCH("Groupe",Potentials!$A$1:$O$1,0))=$A$2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,MATCH(AM364,Potentials!$A$1:$A$1000,0),MATCH("Groupe",Potentials!$A$1:$O$1,0))=$A$2,INDEX(Potentials!$A$1:$O$10000,MATCH(AM364,Potentials!$A$1:$A$1000,0),MATCH("Statut",Potentials!$A$1:$O$1,0))="9 - Perdu"),1,0))))</f>
      </c>
      <c r="AP364" s="47" t="str">
        <f>IF(AO364&lt;&gt;0,SUM($AO$4:AO364),0)</f>
      </c>
      <c r="AQ364" s="1"/>
      <c r="AR364" s="17"/>
      <c r="AT364" t="str">
        <f>IF(COUNTIF($AT$4:AT363,Potentials!B362)&gt;0,"",Potentials!B362)</f>
      </c>
      <c r="AU364" s="2" t="str">
        <f t="array" ref="AU364" aca="1" ca="1">IF($A$2="Tous",SUMPRODUCT((Potentials!$F$2:$F$2000)*(Potentials!$B$2:$B$2000=AT364)*(Potentials!$E$2:$E$2000&lt;&gt;"8 - Gagne")*(Potentials!$E$2:$E$2000&lt;&gt;"9 - Perdu")*(Potentials!$E$2:$E$2000&lt;&gt;"10 - Gele"))
+SUMPRODUCT((Potentials!$F$2:$F$2000=0)*(Potentials!$B$2:$B$2000=AT364)*(Potentials!$D$2:$D$2000)*(Potentials!$E$2:$E$2000&lt;&gt;"8 - Gagne")*(Potentials!$E$2:$E$2000&lt;&gt;"9 - Perdu")*(Potentials!$E$2:$E$2000&lt;&gt;"10 - Gele")),
SUMPRODUCT((Potentials!$F$2:$F$2000)*(Potentials!$B$2:$B$2000=AT364)*(Potentials!$E$2:$E$2000&lt;&gt;"8 - Gagne")*(Potentials!$E$2:$E$2000&lt;&gt;"9 - Perdu")*(Potentials!$E$2:$E$2000&lt;&gt;"10 - Gele")*(Potentials!$O$2:$O$2000=$A$2))
+SUMPRODUCT((Potentials!$F$2:$F$2000=0)*(Potentials!$B$2:$B$2000=AT364)*(Potentials!$D$2:$D$2000)*(Potentials!$E$2:$E$2000&lt;&gt;"8 - Gagne")*(Potentials!$E$2:$E$2000&lt;&gt;"9 - Perdu")*(Potentials!$E$2:$E$2000&lt;&gt;"10 - Gele")*(Potentials!$O$2:$O$2000=$A$2)))</f>
      </c>
      <c r="BA364" t="str">
        <f>Potentials!A362</f>
      </c>
      <c r="BB364" s="2" t="str">
        <f t="array" ref="BB364" aca="1" ca="1">IF($A$2="Tous",SUMPRODUCT((Potentials!$F$2:$F$2000)*(Potentials!$A$2:$A$2000=BA364)*(Potentials!$E$2:$E$2000&lt;&gt;"8 - Gagne")*(Potentials!$E$2:$E$2000&lt;&gt;"9 - Perdu")*(Potentials!$E$2:$E$2000&lt;&gt;"10 - Gele"))
+SUMPRODUCT((Potentials!$F$2:$F$2000=0)*(Potentials!$A$2:$A$2000=BA364)*(Potentials!$D$2:$D$2000)*(Potentials!$E$2:$E$2000&lt;&gt;"8 - Gagne")*(Potentials!$E$2:$E$2000&lt;&gt;"9 - Perdu")*(Potentials!$E$2:$E$2000&lt;&gt;"10 - Gele")),
SUMPRODUCT((Potentials!$F$2:$F$2000)*(Potentials!$A$2:$A$2000=BA364)*(Potentials!$E$2:$E$2000&lt;&gt;"8 - Gagne")*(Potentials!$E$2:$E$2000&lt;&gt;"9 - Perdu")*(Potentials!$E$2:$E$2000&lt;&gt;"10 - Gele")*(Potentials!$O$2:$O$2000=$A$2))
+SUMPRODUCT((Potentials!$F$2:$F$2000=0)*(Potentials!$A$2:$A$2000=BA364)*(Potentials!$D$2:$D$2000)*(Potentials!$E$2:$E$2000&lt;&gt;"8 - Gagne")*(Potentials!$E$2:$E$2000&lt;&gt;"9 - Perdu")*(Potentials!$E$2:$E$2000&lt;&gt;"10 - Gele")*(Potentials!$O$2:$O$2000=$A$2)))</f>
      </c>
    </row>
    <row r="365" spans="1:113">
      <c r="R365" t="str">
        <f>Potentials!A363</f>
      </c>
      <c r="S365" s="1" t="str">
        <f>Potentials!M363</f>
      </c>
      <c r="T365" s="47" t="str">
        <f>IF(INDEX(Potentials!$A$1:$O$1000,MATCH(R365,Potentials!$A$1:$A$1000,0),MATCH("Origine setup",Potentials!$A$1:$O$1,0))&lt;&gt;"",0,
IF($A$2="Tous",
IF(AND($R$2=0,$S$2=0,DATE(YEAR(S365),MONTH(S365),DAY(S365))&gt;=$O$6,(DATE(YEAR(S365),MONTH(S365),DAY(S365))&lt;=$O$3),LEFT(R365,3)="PRA"),1,
IF(AND($R$2&lt;&gt;0,$S$2&lt;&gt;0,DATE(YEAR(S365),MONTH(S365),DAY(S365))&gt;=$R$2,(DATE(YEAR(S365),MONTH(S365),DAY(S365))&lt;=$S$2),LEFT(R365,3)="PRA"),1,0)),
IF(AND($R$2=0,$S$2=0,DATE(YEAR(S365),MONTH(S365),DAY(S365))&gt;=$O$6,(DATE(YEAR(S365),MONTH(S365),DAY(S365))&lt;=$O$3),INDEX(Potentials!$A$1:$O$1000,MATCH(R365,Potentials!$A$1:$A$1000,0),MATCH("Groupe",Potentials!$A$1:$O$1,0))=$A$2,LEFT(R365,3)="PRA"),1,
IF(AND($R$2&lt;&gt;0,$S$2&lt;&gt;0,DATE(YEAR(S365),MONTH(S365),DAY(S365))&gt;=$R$2,(DATE(YEAR(S365),MONTH(S365),DAY(S365))&lt;=$S$2),INDEX(Potentials!$A$1:$O$1000,MATCH(R365,Potentials!$A$1:$A$1000,0),MATCH("Groupe",Potentials!$A$1:$O$1,0))=$A$2,LEFT(R365,3)="PRA"),1,0))))</f>
      </c>
      <c r="U365" s="47" t="str">
        <f>IF(T365&lt;&gt;0,SUM($T$4:T365),0)</f>
      </c>
      <c r="V365" s="1"/>
      <c r="W365" s="17"/>
      <c r="Y365" t="str">
        <f>Projects!A363</f>
      </c>
      <c r="Z365" s="1" t="str">
        <f>Projects!I363</f>
      </c>
      <c r="AA365" s="47" t="str">
        <f>IF($A$2="Tous",
IF(AND($Y$2=0,$Z$2=0,DATE(YEAR(Z365),MONTH(Z365),DAY(Z365))&gt;=$O$6,(DATE(YEAR(Z365),MONTH(Z365),DAY(Z365))&lt;=$O$3)),1,
IF(AND($Y$2&lt;&gt;0,$Z$2&lt;&gt;0,DATE(YEAR(Z365),MONTH(Z365),DAY(Z365))&gt;=$Y$2,(DATE(YEAR(Z365),MONTH(Z365),DAY(Z365))&lt;=$Z$2)),1,0)),
IF(AND($Y$2=0,$Z$2=0,DATE(YEAR(Z365),MONTH(Z365),DAY(Z365))&gt;=$O$6,(DATE(YEAR(Z365),MONTH(Z365),DAY(Z365))&lt;=$O$3),INDEX(Projects!$A$1:$O$1000,MATCH(Y365,Projects!$A$1:$A$1000,0),MATCH("Groupe",Projects!$A$1:$O$1,0))=$A$2),1,
IF(AND($Y$2&lt;&gt;0,$Z$2&lt;&gt;0,DATE(YEAR(Z365),MONTH(Z365),DAY(Z365))&gt;=$Y$2,(DATE(YEAR(Z365),MONTH(Z365),DAY(Z365))&lt;=$Z$2),INDEX(Projects!$A$1:$O$1000,MATCH(Y365,Projects!$A$1:$A$1000,0),MATCH("Groupe",Projects!$A$1:$O$1,0))=$A$2),1,0)))</f>
      </c>
      <c r="AB365" s="47" t="str">
        <f>IF(AA365&lt;&gt;0,SUM($AA$4:AA365),0)</f>
      </c>
      <c r="AC365" s="1"/>
      <c r="AD365" s="17"/>
      <c r="AF365" t="str">
        <f>Projects!A363</f>
      </c>
      <c r="AG365" s="1" t="str">
        <f>Projects!D363</f>
      </c>
      <c r="AH365" s="47" t="str">
        <f>IF($A$2="Tous",
IF(AND($AF$2=0,$AG$2=0,DATE(YEAR(AG365),MONTH(AG365),DAY(AG365))&gt;=$O$6,(DATE(YEAR(AG365),MONTH(AG365),DAY(AG365))&lt;=$O$3)),1,
IF(AND($AF$2&lt;&gt;0,$AG$2&lt;&gt;0,DATE(YEAR(AG365),MONTH(AG365),DAY(AG365))&gt;=$AF$2,(DATE(YEAR(AG365),MONTH(AG365),DAY(AG365))&lt;=$AG$2)),1,0)),
IF(AND($AF$2=0,$AG$2=0,DATE(YEAR(AG365),MONTH(AG365),DAY(AG365))&gt;=$O$6,(DATE(YEAR(AG365),MONTH(AG365),DAY(AG365))&lt;=$O$3),INDEX(Projects!$A$1:$O$1000,MATCH(AF365,Projects!$A$1:$A$1000,0),MATCH("Groupe",Projects!$A$1:$O$1,0))=$A$2),1,
IF(AND($AF$2&lt;&gt;0,$AG$2&lt;&gt;0,DATE(YEAR(AG365),MONTH(AG365),DAY(AG365))&gt;=$AF$2,(DATE(YEAR(AG365),MONTH(AG365),DAY(AG365))&lt;=$AG$2),INDEX(Projects!$A$1:$O$1000,MATCH(AF365,Projects!$A$1:$A$1000,0),MATCH("Groupe",Projects!$A$1:$O$1,0))=$A$2),1,0)))</f>
      </c>
      <c r="AI365" s="47" t="str">
        <f>IF(AH365&lt;&gt;0,SUM($AH$4:AH365),0)</f>
      </c>
      <c r="AJ365" s="1"/>
      <c r="AK365" s="17"/>
      <c r="AM365" t="str">
        <f>Potentials!A363</f>
      </c>
      <c r="AN365" s="1" t="str">
        <f>Potentials!L363</f>
      </c>
      <c r="AO365" s="47" t="str">
        <f>IF(INDEX(Potentials!$A$1:$O$1000,MATCH(R365,Potentials!$A$1:$A$1000,0),MATCH("Origine setup",Potentials!$A$1:$O$1,0))&lt;&gt;"",0,
IF($A$2="Tous",
IF(AND($AM$2=0,$AN$2=0,DATE(YEAR(AN365),MONTH(AN365),DAY(AN365))&gt;=$O$6,(DATE(YEAR(AN365),MONTH(AN365),DAY(AN365))&lt;=$O$3),INDEX(Potentials!$A$1:$O$10000,MATCH(AM365,Potentials!$A$1:$A$1000,0),MATCH("Statut",Potentials!$A$1:$O$1,0))="9 -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IF(AND($AM$2&lt;&gt;0,$AN$2&lt;&gt;0,DATE(YEAR(AN365),MONTH(AN365),DAY(AN365))&gt;=$AM$2,(DATE(YEAR(AN365),MONTH(AN365),DAY(AN365))&lt;=$AN$2),INDEX(Potentials!$A$1:$O$10000,MATCH(AM365,Potentials!$A$1:$A$1000,0),MATCH("Statut",Potentials!$A$1:$O$1,0))="9 - Perdu"),1,0)),
IF(AND($AM$2=0,$AN$2=0,DATE(YEAR(AN365),MONTH(AN365),DAY(AN365))&gt;=$O$6,(DATE(YEAR(AN365),MONTH(AN365),DAY(AN365))&lt;=$O$3),INDEX(Potentials!$A$1:$O$1000,MATCH(AM365,Potentials!$A$1:$A$1000,0),MATCH("Groupe",Potentials!$A$1:$O$1,0))=$A$2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,MATCH(AM365,Potentials!$A$1:$A$1000,0),MATCH("Groupe",Potentials!$A$1:$O$1,0))=$A$2,INDEX(Potentials!$A$1:$O$10000,MATCH(AM365,Potentials!$A$1:$A$1000,0),MATCH("Statut",Potentials!$A$1:$O$1,0))="9 - Perdu"),1,0))))</f>
      </c>
      <c r="AP365" s="47" t="str">
        <f>IF(AO365&lt;&gt;0,SUM($AO$4:AO365),0)</f>
      </c>
      <c r="AQ365" s="1"/>
      <c r="AR365" s="17"/>
      <c r="AT365" t="str">
        <f>IF(COUNTIF($AT$4:AT364,Potentials!B363)&gt;0,"",Potentials!B363)</f>
      </c>
      <c r="AU365" s="2" t="str">
        <f t="array" ref="AU365" aca="1" ca="1">IF($A$2="Tous",SUMPRODUCT((Potentials!$F$2:$F$2000)*(Potentials!$B$2:$B$2000=AT365)*(Potentials!$E$2:$E$2000&lt;&gt;"8 - Gagne")*(Potentials!$E$2:$E$2000&lt;&gt;"9 - Perdu")*(Potentials!$E$2:$E$2000&lt;&gt;"10 - Gele"))
+SUMPRODUCT((Potentials!$F$2:$F$2000=0)*(Potentials!$B$2:$B$2000=AT365)*(Potentials!$D$2:$D$2000)*(Potentials!$E$2:$E$2000&lt;&gt;"8 - Gagne")*(Potentials!$E$2:$E$2000&lt;&gt;"9 - Perdu")*(Potentials!$E$2:$E$2000&lt;&gt;"10 - Gele")),
SUMPRODUCT((Potentials!$F$2:$F$2000)*(Potentials!$B$2:$B$2000=AT365)*(Potentials!$E$2:$E$2000&lt;&gt;"8 - Gagne")*(Potentials!$E$2:$E$2000&lt;&gt;"9 - Perdu")*(Potentials!$E$2:$E$2000&lt;&gt;"10 - Gele")*(Potentials!$O$2:$O$2000=$A$2))
+SUMPRODUCT((Potentials!$F$2:$F$2000=0)*(Potentials!$B$2:$B$2000=AT365)*(Potentials!$D$2:$D$2000)*(Potentials!$E$2:$E$2000&lt;&gt;"8 - Gagne")*(Potentials!$E$2:$E$2000&lt;&gt;"9 - Perdu")*(Potentials!$E$2:$E$2000&lt;&gt;"10 - Gele")*(Potentials!$O$2:$O$2000=$A$2)))</f>
      </c>
      <c r="BA365" t="str">
        <f>Potentials!A363</f>
      </c>
      <c r="BB365" s="2" t="str">
        <f t="array" ref="BB365" aca="1" ca="1">IF($A$2="Tous",SUMPRODUCT((Potentials!$F$2:$F$2000)*(Potentials!$A$2:$A$2000=BA365)*(Potentials!$E$2:$E$2000&lt;&gt;"8 - Gagne")*(Potentials!$E$2:$E$2000&lt;&gt;"9 - Perdu")*(Potentials!$E$2:$E$2000&lt;&gt;"10 - Gele"))
+SUMPRODUCT((Potentials!$F$2:$F$2000=0)*(Potentials!$A$2:$A$2000=BA365)*(Potentials!$D$2:$D$2000)*(Potentials!$E$2:$E$2000&lt;&gt;"8 - Gagne")*(Potentials!$E$2:$E$2000&lt;&gt;"9 - Perdu")*(Potentials!$E$2:$E$2000&lt;&gt;"10 - Gele")),
SUMPRODUCT((Potentials!$F$2:$F$2000)*(Potentials!$A$2:$A$2000=BA365)*(Potentials!$E$2:$E$2000&lt;&gt;"8 - Gagne")*(Potentials!$E$2:$E$2000&lt;&gt;"9 - Perdu")*(Potentials!$E$2:$E$2000&lt;&gt;"10 - Gele")*(Potentials!$O$2:$O$2000=$A$2))
+SUMPRODUCT((Potentials!$F$2:$F$2000=0)*(Potentials!$A$2:$A$2000=BA365)*(Potentials!$D$2:$D$2000)*(Potentials!$E$2:$E$2000&lt;&gt;"8 - Gagne")*(Potentials!$E$2:$E$2000&lt;&gt;"9 - Perdu")*(Potentials!$E$2:$E$2000&lt;&gt;"10 - Gele")*(Potentials!$O$2:$O$2000=$A$2)))</f>
      </c>
    </row>
    <row r="366" spans="1:113">
      <c r="R366" t="str">
        <f>Potentials!A364</f>
      </c>
      <c r="S366" s="1" t="str">
        <f>Potentials!M364</f>
      </c>
      <c r="T366" s="47" t="str">
        <f>IF(INDEX(Potentials!$A$1:$O$1000,MATCH(R366,Potentials!$A$1:$A$1000,0),MATCH("Origine setup",Potentials!$A$1:$O$1,0))&lt;&gt;"",0,
IF($A$2="Tous",
IF(AND($R$2=0,$S$2=0,DATE(YEAR(S366),MONTH(S366),DAY(S366))&gt;=$O$6,(DATE(YEAR(S366),MONTH(S366),DAY(S366))&lt;=$O$3),LEFT(R366,3)="PRA"),1,
IF(AND($R$2&lt;&gt;0,$S$2&lt;&gt;0,DATE(YEAR(S366),MONTH(S366),DAY(S366))&gt;=$R$2,(DATE(YEAR(S366),MONTH(S366),DAY(S366))&lt;=$S$2),LEFT(R366,3)="PRA"),1,0)),
IF(AND($R$2=0,$S$2=0,DATE(YEAR(S366),MONTH(S366),DAY(S366))&gt;=$O$6,(DATE(YEAR(S366),MONTH(S366),DAY(S366))&lt;=$O$3),INDEX(Potentials!$A$1:$O$1000,MATCH(R366,Potentials!$A$1:$A$1000,0),MATCH("Groupe",Potentials!$A$1:$O$1,0))=$A$2,LEFT(R366,3)="PRA"),1,
IF(AND($R$2&lt;&gt;0,$S$2&lt;&gt;0,DATE(YEAR(S366),MONTH(S366),DAY(S366))&gt;=$R$2,(DATE(YEAR(S366),MONTH(S366),DAY(S366))&lt;=$S$2),INDEX(Potentials!$A$1:$O$1000,MATCH(R366,Potentials!$A$1:$A$1000,0),MATCH("Groupe",Potentials!$A$1:$O$1,0))=$A$2,LEFT(R366,3)="PRA"),1,0))))</f>
      </c>
      <c r="U366" s="47" t="str">
        <f>IF(T366&lt;&gt;0,SUM($T$4:T366),0)</f>
      </c>
      <c r="V366" s="1"/>
      <c r="W366" s="17"/>
      <c r="Y366" t="str">
        <f>Projects!A364</f>
      </c>
      <c r="Z366" s="1" t="str">
        <f>Projects!I364</f>
      </c>
      <c r="AA366" s="47" t="str">
        <f>IF($A$2="Tous",
IF(AND($Y$2=0,$Z$2=0,DATE(YEAR(Z366),MONTH(Z366),DAY(Z366))&gt;=$O$6,(DATE(YEAR(Z366),MONTH(Z366),DAY(Z366))&lt;=$O$3)),1,
IF(AND($Y$2&lt;&gt;0,$Z$2&lt;&gt;0,DATE(YEAR(Z366),MONTH(Z366),DAY(Z366))&gt;=$Y$2,(DATE(YEAR(Z366),MONTH(Z366),DAY(Z366))&lt;=$Z$2)),1,0)),
IF(AND($Y$2=0,$Z$2=0,DATE(YEAR(Z366),MONTH(Z366),DAY(Z366))&gt;=$O$6,(DATE(YEAR(Z366),MONTH(Z366),DAY(Z366))&lt;=$O$3),INDEX(Projects!$A$1:$O$1000,MATCH(Y366,Projects!$A$1:$A$1000,0),MATCH("Groupe",Projects!$A$1:$O$1,0))=$A$2),1,
IF(AND($Y$2&lt;&gt;0,$Z$2&lt;&gt;0,DATE(YEAR(Z366),MONTH(Z366),DAY(Z366))&gt;=$Y$2,(DATE(YEAR(Z366),MONTH(Z366),DAY(Z366))&lt;=$Z$2),INDEX(Projects!$A$1:$O$1000,MATCH(Y366,Projects!$A$1:$A$1000,0),MATCH("Groupe",Projects!$A$1:$O$1,0))=$A$2),1,0)))</f>
      </c>
      <c r="AB366" s="47" t="str">
        <f>IF(AA366&lt;&gt;0,SUM($AA$4:AA366),0)</f>
      </c>
      <c r="AC366" s="1"/>
      <c r="AD366" s="17"/>
      <c r="AF366" t="str">
        <f>Projects!A364</f>
      </c>
      <c r="AG366" s="1" t="str">
        <f>Projects!D364</f>
      </c>
      <c r="AH366" s="47" t="str">
        <f>IF($A$2="Tous",
IF(AND($AF$2=0,$AG$2=0,DATE(YEAR(AG366),MONTH(AG366),DAY(AG366))&gt;=$O$6,(DATE(YEAR(AG366),MONTH(AG366),DAY(AG366))&lt;=$O$3)),1,
IF(AND($AF$2&lt;&gt;0,$AG$2&lt;&gt;0,DATE(YEAR(AG366),MONTH(AG366),DAY(AG366))&gt;=$AF$2,(DATE(YEAR(AG366),MONTH(AG366),DAY(AG366))&lt;=$AG$2)),1,0)),
IF(AND($AF$2=0,$AG$2=0,DATE(YEAR(AG366),MONTH(AG366),DAY(AG366))&gt;=$O$6,(DATE(YEAR(AG366),MONTH(AG366),DAY(AG366))&lt;=$O$3),INDEX(Projects!$A$1:$O$1000,MATCH(AF366,Projects!$A$1:$A$1000,0),MATCH("Groupe",Projects!$A$1:$O$1,0))=$A$2),1,
IF(AND($AF$2&lt;&gt;0,$AG$2&lt;&gt;0,DATE(YEAR(AG366),MONTH(AG366),DAY(AG366))&gt;=$AF$2,(DATE(YEAR(AG366),MONTH(AG366),DAY(AG366))&lt;=$AG$2),INDEX(Projects!$A$1:$O$1000,MATCH(AF366,Projects!$A$1:$A$1000,0),MATCH("Groupe",Projects!$A$1:$O$1,0))=$A$2),1,0)))</f>
      </c>
      <c r="AI366" s="47" t="str">
        <f>IF(AH366&lt;&gt;0,SUM($AH$4:AH366),0)</f>
      </c>
      <c r="AJ366" s="1"/>
      <c r="AK366" s="17"/>
      <c r="AM366" t="str">
        <f>Potentials!A364</f>
      </c>
      <c r="AN366" s="1" t="str">
        <f>Potentials!L364</f>
      </c>
      <c r="AO366" s="47" t="str">
        <f>IF(INDEX(Potentials!$A$1:$O$1000,MATCH(R366,Potentials!$A$1:$A$1000,0),MATCH("Origine setup",Potentials!$A$1:$O$1,0))&lt;&gt;"",0,
IF($A$2="Tous",
IF(AND($AM$2=0,$AN$2=0,DATE(YEAR(AN366),MONTH(AN366),DAY(AN366))&gt;=$O$6,(DATE(YEAR(AN366),MONTH(AN366),DAY(AN366))&lt;=$O$3),INDEX(Potentials!$A$1:$O$10000,MATCH(AM366,Potentials!$A$1:$A$1000,0),MATCH("Statut",Potentials!$A$1:$O$1,0))="9 -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IF(AND($AM$2&lt;&gt;0,$AN$2&lt;&gt;0,DATE(YEAR(AN366),MONTH(AN366),DAY(AN366))&gt;=$AM$2,(DATE(YEAR(AN366),MONTH(AN366),DAY(AN366))&lt;=$AN$2),INDEX(Potentials!$A$1:$O$10000,MATCH(AM366,Potentials!$A$1:$A$1000,0),MATCH("Statut",Potentials!$A$1:$O$1,0))="9 - Perdu"),1,0)),
IF(AND($AM$2=0,$AN$2=0,DATE(YEAR(AN366),MONTH(AN366),DAY(AN366))&gt;=$O$6,(DATE(YEAR(AN366),MONTH(AN366),DAY(AN366))&lt;=$O$3),INDEX(Potentials!$A$1:$O$1000,MATCH(AM366,Potentials!$A$1:$A$1000,0),MATCH("Groupe",Potentials!$A$1:$O$1,0))=$A$2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,MATCH(AM366,Potentials!$A$1:$A$1000,0),MATCH("Groupe",Potentials!$A$1:$O$1,0))=$A$2,INDEX(Potentials!$A$1:$O$10000,MATCH(AM366,Potentials!$A$1:$A$1000,0),MATCH("Statut",Potentials!$A$1:$O$1,0))="9 - Perdu"),1,0))))</f>
      </c>
      <c r="AP366" s="47" t="str">
        <f>IF(AO366&lt;&gt;0,SUM($AO$4:AO366),0)</f>
      </c>
      <c r="AQ366" s="1"/>
      <c r="AR366" s="17"/>
      <c r="AT366" t="str">
        <f>IF(COUNTIF($AT$4:AT365,Potentials!B364)&gt;0,"",Potentials!B364)</f>
      </c>
      <c r="AU366" s="2" t="str">
        <f t="array" ref="AU366" aca="1" ca="1">IF($A$2="Tous",SUMPRODUCT((Potentials!$F$2:$F$2000)*(Potentials!$B$2:$B$2000=AT366)*(Potentials!$E$2:$E$2000&lt;&gt;"8 - Gagne")*(Potentials!$E$2:$E$2000&lt;&gt;"9 - Perdu")*(Potentials!$E$2:$E$2000&lt;&gt;"10 - Gele"))
+SUMPRODUCT((Potentials!$F$2:$F$2000=0)*(Potentials!$B$2:$B$2000=AT366)*(Potentials!$D$2:$D$2000)*(Potentials!$E$2:$E$2000&lt;&gt;"8 - Gagne")*(Potentials!$E$2:$E$2000&lt;&gt;"9 - Perdu")*(Potentials!$E$2:$E$2000&lt;&gt;"10 - Gele")),
SUMPRODUCT((Potentials!$F$2:$F$2000)*(Potentials!$B$2:$B$2000=AT366)*(Potentials!$E$2:$E$2000&lt;&gt;"8 - Gagne")*(Potentials!$E$2:$E$2000&lt;&gt;"9 - Perdu")*(Potentials!$E$2:$E$2000&lt;&gt;"10 - Gele")*(Potentials!$O$2:$O$2000=$A$2))
+SUMPRODUCT((Potentials!$F$2:$F$2000=0)*(Potentials!$B$2:$B$2000=AT366)*(Potentials!$D$2:$D$2000)*(Potentials!$E$2:$E$2000&lt;&gt;"8 - Gagne")*(Potentials!$E$2:$E$2000&lt;&gt;"9 - Perdu")*(Potentials!$E$2:$E$2000&lt;&gt;"10 - Gele")*(Potentials!$O$2:$O$2000=$A$2)))</f>
      </c>
      <c r="BA366" t="str">
        <f>Potentials!A364</f>
      </c>
      <c r="BB366" s="2" t="str">
        <f t="array" ref="BB366" aca="1" ca="1">IF($A$2="Tous",SUMPRODUCT((Potentials!$F$2:$F$2000)*(Potentials!$A$2:$A$2000=BA366)*(Potentials!$E$2:$E$2000&lt;&gt;"8 - Gagne")*(Potentials!$E$2:$E$2000&lt;&gt;"9 - Perdu")*(Potentials!$E$2:$E$2000&lt;&gt;"10 - Gele"))
+SUMPRODUCT((Potentials!$F$2:$F$2000=0)*(Potentials!$A$2:$A$2000=BA366)*(Potentials!$D$2:$D$2000)*(Potentials!$E$2:$E$2000&lt;&gt;"8 - Gagne")*(Potentials!$E$2:$E$2000&lt;&gt;"9 - Perdu")*(Potentials!$E$2:$E$2000&lt;&gt;"10 - Gele")),
SUMPRODUCT((Potentials!$F$2:$F$2000)*(Potentials!$A$2:$A$2000=BA366)*(Potentials!$E$2:$E$2000&lt;&gt;"8 - Gagne")*(Potentials!$E$2:$E$2000&lt;&gt;"9 - Perdu")*(Potentials!$E$2:$E$2000&lt;&gt;"10 - Gele")*(Potentials!$O$2:$O$2000=$A$2))
+SUMPRODUCT((Potentials!$F$2:$F$2000=0)*(Potentials!$A$2:$A$2000=BA366)*(Potentials!$D$2:$D$2000)*(Potentials!$E$2:$E$2000&lt;&gt;"8 - Gagne")*(Potentials!$E$2:$E$2000&lt;&gt;"9 - Perdu")*(Potentials!$E$2:$E$2000&lt;&gt;"10 - Gele")*(Potentials!$O$2:$O$2000=$A$2)))</f>
      </c>
    </row>
    <row r="367" spans="1:113">
      <c r="R367" t="str">
        <f>Potentials!A365</f>
      </c>
      <c r="S367" s="1" t="str">
        <f>Potentials!M365</f>
      </c>
      <c r="T367" s="47" t="str">
        <f>IF(INDEX(Potentials!$A$1:$O$1000,MATCH(R367,Potentials!$A$1:$A$1000,0),MATCH("Origine setup",Potentials!$A$1:$O$1,0))&lt;&gt;"",0,
IF($A$2="Tous",
IF(AND($R$2=0,$S$2=0,DATE(YEAR(S367),MONTH(S367),DAY(S367))&gt;=$O$6,(DATE(YEAR(S367),MONTH(S367),DAY(S367))&lt;=$O$3),LEFT(R367,3)="PRA"),1,
IF(AND($R$2&lt;&gt;0,$S$2&lt;&gt;0,DATE(YEAR(S367),MONTH(S367),DAY(S367))&gt;=$R$2,(DATE(YEAR(S367),MONTH(S367),DAY(S367))&lt;=$S$2),LEFT(R367,3)="PRA"),1,0)),
IF(AND($R$2=0,$S$2=0,DATE(YEAR(S367),MONTH(S367),DAY(S367))&gt;=$O$6,(DATE(YEAR(S367),MONTH(S367),DAY(S367))&lt;=$O$3),INDEX(Potentials!$A$1:$O$1000,MATCH(R367,Potentials!$A$1:$A$1000,0),MATCH("Groupe",Potentials!$A$1:$O$1,0))=$A$2,LEFT(R367,3)="PRA"),1,
IF(AND($R$2&lt;&gt;0,$S$2&lt;&gt;0,DATE(YEAR(S367),MONTH(S367),DAY(S367))&gt;=$R$2,(DATE(YEAR(S367),MONTH(S367),DAY(S367))&lt;=$S$2),INDEX(Potentials!$A$1:$O$1000,MATCH(R367,Potentials!$A$1:$A$1000,0),MATCH("Groupe",Potentials!$A$1:$O$1,0))=$A$2,LEFT(R367,3)="PRA"),1,0))))</f>
      </c>
      <c r="U367" s="47" t="str">
        <f>IF(T367&lt;&gt;0,SUM($T$4:T367),0)</f>
      </c>
      <c r="V367" s="1"/>
      <c r="W367" s="17"/>
      <c r="Y367" t="str">
        <f>Projects!A365</f>
      </c>
      <c r="Z367" s="1" t="str">
        <f>Projects!I365</f>
      </c>
      <c r="AA367" s="47" t="str">
        <f>IF($A$2="Tous",
IF(AND($Y$2=0,$Z$2=0,DATE(YEAR(Z367),MONTH(Z367),DAY(Z367))&gt;=$O$6,(DATE(YEAR(Z367),MONTH(Z367),DAY(Z367))&lt;=$O$3)),1,
IF(AND($Y$2&lt;&gt;0,$Z$2&lt;&gt;0,DATE(YEAR(Z367),MONTH(Z367),DAY(Z367))&gt;=$Y$2,(DATE(YEAR(Z367),MONTH(Z367),DAY(Z367))&lt;=$Z$2)),1,0)),
IF(AND($Y$2=0,$Z$2=0,DATE(YEAR(Z367),MONTH(Z367),DAY(Z367))&gt;=$O$6,(DATE(YEAR(Z367),MONTH(Z367),DAY(Z367))&lt;=$O$3),INDEX(Projects!$A$1:$O$1000,MATCH(Y367,Projects!$A$1:$A$1000,0),MATCH("Groupe",Projects!$A$1:$O$1,0))=$A$2),1,
IF(AND($Y$2&lt;&gt;0,$Z$2&lt;&gt;0,DATE(YEAR(Z367),MONTH(Z367),DAY(Z367))&gt;=$Y$2,(DATE(YEAR(Z367),MONTH(Z367),DAY(Z367))&lt;=$Z$2),INDEX(Projects!$A$1:$O$1000,MATCH(Y367,Projects!$A$1:$A$1000,0),MATCH("Groupe",Projects!$A$1:$O$1,0))=$A$2),1,0)))</f>
      </c>
      <c r="AB367" s="47" t="str">
        <f>IF(AA367&lt;&gt;0,SUM($AA$4:AA367),0)</f>
      </c>
      <c r="AC367" s="1"/>
      <c r="AD367" s="17"/>
      <c r="AF367" t="str">
        <f>Projects!A365</f>
      </c>
      <c r="AG367" s="1" t="str">
        <f>Projects!D365</f>
      </c>
      <c r="AH367" s="47" t="str">
        <f>IF($A$2="Tous",
IF(AND($AF$2=0,$AG$2=0,DATE(YEAR(AG367),MONTH(AG367),DAY(AG367))&gt;=$O$6,(DATE(YEAR(AG367),MONTH(AG367),DAY(AG367))&lt;=$O$3)),1,
IF(AND($AF$2&lt;&gt;0,$AG$2&lt;&gt;0,DATE(YEAR(AG367),MONTH(AG367),DAY(AG367))&gt;=$AF$2,(DATE(YEAR(AG367),MONTH(AG367),DAY(AG367))&lt;=$AG$2)),1,0)),
IF(AND($AF$2=0,$AG$2=0,DATE(YEAR(AG367),MONTH(AG367),DAY(AG367))&gt;=$O$6,(DATE(YEAR(AG367),MONTH(AG367),DAY(AG367))&lt;=$O$3),INDEX(Projects!$A$1:$O$1000,MATCH(AF367,Projects!$A$1:$A$1000,0),MATCH("Groupe",Projects!$A$1:$O$1,0))=$A$2),1,
IF(AND($AF$2&lt;&gt;0,$AG$2&lt;&gt;0,DATE(YEAR(AG367),MONTH(AG367),DAY(AG367))&gt;=$AF$2,(DATE(YEAR(AG367),MONTH(AG367),DAY(AG367))&lt;=$AG$2),INDEX(Projects!$A$1:$O$1000,MATCH(AF367,Projects!$A$1:$A$1000,0),MATCH("Groupe",Projects!$A$1:$O$1,0))=$A$2),1,0)))</f>
      </c>
      <c r="AI367" s="47" t="str">
        <f>IF(AH367&lt;&gt;0,SUM($AH$4:AH367),0)</f>
      </c>
      <c r="AJ367" s="1"/>
      <c r="AK367" s="17"/>
      <c r="AM367" t="str">
        <f>Potentials!A365</f>
      </c>
      <c r="AN367" s="1" t="str">
        <f>Potentials!L365</f>
      </c>
      <c r="AO367" s="47" t="str">
        <f>IF(INDEX(Potentials!$A$1:$O$1000,MATCH(R367,Potentials!$A$1:$A$1000,0),MATCH("Origine setup",Potentials!$A$1:$O$1,0))&lt;&gt;"",0,
IF($A$2="Tous",
IF(AND($AM$2=0,$AN$2=0,DATE(YEAR(AN367),MONTH(AN367),DAY(AN367))&gt;=$O$6,(DATE(YEAR(AN367),MONTH(AN367),DAY(AN367))&lt;=$O$3),INDEX(Potentials!$A$1:$O$10000,MATCH(AM367,Potentials!$A$1:$A$1000,0),MATCH("Statut",Potentials!$A$1:$O$1,0))="9 -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IF(AND($AM$2&lt;&gt;0,$AN$2&lt;&gt;0,DATE(YEAR(AN367),MONTH(AN367),DAY(AN367))&gt;=$AM$2,(DATE(YEAR(AN367),MONTH(AN367),DAY(AN367))&lt;=$AN$2),INDEX(Potentials!$A$1:$O$10000,MATCH(AM367,Potentials!$A$1:$A$1000,0),MATCH("Statut",Potentials!$A$1:$O$1,0))="9 - Perdu"),1,0)),
IF(AND($AM$2=0,$AN$2=0,DATE(YEAR(AN367),MONTH(AN367),DAY(AN367))&gt;=$O$6,(DATE(YEAR(AN367),MONTH(AN367),DAY(AN367))&lt;=$O$3),INDEX(Potentials!$A$1:$O$1000,MATCH(AM367,Potentials!$A$1:$A$1000,0),MATCH("Groupe",Potentials!$A$1:$O$1,0))=$A$2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,MATCH(AM367,Potentials!$A$1:$A$1000,0),MATCH("Groupe",Potentials!$A$1:$O$1,0))=$A$2,INDEX(Potentials!$A$1:$O$10000,MATCH(AM367,Potentials!$A$1:$A$1000,0),MATCH("Statut",Potentials!$A$1:$O$1,0))="9 - Perdu"),1,0))))</f>
      </c>
      <c r="AP367" s="47" t="str">
        <f>IF(AO367&lt;&gt;0,SUM($AO$4:AO367),0)</f>
      </c>
      <c r="AQ367" s="1"/>
      <c r="AR367" s="17"/>
      <c r="AT367" t="str">
        <f>IF(COUNTIF($AT$4:AT366,Potentials!B365)&gt;0,"",Potentials!B365)</f>
      </c>
      <c r="AU367" s="2" t="str">
        <f t="array" ref="AU367" aca="1" ca="1">IF($A$2="Tous",SUMPRODUCT((Potentials!$F$2:$F$2000)*(Potentials!$B$2:$B$2000=AT367)*(Potentials!$E$2:$E$2000&lt;&gt;"8 - Gagne")*(Potentials!$E$2:$E$2000&lt;&gt;"9 - Perdu")*(Potentials!$E$2:$E$2000&lt;&gt;"10 - Gele"))
+SUMPRODUCT((Potentials!$F$2:$F$2000=0)*(Potentials!$B$2:$B$2000=AT367)*(Potentials!$D$2:$D$2000)*(Potentials!$E$2:$E$2000&lt;&gt;"8 - Gagne")*(Potentials!$E$2:$E$2000&lt;&gt;"9 - Perdu")*(Potentials!$E$2:$E$2000&lt;&gt;"10 - Gele")),
SUMPRODUCT((Potentials!$F$2:$F$2000)*(Potentials!$B$2:$B$2000=AT367)*(Potentials!$E$2:$E$2000&lt;&gt;"8 - Gagne")*(Potentials!$E$2:$E$2000&lt;&gt;"9 - Perdu")*(Potentials!$E$2:$E$2000&lt;&gt;"10 - Gele")*(Potentials!$O$2:$O$2000=$A$2))
+SUMPRODUCT((Potentials!$F$2:$F$2000=0)*(Potentials!$B$2:$B$2000=AT367)*(Potentials!$D$2:$D$2000)*(Potentials!$E$2:$E$2000&lt;&gt;"8 - Gagne")*(Potentials!$E$2:$E$2000&lt;&gt;"9 - Perdu")*(Potentials!$E$2:$E$2000&lt;&gt;"10 - Gele")*(Potentials!$O$2:$O$2000=$A$2)))</f>
      </c>
      <c r="BA367" t="str">
        <f>Potentials!A365</f>
      </c>
      <c r="BB367" s="2" t="str">
        <f t="array" ref="BB367" aca="1" ca="1">IF($A$2="Tous",SUMPRODUCT((Potentials!$F$2:$F$2000)*(Potentials!$A$2:$A$2000=BA367)*(Potentials!$E$2:$E$2000&lt;&gt;"8 - Gagne")*(Potentials!$E$2:$E$2000&lt;&gt;"9 - Perdu")*(Potentials!$E$2:$E$2000&lt;&gt;"10 - Gele"))
+SUMPRODUCT((Potentials!$F$2:$F$2000=0)*(Potentials!$A$2:$A$2000=BA367)*(Potentials!$D$2:$D$2000)*(Potentials!$E$2:$E$2000&lt;&gt;"8 - Gagne")*(Potentials!$E$2:$E$2000&lt;&gt;"9 - Perdu")*(Potentials!$E$2:$E$2000&lt;&gt;"10 - Gele")),
SUMPRODUCT((Potentials!$F$2:$F$2000)*(Potentials!$A$2:$A$2000=BA367)*(Potentials!$E$2:$E$2000&lt;&gt;"8 - Gagne")*(Potentials!$E$2:$E$2000&lt;&gt;"9 - Perdu")*(Potentials!$E$2:$E$2000&lt;&gt;"10 - Gele")*(Potentials!$O$2:$O$2000=$A$2))
+SUMPRODUCT((Potentials!$F$2:$F$2000=0)*(Potentials!$A$2:$A$2000=BA367)*(Potentials!$D$2:$D$2000)*(Potentials!$E$2:$E$2000&lt;&gt;"8 - Gagne")*(Potentials!$E$2:$E$2000&lt;&gt;"9 - Perdu")*(Potentials!$E$2:$E$2000&lt;&gt;"10 - Gele")*(Potentials!$O$2:$O$2000=$A$2)))</f>
      </c>
    </row>
    <row r="368" spans="1:113">
      <c r="R368" t="str">
        <f>Potentials!A366</f>
      </c>
      <c r="S368" s="1" t="str">
        <f>Potentials!M366</f>
      </c>
      <c r="T368" s="47" t="str">
        <f>IF(INDEX(Potentials!$A$1:$O$1000,MATCH(R368,Potentials!$A$1:$A$1000,0),MATCH("Origine setup",Potentials!$A$1:$O$1,0))&lt;&gt;"",0,
IF($A$2="Tous",
IF(AND($R$2=0,$S$2=0,DATE(YEAR(S368),MONTH(S368),DAY(S368))&gt;=$O$6,(DATE(YEAR(S368),MONTH(S368),DAY(S368))&lt;=$O$3),LEFT(R368,3)="PRA"),1,
IF(AND($R$2&lt;&gt;0,$S$2&lt;&gt;0,DATE(YEAR(S368),MONTH(S368),DAY(S368))&gt;=$R$2,(DATE(YEAR(S368),MONTH(S368),DAY(S368))&lt;=$S$2),LEFT(R368,3)="PRA"),1,0)),
IF(AND($R$2=0,$S$2=0,DATE(YEAR(S368),MONTH(S368),DAY(S368))&gt;=$O$6,(DATE(YEAR(S368),MONTH(S368),DAY(S368))&lt;=$O$3),INDEX(Potentials!$A$1:$O$1000,MATCH(R368,Potentials!$A$1:$A$1000,0),MATCH("Groupe",Potentials!$A$1:$O$1,0))=$A$2,LEFT(R368,3)="PRA"),1,
IF(AND($R$2&lt;&gt;0,$S$2&lt;&gt;0,DATE(YEAR(S368),MONTH(S368),DAY(S368))&gt;=$R$2,(DATE(YEAR(S368),MONTH(S368),DAY(S368))&lt;=$S$2),INDEX(Potentials!$A$1:$O$1000,MATCH(R368,Potentials!$A$1:$A$1000,0),MATCH("Groupe",Potentials!$A$1:$O$1,0))=$A$2,LEFT(R368,3)="PRA"),1,0))))</f>
      </c>
      <c r="U368" s="47" t="str">
        <f>IF(T368&lt;&gt;0,SUM($T$4:T368),0)</f>
      </c>
      <c r="V368" s="1"/>
      <c r="W368" s="17"/>
      <c r="Y368" t="str">
        <f>Projects!A366</f>
      </c>
      <c r="Z368" s="1" t="str">
        <f>Projects!I366</f>
      </c>
      <c r="AA368" s="47" t="str">
        <f>IF($A$2="Tous",
IF(AND($Y$2=0,$Z$2=0,DATE(YEAR(Z368),MONTH(Z368),DAY(Z368))&gt;=$O$6,(DATE(YEAR(Z368),MONTH(Z368),DAY(Z368))&lt;=$O$3)),1,
IF(AND($Y$2&lt;&gt;0,$Z$2&lt;&gt;0,DATE(YEAR(Z368),MONTH(Z368),DAY(Z368))&gt;=$Y$2,(DATE(YEAR(Z368),MONTH(Z368),DAY(Z368))&lt;=$Z$2)),1,0)),
IF(AND($Y$2=0,$Z$2=0,DATE(YEAR(Z368),MONTH(Z368),DAY(Z368))&gt;=$O$6,(DATE(YEAR(Z368),MONTH(Z368),DAY(Z368))&lt;=$O$3),INDEX(Projects!$A$1:$O$1000,MATCH(Y368,Projects!$A$1:$A$1000,0),MATCH("Groupe",Projects!$A$1:$O$1,0))=$A$2),1,
IF(AND($Y$2&lt;&gt;0,$Z$2&lt;&gt;0,DATE(YEAR(Z368),MONTH(Z368),DAY(Z368))&gt;=$Y$2,(DATE(YEAR(Z368),MONTH(Z368),DAY(Z368))&lt;=$Z$2),INDEX(Projects!$A$1:$O$1000,MATCH(Y368,Projects!$A$1:$A$1000,0),MATCH("Groupe",Projects!$A$1:$O$1,0))=$A$2),1,0)))</f>
      </c>
      <c r="AB368" s="47" t="str">
        <f>IF(AA368&lt;&gt;0,SUM($AA$4:AA368),0)</f>
      </c>
      <c r="AC368" s="1"/>
      <c r="AD368" s="17"/>
      <c r="AF368" t="str">
        <f>Projects!A366</f>
      </c>
      <c r="AG368" s="1" t="str">
        <f>Projects!D366</f>
      </c>
      <c r="AH368" s="47" t="str">
        <f>IF($A$2="Tous",
IF(AND($AF$2=0,$AG$2=0,DATE(YEAR(AG368),MONTH(AG368),DAY(AG368))&gt;=$O$6,(DATE(YEAR(AG368),MONTH(AG368),DAY(AG368))&lt;=$O$3)),1,
IF(AND($AF$2&lt;&gt;0,$AG$2&lt;&gt;0,DATE(YEAR(AG368),MONTH(AG368),DAY(AG368))&gt;=$AF$2,(DATE(YEAR(AG368),MONTH(AG368),DAY(AG368))&lt;=$AG$2)),1,0)),
IF(AND($AF$2=0,$AG$2=0,DATE(YEAR(AG368),MONTH(AG368),DAY(AG368))&gt;=$O$6,(DATE(YEAR(AG368),MONTH(AG368),DAY(AG368))&lt;=$O$3),INDEX(Projects!$A$1:$O$1000,MATCH(AF368,Projects!$A$1:$A$1000,0),MATCH("Groupe",Projects!$A$1:$O$1,0))=$A$2),1,
IF(AND($AF$2&lt;&gt;0,$AG$2&lt;&gt;0,DATE(YEAR(AG368),MONTH(AG368),DAY(AG368))&gt;=$AF$2,(DATE(YEAR(AG368),MONTH(AG368),DAY(AG368))&lt;=$AG$2),INDEX(Projects!$A$1:$O$1000,MATCH(AF368,Projects!$A$1:$A$1000,0),MATCH("Groupe",Projects!$A$1:$O$1,0))=$A$2),1,0)))</f>
      </c>
      <c r="AI368" s="47" t="str">
        <f>IF(AH368&lt;&gt;0,SUM($AH$4:AH368),0)</f>
      </c>
      <c r="AJ368" s="1"/>
      <c r="AK368" s="17"/>
      <c r="AM368" t="str">
        <f>Potentials!A366</f>
      </c>
      <c r="AN368" s="1" t="str">
        <f>Potentials!L366</f>
      </c>
      <c r="AO368" s="47" t="str">
        <f>IF(INDEX(Potentials!$A$1:$O$1000,MATCH(R368,Potentials!$A$1:$A$1000,0),MATCH("Origine setup",Potentials!$A$1:$O$1,0))&lt;&gt;"",0,
IF($A$2="Tous",
IF(AND($AM$2=0,$AN$2=0,DATE(YEAR(AN368),MONTH(AN368),DAY(AN368))&gt;=$O$6,(DATE(YEAR(AN368),MONTH(AN368),DAY(AN368))&lt;=$O$3),INDEX(Potentials!$A$1:$O$10000,MATCH(AM368,Potentials!$A$1:$A$1000,0),MATCH("Statut",Potentials!$A$1:$O$1,0))="9 -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IF(AND($AM$2&lt;&gt;0,$AN$2&lt;&gt;0,DATE(YEAR(AN368),MONTH(AN368),DAY(AN368))&gt;=$AM$2,(DATE(YEAR(AN368),MONTH(AN368),DAY(AN368))&lt;=$AN$2),INDEX(Potentials!$A$1:$O$10000,MATCH(AM368,Potentials!$A$1:$A$1000,0),MATCH("Statut",Potentials!$A$1:$O$1,0))="9 - Perdu"),1,0)),
IF(AND($AM$2=0,$AN$2=0,DATE(YEAR(AN368),MONTH(AN368),DAY(AN368))&gt;=$O$6,(DATE(YEAR(AN368),MONTH(AN368),DAY(AN368))&lt;=$O$3),INDEX(Potentials!$A$1:$O$1000,MATCH(AM368,Potentials!$A$1:$A$1000,0),MATCH("Groupe",Potentials!$A$1:$O$1,0))=$A$2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,MATCH(AM368,Potentials!$A$1:$A$1000,0),MATCH("Groupe",Potentials!$A$1:$O$1,0))=$A$2,INDEX(Potentials!$A$1:$O$10000,MATCH(AM368,Potentials!$A$1:$A$1000,0),MATCH("Statut",Potentials!$A$1:$O$1,0))="9 - Perdu"),1,0))))</f>
      </c>
      <c r="AP368" s="47" t="str">
        <f>IF(AO368&lt;&gt;0,SUM($AO$4:AO368),0)</f>
      </c>
      <c r="AQ368" s="1"/>
      <c r="AR368" s="17"/>
      <c r="AT368" t="str">
        <f>IF(COUNTIF($AT$4:AT367,Potentials!B366)&gt;0,"",Potentials!B366)</f>
      </c>
      <c r="AU368" s="2" t="str">
        <f t="array" ref="AU368" aca="1" ca="1">IF($A$2="Tous",SUMPRODUCT((Potentials!$F$2:$F$2000)*(Potentials!$B$2:$B$2000=AT368)*(Potentials!$E$2:$E$2000&lt;&gt;"8 - Gagne")*(Potentials!$E$2:$E$2000&lt;&gt;"9 - Perdu")*(Potentials!$E$2:$E$2000&lt;&gt;"10 - Gele"))
+SUMPRODUCT((Potentials!$F$2:$F$2000=0)*(Potentials!$B$2:$B$2000=AT368)*(Potentials!$D$2:$D$2000)*(Potentials!$E$2:$E$2000&lt;&gt;"8 - Gagne")*(Potentials!$E$2:$E$2000&lt;&gt;"9 - Perdu")*(Potentials!$E$2:$E$2000&lt;&gt;"10 - Gele")),
SUMPRODUCT((Potentials!$F$2:$F$2000)*(Potentials!$B$2:$B$2000=AT368)*(Potentials!$E$2:$E$2000&lt;&gt;"8 - Gagne")*(Potentials!$E$2:$E$2000&lt;&gt;"9 - Perdu")*(Potentials!$E$2:$E$2000&lt;&gt;"10 - Gele")*(Potentials!$O$2:$O$2000=$A$2))
+SUMPRODUCT((Potentials!$F$2:$F$2000=0)*(Potentials!$B$2:$B$2000=AT368)*(Potentials!$D$2:$D$2000)*(Potentials!$E$2:$E$2000&lt;&gt;"8 - Gagne")*(Potentials!$E$2:$E$2000&lt;&gt;"9 - Perdu")*(Potentials!$E$2:$E$2000&lt;&gt;"10 - Gele")*(Potentials!$O$2:$O$2000=$A$2)))</f>
      </c>
      <c r="BA368" t="str">
        <f>Potentials!A366</f>
      </c>
      <c r="BB368" s="2" t="str">
        <f t="array" ref="BB368" aca="1" ca="1">IF($A$2="Tous",SUMPRODUCT((Potentials!$F$2:$F$2000)*(Potentials!$A$2:$A$2000=BA368)*(Potentials!$E$2:$E$2000&lt;&gt;"8 - Gagne")*(Potentials!$E$2:$E$2000&lt;&gt;"9 - Perdu")*(Potentials!$E$2:$E$2000&lt;&gt;"10 - Gele"))
+SUMPRODUCT((Potentials!$F$2:$F$2000=0)*(Potentials!$A$2:$A$2000=BA368)*(Potentials!$D$2:$D$2000)*(Potentials!$E$2:$E$2000&lt;&gt;"8 - Gagne")*(Potentials!$E$2:$E$2000&lt;&gt;"9 - Perdu")*(Potentials!$E$2:$E$2000&lt;&gt;"10 - Gele")),
SUMPRODUCT((Potentials!$F$2:$F$2000)*(Potentials!$A$2:$A$2000=BA368)*(Potentials!$E$2:$E$2000&lt;&gt;"8 - Gagne")*(Potentials!$E$2:$E$2000&lt;&gt;"9 - Perdu")*(Potentials!$E$2:$E$2000&lt;&gt;"10 - Gele")*(Potentials!$O$2:$O$2000=$A$2))
+SUMPRODUCT((Potentials!$F$2:$F$2000=0)*(Potentials!$A$2:$A$2000=BA368)*(Potentials!$D$2:$D$2000)*(Potentials!$E$2:$E$2000&lt;&gt;"8 - Gagne")*(Potentials!$E$2:$E$2000&lt;&gt;"9 - Perdu")*(Potentials!$E$2:$E$2000&lt;&gt;"10 - Gele")*(Potentials!$O$2:$O$2000=$A$2)))</f>
      </c>
    </row>
    <row r="369" spans="1:113">
      <c r="R369" t="str">
        <f>Potentials!A367</f>
      </c>
      <c r="S369" s="1" t="str">
        <f>Potentials!M367</f>
      </c>
      <c r="T369" s="47" t="str">
        <f>IF(INDEX(Potentials!$A$1:$O$1000,MATCH(R369,Potentials!$A$1:$A$1000,0),MATCH("Origine setup",Potentials!$A$1:$O$1,0))&lt;&gt;"",0,
IF($A$2="Tous",
IF(AND($R$2=0,$S$2=0,DATE(YEAR(S369),MONTH(S369),DAY(S369))&gt;=$O$6,(DATE(YEAR(S369),MONTH(S369),DAY(S369))&lt;=$O$3),LEFT(R369,3)="PRA"),1,
IF(AND($R$2&lt;&gt;0,$S$2&lt;&gt;0,DATE(YEAR(S369),MONTH(S369),DAY(S369))&gt;=$R$2,(DATE(YEAR(S369),MONTH(S369),DAY(S369))&lt;=$S$2),LEFT(R369,3)="PRA"),1,0)),
IF(AND($R$2=0,$S$2=0,DATE(YEAR(S369),MONTH(S369),DAY(S369))&gt;=$O$6,(DATE(YEAR(S369),MONTH(S369),DAY(S369))&lt;=$O$3),INDEX(Potentials!$A$1:$O$1000,MATCH(R369,Potentials!$A$1:$A$1000,0),MATCH("Groupe",Potentials!$A$1:$O$1,0))=$A$2,LEFT(R369,3)="PRA"),1,
IF(AND($R$2&lt;&gt;0,$S$2&lt;&gt;0,DATE(YEAR(S369),MONTH(S369),DAY(S369))&gt;=$R$2,(DATE(YEAR(S369),MONTH(S369),DAY(S369))&lt;=$S$2),INDEX(Potentials!$A$1:$O$1000,MATCH(R369,Potentials!$A$1:$A$1000,0),MATCH("Groupe",Potentials!$A$1:$O$1,0))=$A$2,LEFT(R369,3)="PRA"),1,0))))</f>
      </c>
      <c r="U369" s="47" t="str">
        <f>IF(T369&lt;&gt;0,SUM($T$4:T369),0)</f>
      </c>
      <c r="V369" s="1"/>
      <c r="W369" s="17"/>
      <c r="Y369" t="str">
        <f>Projects!A367</f>
      </c>
      <c r="Z369" s="1" t="str">
        <f>Projects!I367</f>
      </c>
      <c r="AA369" s="47" t="str">
        <f>IF($A$2="Tous",
IF(AND($Y$2=0,$Z$2=0,DATE(YEAR(Z369),MONTH(Z369),DAY(Z369))&gt;=$O$6,(DATE(YEAR(Z369),MONTH(Z369),DAY(Z369))&lt;=$O$3)),1,
IF(AND($Y$2&lt;&gt;0,$Z$2&lt;&gt;0,DATE(YEAR(Z369),MONTH(Z369),DAY(Z369))&gt;=$Y$2,(DATE(YEAR(Z369),MONTH(Z369),DAY(Z369))&lt;=$Z$2)),1,0)),
IF(AND($Y$2=0,$Z$2=0,DATE(YEAR(Z369),MONTH(Z369),DAY(Z369))&gt;=$O$6,(DATE(YEAR(Z369),MONTH(Z369),DAY(Z369))&lt;=$O$3),INDEX(Projects!$A$1:$O$1000,MATCH(Y369,Projects!$A$1:$A$1000,0),MATCH("Groupe",Projects!$A$1:$O$1,0))=$A$2),1,
IF(AND($Y$2&lt;&gt;0,$Z$2&lt;&gt;0,DATE(YEAR(Z369),MONTH(Z369),DAY(Z369))&gt;=$Y$2,(DATE(YEAR(Z369),MONTH(Z369),DAY(Z369))&lt;=$Z$2),INDEX(Projects!$A$1:$O$1000,MATCH(Y369,Projects!$A$1:$A$1000,0),MATCH("Groupe",Projects!$A$1:$O$1,0))=$A$2),1,0)))</f>
      </c>
      <c r="AB369" s="47" t="str">
        <f>IF(AA369&lt;&gt;0,SUM($AA$4:AA369),0)</f>
      </c>
      <c r="AC369" s="1"/>
      <c r="AD369" s="17"/>
      <c r="AF369" t="str">
        <f>Projects!A367</f>
      </c>
      <c r="AG369" s="1" t="str">
        <f>Projects!D367</f>
      </c>
      <c r="AH369" s="47" t="str">
        <f>IF($A$2="Tous",
IF(AND($AF$2=0,$AG$2=0,DATE(YEAR(AG369),MONTH(AG369),DAY(AG369))&gt;=$O$6,(DATE(YEAR(AG369),MONTH(AG369),DAY(AG369))&lt;=$O$3)),1,
IF(AND($AF$2&lt;&gt;0,$AG$2&lt;&gt;0,DATE(YEAR(AG369),MONTH(AG369),DAY(AG369))&gt;=$AF$2,(DATE(YEAR(AG369),MONTH(AG369),DAY(AG369))&lt;=$AG$2)),1,0)),
IF(AND($AF$2=0,$AG$2=0,DATE(YEAR(AG369),MONTH(AG369),DAY(AG369))&gt;=$O$6,(DATE(YEAR(AG369),MONTH(AG369),DAY(AG369))&lt;=$O$3),INDEX(Projects!$A$1:$O$1000,MATCH(AF369,Projects!$A$1:$A$1000,0),MATCH("Groupe",Projects!$A$1:$O$1,0))=$A$2),1,
IF(AND($AF$2&lt;&gt;0,$AG$2&lt;&gt;0,DATE(YEAR(AG369),MONTH(AG369),DAY(AG369))&gt;=$AF$2,(DATE(YEAR(AG369),MONTH(AG369),DAY(AG369))&lt;=$AG$2),INDEX(Projects!$A$1:$O$1000,MATCH(AF369,Projects!$A$1:$A$1000,0),MATCH("Groupe",Projects!$A$1:$O$1,0))=$A$2),1,0)))</f>
      </c>
      <c r="AI369" s="47" t="str">
        <f>IF(AH369&lt;&gt;0,SUM($AH$4:AH369),0)</f>
      </c>
      <c r="AJ369" s="1"/>
      <c r="AK369" s="17"/>
      <c r="AM369" t="str">
        <f>Potentials!A367</f>
      </c>
      <c r="AN369" s="1" t="str">
        <f>Potentials!L367</f>
      </c>
      <c r="AO369" s="47" t="str">
        <f>IF(INDEX(Potentials!$A$1:$O$1000,MATCH(R369,Potentials!$A$1:$A$1000,0),MATCH("Origine setup",Potentials!$A$1:$O$1,0))&lt;&gt;"",0,
IF($A$2="Tous",
IF(AND($AM$2=0,$AN$2=0,DATE(YEAR(AN369),MONTH(AN369),DAY(AN369))&gt;=$O$6,(DATE(YEAR(AN369),MONTH(AN369),DAY(AN369))&lt;=$O$3),INDEX(Potentials!$A$1:$O$10000,MATCH(AM369,Potentials!$A$1:$A$1000,0),MATCH("Statut",Potentials!$A$1:$O$1,0))="9 -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IF(AND($AM$2&lt;&gt;0,$AN$2&lt;&gt;0,DATE(YEAR(AN369),MONTH(AN369),DAY(AN369))&gt;=$AM$2,(DATE(YEAR(AN369),MONTH(AN369),DAY(AN369))&lt;=$AN$2),INDEX(Potentials!$A$1:$O$10000,MATCH(AM369,Potentials!$A$1:$A$1000,0),MATCH("Statut",Potentials!$A$1:$O$1,0))="9 - Perdu"),1,0)),
IF(AND($AM$2=0,$AN$2=0,DATE(YEAR(AN369),MONTH(AN369),DAY(AN369))&gt;=$O$6,(DATE(YEAR(AN369),MONTH(AN369),DAY(AN369))&lt;=$O$3),INDEX(Potentials!$A$1:$O$1000,MATCH(AM369,Potentials!$A$1:$A$1000,0),MATCH("Groupe",Potentials!$A$1:$O$1,0))=$A$2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,MATCH(AM369,Potentials!$A$1:$A$1000,0),MATCH("Groupe",Potentials!$A$1:$O$1,0))=$A$2,INDEX(Potentials!$A$1:$O$10000,MATCH(AM369,Potentials!$A$1:$A$1000,0),MATCH("Statut",Potentials!$A$1:$O$1,0))="9 - Perdu"),1,0))))</f>
      </c>
      <c r="AP369" s="47" t="str">
        <f>IF(AO369&lt;&gt;0,SUM($AO$4:AO369),0)</f>
      </c>
      <c r="AQ369" s="1"/>
      <c r="AR369" s="17"/>
      <c r="AT369" t="str">
        <f>IF(COUNTIF($AT$4:AT368,Potentials!B367)&gt;0,"",Potentials!B367)</f>
      </c>
      <c r="AU369" s="2" t="str">
        <f t="array" ref="AU369" aca="1" ca="1">IF($A$2="Tous",SUMPRODUCT((Potentials!$F$2:$F$2000)*(Potentials!$B$2:$B$2000=AT369)*(Potentials!$E$2:$E$2000&lt;&gt;"8 - Gagne")*(Potentials!$E$2:$E$2000&lt;&gt;"9 - Perdu")*(Potentials!$E$2:$E$2000&lt;&gt;"10 - Gele"))
+SUMPRODUCT((Potentials!$F$2:$F$2000=0)*(Potentials!$B$2:$B$2000=AT369)*(Potentials!$D$2:$D$2000)*(Potentials!$E$2:$E$2000&lt;&gt;"8 - Gagne")*(Potentials!$E$2:$E$2000&lt;&gt;"9 - Perdu")*(Potentials!$E$2:$E$2000&lt;&gt;"10 - Gele")),
SUMPRODUCT((Potentials!$F$2:$F$2000)*(Potentials!$B$2:$B$2000=AT369)*(Potentials!$E$2:$E$2000&lt;&gt;"8 - Gagne")*(Potentials!$E$2:$E$2000&lt;&gt;"9 - Perdu")*(Potentials!$E$2:$E$2000&lt;&gt;"10 - Gele")*(Potentials!$O$2:$O$2000=$A$2))
+SUMPRODUCT((Potentials!$F$2:$F$2000=0)*(Potentials!$B$2:$B$2000=AT369)*(Potentials!$D$2:$D$2000)*(Potentials!$E$2:$E$2000&lt;&gt;"8 - Gagne")*(Potentials!$E$2:$E$2000&lt;&gt;"9 - Perdu")*(Potentials!$E$2:$E$2000&lt;&gt;"10 - Gele")*(Potentials!$O$2:$O$2000=$A$2)))</f>
      </c>
      <c r="BA369" t="str">
        <f>Potentials!A367</f>
      </c>
      <c r="BB369" s="2" t="str">
        <f t="array" ref="BB369" aca="1" ca="1">IF($A$2="Tous",SUMPRODUCT((Potentials!$F$2:$F$2000)*(Potentials!$A$2:$A$2000=BA369)*(Potentials!$E$2:$E$2000&lt;&gt;"8 - Gagne")*(Potentials!$E$2:$E$2000&lt;&gt;"9 - Perdu")*(Potentials!$E$2:$E$2000&lt;&gt;"10 - Gele"))
+SUMPRODUCT((Potentials!$F$2:$F$2000=0)*(Potentials!$A$2:$A$2000=BA369)*(Potentials!$D$2:$D$2000)*(Potentials!$E$2:$E$2000&lt;&gt;"8 - Gagne")*(Potentials!$E$2:$E$2000&lt;&gt;"9 - Perdu")*(Potentials!$E$2:$E$2000&lt;&gt;"10 - Gele")),
SUMPRODUCT((Potentials!$F$2:$F$2000)*(Potentials!$A$2:$A$2000=BA369)*(Potentials!$E$2:$E$2000&lt;&gt;"8 - Gagne")*(Potentials!$E$2:$E$2000&lt;&gt;"9 - Perdu")*(Potentials!$E$2:$E$2000&lt;&gt;"10 - Gele")*(Potentials!$O$2:$O$2000=$A$2))
+SUMPRODUCT((Potentials!$F$2:$F$2000=0)*(Potentials!$A$2:$A$2000=BA369)*(Potentials!$D$2:$D$2000)*(Potentials!$E$2:$E$2000&lt;&gt;"8 - Gagne")*(Potentials!$E$2:$E$2000&lt;&gt;"9 - Perdu")*(Potentials!$E$2:$E$2000&lt;&gt;"10 - Gele")*(Potentials!$O$2:$O$2000=$A$2)))</f>
      </c>
    </row>
    <row r="370" spans="1:113">
      <c r="R370" t="str">
        <f>Potentials!A368</f>
      </c>
      <c r="S370" s="1" t="str">
        <f>Potentials!M368</f>
      </c>
      <c r="T370" s="47" t="str">
        <f>IF(INDEX(Potentials!$A$1:$O$1000,MATCH(R370,Potentials!$A$1:$A$1000,0),MATCH("Origine setup",Potentials!$A$1:$O$1,0))&lt;&gt;"",0,
IF($A$2="Tous",
IF(AND($R$2=0,$S$2=0,DATE(YEAR(S370),MONTH(S370),DAY(S370))&gt;=$O$6,(DATE(YEAR(S370),MONTH(S370),DAY(S370))&lt;=$O$3),LEFT(R370,3)="PRA"),1,
IF(AND($R$2&lt;&gt;0,$S$2&lt;&gt;0,DATE(YEAR(S370),MONTH(S370),DAY(S370))&gt;=$R$2,(DATE(YEAR(S370),MONTH(S370),DAY(S370))&lt;=$S$2),LEFT(R370,3)="PRA"),1,0)),
IF(AND($R$2=0,$S$2=0,DATE(YEAR(S370),MONTH(S370),DAY(S370))&gt;=$O$6,(DATE(YEAR(S370),MONTH(S370),DAY(S370))&lt;=$O$3),INDEX(Potentials!$A$1:$O$1000,MATCH(R370,Potentials!$A$1:$A$1000,0),MATCH("Groupe",Potentials!$A$1:$O$1,0))=$A$2,LEFT(R370,3)="PRA"),1,
IF(AND($R$2&lt;&gt;0,$S$2&lt;&gt;0,DATE(YEAR(S370),MONTH(S370),DAY(S370))&gt;=$R$2,(DATE(YEAR(S370),MONTH(S370),DAY(S370))&lt;=$S$2),INDEX(Potentials!$A$1:$O$1000,MATCH(R370,Potentials!$A$1:$A$1000,0),MATCH("Groupe",Potentials!$A$1:$O$1,0))=$A$2,LEFT(R370,3)="PRA"),1,0))))</f>
      </c>
      <c r="U370" s="47" t="str">
        <f>IF(T370&lt;&gt;0,SUM($T$4:T370),0)</f>
      </c>
      <c r="V370" s="1"/>
      <c r="W370" s="17"/>
      <c r="Y370" t="str">
        <f>Projects!A368</f>
      </c>
      <c r="Z370" s="1" t="str">
        <f>Projects!I368</f>
      </c>
      <c r="AA370" s="47" t="str">
        <f>IF($A$2="Tous",
IF(AND($Y$2=0,$Z$2=0,DATE(YEAR(Z370),MONTH(Z370),DAY(Z370))&gt;=$O$6,(DATE(YEAR(Z370),MONTH(Z370),DAY(Z370))&lt;=$O$3)),1,
IF(AND($Y$2&lt;&gt;0,$Z$2&lt;&gt;0,DATE(YEAR(Z370),MONTH(Z370),DAY(Z370))&gt;=$Y$2,(DATE(YEAR(Z370),MONTH(Z370),DAY(Z370))&lt;=$Z$2)),1,0)),
IF(AND($Y$2=0,$Z$2=0,DATE(YEAR(Z370),MONTH(Z370),DAY(Z370))&gt;=$O$6,(DATE(YEAR(Z370),MONTH(Z370),DAY(Z370))&lt;=$O$3),INDEX(Projects!$A$1:$O$1000,MATCH(Y370,Projects!$A$1:$A$1000,0),MATCH("Groupe",Projects!$A$1:$O$1,0))=$A$2),1,
IF(AND($Y$2&lt;&gt;0,$Z$2&lt;&gt;0,DATE(YEAR(Z370),MONTH(Z370),DAY(Z370))&gt;=$Y$2,(DATE(YEAR(Z370),MONTH(Z370),DAY(Z370))&lt;=$Z$2),INDEX(Projects!$A$1:$O$1000,MATCH(Y370,Projects!$A$1:$A$1000,0),MATCH("Groupe",Projects!$A$1:$O$1,0))=$A$2),1,0)))</f>
      </c>
      <c r="AB370" s="47" t="str">
        <f>IF(AA370&lt;&gt;0,SUM($AA$4:AA370),0)</f>
      </c>
      <c r="AC370" s="1"/>
      <c r="AD370" s="17"/>
      <c r="AF370" t="str">
        <f>Projects!A368</f>
      </c>
      <c r="AG370" s="1" t="str">
        <f>Projects!D368</f>
      </c>
      <c r="AH370" s="47" t="str">
        <f>IF($A$2="Tous",
IF(AND($AF$2=0,$AG$2=0,DATE(YEAR(AG370),MONTH(AG370),DAY(AG370))&gt;=$O$6,(DATE(YEAR(AG370),MONTH(AG370),DAY(AG370))&lt;=$O$3)),1,
IF(AND($AF$2&lt;&gt;0,$AG$2&lt;&gt;0,DATE(YEAR(AG370),MONTH(AG370),DAY(AG370))&gt;=$AF$2,(DATE(YEAR(AG370),MONTH(AG370),DAY(AG370))&lt;=$AG$2)),1,0)),
IF(AND($AF$2=0,$AG$2=0,DATE(YEAR(AG370),MONTH(AG370),DAY(AG370))&gt;=$O$6,(DATE(YEAR(AG370),MONTH(AG370),DAY(AG370))&lt;=$O$3),INDEX(Projects!$A$1:$O$1000,MATCH(AF370,Projects!$A$1:$A$1000,0),MATCH("Groupe",Projects!$A$1:$O$1,0))=$A$2),1,
IF(AND($AF$2&lt;&gt;0,$AG$2&lt;&gt;0,DATE(YEAR(AG370),MONTH(AG370),DAY(AG370))&gt;=$AF$2,(DATE(YEAR(AG370),MONTH(AG370),DAY(AG370))&lt;=$AG$2),INDEX(Projects!$A$1:$O$1000,MATCH(AF370,Projects!$A$1:$A$1000,0),MATCH("Groupe",Projects!$A$1:$O$1,0))=$A$2),1,0)))</f>
      </c>
      <c r="AI370" s="47" t="str">
        <f>IF(AH370&lt;&gt;0,SUM($AH$4:AH370),0)</f>
      </c>
      <c r="AJ370" s="1"/>
      <c r="AK370" s="17"/>
      <c r="AM370" t="str">
        <f>Potentials!A368</f>
      </c>
      <c r="AN370" s="1" t="str">
        <f>Potentials!L368</f>
      </c>
      <c r="AO370" s="47" t="str">
        <f>IF(INDEX(Potentials!$A$1:$O$1000,MATCH(R370,Potentials!$A$1:$A$1000,0),MATCH("Origine setup",Potentials!$A$1:$O$1,0))&lt;&gt;"",0,
IF($A$2="Tous",
IF(AND($AM$2=0,$AN$2=0,DATE(YEAR(AN370),MONTH(AN370),DAY(AN370))&gt;=$O$6,(DATE(YEAR(AN370),MONTH(AN370),DAY(AN370))&lt;=$O$3),INDEX(Potentials!$A$1:$O$10000,MATCH(AM370,Potentials!$A$1:$A$1000,0),MATCH("Statut",Potentials!$A$1:$O$1,0))="9 -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IF(AND($AM$2&lt;&gt;0,$AN$2&lt;&gt;0,DATE(YEAR(AN370),MONTH(AN370),DAY(AN370))&gt;=$AM$2,(DATE(YEAR(AN370),MONTH(AN370),DAY(AN370))&lt;=$AN$2),INDEX(Potentials!$A$1:$O$10000,MATCH(AM370,Potentials!$A$1:$A$1000,0),MATCH("Statut",Potentials!$A$1:$O$1,0))="9 - Perdu"),1,0)),
IF(AND($AM$2=0,$AN$2=0,DATE(YEAR(AN370),MONTH(AN370),DAY(AN370))&gt;=$O$6,(DATE(YEAR(AN370),MONTH(AN370),DAY(AN370))&lt;=$O$3),INDEX(Potentials!$A$1:$O$1000,MATCH(AM370,Potentials!$A$1:$A$1000,0),MATCH("Groupe",Potentials!$A$1:$O$1,0))=$A$2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,MATCH(AM370,Potentials!$A$1:$A$1000,0),MATCH("Groupe",Potentials!$A$1:$O$1,0))=$A$2,INDEX(Potentials!$A$1:$O$10000,MATCH(AM370,Potentials!$A$1:$A$1000,0),MATCH("Statut",Potentials!$A$1:$O$1,0))="9 - Perdu"),1,0))))</f>
      </c>
      <c r="AP370" s="47" t="str">
        <f>IF(AO370&lt;&gt;0,SUM($AO$4:AO370),0)</f>
      </c>
      <c r="AQ370" s="1"/>
      <c r="AR370" s="17"/>
      <c r="AT370" t="str">
        <f>IF(COUNTIF($AT$4:AT369,Potentials!B368)&gt;0,"",Potentials!B368)</f>
      </c>
      <c r="AU370" s="2" t="str">
        <f t="array" ref="AU370" aca="1" ca="1">IF($A$2="Tous",SUMPRODUCT((Potentials!$F$2:$F$2000)*(Potentials!$B$2:$B$2000=AT370)*(Potentials!$E$2:$E$2000&lt;&gt;"8 - Gagne")*(Potentials!$E$2:$E$2000&lt;&gt;"9 - Perdu")*(Potentials!$E$2:$E$2000&lt;&gt;"10 - Gele"))
+SUMPRODUCT((Potentials!$F$2:$F$2000=0)*(Potentials!$B$2:$B$2000=AT370)*(Potentials!$D$2:$D$2000)*(Potentials!$E$2:$E$2000&lt;&gt;"8 - Gagne")*(Potentials!$E$2:$E$2000&lt;&gt;"9 - Perdu")*(Potentials!$E$2:$E$2000&lt;&gt;"10 - Gele")),
SUMPRODUCT((Potentials!$F$2:$F$2000)*(Potentials!$B$2:$B$2000=AT370)*(Potentials!$E$2:$E$2000&lt;&gt;"8 - Gagne")*(Potentials!$E$2:$E$2000&lt;&gt;"9 - Perdu")*(Potentials!$E$2:$E$2000&lt;&gt;"10 - Gele")*(Potentials!$O$2:$O$2000=$A$2))
+SUMPRODUCT((Potentials!$F$2:$F$2000=0)*(Potentials!$B$2:$B$2000=AT370)*(Potentials!$D$2:$D$2000)*(Potentials!$E$2:$E$2000&lt;&gt;"8 - Gagne")*(Potentials!$E$2:$E$2000&lt;&gt;"9 - Perdu")*(Potentials!$E$2:$E$2000&lt;&gt;"10 - Gele")*(Potentials!$O$2:$O$2000=$A$2)))</f>
      </c>
      <c r="BA370" t="str">
        <f>Potentials!A368</f>
      </c>
      <c r="BB370" s="2" t="str">
        <f t="array" ref="BB370" aca="1" ca="1">IF($A$2="Tous",SUMPRODUCT((Potentials!$F$2:$F$2000)*(Potentials!$A$2:$A$2000=BA370)*(Potentials!$E$2:$E$2000&lt;&gt;"8 - Gagne")*(Potentials!$E$2:$E$2000&lt;&gt;"9 - Perdu")*(Potentials!$E$2:$E$2000&lt;&gt;"10 - Gele"))
+SUMPRODUCT((Potentials!$F$2:$F$2000=0)*(Potentials!$A$2:$A$2000=BA370)*(Potentials!$D$2:$D$2000)*(Potentials!$E$2:$E$2000&lt;&gt;"8 - Gagne")*(Potentials!$E$2:$E$2000&lt;&gt;"9 - Perdu")*(Potentials!$E$2:$E$2000&lt;&gt;"10 - Gele")),
SUMPRODUCT((Potentials!$F$2:$F$2000)*(Potentials!$A$2:$A$2000=BA370)*(Potentials!$E$2:$E$2000&lt;&gt;"8 - Gagne")*(Potentials!$E$2:$E$2000&lt;&gt;"9 - Perdu")*(Potentials!$E$2:$E$2000&lt;&gt;"10 - Gele")*(Potentials!$O$2:$O$2000=$A$2))
+SUMPRODUCT((Potentials!$F$2:$F$2000=0)*(Potentials!$A$2:$A$2000=BA370)*(Potentials!$D$2:$D$2000)*(Potentials!$E$2:$E$2000&lt;&gt;"8 - Gagne")*(Potentials!$E$2:$E$2000&lt;&gt;"9 - Perdu")*(Potentials!$E$2:$E$2000&lt;&gt;"10 - Gele")*(Potentials!$O$2:$O$2000=$A$2)))</f>
      </c>
    </row>
    <row r="371" spans="1:113">
      <c r="R371" t="str">
        <f>Potentials!A369</f>
      </c>
      <c r="S371" s="1" t="str">
        <f>Potentials!M369</f>
      </c>
      <c r="T371" s="47" t="str">
        <f>IF(INDEX(Potentials!$A$1:$O$1000,MATCH(R371,Potentials!$A$1:$A$1000,0),MATCH("Origine setup",Potentials!$A$1:$O$1,0))&lt;&gt;"",0,
IF($A$2="Tous",
IF(AND($R$2=0,$S$2=0,DATE(YEAR(S371),MONTH(S371),DAY(S371))&gt;=$O$6,(DATE(YEAR(S371),MONTH(S371),DAY(S371))&lt;=$O$3),LEFT(R371,3)="PRA"),1,
IF(AND($R$2&lt;&gt;0,$S$2&lt;&gt;0,DATE(YEAR(S371),MONTH(S371),DAY(S371))&gt;=$R$2,(DATE(YEAR(S371),MONTH(S371),DAY(S371))&lt;=$S$2),LEFT(R371,3)="PRA"),1,0)),
IF(AND($R$2=0,$S$2=0,DATE(YEAR(S371),MONTH(S371),DAY(S371))&gt;=$O$6,(DATE(YEAR(S371),MONTH(S371),DAY(S371))&lt;=$O$3),INDEX(Potentials!$A$1:$O$1000,MATCH(R371,Potentials!$A$1:$A$1000,0),MATCH("Groupe",Potentials!$A$1:$O$1,0))=$A$2,LEFT(R371,3)="PRA"),1,
IF(AND($R$2&lt;&gt;0,$S$2&lt;&gt;0,DATE(YEAR(S371),MONTH(S371),DAY(S371))&gt;=$R$2,(DATE(YEAR(S371),MONTH(S371),DAY(S371))&lt;=$S$2),INDEX(Potentials!$A$1:$O$1000,MATCH(R371,Potentials!$A$1:$A$1000,0),MATCH("Groupe",Potentials!$A$1:$O$1,0))=$A$2,LEFT(R371,3)="PRA"),1,0))))</f>
      </c>
      <c r="U371" s="47" t="str">
        <f>IF(T371&lt;&gt;0,SUM($T$4:T371),0)</f>
      </c>
      <c r="V371" s="1"/>
      <c r="W371" s="17"/>
      <c r="Y371" t="str">
        <f>Projects!A369</f>
      </c>
      <c r="Z371" s="1" t="str">
        <f>Projects!I369</f>
      </c>
      <c r="AA371" s="47" t="str">
        <f>IF($A$2="Tous",
IF(AND($Y$2=0,$Z$2=0,DATE(YEAR(Z371),MONTH(Z371),DAY(Z371))&gt;=$O$6,(DATE(YEAR(Z371),MONTH(Z371),DAY(Z371))&lt;=$O$3)),1,
IF(AND($Y$2&lt;&gt;0,$Z$2&lt;&gt;0,DATE(YEAR(Z371),MONTH(Z371),DAY(Z371))&gt;=$Y$2,(DATE(YEAR(Z371),MONTH(Z371),DAY(Z371))&lt;=$Z$2)),1,0)),
IF(AND($Y$2=0,$Z$2=0,DATE(YEAR(Z371),MONTH(Z371),DAY(Z371))&gt;=$O$6,(DATE(YEAR(Z371),MONTH(Z371),DAY(Z371))&lt;=$O$3),INDEX(Projects!$A$1:$O$1000,MATCH(Y371,Projects!$A$1:$A$1000,0),MATCH("Groupe",Projects!$A$1:$O$1,0))=$A$2),1,
IF(AND($Y$2&lt;&gt;0,$Z$2&lt;&gt;0,DATE(YEAR(Z371),MONTH(Z371),DAY(Z371))&gt;=$Y$2,(DATE(YEAR(Z371),MONTH(Z371),DAY(Z371))&lt;=$Z$2),INDEX(Projects!$A$1:$O$1000,MATCH(Y371,Projects!$A$1:$A$1000,0),MATCH("Groupe",Projects!$A$1:$O$1,0))=$A$2),1,0)))</f>
      </c>
      <c r="AB371" s="47" t="str">
        <f>IF(AA371&lt;&gt;0,SUM($AA$4:AA371),0)</f>
      </c>
      <c r="AC371" s="1"/>
      <c r="AD371" s="17"/>
      <c r="AF371" t="str">
        <f>Projects!A369</f>
      </c>
      <c r="AG371" s="1" t="str">
        <f>Projects!D369</f>
      </c>
      <c r="AH371" s="47" t="str">
        <f>IF($A$2="Tous",
IF(AND($AF$2=0,$AG$2=0,DATE(YEAR(AG371),MONTH(AG371),DAY(AG371))&gt;=$O$6,(DATE(YEAR(AG371),MONTH(AG371),DAY(AG371))&lt;=$O$3)),1,
IF(AND($AF$2&lt;&gt;0,$AG$2&lt;&gt;0,DATE(YEAR(AG371),MONTH(AG371),DAY(AG371))&gt;=$AF$2,(DATE(YEAR(AG371),MONTH(AG371),DAY(AG371))&lt;=$AG$2)),1,0)),
IF(AND($AF$2=0,$AG$2=0,DATE(YEAR(AG371),MONTH(AG371),DAY(AG371))&gt;=$O$6,(DATE(YEAR(AG371),MONTH(AG371),DAY(AG371))&lt;=$O$3),INDEX(Projects!$A$1:$O$1000,MATCH(AF371,Projects!$A$1:$A$1000,0),MATCH("Groupe",Projects!$A$1:$O$1,0))=$A$2),1,
IF(AND($AF$2&lt;&gt;0,$AG$2&lt;&gt;0,DATE(YEAR(AG371),MONTH(AG371),DAY(AG371))&gt;=$AF$2,(DATE(YEAR(AG371),MONTH(AG371),DAY(AG371))&lt;=$AG$2),INDEX(Projects!$A$1:$O$1000,MATCH(AF371,Projects!$A$1:$A$1000,0),MATCH("Groupe",Projects!$A$1:$O$1,0))=$A$2),1,0)))</f>
      </c>
      <c r="AI371" s="47" t="str">
        <f>IF(AH371&lt;&gt;0,SUM($AH$4:AH371),0)</f>
      </c>
      <c r="AJ371" s="1"/>
      <c r="AK371" s="17"/>
      <c r="AM371" t="str">
        <f>Potentials!A369</f>
      </c>
      <c r="AN371" s="1" t="str">
        <f>Potentials!L369</f>
      </c>
      <c r="AO371" s="47" t="str">
        <f>IF(INDEX(Potentials!$A$1:$O$1000,MATCH(R371,Potentials!$A$1:$A$1000,0),MATCH("Origine setup",Potentials!$A$1:$O$1,0))&lt;&gt;"",0,
IF($A$2="Tous",
IF(AND($AM$2=0,$AN$2=0,DATE(YEAR(AN371),MONTH(AN371),DAY(AN371))&gt;=$O$6,(DATE(YEAR(AN371),MONTH(AN371),DAY(AN371))&lt;=$O$3),INDEX(Potentials!$A$1:$O$10000,MATCH(AM371,Potentials!$A$1:$A$1000,0),MATCH("Statut",Potentials!$A$1:$O$1,0))="9 -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IF(AND($AM$2&lt;&gt;0,$AN$2&lt;&gt;0,DATE(YEAR(AN371),MONTH(AN371),DAY(AN371))&gt;=$AM$2,(DATE(YEAR(AN371),MONTH(AN371),DAY(AN371))&lt;=$AN$2),INDEX(Potentials!$A$1:$O$10000,MATCH(AM371,Potentials!$A$1:$A$1000,0),MATCH("Statut",Potentials!$A$1:$O$1,0))="9 - Perdu"),1,0)),
IF(AND($AM$2=0,$AN$2=0,DATE(YEAR(AN371),MONTH(AN371),DAY(AN371))&gt;=$O$6,(DATE(YEAR(AN371),MONTH(AN371),DAY(AN371))&lt;=$O$3),INDEX(Potentials!$A$1:$O$1000,MATCH(AM371,Potentials!$A$1:$A$1000,0),MATCH("Groupe",Potentials!$A$1:$O$1,0))=$A$2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,MATCH(AM371,Potentials!$A$1:$A$1000,0),MATCH("Groupe",Potentials!$A$1:$O$1,0))=$A$2,INDEX(Potentials!$A$1:$O$10000,MATCH(AM371,Potentials!$A$1:$A$1000,0),MATCH("Statut",Potentials!$A$1:$O$1,0))="9 - Perdu"),1,0))))</f>
      </c>
      <c r="AP371" s="47" t="str">
        <f>IF(AO371&lt;&gt;0,SUM($AO$4:AO371),0)</f>
      </c>
      <c r="AQ371" s="1"/>
      <c r="AR371" s="17"/>
      <c r="AT371" t="str">
        <f>IF(COUNTIF($AT$4:AT370,Potentials!B369)&gt;0,"",Potentials!B369)</f>
      </c>
      <c r="AU371" s="2" t="str">
        <f t="array" ref="AU371" aca="1" ca="1">IF($A$2="Tous",SUMPRODUCT((Potentials!$F$2:$F$2000)*(Potentials!$B$2:$B$2000=AT371)*(Potentials!$E$2:$E$2000&lt;&gt;"8 - Gagne")*(Potentials!$E$2:$E$2000&lt;&gt;"9 - Perdu")*(Potentials!$E$2:$E$2000&lt;&gt;"10 - Gele"))
+SUMPRODUCT((Potentials!$F$2:$F$2000=0)*(Potentials!$B$2:$B$2000=AT371)*(Potentials!$D$2:$D$2000)*(Potentials!$E$2:$E$2000&lt;&gt;"8 - Gagne")*(Potentials!$E$2:$E$2000&lt;&gt;"9 - Perdu")*(Potentials!$E$2:$E$2000&lt;&gt;"10 - Gele")),
SUMPRODUCT((Potentials!$F$2:$F$2000)*(Potentials!$B$2:$B$2000=AT371)*(Potentials!$E$2:$E$2000&lt;&gt;"8 - Gagne")*(Potentials!$E$2:$E$2000&lt;&gt;"9 - Perdu")*(Potentials!$E$2:$E$2000&lt;&gt;"10 - Gele")*(Potentials!$O$2:$O$2000=$A$2))
+SUMPRODUCT((Potentials!$F$2:$F$2000=0)*(Potentials!$B$2:$B$2000=AT371)*(Potentials!$D$2:$D$2000)*(Potentials!$E$2:$E$2000&lt;&gt;"8 - Gagne")*(Potentials!$E$2:$E$2000&lt;&gt;"9 - Perdu")*(Potentials!$E$2:$E$2000&lt;&gt;"10 - Gele")*(Potentials!$O$2:$O$2000=$A$2)))</f>
      </c>
      <c r="BA371" t="str">
        <f>Potentials!A369</f>
      </c>
      <c r="BB371" s="2" t="str">
        <f t="array" ref="BB371" aca="1" ca="1">IF($A$2="Tous",SUMPRODUCT((Potentials!$F$2:$F$2000)*(Potentials!$A$2:$A$2000=BA371)*(Potentials!$E$2:$E$2000&lt;&gt;"8 - Gagne")*(Potentials!$E$2:$E$2000&lt;&gt;"9 - Perdu")*(Potentials!$E$2:$E$2000&lt;&gt;"10 - Gele"))
+SUMPRODUCT((Potentials!$F$2:$F$2000=0)*(Potentials!$A$2:$A$2000=BA371)*(Potentials!$D$2:$D$2000)*(Potentials!$E$2:$E$2000&lt;&gt;"8 - Gagne")*(Potentials!$E$2:$E$2000&lt;&gt;"9 - Perdu")*(Potentials!$E$2:$E$2000&lt;&gt;"10 - Gele")),
SUMPRODUCT((Potentials!$F$2:$F$2000)*(Potentials!$A$2:$A$2000=BA371)*(Potentials!$E$2:$E$2000&lt;&gt;"8 - Gagne")*(Potentials!$E$2:$E$2000&lt;&gt;"9 - Perdu")*(Potentials!$E$2:$E$2000&lt;&gt;"10 - Gele")*(Potentials!$O$2:$O$2000=$A$2))
+SUMPRODUCT((Potentials!$F$2:$F$2000=0)*(Potentials!$A$2:$A$2000=BA371)*(Potentials!$D$2:$D$2000)*(Potentials!$E$2:$E$2000&lt;&gt;"8 - Gagne")*(Potentials!$E$2:$E$2000&lt;&gt;"9 - Perdu")*(Potentials!$E$2:$E$2000&lt;&gt;"10 - Gele")*(Potentials!$O$2:$O$2000=$A$2)))</f>
      </c>
    </row>
    <row r="372" spans="1:113">
      <c r="R372" t="str">
        <f>Potentials!A370</f>
      </c>
      <c r="S372" s="1" t="str">
        <f>Potentials!M370</f>
      </c>
      <c r="T372" s="47" t="str">
        <f>IF(INDEX(Potentials!$A$1:$O$1000,MATCH(R372,Potentials!$A$1:$A$1000,0),MATCH("Origine setup",Potentials!$A$1:$O$1,0))&lt;&gt;"",0,
IF($A$2="Tous",
IF(AND($R$2=0,$S$2=0,DATE(YEAR(S372),MONTH(S372),DAY(S372))&gt;=$O$6,(DATE(YEAR(S372),MONTH(S372),DAY(S372))&lt;=$O$3),LEFT(R372,3)="PRA"),1,
IF(AND($R$2&lt;&gt;0,$S$2&lt;&gt;0,DATE(YEAR(S372),MONTH(S372),DAY(S372))&gt;=$R$2,(DATE(YEAR(S372),MONTH(S372),DAY(S372))&lt;=$S$2),LEFT(R372,3)="PRA"),1,0)),
IF(AND($R$2=0,$S$2=0,DATE(YEAR(S372),MONTH(S372),DAY(S372))&gt;=$O$6,(DATE(YEAR(S372),MONTH(S372),DAY(S372))&lt;=$O$3),INDEX(Potentials!$A$1:$O$1000,MATCH(R372,Potentials!$A$1:$A$1000,0),MATCH("Groupe",Potentials!$A$1:$O$1,0))=$A$2,LEFT(R372,3)="PRA"),1,
IF(AND($R$2&lt;&gt;0,$S$2&lt;&gt;0,DATE(YEAR(S372),MONTH(S372),DAY(S372))&gt;=$R$2,(DATE(YEAR(S372),MONTH(S372),DAY(S372))&lt;=$S$2),INDEX(Potentials!$A$1:$O$1000,MATCH(R372,Potentials!$A$1:$A$1000,0),MATCH("Groupe",Potentials!$A$1:$O$1,0))=$A$2,LEFT(R372,3)="PRA"),1,0))))</f>
      </c>
      <c r="U372" s="47" t="str">
        <f>IF(T372&lt;&gt;0,SUM($T$4:T372),0)</f>
      </c>
      <c r="V372" s="1"/>
      <c r="W372" s="17"/>
      <c r="Y372" t="str">
        <f>Projects!A370</f>
      </c>
      <c r="Z372" s="1" t="str">
        <f>Projects!I370</f>
      </c>
      <c r="AA372" s="47" t="str">
        <f>IF($A$2="Tous",
IF(AND($Y$2=0,$Z$2=0,DATE(YEAR(Z372),MONTH(Z372),DAY(Z372))&gt;=$O$6,(DATE(YEAR(Z372),MONTH(Z372),DAY(Z372))&lt;=$O$3)),1,
IF(AND($Y$2&lt;&gt;0,$Z$2&lt;&gt;0,DATE(YEAR(Z372),MONTH(Z372),DAY(Z372))&gt;=$Y$2,(DATE(YEAR(Z372),MONTH(Z372),DAY(Z372))&lt;=$Z$2)),1,0)),
IF(AND($Y$2=0,$Z$2=0,DATE(YEAR(Z372),MONTH(Z372),DAY(Z372))&gt;=$O$6,(DATE(YEAR(Z372),MONTH(Z372),DAY(Z372))&lt;=$O$3),INDEX(Projects!$A$1:$O$1000,MATCH(Y372,Projects!$A$1:$A$1000,0),MATCH("Groupe",Projects!$A$1:$O$1,0))=$A$2),1,
IF(AND($Y$2&lt;&gt;0,$Z$2&lt;&gt;0,DATE(YEAR(Z372),MONTH(Z372),DAY(Z372))&gt;=$Y$2,(DATE(YEAR(Z372),MONTH(Z372),DAY(Z372))&lt;=$Z$2),INDEX(Projects!$A$1:$O$1000,MATCH(Y372,Projects!$A$1:$A$1000,0),MATCH("Groupe",Projects!$A$1:$O$1,0))=$A$2),1,0)))</f>
      </c>
      <c r="AB372" s="47" t="str">
        <f>IF(AA372&lt;&gt;0,SUM($AA$4:AA372),0)</f>
      </c>
      <c r="AC372" s="1"/>
      <c r="AD372" s="17"/>
      <c r="AF372" t="str">
        <f>Projects!A370</f>
      </c>
      <c r="AG372" s="1" t="str">
        <f>Projects!D370</f>
      </c>
      <c r="AH372" s="47" t="str">
        <f>IF($A$2="Tous",
IF(AND($AF$2=0,$AG$2=0,DATE(YEAR(AG372),MONTH(AG372),DAY(AG372))&gt;=$O$6,(DATE(YEAR(AG372),MONTH(AG372),DAY(AG372))&lt;=$O$3)),1,
IF(AND($AF$2&lt;&gt;0,$AG$2&lt;&gt;0,DATE(YEAR(AG372),MONTH(AG372),DAY(AG372))&gt;=$AF$2,(DATE(YEAR(AG372),MONTH(AG372),DAY(AG372))&lt;=$AG$2)),1,0)),
IF(AND($AF$2=0,$AG$2=0,DATE(YEAR(AG372),MONTH(AG372),DAY(AG372))&gt;=$O$6,(DATE(YEAR(AG372),MONTH(AG372),DAY(AG372))&lt;=$O$3),INDEX(Projects!$A$1:$O$1000,MATCH(AF372,Projects!$A$1:$A$1000,0),MATCH("Groupe",Projects!$A$1:$O$1,0))=$A$2),1,
IF(AND($AF$2&lt;&gt;0,$AG$2&lt;&gt;0,DATE(YEAR(AG372),MONTH(AG372),DAY(AG372))&gt;=$AF$2,(DATE(YEAR(AG372),MONTH(AG372),DAY(AG372))&lt;=$AG$2),INDEX(Projects!$A$1:$O$1000,MATCH(AF372,Projects!$A$1:$A$1000,0),MATCH("Groupe",Projects!$A$1:$O$1,0))=$A$2),1,0)))</f>
      </c>
      <c r="AI372" s="47" t="str">
        <f>IF(AH372&lt;&gt;0,SUM($AH$4:AH372),0)</f>
      </c>
      <c r="AJ372" s="1"/>
      <c r="AK372" s="17"/>
      <c r="AM372" t="str">
        <f>Potentials!A370</f>
      </c>
      <c r="AN372" s="1" t="str">
        <f>Potentials!L370</f>
      </c>
      <c r="AO372" s="47" t="str">
        <f>IF(INDEX(Potentials!$A$1:$O$1000,MATCH(R372,Potentials!$A$1:$A$1000,0),MATCH("Origine setup",Potentials!$A$1:$O$1,0))&lt;&gt;"",0,
IF($A$2="Tous",
IF(AND($AM$2=0,$AN$2=0,DATE(YEAR(AN372),MONTH(AN372),DAY(AN372))&gt;=$O$6,(DATE(YEAR(AN372),MONTH(AN372),DAY(AN372))&lt;=$O$3),INDEX(Potentials!$A$1:$O$10000,MATCH(AM372,Potentials!$A$1:$A$1000,0),MATCH("Statut",Potentials!$A$1:$O$1,0))="9 -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IF(AND($AM$2&lt;&gt;0,$AN$2&lt;&gt;0,DATE(YEAR(AN372),MONTH(AN372),DAY(AN372))&gt;=$AM$2,(DATE(YEAR(AN372),MONTH(AN372),DAY(AN372))&lt;=$AN$2),INDEX(Potentials!$A$1:$O$10000,MATCH(AM372,Potentials!$A$1:$A$1000,0),MATCH("Statut",Potentials!$A$1:$O$1,0))="9 - Perdu"),1,0)),
IF(AND($AM$2=0,$AN$2=0,DATE(YEAR(AN372),MONTH(AN372),DAY(AN372))&gt;=$O$6,(DATE(YEAR(AN372),MONTH(AN372),DAY(AN372))&lt;=$O$3),INDEX(Potentials!$A$1:$O$1000,MATCH(AM372,Potentials!$A$1:$A$1000,0),MATCH("Groupe",Potentials!$A$1:$O$1,0))=$A$2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,MATCH(AM372,Potentials!$A$1:$A$1000,0),MATCH("Groupe",Potentials!$A$1:$O$1,0))=$A$2,INDEX(Potentials!$A$1:$O$10000,MATCH(AM372,Potentials!$A$1:$A$1000,0),MATCH("Statut",Potentials!$A$1:$O$1,0))="9 - Perdu"),1,0))))</f>
      </c>
      <c r="AP372" s="47" t="str">
        <f>IF(AO372&lt;&gt;0,SUM($AO$4:AO372),0)</f>
      </c>
      <c r="AQ372" s="1"/>
      <c r="AR372" s="17"/>
      <c r="AT372" t="str">
        <f>IF(COUNTIF($AT$4:AT371,Potentials!B370)&gt;0,"",Potentials!B370)</f>
      </c>
      <c r="AU372" s="2" t="str">
        <f t="array" ref="AU372" aca="1" ca="1">IF($A$2="Tous",SUMPRODUCT((Potentials!$F$2:$F$2000)*(Potentials!$B$2:$B$2000=AT372)*(Potentials!$E$2:$E$2000&lt;&gt;"8 - Gagne")*(Potentials!$E$2:$E$2000&lt;&gt;"9 - Perdu")*(Potentials!$E$2:$E$2000&lt;&gt;"10 - Gele"))
+SUMPRODUCT((Potentials!$F$2:$F$2000=0)*(Potentials!$B$2:$B$2000=AT372)*(Potentials!$D$2:$D$2000)*(Potentials!$E$2:$E$2000&lt;&gt;"8 - Gagne")*(Potentials!$E$2:$E$2000&lt;&gt;"9 - Perdu")*(Potentials!$E$2:$E$2000&lt;&gt;"10 - Gele")),
SUMPRODUCT((Potentials!$F$2:$F$2000)*(Potentials!$B$2:$B$2000=AT372)*(Potentials!$E$2:$E$2000&lt;&gt;"8 - Gagne")*(Potentials!$E$2:$E$2000&lt;&gt;"9 - Perdu")*(Potentials!$E$2:$E$2000&lt;&gt;"10 - Gele")*(Potentials!$O$2:$O$2000=$A$2))
+SUMPRODUCT((Potentials!$F$2:$F$2000=0)*(Potentials!$B$2:$B$2000=AT372)*(Potentials!$D$2:$D$2000)*(Potentials!$E$2:$E$2000&lt;&gt;"8 - Gagne")*(Potentials!$E$2:$E$2000&lt;&gt;"9 - Perdu")*(Potentials!$E$2:$E$2000&lt;&gt;"10 - Gele")*(Potentials!$O$2:$O$2000=$A$2)))</f>
      </c>
      <c r="BA372" t="str">
        <f>Potentials!A370</f>
      </c>
      <c r="BB372" s="2" t="str">
        <f t="array" ref="BB372" aca="1" ca="1">IF($A$2="Tous",SUMPRODUCT((Potentials!$F$2:$F$2000)*(Potentials!$A$2:$A$2000=BA372)*(Potentials!$E$2:$E$2000&lt;&gt;"8 - Gagne")*(Potentials!$E$2:$E$2000&lt;&gt;"9 - Perdu")*(Potentials!$E$2:$E$2000&lt;&gt;"10 - Gele"))
+SUMPRODUCT((Potentials!$F$2:$F$2000=0)*(Potentials!$A$2:$A$2000=BA372)*(Potentials!$D$2:$D$2000)*(Potentials!$E$2:$E$2000&lt;&gt;"8 - Gagne")*(Potentials!$E$2:$E$2000&lt;&gt;"9 - Perdu")*(Potentials!$E$2:$E$2000&lt;&gt;"10 - Gele")),
SUMPRODUCT((Potentials!$F$2:$F$2000)*(Potentials!$A$2:$A$2000=BA372)*(Potentials!$E$2:$E$2000&lt;&gt;"8 - Gagne")*(Potentials!$E$2:$E$2000&lt;&gt;"9 - Perdu")*(Potentials!$E$2:$E$2000&lt;&gt;"10 - Gele")*(Potentials!$O$2:$O$2000=$A$2))
+SUMPRODUCT((Potentials!$F$2:$F$2000=0)*(Potentials!$A$2:$A$2000=BA372)*(Potentials!$D$2:$D$2000)*(Potentials!$E$2:$E$2000&lt;&gt;"8 - Gagne")*(Potentials!$E$2:$E$2000&lt;&gt;"9 - Perdu")*(Potentials!$E$2:$E$2000&lt;&gt;"10 - Gele")*(Potentials!$O$2:$O$2000=$A$2)))</f>
      </c>
    </row>
    <row r="373" spans="1:113">
      <c r="R373" t="str">
        <f>Potentials!A371</f>
      </c>
      <c r="S373" s="1" t="str">
        <f>Potentials!M371</f>
      </c>
      <c r="T373" s="47" t="str">
        <f>IF(INDEX(Potentials!$A$1:$O$1000,MATCH(R373,Potentials!$A$1:$A$1000,0),MATCH("Origine setup",Potentials!$A$1:$O$1,0))&lt;&gt;"",0,
IF($A$2="Tous",
IF(AND($R$2=0,$S$2=0,DATE(YEAR(S373),MONTH(S373),DAY(S373))&gt;=$O$6,(DATE(YEAR(S373),MONTH(S373),DAY(S373))&lt;=$O$3),LEFT(R373,3)="PRA"),1,
IF(AND($R$2&lt;&gt;0,$S$2&lt;&gt;0,DATE(YEAR(S373),MONTH(S373),DAY(S373))&gt;=$R$2,(DATE(YEAR(S373),MONTH(S373),DAY(S373))&lt;=$S$2),LEFT(R373,3)="PRA"),1,0)),
IF(AND($R$2=0,$S$2=0,DATE(YEAR(S373),MONTH(S373),DAY(S373))&gt;=$O$6,(DATE(YEAR(S373),MONTH(S373),DAY(S373))&lt;=$O$3),INDEX(Potentials!$A$1:$O$1000,MATCH(R373,Potentials!$A$1:$A$1000,0),MATCH("Groupe",Potentials!$A$1:$O$1,0))=$A$2,LEFT(R373,3)="PRA"),1,
IF(AND($R$2&lt;&gt;0,$S$2&lt;&gt;0,DATE(YEAR(S373),MONTH(S373),DAY(S373))&gt;=$R$2,(DATE(YEAR(S373),MONTH(S373),DAY(S373))&lt;=$S$2),INDEX(Potentials!$A$1:$O$1000,MATCH(R373,Potentials!$A$1:$A$1000,0),MATCH("Groupe",Potentials!$A$1:$O$1,0))=$A$2,LEFT(R373,3)="PRA"),1,0))))</f>
      </c>
      <c r="U373" s="47" t="str">
        <f>IF(T373&lt;&gt;0,SUM($T$4:T373),0)</f>
      </c>
      <c r="V373" s="1"/>
      <c r="W373" s="17"/>
      <c r="Y373" t="str">
        <f>Projects!A371</f>
      </c>
      <c r="Z373" s="1" t="str">
        <f>Projects!I371</f>
      </c>
      <c r="AA373" s="47" t="str">
        <f>IF($A$2="Tous",
IF(AND($Y$2=0,$Z$2=0,DATE(YEAR(Z373),MONTH(Z373),DAY(Z373))&gt;=$O$6,(DATE(YEAR(Z373),MONTH(Z373),DAY(Z373))&lt;=$O$3)),1,
IF(AND($Y$2&lt;&gt;0,$Z$2&lt;&gt;0,DATE(YEAR(Z373),MONTH(Z373),DAY(Z373))&gt;=$Y$2,(DATE(YEAR(Z373),MONTH(Z373),DAY(Z373))&lt;=$Z$2)),1,0)),
IF(AND($Y$2=0,$Z$2=0,DATE(YEAR(Z373),MONTH(Z373),DAY(Z373))&gt;=$O$6,(DATE(YEAR(Z373),MONTH(Z373),DAY(Z373))&lt;=$O$3),INDEX(Projects!$A$1:$O$1000,MATCH(Y373,Projects!$A$1:$A$1000,0),MATCH("Groupe",Projects!$A$1:$O$1,0))=$A$2),1,
IF(AND($Y$2&lt;&gt;0,$Z$2&lt;&gt;0,DATE(YEAR(Z373),MONTH(Z373),DAY(Z373))&gt;=$Y$2,(DATE(YEAR(Z373),MONTH(Z373),DAY(Z373))&lt;=$Z$2),INDEX(Projects!$A$1:$O$1000,MATCH(Y373,Projects!$A$1:$A$1000,0),MATCH("Groupe",Projects!$A$1:$O$1,0))=$A$2),1,0)))</f>
      </c>
      <c r="AB373" s="47" t="str">
        <f>IF(AA373&lt;&gt;0,SUM($AA$4:AA373),0)</f>
      </c>
      <c r="AC373" s="1"/>
      <c r="AD373" s="17"/>
      <c r="AF373" t="str">
        <f>Projects!A371</f>
      </c>
      <c r="AG373" s="1" t="str">
        <f>Projects!D371</f>
      </c>
      <c r="AH373" s="47" t="str">
        <f>IF($A$2="Tous",
IF(AND($AF$2=0,$AG$2=0,DATE(YEAR(AG373),MONTH(AG373),DAY(AG373))&gt;=$O$6,(DATE(YEAR(AG373),MONTH(AG373),DAY(AG373))&lt;=$O$3)),1,
IF(AND($AF$2&lt;&gt;0,$AG$2&lt;&gt;0,DATE(YEAR(AG373),MONTH(AG373),DAY(AG373))&gt;=$AF$2,(DATE(YEAR(AG373),MONTH(AG373),DAY(AG373))&lt;=$AG$2)),1,0)),
IF(AND($AF$2=0,$AG$2=0,DATE(YEAR(AG373),MONTH(AG373),DAY(AG373))&gt;=$O$6,(DATE(YEAR(AG373),MONTH(AG373),DAY(AG373))&lt;=$O$3),INDEX(Projects!$A$1:$O$1000,MATCH(AF373,Projects!$A$1:$A$1000,0),MATCH("Groupe",Projects!$A$1:$O$1,0))=$A$2),1,
IF(AND($AF$2&lt;&gt;0,$AG$2&lt;&gt;0,DATE(YEAR(AG373),MONTH(AG373),DAY(AG373))&gt;=$AF$2,(DATE(YEAR(AG373),MONTH(AG373),DAY(AG373))&lt;=$AG$2),INDEX(Projects!$A$1:$O$1000,MATCH(AF373,Projects!$A$1:$A$1000,0),MATCH("Groupe",Projects!$A$1:$O$1,0))=$A$2),1,0)))</f>
      </c>
      <c r="AI373" s="47" t="str">
        <f>IF(AH373&lt;&gt;0,SUM($AH$4:AH373),0)</f>
      </c>
      <c r="AJ373" s="1"/>
      <c r="AK373" s="17"/>
      <c r="AM373" t="str">
        <f>Potentials!A371</f>
      </c>
      <c r="AN373" s="1" t="str">
        <f>Potentials!L371</f>
      </c>
      <c r="AO373" s="47" t="str">
        <f>IF(INDEX(Potentials!$A$1:$O$1000,MATCH(R373,Potentials!$A$1:$A$1000,0),MATCH("Origine setup",Potentials!$A$1:$O$1,0))&lt;&gt;"",0,
IF($A$2="Tous",
IF(AND($AM$2=0,$AN$2=0,DATE(YEAR(AN373),MONTH(AN373),DAY(AN373))&gt;=$O$6,(DATE(YEAR(AN373),MONTH(AN373),DAY(AN373))&lt;=$O$3),INDEX(Potentials!$A$1:$O$10000,MATCH(AM373,Potentials!$A$1:$A$1000,0),MATCH("Statut",Potentials!$A$1:$O$1,0))="9 -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IF(AND($AM$2&lt;&gt;0,$AN$2&lt;&gt;0,DATE(YEAR(AN373),MONTH(AN373),DAY(AN373))&gt;=$AM$2,(DATE(YEAR(AN373),MONTH(AN373),DAY(AN373))&lt;=$AN$2),INDEX(Potentials!$A$1:$O$10000,MATCH(AM373,Potentials!$A$1:$A$1000,0),MATCH("Statut",Potentials!$A$1:$O$1,0))="9 - Perdu"),1,0)),
IF(AND($AM$2=0,$AN$2=0,DATE(YEAR(AN373),MONTH(AN373),DAY(AN373))&gt;=$O$6,(DATE(YEAR(AN373),MONTH(AN373),DAY(AN373))&lt;=$O$3),INDEX(Potentials!$A$1:$O$1000,MATCH(AM373,Potentials!$A$1:$A$1000,0),MATCH("Groupe",Potentials!$A$1:$O$1,0))=$A$2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,MATCH(AM373,Potentials!$A$1:$A$1000,0),MATCH("Groupe",Potentials!$A$1:$O$1,0))=$A$2,INDEX(Potentials!$A$1:$O$10000,MATCH(AM373,Potentials!$A$1:$A$1000,0),MATCH("Statut",Potentials!$A$1:$O$1,0))="9 - Perdu"),1,0))))</f>
      </c>
      <c r="AP373" s="47" t="str">
        <f>IF(AO373&lt;&gt;0,SUM($AO$4:AO373),0)</f>
      </c>
      <c r="AQ373" s="1"/>
      <c r="AR373" s="17"/>
      <c r="AT373" t="str">
        <f>IF(COUNTIF($AT$4:AT372,Potentials!B371)&gt;0,"",Potentials!B371)</f>
      </c>
      <c r="AU373" s="2" t="str">
        <f t="array" ref="AU373" aca="1" ca="1">IF($A$2="Tous",SUMPRODUCT((Potentials!$F$2:$F$2000)*(Potentials!$B$2:$B$2000=AT373)*(Potentials!$E$2:$E$2000&lt;&gt;"8 - Gagne")*(Potentials!$E$2:$E$2000&lt;&gt;"9 - Perdu")*(Potentials!$E$2:$E$2000&lt;&gt;"10 - Gele"))
+SUMPRODUCT((Potentials!$F$2:$F$2000=0)*(Potentials!$B$2:$B$2000=AT373)*(Potentials!$D$2:$D$2000)*(Potentials!$E$2:$E$2000&lt;&gt;"8 - Gagne")*(Potentials!$E$2:$E$2000&lt;&gt;"9 - Perdu")*(Potentials!$E$2:$E$2000&lt;&gt;"10 - Gele")),
SUMPRODUCT((Potentials!$F$2:$F$2000)*(Potentials!$B$2:$B$2000=AT373)*(Potentials!$E$2:$E$2000&lt;&gt;"8 - Gagne")*(Potentials!$E$2:$E$2000&lt;&gt;"9 - Perdu")*(Potentials!$E$2:$E$2000&lt;&gt;"10 - Gele")*(Potentials!$O$2:$O$2000=$A$2))
+SUMPRODUCT((Potentials!$F$2:$F$2000=0)*(Potentials!$B$2:$B$2000=AT373)*(Potentials!$D$2:$D$2000)*(Potentials!$E$2:$E$2000&lt;&gt;"8 - Gagne")*(Potentials!$E$2:$E$2000&lt;&gt;"9 - Perdu")*(Potentials!$E$2:$E$2000&lt;&gt;"10 - Gele")*(Potentials!$O$2:$O$2000=$A$2)))</f>
      </c>
      <c r="BA373" t="str">
        <f>Potentials!A371</f>
      </c>
      <c r="BB373" s="2" t="str">
        <f t="array" ref="BB373" aca="1" ca="1">IF($A$2="Tous",SUMPRODUCT((Potentials!$F$2:$F$2000)*(Potentials!$A$2:$A$2000=BA373)*(Potentials!$E$2:$E$2000&lt;&gt;"8 - Gagne")*(Potentials!$E$2:$E$2000&lt;&gt;"9 - Perdu")*(Potentials!$E$2:$E$2000&lt;&gt;"10 - Gele"))
+SUMPRODUCT((Potentials!$F$2:$F$2000=0)*(Potentials!$A$2:$A$2000=BA373)*(Potentials!$D$2:$D$2000)*(Potentials!$E$2:$E$2000&lt;&gt;"8 - Gagne")*(Potentials!$E$2:$E$2000&lt;&gt;"9 - Perdu")*(Potentials!$E$2:$E$2000&lt;&gt;"10 - Gele")),
SUMPRODUCT((Potentials!$F$2:$F$2000)*(Potentials!$A$2:$A$2000=BA373)*(Potentials!$E$2:$E$2000&lt;&gt;"8 - Gagne")*(Potentials!$E$2:$E$2000&lt;&gt;"9 - Perdu")*(Potentials!$E$2:$E$2000&lt;&gt;"10 - Gele")*(Potentials!$O$2:$O$2000=$A$2))
+SUMPRODUCT((Potentials!$F$2:$F$2000=0)*(Potentials!$A$2:$A$2000=BA373)*(Potentials!$D$2:$D$2000)*(Potentials!$E$2:$E$2000&lt;&gt;"8 - Gagne")*(Potentials!$E$2:$E$2000&lt;&gt;"9 - Perdu")*(Potentials!$E$2:$E$2000&lt;&gt;"10 - Gele")*(Potentials!$O$2:$O$2000=$A$2)))</f>
      </c>
    </row>
    <row r="374" spans="1:113">
      <c r="R374" t="str">
        <f>Potentials!A372</f>
      </c>
      <c r="S374" s="1" t="str">
        <f>Potentials!M372</f>
      </c>
      <c r="T374" s="47" t="str">
        <f>IF(INDEX(Potentials!$A$1:$O$1000,MATCH(R374,Potentials!$A$1:$A$1000,0),MATCH("Origine setup",Potentials!$A$1:$O$1,0))&lt;&gt;"",0,
IF($A$2="Tous",
IF(AND($R$2=0,$S$2=0,DATE(YEAR(S374),MONTH(S374),DAY(S374))&gt;=$O$6,(DATE(YEAR(S374),MONTH(S374),DAY(S374))&lt;=$O$3),LEFT(R374,3)="PRA"),1,
IF(AND($R$2&lt;&gt;0,$S$2&lt;&gt;0,DATE(YEAR(S374),MONTH(S374),DAY(S374))&gt;=$R$2,(DATE(YEAR(S374),MONTH(S374),DAY(S374))&lt;=$S$2),LEFT(R374,3)="PRA"),1,0)),
IF(AND($R$2=0,$S$2=0,DATE(YEAR(S374),MONTH(S374),DAY(S374))&gt;=$O$6,(DATE(YEAR(S374),MONTH(S374),DAY(S374))&lt;=$O$3),INDEX(Potentials!$A$1:$O$1000,MATCH(R374,Potentials!$A$1:$A$1000,0),MATCH("Groupe",Potentials!$A$1:$O$1,0))=$A$2,LEFT(R374,3)="PRA"),1,
IF(AND($R$2&lt;&gt;0,$S$2&lt;&gt;0,DATE(YEAR(S374),MONTH(S374),DAY(S374))&gt;=$R$2,(DATE(YEAR(S374),MONTH(S374),DAY(S374))&lt;=$S$2),INDEX(Potentials!$A$1:$O$1000,MATCH(R374,Potentials!$A$1:$A$1000,0),MATCH("Groupe",Potentials!$A$1:$O$1,0))=$A$2,LEFT(R374,3)="PRA"),1,0))))</f>
      </c>
      <c r="U374" s="47" t="str">
        <f>IF(T374&lt;&gt;0,SUM($T$4:T374),0)</f>
      </c>
      <c r="V374" s="1"/>
      <c r="W374" s="17"/>
      <c r="Y374" t="str">
        <f>Projects!A372</f>
      </c>
      <c r="Z374" s="1" t="str">
        <f>Projects!I372</f>
      </c>
      <c r="AA374" s="47" t="str">
        <f>IF($A$2="Tous",
IF(AND($Y$2=0,$Z$2=0,DATE(YEAR(Z374),MONTH(Z374),DAY(Z374))&gt;=$O$6,(DATE(YEAR(Z374),MONTH(Z374),DAY(Z374))&lt;=$O$3)),1,
IF(AND($Y$2&lt;&gt;0,$Z$2&lt;&gt;0,DATE(YEAR(Z374),MONTH(Z374),DAY(Z374))&gt;=$Y$2,(DATE(YEAR(Z374),MONTH(Z374),DAY(Z374))&lt;=$Z$2)),1,0)),
IF(AND($Y$2=0,$Z$2=0,DATE(YEAR(Z374),MONTH(Z374),DAY(Z374))&gt;=$O$6,(DATE(YEAR(Z374),MONTH(Z374),DAY(Z374))&lt;=$O$3),INDEX(Projects!$A$1:$O$1000,MATCH(Y374,Projects!$A$1:$A$1000,0),MATCH("Groupe",Projects!$A$1:$O$1,0))=$A$2),1,
IF(AND($Y$2&lt;&gt;0,$Z$2&lt;&gt;0,DATE(YEAR(Z374),MONTH(Z374),DAY(Z374))&gt;=$Y$2,(DATE(YEAR(Z374),MONTH(Z374),DAY(Z374))&lt;=$Z$2),INDEX(Projects!$A$1:$O$1000,MATCH(Y374,Projects!$A$1:$A$1000,0),MATCH("Groupe",Projects!$A$1:$O$1,0))=$A$2),1,0)))</f>
      </c>
      <c r="AB374" s="47" t="str">
        <f>IF(AA374&lt;&gt;0,SUM($AA$4:AA374),0)</f>
      </c>
      <c r="AC374" s="1"/>
      <c r="AD374" s="17"/>
      <c r="AF374" t="str">
        <f>Projects!A372</f>
      </c>
      <c r="AG374" s="1" t="str">
        <f>Projects!D372</f>
      </c>
      <c r="AH374" s="47" t="str">
        <f>IF($A$2="Tous",
IF(AND($AF$2=0,$AG$2=0,DATE(YEAR(AG374),MONTH(AG374),DAY(AG374))&gt;=$O$6,(DATE(YEAR(AG374),MONTH(AG374),DAY(AG374))&lt;=$O$3)),1,
IF(AND($AF$2&lt;&gt;0,$AG$2&lt;&gt;0,DATE(YEAR(AG374),MONTH(AG374),DAY(AG374))&gt;=$AF$2,(DATE(YEAR(AG374),MONTH(AG374),DAY(AG374))&lt;=$AG$2)),1,0)),
IF(AND($AF$2=0,$AG$2=0,DATE(YEAR(AG374),MONTH(AG374),DAY(AG374))&gt;=$O$6,(DATE(YEAR(AG374),MONTH(AG374),DAY(AG374))&lt;=$O$3),INDEX(Projects!$A$1:$O$1000,MATCH(AF374,Projects!$A$1:$A$1000,0),MATCH("Groupe",Projects!$A$1:$O$1,0))=$A$2),1,
IF(AND($AF$2&lt;&gt;0,$AG$2&lt;&gt;0,DATE(YEAR(AG374),MONTH(AG374),DAY(AG374))&gt;=$AF$2,(DATE(YEAR(AG374),MONTH(AG374),DAY(AG374))&lt;=$AG$2),INDEX(Projects!$A$1:$O$1000,MATCH(AF374,Projects!$A$1:$A$1000,0),MATCH("Groupe",Projects!$A$1:$O$1,0))=$A$2),1,0)))</f>
      </c>
      <c r="AI374" s="47" t="str">
        <f>IF(AH374&lt;&gt;0,SUM($AH$4:AH374),0)</f>
      </c>
      <c r="AJ374" s="1"/>
      <c r="AK374" s="17"/>
      <c r="AM374" t="str">
        <f>Potentials!A372</f>
      </c>
      <c r="AN374" s="1" t="str">
        <f>Potentials!L372</f>
      </c>
      <c r="AO374" s="47" t="str">
        <f>IF(INDEX(Potentials!$A$1:$O$1000,MATCH(R374,Potentials!$A$1:$A$1000,0),MATCH("Origine setup",Potentials!$A$1:$O$1,0))&lt;&gt;"",0,
IF($A$2="Tous",
IF(AND($AM$2=0,$AN$2=0,DATE(YEAR(AN374),MONTH(AN374),DAY(AN374))&gt;=$O$6,(DATE(YEAR(AN374),MONTH(AN374),DAY(AN374))&lt;=$O$3),INDEX(Potentials!$A$1:$O$10000,MATCH(AM374,Potentials!$A$1:$A$1000,0),MATCH("Statut",Potentials!$A$1:$O$1,0))="9 -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IF(AND($AM$2&lt;&gt;0,$AN$2&lt;&gt;0,DATE(YEAR(AN374),MONTH(AN374),DAY(AN374))&gt;=$AM$2,(DATE(YEAR(AN374),MONTH(AN374),DAY(AN374))&lt;=$AN$2),INDEX(Potentials!$A$1:$O$10000,MATCH(AM374,Potentials!$A$1:$A$1000,0),MATCH("Statut",Potentials!$A$1:$O$1,0))="9 - Perdu"),1,0)),
IF(AND($AM$2=0,$AN$2=0,DATE(YEAR(AN374),MONTH(AN374),DAY(AN374))&gt;=$O$6,(DATE(YEAR(AN374),MONTH(AN374),DAY(AN374))&lt;=$O$3),INDEX(Potentials!$A$1:$O$1000,MATCH(AM374,Potentials!$A$1:$A$1000,0),MATCH("Groupe",Potentials!$A$1:$O$1,0))=$A$2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,MATCH(AM374,Potentials!$A$1:$A$1000,0),MATCH("Groupe",Potentials!$A$1:$O$1,0))=$A$2,INDEX(Potentials!$A$1:$O$10000,MATCH(AM374,Potentials!$A$1:$A$1000,0),MATCH("Statut",Potentials!$A$1:$O$1,0))="9 - Perdu"),1,0))))</f>
      </c>
      <c r="AP374" s="47" t="str">
        <f>IF(AO374&lt;&gt;0,SUM($AO$4:AO374),0)</f>
      </c>
      <c r="AQ374" s="1"/>
      <c r="AR374" s="17"/>
      <c r="AT374" t="str">
        <f>IF(COUNTIF($AT$4:AT373,Potentials!B372)&gt;0,"",Potentials!B372)</f>
      </c>
      <c r="AU374" s="2" t="str">
        <f t="array" ref="AU374" aca="1" ca="1">IF($A$2="Tous",SUMPRODUCT((Potentials!$F$2:$F$2000)*(Potentials!$B$2:$B$2000=AT374)*(Potentials!$E$2:$E$2000&lt;&gt;"8 - Gagne")*(Potentials!$E$2:$E$2000&lt;&gt;"9 - Perdu")*(Potentials!$E$2:$E$2000&lt;&gt;"10 - Gele"))
+SUMPRODUCT((Potentials!$F$2:$F$2000=0)*(Potentials!$B$2:$B$2000=AT374)*(Potentials!$D$2:$D$2000)*(Potentials!$E$2:$E$2000&lt;&gt;"8 - Gagne")*(Potentials!$E$2:$E$2000&lt;&gt;"9 - Perdu")*(Potentials!$E$2:$E$2000&lt;&gt;"10 - Gele")),
SUMPRODUCT((Potentials!$F$2:$F$2000)*(Potentials!$B$2:$B$2000=AT374)*(Potentials!$E$2:$E$2000&lt;&gt;"8 - Gagne")*(Potentials!$E$2:$E$2000&lt;&gt;"9 - Perdu")*(Potentials!$E$2:$E$2000&lt;&gt;"10 - Gele")*(Potentials!$O$2:$O$2000=$A$2))
+SUMPRODUCT((Potentials!$F$2:$F$2000=0)*(Potentials!$B$2:$B$2000=AT374)*(Potentials!$D$2:$D$2000)*(Potentials!$E$2:$E$2000&lt;&gt;"8 - Gagne")*(Potentials!$E$2:$E$2000&lt;&gt;"9 - Perdu")*(Potentials!$E$2:$E$2000&lt;&gt;"10 - Gele")*(Potentials!$O$2:$O$2000=$A$2)))</f>
      </c>
      <c r="BA374" t="str">
        <f>Potentials!A372</f>
      </c>
      <c r="BB374" s="2" t="str">
        <f t="array" ref="BB374" aca="1" ca="1">IF($A$2="Tous",SUMPRODUCT((Potentials!$F$2:$F$2000)*(Potentials!$A$2:$A$2000=BA374)*(Potentials!$E$2:$E$2000&lt;&gt;"8 - Gagne")*(Potentials!$E$2:$E$2000&lt;&gt;"9 - Perdu")*(Potentials!$E$2:$E$2000&lt;&gt;"10 - Gele"))
+SUMPRODUCT((Potentials!$F$2:$F$2000=0)*(Potentials!$A$2:$A$2000=BA374)*(Potentials!$D$2:$D$2000)*(Potentials!$E$2:$E$2000&lt;&gt;"8 - Gagne")*(Potentials!$E$2:$E$2000&lt;&gt;"9 - Perdu")*(Potentials!$E$2:$E$2000&lt;&gt;"10 - Gele")),
SUMPRODUCT((Potentials!$F$2:$F$2000)*(Potentials!$A$2:$A$2000=BA374)*(Potentials!$E$2:$E$2000&lt;&gt;"8 - Gagne")*(Potentials!$E$2:$E$2000&lt;&gt;"9 - Perdu")*(Potentials!$E$2:$E$2000&lt;&gt;"10 - Gele")*(Potentials!$O$2:$O$2000=$A$2))
+SUMPRODUCT((Potentials!$F$2:$F$2000=0)*(Potentials!$A$2:$A$2000=BA374)*(Potentials!$D$2:$D$2000)*(Potentials!$E$2:$E$2000&lt;&gt;"8 - Gagne")*(Potentials!$E$2:$E$2000&lt;&gt;"9 - Perdu")*(Potentials!$E$2:$E$2000&lt;&gt;"10 - Gele")*(Potentials!$O$2:$O$2000=$A$2)))</f>
      </c>
    </row>
    <row r="375" spans="1:113">
      <c r="R375" t="str">
        <f>Potentials!A373</f>
      </c>
      <c r="S375" s="1" t="str">
        <f>Potentials!M373</f>
      </c>
      <c r="T375" s="47" t="str">
        <f>IF(INDEX(Potentials!$A$1:$O$1000,MATCH(R375,Potentials!$A$1:$A$1000,0),MATCH("Origine setup",Potentials!$A$1:$O$1,0))&lt;&gt;"",0,
IF($A$2="Tous",
IF(AND($R$2=0,$S$2=0,DATE(YEAR(S375),MONTH(S375),DAY(S375))&gt;=$O$6,(DATE(YEAR(S375),MONTH(S375),DAY(S375))&lt;=$O$3),LEFT(R375,3)="PRA"),1,
IF(AND($R$2&lt;&gt;0,$S$2&lt;&gt;0,DATE(YEAR(S375),MONTH(S375),DAY(S375))&gt;=$R$2,(DATE(YEAR(S375),MONTH(S375),DAY(S375))&lt;=$S$2),LEFT(R375,3)="PRA"),1,0)),
IF(AND($R$2=0,$S$2=0,DATE(YEAR(S375),MONTH(S375),DAY(S375))&gt;=$O$6,(DATE(YEAR(S375),MONTH(S375),DAY(S375))&lt;=$O$3),INDEX(Potentials!$A$1:$O$1000,MATCH(R375,Potentials!$A$1:$A$1000,0),MATCH("Groupe",Potentials!$A$1:$O$1,0))=$A$2,LEFT(R375,3)="PRA"),1,
IF(AND($R$2&lt;&gt;0,$S$2&lt;&gt;0,DATE(YEAR(S375),MONTH(S375),DAY(S375))&gt;=$R$2,(DATE(YEAR(S375),MONTH(S375),DAY(S375))&lt;=$S$2),INDEX(Potentials!$A$1:$O$1000,MATCH(R375,Potentials!$A$1:$A$1000,0),MATCH("Groupe",Potentials!$A$1:$O$1,0))=$A$2,LEFT(R375,3)="PRA"),1,0))))</f>
      </c>
      <c r="U375" s="47" t="str">
        <f>IF(T375&lt;&gt;0,SUM($T$4:T375),0)</f>
      </c>
      <c r="V375" s="1"/>
      <c r="W375" s="17"/>
      <c r="Y375" t="str">
        <f>Projects!A373</f>
      </c>
      <c r="Z375" s="1" t="str">
        <f>Projects!I373</f>
      </c>
      <c r="AA375" s="47" t="str">
        <f>IF($A$2="Tous",
IF(AND($Y$2=0,$Z$2=0,DATE(YEAR(Z375),MONTH(Z375),DAY(Z375))&gt;=$O$6,(DATE(YEAR(Z375),MONTH(Z375),DAY(Z375))&lt;=$O$3)),1,
IF(AND($Y$2&lt;&gt;0,$Z$2&lt;&gt;0,DATE(YEAR(Z375),MONTH(Z375),DAY(Z375))&gt;=$Y$2,(DATE(YEAR(Z375),MONTH(Z375),DAY(Z375))&lt;=$Z$2)),1,0)),
IF(AND($Y$2=0,$Z$2=0,DATE(YEAR(Z375),MONTH(Z375),DAY(Z375))&gt;=$O$6,(DATE(YEAR(Z375),MONTH(Z375),DAY(Z375))&lt;=$O$3),INDEX(Projects!$A$1:$O$1000,MATCH(Y375,Projects!$A$1:$A$1000,0),MATCH("Groupe",Projects!$A$1:$O$1,0))=$A$2),1,
IF(AND($Y$2&lt;&gt;0,$Z$2&lt;&gt;0,DATE(YEAR(Z375),MONTH(Z375),DAY(Z375))&gt;=$Y$2,(DATE(YEAR(Z375),MONTH(Z375),DAY(Z375))&lt;=$Z$2),INDEX(Projects!$A$1:$O$1000,MATCH(Y375,Projects!$A$1:$A$1000,0),MATCH("Groupe",Projects!$A$1:$O$1,0))=$A$2),1,0)))</f>
      </c>
      <c r="AB375" s="47" t="str">
        <f>IF(AA375&lt;&gt;0,SUM($AA$4:AA375),0)</f>
      </c>
      <c r="AC375" s="1"/>
      <c r="AD375" s="17"/>
      <c r="AF375" t="str">
        <f>Projects!A373</f>
      </c>
      <c r="AG375" s="1" t="str">
        <f>Projects!D373</f>
      </c>
      <c r="AH375" s="47" t="str">
        <f>IF($A$2="Tous",
IF(AND($AF$2=0,$AG$2=0,DATE(YEAR(AG375),MONTH(AG375),DAY(AG375))&gt;=$O$6,(DATE(YEAR(AG375),MONTH(AG375),DAY(AG375))&lt;=$O$3)),1,
IF(AND($AF$2&lt;&gt;0,$AG$2&lt;&gt;0,DATE(YEAR(AG375),MONTH(AG375),DAY(AG375))&gt;=$AF$2,(DATE(YEAR(AG375),MONTH(AG375),DAY(AG375))&lt;=$AG$2)),1,0)),
IF(AND($AF$2=0,$AG$2=0,DATE(YEAR(AG375),MONTH(AG375),DAY(AG375))&gt;=$O$6,(DATE(YEAR(AG375),MONTH(AG375),DAY(AG375))&lt;=$O$3),INDEX(Projects!$A$1:$O$1000,MATCH(AF375,Projects!$A$1:$A$1000,0),MATCH("Groupe",Projects!$A$1:$O$1,0))=$A$2),1,
IF(AND($AF$2&lt;&gt;0,$AG$2&lt;&gt;0,DATE(YEAR(AG375),MONTH(AG375),DAY(AG375))&gt;=$AF$2,(DATE(YEAR(AG375),MONTH(AG375),DAY(AG375))&lt;=$AG$2),INDEX(Projects!$A$1:$O$1000,MATCH(AF375,Projects!$A$1:$A$1000,0),MATCH("Groupe",Projects!$A$1:$O$1,0))=$A$2),1,0)))</f>
      </c>
      <c r="AI375" s="47" t="str">
        <f>IF(AH375&lt;&gt;0,SUM($AH$4:AH375),0)</f>
      </c>
      <c r="AJ375" s="1"/>
      <c r="AK375" s="17"/>
      <c r="AM375" t="str">
        <f>Potentials!A373</f>
      </c>
      <c r="AN375" s="1" t="str">
        <f>Potentials!L373</f>
      </c>
      <c r="AO375" s="47" t="str">
        <f>IF(INDEX(Potentials!$A$1:$O$1000,MATCH(R375,Potentials!$A$1:$A$1000,0),MATCH("Origine setup",Potentials!$A$1:$O$1,0))&lt;&gt;"",0,
IF($A$2="Tous",
IF(AND($AM$2=0,$AN$2=0,DATE(YEAR(AN375),MONTH(AN375),DAY(AN375))&gt;=$O$6,(DATE(YEAR(AN375),MONTH(AN375),DAY(AN375))&lt;=$O$3),INDEX(Potentials!$A$1:$O$10000,MATCH(AM375,Potentials!$A$1:$A$1000,0),MATCH("Statut",Potentials!$A$1:$O$1,0))="9 -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IF(AND($AM$2&lt;&gt;0,$AN$2&lt;&gt;0,DATE(YEAR(AN375),MONTH(AN375),DAY(AN375))&gt;=$AM$2,(DATE(YEAR(AN375),MONTH(AN375),DAY(AN375))&lt;=$AN$2),INDEX(Potentials!$A$1:$O$10000,MATCH(AM375,Potentials!$A$1:$A$1000,0),MATCH("Statut",Potentials!$A$1:$O$1,0))="9 - Perdu"),1,0)),
IF(AND($AM$2=0,$AN$2=0,DATE(YEAR(AN375),MONTH(AN375),DAY(AN375))&gt;=$O$6,(DATE(YEAR(AN375),MONTH(AN375),DAY(AN375))&lt;=$O$3),INDEX(Potentials!$A$1:$O$1000,MATCH(AM375,Potentials!$A$1:$A$1000,0),MATCH("Groupe",Potentials!$A$1:$O$1,0))=$A$2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,MATCH(AM375,Potentials!$A$1:$A$1000,0),MATCH("Groupe",Potentials!$A$1:$O$1,0))=$A$2,INDEX(Potentials!$A$1:$O$10000,MATCH(AM375,Potentials!$A$1:$A$1000,0),MATCH("Statut",Potentials!$A$1:$O$1,0))="9 - Perdu"),1,0))))</f>
      </c>
      <c r="AP375" s="47" t="str">
        <f>IF(AO375&lt;&gt;0,SUM($AO$4:AO375),0)</f>
      </c>
      <c r="AQ375" s="1"/>
      <c r="AR375" s="17"/>
      <c r="AT375" t="str">
        <f>IF(COUNTIF($AT$4:AT374,Potentials!B373)&gt;0,"",Potentials!B373)</f>
      </c>
      <c r="AU375" s="2" t="str">
        <f t="array" ref="AU375" aca="1" ca="1">IF($A$2="Tous",SUMPRODUCT((Potentials!$F$2:$F$2000)*(Potentials!$B$2:$B$2000=AT375)*(Potentials!$E$2:$E$2000&lt;&gt;"8 - Gagne")*(Potentials!$E$2:$E$2000&lt;&gt;"9 - Perdu")*(Potentials!$E$2:$E$2000&lt;&gt;"10 - Gele"))
+SUMPRODUCT((Potentials!$F$2:$F$2000=0)*(Potentials!$B$2:$B$2000=AT375)*(Potentials!$D$2:$D$2000)*(Potentials!$E$2:$E$2000&lt;&gt;"8 - Gagne")*(Potentials!$E$2:$E$2000&lt;&gt;"9 - Perdu")*(Potentials!$E$2:$E$2000&lt;&gt;"10 - Gele")),
SUMPRODUCT((Potentials!$F$2:$F$2000)*(Potentials!$B$2:$B$2000=AT375)*(Potentials!$E$2:$E$2000&lt;&gt;"8 - Gagne")*(Potentials!$E$2:$E$2000&lt;&gt;"9 - Perdu")*(Potentials!$E$2:$E$2000&lt;&gt;"10 - Gele")*(Potentials!$O$2:$O$2000=$A$2))
+SUMPRODUCT((Potentials!$F$2:$F$2000=0)*(Potentials!$B$2:$B$2000=AT375)*(Potentials!$D$2:$D$2000)*(Potentials!$E$2:$E$2000&lt;&gt;"8 - Gagne")*(Potentials!$E$2:$E$2000&lt;&gt;"9 - Perdu")*(Potentials!$E$2:$E$2000&lt;&gt;"10 - Gele")*(Potentials!$O$2:$O$2000=$A$2)))</f>
      </c>
      <c r="BA375" t="str">
        <f>Potentials!A373</f>
      </c>
      <c r="BB375" s="2" t="str">
        <f t="array" ref="BB375" aca="1" ca="1">IF($A$2="Tous",SUMPRODUCT((Potentials!$F$2:$F$2000)*(Potentials!$A$2:$A$2000=BA375)*(Potentials!$E$2:$E$2000&lt;&gt;"8 - Gagne")*(Potentials!$E$2:$E$2000&lt;&gt;"9 - Perdu")*(Potentials!$E$2:$E$2000&lt;&gt;"10 - Gele"))
+SUMPRODUCT((Potentials!$F$2:$F$2000=0)*(Potentials!$A$2:$A$2000=BA375)*(Potentials!$D$2:$D$2000)*(Potentials!$E$2:$E$2000&lt;&gt;"8 - Gagne")*(Potentials!$E$2:$E$2000&lt;&gt;"9 - Perdu")*(Potentials!$E$2:$E$2000&lt;&gt;"10 - Gele")),
SUMPRODUCT((Potentials!$F$2:$F$2000)*(Potentials!$A$2:$A$2000=BA375)*(Potentials!$E$2:$E$2000&lt;&gt;"8 - Gagne")*(Potentials!$E$2:$E$2000&lt;&gt;"9 - Perdu")*(Potentials!$E$2:$E$2000&lt;&gt;"10 - Gele")*(Potentials!$O$2:$O$2000=$A$2))
+SUMPRODUCT((Potentials!$F$2:$F$2000=0)*(Potentials!$A$2:$A$2000=BA375)*(Potentials!$D$2:$D$2000)*(Potentials!$E$2:$E$2000&lt;&gt;"8 - Gagne")*(Potentials!$E$2:$E$2000&lt;&gt;"9 - Perdu")*(Potentials!$E$2:$E$2000&lt;&gt;"10 - Gele")*(Potentials!$O$2:$O$2000=$A$2)))</f>
      </c>
    </row>
    <row r="376" spans="1:113">
      <c r="R376" t="str">
        <f>Potentials!A374</f>
      </c>
      <c r="S376" s="1" t="str">
        <f>Potentials!M374</f>
      </c>
      <c r="T376" s="47" t="str">
        <f>IF(INDEX(Potentials!$A$1:$O$1000,MATCH(R376,Potentials!$A$1:$A$1000,0),MATCH("Origine setup",Potentials!$A$1:$O$1,0))&lt;&gt;"",0,
IF($A$2="Tous",
IF(AND($R$2=0,$S$2=0,DATE(YEAR(S376),MONTH(S376),DAY(S376))&gt;=$O$6,(DATE(YEAR(S376),MONTH(S376),DAY(S376))&lt;=$O$3),LEFT(R376,3)="PRA"),1,
IF(AND($R$2&lt;&gt;0,$S$2&lt;&gt;0,DATE(YEAR(S376),MONTH(S376),DAY(S376))&gt;=$R$2,(DATE(YEAR(S376),MONTH(S376),DAY(S376))&lt;=$S$2),LEFT(R376,3)="PRA"),1,0)),
IF(AND($R$2=0,$S$2=0,DATE(YEAR(S376),MONTH(S376),DAY(S376))&gt;=$O$6,(DATE(YEAR(S376),MONTH(S376),DAY(S376))&lt;=$O$3),INDEX(Potentials!$A$1:$O$1000,MATCH(R376,Potentials!$A$1:$A$1000,0),MATCH("Groupe",Potentials!$A$1:$O$1,0))=$A$2,LEFT(R376,3)="PRA"),1,
IF(AND($R$2&lt;&gt;0,$S$2&lt;&gt;0,DATE(YEAR(S376),MONTH(S376),DAY(S376))&gt;=$R$2,(DATE(YEAR(S376),MONTH(S376),DAY(S376))&lt;=$S$2),INDEX(Potentials!$A$1:$O$1000,MATCH(R376,Potentials!$A$1:$A$1000,0),MATCH("Groupe",Potentials!$A$1:$O$1,0))=$A$2,LEFT(R376,3)="PRA"),1,0))))</f>
      </c>
      <c r="U376" s="47" t="str">
        <f>IF(T376&lt;&gt;0,SUM($T$4:T376),0)</f>
      </c>
      <c r="V376" s="1"/>
      <c r="W376" s="17"/>
      <c r="Y376" t="str">
        <f>Projects!A374</f>
      </c>
      <c r="Z376" s="1" t="str">
        <f>Projects!I374</f>
      </c>
      <c r="AA376" s="47" t="str">
        <f>IF($A$2="Tous",
IF(AND($Y$2=0,$Z$2=0,DATE(YEAR(Z376),MONTH(Z376),DAY(Z376))&gt;=$O$6,(DATE(YEAR(Z376),MONTH(Z376),DAY(Z376))&lt;=$O$3)),1,
IF(AND($Y$2&lt;&gt;0,$Z$2&lt;&gt;0,DATE(YEAR(Z376),MONTH(Z376),DAY(Z376))&gt;=$Y$2,(DATE(YEAR(Z376),MONTH(Z376),DAY(Z376))&lt;=$Z$2)),1,0)),
IF(AND($Y$2=0,$Z$2=0,DATE(YEAR(Z376),MONTH(Z376),DAY(Z376))&gt;=$O$6,(DATE(YEAR(Z376),MONTH(Z376),DAY(Z376))&lt;=$O$3),INDEX(Projects!$A$1:$O$1000,MATCH(Y376,Projects!$A$1:$A$1000,0),MATCH("Groupe",Projects!$A$1:$O$1,0))=$A$2),1,
IF(AND($Y$2&lt;&gt;0,$Z$2&lt;&gt;0,DATE(YEAR(Z376),MONTH(Z376),DAY(Z376))&gt;=$Y$2,(DATE(YEAR(Z376),MONTH(Z376),DAY(Z376))&lt;=$Z$2),INDEX(Projects!$A$1:$O$1000,MATCH(Y376,Projects!$A$1:$A$1000,0),MATCH("Groupe",Projects!$A$1:$O$1,0))=$A$2),1,0)))</f>
      </c>
      <c r="AB376" s="47" t="str">
        <f>IF(AA376&lt;&gt;0,SUM($AA$4:AA376),0)</f>
      </c>
      <c r="AC376" s="1"/>
      <c r="AD376" s="17"/>
      <c r="AF376" t="str">
        <f>Projects!A374</f>
      </c>
      <c r="AG376" s="1" t="str">
        <f>Projects!D374</f>
      </c>
      <c r="AH376" s="47" t="str">
        <f>IF($A$2="Tous",
IF(AND($AF$2=0,$AG$2=0,DATE(YEAR(AG376),MONTH(AG376),DAY(AG376))&gt;=$O$6,(DATE(YEAR(AG376),MONTH(AG376),DAY(AG376))&lt;=$O$3)),1,
IF(AND($AF$2&lt;&gt;0,$AG$2&lt;&gt;0,DATE(YEAR(AG376),MONTH(AG376),DAY(AG376))&gt;=$AF$2,(DATE(YEAR(AG376),MONTH(AG376),DAY(AG376))&lt;=$AG$2)),1,0)),
IF(AND($AF$2=0,$AG$2=0,DATE(YEAR(AG376),MONTH(AG376),DAY(AG376))&gt;=$O$6,(DATE(YEAR(AG376),MONTH(AG376),DAY(AG376))&lt;=$O$3),INDEX(Projects!$A$1:$O$1000,MATCH(AF376,Projects!$A$1:$A$1000,0),MATCH("Groupe",Projects!$A$1:$O$1,0))=$A$2),1,
IF(AND($AF$2&lt;&gt;0,$AG$2&lt;&gt;0,DATE(YEAR(AG376),MONTH(AG376),DAY(AG376))&gt;=$AF$2,(DATE(YEAR(AG376),MONTH(AG376),DAY(AG376))&lt;=$AG$2),INDEX(Projects!$A$1:$O$1000,MATCH(AF376,Projects!$A$1:$A$1000,0),MATCH("Groupe",Projects!$A$1:$O$1,0))=$A$2),1,0)))</f>
      </c>
      <c r="AI376" s="47" t="str">
        <f>IF(AH376&lt;&gt;0,SUM($AH$4:AH376),0)</f>
      </c>
      <c r="AJ376" s="1"/>
      <c r="AK376" s="17"/>
      <c r="AM376" t="str">
        <f>Potentials!A374</f>
      </c>
      <c r="AN376" s="1" t="str">
        <f>Potentials!L374</f>
      </c>
      <c r="AO376" s="47" t="str">
        <f>IF(INDEX(Potentials!$A$1:$O$1000,MATCH(R376,Potentials!$A$1:$A$1000,0),MATCH("Origine setup",Potentials!$A$1:$O$1,0))&lt;&gt;"",0,
IF($A$2="Tous",
IF(AND($AM$2=0,$AN$2=0,DATE(YEAR(AN376),MONTH(AN376),DAY(AN376))&gt;=$O$6,(DATE(YEAR(AN376),MONTH(AN376),DAY(AN376))&lt;=$O$3),INDEX(Potentials!$A$1:$O$10000,MATCH(AM376,Potentials!$A$1:$A$1000,0),MATCH("Statut",Potentials!$A$1:$O$1,0))="9 -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IF(AND($AM$2&lt;&gt;0,$AN$2&lt;&gt;0,DATE(YEAR(AN376),MONTH(AN376),DAY(AN376))&gt;=$AM$2,(DATE(YEAR(AN376),MONTH(AN376),DAY(AN376))&lt;=$AN$2),INDEX(Potentials!$A$1:$O$10000,MATCH(AM376,Potentials!$A$1:$A$1000,0),MATCH("Statut",Potentials!$A$1:$O$1,0))="9 - Perdu"),1,0)),
IF(AND($AM$2=0,$AN$2=0,DATE(YEAR(AN376),MONTH(AN376),DAY(AN376))&gt;=$O$6,(DATE(YEAR(AN376),MONTH(AN376),DAY(AN376))&lt;=$O$3),INDEX(Potentials!$A$1:$O$1000,MATCH(AM376,Potentials!$A$1:$A$1000,0),MATCH("Groupe",Potentials!$A$1:$O$1,0))=$A$2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,MATCH(AM376,Potentials!$A$1:$A$1000,0),MATCH("Groupe",Potentials!$A$1:$O$1,0))=$A$2,INDEX(Potentials!$A$1:$O$10000,MATCH(AM376,Potentials!$A$1:$A$1000,0),MATCH("Statut",Potentials!$A$1:$O$1,0))="9 - Perdu"),1,0))))</f>
      </c>
      <c r="AP376" s="47" t="str">
        <f>IF(AO376&lt;&gt;0,SUM($AO$4:AO376),0)</f>
      </c>
      <c r="AQ376" s="1"/>
      <c r="AR376" s="17"/>
      <c r="AT376" t="str">
        <f>IF(COUNTIF($AT$4:AT375,Potentials!B374)&gt;0,"",Potentials!B374)</f>
      </c>
      <c r="AU376" s="2" t="str">
        <f t="array" ref="AU376" aca="1" ca="1">IF($A$2="Tous",SUMPRODUCT((Potentials!$F$2:$F$2000)*(Potentials!$B$2:$B$2000=AT376)*(Potentials!$E$2:$E$2000&lt;&gt;"8 - Gagne")*(Potentials!$E$2:$E$2000&lt;&gt;"9 - Perdu")*(Potentials!$E$2:$E$2000&lt;&gt;"10 - Gele"))
+SUMPRODUCT((Potentials!$F$2:$F$2000=0)*(Potentials!$B$2:$B$2000=AT376)*(Potentials!$D$2:$D$2000)*(Potentials!$E$2:$E$2000&lt;&gt;"8 - Gagne")*(Potentials!$E$2:$E$2000&lt;&gt;"9 - Perdu")*(Potentials!$E$2:$E$2000&lt;&gt;"10 - Gele")),
SUMPRODUCT((Potentials!$F$2:$F$2000)*(Potentials!$B$2:$B$2000=AT376)*(Potentials!$E$2:$E$2000&lt;&gt;"8 - Gagne")*(Potentials!$E$2:$E$2000&lt;&gt;"9 - Perdu")*(Potentials!$E$2:$E$2000&lt;&gt;"10 - Gele")*(Potentials!$O$2:$O$2000=$A$2))
+SUMPRODUCT((Potentials!$F$2:$F$2000=0)*(Potentials!$B$2:$B$2000=AT376)*(Potentials!$D$2:$D$2000)*(Potentials!$E$2:$E$2000&lt;&gt;"8 - Gagne")*(Potentials!$E$2:$E$2000&lt;&gt;"9 - Perdu")*(Potentials!$E$2:$E$2000&lt;&gt;"10 - Gele")*(Potentials!$O$2:$O$2000=$A$2)))</f>
      </c>
      <c r="BA376" t="str">
        <f>Potentials!A374</f>
      </c>
      <c r="BB376" s="2" t="str">
        <f t="array" ref="BB376" aca="1" ca="1">IF($A$2="Tous",SUMPRODUCT((Potentials!$F$2:$F$2000)*(Potentials!$A$2:$A$2000=BA376)*(Potentials!$E$2:$E$2000&lt;&gt;"8 - Gagne")*(Potentials!$E$2:$E$2000&lt;&gt;"9 - Perdu")*(Potentials!$E$2:$E$2000&lt;&gt;"10 - Gele"))
+SUMPRODUCT((Potentials!$F$2:$F$2000=0)*(Potentials!$A$2:$A$2000=BA376)*(Potentials!$D$2:$D$2000)*(Potentials!$E$2:$E$2000&lt;&gt;"8 - Gagne")*(Potentials!$E$2:$E$2000&lt;&gt;"9 - Perdu")*(Potentials!$E$2:$E$2000&lt;&gt;"10 - Gele")),
SUMPRODUCT((Potentials!$F$2:$F$2000)*(Potentials!$A$2:$A$2000=BA376)*(Potentials!$E$2:$E$2000&lt;&gt;"8 - Gagne")*(Potentials!$E$2:$E$2000&lt;&gt;"9 - Perdu")*(Potentials!$E$2:$E$2000&lt;&gt;"10 - Gele")*(Potentials!$O$2:$O$2000=$A$2))
+SUMPRODUCT((Potentials!$F$2:$F$2000=0)*(Potentials!$A$2:$A$2000=BA376)*(Potentials!$D$2:$D$2000)*(Potentials!$E$2:$E$2000&lt;&gt;"8 - Gagne")*(Potentials!$E$2:$E$2000&lt;&gt;"9 - Perdu")*(Potentials!$E$2:$E$2000&lt;&gt;"10 - Gele")*(Potentials!$O$2:$O$2000=$A$2)))</f>
      </c>
    </row>
    <row r="377" spans="1:113">
      <c r="R377" t="str">
        <f>Potentials!A375</f>
      </c>
      <c r="S377" s="1" t="str">
        <f>Potentials!M375</f>
      </c>
      <c r="T377" s="47" t="str">
        <f>IF(INDEX(Potentials!$A$1:$O$1000,MATCH(R377,Potentials!$A$1:$A$1000,0),MATCH("Origine setup",Potentials!$A$1:$O$1,0))&lt;&gt;"",0,
IF($A$2="Tous",
IF(AND($R$2=0,$S$2=0,DATE(YEAR(S377),MONTH(S377),DAY(S377))&gt;=$O$6,(DATE(YEAR(S377),MONTH(S377),DAY(S377))&lt;=$O$3),LEFT(R377,3)="PRA"),1,
IF(AND($R$2&lt;&gt;0,$S$2&lt;&gt;0,DATE(YEAR(S377),MONTH(S377),DAY(S377))&gt;=$R$2,(DATE(YEAR(S377),MONTH(S377),DAY(S377))&lt;=$S$2),LEFT(R377,3)="PRA"),1,0)),
IF(AND($R$2=0,$S$2=0,DATE(YEAR(S377),MONTH(S377),DAY(S377))&gt;=$O$6,(DATE(YEAR(S377),MONTH(S377),DAY(S377))&lt;=$O$3),INDEX(Potentials!$A$1:$O$1000,MATCH(R377,Potentials!$A$1:$A$1000,0),MATCH("Groupe",Potentials!$A$1:$O$1,0))=$A$2,LEFT(R377,3)="PRA"),1,
IF(AND($R$2&lt;&gt;0,$S$2&lt;&gt;0,DATE(YEAR(S377),MONTH(S377),DAY(S377))&gt;=$R$2,(DATE(YEAR(S377),MONTH(S377),DAY(S377))&lt;=$S$2),INDEX(Potentials!$A$1:$O$1000,MATCH(R377,Potentials!$A$1:$A$1000,0),MATCH("Groupe",Potentials!$A$1:$O$1,0))=$A$2,LEFT(R377,3)="PRA"),1,0))))</f>
      </c>
      <c r="U377" s="47" t="str">
        <f>IF(T377&lt;&gt;0,SUM($T$4:T377),0)</f>
      </c>
      <c r="V377" s="1"/>
      <c r="W377" s="17"/>
      <c r="Y377" t="str">
        <f>Projects!A375</f>
      </c>
      <c r="Z377" s="1" t="str">
        <f>Projects!I375</f>
      </c>
      <c r="AA377" s="47" t="str">
        <f>IF($A$2="Tous",
IF(AND($Y$2=0,$Z$2=0,DATE(YEAR(Z377),MONTH(Z377),DAY(Z377))&gt;=$O$6,(DATE(YEAR(Z377),MONTH(Z377),DAY(Z377))&lt;=$O$3)),1,
IF(AND($Y$2&lt;&gt;0,$Z$2&lt;&gt;0,DATE(YEAR(Z377),MONTH(Z377),DAY(Z377))&gt;=$Y$2,(DATE(YEAR(Z377),MONTH(Z377),DAY(Z377))&lt;=$Z$2)),1,0)),
IF(AND($Y$2=0,$Z$2=0,DATE(YEAR(Z377),MONTH(Z377),DAY(Z377))&gt;=$O$6,(DATE(YEAR(Z377),MONTH(Z377),DAY(Z377))&lt;=$O$3),INDEX(Projects!$A$1:$O$1000,MATCH(Y377,Projects!$A$1:$A$1000,0),MATCH("Groupe",Projects!$A$1:$O$1,0))=$A$2),1,
IF(AND($Y$2&lt;&gt;0,$Z$2&lt;&gt;0,DATE(YEAR(Z377),MONTH(Z377),DAY(Z377))&gt;=$Y$2,(DATE(YEAR(Z377),MONTH(Z377),DAY(Z377))&lt;=$Z$2),INDEX(Projects!$A$1:$O$1000,MATCH(Y377,Projects!$A$1:$A$1000,0),MATCH("Groupe",Projects!$A$1:$O$1,0))=$A$2),1,0)))</f>
      </c>
      <c r="AB377" s="47" t="str">
        <f>IF(AA377&lt;&gt;0,SUM($AA$4:AA377),0)</f>
      </c>
      <c r="AC377" s="1"/>
      <c r="AD377" s="17"/>
      <c r="AF377" t="str">
        <f>Projects!A375</f>
      </c>
      <c r="AG377" s="1" t="str">
        <f>Projects!D375</f>
      </c>
      <c r="AH377" s="47" t="str">
        <f>IF($A$2="Tous",
IF(AND($AF$2=0,$AG$2=0,DATE(YEAR(AG377),MONTH(AG377),DAY(AG377))&gt;=$O$6,(DATE(YEAR(AG377),MONTH(AG377),DAY(AG377))&lt;=$O$3)),1,
IF(AND($AF$2&lt;&gt;0,$AG$2&lt;&gt;0,DATE(YEAR(AG377),MONTH(AG377),DAY(AG377))&gt;=$AF$2,(DATE(YEAR(AG377),MONTH(AG377),DAY(AG377))&lt;=$AG$2)),1,0)),
IF(AND($AF$2=0,$AG$2=0,DATE(YEAR(AG377),MONTH(AG377),DAY(AG377))&gt;=$O$6,(DATE(YEAR(AG377),MONTH(AG377),DAY(AG377))&lt;=$O$3),INDEX(Projects!$A$1:$O$1000,MATCH(AF377,Projects!$A$1:$A$1000,0),MATCH("Groupe",Projects!$A$1:$O$1,0))=$A$2),1,
IF(AND($AF$2&lt;&gt;0,$AG$2&lt;&gt;0,DATE(YEAR(AG377),MONTH(AG377),DAY(AG377))&gt;=$AF$2,(DATE(YEAR(AG377),MONTH(AG377),DAY(AG377))&lt;=$AG$2),INDEX(Projects!$A$1:$O$1000,MATCH(AF377,Projects!$A$1:$A$1000,0),MATCH("Groupe",Projects!$A$1:$O$1,0))=$A$2),1,0)))</f>
      </c>
      <c r="AI377" s="47" t="str">
        <f>IF(AH377&lt;&gt;0,SUM($AH$4:AH377),0)</f>
      </c>
      <c r="AJ377" s="1"/>
      <c r="AK377" s="17"/>
      <c r="AM377" t="str">
        <f>Potentials!A375</f>
      </c>
      <c r="AN377" s="1" t="str">
        <f>Potentials!L375</f>
      </c>
      <c r="AO377" s="47" t="str">
        <f>IF(INDEX(Potentials!$A$1:$O$1000,MATCH(R377,Potentials!$A$1:$A$1000,0),MATCH("Origine setup",Potentials!$A$1:$O$1,0))&lt;&gt;"",0,
IF($A$2="Tous",
IF(AND($AM$2=0,$AN$2=0,DATE(YEAR(AN377),MONTH(AN377),DAY(AN377))&gt;=$O$6,(DATE(YEAR(AN377),MONTH(AN377),DAY(AN377))&lt;=$O$3),INDEX(Potentials!$A$1:$O$10000,MATCH(AM377,Potentials!$A$1:$A$1000,0),MATCH("Statut",Potentials!$A$1:$O$1,0))="9 -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IF(AND($AM$2&lt;&gt;0,$AN$2&lt;&gt;0,DATE(YEAR(AN377),MONTH(AN377),DAY(AN377))&gt;=$AM$2,(DATE(YEAR(AN377),MONTH(AN377),DAY(AN377))&lt;=$AN$2),INDEX(Potentials!$A$1:$O$10000,MATCH(AM377,Potentials!$A$1:$A$1000,0),MATCH("Statut",Potentials!$A$1:$O$1,0))="9 - Perdu"),1,0)),
IF(AND($AM$2=0,$AN$2=0,DATE(YEAR(AN377),MONTH(AN377),DAY(AN377))&gt;=$O$6,(DATE(YEAR(AN377),MONTH(AN377),DAY(AN377))&lt;=$O$3),INDEX(Potentials!$A$1:$O$1000,MATCH(AM377,Potentials!$A$1:$A$1000,0),MATCH("Groupe",Potentials!$A$1:$O$1,0))=$A$2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,MATCH(AM377,Potentials!$A$1:$A$1000,0),MATCH("Groupe",Potentials!$A$1:$O$1,0))=$A$2,INDEX(Potentials!$A$1:$O$10000,MATCH(AM377,Potentials!$A$1:$A$1000,0),MATCH("Statut",Potentials!$A$1:$O$1,0))="9 - Perdu"),1,0))))</f>
      </c>
      <c r="AP377" s="47" t="str">
        <f>IF(AO377&lt;&gt;0,SUM($AO$4:AO377),0)</f>
      </c>
      <c r="AQ377" s="1"/>
      <c r="AR377" s="17"/>
      <c r="AT377" t="str">
        <f>IF(COUNTIF($AT$4:AT376,Potentials!B375)&gt;0,"",Potentials!B375)</f>
      </c>
      <c r="AU377" s="2" t="str">
        <f t="array" ref="AU377" aca="1" ca="1">IF($A$2="Tous",SUMPRODUCT((Potentials!$F$2:$F$2000)*(Potentials!$B$2:$B$2000=AT377)*(Potentials!$E$2:$E$2000&lt;&gt;"8 - Gagne")*(Potentials!$E$2:$E$2000&lt;&gt;"9 - Perdu")*(Potentials!$E$2:$E$2000&lt;&gt;"10 - Gele"))
+SUMPRODUCT((Potentials!$F$2:$F$2000=0)*(Potentials!$B$2:$B$2000=AT377)*(Potentials!$D$2:$D$2000)*(Potentials!$E$2:$E$2000&lt;&gt;"8 - Gagne")*(Potentials!$E$2:$E$2000&lt;&gt;"9 - Perdu")*(Potentials!$E$2:$E$2000&lt;&gt;"10 - Gele")),
SUMPRODUCT((Potentials!$F$2:$F$2000)*(Potentials!$B$2:$B$2000=AT377)*(Potentials!$E$2:$E$2000&lt;&gt;"8 - Gagne")*(Potentials!$E$2:$E$2000&lt;&gt;"9 - Perdu")*(Potentials!$E$2:$E$2000&lt;&gt;"10 - Gele")*(Potentials!$O$2:$O$2000=$A$2))
+SUMPRODUCT((Potentials!$F$2:$F$2000=0)*(Potentials!$B$2:$B$2000=AT377)*(Potentials!$D$2:$D$2000)*(Potentials!$E$2:$E$2000&lt;&gt;"8 - Gagne")*(Potentials!$E$2:$E$2000&lt;&gt;"9 - Perdu")*(Potentials!$E$2:$E$2000&lt;&gt;"10 - Gele")*(Potentials!$O$2:$O$2000=$A$2)))</f>
      </c>
      <c r="BA377" t="str">
        <f>Potentials!A375</f>
      </c>
      <c r="BB377" s="2" t="str">
        <f t="array" ref="BB377" aca="1" ca="1">IF($A$2="Tous",SUMPRODUCT((Potentials!$F$2:$F$2000)*(Potentials!$A$2:$A$2000=BA377)*(Potentials!$E$2:$E$2000&lt;&gt;"8 - Gagne")*(Potentials!$E$2:$E$2000&lt;&gt;"9 - Perdu")*(Potentials!$E$2:$E$2000&lt;&gt;"10 - Gele"))
+SUMPRODUCT((Potentials!$F$2:$F$2000=0)*(Potentials!$A$2:$A$2000=BA377)*(Potentials!$D$2:$D$2000)*(Potentials!$E$2:$E$2000&lt;&gt;"8 - Gagne")*(Potentials!$E$2:$E$2000&lt;&gt;"9 - Perdu")*(Potentials!$E$2:$E$2000&lt;&gt;"10 - Gele")),
SUMPRODUCT((Potentials!$F$2:$F$2000)*(Potentials!$A$2:$A$2000=BA377)*(Potentials!$E$2:$E$2000&lt;&gt;"8 - Gagne")*(Potentials!$E$2:$E$2000&lt;&gt;"9 - Perdu")*(Potentials!$E$2:$E$2000&lt;&gt;"10 - Gele")*(Potentials!$O$2:$O$2000=$A$2))
+SUMPRODUCT((Potentials!$F$2:$F$2000=0)*(Potentials!$A$2:$A$2000=BA377)*(Potentials!$D$2:$D$2000)*(Potentials!$E$2:$E$2000&lt;&gt;"8 - Gagne")*(Potentials!$E$2:$E$2000&lt;&gt;"9 - Perdu")*(Potentials!$E$2:$E$2000&lt;&gt;"10 - Gele")*(Potentials!$O$2:$O$2000=$A$2)))</f>
      </c>
    </row>
    <row r="378" spans="1:113">
      <c r="R378" t="str">
        <f>Potentials!A376</f>
      </c>
      <c r="S378" s="1" t="str">
        <f>Potentials!M376</f>
      </c>
      <c r="T378" s="47" t="str">
        <f>IF(INDEX(Potentials!$A$1:$O$1000,MATCH(R378,Potentials!$A$1:$A$1000,0),MATCH("Origine setup",Potentials!$A$1:$O$1,0))&lt;&gt;"",0,
IF($A$2="Tous",
IF(AND($R$2=0,$S$2=0,DATE(YEAR(S378),MONTH(S378),DAY(S378))&gt;=$O$6,(DATE(YEAR(S378),MONTH(S378),DAY(S378))&lt;=$O$3),LEFT(R378,3)="PRA"),1,
IF(AND($R$2&lt;&gt;0,$S$2&lt;&gt;0,DATE(YEAR(S378),MONTH(S378),DAY(S378))&gt;=$R$2,(DATE(YEAR(S378),MONTH(S378),DAY(S378))&lt;=$S$2),LEFT(R378,3)="PRA"),1,0)),
IF(AND($R$2=0,$S$2=0,DATE(YEAR(S378),MONTH(S378),DAY(S378))&gt;=$O$6,(DATE(YEAR(S378),MONTH(S378),DAY(S378))&lt;=$O$3),INDEX(Potentials!$A$1:$O$1000,MATCH(R378,Potentials!$A$1:$A$1000,0),MATCH("Groupe",Potentials!$A$1:$O$1,0))=$A$2,LEFT(R378,3)="PRA"),1,
IF(AND($R$2&lt;&gt;0,$S$2&lt;&gt;0,DATE(YEAR(S378),MONTH(S378),DAY(S378))&gt;=$R$2,(DATE(YEAR(S378),MONTH(S378),DAY(S378))&lt;=$S$2),INDEX(Potentials!$A$1:$O$1000,MATCH(R378,Potentials!$A$1:$A$1000,0),MATCH("Groupe",Potentials!$A$1:$O$1,0))=$A$2,LEFT(R378,3)="PRA"),1,0))))</f>
      </c>
      <c r="U378" s="47" t="str">
        <f>IF(T378&lt;&gt;0,SUM($T$4:T378),0)</f>
      </c>
      <c r="V378" s="1"/>
      <c r="W378" s="17"/>
      <c r="Y378" t="str">
        <f>Projects!A376</f>
      </c>
      <c r="Z378" s="1" t="str">
        <f>Projects!I376</f>
      </c>
      <c r="AA378" s="47" t="str">
        <f>IF($A$2="Tous",
IF(AND($Y$2=0,$Z$2=0,DATE(YEAR(Z378),MONTH(Z378),DAY(Z378))&gt;=$O$6,(DATE(YEAR(Z378),MONTH(Z378),DAY(Z378))&lt;=$O$3)),1,
IF(AND($Y$2&lt;&gt;0,$Z$2&lt;&gt;0,DATE(YEAR(Z378),MONTH(Z378),DAY(Z378))&gt;=$Y$2,(DATE(YEAR(Z378),MONTH(Z378),DAY(Z378))&lt;=$Z$2)),1,0)),
IF(AND($Y$2=0,$Z$2=0,DATE(YEAR(Z378),MONTH(Z378),DAY(Z378))&gt;=$O$6,(DATE(YEAR(Z378),MONTH(Z378),DAY(Z378))&lt;=$O$3),INDEX(Projects!$A$1:$O$1000,MATCH(Y378,Projects!$A$1:$A$1000,0),MATCH("Groupe",Projects!$A$1:$O$1,0))=$A$2),1,
IF(AND($Y$2&lt;&gt;0,$Z$2&lt;&gt;0,DATE(YEAR(Z378),MONTH(Z378),DAY(Z378))&gt;=$Y$2,(DATE(YEAR(Z378),MONTH(Z378),DAY(Z378))&lt;=$Z$2),INDEX(Projects!$A$1:$O$1000,MATCH(Y378,Projects!$A$1:$A$1000,0),MATCH("Groupe",Projects!$A$1:$O$1,0))=$A$2),1,0)))</f>
      </c>
      <c r="AB378" s="47" t="str">
        <f>IF(AA378&lt;&gt;0,SUM($AA$4:AA378),0)</f>
      </c>
      <c r="AC378" s="1"/>
      <c r="AD378" s="17"/>
      <c r="AF378" t="str">
        <f>Projects!A376</f>
      </c>
      <c r="AG378" s="1" t="str">
        <f>Projects!D376</f>
      </c>
      <c r="AH378" s="47" t="str">
        <f>IF($A$2="Tous",
IF(AND($AF$2=0,$AG$2=0,DATE(YEAR(AG378),MONTH(AG378),DAY(AG378))&gt;=$O$6,(DATE(YEAR(AG378),MONTH(AG378),DAY(AG378))&lt;=$O$3)),1,
IF(AND($AF$2&lt;&gt;0,$AG$2&lt;&gt;0,DATE(YEAR(AG378),MONTH(AG378),DAY(AG378))&gt;=$AF$2,(DATE(YEAR(AG378),MONTH(AG378),DAY(AG378))&lt;=$AG$2)),1,0)),
IF(AND($AF$2=0,$AG$2=0,DATE(YEAR(AG378),MONTH(AG378),DAY(AG378))&gt;=$O$6,(DATE(YEAR(AG378),MONTH(AG378),DAY(AG378))&lt;=$O$3),INDEX(Projects!$A$1:$O$1000,MATCH(AF378,Projects!$A$1:$A$1000,0),MATCH("Groupe",Projects!$A$1:$O$1,0))=$A$2),1,
IF(AND($AF$2&lt;&gt;0,$AG$2&lt;&gt;0,DATE(YEAR(AG378),MONTH(AG378),DAY(AG378))&gt;=$AF$2,(DATE(YEAR(AG378),MONTH(AG378),DAY(AG378))&lt;=$AG$2),INDEX(Projects!$A$1:$O$1000,MATCH(AF378,Projects!$A$1:$A$1000,0),MATCH("Groupe",Projects!$A$1:$O$1,0))=$A$2),1,0)))</f>
      </c>
      <c r="AI378" s="47" t="str">
        <f>IF(AH378&lt;&gt;0,SUM($AH$4:AH378),0)</f>
      </c>
      <c r="AJ378" s="1"/>
      <c r="AK378" s="17"/>
      <c r="AM378" t="str">
        <f>Potentials!A376</f>
      </c>
      <c r="AN378" s="1" t="str">
        <f>Potentials!L376</f>
      </c>
      <c r="AO378" s="47" t="str">
        <f>IF(INDEX(Potentials!$A$1:$O$1000,MATCH(R378,Potentials!$A$1:$A$1000,0),MATCH("Origine setup",Potentials!$A$1:$O$1,0))&lt;&gt;"",0,
IF($A$2="Tous",
IF(AND($AM$2=0,$AN$2=0,DATE(YEAR(AN378),MONTH(AN378),DAY(AN378))&gt;=$O$6,(DATE(YEAR(AN378),MONTH(AN378),DAY(AN378))&lt;=$O$3),INDEX(Potentials!$A$1:$O$10000,MATCH(AM378,Potentials!$A$1:$A$1000,0),MATCH("Statut",Potentials!$A$1:$O$1,0))="9 -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IF(AND($AM$2&lt;&gt;0,$AN$2&lt;&gt;0,DATE(YEAR(AN378),MONTH(AN378),DAY(AN378))&gt;=$AM$2,(DATE(YEAR(AN378),MONTH(AN378),DAY(AN378))&lt;=$AN$2),INDEX(Potentials!$A$1:$O$10000,MATCH(AM378,Potentials!$A$1:$A$1000,0),MATCH("Statut",Potentials!$A$1:$O$1,0))="9 - Perdu"),1,0)),
IF(AND($AM$2=0,$AN$2=0,DATE(YEAR(AN378),MONTH(AN378),DAY(AN378))&gt;=$O$6,(DATE(YEAR(AN378),MONTH(AN378),DAY(AN378))&lt;=$O$3),INDEX(Potentials!$A$1:$O$1000,MATCH(AM378,Potentials!$A$1:$A$1000,0),MATCH("Groupe",Potentials!$A$1:$O$1,0))=$A$2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,MATCH(AM378,Potentials!$A$1:$A$1000,0),MATCH("Groupe",Potentials!$A$1:$O$1,0))=$A$2,INDEX(Potentials!$A$1:$O$10000,MATCH(AM378,Potentials!$A$1:$A$1000,0),MATCH("Statut",Potentials!$A$1:$O$1,0))="9 - Perdu"),1,0))))</f>
      </c>
      <c r="AP378" s="47" t="str">
        <f>IF(AO378&lt;&gt;0,SUM($AO$4:AO378),0)</f>
      </c>
      <c r="AQ378" s="1"/>
      <c r="AR378" s="17"/>
      <c r="AT378" t="str">
        <f>IF(COUNTIF($AT$4:AT377,Potentials!B376)&gt;0,"",Potentials!B376)</f>
      </c>
      <c r="AU378" s="2" t="str">
        <f t="array" ref="AU378" aca="1" ca="1">IF($A$2="Tous",SUMPRODUCT((Potentials!$F$2:$F$2000)*(Potentials!$B$2:$B$2000=AT378)*(Potentials!$E$2:$E$2000&lt;&gt;"8 - Gagne")*(Potentials!$E$2:$E$2000&lt;&gt;"9 - Perdu")*(Potentials!$E$2:$E$2000&lt;&gt;"10 - Gele"))
+SUMPRODUCT((Potentials!$F$2:$F$2000=0)*(Potentials!$B$2:$B$2000=AT378)*(Potentials!$D$2:$D$2000)*(Potentials!$E$2:$E$2000&lt;&gt;"8 - Gagne")*(Potentials!$E$2:$E$2000&lt;&gt;"9 - Perdu")*(Potentials!$E$2:$E$2000&lt;&gt;"10 - Gele")),
SUMPRODUCT((Potentials!$F$2:$F$2000)*(Potentials!$B$2:$B$2000=AT378)*(Potentials!$E$2:$E$2000&lt;&gt;"8 - Gagne")*(Potentials!$E$2:$E$2000&lt;&gt;"9 - Perdu")*(Potentials!$E$2:$E$2000&lt;&gt;"10 - Gele")*(Potentials!$O$2:$O$2000=$A$2))
+SUMPRODUCT((Potentials!$F$2:$F$2000=0)*(Potentials!$B$2:$B$2000=AT378)*(Potentials!$D$2:$D$2000)*(Potentials!$E$2:$E$2000&lt;&gt;"8 - Gagne")*(Potentials!$E$2:$E$2000&lt;&gt;"9 - Perdu")*(Potentials!$E$2:$E$2000&lt;&gt;"10 - Gele")*(Potentials!$O$2:$O$2000=$A$2)))</f>
      </c>
      <c r="BA378" t="str">
        <f>Potentials!A376</f>
      </c>
      <c r="BB378" s="2" t="str">
        <f t="array" ref="BB378" aca="1" ca="1">IF($A$2="Tous",SUMPRODUCT((Potentials!$F$2:$F$2000)*(Potentials!$A$2:$A$2000=BA378)*(Potentials!$E$2:$E$2000&lt;&gt;"8 - Gagne")*(Potentials!$E$2:$E$2000&lt;&gt;"9 - Perdu")*(Potentials!$E$2:$E$2000&lt;&gt;"10 - Gele"))
+SUMPRODUCT((Potentials!$F$2:$F$2000=0)*(Potentials!$A$2:$A$2000=BA378)*(Potentials!$D$2:$D$2000)*(Potentials!$E$2:$E$2000&lt;&gt;"8 - Gagne")*(Potentials!$E$2:$E$2000&lt;&gt;"9 - Perdu")*(Potentials!$E$2:$E$2000&lt;&gt;"10 - Gele")),
SUMPRODUCT((Potentials!$F$2:$F$2000)*(Potentials!$A$2:$A$2000=BA378)*(Potentials!$E$2:$E$2000&lt;&gt;"8 - Gagne")*(Potentials!$E$2:$E$2000&lt;&gt;"9 - Perdu")*(Potentials!$E$2:$E$2000&lt;&gt;"10 - Gele")*(Potentials!$O$2:$O$2000=$A$2))
+SUMPRODUCT((Potentials!$F$2:$F$2000=0)*(Potentials!$A$2:$A$2000=BA378)*(Potentials!$D$2:$D$2000)*(Potentials!$E$2:$E$2000&lt;&gt;"8 - Gagne")*(Potentials!$E$2:$E$2000&lt;&gt;"9 - Perdu")*(Potentials!$E$2:$E$2000&lt;&gt;"10 - Gele")*(Potentials!$O$2:$O$2000=$A$2)))</f>
      </c>
    </row>
    <row r="379" spans="1:113">
      <c r="R379" t="str">
        <f>Potentials!A377</f>
      </c>
      <c r="S379" s="1" t="str">
        <f>Potentials!M377</f>
      </c>
      <c r="T379" s="47" t="str">
        <f>IF(INDEX(Potentials!$A$1:$O$1000,MATCH(R379,Potentials!$A$1:$A$1000,0),MATCH("Origine setup",Potentials!$A$1:$O$1,0))&lt;&gt;"",0,
IF($A$2="Tous",
IF(AND($R$2=0,$S$2=0,DATE(YEAR(S379),MONTH(S379),DAY(S379))&gt;=$O$6,(DATE(YEAR(S379),MONTH(S379),DAY(S379))&lt;=$O$3),LEFT(R379,3)="PRA"),1,
IF(AND($R$2&lt;&gt;0,$S$2&lt;&gt;0,DATE(YEAR(S379),MONTH(S379),DAY(S379))&gt;=$R$2,(DATE(YEAR(S379),MONTH(S379),DAY(S379))&lt;=$S$2),LEFT(R379,3)="PRA"),1,0)),
IF(AND($R$2=0,$S$2=0,DATE(YEAR(S379),MONTH(S379),DAY(S379))&gt;=$O$6,(DATE(YEAR(S379),MONTH(S379),DAY(S379))&lt;=$O$3),INDEX(Potentials!$A$1:$O$1000,MATCH(R379,Potentials!$A$1:$A$1000,0),MATCH("Groupe",Potentials!$A$1:$O$1,0))=$A$2,LEFT(R379,3)="PRA"),1,
IF(AND($R$2&lt;&gt;0,$S$2&lt;&gt;0,DATE(YEAR(S379),MONTH(S379),DAY(S379))&gt;=$R$2,(DATE(YEAR(S379),MONTH(S379),DAY(S379))&lt;=$S$2),INDEX(Potentials!$A$1:$O$1000,MATCH(R379,Potentials!$A$1:$A$1000,0),MATCH("Groupe",Potentials!$A$1:$O$1,0))=$A$2,LEFT(R379,3)="PRA"),1,0))))</f>
      </c>
      <c r="U379" s="47" t="str">
        <f>IF(T379&lt;&gt;0,SUM($T$4:T379),0)</f>
      </c>
      <c r="V379" s="1"/>
      <c r="W379" s="17"/>
      <c r="Y379" t="str">
        <f>Projects!A377</f>
      </c>
      <c r="Z379" s="1" t="str">
        <f>Projects!I377</f>
      </c>
      <c r="AA379" s="47" t="str">
        <f>IF($A$2="Tous",
IF(AND($Y$2=0,$Z$2=0,DATE(YEAR(Z379),MONTH(Z379),DAY(Z379))&gt;=$O$6,(DATE(YEAR(Z379),MONTH(Z379),DAY(Z379))&lt;=$O$3)),1,
IF(AND($Y$2&lt;&gt;0,$Z$2&lt;&gt;0,DATE(YEAR(Z379),MONTH(Z379),DAY(Z379))&gt;=$Y$2,(DATE(YEAR(Z379),MONTH(Z379),DAY(Z379))&lt;=$Z$2)),1,0)),
IF(AND($Y$2=0,$Z$2=0,DATE(YEAR(Z379),MONTH(Z379),DAY(Z379))&gt;=$O$6,(DATE(YEAR(Z379),MONTH(Z379),DAY(Z379))&lt;=$O$3),INDEX(Projects!$A$1:$O$1000,MATCH(Y379,Projects!$A$1:$A$1000,0),MATCH("Groupe",Projects!$A$1:$O$1,0))=$A$2),1,
IF(AND($Y$2&lt;&gt;0,$Z$2&lt;&gt;0,DATE(YEAR(Z379),MONTH(Z379),DAY(Z379))&gt;=$Y$2,(DATE(YEAR(Z379),MONTH(Z379),DAY(Z379))&lt;=$Z$2),INDEX(Projects!$A$1:$O$1000,MATCH(Y379,Projects!$A$1:$A$1000,0),MATCH("Groupe",Projects!$A$1:$O$1,0))=$A$2),1,0)))</f>
      </c>
      <c r="AB379" s="47" t="str">
        <f>IF(AA379&lt;&gt;0,SUM($AA$4:AA379),0)</f>
      </c>
      <c r="AC379" s="1"/>
      <c r="AD379" s="17"/>
      <c r="AF379" t="str">
        <f>Projects!A377</f>
      </c>
      <c r="AG379" s="1" t="str">
        <f>Projects!D377</f>
      </c>
      <c r="AH379" s="47" t="str">
        <f>IF($A$2="Tous",
IF(AND($AF$2=0,$AG$2=0,DATE(YEAR(AG379),MONTH(AG379),DAY(AG379))&gt;=$O$6,(DATE(YEAR(AG379),MONTH(AG379),DAY(AG379))&lt;=$O$3)),1,
IF(AND($AF$2&lt;&gt;0,$AG$2&lt;&gt;0,DATE(YEAR(AG379),MONTH(AG379),DAY(AG379))&gt;=$AF$2,(DATE(YEAR(AG379),MONTH(AG379),DAY(AG379))&lt;=$AG$2)),1,0)),
IF(AND($AF$2=0,$AG$2=0,DATE(YEAR(AG379),MONTH(AG379),DAY(AG379))&gt;=$O$6,(DATE(YEAR(AG379),MONTH(AG379),DAY(AG379))&lt;=$O$3),INDEX(Projects!$A$1:$O$1000,MATCH(AF379,Projects!$A$1:$A$1000,0),MATCH("Groupe",Projects!$A$1:$O$1,0))=$A$2),1,
IF(AND($AF$2&lt;&gt;0,$AG$2&lt;&gt;0,DATE(YEAR(AG379),MONTH(AG379),DAY(AG379))&gt;=$AF$2,(DATE(YEAR(AG379),MONTH(AG379),DAY(AG379))&lt;=$AG$2),INDEX(Projects!$A$1:$O$1000,MATCH(AF379,Projects!$A$1:$A$1000,0),MATCH("Groupe",Projects!$A$1:$O$1,0))=$A$2),1,0)))</f>
      </c>
      <c r="AI379" s="47" t="str">
        <f>IF(AH379&lt;&gt;0,SUM($AH$4:AH379),0)</f>
      </c>
      <c r="AJ379" s="1"/>
      <c r="AK379" s="17"/>
      <c r="AM379" t="str">
        <f>Potentials!A377</f>
      </c>
      <c r="AN379" s="1" t="str">
        <f>Potentials!L377</f>
      </c>
      <c r="AO379" s="47" t="str">
        <f>IF(INDEX(Potentials!$A$1:$O$1000,MATCH(R379,Potentials!$A$1:$A$1000,0),MATCH("Origine setup",Potentials!$A$1:$O$1,0))&lt;&gt;"",0,
IF($A$2="Tous",
IF(AND($AM$2=0,$AN$2=0,DATE(YEAR(AN379),MONTH(AN379),DAY(AN379))&gt;=$O$6,(DATE(YEAR(AN379),MONTH(AN379),DAY(AN379))&lt;=$O$3),INDEX(Potentials!$A$1:$O$10000,MATCH(AM379,Potentials!$A$1:$A$1000,0),MATCH("Statut",Potentials!$A$1:$O$1,0))="9 -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IF(AND($AM$2&lt;&gt;0,$AN$2&lt;&gt;0,DATE(YEAR(AN379),MONTH(AN379),DAY(AN379))&gt;=$AM$2,(DATE(YEAR(AN379),MONTH(AN379),DAY(AN379))&lt;=$AN$2),INDEX(Potentials!$A$1:$O$10000,MATCH(AM379,Potentials!$A$1:$A$1000,0),MATCH("Statut",Potentials!$A$1:$O$1,0))="9 - Perdu"),1,0)),
IF(AND($AM$2=0,$AN$2=0,DATE(YEAR(AN379),MONTH(AN379),DAY(AN379))&gt;=$O$6,(DATE(YEAR(AN379),MONTH(AN379),DAY(AN379))&lt;=$O$3),INDEX(Potentials!$A$1:$O$1000,MATCH(AM379,Potentials!$A$1:$A$1000,0),MATCH("Groupe",Potentials!$A$1:$O$1,0))=$A$2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,MATCH(AM379,Potentials!$A$1:$A$1000,0),MATCH("Groupe",Potentials!$A$1:$O$1,0))=$A$2,INDEX(Potentials!$A$1:$O$10000,MATCH(AM379,Potentials!$A$1:$A$1000,0),MATCH("Statut",Potentials!$A$1:$O$1,0))="9 - Perdu"),1,0))))</f>
      </c>
      <c r="AP379" s="47" t="str">
        <f>IF(AO379&lt;&gt;0,SUM($AO$4:AO379),0)</f>
      </c>
      <c r="AQ379" s="1"/>
      <c r="AR379" s="17"/>
      <c r="AT379" t="str">
        <f>IF(COUNTIF($AT$4:AT378,Potentials!B377)&gt;0,"",Potentials!B377)</f>
      </c>
      <c r="AU379" s="2" t="str">
        <f t="array" ref="AU379" aca="1" ca="1">IF($A$2="Tous",SUMPRODUCT((Potentials!$F$2:$F$2000)*(Potentials!$B$2:$B$2000=AT379)*(Potentials!$E$2:$E$2000&lt;&gt;"8 - Gagne")*(Potentials!$E$2:$E$2000&lt;&gt;"9 - Perdu")*(Potentials!$E$2:$E$2000&lt;&gt;"10 - Gele"))
+SUMPRODUCT((Potentials!$F$2:$F$2000=0)*(Potentials!$B$2:$B$2000=AT379)*(Potentials!$D$2:$D$2000)*(Potentials!$E$2:$E$2000&lt;&gt;"8 - Gagne")*(Potentials!$E$2:$E$2000&lt;&gt;"9 - Perdu")*(Potentials!$E$2:$E$2000&lt;&gt;"10 - Gele")),
SUMPRODUCT((Potentials!$F$2:$F$2000)*(Potentials!$B$2:$B$2000=AT379)*(Potentials!$E$2:$E$2000&lt;&gt;"8 - Gagne")*(Potentials!$E$2:$E$2000&lt;&gt;"9 - Perdu")*(Potentials!$E$2:$E$2000&lt;&gt;"10 - Gele")*(Potentials!$O$2:$O$2000=$A$2))
+SUMPRODUCT((Potentials!$F$2:$F$2000=0)*(Potentials!$B$2:$B$2000=AT379)*(Potentials!$D$2:$D$2000)*(Potentials!$E$2:$E$2000&lt;&gt;"8 - Gagne")*(Potentials!$E$2:$E$2000&lt;&gt;"9 - Perdu")*(Potentials!$E$2:$E$2000&lt;&gt;"10 - Gele")*(Potentials!$O$2:$O$2000=$A$2)))</f>
      </c>
      <c r="BA379" t="str">
        <f>Potentials!A377</f>
      </c>
      <c r="BB379" s="2" t="str">
        <f t="array" ref="BB379" aca="1" ca="1">IF($A$2="Tous",SUMPRODUCT((Potentials!$F$2:$F$2000)*(Potentials!$A$2:$A$2000=BA379)*(Potentials!$E$2:$E$2000&lt;&gt;"8 - Gagne")*(Potentials!$E$2:$E$2000&lt;&gt;"9 - Perdu")*(Potentials!$E$2:$E$2000&lt;&gt;"10 - Gele"))
+SUMPRODUCT((Potentials!$F$2:$F$2000=0)*(Potentials!$A$2:$A$2000=BA379)*(Potentials!$D$2:$D$2000)*(Potentials!$E$2:$E$2000&lt;&gt;"8 - Gagne")*(Potentials!$E$2:$E$2000&lt;&gt;"9 - Perdu")*(Potentials!$E$2:$E$2000&lt;&gt;"10 - Gele")),
SUMPRODUCT((Potentials!$F$2:$F$2000)*(Potentials!$A$2:$A$2000=BA379)*(Potentials!$E$2:$E$2000&lt;&gt;"8 - Gagne")*(Potentials!$E$2:$E$2000&lt;&gt;"9 - Perdu")*(Potentials!$E$2:$E$2000&lt;&gt;"10 - Gele")*(Potentials!$O$2:$O$2000=$A$2))
+SUMPRODUCT((Potentials!$F$2:$F$2000=0)*(Potentials!$A$2:$A$2000=BA379)*(Potentials!$D$2:$D$2000)*(Potentials!$E$2:$E$2000&lt;&gt;"8 - Gagne")*(Potentials!$E$2:$E$2000&lt;&gt;"9 - Perdu")*(Potentials!$E$2:$E$2000&lt;&gt;"10 - Gele")*(Potentials!$O$2:$O$2000=$A$2)))</f>
      </c>
    </row>
    <row r="380" spans="1:113">
      <c r="R380" t="str">
        <f>Potentials!A378</f>
      </c>
      <c r="S380" s="1" t="str">
        <f>Potentials!M378</f>
      </c>
      <c r="T380" s="47" t="str">
        <f>IF(INDEX(Potentials!$A$1:$O$1000,MATCH(R380,Potentials!$A$1:$A$1000,0),MATCH("Origine setup",Potentials!$A$1:$O$1,0))&lt;&gt;"",0,
IF($A$2="Tous",
IF(AND($R$2=0,$S$2=0,DATE(YEAR(S380),MONTH(S380),DAY(S380))&gt;=$O$6,(DATE(YEAR(S380),MONTH(S380),DAY(S380))&lt;=$O$3),LEFT(R380,3)="PRA"),1,
IF(AND($R$2&lt;&gt;0,$S$2&lt;&gt;0,DATE(YEAR(S380),MONTH(S380),DAY(S380))&gt;=$R$2,(DATE(YEAR(S380),MONTH(S380),DAY(S380))&lt;=$S$2),LEFT(R380,3)="PRA"),1,0)),
IF(AND($R$2=0,$S$2=0,DATE(YEAR(S380),MONTH(S380),DAY(S380))&gt;=$O$6,(DATE(YEAR(S380),MONTH(S380),DAY(S380))&lt;=$O$3),INDEX(Potentials!$A$1:$O$1000,MATCH(R380,Potentials!$A$1:$A$1000,0),MATCH("Groupe",Potentials!$A$1:$O$1,0))=$A$2,LEFT(R380,3)="PRA"),1,
IF(AND($R$2&lt;&gt;0,$S$2&lt;&gt;0,DATE(YEAR(S380),MONTH(S380),DAY(S380))&gt;=$R$2,(DATE(YEAR(S380),MONTH(S380),DAY(S380))&lt;=$S$2),INDEX(Potentials!$A$1:$O$1000,MATCH(R380,Potentials!$A$1:$A$1000,0),MATCH("Groupe",Potentials!$A$1:$O$1,0))=$A$2,LEFT(R380,3)="PRA"),1,0))))</f>
      </c>
      <c r="U380" s="47" t="str">
        <f>IF(T380&lt;&gt;0,SUM($T$4:T380),0)</f>
      </c>
      <c r="V380" s="1"/>
      <c r="W380" s="17"/>
      <c r="Y380" t="str">
        <f>Projects!A378</f>
      </c>
      <c r="Z380" s="1" t="str">
        <f>Projects!I378</f>
      </c>
      <c r="AA380" s="47" t="str">
        <f>IF($A$2="Tous",
IF(AND($Y$2=0,$Z$2=0,DATE(YEAR(Z380),MONTH(Z380),DAY(Z380))&gt;=$O$6,(DATE(YEAR(Z380),MONTH(Z380),DAY(Z380))&lt;=$O$3)),1,
IF(AND($Y$2&lt;&gt;0,$Z$2&lt;&gt;0,DATE(YEAR(Z380),MONTH(Z380),DAY(Z380))&gt;=$Y$2,(DATE(YEAR(Z380),MONTH(Z380),DAY(Z380))&lt;=$Z$2)),1,0)),
IF(AND($Y$2=0,$Z$2=0,DATE(YEAR(Z380),MONTH(Z380),DAY(Z380))&gt;=$O$6,(DATE(YEAR(Z380),MONTH(Z380),DAY(Z380))&lt;=$O$3),INDEX(Projects!$A$1:$O$1000,MATCH(Y380,Projects!$A$1:$A$1000,0),MATCH("Groupe",Projects!$A$1:$O$1,0))=$A$2),1,
IF(AND($Y$2&lt;&gt;0,$Z$2&lt;&gt;0,DATE(YEAR(Z380),MONTH(Z380),DAY(Z380))&gt;=$Y$2,(DATE(YEAR(Z380),MONTH(Z380),DAY(Z380))&lt;=$Z$2),INDEX(Projects!$A$1:$O$1000,MATCH(Y380,Projects!$A$1:$A$1000,0),MATCH("Groupe",Projects!$A$1:$O$1,0))=$A$2),1,0)))</f>
      </c>
      <c r="AB380" s="47" t="str">
        <f>IF(AA380&lt;&gt;0,SUM($AA$4:AA380),0)</f>
      </c>
      <c r="AC380" s="1"/>
      <c r="AD380" s="17"/>
      <c r="AF380" t="str">
        <f>Projects!A378</f>
      </c>
      <c r="AG380" s="1" t="str">
        <f>Projects!D378</f>
      </c>
      <c r="AH380" s="47" t="str">
        <f>IF($A$2="Tous",
IF(AND($AF$2=0,$AG$2=0,DATE(YEAR(AG380),MONTH(AG380),DAY(AG380))&gt;=$O$6,(DATE(YEAR(AG380),MONTH(AG380),DAY(AG380))&lt;=$O$3)),1,
IF(AND($AF$2&lt;&gt;0,$AG$2&lt;&gt;0,DATE(YEAR(AG380),MONTH(AG380),DAY(AG380))&gt;=$AF$2,(DATE(YEAR(AG380),MONTH(AG380),DAY(AG380))&lt;=$AG$2)),1,0)),
IF(AND($AF$2=0,$AG$2=0,DATE(YEAR(AG380),MONTH(AG380),DAY(AG380))&gt;=$O$6,(DATE(YEAR(AG380),MONTH(AG380),DAY(AG380))&lt;=$O$3),INDEX(Projects!$A$1:$O$1000,MATCH(AF380,Projects!$A$1:$A$1000,0),MATCH("Groupe",Projects!$A$1:$O$1,0))=$A$2),1,
IF(AND($AF$2&lt;&gt;0,$AG$2&lt;&gt;0,DATE(YEAR(AG380),MONTH(AG380),DAY(AG380))&gt;=$AF$2,(DATE(YEAR(AG380),MONTH(AG380),DAY(AG380))&lt;=$AG$2),INDEX(Projects!$A$1:$O$1000,MATCH(AF380,Projects!$A$1:$A$1000,0),MATCH("Groupe",Projects!$A$1:$O$1,0))=$A$2),1,0)))</f>
      </c>
      <c r="AI380" s="47" t="str">
        <f>IF(AH380&lt;&gt;0,SUM($AH$4:AH380),0)</f>
      </c>
      <c r="AJ380" s="1"/>
      <c r="AK380" s="17"/>
      <c r="AM380" t="str">
        <f>Potentials!A378</f>
      </c>
      <c r="AN380" s="1" t="str">
        <f>Potentials!L378</f>
      </c>
      <c r="AO380" s="47" t="str">
        <f>IF(INDEX(Potentials!$A$1:$O$1000,MATCH(R380,Potentials!$A$1:$A$1000,0),MATCH("Origine setup",Potentials!$A$1:$O$1,0))&lt;&gt;"",0,
IF($A$2="Tous",
IF(AND($AM$2=0,$AN$2=0,DATE(YEAR(AN380),MONTH(AN380),DAY(AN380))&gt;=$O$6,(DATE(YEAR(AN380),MONTH(AN380),DAY(AN380))&lt;=$O$3),INDEX(Potentials!$A$1:$O$10000,MATCH(AM380,Potentials!$A$1:$A$1000,0),MATCH("Statut",Potentials!$A$1:$O$1,0))="9 -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IF(AND($AM$2&lt;&gt;0,$AN$2&lt;&gt;0,DATE(YEAR(AN380),MONTH(AN380),DAY(AN380))&gt;=$AM$2,(DATE(YEAR(AN380),MONTH(AN380),DAY(AN380))&lt;=$AN$2),INDEX(Potentials!$A$1:$O$10000,MATCH(AM380,Potentials!$A$1:$A$1000,0),MATCH("Statut",Potentials!$A$1:$O$1,0))="9 - Perdu"),1,0)),
IF(AND($AM$2=0,$AN$2=0,DATE(YEAR(AN380),MONTH(AN380),DAY(AN380))&gt;=$O$6,(DATE(YEAR(AN380),MONTH(AN380),DAY(AN380))&lt;=$O$3),INDEX(Potentials!$A$1:$O$1000,MATCH(AM380,Potentials!$A$1:$A$1000,0),MATCH("Groupe",Potentials!$A$1:$O$1,0))=$A$2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,MATCH(AM380,Potentials!$A$1:$A$1000,0),MATCH("Groupe",Potentials!$A$1:$O$1,0))=$A$2,INDEX(Potentials!$A$1:$O$10000,MATCH(AM380,Potentials!$A$1:$A$1000,0),MATCH("Statut",Potentials!$A$1:$O$1,0))="9 - Perdu"),1,0))))</f>
      </c>
      <c r="AP380" s="47" t="str">
        <f>IF(AO380&lt;&gt;0,SUM($AO$4:AO380),0)</f>
      </c>
      <c r="AQ380" s="1"/>
      <c r="AR380" s="17"/>
      <c r="AT380" t="str">
        <f>IF(COUNTIF($AT$4:AT379,Potentials!B378)&gt;0,"",Potentials!B378)</f>
      </c>
      <c r="AU380" s="2" t="str">
        <f t="array" ref="AU380" aca="1" ca="1">IF($A$2="Tous",SUMPRODUCT((Potentials!$F$2:$F$2000)*(Potentials!$B$2:$B$2000=AT380)*(Potentials!$E$2:$E$2000&lt;&gt;"8 - Gagne")*(Potentials!$E$2:$E$2000&lt;&gt;"9 - Perdu")*(Potentials!$E$2:$E$2000&lt;&gt;"10 - Gele"))
+SUMPRODUCT((Potentials!$F$2:$F$2000=0)*(Potentials!$B$2:$B$2000=AT380)*(Potentials!$D$2:$D$2000)*(Potentials!$E$2:$E$2000&lt;&gt;"8 - Gagne")*(Potentials!$E$2:$E$2000&lt;&gt;"9 - Perdu")*(Potentials!$E$2:$E$2000&lt;&gt;"10 - Gele")),
SUMPRODUCT((Potentials!$F$2:$F$2000)*(Potentials!$B$2:$B$2000=AT380)*(Potentials!$E$2:$E$2000&lt;&gt;"8 - Gagne")*(Potentials!$E$2:$E$2000&lt;&gt;"9 - Perdu")*(Potentials!$E$2:$E$2000&lt;&gt;"10 - Gele")*(Potentials!$O$2:$O$2000=$A$2))
+SUMPRODUCT((Potentials!$F$2:$F$2000=0)*(Potentials!$B$2:$B$2000=AT380)*(Potentials!$D$2:$D$2000)*(Potentials!$E$2:$E$2000&lt;&gt;"8 - Gagne")*(Potentials!$E$2:$E$2000&lt;&gt;"9 - Perdu")*(Potentials!$E$2:$E$2000&lt;&gt;"10 - Gele")*(Potentials!$O$2:$O$2000=$A$2)))</f>
      </c>
      <c r="BA380" t="str">
        <f>Potentials!A378</f>
      </c>
      <c r="BB380" s="2" t="str">
        <f t="array" ref="BB380" aca="1" ca="1">IF($A$2="Tous",SUMPRODUCT((Potentials!$F$2:$F$2000)*(Potentials!$A$2:$A$2000=BA380)*(Potentials!$E$2:$E$2000&lt;&gt;"8 - Gagne")*(Potentials!$E$2:$E$2000&lt;&gt;"9 - Perdu")*(Potentials!$E$2:$E$2000&lt;&gt;"10 - Gele"))
+SUMPRODUCT((Potentials!$F$2:$F$2000=0)*(Potentials!$A$2:$A$2000=BA380)*(Potentials!$D$2:$D$2000)*(Potentials!$E$2:$E$2000&lt;&gt;"8 - Gagne")*(Potentials!$E$2:$E$2000&lt;&gt;"9 - Perdu")*(Potentials!$E$2:$E$2000&lt;&gt;"10 - Gele")),
SUMPRODUCT((Potentials!$F$2:$F$2000)*(Potentials!$A$2:$A$2000=BA380)*(Potentials!$E$2:$E$2000&lt;&gt;"8 - Gagne")*(Potentials!$E$2:$E$2000&lt;&gt;"9 - Perdu")*(Potentials!$E$2:$E$2000&lt;&gt;"10 - Gele")*(Potentials!$O$2:$O$2000=$A$2))
+SUMPRODUCT((Potentials!$F$2:$F$2000=0)*(Potentials!$A$2:$A$2000=BA380)*(Potentials!$D$2:$D$2000)*(Potentials!$E$2:$E$2000&lt;&gt;"8 - Gagne")*(Potentials!$E$2:$E$2000&lt;&gt;"9 - Perdu")*(Potentials!$E$2:$E$2000&lt;&gt;"10 - Gele")*(Potentials!$O$2:$O$2000=$A$2)))</f>
      </c>
    </row>
    <row r="381" spans="1:113">
      <c r="R381" t="str">
        <f>Potentials!A379</f>
      </c>
      <c r="S381" s="1" t="str">
        <f>Potentials!M379</f>
      </c>
      <c r="T381" s="47" t="str">
        <f>IF(INDEX(Potentials!$A$1:$O$1000,MATCH(R381,Potentials!$A$1:$A$1000,0),MATCH("Origine setup",Potentials!$A$1:$O$1,0))&lt;&gt;"",0,
IF($A$2="Tous",
IF(AND($R$2=0,$S$2=0,DATE(YEAR(S381),MONTH(S381),DAY(S381))&gt;=$O$6,(DATE(YEAR(S381),MONTH(S381),DAY(S381))&lt;=$O$3),LEFT(R381,3)="PRA"),1,
IF(AND($R$2&lt;&gt;0,$S$2&lt;&gt;0,DATE(YEAR(S381),MONTH(S381),DAY(S381))&gt;=$R$2,(DATE(YEAR(S381),MONTH(S381),DAY(S381))&lt;=$S$2),LEFT(R381,3)="PRA"),1,0)),
IF(AND($R$2=0,$S$2=0,DATE(YEAR(S381),MONTH(S381),DAY(S381))&gt;=$O$6,(DATE(YEAR(S381),MONTH(S381),DAY(S381))&lt;=$O$3),INDEX(Potentials!$A$1:$O$1000,MATCH(R381,Potentials!$A$1:$A$1000,0),MATCH("Groupe",Potentials!$A$1:$O$1,0))=$A$2,LEFT(R381,3)="PRA"),1,
IF(AND($R$2&lt;&gt;0,$S$2&lt;&gt;0,DATE(YEAR(S381),MONTH(S381),DAY(S381))&gt;=$R$2,(DATE(YEAR(S381),MONTH(S381),DAY(S381))&lt;=$S$2),INDEX(Potentials!$A$1:$O$1000,MATCH(R381,Potentials!$A$1:$A$1000,0),MATCH("Groupe",Potentials!$A$1:$O$1,0))=$A$2,LEFT(R381,3)="PRA"),1,0))))</f>
      </c>
      <c r="U381" s="47" t="str">
        <f>IF(T381&lt;&gt;0,SUM($T$4:T381),0)</f>
      </c>
      <c r="V381" s="1"/>
      <c r="W381" s="17"/>
      <c r="Y381" t="str">
        <f>Projects!A379</f>
      </c>
      <c r="Z381" s="1" t="str">
        <f>Projects!I379</f>
      </c>
      <c r="AA381" s="47" t="str">
        <f>IF($A$2="Tous",
IF(AND($Y$2=0,$Z$2=0,DATE(YEAR(Z381),MONTH(Z381),DAY(Z381))&gt;=$O$6,(DATE(YEAR(Z381),MONTH(Z381),DAY(Z381))&lt;=$O$3)),1,
IF(AND($Y$2&lt;&gt;0,$Z$2&lt;&gt;0,DATE(YEAR(Z381),MONTH(Z381),DAY(Z381))&gt;=$Y$2,(DATE(YEAR(Z381),MONTH(Z381),DAY(Z381))&lt;=$Z$2)),1,0)),
IF(AND($Y$2=0,$Z$2=0,DATE(YEAR(Z381),MONTH(Z381),DAY(Z381))&gt;=$O$6,(DATE(YEAR(Z381),MONTH(Z381),DAY(Z381))&lt;=$O$3),INDEX(Projects!$A$1:$O$1000,MATCH(Y381,Projects!$A$1:$A$1000,0),MATCH("Groupe",Projects!$A$1:$O$1,0))=$A$2),1,
IF(AND($Y$2&lt;&gt;0,$Z$2&lt;&gt;0,DATE(YEAR(Z381),MONTH(Z381),DAY(Z381))&gt;=$Y$2,(DATE(YEAR(Z381),MONTH(Z381),DAY(Z381))&lt;=$Z$2),INDEX(Projects!$A$1:$O$1000,MATCH(Y381,Projects!$A$1:$A$1000,0),MATCH("Groupe",Projects!$A$1:$O$1,0))=$A$2),1,0)))</f>
      </c>
      <c r="AB381" s="47" t="str">
        <f>IF(AA381&lt;&gt;0,SUM($AA$4:AA381),0)</f>
      </c>
      <c r="AC381" s="1"/>
      <c r="AD381" s="17"/>
      <c r="AF381" t="str">
        <f>Projects!A379</f>
      </c>
      <c r="AG381" s="1" t="str">
        <f>Projects!D379</f>
      </c>
      <c r="AH381" s="47" t="str">
        <f>IF($A$2="Tous",
IF(AND($AF$2=0,$AG$2=0,DATE(YEAR(AG381),MONTH(AG381),DAY(AG381))&gt;=$O$6,(DATE(YEAR(AG381),MONTH(AG381),DAY(AG381))&lt;=$O$3)),1,
IF(AND($AF$2&lt;&gt;0,$AG$2&lt;&gt;0,DATE(YEAR(AG381),MONTH(AG381),DAY(AG381))&gt;=$AF$2,(DATE(YEAR(AG381),MONTH(AG381),DAY(AG381))&lt;=$AG$2)),1,0)),
IF(AND($AF$2=0,$AG$2=0,DATE(YEAR(AG381),MONTH(AG381),DAY(AG381))&gt;=$O$6,(DATE(YEAR(AG381),MONTH(AG381),DAY(AG381))&lt;=$O$3),INDEX(Projects!$A$1:$O$1000,MATCH(AF381,Projects!$A$1:$A$1000,0),MATCH("Groupe",Projects!$A$1:$O$1,0))=$A$2),1,
IF(AND($AF$2&lt;&gt;0,$AG$2&lt;&gt;0,DATE(YEAR(AG381),MONTH(AG381),DAY(AG381))&gt;=$AF$2,(DATE(YEAR(AG381),MONTH(AG381),DAY(AG381))&lt;=$AG$2),INDEX(Projects!$A$1:$O$1000,MATCH(AF381,Projects!$A$1:$A$1000,0),MATCH("Groupe",Projects!$A$1:$O$1,0))=$A$2),1,0)))</f>
      </c>
      <c r="AI381" s="47" t="str">
        <f>IF(AH381&lt;&gt;0,SUM($AH$4:AH381),0)</f>
      </c>
      <c r="AJ381" s="1"/>
      <c r="AK381" s="17"/>
      <c r="AM381" t="str">
        <f>Potentials!A379</f>
      </c>
      <c r="AN381" s="1" t="str">
        <f>Potentials!L379</f>
      </c>
      <c r="AO381" s="47" t="str">
        <f>IF(INDEX(Potentials!$A$1:$O$1000,MATCH(R381,Potentials!$A$1:$A$1000,0),MATCH("Origine setup",Potentials!$A$1:$O$1,0))&lt;&gt;"",0,
IF($A$2="Tous",
IF(AND($AM$2=0,$AN$2=0,DATE(YEAR(AN381),MONTH(AN381),DAY(AN381))&gt;=$O$6,(DATE(YEAR(AN381),MONTH(AN381),DAY(AN381))&lt;=$O$3),INDEX(Potentials!$A$1:$O$10000,MATCH(AM381,Potentials!$A$1:$A$1000,0),MATCH("Statut",Potentials!$A$1:$O$1,0))="9 -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IF(AND($AM$2&lt;&gt;0,$AN$2&lt;&gt;0,DATE(YEAR(AN381),MONTH(AN381),DAY(AN381))&gt;=$AM$2,(DATE(YEAR(AN381),MONTH(AN381),DAY(AN381))&lt;=$AN$2),INDEX(Potentials!$A$1:$O$10000,MATCH(AM381,Potentials!$A$1:$A$1000,0),MATCH("Statut",Potentials!$A$1:$O$1,0))="9 - Perdu"),1,0)),
IF(AND($AM$2=0,$AN$2=0,DATE(YEAR(AN381),MONTH(AN381),DAY(AN381))&gt;=$O$6,(DATE(YEAR(AN381),MONTH(AN381),DAY(AN381))&lt;=$O$3),INDEX(Potentials!$A$1:$O$1000,MATCH(AM381,Potentials!$A$1:$A$1000,0),MATCH("Groupe",Potentials!$A$1:$O$1,0))=$A$2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,MATCH(AM381,Potentials!$A$1:$A$1000,0),MATCH("Groupe",Potentials!$A$1:$O$1,0))=$A$2,INDEX(Potentials!$A$1:$O$10000,MATCH(AM381,Potentials!$A$1:$A$1000,0),MATCH("Statut",Potentials!$A$1:$O$1,0))="9 - Perdu"),1,0))))</f>
      </c>
      <c r="AP381" s="47" t="str">
        <f>IF(AO381&lt;&gt;0,SUM($AO$4:AO381),0)</f>
      </c>
      <c r="AQ381" s="1"/>
      <c r="AR381" s="17"/>
      <c r="AT381" t="str">
        <f>IF(COUNTIF($AT$4:AT380,Potentials!B379)&gt;0,"",Potentials!B379)</f>
      </c>
      <c r="AU381" s="2" t="str">
        <f t="array" ref="AU381" aca="1" ca="1">IF($A$2="Tous",SUMPRODUCT((Potentials!$F$2:$F$2000)*(Potentials!$B$2:$B$2000=AT381)*(Potentials!$E$2:$E$2000&lt;&gt;"8 - Gagne")*(Potentials!$E$2:$E$2000&lt;&gt;"9 - Perdu")*(Potentials!$E$2:$E$2000&lt;&gt;"10 - Gele"))
+SUMPRODUCT((Potentials!$F$2:$F$2000=0)*(Potentials!$B$2:$B$2000=AT381)*(Potentials!$D$2:$D$2000)*(Potentials!$E$2:$E$2000&lt;&gt;"8 - Gagne")*(Potentials!$E$2:$E$2000&lt;&gt;"9 - Perdu")*(Potentials!$E$2:$E$2000&lt;&gt;"10 - Gele")),
SUMPRODUCT((Potentials!$F$2:$F$2000)*(Potentials!$B$2:$B$2000=AT381)*(Potentials!$E$2:$E$2000&lt;&gt;"8 - Gagne")*(Potentials!$E$2:$E$2000&lt;&gt;"9 - Perdu")*(Potentials!$E$2:$E$2000&lt;&gt;"10 - Gele")*(Potentials!$O$2:$O$2000=$A$2))
+SUMPRODUCT((Potentials!$F$2:$F$2000=0)*(Potentials!$B$2:$B$2000=AT381)*(Potentials!$D$2:$D$2000)*(Potentials!$E$2:$E$2000&lt;&gt;"8 - Gagne")*(Potentials!$E$2:$E$2000&lt;&gt;"9 - Perdu")*(Potentials!$E$2:$E$2000&lt;&gt;"10 - Gele")*(Potentials!$O$2:$O$2000=$A$2)))</f>
      </c>
      <c r="BA381" t="str">
        <f>Potentials!A379</f>
      </c>
      <c r="BB381" s="2" t="str">
        <f t="array" ref="BB381" aca="1" ca="1">IF($A$2="Tous",SUMPRODUCT((Potentials!$F$2:$F$2000)*(Potentials!$A$2:$A$2000=BA381)*(Potentials!$E$2:$E$2000&lt;&gt;"8 - Gagne")*(Potentials!$E$2:$E$2000&lt;&gt;"9 - Perdu")*(Potentials!$E$2:$E$2000&lt;&gt;"10 - Gele"))
+SUMPRODUCT((Potentials!$F$2:$F$2000=0)*(Potentials!$A$2:$A$2000=BA381)*(Potentials!$D$2:$D$2000)*(Potentials!$E$2:$E$2000&lt;&gt;"8 - Gagne")*(Potentials!$E$2:$E$2000&lt;&gt;"9 - Perdu")*(Potentials!$E$2:$E$2000&lt;&gt;"10 - Gele")),
SUMPRODUCT((Potentials!$F$2:$F$2000)*(Potentials!$A$2:$A$2000=BA381)*(Potentials!$E$2:$E$2000&lt;&gt;"8 - Gagne")*(Potentials!$E$2:$E$2000&lt;&gt;"9 - Perdu")*(Potentials!$E$2:$E$2000&lt;&gt;"10 - Gele")*(Potentials!$O$2:$O$2000=$A$2))
+SUMPRODUCT((Potentials!$F$2:$F$2000=0)*(Potentials!$A$2:$A$2000=BA381)*(Potentials!$D$2:$D$2000)*(Potentials!$E$2:$E$2000&lt;&gt;"8 - Gagne")*(Potentials!$E$2:$E$2000&lt;&gt;"9 - Perdu")*(Potentials!$E$2:$E$2000&lt;&gt;"10 - Gele")*(Potentials!$O$2:$O$2000=$A$2)))</f>
      </c>
    </row>
    <row r="382" spans="1:113">
      <c r="R382" t="str">
        <f>Potentials!A380</f>
      </c>
      <c r="S382" s="1" t="str">
        <f>Potentials!M380</f>
      </c>
      <c r="T382" s="47" t="str">
        <f>IF(INDEX(Potentials!$A$1:$O$1000,MATCH(R382,Potentials!$A$1:$A$1000,0),MATCH("Origine setup",Potentials!$A$1:$O$1,0))&lt;&gt;"",0,
IF($A$2="Tous",
IF(AND($R$2=0,$S$2=0,DATE(YEAR(S382),MONTH(S382),DAY(S382))&gt;=$O$6,(DATE(YEAR(S382),MONTH(S382),DAY(S382))&lt;=$O$3),LEFT(R382,3)="PRA"),1,
IF(AND($R$2&lt;&gt;0,$S$2&lt;&gt;0,DATE(YEAR(S382),MONTH(S382),DAY(S382))&gt;=$R$2,(DATE(YEAR(S382),MONTH(S382),DAY(S382))&lt;=$S$2),LEFT(R382,3)="PRA"),1,0)),
IF(AND($R$2=0,$S$2=0,DATE(YEAR(S382),MONTH(S382),DAY(S382))&gt;=$O$6,(DATE(YEAR(S382),MONTH(S382),DAY(S382))&lt;=$O$3),INDEX(Potentials!$A$1:$O$1000,MATCH(R382,Potentials!$A$1:$A$1000,0),MATCH("Groupe",Potentials!$A$1:$O$1,0))=$A$2,LEFT(R382,3)="PRA"),1,
IF(AND($R$2&lt;&gt;0,$S$2&lt;&gt;0,DATE(YEAR(S382),MONTH(S382),DAY(S382))&gt;=$R$2,(DATE(YEAR(S382),MONTH(S382),DAY(S382))&lt;=$S$2),INDEX(Potentials!$A$1:$O$1000,MATCH(R382,Potentials!$A$1:$A$1000,0),MATCH("Groupe",Potentials!$A$1:$O$1,0))=$A$2,LEFT(R382,3)="PRA"),1,0))))</f>
      </c>
      <c r="U382" s="47" t="str">
        <f>IF(T382&lt;&gt;0,SUM($T$4:T382),0)</f>
      </c>
      <c r="V382" s="1"/>
      <c r="W382" s="17"/>
      <c r="Y382" t="str">
        <f>Projects!A380</f>
      </c>
      <c r="Z382" s="1" t="str">
        <f>Projects!I380</f>
      </c>
      <c r="AA382" s="47" t="str">
        <f>IF($A$2="Tous",
IF(AND($Y$2=0,$Z$2=0,DATE(YEAR(Z382),MONTH(Z382),DAY(Z382))&gt;=$O$6,(DATE(YEAR(Z382),MONTH(Z382),DAY(Z382))&lt;=$O$3)),1,
IF(AND($Y$2&lt;&gt;0,$Z$2&lt;&gt;0,DATE(YEAR(Z382),MONTH(Z382),DAY(Z382))&gt;=$Y$2,(DATE(YEAR(Z382),MONTH(Z382),DAY(Z382))&lt;=$Z$2)),1,0)),
IF(AND($Y$2=0,$Z$2=0,DATE(YEAR(Z382),MONTH(Z382),DAY(Z382))&gt;=$O$6,(DATE(YEAR(Z382),MONTH(Z382),DAY(Z382))&lt;=$O$3),INDEX(Projects!$A$1:$O$1000,MATCH(Y382,Projects!$A$1:$A$1000,0),MATCH("Groupe",Projects!$A$1:$O$1,0))=$A$2),1,
IF(AND($Y$2&lt;&gt;0,$Z$2&lt;&gt;0,DATE(YEAR(Z382),MONTH(Z382),DAY(Z382))&gt;=$Y$2,(DATE(YEAR(Z382),MONTH(Z382),DAY(Z382))&lt;=$Z$2),INDEX(Projects!$A$1:$O$1000,MATCH(Y382,Projects!$A$1:$A$1000,0),MATCH("Groupe",Projects!$A$1:$O$1,0))=$A$2),1,0)))</f>
      </c>
      <c r="AB382" s="47" t="str">
        <f>IF(AA382&lt;&gt;0,SUM($AA$4:AA382),0)</f>
      </c>
      <c r="AC382" s="1"/>
      <c r="AD382" s="17"/>
      <c r="AF382" t="str">
        <f>Projects!A380</f>
      </c>
      <c r="AG382" s="1" t="str">
        <f>Projects!D380</f>
      </c>
      <c r="AH382" s="47" t="str">
        <f>IF($A$2="Tous",
IF(AND($AF$2=0,$AG$2=0,DATE(YEAR(AG382),MONTH(AG382),DAY(AG382))&gt;=$O$6,(DATE(YEAR(AG382),MONTH(AG382),DAY(AG382))&lt;=$O$3)),1,
IF(AND($AF$2&lt;&gt;0,$AG$2&lt;&gt;0,DATE(YEAR(AG382),MONTH(AG382),DAY(AG382))&gt;=$AF$2,(DATE(YEAR(AG382),MONTH(AG382),DAY(AG382))&lt;=$AG$2)),1,0)),
IF(AND($AF$2=0,$AG$2=0,DATE(YEAR(AG382),MONTH(AG382),DAY(AG382))&gt;=$O$6,(DATE(YEAR(AG382),MONTH(AG382),DAY(AG382))&lt;=$O$3),INDEX(Projects!$A$1:$O$1000,MATCH(AF382,Projects!$A$1:$A$1000,0),MATCH("Groupe",Projects!$A$1:$O$1,0))=$A$2),1,
IF(AND($AF$2&lt;&gt;0,$AG$2&lt;&gt;0,DATE(YEAR(AG382),MONTH(AG382),DAY(AG382))&gt;=$AF$2,(DATE(YEAR(AG382),MONTH(AG382),DAY(AG382))&lt;=$AG$2),INDEX(Projects!$A$1:$O$1000,MATCH(AF382,Projects!$A$1:$A$1000,0),MATCH("Groupe",Projects!$A$1:$O$1,0))=$A$2),1,0)))</f>
      </c>
      <c r="AI382" s="47" t="str">
        <f>IF(AH382&lt;&gt;0,SUM($AH$4:AH382),0)</f>
      </c>
      <c r="AJ382" s="1"/>
      <c r="AK382" s="17"/>
      <c r="AM382" t="str">
        <f>Potentials!A380</f>
      </c>
      <c r="AN382" s="1" t="str">
        <f>Potentials!L380</f>
      </c>
      <c r="AO382" s="47" t="str">
        <f>IF(INDEX(Potentials!$A$1:$O$1000,MATCH(R382,Potentials!$A$1:$A$1000,0),MATCH("Origine setup",Potentials!$A$1:$O$1,0))&lt;&gt;"",0,
IF($A$2="Tous",
IF(AND($AM$2=0,$AN$2=0,DATE(YEAR(AN382),MONTH(AN382),DAY(AN382))&gt;=$O$6,(DATE(YEAR(AN382),MONTH(AN382),DAY(AN382))&lt;=$O$3),INDEX(Potentials!$A$1:$O$10000,MATCH(AM382,Potentials!$A$1:$A$1000,0),MATCH("Statut",Potentials!$A$1:$O$1,0))="9 -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IF(AND($AM$2&lt;&gt;0,$AN$2&lt;&gt;0,DATE(YEAR(AN382),MONTH(AN382),DAY(AN382))&gt;=$AM$2,(DATE(YEAR(AN382),MONTH(AN382),DAY(AN382))&lt;=$AN$2),INDEX(Potentials!$A$1:$O$10000,MATCH(AM382,Potentials!$A$1:$A$1000,0),MATCH("Statut",Potentials!$A$1:$O$1,0))="9 - Perdu"),1,0)),
IF(AND($AM$2=0,$AN$2=0,DATE(YEAR(AN382),MONTH(AN382),DAY(AN382))&gt;=$O$6,(DATE(YEAR(AN382),MONTH(AN382),DAY(AN382))&lt;=$O$3),INDEX(Potentials!$A$1:$O$1000,MATCH(AM382,Potentials!$A$1:$A$1000,0),MATCH("Groupe",Potentials!$A$1:$O$1,0))=$A$2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,MATCH(AM382,Potentials!$A$1:$A$1000,0),MATCH("Groupe",Potentials!$A$1:$O$1,0))=$A$2,INDEX(Potentials!$A$1:$O$10000,MATCH(AM382,Potentials!$A$1:$A$1000,0),MATCH("Statut",Potentials!$A$1:$O$1,0))="9 - Perdu"),1,0))))</f>
      </c>
      <c r="AP382" s="47" t="str">
        <f>IF(AO382&lt;&gt;0,SUM($AO$4:AO382),0)</f>
      </c>
      <c r="AQ382" s="1"/>
      <c r="AR382" s="17"/>
      <c r="AT382" t="str">
        <f>IF(COUNTIF($AT$4:AT381,Potentials!B380)&gt;0,"",Potentials!B380)</f>
      </c>
      <c r="AU382" s="2" t="str">
        <f t="array" ref="AU382" aca="1" ca="1">IF($A$2="Tous",SUMPRODUCT((Potentials!$F$2:$F$2000)*(Potentials!$B$2:$B$2000=AT382)*(Potentials!$E$2:$E$2000&lt;&gt;"8 - Gagne")*(Potentials!$E$2:$E$2000&lt;&gt;"9 - Perdu")*(Potentials!$E$2:$E$2000&lt;&gt;"10 - Gele"))
+SUMPRODUCT((Potentials!$F$2:$F$2000=0)*(Potentials!$B$2:$B$2000=AT382)*(Potentials!$D$2:$D$2000)*(Potentials!$E$2:$E$2000&lt;&gt;"8 - Gagne")*(Potentials!$E$2:$E$2000&lt;&gt;"9 - Perdu")*(Potentials!$E$2:$E$2000&lt;&gt;"10 - Gele")),
SUMPRODUCT((Potentials!$F$2:$F$2000)*(Potentials!$B$2:$B$2000=AT382)*(Potentials!$E$2:$E$2000&lt;&gt;"8 - Gagne")*(Potentials!$E$2:$E$2000&lt;&gt;"9 - Perdu")*(Potentials!$E$2:$E$2000&lt;&gt;"10 - Gele")*(Potentials!$O$2:$O$2000=$A$2))
+SUMPRODUCT((Potentials!$F$2:$F$2000=0)*(Potentials!$B$2:$B$2000=AT382)*(Potentials!$D$2:$D$2000)*(Potentials!$E$2:$E$2000&lt;&gt;"8 - Gagne")*(Potentials!$E$2:$E$2000&lt;&gt;"9 - Perdu")*(Potentials!$E$2:$E$2000&lt;&gt;"10 - Gele")*(Potentials!$O$2:$O$2000=$A$2)))</f>
      </c>
      <c r="BA382" t="str">
        <f>Potentials!A380</f>
      </c>
      <c r="BB382" s="2" t="str">
        <f t="array" ref="BB382" aca="1" ca="1">IF($A$2="Tous",SUMPRODUCT((Potentials!$F$2:$F$2000)*(Potentials!$A$2:$A$2000=BA382)*(Potentials!$E$2:$E$2000&lt;&gt;"8 - Gagne")*(Potentials!$E$2:$E$2000&lt;&gt;"9 - Perdu")*(Potentials!$E$2:$E$2000&lt;&gt;"10 - Gele"))
+SUMPRODUCT((Potentials!$F$2:$F$2000=0)*(Potentials!$A$2:$A$2000=BA382)*(Potentials!$D$2:$D$2000)*(Potentials!$E$2:$E$2000&lt;&gt;"8 - Gagne")*(Potentials!$E$2:$E$2000&lt;&gt;"9 - Perdu")*(Potentials!$E$2:$E$2000&lt;&gt;"10 - Gele")),
SUMPRODUCT((Potentials!$F$2:$F$2000)*(Potentials!$A$2:$A$2000=BA382)*(Potentials!$E$2:$E$2000&lt;&gt;"8 - Gagne")*(Potentials!$E$2:$E$2000&lt;&gt;"9 - Perdu")*(Potentials!$E$2:$E$2000&lt;&gt;"10 - Gele")*(Potentials!$O$2:$O$2000=$A$2))
+SUMPRODUCT((Potentials!$F$2:$F$2000=0)*(Potentials!$A$2:$A$2000=BA382)*(Potentials!$D$2:$D$2000)*(Potentials!$E$2:$E$2000&lt;&gt;"8 - Gagne")*(Potentials!$E$2:$E$2000&lt;&gt;"9 - Perdu")*(Potentials!$E$2:$E$2000&lt;&gt;"10 - Gele")*(Potentials!$O$2:$O$2000=$A$2)))</f>
      </c>
    </row>
    <row r="383" spans="1:113">
      <c r="R383" t="str">
        <f>Potentials!A381</f>
      </c>
      <c r="S383" s="1" t="str">
        <f>Potentials!M381</f>
      </c>
      <c r="T383" s="47" t="str">
        <f>IF(INDEX(Potentials!$A$1:$O$1000,MATCH(R383,Potentials!$A$1:$A$1000,0),MATCH("Origine setup",Potentials!$A$1:$O$1,0))&lt;&gt;"",0,
IF($A$2="Tous",
IF(AND($R$2=0,$S$2=0,DATE(YEAR(S383),MONTH(S383),DAY(S383))&gt;=$O$6,(DATE(YEAR(S383),MONTH(S383),DAY(S383))&lt;=$O$3),LEFT(R383,3)="PRA"),1,
IF(AND($R$2&lt;&gt;0,$S$2&lt;&gt;0,DATE(YEAR(S383),MONTH(S383),DAY(S383))&gt;=$R$2,(DATE(YEAR(S383),MONTH(S383),DAY(S383))&lt;=$S$2),LEFT(R383,3)="PRA"),1,0)),
IF(AND($R$2=0,$S$2=0,DATE(YEAR(S383),MONTH(S383),DAY(S383))&gt;=$O$6,(DATE(YEAR(S383),MONTH(S383),DAY(S383))&lt;=$O$3),INDEX(Potentials!$A$1:$O$1000,MATCH(R383,Potentials!$A$1:$A$1000,0),MATCH("Groupe",Potentials!$A$1:$O$1,0))=$A$2,LEFT(R383,3)="PRA"),1,
IF(AND($R$2&lt;&gt;0,$S$2&lt;&gt;0,DATE(YEAR(S383),MONTH(S383),DAY(S383))&gt;=$R$2,(DATE(YEAR(S383),MONTH(S383),DAY(S383))&lt;=$S$2),INDEX(Potentials!$A$1:$O$1000,MATCH(R383,Potentials!$A$1:$A$1000,0),MATCH("Groupe",Potentials!$A$1:$O$1,0))=$A$2,LEFT(R383,3)="PRA"),1,0))))</f>
      </c>
      <c r="U383" s="47" t="str">
        <f>IF(T383&lt;&gt;0,SUM($T$4:T383),0)</f>
      </c>
      <c r="V383" s="1"/>
      <c r="W383" s="17"/>
      <c r="Y383" t="str">
        <f>Projects!A381</f>
      </c>
      <c r="Z383" s="1" t="str">
        <f>Projects!I381</f>
      </c>
      <c r="AA383" s="47" t="str">
        <f>IF($A$2="Tous",
IF(AND($Y$2=0,$Z$2=0,DATE(YEAR(Z383),MONTH(Z383),DAY(Z383))&gt;=$O$6,(DATE(YEAR(Z383),MONTH(Z383),DAY(Z383))&lt;=$O$3)),1,
IF(AND($Y$2&lt;&gt;0,$Z$2&lt;&gt;0,DATE(YEAR(Z383),MONTH(Z383),DAY(Z383))&gt;=$Y$2,(DATE(YEAR(Z383),MONTH(Z383),DAY(Z383))&lt;=$Z$2)),1,0)),
IF(AND($Y$2=0,$Z$2=0,DATE(YEAR(Z383),MONTH(Z383),DAY(Z383))&gt;=$O$6,(DATE(YEAR(Z383),MONTH(Z383),DAY(Z383))&lt;=$O$3),INDEX(Projects!$A$1:$O$1000,MATCH(Y383,Projects!$A$1:$A$1000,0),MATCH("Groupe",Projects!$A$1:$O$1,0))=$A$2),1,
IF(AND($Y$2&lt;&gt;0,$Z$2&lt;&gt;0,DATE(YEAR(Z383),MONTH(Z383),DAY(Z383))&gt;=$Y$2,(DATE(YEAR(Z383),MONTH(Z383),DAY(Z383))&lt;=$Z$2),INDEX(Projects!$A$1:$O$1000,MATCH(Y383,Projects!$A$1:$A$1000,0),MATCH("Groupe",Projects!$A$1:$O$1,0))=$A$2),1,0)))</f>
      </c>
      <c r="AB383" s="47" t="str">
        <f>IF(AA383&lt;&gt;0,SUM($AA$4:AA383),0)</f>
      </c>
      <c r="AC383" s="1"/>
      <c r="AD383" s="17"/>
      <c r="AF383" t="str">
        <f>Projects!A381</f>
      </c>
      <c r="AG383" s="1" t="str">
        <f>Projects!D381</f>
      </c>
      <c r="AH383" s="47" t="str">
        <f>IF($A$2="Tous",
IF(AND($AF$2=0,$AG$2=0,DATE(YEAR(AG383),MONTH(AG383),DAY(AG383))&gt;=$O$6,(DATE(YEAR(AG383),MONTH(AG383),DAY(AG383))&lt;=$O$3)),1,
IF(AND($AF$2&lt;&gt;0,$AG$2&lt;&gt;0,DATE(YEAR(AG383),MONTH(AG383),DAY(AG383))&gt;=$AF$2,(DATE(YEAR(AG383),MONTH(AG383),DAY(AG383))&lt;=$AG$2)),1,0)),
IF(AND($AF$2=0,$AG$2=0,DATE(YEAR(AG383),MONTH(AG383),DAY(AG383))&gt;=$O$6,(DATE(YEAR(AG383),MONTH(AG383),DAY(AG383))&lt;=$O$3),INDEX(Projects!$A$1:$O$1000,MATCH(AF383,Projects!$A$1:$A$1000,0),MATCH("Groupe",Projects!$A$1:$O$1,0))=$A$2),1,
IF(AND($AF$2&lt;&gt;0,$AG$2&lt;&gt;0,DATE(YEAR(AG383),MONTH(AG383),DAY(AG383))&gt;=$AF$2,(DATE(YEAR(AG383),MONTH(AG383),DAY(AG383))&lt;=$AG$2),INDEX(Projects!$A$1:$O$1000,MATCH(AF383,Projects!$A$1:$A$1000,0),MATCH("Groupe",Projects!$A$1:$O$1,0))=$A$2),1,0)))</f>
      </c>
      <c r="AI383" s="47" t="str">
        <f>IF(AH383&lt;&gt;0,SUM($AH$4:AH383),0)</f>
      </c>
      <c r="AJ383" s="1"/>
      <c r="AK383" s="17"/>
      <c r="AM383" t="str">
        <f>Potentials!A381</f>
      </c>
      <c r="AN383" s="1" t="str">
        <f>Potentials!L381</f>
      </c>
      <c r="AO383" s="47" t="str">
        <f>IF(INDEX(Potentials!$A$1:$O$1000,MATCH(R383,Potentials!$A$1:$A$1000,0),MATCH("Origine setup",Potentials!$A$1:$O$1,0))&lt;&gt;"",0,
IF($A$2="Tous",
IF(AND($AM$2=0,$AN$2=0,DATE(YEAR(AN383),MONTH(AN383),DAY(AN383))&gt;=$O$6,(DATE(YEAR(AN383),MONTH(AN383),DAY(AN383))&lt;=$O$3),INDEX(Potentials!$A$1:$O$10000,MATCH(AM383,Potentials!$A$1:$A$1000,0),MATCH("Statut",Potentials!$A$1:$O$1,0))="9 -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IF(AND($AM$2&lt;&gt;0,$AN$2&lt;&gt;0,DATE(YEAR(AN383),MONTH(AN383),DAY(AN383))&gt;=$AM$2,(DATE(YEAR(AN383),MONTH(AN383),DAY(AN383))&lt;=$AN$2),INDEX(Potentials!$A$1:$O$10000,MATCH(AM383,Potentials!$A$1:$A$1000,0),MATCH("Statut",Potentials!$A$1:$O$1,0))="9 - Perdu"),1,0)),
IF(AND($AM$2=0,$AN$2=0,DATE(YEAR(AN383),MONTH(AN383),DAY(AN383))&gt;=$O$6,(DATE(YEAR(AN383),MONTH(AN383),DAY(AN383))&lt;=$O$3),INDEX(Potentials!$A$1:$O$1000,MATCH(AM383,Potentials!$A$1:$A$1000,0),MATCH("Groupe",Potentials!$A$1:$O$1,0))=$A$2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,MATCH(AM383,Potentials!$A$1:$A$1000,0),MATCH("Groupe",Potentials!$A$1:$O$1,0))=$A$2,INDEX(Potentials!$A$1:$O$10000,MATCH(AM383,Potentials!$A$1:$A$1000,0),MATCH("Statut",Potentials!$A$1:$O$1,0))="9 - Perdu"),1,0))))</f>
      </c>
      <c r="AP383" s="47" t="str">
        <f>IF(AO383&lt;&gt;0,SUM($AO$4:AO383),0)</f>
      </c>
      <c r="AQ383" s="1"/>
      <c r="AR383" s="17"/>
      <c r="AT383" t="str">
        <f>IF(COUNTIF($AT$4:AT382,Potentials!B381)&gt;0,"",Potentials!B381)</f>
      </c>
      <c r="AU383" s="2" t="str">
        <f t="array" ref="AU383" aca="1" ca="1">IF($A$2="Tous",SUMPRODUCT((Potentials!$F$2:$F$2000)*(Potentials!$B$2:$B$2000=AT383)*(Potentials!$E$2:$E$2000&lt;&gt;"8 - Gagne")*(Potentials!$E$2:$E$2000&lt;&gt;"9 - Perdu")*(Potentials!$E$2:$E$2000&lt;&gt;"10 - Gele"))
+SUMPRODUCT((Potentials!$F$2:$F$2000=0)*(Potentials!$B$2:$B$2000=AT383)*(Potentials!$D$2:$D$2000)*(Potentials!$E$2:$E$2000&lt;&gt;"8 - Gagne")*(Potentials!$E$2:$E$2000&lt;&gt;"9 - Perdu")*(Potentials!$E$2:$E$2000&lt;&gt;"10 - Gele")),
SUMPRODUCT((Potentials!$F$2:$F$2000)*(Potentials!$B$2:$B$2000=AT383)*(Potentials!$E$2:$E$2000&lt;&gt;"8 - Gagne")*(Potentials!$E$2:$E$2000&lt;&gt;"9 - Perdu")*(Potentials!$E$2:$E$2000&lt;&gt;"10 - Gele")*(Potentials!$O$2:$O$2000=$A$2))
+SUMPRODUCT((Potentials!$F$2:$F$2000=0)*(Potentials!$B$2:$B$2000=AT383)*(Potentials!$D$2:$D$2000)*(Potentials!$E$2:$E$2000&lt;&gt;"8 - Gagne")*(Potentials!$E$2:$E$2000&lt;&gt;"9 - Perdu")*(Potentials!$E$2:$E$2000&lt;&gt;"10 - Gele")*(Potentials!$O$2:$O$2000=$A$2)))</f>
      </c>
      <c r="BA383" t="str">
        <f>Potentials!A381</f>
      </c>
      <c r="BB383" s="2" t="str">
        <f t="array" ref="BB383" aca="1" ca="1">IF($A$2="Tous",SUMPRODUCT((Potentials!$F$2:$F$2000)*(Potentials!$A$2:$A$2000=BA383)*(Potentials!$E$2:$E$2000&lt;&gt;"8 - Gagne")*(Potentials!$E$2:$E$2000&lt;&gt;"9 - Perdu")*(Potentials!$E$2:$E$2000&lt;&gt;"10 - Gele"))
+SUMPRODUCT((Potentials!$F$2:$F$2000=0)*(Potentials!$A$2:$A$2000=BA383)*(Potentials!$D$2:$D$2000)*(Potentials!$E$2:$E$2000&lt;&gt;"8 - Gagne")*(Potentials!$E$2:$E$2000&lt;&gt;"9 - Perdu")*(Potentials!$E$2:$E$2000&lt;&gt;"10 - Gele")),
SUMPRODUCT((Potentials!$F$2:$F$2000)*(Potentials!$A$2:$A$2000=BA383)*(Potentials!$E$2:$E$2000&lt;&gt;"8 - Gagne")*(Potentials!$E$2:$E$2000&lt;&gt;"9 - Perdu")*(Potentials!$E$2:$E$2000&lt;&gt;"10 - Gele")*(Potentials!$O$2:$O$2000=$A$2))
+SUMPRODUCT((Potentials!$F$2:$F$2000=0)*(Potentials!$A$2:$A$2000=BA383)*(Potentials!$D$2:$D$2000)*(Potentials!$E$2:$E$2000&lt;&gt;"8 - Gagne")*(Potentials!$E$2:$E$2000&lt;&gt;"9 - Perdu")*(Potentials!$E$2:$E$2000&lt;&gt;"10 - Gele")*(Potentials!$O$2:$O$2000=$A$2)))</f>
      </c>
    </row>
    <row r="384" spans="1:113">
      <c r="R384" t="str">
        <f>Potentials!A382</f>
      </c>
      <c r="S384" s="1" t="str">
        <f>Potentials!M382</f>
      </c>
      <c r="T384" s="47" t="str">
        <f>IF(INDEX(Potentials!$A$1:$O$1000,MATCH(R384,Potentials!$A$1:$A$1000,0),MATCH("Origine setup",Potentials!$A$1:$O$1,0))&lt;&gt;"",0,
IF($A$2="Tous",
IF(AND($R$2=0,$S$2=0,DATE(YEAR(S384),MONTH(S384),DAY(S384))&gt;=$O$6,(DATE(YEAR(S384),MONTH(S384),DAY(S384))&lt;=$O$3),LEFT(R384,3)="PRA"),1,
IF(AND($R$2&lt;&gt;0,$S$2&lt;&gt;0,DATE(YEAR(S384),MONTH(S384),DAY(S384))&gt;=$R$2,(DATE(YEAR(S384),MONTH(S384),DAY(S384))&lt;=$S$2),LEFT(R384,3)="PRA"),1,0)),
IF(AND($R$2=0,$S$2=0,DATE(YEAR(S384),MONTH(S384),DAY(S384))&gt;=$O$6,(DATE(YEAR(S384),MONTH(S384),DAY(S384))&lt;=$O$3),INDEX(Potentials!$A$1:$O$1000,MATCH(R384,Potentials!$A$1:$A$1000,0),MATCH("Groupe",Potentials!$A$1:$O$1,0))=$A$2,LEFT(R384,3)="PRA"),1,
IF(AND($R$2&lt;&gt;0,$S$2&lt;&gt;0,DATE(YEAR(S384),MONTH(S384),DAY(S384))&gt;=$R$2,(DATE(YEAR(S384),MONTH(S384),DAY(S384))&lt;=$S$2),INDEX(Potentials!$A$1:$O$1000,MATCH(R384,Potentials!$A$1:$A$1000,0),MATCH("Groupe",Potentials!$A$1:$O$1,0))=$A$2,LEFT(R384,3)="PRA"),1,0))))</f>
      </c>
      <c r="U384" s="47" t="str">
        <f>IF(T384&lt;&gt;0,SUM($T$4:T384),0)</f>
      </c>
      <c r="V384" s="1"/>
      <c r="W384" s="17"/>
      <c r="Y384" t="str">
        <f>Projects!A382</f>
      </c>
      <c r="Z384" s="1" t="str">
        <f>Projects!I382</f>
      </c>
      <c r="AA384" s="47" t="str">
        <f>IF($A$2="Tous",
IF(AND($Y$2=0,$Z$2=0,DATE(YEAR(Z384),MONTH(Z384),DAY(Z384))&gt;=$O$6,(DATE(YEAR(Z384),MONTH(Z384),DAY(Z384))&lt;=$O$3)),1,
IF(AND($Y$2&lt;&gt;0,$Z$2&lt;&gt;0,DATE(YEAR(Z384),MONTH(Z384),DAY(Z384))&gt;=$Y$2,(DATE(YEAR(Z384),MONTH(Z384),DAY(Z384))&lt;=$Z$2)),1,0)),
IF(AND($Y$2=0,$Z$2=0,DATE(YEAR(Z384),MONTH(Z384),DAY(Z384))&gt;=$O$6,(DATE(YEAR(Z384),MONTH(Z384),DAY(Z384))&lt;=$O$3),INDEX(Projects!$A$1:$O$1000,MATCH(Y384,Projects!$A$1:$A$1000,0),MATCH("Groupe",Projects!$A$1:$O$1,0))=$A$2),1,
IF(AND($Y$2&lt;&gt;0,$Z$2&lt;&gt;0,DATE(YEAR(Z384),MONTH(Z384),DAY(Z384))&gt;=$Y$2,(DATE(YEAR(Z384),MONTH(Z384),DAY(Z384))&lt;=$Z$2),INDEX(Projects!$A$1:$O$1000,MATCH(Y384,Projects!$A$1:$A$1000,0),MATCH("Groupe",Projects!$A$1:$O$1,0))=$A$2),1,0)))</f>
      </c>
      <c r="AB384" s="47" t="str">
        <f>IF(AA384&lt;&gt;0,SUM($AA$4:AA384),0)</f>
      </c>
      <c r="AC384" s="1"/>
      <c r="AD384" s="17"/>
      <c r="AF384" t="str">
        <f>Projects!A382</f>
      </c>
      <c r="AG384" s="1" t="str">
        <f>Projects!D382</f>
      </c>
      <c r="AH384" s="47" t="str">
        <f>IF($A$2="Tous",
IF(AND($AF$2=0,$AG$2=0,DATE(YEAR(AG384),MONTH(AG384),DAY(AG384))&gt;=$O$6,(DATE(YEAR(AG384),MONTH(AG384),DAY(AG384))&lt;=$O$3)),1,
IF(AND($AF$2&lt;&gt;0,$AG$2&lt;&gt;0,DATE(YEAR(AG384),MONTH(AG384),DAY(AG384))&gt;=$AF$2,(DATE(YEAR(AG384),MONTH(AG384),DAY(AG384))&lt;=$AG$2)),1,0)),
IF(AND($AF$2=0,$AG$2=0,DATE(YEAR(AG384),MONTH(AG384),DAY(AG384))&gt;=$O$6,(DATE(YEAR(AG384),MONTH(AG384),DAY(AG384))&lt;=$O$3),INDEX(Projects!$A$1:$O$1000,MATCH(AF384,Projects!$A$1:$A$1000,0),MATCH("Groupe",Projects!$A$1:$O$1,0))=$A$2),1,
IF(AND($AF$2&lt;&gt;0,$AG$2&lt;&gt;0,DATE(YEAR(AG384),MONTH(AG384),DAY(AG384))&gt;=$AF$2,(DATE(YEAR(AG384),MONTH(AG384),DAY(AG384))&lt;=$AG$2),INDEX(Projects!$A$1:$O$1000,MATCH(AF384,Projects!$A$1:$A$1000,0),MATCH("Groupe",Projects!$A$1:$O$1,0))=$A$2),1,0)))</f>
      </c>
      <c r="AI384" s="47" t="str">
        <f>IF(AH384&lt;&gt;0,SUM($AH$4:AH384),0)</f>
      </c>
      <c r="AJ384" s="1"/>
      <c r="AK384" s="17"/>
      <c r="AM384" t="str">
        <f>Potentials!A382</f>
      </c>
      <c r="AN384" s="1" t="str">
        <f>Potentials!L382</f>
      </c>
      <c r="AO384" s="47" t="str">
        <f>IF(INDEX(Potentials!$A$1:$O$1000,MATCH(R384,Potentials!$A$1:$A$1000,0),MATCH("Origine setup",Potentials!$A$1:$O$1,0))&lt;&gt;"",0,
IF($A$2="Tous",
IF(AND($AM$2=0,$AN$2=0,DATE(YEAR(AN384),MONTH(AN384),DAY(AN384))&gt;=$O$6,(DATE(YEAR(AN384),MONTH(AN384),DAY(AN384))&lt;=$O$3),INDEX(Potentials!$A$1:$O$10000,MATCH(AM384,Potentials!$A$1:$A$1000,0),MATCH("Statut",Potentials!$A$1:$O$1,0))="9 -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IF(AND($AM$2&lt;&gt;0,$AN$2&lt;&gt;0,DATE(YEAR(AN384),MONTH(AN384),DAY(AN384))&gt;=$AM$2,(DATE(YEAR(AN384),MONTH(AN384),DAY(AN384))&lt;=$AN$2),INDEX(Potentials!$A$1:$O$10000,MATCH(AM384,Potentials!$A$1:$A$1000,0),MATCH("Statut",Potentials!$A$1:$O$1,0))="9 - Perdu"),1,0)),
IF(AND($AM$2=0,$AN$2=0,DATE(YEAR(AN384),MONTH(AN384),DAY(AN384))&gt;=$O$6,(DATE(YEAR(AN384),MONTH(AN384),DAY(AN384))&lt;=$O$3),INDEX(Potentials!$A$1:$O$1000,MATCH(AM384,Potentials!$A$1:$A$1000,0),MATCH("Groupe",Potentials!$A$1:$O$1,0))=$A$2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,MATCH(AM384,Potentials!$A$1:$A$1000,0),MATCH("Groupe",Potentials!$A$1:$O$1,0))=$A$2,INDEX(Potentials!$A$1:$O$10000,MATCH(AM384,Potentials!$A$1:$A$1000,0),MATCH("Statut",Potentials!$A$1:$O$1,0))="9 - Perdu"),1,0))))</f>
      </c>
      <c r="AP384" s="47" t="str">
        <f>IF(AO384&lt;&gt;0,SUM($AO$4:AO384),0)</f>
      </c>
      <c r="AQ384" s="1"/>
      <c r="AR384" s="17"/>
      <c r="AT384" t="str">
        <f>IF(COUNTIF($AT$4:AT383,Potentials!B382)&gt;0,"",Potentials!B382)</f>
      </c>
      <c r="AU384" s="2" t="str">
        <f t="array" ref="AU384" aca="1" ca="1">IF($A$2="Tous",SUMPRODUCT((Potentials!$F$2:$F$2000)*(Potentials!$B$2:$B$2000=AT384)*(Potentials!$E$2:$E$2000&lt;&gt;"8 - Gagne")*(Potentials!$E$2:$E$2000&lt;&gt;"9 - Perdu")*(Potentials!$E$2:$E$2000&lt;&gt;"10 - Gele"))
+SUMPRODUCT((Potentials!$F$2:$F$2000=0)*(Potentials!$B$2:$B$2000=AT384)*(Potentials!$D$2:$D$2000)*(Potentials!$E$2:$E$2000&lt;&gt;"8 - Gagne")*(Potentials!$E$2:$E$2000&lt;&gt;"9 - Perdu")*(Potentials!$E$2:$E$2000&lt;&gt;"10 - Gele")),
SUMPRODUCT((Potentials!$F$2:$F$2000)*(Potentials!$B$2:$B$2000=AT384)*(Potentials!$E$2:$E$2000&lt;&gt;"8 - Gagne")*(Potentials!$E$2:$E$2000&lt;&gt;"9 - Perdu")*(Potentials!$E$2:$E$2000&lt;&gt;"10 - Gele")*(Potentials!$O$2:$O$2000=$A$2))
+SUMPRODUCT((Potentials!$F$2:$F$2000=0)*(Potentials!$B$2:$B$2000=AT384)*(Potentials!$D$2:$D$2000)*(Potentials!$E$2:$E$2000&lt;&gt;"8 - Gagne")*(Potentials!$E$2:$E$2000&lt;&gt;"9 - Perdu")*(Potentials!$E$2:$E$2000&lt;&gt;"10 - Gele")*(Potentials!$O$2:$O$2000=$A$2)))</f>
      </c>
      <c r="BA384" t="str">
        <f>Potentials!A382</f>
      </c>
      <c r="BB384" s="2" t="str">
        <f t="array" ref="BB384" aca="1" ca="1">IF($A$2="Tous",SUMPRODUCT((Potentials!$F$2:$F$2000)*(Potentials!$A$2:$A$2000=BA384)*(Potentials!$E$2:$E$2000&lt;&gt;"8 - Gagne")*(Potentials!$E$2:$E$2000&lt;&gt;"9 - Perdu")*(Potentials!$E$2:$E$2000&lt;&gt;"10 - Gele"))
+SUMPRODUCT((Potentials!$F$2:$F$2000=0)*(Potentials!$A$2:$A$2000=BA384)*(Potentials!$D$2:$D$2000)*(Potentials!$E$2:$E$2000&lt;&gt;"8 - Gagne")*(Potentials!$E$2:$E$2000&lt;&gt;"9 - Perdu")*(Potentials!$E$2:$E$2000&lt;&gt;"10 - Gele")),
SUMPRODUCT((Potentials!$F$2:$F$2000)*(Potentials!$A$2:$A$2000=BA384)*(Potentials!$E$2:$E$2000&lt;&gt;"8 - Gagne")*(Potentials!$E$2:$E$2000&lt;&gt;"9 - Perdu")*(Potentials!$E$2:$E$2000&lt;&gt;"10 - Gele")*(Potentials!$O$2:$O$2000=$A$2))
+SUMPRODUCT((Potentials!$F$2:$F$2000=0)*(Potentials!$A$2:$A$2000=BA384)*(Potentials!$D$2:$D$2000)*(Potentials!$E$2:$E$2000&lt;&gt;"8 - Gagne")*(Potentials!$E$2:$E$2000&lt;&gt;"9 - Perdu")*(Potentials!$E$2:$E$2000&lt;&gt;"10 - Gele")*(Potentials!$O$2:$O$2000=$A$2)))</f>
      </c>
    </row>
    <row r="385" spans="1:113">
      <c r="R385" t="str">
        <f>Potentials!A383</f>
      </c>
      <c r="S385" s="1" t="str">
        <f>Potentials!M383</f>
      </c>
      <c r="T385" s="47" t="str">
        <f>IF(INDEX(Potentials!$A$1:$O$1000,MATCH(R385,Potentials!$A$1:$A$1000,0),MATCH("Origine setup",Potentials!$A$1:$O$1,0))&lt;&gt;"",0,
IF($A$2="Tous",
IF(AND($R$2=0,$S$2=0,DATE(YEAR(S385),MONTH(S385),DAY(S385))&gt;=$O$6,(DATE(YEAR(S385),MONTH(S385),DAY(S385))&lt;=$O$3),LEFT(R385,3)="PRA"),1,
IF(AND($R$2&lt;&gt;0,$S$2&lt;&gt;0,DATE(YEAR(S385),MONTH(S385),DAY(S385))&gt;=$R$2,(DATE(YEAR(S385),MONTH(S385),DAY(S385))&lt;=$S$2),LEFT(R385,3)="PRA"),1,0)),
IF(AND($R$2=0,$S$2=0,DATE(YEAR(S385),MONTH(S385),DAY(S385))&gt;=$O$6,(DATE(YEAR(S385),MONTH(S385),DAY(S385))&lt;=$O$3),INDEX(Potentials!$A$1:$O$1000,MATCH(R385,Potentials!$A$1:$A$1000,0),MATCH("Groupe",Potentials!$A$1:$O$1,0))=$A$2,LEFT(R385,3)="PRA"),1,
IF(AND($R$2&lt;&gt;0,$S$2&lt;&gt;0,DATE(YEAR(S385),MONTH(S385),DAY(S385))&gt;=$R$2,(DATE(YEAR(S385),MONTH(S385),DAY(S385))&lt;=$S$2),INDEX(Potentials!$A$1:$O$1000,MATCH(R385,Potentials!$A$1:$A$1000,0),MATCH("Groupe",Potentials!$A$1:$O$1,0))=$A$2,LEFT(R385,3)="PRA"),1,0))))</f>
      </c>
      <c r="U385" s="47" t="str">
        <f>IF(T385&lt;&gt;0,SUM($T$4:T385),0)</f>
      </c>
      <c r="V385" s="1"/>
      <c r="W385" s="17"/>
      <c r="Y385" t="str">
        <f>Projects!A383</f>
      </c>
      <c r="Z385" s="1" t="str">
        <f>Projects!I383</f>
      </c>
      <c r="AA385" s="47" t="str">
        <f>IF($A$2="Tous",
IF(AND($Y$2=0,$Z$2=0,DATE(YEAR(Z385),MONTH(Z385),DAY(Z385))&gt;=$O$6,(DATE(YEAR(Z385),MONTH(Z385),DAY(Z385))&lt;=$O$3)),1,
IF(AND($Y$2&lt;&gt;0,$Z$2&lt;&gt;0,DATE(YEAR(Z385),MONTH(Z385),DAY(Z385))&gt;=$Y$2,(DATE(YEAR(Z385),MONTH(Z385),DAY(Z385))&lt;=$Z$2)),1,0)),
IF(AND($Y$2=0,$Z$2=0,DATE(YEAR(Z385),MONTH(Z385),DAY(Z385))&gt;=$O$6,(DATE(YEAR(Z385),MONTH(Z385),DAY(Z385))&lt;=$O$3),INDEX(Projects!$A$1:$O$1000,MATCH(Y385,Projects!$A$1:$A$1000,0),MATCH("Groupe",Projects!$A$1:$O$1,0))=$A$2),1,
IF(AND($Y$2&lt;&gt;0,$Z$2&lt;&gt;0,DATE(YEAR(Z385),MONTH(Z385),DAY(Z385))&gt;=$Y$2,(DATE(YEAR(Z385),MONTH(Z385),DAY(Z385))&lt;=$Z$2),INDEX(Projects!$A$1:$O$1000,MATCH(Y385,Projects!$A$1:$A$1000,0),MATCH("Groupe",Projects!$A$1:$O$1,0))=$A$2),1,0)))</f>
      </c>
      <c r="AB385" s="47" t="str">
        <f>IF(AA385&lt;&gt;0,SUM($AA$4:AA385),0)</f>
      </c>
      <c r="AC385" s="1"/>
      <c r="AD385" s="17"/>
      <c r="AF385" t="str">
        <f>Projects!A383</f>
      </c>
      <c r="AG385" s="1" t="str">
        <f>Projects!D383</f>
      </c>
      <c r="AH385" s="47" t="str">
        <f>IF($A$2="Tous",
IF(AND($AF$2=0,$AG$2=0,DATE(YEAR(AG385),MONTH(AG385),DAY(AG385))&gt;=$O$6,(DATE(YEAR(AG385),MONTH(AG385),DAY(AG385))&lt;=$O$3)),1,
IF(AND($AF$2&lt;&gt;0,$AG$2&lt;&gt;0,DATE(YEAR(AG385),MONTH(AG385),DAY(AG385))&gt;=$AF$2,(DATE(YEAR(AG385),MONTH(AG385),DAY(AG385))&lt;=$AG$2)),1,0)),
IF(AND($AF$2=0,$AG$2=0,DATE(YEAR(AG385),MONTH(AG385),DAY(AG385))&gt;=$O$6,(DATE(YEAR(AG385),MONTH(AG385),DAY(AG385))&lt;=$O$3),INDEX(Projects!$A$1:$O$1000,MATCH(AF385,Projects!$A$1:$A$1000,0),MATCH("Groupe",Projects!$A$1:$O$1,0))=$A$2),1,
IF(AND($AF$2&lt;&gt;0,$AG$2&lt;&gt;0,DATE(YEAR(AG385),MONTH(AG385),DAY(AG385))&gt;=$AF$2,(DATE(YEAR(AG385),MONTH(AG385),DAY(AG385))&lt;=$AG$2),INDEX(Projects!$A$1:$O$1000,MATCH(AF385,Projects!$A$1:$A$1000,0),MATCH("Groupe",Projects!$A$1:$O$1,0))=$A$2),1,0)))</f>
      </c>
      <c r="AI385" s="47" t="str">
        <f>IF(AH385&lt;&gt;0,SUM($AH$4:AH385),0)</f>
      </c>
      <c r="AJ385" s="1"/>
      <c r="AK385" s="17"/>
      <c r="AM385" t="str">
        <f>Potentials!A383</f>
      </c>
      <c r="AN385" s="1" t="str">
        <f>Potentials!L383</f>
      </c>
      <c r="AO385" s="47" t="str">
        <f>IF(INDEX(Potentials!$A$1:$O$1000,MATCH(R385,Potentials!$A$1:$A$1000,0),MATCH("Origine setup",Potentials!$A$1:$O$1,0))&lt;&gt;"",0,
IF($A$2="Tous",
IF(AND($AM$2=0,$AN$2=0,DATE(YEAR(AN385),MONTH(AN385),DAY(AN385))&gt;=$O$6,(DATE(YEAR(AN385),MONTH(AN385),DAY(AN385))&lt;=$O$3),INDEX(Potentials!$A$1:$O$10000,MATCH(AM385,Potentials!$A$1:$A$1000,0),MATCH("Statut",Potentials!$A$1:$O$1,0))="9 -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IF(AND($AM$2&lt;&gt;0,$AN$2&lt;&gt;0,DATE(YEAR(AN385),MONTH(AN385),DAY(AN385))&gt;=$AM$2,(DATE(YEAR(AN385),MONTH(AN385),DAY(AN385))&lt;=$AN$2),INDEX(Potentials!$A$1:$O$10000,MATCH(AM385,Potentials!$A$1:$A$1000,0),MATCH("Statut",Potentials!$A$1:$O$1,0))="9 - Perdu"),1,0)),
IF(AND($AM$2=0,$AN$2=0,DATE(YEAR(AN385),MONTH(AN385),DAY(AN385))&gt;=$O$6,(DATE(YEAR(AN385),MONTH(AN385),DAY(AN385))&lt;=$O$3),INDEX(Potentials!$A$1:$O$1000,MATCH(AM385,Potentials!$A$1:$A$1000,0),MATCH("Groupe",Potentials!$A$1:$O$1,0))=$A$2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,MATCH(AM385,Potentials!$A$1:$A$1000,0),MATCH("Groupe",Potentials!$A$1:$O$1,0))=$A$2,INDEX(Potentials!$A$1:$O$10000,MATCH(AM385,Potentials!$A$1:$A$1000,0),MATCH("Statut",Potentials!$A$1:$O$1,0))="9 - Perdu"),1,0))))</f>
      </c>
      <c r="AP385" s="47" t="str">
        <f>IF(AO385&lt;&gt;0,SUM($AO$4:AO385),0)</f>
      </c>
      <c r="AQ385" s="1"/>
      <c r="AR385" s="17"/>
      <c r="AT385" t="str">
        <f>IF(COUNTIF($AT$4:AT384,Potentials!B383)&gt;0,"",Potentials!B383)</f>
      </c>
      <c r="AU385" s="2" t="str">
        <f t="array" ref="AU385" aca="1" ca="1">IF($A$2="Tous",SUMPRODUCT((Potentials!$F$2:$F$2000)*(Potentials!$B$2:$B$2000=AT385)*(Potentials!$E$2:$E$2000&lt;&gt;"8 - Gagne")*(Potentials!$E$2:$E$2000&lt;&gt;"9 - Perdu")*(Potentials!$E$2:$E$2000&lt;&gt;"10 - Gele"))
+SUMPRODUCT((Potentials!$F$2:$F$2000=0)*(Potentials!$B$2:$B$2000=AT385)*(Potentials!$D$2:$D$2000)*(Potentials!$E$2:$E$2000&lt;&gt;"8 - Gagne")*(Potentials!$E$2:$E$2000&lt;&gt;"9 - Perdu")*(Potentials!$E$2:$E$2000&lt;&gt;"10 - Gele")),
SUMPRODUCT((Potentials!$F$2:$F$2000)*(Potentials!$B$2:$B$2000=AT385)*(Potentials!$E$2:$E$2000&lt;&gt;"8 - Gagne")*(Potentials!$E$2:$E$2000&lt;&gt;"9 - Perdu")*(Potentials!$E$2:$E$2000&lt;&gt;"10 - Gele")*(Potentials!$O$2:$O$2000=$A$2))
+SUMPRODUCT((Potentials!$F$2:$F$2000=0)*(Potentials!$B$2:$B$2000=AT385)*(Potentials!$D$2:$D$2000)*(Potentials!$E$2:$E$2000&lt;&gt;"8 - Gagne")*(Potentials!$E$2:$E$2000&lt;&gt;"9 - Perdu")*(Potentials!$E$2:$E$2000&lt;&gt;"10 - Gele")*(Potentials!$O$2:$O$2000=$A$2)))</f>
      </c>
      <c r="BA385" t="str">
        <f>Potentials!A383</f>
      </c>
      <c r="BB385" s="2" t="str">
        <f t="array" ref="BB385" aca="1" ca="1">IF($A$2="Tous",SUMPRODUCT((Potentials!$F$2:$F$2000)*(Potentials!$A$2:$A$2000=BA385)*(Potentials!$E$2:$E$2000&lt;&gt;"8 - Gagne")*(Potentials!$E$2:$E$2000&lt;&gt;"9 - Perdu")*(Potentials!$E$2:$E$2000&lt;&gt;"10 - Gele"))
+SUMPRODUCT((Potentials!$F$2:$F$2000=0)*(Potentials!$A$2:$A$2000=BA385)*(Potentials!$D$2:$D$2000)*(Potentials!$E$2:$E$2000&lt;&gt;"8 - Gagne")*(Potentials!$E$2:$E$2000&lt;&gt;"9 - Perdu")*(Potentials!$E$2:$E$2000&lt;&gt;"10 - Gele")),
SUMPRODUCT((Potentials!$F$2:$F$2000)*(Potentials!$A$2:$A$2000=BA385)*(Potentials!$E$2:$E$2000&lt;&gt;"8 - Gagne")*(Potentials!$E$2:$E$2000&lt;&gt;"9 - Perdu")*(Potentials!$E$2:$E$2000&lt;&gt;"10 - Gele")*(Potentials!$O$2:$O$2000=$A$2))
+SUMPRODUCT((Potentials!$F$2:$F$2000=0)*(Potentials!$A$2:$A$2000=BA385)*(Potentials!$D$2:$D$2000)*(Potentials!$E$2:$E$2000&lt;&gt;"8 - Gagne")*(Potentials!$E$2:$E$2000&lt;&gt;"9 - Perdu")*(Potentials!$E$2:$E$2000&lt;&gt;"10 - Gele")*(Potentials!$O$2:$O$2000=$A$2)))</f>
      </c>
    </row>
    <row r="386" spans="1:113">
      <c r="R386" t="str">
        <f>Potentials!A384</f>
      </c>
      <c r="S386" s="1" t="str">
        <f>Potentials!M384</f>
      </c>
      <c r="T386" s="47" t="str">
        <f>IF(INDEX(Potentials!$A$1:$O$1000,MATCH(R386,Potentials!$A$1:$A$1000,0),MATCH("Origine setup",Potentials!$A$1:$O$1,0))&lt;&gt;"",0,
IF($A$2="Tous",
IF(AND($R$2=0,$S$2=0,DATE(YEAR(S386),MONTH(S386),DAY(S386))&gt;=$O$6,(DATE(YEAR(S386),MONTH(S386),DAY(S386))&lt;=$O$3),LEFT(R386,3)="PRA"),1,
IF(AND($R$2&lt;&gt;0,$S$2&lt;&gt;0,DATE(YEAR(S386),MONTH(S386),DAY(S386))&gt;=$R$2,(DATE(YEAR(S386),MONTH(S386),DAY(S386))&lt;=$S$2),LEFT(R386,3)="PRA"),1,0)),
IF(AND($R$2=0,$S$2=0,DATE(YEAR(S386),MONTH(S386),DAY(S386))&gt;=$O$6,(DATE(YEAR(S386),MONTH(S386),DAY(S386))&lt;=$O$3),INDEX(Potentials!$A$1:$O$1000,MATCH(R386,Potentials!$A$1:$A$1000,0),MATCH("Groupe",Potentials!$A$1:$O$1,0))=$A$2,LEFT(R386,3)="PRA"),1,
IF(AND($R$2&lt;&gt;0,$S$2&lt;&gt;0,DATE(YEAR(S386),MONTH(S386),DAY(S386))&gt;=$R$2,(DATE(YEAR(S386),MONTH(S386),DAY(S386))&lt;=$S$2),INDEX(Potentials!$A$1:$O$1000,MATCH(R386,Potentials!$A$1:$A$1000,0),MATCH("Groupe",Potentials!$A$1:$O$1,0))=$A$2,LEFT(R386,3)="PRA"),1,0))))</f>
      </c>
      <c r="U386" s="47" t="str">
        <f>IF(T386&lt;&gt;0,SUM($T$4:T386),0)</f>
      </c>
      <c r="V386" s="1"/>
      <c r="W386" s="17"/>
      <c r="Y386" t="str">
        <f>Projects!A384</f>
      </c>
      <c r="Z386" s="1" t="str">
        <f>Projects!I384</f>
      </c>
      <c r="AA386" s="47" t="str">
        <f>IF($A$2="Tous",
IF(AND($Y$2=0,$Z$2=0,DATE(YEAR(Z386),MONTH(Z386),DAY(Z386))&gt;=$O$6,(DATE(YEAR(Z386),MONTH(Z386),DAY(Z386))&lt;=$O$3)),1,
IF(AND($Y$2&lt;&gt;0,$Z$2&lt;&gt;0,DATE(YEAR(Z386),MONTH(Z386),DAY(Z386))&gt;=$Y$2,(DATE(YEAR(Z386),MONTH(Z386),DAY(Z386))&lt;=$Z$2)),1,0)),
IF(AND($Y$2=0,$Z$2=0,DATE(YEAR(Z386),MONTH(Z386),DAY(Z386))&gt;=$O$6,(DATE(YEAR(Z386),MONTH(Z386),DAY(Z386))&lt;=$O$3),INDEX(Projects!$A$1:$O$1000,MATCH(Y386,Projects!$A$1:$A$1000,0),MATCH("Groupe",Projects!$A$1:$O$1,0))=$A$2),1,
IF(AND($Y$2&lt;&gt;0,$Z$2&lt;&gt;0,DATE(YEAR(Z386),MONTH(Z386),DAY(Z386))&gt;=$Y$2,(DATE(YEAR(Z386),MONTH(Z386),DAY(Z386))&lt;=$Z$2),INDEX(Projects!$A$1:$O$1000,MATCH(Y386,Projects!$A$1:$A$1000,0),MATCH("Groupe",Projects!$A$1:$O$1,0))=$A$2),1,0)))</f>
      </c>
      <c r="AB386" s="47" t="str">
        <f>IF(AA386&lt;&gt;0,SUM($AA$4:AA386),0)</f>
      </c>
      <c r="AC386" s="1"/>
      <c r="AD386" s="17"/>
      <c r="AF386" t="str">
        <f>Projects!A384</f>
      </c>
      <c r="AG386" s="1" t="str">
        <f>Projects!D384</f>
      </c>
      <c r="AH386" s="47" t="str">
        <f>IF($A$2="Tous",
IF(AND($AF$2=0,$AG$2=0,DATE(YEAR(AG386),MONTH(AG386),DAY(AG386))&gt;=$O$6,(DATE(YEAR(AG386),MONTH(AG386),DAY(AG386))&lt;=$O$3)),1,
IF(AND($AF$2&lt;&gt;0,$AG$2&lt;&gt;0,DATE(YEAR(AG386),MONTH(AG386),DAY(AG386))&gt;=$AF$2,(DATE(YEAR(AG386),MONTH(AG386),DAY(AG386))&lt;=$AG$2)),1,0)),
IF(AND($AF$2=0,$AG$2=0,DATE(YEAR(AG386),MONTH(AG386),DAY(AG386))&gt;=$O$6,(DATE(YEAR(AG386),MONTH(AG386),DAY(AG386))&lt;=$O$3),INDEX(Projects!$A$1:$O$1000,MATCH(AF386,Projects!$A$1:$A$1000,0),MATCH("Groupe",Projects!$A$1:$O$1,0))=$A$2),1,
IF(AND($AF$2&lt;&gt;0,$AG$2&lt;&gt;0,DATE(YEAR(AG386),MONTH(AG386),DAY(AG386))&gt;=$AF$2,(DATE(YEAR(AG386),MONTH(AG386),DAY(AG386))&lt;=$AG$2),INDEX(Projects!$A$1:$O$1000,MATCH(AF386,Projects!$A$1:$A$1000,0),MATCH("Groupe",Projects!$A$1:$O$1,0))=$A$2),1,0)))</f>
      </c>
      <c r="AI386" s="47" t="str">
        <f>IF(AH386&lt;&gt;0,SUM($AH$4:AH386),0)</f>
      </c>
      <c r="AJ386" s="1"/>
      <c r="AK386" s="17"/>
      <c r="AM386" t="str">
        <f>Potentials!A384</f>
      </c>
      <c r="AN386" s="1" t="str">
        <f>Potentials!L384</f>
      </c>
      <c r="AO386" s="47" t="str">
        <f>IF(INDEX(Potentials!$A$1:$O$1000,MATCH(R386,Potentials!$A$1:$A$1000,0),MATCH("Origine setup",Potentials!$A$1:$O$1,0))&lt;&gt;"",0,
IF($A$2="Tous",
IF(AND($AM$2=0,$AN$2=0,DATE(YEAR(AN386),MONTH(AN386),DAY(AN386))&gt;=$O$6,(DATE(YEAR(AN386),MONTH(AN386),DAY(AN386))&lt;=$O$3),INDEX(Potentials!$A$1:$O$10000,MATCH(AM386,Potentials!$A$1:$A$1000,0),MATCH("Statut",Potentials!$A$1:$O$1,0))="9 -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IF(AND($AM$2&lt;&gt;0,$AN$2&lt;&gt;0,DATE(YEAR(AN386),MONTH(AN386),DAY(AN386))&gt;=$AM$2,(DATE(YEAR(AN386),MONTH(AN386),DAY(AN386))&lt;=$AN$2),INDEX(Potentials!$A$1:$O$10000,MATCH(AM386,Potentials!$A$1:$A$1000,0),MATCH("Statut",Potentials!$A$1:$O$1,0))="9 - Perdu"),1,0)),
IF(AND($AM$2=0,$AN$2=0,DATE(YEAR(AN386),MONTH(AN386),DAY(AN386))&gt;=$O$6,(DATE(YEAR(AN386),MONTH(AN386),DAY(AN386))&lt;=$O$3),INDEX(Potentials!$A$1:$O$1000,MATCH(AM386,Potentials!$A$1:$A$1000,0),MATCH("Groupe",Potentials!$A$1:$O$1,0))=$A$2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,MATCH(AM386,Potentials!$A$1:$A$1000,0),MATCH("Groupe",Potentials!$A$1:$O$1,0))=$A$2,INDEX(Potentials!$A$1:$O$10000,MATCH(AM386,Potentials!$A$1:$A$1000,0),MATCH("Statut",Potentials!$A$1:$O$1,0))="9 - Perdu"),1,0))))</f>
      </c>
      <c r="AP386" s="47" t="str">
        <f>IF(AO386&lt;&gt;0,SUM($AO$4:AO386),0)</f>
      </c>
      <c r="AQ386" s="1"/>
      <c r="AR386" s="17"/>
      <c r="AT386" t="str">
        <f>IF(COUNTIF($AT$4:AT385,Potentials!B384)&gt;0,"",Potentials!B384)</f>
      </c>
      <c r="AU386" s="2" t="str">
        <f t="array" ref="AU386" aca="1" ca="1">IF($A$2="Tous",SUMPRODUCT((Potentials!$F$2:$F$2000)*(Potentials!$B$2:$B$2000=AT386)*(Potentials!$E$2:$E$2000&lt;&gt;"8 - Gagne")*(Potentials!$E$2:$E$2000&lt;&gt;"9 - Perdu")*(Potentials!$E$2:$E$2000&lt;&gt;"10 - Gele"))
+SUMPRODUCT((Potentials!$F$2:$F$2000=0)*(Potentials!$B$2:$B$2000=AT386)*(Potentials!$D$2:$D$2000)*(Potentials!$E$2:$E$2000&lt;&gt;"8 - Gagne")*(Potentials!$E$2:$E$2000&lt;&gt;"9 - Perdu")*(Potentials!$E$2:$E$2000&lt;&gt;"10 - Gele")),
SUMPRODUCT((Potentials!$F$2:$F$2000)*(Potentials!$B$2:$B$2000=AT386)*(Potentials!$E$2:$E$2000&lt;&gt;"8 - Gagne")*(Potentials!$E$2:$E$2000&lt;&gt;"9 - Perdu")*(Potentials!$E$2:$E$2000&lt;&gt;"10 - Gele")*(Potentials!$O$2:$O$2000=$A$2))
+SUMPRODUCT((Potentials!$F$2:$F$2000=0)*(Potentials!$B$2:$B$2000=AT386)*(Potentials!$D$2:$D$2000)*(Potentials!$E$2:$E$2000&lt;&gt;"8 - Gagne")*(Potentials!$E$2:$E$2000&lt;&gt;"9 - Perdu")*(Potentials!$E$2:$E$2000&lt;&gt;"10 - Gele")*(Potentials!$O$2:$O$2000=$A$2)))</f>
      </c>
      <c r="BA386" t="str">
        <f>Potentials!A384</f>
      </c>
      <c r="BB386" s="2" t="str">
        <f t="array" ref="BB386" aca="1" ca="1">IF($A$2="Tous",SUMPRODUCT((Potentials!$F$2:$F$2000)*(Potentials!$A$2:$A$2000=BA386)*(Potentials!$E$2:$E$2000&lt;&gt;"8 - Gagne")*(Potentials!$E$2:$E$2000&lt;&gt;"9 - Perdu")*(Potentials!$E$2:$E$2000&lt;&gt;"10 - Gele"))
+SUMPRODUCT((Potentials!$F$2:$F$2000=0)*(Potentials!$A$2:$A$2000=BA386)*(Potentials!$D$2:$D$2000)*(Potentials!$E$2:$E$2000&lt;&gt;"8 - Gagne")*(Potentials!$E$2:$E$2000&lt;&gt;"9 - Perdu")*(Potentials!$E$2:$E$2000&lt;&gt;"10 - Gele")),
SUMPRODUCT((Potentials!$F$2:$F$2000)*(Potentials!$A$2:$A$2000=BA386)*(Potentials!$E$2:$E$2000&lt;&gt;"8 - Gagne")*(Potentials!$E$2:$E$2000&lt;&gt;"9 - Perdu")*(Potentials!$E$2:$E$2000&lt;&gt;"10 - Gele")*(Potentials!$O$2:$O$2000=$A$2))
+SUMPRODUCT((Potentials!$F$2:$F$2000=0)*(Potentials!$A$2:$A$2000=BA386)*(Potentials!$D$2:$D$2000)*(Potentials!$E$2:$E$2000&lt;&gt;"8 - Gagne")*(Potentials!$E$2:$E$2000&lt;&gt;"9 - Perdu")*(Potentials!$E$2:$E$2000&lt;&gt;"10 - Gele")*(Potentials!$O$2:$O$2000=$A$2)))</f>
      </c>
    </row>
    <row r="387" spans="1:113">
      <c r="R387" t="str">
        <f>Potentials!A385</f>
      </c>
      <c r="S387" s="1" t="str">
        <f>Potentials!M385</f>
      </c>
      <c r="T387" s="47" t="str">
        <f>IF(INDEX(Potentials!$A$1:$O$1000,MATCH(R387,Potentials!$A$1:$A$1000,0),MATCH("Origine setup",Potentials!$A$1:$O$1,0))&lt;&gt;"",0,
IF($A$2="Tous",
IF(AND($R$2=0,$S$2=0,DATE(YEAR(S387),MONTH(S387),DAY(S387))&gt;=$O$6,(DATE(YEAR(S387),MONTH(S387),DAY(S387))&lt;=$O$3),LEFT(R387,3)="PRA"),1,
IF(AND($R$2&lt;&gt;0,$S$2&lt;&gt;0,DATE(YEAR(S387),MONTH(S387),DAY(S387))&gt;=$R$2,(DATE(YEAR(S387),MONTH(S387),DAY(S387))&lt;=$S$2),LEFT(R387,3)="PRA"),1,0)),
IF(AND($R$2=0,$S$2=0,DATE(YEAR(S387),MONTH(S387),DAY(S387))&gt;=$O$6,(DATE(YEAR(S387),MONTH(S387),DAY(S387))&lt;=$O$3),INDEX(Potentials!$A$1:$O$1000,MATCH(R387,Potentials!$A$1:$A$1000,0),MATCH("Groupe",Potentials!$A$1:$O$1,0))=$A$2,LEFT(R387,3)="PRA"),1,
IF(AND($R$2&lt;&gt;0,$S$2&lt;&gt;0,DATE(YEAR(S387),MONTH(S387),DAY(S387))&gt;=$R$2,(DATE(YEAR(S387),MONTH(S387),DAY(S387))&lt;=$S$2),INDEX(Potentials!$A$1:$O$1000,MATCH(R387,Potentials!$A$1:$A$1000,0),MATCH("Groupe",Potentials!$A$1:$O$1,0))=$A$2,LEFT(R387,3)="PRA"),1,0))))</f>
      </c>
      <c r="U387" s="47" t="str">
        <f>IF(T387&lt;&gt;0,SUM($T$4:T387),0)</f>
      </c>
      <c r="V387" s="1"/>
      <c r="W387" s="17"/>
      <c r="Y387" t="str">
        <f>Projects!A385</f>
      </c>
      <c r="Z387" s="1" t="str">
        <f>Projects!I385</f>
      </c>
      <c r="AA387" s="47" t="str">
        <f>IF($A$2="Tous",
IF(AND($Y$2=0,$Z$2=0,DATE(YEAR(Z387),MONTH(Z387),DAY(Z387))&gt;=$O$6,(DATE(YEAR(Z387),MONTH(Z387),DAY(Z387))&lt;=$O$3)),1,
IF(AND($Y$2&lt;&gt;0,$Z$2&lt;&gt;0,DATE(YEAR(Z387),MONTH(Z387),DAY(Z387))&gt;=$Y$2,(DATE(YEAR(Z387),MONTH(Z387),DAY(Z387))&lt;=$Z$2)),1,0)),
IF(AND($Y$2=0,$Z$2=0,DATE(YEAR(Z387),MONTH(Z387),DAY(Z387))&gt;=$O$6,(DATE(YEAR(Z387),MONTH(Z387),DAY(Z387))&lt;=$O$3),INDEX(Projects!$A$1:$O$1000,MATCH(Y387,Projects!$A$1:$A$1000,0),MATCH("Groupe",Projects!$A$1:$O$1,0))=$A$2),1,
IF(AND($Y$2&lt;&gt;0,$Z$2&lt;&gt;0,DATE(YEAR(Z387),MONTH(Z387),DAY(Z387))&gt;=$Y$2,(DATE(YEAR(Z387),MONTH(Z387),DAY(Z387))&lt;=$Z$2),INDEX(Projects!$A$1:$O$1000,MATCH(Y387,Projects!$A$1:$A$1000,0),MATCH("Groupe",Projects!$A$1:$O$1,0))=$A$2),1,0)))</f>
      </c>
      <c r="AB387" s="47" t="str">
        <f>IF(AA387&lt;&gt;0,SUM($AA$4:AA387),0)</f>
      </c>
      <c r="AC387" s="1"/>
      <c r="AD387" s="17"/>
      <c r="AF387" t="str">
        <f>Projects!A385</f>
      </c>
      <c r="AG387" s="1" t="str">
        <f>Projects!D385</f>
      </c>
      <c r="AH387" s="47" t="str">
        <f>IF($A$2="Tous",
IF(AND($AF$2=0,$AG$2=0,DATE(YEAR(AG387),MONTH(AG387),DAY(AG387))&gt;=$O$6,(DATE(YEAR(AG387),MONTH(AG387),DAY(AG387))&lt;=$O$3)),1,
IF(AND($AF$2&lt;&gt;0,$AG$2&lt;&gt;0,DATE(YEAR(AG387),MONTH(AG387),DAY(AG387))&gt;=$AF$2,(DATE(YEAR(AG387),MONTH(AG387),DAY(AG387))&lt;=$AG$2)),1,0)),
IF(AND($AF$2=0,$AG$2=0,DATE(YEAR(AG387),MONTH(AG387),DAY(AG387))&gt;=$O$6,(DATE(YEAR(AG387),MONTH(AG387),DAY(AG387))&lt;=$O$3),INDEX(Projects!$A$1:$O$1000,MATCH(AF387,Projects!$A$1:$A$1000,0),MATCH("Groupe",Projects!$A$1:$O$1,0))=$A$2),1,
IF(AND($AF$2&lt;&gt;0,$AG$2&lt;&gt;0,DATE(YEAR(AG387),MONTH(AG387),DAY(AG387))&gt;=$AF$2,(DATE(YEAR(AG387),MONTH(AG387),DAY(AG387))&lt;=$AG$2),INDEX(Projects!$A$1:$O$1000,MATCH(AF387,Projects!$A$1:$A$1000,0),MATCH("Groupe",Projects!$A$1:$O$1,0))=$A$2),1,0)))</f>
      </c>
      <c r="AI387" s="47" t="str">
        <f>IF(AH387&lt;&gt;0,SUM($AH$4:AH387),0)</f>
      </c>
      <c r="AJ387" s="1"/>
      <c r="AK387" s="17"/>
      <c r="AM387" t="str">
        <f>Potentials!A385</f>
      </c>
      <c r="AN387" s="1" t="str">
        <f>Potentials!L385</f>
      </c>
      <c r="AO387" s="47" t="str">
        <f>IF(INDEX(Potentials!$A$1:$O$1000,MATCH(R387,Potentials!$A$1:$A$1000,0),MATCH("Origine setup",Potentials!$A$1:$O$1,0))&lt;&gt;"",0,
IF($A$2="Tous",
IF(AND($AM$2=0,$AN$2=0,DATE(YEAR(AN387),MONTH(AN387),DAY(AN387))&gt;=$O$6,(DATE(YEAR(AN387),MONTH(AN387),DAY(AN387))&lt;=$O$3),INDEX(Potentials!$A$1:$O$10000,MATCH(AM387,Potentials!$A$1:$A$1000,0),MATCH("Statut",Potentials!$A$1:$O$1,0))="9 -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IF(AND($AM$2&lt;&gt;0,$AN$2&lt;&gt;0,DATE(YEAR(AN387),MONTH(AN387),DAY(AN387))&gt;=$AM$2,(DATE(YEAR(AN387),MONTH(AN387),DAY(AN387))&lt;=$AN$2),INDEX(Potentials!$A$1:$O$10000,MATCH(AM387,Potentials!$A$1:$A$1000,0),MATCH("Statut",Potentials!$A$1:$O$1,0))="9 - Perdu"),1,0)),
IF(AND($AM$2=0,$AN$2=0,DATE(YEAR(AN387),MONTH(AN387),DAY(AN387))&gt;=$O$6,(DATE(YEAR(AN387),MONTH(AN387),DAY(AN387))&lt;=$O$3),INDEX(Potentials!$A$1:$O$1000,MATCH(AM387,Potentials!$A$1:$A$1000,0),MATCH("Groupe",Potentials!$A$1:$O$1,0))=$A$2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,MATCH(AM387,Potentials!$A$1:$A$1000,0),MATCH("Groupe",Potentials!$A$1:$O$1,0))=$A$2,INDEX(Potentials!$A$1:$O$10000,MATCH(AM387,Potentials!$A$1:$A$1000,0),MATCH("Statut",Potentials!$A$1:$O$1,0))="9 - Perdu"),1,0))))</f>
      </c>
      <c r="AP387" s="47" t="str">
        <f>IF(AO387&lt;&gt;0,SUM($AO$4:AO387),0)</f>
      </c>
      <c r="AQ387" s="1"/>
      <c r="AR387" s="17"/>
      <c r="AT387" t="str">
        <f>IF(COUNTIF($AT$4:AT386,Potentials!B385)&gt;0,"",Potentials!B385)</f>
      </c>
      <c r="AU387" s="2" t="str">
        <f t="array" ref="AU387" aca="1" ca="1">IF($A$2="Tous",SUMPRODUCT((Potentials!$F$2:$F$2000)*(Potentials!$B$2:$B$2000=AT387)*(Potentials!$E$2:$E$2000&lt;&gt;"8 - Gagne")*(Potentials!$E$2:$E$2000&lt;&gt;"9 - Perdu")*(Potentials!$E$2:$E$2000&lt;&gt;"10 - Gele"))
+SUMPRODUCT((Potentials!$F$2:$F$2000=0)*(Potentials!$B$2:$B$2000=AT387)*(Potentials!$D$2:$D$2000)*(Potentials!$E$2:$E$2000&lt;&gt;"8 - Gagne")*(Potentials!$E$2:$E$2000&lt;&gt;"9 - Perdu")*(Potentials!$E$2:$E$2000&lt;&gt;"10 - Gele")),
SUMPRODUCT((Potentials!$F$2:$F$2000)*(Potentials!$B$2:$B$2000=AT387)*(Potentials!$E$2:$E$2000&lt;&gt;"8 - Gagne")*(Potentials!$E$2:$E$2000&lt;&gt;"9 - Perdu")*(Potentials!$E$2:$E$2000&lt;&gt;"10 - Gele")*(Potentials!$O$2:$O$2000=$A$2))
+SUMPRODUCT((Potentials!$F$2:$F$2000=0)*(Potentials!$B$2:$B$2000=AT387)*(Potentials!$D$2:$D$2000)*(Potentials!$E$2:$E$2000&lt;&gt;"8 - Gagne")*(Potentials!$E$2:$E$2000&lt;&gt;"9 - Perdu")*(Potentials!$E$2:$E$2000&lt;&gt;"10 - Gele")*(Potentials!$O$2:$O$2000=$A$2)))</f>
      </c>
      <c r="BA387" t="str">
        <f>Potentials!A385</f>
      </c>
      <c r="BB387" s="2" t="str">
        <f t="array" ref="BB387" aca="1" ca="1">IF($A$2="Tous",SUMPRODUCT((Potentials!$F$2:$F$2000)*(Potentials!$A$2:$A$2000=BA387)*(Potentials!$E$2:$E$2000&lt;&gt;"8 - Gagne")*(Potentials!$E$2:$E$2000&lt;&gt;"9 - Perdu")*(Potentials!$E$2:$E$2000&lt;&gt;"10 - Gele"))
+SUMPRODUCT((Potentials!$F$2:$F$2000=0)*(Potentials!$A$2:$A$2000=BA387)*(Potentials!$D$2:$D$2000)*(Potentials!$E$2:$E$2000&lt;&gt;"8 - Gagne")*(Potentials!$E$2:$E$2000&lt;&gt;"9 - Perdu")*(Potentials!$E$2:$E$2000&lt;&gt;"10 - Gele")),
SUMPRODUCT((Potentials!$F$2:$F$2000)*(Potentials!$A$2:$A$2000=BA387)*(Potentials!$E$2:$E$2000&lt;&gt;"8 - Gagne")*(Potentials!$E$2:$E$2000&lt;&gt;"9 - Perdu")*(Potentials!$E$2:$E$2000&lt;&gt;"10 - Gele")*(Potentials!$O$2:$O$2000=$A$2))
+SUMPRODUCT((Potentials!$F$2:$F$2000=0)*(Potentials!$A$2:$A$2000=BA387)*(Potentials!$D$2:$D$2000)*(Potentials!$E$2:$E$2000&lt;&gt;"8 - Gagne")*(Potentials!$E$2:$E$2000&lt;&gt;"9 - Perdu")*(Potentials!$E$2:$E$2000&lt;&gt;"10 - Gele")*(Potentials!$O$2:$O$2000=$A$2)))</f>
      </c>
    </row>
    <row r="388" spans="1:113">
      <c r="R388" t="str">
        <f>Potentials!A386</f>
      </c>
      <c r="S388" s="1" t="str">
        <f>Potentials!M386</f>
      </c>
      <c r="T388" s="47" t="str">
        <f>IF(INDEX(Potentials!$A$1:$O$1000,MATCH(R388,Potentials!$A$1:$A$1000,0),MATCH("Origine setup",Potentials!$A$1:$O$1,0))&lt;&gt;"",0,
IF($A$2="Tous",
IF(AND($R$2=0,$S$2=0,DATE(YEAR(S388),MONTH(S388),DAY(S388))&gt;=$O$6,(DATE(YEAR(S388),MONTH(S388),DAY(S388))&lt;=$O$3),LEFT(R388,3)="PRA"),1,
IF(AND($R$2&lt;&gt;0,$S$2&lt;&gt;0,DATE(YEAR(S388),MONTH(S388),DAY(S388))&gt;=$R$2,(DATE(YEAR(S388),MONTH(S388),DAY(S388))&lt;=$S$2),LEFT(R388,3)="PRA"),1,0)),
IF(AND($R$2=0,$S$2=0,DATE(YEAR(S388),MONTH(S388),DAY(S388))&gt;=$O$6,(DATE(YEAR(S388),MONTH(S388),DAY(S388))&lt;=$O$3),INDEX(Potentials!$A$1:$O$1000,MATCH(R388,Potentials!$A$1:$A$1000,0),MATCH("Groupe",Potentials!$A$1:$O$1,0))=$A$2,LEFT(R388,3)="PRA"),1,
IF(AND($R$2&lt;&gt;0,$S$2&lt;&gt;0,DATE(YEAR(S388),MONTH(S388),DAY(S388))&gt;=$R$2,(DATE(YEAR(S388),MONTH(S388),DAY(S388))&lt;=$S$2),INDEX(Potentials!$A$1:$O$1000,MATCH(R388,Potentials!$A$1:$A$1000,0),MATCH("Groupe",Potentials!$A$1:$O$1,0))=$A$2,LEFT(R388,3)="PRA"),1,0))))</f>
      </c>
      <c r="U388" s="47" t="str">
        <f>IF(T388&lt;&gt;0,SUM($T$4:T388),0)</f>
      </c>
      <c r="V388" s="1"/>
      <c r="W388" s="17"/>
      <c r="Y388" t="str">
        <f>Projects!A386</f>
      </c>
      <c r="Z388" s="1" t="str">
        <f>Projects!I386</f>
      </c>
      <c r="AA388" s="47" t="str">
        <f>IF($A$2="Tous",
IF(AND($Y$2=0,$Z$2=0,DATE(YEAR(Z388),MONTH(Z388),DAY(Z388))&gt;=$O$6,(DATE(YEAR(Z388),MONTH(Z388),DAY(Z388))&lt;=$O$3)),1,
IF(AND($Y$2&lt;&gt;0,$Z$2&lt;&gt;0,DATE(YEAR(Z388),MONTH(Z388),DAY(Z388))&gt;=$Y$2,(DATE(YEAR(Z388),MONTH(Z388),DAY(Z388))&lt;=$Z$2)),1,0)),
IF(AND($Y$2=0,$Z$2=0,DATE(YEAR(Z388),MONTH(Z388),DAY(Z388))&gt;=$O$6,(DATE(YEAR(Z388),MONTH(Z388),DAY(Z388))&lt;=$O$3),INDEX(Projects!$A$1:$O$1000,MATCH(Y388,Projects!$A$1:$A$1000,0),MATCH("Groupe",Projects!$A$1:$O$1,0))=$A$2),1,
IF(AND($Y$2&lt;&gt;0,$Z$2&lt;&gt;0,DATE(YEAR(Z388),MONTH(Z388),DAY(Z388))&gt;=$Y$2,(DATE(YEAR(Z388),MONTH(Z388),DAY(Z388))&lt;=$Z$2),INDEX(Projects!$A$1:$O$1000,MATCH(Y388,Projects!$A$1:$A$1000,0),MATCH("Groupe",Projects!$A$1:$O$1,0))=$A$2),1,0)))</f>
      </c>
      <c r="AB388" s="47" t="str">
        <f>IF(AA388&lt;&gt;0,SUM($AA$4:AA388),0)</f>
      </c>
      <c r="AC388" s="1"/>
      <c r="AD388" s="17"/>
      <c r="AF388" t="str">
        <f>Projects!A386</f>
      </c>
      <c r="AG388" s="1" t="str">
        <f>Projects!D386</f>
      </c>
      <c r="AH388" s="47" t="str">
        <f>IF($A$2="Tous",
IF(AND($AF$2=0,$AG$2=0,DATE(YEAR(AG388),MONTH(AG388),DAY(AG388))&gt;=$O$6,(DATE(YEAR(AG388),MONTH(AG388),DAY(AG388))&lt;=$O$3)),1,
IF(AND($AF$2&lt;&gt;0,$AG$2&lt;&gt;0,DATE(YEAR(AG388),MONTH(AG388),DAY(AG388))&gt;=$AF$2,(DATE(YEAR(AG388),MONTH(AG388),DAY(AG388))&lt;=$AG$2)),1,0)),
IF(AND($AF$2=0,$AG$2=0,DATE(YEAR(AG388),MONTH(AG388),DAY(AG388))&gt;=$O$6,(DATE(YEAR(AG388),MONTH(AG388),DAY(AG388))&lt;=$O$3),INDEX(Projects!$A$1:$O$1000,MATCH(AF388,Projects!$A$1:$A$1000,0),MATCH("Groupe",Projects!$A$1:$O$1,0))=$A$2),1,
IF(AND($AF$2&lt;&gt;0,$AG$2&lt;&gt;0,DATE(YEAR(AG388),MONTH(AG388),DAY(AG388))&gt;=$AF$2,(DATE(YEAR(AG388),MONTH(AG388),DAY(AG388))&lt;=$AG$2),INDEX(Projects!$A$1:$O$1000,MATCH(AF388,Projects!$A$1:$A$1000,0),MATCH("Groupe",Projects!$A$1:$O$1,0))=$A$2),1,0)))</f>
      </c>
      <c r="AI388" s="47" t="str">
        <f>IF(AH388&lt;&gt;0,SUM($AH$4:AH388),0)</f>
      </c>
      <c r="AJ388" s="1"/>
      <c r="AK388" s="17"/>
      <c r="AM388" t="str">
        <f>Potentials!A386</f>
      </c>
      <c r="AN388" s="1" t="str">
        <f>Potentials!L386</f>
      </c>
      <c r="AO388" s="47" t="str">
        <f>IF(INDEX(Potentials!$A$1:$O$1000,MATCH(R388,Potentials!$A$1:$A$1000,0),MATCH("Origine setup",Potentials!$A$1:$O$1,0))&lt;&gt;"",0,
IF($A$2="Tous",
IF(AND($AM$2=0,$AN$2=0,DATE(YEAR(AN388),MONTH(AN388),DAY(AN388))&gt;=$O$6,(DATE(YEAR(AN388),MONTH(AN388),DAY(AN388))&lt;=$O$3),INDEX(Potentials!$A$1:$O$10000,MATCH(AM388,Potentials!$A$1:$A$1000,0),MATCH("Statut",Potentials!$A$1:$O$1,0))="9 -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IF(AND($AM$2&lt;&gt;0,$AN$2&lt;&gt;0,DATE(YEAR(AN388),MONTH(AN388),DAY(AN388))&gt;=$AM$2,(DATE(YEAR(AN388),MONTH(AN388),DAY(AN388))&lt;=$AN$2),INDEX(Potentials!$A$1:$O$10000,MATCH(AM388,Potentials!$A$1:$A$1000,0),MATCH("Statut",Potentials!$A$1:$O$1,0))="9 - Perdu"),1,0)),
IF(AND($AM$2=0,$AN$2=0,DATE(YEAR(AN388),MONTH(AN388),DAY(AN388))&gt;=$O$6,(DATE(YEAR(AN388),MONTH(AN388),DAY(AN388))&lt;=$O$3),INDEX(Potentials!$A$1:$O$1000,MATCH(AM388,Potentials!$A$1:$A$1000,0),MATCH("Groupe",Potentials!$A$1:$O$1,0))=$A$2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,MATCH(AM388,Potentials!$A$1:$A$1000,0),MATCH("Groupe",Potentials!$A$1:$O$1,0))=$A$2,INDEX(Potentials!$A$1:$O$10000,MATCH(AM388,Potentials!$A$1:$A$1000,0),MATCH("Statut",Potentials!$A$1:$O$1,0))="9 - Perdu"),1,0))))</f>
      </c>
      <c r="AP388" s="47" t="str">
        <f>IF(AO388&lt;&gt;0,SUM($AO$4:AO388),0)</f>
      </c>
      <c r="AQ388" s="1"/>
      <c r="AR388" s="17"/>
      <c r="AT388" t="str">
        <f>IF(COUNTIF($AT$4:AT387,Potentials!B386)&gt;0,"",Potentials!B386)</f>
      </c>
      <c r="AU388" s="2" t="str">
        <f t="array" ref="AU388" aca="1" ca="1">IF($A$2="Tous",SUMPRODUCT((Potentials!$F$2:$F$2000)*(Potentials!$B$2:$B$2000=AT388)*(Potentials!$E$2:$E$2000&lt;&gt;"8 - Gagne")*(Potentials!$E$2:$E$2000&lt;&gt;"9 - Perdu")*(Potentials!$E$2:$E$2000&lt;&gt;"10 - Gele"))
+SUMPRODUCT((Potentials!$F$2:$F$2000=0)*(Potentials!$B$2:$B$2000=AT388)*(Potentials!$D$2:$D$2000)*(Potentials!$E$2:$E$2000&lt;&gt;"8 - Gagne")*(Potentials!$E$2:$E$2000&lt;&gt;"9 - Perdu")*(Potentials!$E$2:$E$2000&lt;&gt;"10 - Gele")),
SUMPRODUCT((Potentials!$F$2:$F$2000)*(Potentials!$B$2:$B$2000=AT388)*(Potentials!$E$2:$E$2000&lt;&gt;"8 - Gagne")*(Potentials!$E$2:$E$2000&lt;&gt;"9 - Perdu")*(Potentials!$E$2:$E$2000&lt;&gt;"10 - Gele")*(Potentials!$O$2:$O$2000=$A$2))
+SUMPRODUCT((Potentials!$F$2:$F$2000=0)*(Potentials!$B$2:$B$2000=AT388)*(Potentials!$D$2:$D$2000)*(Potentials!$E$2:$E$2000&lt;&gt;"8 - Gagne")*(Potentials!$E$2:$E$2000&lt;&gt;"9 - Perdu")*(Potentials!$E$2:$E$2000&lt;&gt;"10 - Gele")*(Potentials!$O$2:$O$2000=$A$2)))</f>
      </c>
      <c r="BA388" t="str">
        <f>Potentials!A386</f>
      </c>
      <c r="BB388" s="2" t="str">
        <f t="array" ref="BB388" aca="1" ca="1">IF($A$2="Tous",SUMPRODUCT((Potentials!$F$2:$F$2000)*(Potentials!$A$2:$A$2000=BA388)*(Potentials!$E$2:$E$2000&lt;&gt;"8 - Gagne")*(Potentials!$E$2:$E$2000&lt;&gt;"9 - Perdu")*(Potentials!$E$2:$E$2000&lt;&gt;"10 - Gele"))
+SUMPRODUCT((Potentials!$F$2:$F$2000=0)*(Potentials!$A$2:$A$2000=BA388)*(Potentials!$D$2:$D$2000)*(Potentials!$E$2:$E$2000&lt;&gt;"8 - Gagne")*(Potentials!$E$2:$E$2000&lt;&gt;"9 - Perdu")*(Potentials!$E$2:$E$2000&lt;&gt;"10 - Gele")),
SUMPRODUCT((Potentials!$F$2:$F$2000)*(Potentials!$A$2:$A$2000=BA388)*(Potentials!$E$2:$E$2000&lt;&gt;"8 - Gagne")*(Potentials!$E$2:$E$2000&lt;&gt;"9 - Perdu")*(Potentials!$E$2:$E$2000&lt;&gt;"10 - Gele")*(Potentials!$O$2:$O$2000=$A$2))
+SUMPRODUCT((Potentials!$F$2:$F$2000=0)*(Potentials!$A$2:$A$2000=BA388)*(Potentials!$D$2:$D$2000)*(Potentials!$E$2:$E$2000&lt;&gt;"8 - Gagne")*(Potentials!$E$2:$E$2000&lt;&gt;"9 - Perdu")*(Potentials!$E$2:$E$2000&lt;&gt;"10 - Gele")*(Potentials!$O$2:$O$2000=$A$2)))</f>
      </c>
    </row>
    <row r="389" spans="1:113">
      <c r="R389" t="str">
        <f>Potentials!A387</f>
      </c>
      <c r="S389" s="1" t="str">
        <f>Potentials!M387</f>
      </c>
      <c r="T389" s="47" t="str">
        <f>IF(INDEX(Potentials!$A$1:$O$1000,MATCH(R389,Potentials!$A$1:$A$1000,0),MATCH("Origine setup",Potentials!$A$1:$O$1,0))&lt;&gt;"",0,
IF($A$2="Tous",
IF(AND($R$2=0,$S$2=0,DATE(YEAR(S389),MONTH(S389),DAY(S389))&gt;=$O$6,(DATE(YEAR(S389),MONTH(S389),DAY(S389))&lt;=$O$3),LEFT(R389,3)="PRA"),1,
IF(AND($R$2&lt;&gt;0,$S$2&lt;&gt;0,DATE(YEAR(S389),MONTH(S389),DAY(S389))&gt;=$R$2,(DATE(YEAR(S389),MONTH(S389),DAY(S389))&lt;=$S$2),LEFT(R389,3)="PRA"),1,0)),
IF(AND($R$2=0,$S$2=0,DATE(YEAR(S389),MONTH(S389),DAY(S389))&gt;=$O$6,(DATE(YEAR(S389),MONTH(S389),DAY(S389))&lt;=$O$3),INDEX(Potentials!$A$1:$O$1000,MATCH(R389,Potentials!$A$1:$A$1000,0),MATCH("Groupe",Potentials!$A$1:$O$1,0))=$A$2,LEFT(R389,3)="PRA"),1,
IF(AND($R$2&lt;&gt;0,$S$2&lt;&gt;0,DATE(YEAR(S389),MONTH(S389),DAY(S389))&gt;=$R$2,(DATE(YEAR(S389),MONTH(S389),DAY(S389))&lt;=$S$2),INDEX(Potentials!$A$1:$O$1000,MATCH(R389,Potentials!$A$1:$A$1000,0),MATCH("Groupe",Potentials!$A$1:$O$1,0))=$A$2,LEFT(R389,3)="PRA"),1,0))))</f>
      </c>
      <c r="U389" s="47" t="str">
        <f>IF(T389&lt;&gt;0,SUM($T$4:T389),0)</f>
      </c>
      <c r="V389" s="1"/>
      <c r="W389" s="17"/>
      <c r="Y389" t="str">
        <f>Projects!A387</f>
      </c>
      <c r="Z389" s="1" t="str">
        <f>Projects!I387</f>
      </c>
      <c r="AA389" s="47" t="str">
        <f>IF($A$2="Tous",
IF(AND($Y$2=0,$Z$2=0,DATE(YEAR(Z389),MONTH(Z389),DAY(Z389))&gt;=$O$6,(DATE(YEAR(Z389),MONTH(Z389),DAY(Z389))&lt;=$O$3)),1,
IF(AND($Y$2&lt;&gt;0,$Z$2&lt;&gt;0,DATE(YEAR(Z389),MONTH(Z389),DAY(Z389))&gt;=$Y$2,(DATE(YEAR(Z389),MONTH(Z389),DAY(Z389))&lt;=$Z$2)),1,0)),
IF(AND($Y$2=0,$Z$2=0,DATE(YEAR(Z389),MONTH(Z389),DAY(Z389))&gt;=$O$6,(DATE(YEAR(Z389),MONTH(Z389),DAY(Z389))&lt;=$O$3),INDEX(Projects!$A$1:$O$1000,MATCH(Y389,Projects!$A$1:$A$1000,0),MATCH("Groupe",Projects!$A$1:$O$1,0))=$A$2),1,
IF(AND($Y$2&lt;&gt;0,$Z$2&lt;&gt;0,DATE(YEAR(Z389),MONTH(Z389),DAY(Z389))&gt;=$Y$2,(DATE(YEAR(Z389),MONTH(Z389),DAY(Z389))&lt;=$Z$2),INDEX(Projects!$A$1:$O$1000,MATCH(Y389,Projects!$A$1:$A$1000,0),MATCH("Groupe",Projects!$A$1:$O$1,0))=$A$2),1,0)))</f>
      </c>
      <c r="AB389" s="47" t="str">
        <f>IF(AA389&lt;&gt;0,SUM($AA$4:AA389),0)</f>
      </c>
      <c r="AC389" s="1"/>
      <c r="AD389" s="17"/>
      <c r="AF389" t="str">
        <f>Projects!A387</f>
      </c>
      <c r="AG389" s="1" t="str">
        <f>Projects!D387</f>
      </c>
      <c r="AH389" s="47" t="str">
        <f>IF($A$2="Tous",
IF(AND($AF$2=0,$AG$2=0,DATE(YEAR(AG389),MONTH(AG389),DAY(AG389))&gt;=$O$6,(DATE(YEAR(AG389),MONTH(AG389),DAY(AG389))&lt;=$O$3)),1,
IF(AND($AF$2&lt;&gt;0,$AG$2&lt;&gt;0,DATE(YEAR(AG389),MONTH(AG389),DAY(AG389))&gt;=$AF$2,(DATE(YEAR(AG389),MONTH(AG389),DAY(AG389))&lt;=$AG$2)),1,0)),
IF(AND($AF$2=0,$AG$2=0,DATE(YEAR(AG389),MONTH(AG389),DAY(AG389))&gt;=$O$6,(DATE(YEAR(AG389),MONTH(AG389),DAY(AG389))&lt;=$O$3),INDEX(Projects!$A$1:$O$1000,MATCH(AF389,Projects!$A$1:$A$1000,0),MATCH("Groupe",Projects!$A$1:$O$1,0))=$A$2),1,
IF(AND($AF$2&lt;&gt;0,$AG$2&lt;&gt;0,DATE(YEAR(AG389),MONTH(AG389),DAY(AG389))&gt;=$AF$2,(DATE(YEAR(AG389),MONTH(AG389),DAY(AG389))&lt;=$AG$2),INDEX(Projects!$A$1:$O$1000,MATCH(AF389,Projects!$A$1:$A$1000,0),MATCH("Groupe",Projects!$A$1:$O$1,0))=$A$2),1,0)))</f>
      </c>
      <c r="AI389" s="47" t="str">
        <f>IF(AH389&lt;&gt;0,SUM($AH$4:AH389),0)</f>
      </c>
      <c r="AJ389" s="1"/>
      <c r="AK389" s="17"/>
      <c r="AM389" t="str">
        <f>Potentials!A387</f>
      </c>
      <c r="AN389" s="1" t="str">
        <f>Potentials!L387</f>
      </c>
      <c r="AO389" s="47" t="str">
        <f>IF(INDEX(Potentials!$A$1:$O$1000,MATCH(R389,Potentials!$A$1:$A$1000,0),MATCH("Origine setup",Potentials!$A$1:$O$1,0))&lt;&gt;"",0,
IF($A$2="Tous",
IF(AND($AM$2=0,$AN$2=0,DATE(YEAR(AN389),MONTH(AN389),DAY(AN389))&gt;=$O$6,(DATE(YEAR(AN389),MONTH(AN389),DAY(AN389))&lt;=$O$3),INDEX(Potentials!$A$1:$O$10000,MATCH(AM389,Potentials!$A$1:$A$1000,0),MATCH("Statut",Potentials!$A$1:$O$1,0))="9 -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IF(AND($AM$2&lt;&gt;0,$AN$2&lt;&gt;0,DATE(YEAR(AN389),MONTH(AN389),DAY(AN389))&gt;=$AM$2,(DATE(YEAR(AN389),MONTH(AN389),DAY(AN389))&lt;=$AN$2),INDEX(Potentials!$A$1:$O$10000,MATCH(AM389,Potentials!$A$1:$A$1000,0),MATCH("Statut",Potentials!$A$1:$O$1,0))="9 - Perdu"),1,0)),
IF(AND($AM$2=0,$AN$2=0,DATE(YEAR(AN389),MONTH(AN389),DAY(AN389))&gt;=$O$6,(DATE(YEAR(AN389),MONTH(AN389),DAY(AN389))&lt;=$O$3),INDEX(Potentials!$A$1:$O$1000,MATCH(AM389,Potentials!$A$1:$A$1000,0),MATCH("Groupe",Potentials!$A$1:$O$1,0))=$A$2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,MATCH(AM389,Potentials!$A$1:$A$1000,0),MATCH("Groupe",Potentials!$A$1:$O$1,0))=$A$2,INDEX(Potentials!$A$1:$O$10000,MATCH(AM389,Potentials!$A$1:$A$1000,0),MATCH("Statut",Potentials!$A$1:$O$1,0))="9 - Perdu"),1,0))))</f>
      </c>
      <c r="AP389" s="47" t="str">
        <f>IF(AO389&lt;&gt;0,SUM($AO$4:AO389),0)</f>
      </c>
      <c r="AQ389" s="1"/>
      <c r="AR389" s="17"/>
      <c r="AT389" t="str">
        <f>IF(COUNTIF($AT$4:AT388,Potentials!B387)&gt;0,"",Potentials!B387)</f>
      </c>
      <c r="AU389" s="2" t="str">
        <f t="array" ref="AU389" aca="1" ca="1">IF($A$2="Tous",SUMPRODUCT((Potentials!$F$2:$F$2000)*(Potentials!$B$2:$B$2000=AT389)*(Potentials!$E$2:$E$2000&lt;&gt;"8 - Gagne")*(Potentials!$E$2:$E$2000&lt;&gt;"9 - Perdu")*(Potentials!$E$2:$E$2000&lt;&gt;"10 - Gele"))
+SUMPRODUCT((Potentials!$F$2:$F$2000=0)*(Potentials!$B$2:$B$2000=AT389)*(Potentials!$D$2:$D$2000)*(Potentials!$E$2:$E$2000&lt;&gt;"8 - Gagne")*(Potentials!$E$2:$E$2000&lt;&gt;"9 - Perdu")*(Potentials!$E$2:$E$2000&lt;&gt;"10 - Gele")),
SUMPRODUCT((Potentials!$F$2:$F$2000)*(Potentials!$B$2:$B$2000=AT389)*(Potentials!$E$2:$E$2000&lt;&gt;"8 - Gagne")*(Potentials!$E$2:$E$2000&lt;&gt;"9 - Perdu")*(Potentials!$E$2:$E$2000&lt;&gt;"10 - Gele")*(Potentials!$O$2:$O$2000=$A$2))
+SUMPRODUCT((Potentials!$F$2:$F$2000=0)*(Potentials!$B$2:$B$2000=AT389)*(Potentials!$D$2:$D$2000)*(Potentials!$E$2:$E$2000&lt;&gt;"8 - Gagne")*(Potentials!$E$2:$E$2000&lt;&gt;"9 - Perdu")*(Potentials!$E$2:$E$2000&lt;&gt;"10 - Gele")*(Potentials!$O$2:$O$2000=$A$2)))</f>
      </c>
      <c r="BA389" t="str">
        <f>Potentials!A387</f>
      </c>
      <c r="BB389" s="2" t="str">
        <f t="array" ref="BB389" aca="1" ca="1">IF($A$2="Tous",SUMPRODUCT((Potentials!$F$2:$F$2000)*(Potentials!$A$2:$A$2000=BA389)*(Potentials!$E$2:$E$2000&lt;&gt;"8 - Gagne")*(Potentials!$E$2:$E$2000&lt;&gt;"9 - Perdu")*(Potentials!$E$2:$E$2000&lt;&gt;"10 - Gele"))
+SUMPRODUCT((Potentials!$F$2:$F$2000=0)*(Potentials!$A$2:$A$2000=BA389)*(Potentials!$D$2:$D$2000)*(Potentials!$E$2:$E$2000&lt;&gt;"8 - Gagne")*(Potentials!$E$2:$E$2000&lt;&gt;"9 - Perdu")*(Potentials!$E$2:$E$2000&lt;&gt;"10 - Gele")),
SUMPRODUCT((Potentials!$F$2:$F$2000)*(Potentials!$A$2:$A$2000=BA389)*(Potentials!$E$2:$E$2000&lt;&gt;"8 - Gagne")*(Potentials!$E$2:$E$2000&lt;&gt;"9 - Perdu")*(Potentials!$E$2:$E$2000&lt;&gt;"10 - Gele")*(Potentials!$O$2:$O$2000=$A$2))
+SUMPRODUCT((Potentials!$F$2:$F$2000=0)*(Potentials!$A$2:$A$2000=BA389)*(Potentials!$D$2:$D$2000)*(Potentials!$E$2:$E$2000&lt;&gt;"8 - Gagne")*(Potentials!$E$2:$E$2000&lt;&gt;"9 - Perdu")*(Potentials!$E$2:$E$2000&lt;&gt;"10 - Gele")*(Potentials!$O$2:$O$2000=$A$2)))</f>
      </c>
    </row>
    <row r="390" spans="1:113">
      <c r="R390" t="str">
        <f>Potentials!A388</f>
      </c>
      <c r="S390" s="1" t="str">
        <f>Potentials!M388</f>
      </c>
      <c r="T390" s="47" t="str">
        <f>IF(INDEX(Potentials!$A$1:$O$1000,MATCH(R390,Potentials!$A$1:$A$1000,0),MATCH("Origine setup",Potentials!$A$1:$O$1,0))&lt;&gt;"",0,
IF($A$2="Tous",
IF(AND($R$2=0,$S$2=0,DATE(YEAR(S390),MONTH(S390),DAY(S390))&gt;=$O$6,(DATE(YEAR(S390),MONTH(S390),DAY(S390))&lt;=$O$3),LEFT(R390,3)="PRA"),1,
IF(AND($R$2&lt;&gt;0,$S$2&lt;&gt;0,DATE(YEAR(S390),MONTH(S390),DAY(S390))&gt;=$R$2,(DATE(YEAR(S390),MONTH(S390),DAY(S390))&lt;=$S$2),LEFT(R390,3)="PRA"),1,0)),
IF(AND($R$2=0,$S$2=0,DATE(YEAR(S390),MONTH(S390),DAY(S390))&gt;=$O$6,(DATE(YEAR(S390),MONTH(S390),DAY(S390))&lt;=$O$3),INDEX(Potentials!$A$1:$O$1000,MATCH(R390,Potentials!$A$1:$A$1000,0),MATCH("Groupe",Potentials!$A$1:$O$1,0))=$A$2,LEFT(R390,3)="PRA"),1,
IF(AND($R$2&lt;&gt;0,$S$2&lt;&gt;0,DATE(YEAR(S390),MONTH(S390),DAY(S390))&gt;=$R$2,(DATE(YEAR(S390),MONTH(S390),DAY(S390))&lt;=$S$2),INDEX(Potentials!$A$1:$O$1000,MATCH(R390,Potentials!$A$1:$A$1000,0),MATCH("Groupe",Potentials!$A$1:$O$1,0))=$A$2,LEFT(R390,3)="PRA"),1,0))))</f>
      </c>
      <c r="U390" s="47" t="str">
        <f>IF(T390&lt;&gt;0,SUM($T$4:T390),0)</f>
      </c>
      <c r="V390" s="1"/>
      <c r="W390" s="17"/>
      <c r="Y390" t="str">
        <f>Projects!A388</f>
      </c>
      <c r="Z390" s="1" t="str">
        <f>Projects!I388</f>
      </c>
      <c r="AA390" s="47" t="str">
        <f>IF($A$2="Tous",
IF(AND($Y$2=0,$Z$2=0,DATE(YEAR(Z390),MONTH(Z390),DAY(Z390))&gt;=$O$6,(DATE(YEAR(Z390),MONTH(Z390),DAY(Z390))&lt;=$O$3)),1,
IF(AND($Y$2&lt;&gt;0,$Z$2&lt;&gt;0,DATE(YEAR(Z390),MONTH(Z390),DAY(Z390))&gt;=$Y$2,(DATE(YEAR(Z390),MONTH(Z390),DAY(Z390))&lt;=$Z$2)),1,0)),
IF(AND($Y$2=0,$Z$2=0,DATE(YEAR(Z390),MONTH(Z390),DAY(Z390))&gt;=$O$6,(DATE(YEAR(Z390),MONTH(Z390),DAY(Z390))&lt;=$O$3),INDEX(Projects!$A$1:$O$1000,MATCH(Y390,Projects!$A$1:$A$1000,0),MATCH("Groupe",Projects!$A$1:$O$1,0))=$A$2),1,
IF(AND($Y$2&lt;&gt;0,$Z$2&lt;&gt;0,DATE(YEAR(Z390),MONTH(Z390),DAY(Z390))&gt;=$Y$2,(DATE(YEAR(Z390),MONTH(Z390),DAY(Z390))&lt;=$Z$2),INDEX(Projects!$A$1:$O$1000,MATCH(Y390,Projects!$A$1:$A$1000,0),MATCH("Groupe",Projects!$A$1:$O$1,0))=$A$2),1,0)))</f>
      </c>
      <c r="AB390" s="47" t="str">
        <f>IF(AA390&lt;&gt;0,SUM($AA$4:AA390),0)</f>
      </c>
      <c r="AC390" s="1"/>
      <c r="AD390" s="17"/>
      <c r="AF390" t="str">
        <f>Projects!A388</f>
      </c>
      <c r="AG390" s="1" t="str">
        <f>Projects!D388</f>
      </c>
      <c r="AH390" s="47" t="str">
        <f>IF($A$2="Tous",
IF(AND($AF$2=0,$AG$2=0,DATE(YEAR(AG390),MONTH(AG390),DAY(AG390))&gt;=$O$6,(DATE(YEAR(AG390),MONTH(AG390),DAY(AG390))&lt;=$O$3)),1,
IF(AND($AF$2&lt;&gt;0,$AG$2&lt;&gt;0,DATE(YEAR(AG390),MONTH(AG390),DAY(AG390))&gt;=$AF$2,(DATE(YEAR(AG390),MONTH(AG390),DAY(AG390))&lt;=$AG$2)),1,0)),
IF(AND($AF$2=0,$AG$2=0,DATE(YEAR(AG390),MONTH(AG390),DAY(AG390))&gt;=$O$6,(DATE(YEAR(AG390),MONTH(AG390),DAY(AG390))&lt;=$O$3),INDEX(Projects!$A$1:$O$1000,MATCH(AF390,Projects!$A$1:$A$1000,0),MATCH("Groupe",Projects!$A$1:$O$1,0))=$A$2),1,
IF(AND($AF$2&lt;&gt;0,$AG$2&lt;&gt;0,DATE(YEAR(AG390),MONTH(AG390),DAY(AG390))&gt;=$AF$2,(DATE(YEAR(AG390),MONTH(AG390),DAY(AG390))&lt;=$AG$2),INDEX(Projects!$A$1:$O$1000,MATCH(AF390,Projects!$A$1:$A$1000,0),MATCH("Groupe",Projects!$A$1:$O$1,0))=$A$2),1,0)))</f>
      </c>
      <c r="AI390" s="47" t="str">
        <f>IF(AH390&lt;&gt;0,SUM($AH$4:AH390),0)</f>
      </c>
      <c r="AJ390" s="1"/>
      <c r="AK390" s="17"/>
      <c r="AM390" t="str">
        <f>Potentials!A388</f>
      </c>
      <c r="AN390" s="1" t="str">
        <f>Potentials!L388</f>
      </c>
      <c r="AO390" s="47" t="str">
        <f>IF(INDEX(Potentials!$A$1:$O$1000,MATCH(R390,Potentials!$A$1:$A$1000,0),MATCH("Origine setup",Potentials!$A$1:$O$1,0))&lt;&gt;"",0,
IF($A$2="Tous",
IF(AND($AM$2=0,$AN$2=0,DATE(YEAR(AN390),MONTH(AN390),DAY(AN390))&gt;=$O$6,(DATE(YEAR(AN390),MONTH(AN390),DAY(AN390))&lt;=$O$3),INDEX(Potentials!$A$1:$O$10000,MATCH(AM390,Potentials!$A$1:$A$1000,0),MATCH("Statut",Potentials!$A$1:$O$1,0))="9 -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IF(AND($AM$2&lt;&gt;0,$AN$2&lt;&gt;0,DATE(YEAR(AN390),MONTH(AN390),DAY(AN390))&gt;=$AM$2,(DATE(YEAR(AN390),MONTH(AN390),DAY(AN390))&lt;=$AN$2),INDEX(Potentials!$A$1:$O$10000,MATCH(AM390,Potentials!$A$1:$A$1000,0),MATCH("Statut",Potentials!$A$1:$O$1,0))="9 - Perdu"),1,0)),
IF(AND($AM$2=0,$AN$2=0,DATE(YEAR(AN390),MONTH(AN390),DAY(AN390))&gt;=$O$6,(DATE(YEAR(AN390),MONTH(AN390),DAY(AN390))&lt;=$O$3),INDEX(Potentials!$A$1:$O$1000,MATCH(AM390,Potentials!$A$1:$A$1000,0),MATCH("Groupe",Potentials!$A$1:$O$1,0))=$A$2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,MATCH(AM390,Potentials!$A$1:$A$1000,0),MATCH("Groupe",Potentials!$A$1:$O$1,0))=$A$2,INDEX(Potentials!$A$1:$O$10000,MATCH(AM390,Potentials!$A$1:$A$1000,0),MATCH("Statut",Potentials!$A$1:$O$1,0))="9 - Perdu"),1,0))))</f>
      </c>
      <c r="AP390" s="47" t="str">
        <f>IF(AO390&lt;&gt;0,SUM($AO$4:AO390),0)</f>
      </c>
      <c r="AQ390" s="1"/>
      <c r="AR390" s="17"/>
      <c r="AT390" t="str">
        <f>IF(COUNTIF($AT$4:AT389,Potentials!B388)&gt;0,"",Potentials!B388)</f>
      </c>
      <c r="AU390" s="2" t="str">
        <f t="array" ref="AU390" aca="1" ca="1">IF($A$2="Tous",SUMPRODUCT((Potentials!$F$2:$F$2000)*(Potentials!$B$2:$B$2000=AT390)*(Potentials!$E$2:$E$2000&lt;&gt;"8 - Gagne")*(Potentials!$E$2:$E$2000&lt;&gt;"9 - Perdu")*(Potentials!$E$2:$E$2000&lt;&gt;"10 - Gele"))
+SUMPRODUCT((Potentials!$F$2:$F$2000=0)*(Potentials!$B$2:$B$2000=AT390)*(Potentials!$D$2:$D$2000)*(Potentials!$E$2:$E$2000&lt;&gt;"8 - Gagne")*(Potentials!$E$2:$E$2000&lt;&gt;"9 - Perdu")*(Potentials!$E$2:$E$2000&lt;&gt;"10 - Gele")),
SUMPRODUCT((Potentials!$F$2:$F$2000)*(Potentials!$B$2:$B$2000=AT390)*(Potentials!$E$2:$E$2000&lt;&gt;"8 - Gagne")*(Potentials!$E$2:$E$2000&lt;&gt;"9 - Perdu")*(Potentials!$E$2:$E$2000&lt;&gt;"10 - Gele")*(Potentials!$O$2:$O$2000=$A$2))
+SUMPRODUCT((Potentials!$F$2:$F$2000=0)*(Potentials!$B$2:$B$2000=AT390)*(Potentials!$D$2:$D$2000)*(Potentials!$E$2:$E$2000&lt;&gt;"8 - Gagne")*(Potentials!$E$2:$E$2000&lt;&gt;"9 - Perdu")*(Potentials!$E$2:$E$2000&lt;&gt;"10 - Gele")*(Potentials!$O$2:$O$2000=$A$2)))</f>
      </c>
      <c r="BA390" t="str">
        <f>Potentials!A388</f>
      </c>
      <c r="BB390" s="2" t="str">
        <f t="array" ref="BB390" aca="1" ca="1">IF($A$2="Tous",SUMPRODUCT((Potentials!$F$2:$F$2000)*(Potentials!$A$2:$A$2000=BA390)*(Potentials!$E$2:$E$2000&lt;&gt;"8 - Gagne")*(Potentials!$E$2:$E$2000&lt;&gt;"9 - Perdu")*(Potentials!$E$2:$E$2000&lt;&gt;"10 - Gele"))
+SUMPRODUCT((Potentials!$F$2:$F$2000=0)*(Potentials!$A$2:$A$2000=BA390)*(Potentials!$D$2:$D$2000)*(Potentials!$E$2:$E$2000&lt;&gt;"8 - Gagne")*(Potentials!$E$2:$E$2000&lt;&gt;"9 - Perdu")*(Potentials!$E$2:$E$2000&lt;&gt;"10 - Gele")),
SUMPRODUCT((Potentials!$F$2:$F$2000)*(Potentials!$A$2:$A$2000=BA390)*(Potentials!$E$2:$E$2000&lt;&gt;"8 - Gagne")*(Potentials!$E$2:$E$2000&lt;&gt;"9 - Perdu")*(Potentials!$E$2:$E$2000&lt;&gt;"10 - Gele")*(Potentials!$O$2:$O$2000=$A$2))
+SUMPRODUCT((Potentials!$F$2:$F$2000=0)*(Potentials!$A$2:$A$2000=BA390)*(Potentials!$D$2:$D$2000)*(Potentials!$E$2:$E$2000&lt;&gt;"8 - Gagne")*(Potentials!$E$2:$E$2000&lt;&gt;"9 - Perdu")*(Potentials!$E$2:$E$2000&lt;&gt;"10 - Gele")*(Potentials!$O$2:$O$2000=$A$2)))</f>
      </c>
    </row>
    <row r="391" spans="1:113">
      <c r="R391" t="str">
        <f>Potentials!A389</f>
      </c>
      <c r="S391" s="1" t="str">
        <f>Potentials!M389</f>
      </c>
      <c r="T391" s="47" t="str">
        <f>IF(INDEX(Potentials!$A$1:$O$1000,MATCH(R391,Potentials!$A$1:$A$1000,0),MATCH("Origine setup",Potentials!$A$1:$O$1,0))&lt;&gt;"",0,
IF($A$2="Tous",
IF(AND($R$2=0,$S$2=0,DATE(YEAR(S391),MONTH(S391),DAY(S391))&gt;=$O$6,(DATE(YEAR(S391),MONTH(S391),DAY(S391))&lt;=$O$3),LEFT(R391,3)="PRA"),1,
IF(AND($R$2&lt;&gt;0,$S$2&lt;&gt;0,DATE(YEAR(S391),MONTH(S391),DAY(S391))&gt;=$R$2,(DATE(YEAR(S391),MONTH(S391),DAY(S391))&lt;=$S$2),LEFT(R391,3)="PRA"),1,0)),
IF(AND($R$2=0,$S$2=0,DATE(YEAR(S391),MONTH(S391),DAY(S391))&gt;=$O$6,(DATE(YEAR(S391),MONTH(S391),DAY(S391))&lt;=$O$3),INDEX(Potentials!$A$1:$O$1000,MATCH(R391,Potentials!$A$1:$A$1000,0),MATCH("Groupe",Potentials!$A$1:$O$1,0))=$A$2,LEFT(R391,3)="PRA"),1,
IF(AND($R$2&lt;&gt;0,$S$2&lt;&gt;0,DATE(YEAR(S391),MONTH(S391),DAY(S391))&gt;=$R$2,(DATE(YEAR(S391),MONTH(S391),DAY(S391))&lt;=$S$2),INDEX(Potentials!$A$1:$O$1000,MATCH(R391,Potentials!$A$1:$A$1000,0),MATCH("Groupe",Potentials!$A$1:$O$1,0))=$A$2,LEFT(R391,3)="PRA"),1,0))))</f>
      </c>
      <c r="U391" s="47" t="str">
        <f>IF(T391&lt;&gt;0,SUM($T$4:T391),0)</f>
      </c>
      <c r="V391" s="1"/>
      <c r="W391" s="17"/>
      <c r="Y391" t="str">
        <f>Projects!A389</f>
      </c>
      <c r="Z391" s="1" t="str">
        <f>Projects!I389</f>
      </c>
      <c r="AA391" s="47" t="str">
        <f>IF($A$2="Tous",
IF(AND($Y$2=0,$Z$2=0,DATE(YEAR(Z391),MONTH(Z391),DAY(Z391))&gt;=$O$6,(DATE(YEAR(Z391),MONTH(Z391),DAY(Z391))&lt;=$O$3)),1,
IF(AND($Y$2&lt;&gt;0,$Z$2&lt;&gt;0,DATE(YEAR(Z391),MONTH(Z391),DAY(Z391))&gt;=$Y$2,(DATE(YEAR(Z391),MONTH(Z391),DAY(Z391))&lt;=$Z$2)),1,0)),
IF(AND($Y$2=0,$Z$2=0,DATE(YEAR(Z391),MONTH(Z391),DAY(Z391))&gt;=$O$6,(DATE(YEAR(Z391),MONTH(Z391),DAY(Z391))&lt;=$O$3),INDEX(Projects!$A$1:$O$1000,MATCH(Y391,Projects!$A$1:$A$1000,0),MATCH("Groupe",Projects!$A$1:$O$1,0))=$A$2),1,
IF(AND($Y$2&lt;&gt;0,$Z$2&lt;&gt;0,DATE(YEAR(Z391),MONTH(Z391),DAY(Z391))&gt;=$Y$2,(DATE(YEAR(Z391),MONTH(Z391),DAY(Z391))&lt;=$Z$2),INDEX(Projects!$A$1:$O$1000,MATCH(Y391,Projects!$A$1:$A$1000,0),MATCH("Groupe",Projects!$A$1:$O$1,0))=$A$2),1,0)))</f>
      </c>
      <c r="AB391" s="47" t="str">
        <f>IF(AA391&lt;&gt;0,SUM($AA$4:AA391),0)</f>
      </c>
      <c r="AC391" s="1"/>
      <c r="AD391" s="17"/>
      <c r="AF391" t="str">
        <f>Projects!A389</f>
      </c>
      <c r="AG391" s="1" t="str">
        <f>Projects!D389</f>
      </c>
      <c r="AH391" s="47" t="str">
        <f>IF($A$2="Tous",
IF(AND($AF$2=0,$AG$2=0,DATE(YEAR(AG391),MONTH(AG391),DAY(AG391))&gt;=$O$6,(DATE(YEAR(AG391),MONTH(AG391),DAY(AG391))&lt;=$O$3)),1,
IF(AND($AF$2&lt;&gt;0,$AG$2&lt;&gt;0,DATE(YEAR(AG391),MONTH(AG391),DAY(AG391))&gt;=$AF$2,(DATE(YEAR(AG391),MONTH(AG391),DAY(AG391))&lt;=$AG$2)),1,0)),
IF(AND($AF$2=0,$AG$2=0,DATE(YEAR(AG391),MONTH(AG391),DAY(AG391))&gt;=$O$6,(DATE(YEAR(AG391),MONTH(AG391),DAY(AG391))&lt;=$O$3),INDEX(Projects!$A$1:$O$1000,MATCH(AF391,Projects!$A$1:$A$1000,0),MATCH("Groupe",Projects!$A$1:$O$1,0))=$A$2),1,
IF(AND($AF$2&lt;&gt;0,$AG$2&lt;&gt;0,DATE(YEAR(AG391),MONTH(AG391),DAY(AG391))&gt;=$AF$2,(DATE(YEAR(AG391),MONTH(AG391),DAY(AG391))&lt;=$AG$2),INDEX(Projects!$A$1:$O$1000,MATCH(AF391,Projects!$A$1:$A$1000,0),MATCH("Groupe",Projects!$A$1:$O$1,0))=$A$2),1,0)))</f>
      </c>
      <c r="AI391" s="47" t="str">
        <f>IF(AH391&lt;&gt;0,SUM($AH$4:AH391),0)</f>
      </c>
      <c r="AJ391" s="1"/>
      <c r="AK391" s="17"/>
      <c r="AM391" t="str">
        <f>Potentials!A389</f>
      </c>
      <c r="AN391" s="1" t="str">
        <f>Potentials!L389</f>
      </c>
      <c r="AO391" s="47" t="str">
        <f>IF(INDEX(Potentials!$A$1:$O$1000,MATCH(R391,Potentials!$A$1:$A$1000,0),MATCH("Origine setup",Potentials!$A$1:$O$1,0))&lt;&gt;"",0,
IF($A$2="Tous",
IF(AND($AM$2=0,$AN$2=0,DATE(YEAR(AN391),MONTH(AN391),DAY(AN391))&gt;=$O$6,(DATE(YEAR(AN391),MONTH(AN391),DAY(AN391))&lt;=$O$3),INDEX(Potentials!$A$1:$O$10000,MATCH(AM391,Potentials!$A$1:$A$1000,0),MATCH("Statut",Potentials!$A$1:$O$1,0))="9 -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IF(AND($AM$2&lt;&gt;0,$AN$2&lt;&gt;0,DATE(YEAR(AN391),MONTH(AN391),DAY(AN391))&gt;=$AM$2,(DATE(YEAR(AN391),MONTH(AN391),DAY(AN391))&lt;=$AN$2),INDEX(Potentials!$A$1:$O$10000,MATCH(AM391,Potentials!$A$1:$A$1000,0),MATCH("Statut",Potentials!$A$1:$O$1,0))="9 - Perdu"),1,0)),
IF(AND($AM$2=0,$AN$2=0,DATE(YEAR(AN391),MONTH(AN391),DAY(AN391))&gt;=$O$6,(DATE(YEAR(AN391),MONTH(AN391),DAY(AN391))&lt;=$O$3),INDEX(Potentials!$A$1:$O$1000,MATCH(AM391,Potentials!$A$1:$A$1000,0),MATCH("Groupe",Potentials!$A$1:$O$1,0))=$A$2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,MATCH(AM391,Potentials!$A$1:$A$1000,0),MATCH("Groupe",Potentials!$A$1:$O$1,0))=$A$2,INDEX(Potentials!$A$1:$O$10000,MATCH(AM391,Potentials!$A$1:$A$1000,0),MATCH("Statut",Potentials!$A$1:$O$1,0))="9 - Perdu"),1,0))))</f>
      </c>
      <c r="AP391" s="47" t="str">
        <f>IF(AO391&lt;&gt;0,SUM($AO$4:AO391),0)</f>
      </c>
      <c r="AQ391" s="1"/>
      <c r="AR391" s="17"/>
      <c r="AT391" t="str">
        <f>IF(COUNTIF($AT$4:AT390,Potentials!B389)&gt;0,"",Potentials!B389)</f>
      </c>
      <c r="AU391" s="2" t="str">
        <f t="array" ref="AU391" aca="1" ca="1">IF($A$2="Tous",SUMPRODUCT((Potentials!$F$2:$F$2000)*(Potentials!$B$2:$B$2000=AT391)*(Potentials!$E$2:$E$2000&lt;&gt;"8 - Gagne")*(Potentials!$E$2:$E$2000&lt;&gt;"9 - Perdu")*(Potentials!$E$2:$E$2000&lt;&gt;"10 - Gele"))
+SUMPRODUCT((Potentials!$F$2:$F$2000=0)*(Potentials!$B$2:$B$2000=AT391)*(Potentials!$D$2:$D$2000)*(Potentials!$E$2:$E$2000&lt;&gt;"8 - Gagne")*(Potentials!$E$2:$E$2000&lt;&gt;"9 - Perdu")*(Potentials!$E$2:$E$2000&lt;&gt;"10 - Gele")),
SUMPRODUCT((Potentials!$F$2:$F$2000)*(Potentials!$B$2:$B$2000=AT391)*(Potentials!$E$2:$E$2000&lt;&gt;"8 - Gagne")*(Potentials!$E$2:$E$2000&lt;&gt;"9 - Perdu")*(Potentials!$E$2:$E$2000&lt;&gt;"10 - Gele")*(Potentials!$O$2:$O$2000=$A$2))
+SUMPRODUCT((Potentials!$F$2:$F$2000=0)*(Potentials!$B$2:$B$2000=AT391)*(Potentials!$D$2:$D$2000)*(Potentials!$E$2:$E$2000&lt;&gt;"8 - Gagne")*(Potentials!$E$2:$E$2000&lt;&gt;"9 - Perdu")*(Potentials!$E$2:$E$2000&lt;&gt;"10 - Gele")*(Potentials!$O$2:$O$2000=$A$2)))</f>
      </c>
      <c r="BA391" t="str">
        <f>Potentials!A389</f>
      </c>
      <c r="BB391" s="2" t="str">
        <f t="array" ref="BB391" aca="1" ca="1">IF($A$2="Tous",SUMPRODUCT((Potentials!$F$2:$F$2000)*(Potentials!$A$2:$A$2000=BA391)*(Potentials!$E$2:$E$2000&lt;&gt;"8 - Gagne")*(Potentials!$E$2:$E$2000&lt;&gt;"9 - Perdu")*(Potentials!$E$2:$E$2000&lt;&gt;"10 - Gele"))
+SUMPRODUCT((Potentials!$F$2:$F$2000=0)*(Potentials!$A$2:$A$2000=BA391)*(Potentials!$D$2:$D$2000)*(Potentials!$E$2:$E$2000&lt;&gt;"8 - Gagne")*(Potentials!$E$2:$E$2000&lt;&gt;"9 - Perdu")*(Potentials!$E$2:$E$2000&lt;&gt;"10 - Gele")),
SUMPRODUCT((Potentials!$F$2:$F$2000)*(Potentials!$A$2:$A$2000=BA391)*(Potentials!$E$2:$E$2000&lt;&gt;"8 - Gagne")*(Potentials!$E$2:$E$2000&lt;&gt;"9 - Perdu")*(Potentials!$E$2:$E$2000&lt;&gt;"10 - Gele")*(Potentials!$O$2:$O$2000=$A$2))
+SUMPRODUCT((Potentials!$F$2:$F$2000=0)*(Potentials!$A$2:$A$2000=BA391)*(Potentials!$D$2:$D$2000)*(Potentials!$E$2:$E$2000&lt;&gt;"8 - Gagne")*(Potentials!$E$2:$E$2000&lt;&gt;"9 - Perdu")*(Potentials!$E$2:$E$2000&lt;&gt;"10 - Gele")*(Potentials!$O$2:$O$2000=$A$2)))</f>
      </c>
    </row>
    <row r="392" spans="1:113">
      <c r="R392" t="str">
        <f>Potentials!A390</f>
      </c>
      <c r="S392" s="1" t="str">
        <f>Potentials!M390</f>
      </c>
      <c r="T392" s="47" t="str">
        <f>IF(INDEX(Potentials!$A$1:$O$1000,MATCH(R392,Potentials!$A$1:$A$1000,0),MATCH("Origine setup",Potentials!$A$1:$O$1,0))&lt;&gt;"",0,
IF($A$2="Tous",
IF(AND($R$2=0,$S$2=0,DATE(YEAR(S392),MONTH(S392),DAY(S392))&gt;=$O$6,(DATE(YEAR(S392),MONTH(S392),DAY(S392))&lt;=$O$3),LEFT(R392,3)="PRA"),1,
IF(AND($R$2&lt;&gt;0,$S$2&lt;&gt;0,DATE(YEAR(S392),MONTH(S392),DAY(S392))&gt;=$R$2,(DATE(YEAR(S392),MONTH(S392),DAY(S392))&lt;=$S$2),LEFT(R392,3)="PRA"),1,0)),
IF(AND($R$2=0,$S$2=0,DATE(YEAR(S392),MONTH(S392),DAY(S392))&gt;=$O$6,(DATE(YEAR(S392),MONTH(S392),DAY(S392))&lt;=$O$3),INDEX(Potentials!$A$1:$O$1000,MATCH(R392,Potentials!$A$1:$A$1000,0),MATCH("Groupe",Potentials!$A$1:$O$1,0))=$A$2,LEFT(R392,3)="PRA"),1,
IF(AND($R$2&lt;&gt;0,$S$2&lt;&gt;0,DATE(YEAR(S392),MONTH(S392),DAY(S392))&gt;=$R$2,(DATE(YEAR(S392),MONTH(S392),DAY(S392))&lt;=$S$2),INDEX(Potentials!$A$1:$O$1000,MATCH(R392,Potentials!$A$1:$A$1000,0),MATCH("Groupe",Potentials!$A$1:$O$1,0))=$A$2,LEFT(R392,3)="PRA"),1,0))))</f>
      </c>
      <c r="U392" s="47" t="str">
        <f>IF(T392&lt;&gt;0,SUM($T$4:T392),0)</f>
      </c>
      <c r="V392" s="1"/>
      <c r="W392" s="17"/>
      <c r="Y392" t="str">
        <f>Projects!A390</f>
      </c>
      <c r="Z392" s="1" t="str">
        <f>Projects!I390</f>
      </c>
      <c r="AA392" s="47" t="str">
        <f>IF($A$2="Tous",
IF(AND($Y$2=0,$Z$2=0,DATE(YEAR(Z392),MONTH(Z392),DAY(Z392))&gt;=$O$6,(DATE(YEAR(Z392),MONTH(Z392),DAY(Z392))&lt;=$O$3)),1,
IF(AND($Y$2&lt;&gt;0,$Z$2&lt;&gt;0,DATE(YEAR(Z392),MONTH(Z392),DAY(Z392))&gt;=$Y$2,(DATE(YEAR(Z392),MONTH(Z392),DAY(Z392))&lt;=$Z$2)),1,0)),
IF(AND($Y$2=0,$Z$2=0,DATE(YEAR(Z392),MONTH(Z392),DAY(Z392))&gt;=$O$6,(DATE(YEAR(Z392),MONTH(Z392),DAY(Z392))&lt;=$O$3),INDEX(Projects!$A$1:$O$1000,MATCH(Y392,Projects!$A$1:$A$1000,0),MATCH("Groupe",Projects!$A$1:$O$1,0))=$A$2),1,
IF(AND($Y$2&lt;&gt;0,$Z$2&lt;&gt;0,DATE(YEAR(Z392),MONTH(Z392),DAY(Z392))&gt;=$Y$2,(DATE(YEAR(Z392),MONTH(Z392),DAY(Z392))&lt;=$Z$2),INDEX(Projects!$A$1:$O$1000,MATCH(Y392,Projects!$A$1:$A$1000,0),MATCH("Groupe",Projects!$A$1:$O$1,0))=$A$2),1,0)))</f>
      </c>
      <c r="AB392" s="47" t="str">
        <f>IF(AA392&lt;&gt;0,SUM($AA$4:AA392),0)</f>
      </c>
      <c r="AC392" s="1"/>
      <c r="AD392" s="17"/>
      <c r="AF392" t="str">
        <f>Projects!A390</f>
      </c>
      <c r="AG392" s="1" t="str">
        <f>Projects!D390</f>
      </c>
      <c r="AH392" s="47" t="str">
        <f>IF($A$2="Tous",
IF(AND($AF$2=0,$AG$2=0,DATE(YEAR(AG392),MONTH(AG392),DAY(AG392))&gt;=$O$6,(DATE(YEAR(AG392),MONTH(AG392),DAY(AG392))&lt;=$O$3)),1,
IF(AND($AF$2&lt;&gt;0,$AG$2&lt;&gt;0,DATE(YEAR(AG392),MONTH(AG392),DAY(AG392))&gt;=$AF$2,(DATE(YEAR(AG392),MONTH(AG392),DAY(AG392))&lt;=$AG$2)),1,0)),
IF(AND($AF$2=0,$AG$2=0,DATE(YEAR(AG392),MONTH(AG392),DAY(AG392))&gt;=$O$6,(DATE(YEAR(AG392),MONTH(AG392),DAY(AG392))&lt;=$O$3),INDEX(Projects!$A$1:$O$1000,MATCH(AF392,Projects!$A$1:$A$1000,0),MATCH("Groupe",Projects!$A$1:$O$1,0))=$A$2),1,
IF(AND($AF$2&lt;&gt;0,$AG$2&lt;&gt;0,DATE(YEAR(AG392),MONTH(AG392),DAY(AG392))&gt;=$AF$2,(DATE(YEAR(AG392),MONTH(AG392),DAY(AG392))&lt;=$AG$2),INDEX(Projects!$A$1:$O$1000,MATCH(AF392,Projects!$A$1:$A$1000,0),MATCH("Groupe",Projects!$A$1:$O$1,0))=$A$2),1,0)))</f>
      </c>
      <c r="AI392" s="47" t="str">
        <f>IF(AH392&lt;&gt;0,SUM($AH$4:AH392),0)</f>
      </c>
      <c r="AJ392" s="1"/>
      <c r="AK392" s="17"/>
      <c r="AM392" t="str">
        <f>Potentials!A390</f>
      </c>
      <c r="AN392" s="1" t="str">
        <f>Potentials!L390</f>
      </c>
      <c r="AO392" s="47" t="str">
        <f>IF(INDEX(Potentials!$A$1:$O$1000,MATCH(R392,Potentials!$A$1:$A$1000,0),MATCH("Origine setup",Potentials!$A$1:$O$1,0))&lt;&gt;"",0,
IF($A$2="Tous",
IF(AND($AM$2=0,$AN$2=0,DATE(YEAR(AN392),MONTH(AN392),DAY(AN392))&gt;=$O$6,(DATE(YEAR(AN392),MONTH(AN392),DAY(AN392))&lt;=$O$3),INDEX(Potentials!$A$1:$O$10000,MATCH(AM392,Potentials!$A$1:$A$1000,0),MATCH("Statut",Potentials!$A$1:$O$1,0))="9 -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IF(AND($AM$2&lt;&gt;0,$AN$2&lt;&gt;0,DATE(YEAR(AN392),MONTH(AN392),DAY(AN392))&gt;=$AM$2,(DATE(YEAR(AN392),MONTH(AN392),DAY(AN392))&lt;=$AN$2),INDEX(Potentials!$A$1:$O$10000,MATCH(AM392,Potentials!$A$1:$A$1000,0),MATCH("Statut",Potentials!$A$1:$O$1,0))="9 - Perdu"),1,0)),
IF(AND($AM$2=0,$AN$2=0,DATE(YEAR(AN392),MONTH(AN392),DAY(AN392))&gt;=$O$6,(DATE(YEAR(AN392),MONTH(AN392),DAY(AN392))&lt;=$O$3),INDEX(Potentials!$A$1:$O$1000,MATCH(AM392,Potentials!$A$1:$A$1000,0),MATCH("Groupe",Potentials!$A$1:$O$1,0))=$A$2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,MATCH(AM392,Potentials!$A$1:$A$1000,0),MATCH("Groupe",Potentials!$A$1:$O$1,0))=$A$2,INDEX(Potentials!$A$1:$O$10000,MATCH(AM392,Potentials!$A$1:$A$1000,0),MATCH("Statut",Potentials!$A$1:$O$1,0))="9 - Perdu"),1,0))))</f>
      </c>
      <c r="AP392" s="47" t="str">
        <f>IF(AO392&lt;&gt;0,SUM($AO$4:AO392),0)</f>
      </c>
      <c r="AQ392" s="1"/>
      <c r="AR392" s="17"/>
      <c r="AT392" t="str">
        <f>IF(COUNTIF($AT$4:AT391,Potentials!B390)&gt;0,"",Potentials!B390)</f>
      </c>
      <c r="AU392" s="2" t="str">
        <f t="array" ref="AU392" aca="1" ca="1">IF($A$2="Tous",SUMPRODUCT((Potentials!$F$2:$F$2000)*(Potentials!$B$2:$B$2000=AT392)*(Potentials!$E$2:$E$2000&lt;&gt;"8 - Gagne")*(Potentials!$E$2:$E$2000&lt;&gt;"9 - Perdu")*(Potentials!$E$2:$E$2000&lt;&gt;"10 - Gele"))
+SUMPRODUCT((Potentials!$F$2:$F$2000=0)*(Potentials!$B$2:$B$2000=AT392)*(Potentials!$D$2:$D$2000)*(Potentials!$E$2:$E$2000&lt;&gt;"8 - Gagne")*(Potentials!$E$2:$E$2000&lt;&gt;"9 - Perdu")*(Potentials!$E$2:$E$2000&lt;&gt;"10 - Gele")),
SUMPRODUCT((Potentials!$F$2:$F$2000)*(Potentials!$B$2:$B$2000=AT392)*(Potentials!$E$2:$E$2000&lt;&gt;"8 - Gagne")*(Potentials!$E$2:$E$2000&lt;&gt;"9 - Perdu")*(Potentials!$E$2:$E$2000&lt;&gt;"10 - Gele")*(Potentials!$O$2:$O$2000=$A$2))
+SUMPRODUCT((Potentials!$F$2:$F$2000=0)*(Potentials!$B$2:$B$2000=AT392)*(Potentials!$D$2:$D$2000)*(Potentials!$E$2:$E$2000&lt;&gt;"8 - Gagne")*(Potentials!$E$2:$E$2000&lt;&gt;"9 - Perdu")*(Potentials!$E$2:$E$2000&lt;&gt;"10 - Gele")*(Potentials!$O$2:$O$2000=$A$2)))</f>
      </c>
      <c r="BA392" t="str">
        <f>Potentials!A390</f>
      </c>
      <c r="BB392" s="2" t="str">
        <f t="array" ref="BB392" aca="1" ca="1">IF($A$2="Tous",SUMPRODUCT((Potentials!$F$2:$F$2000)*(Potentials!$A$2:$A$2000=BA392)*(Potentials!$E$2:$E$2000&lt;&gt;"8 - Gagne")*(Potentials!$E$2:$E$2000&lt;&gt;"9 - Perdu")*(Potentials!$E$2:$E$2000&lt;&gt;"10 - Gele"))
+SUMPRODUCT((Potentials!$F$2:$F$2000=0)*(Potentials!$A$2:$A$2000=BA392)*(Potentials!$D$2:$D$2000)*(Potentials!$E$2:$E$2000&lt;&gt;"8 - Gagne")*(Potentials!$E$2:$E$2000&lt;&gt;"9 - Perdu")*(Potentials!$E$2:$E$2000&lt;&gt;"10 - Gele")),
SUMPRODUCT((Potentials!$F$2:$F$2000)*(Potentials!$A$2:$A$2000=BA392)*(Potentials!$E$2:$E$2000&lt;&gt;"8 - Gagne")*(Potentials!$E$2:$E$2000&lt;&gt;"9 - Perdu")*(Potentials!$E$2:$E$2000&lt;&gt;"10 - Gele")*(Potentials!$O$2:$O$2000=$A$2))
+SUMPRODUCT((Potentials!$F$2:$F$2000=0)*(Potentials!$A$2:$A$2000=BA392)*(Potentials!$D$2:$D$2000)*(Potentials!$E$2:$E$2000&lt;&gt;"8 - Gagne")*(Potentials!$E$2:$E$2000&lt;&gt;"9 - Perdu")*(Potentials!$E$2:$E$2000&lt;&gt;"10 - Gele")*(Potentials!$O$2:$O$2000=$A$2)))</f>
      </c>
    </row>
    <row r="393" spans="1:113">
      <c r="R393" t="str">
        <f>Potentials!A391</f>
      </c>
      <c r="S393" s="1" t="str">
        <f>Potentials!M391</f>
      </c>
      <c r="T393" s="47" t="str">
        <f>IF(INDEX(Potentials!$A$1:$O$1000,MATCH(R393,Potentials!$A$1:$A$1000,0),MATCH("Origine setup",Potentials!$A$1:$O$1,0))&lt;&gt;"",0,
IF($A$2="Tous",
IF(AND($R$2=0,$S$2=0,DATE(YEAR(S393),MONTH(S393),DAY(S393))&gt;=$O$6,(DATE(YEAR(S393),MONTH(S393),DAY(S393))&lt;=$O$3),LEFT(R393,3)="PRA"),1,
IF(AND($R$2&lt;&gt;0,$S$2&lt;&gt;0,DATE(YEAR(S393),MONTH(S393),DAY(S393))&gt;=$R$2,(DATE(YEAR(S393),MONTH(S393),DAY(S393))&lt;=$S$2),LEFT(R393,3)="PRA"),1,0)),
IF(AND($R$2=0,$S$2=0,DATE(YEAR(S393),MONTH(S393),DAY(S393))&gt;=$O$6,(DATE(YEAR(S393),MONTH(S393),DAY(S393))&lt;=$O$3),INDEX(Potentials!$A$1:$O$1000,MATCH(R393,Potentials!$A$1:$A$1000,0),MATCH("Groupe",Potentials!$A$1:$O$1,0))=$A$2,LEFT(R393,3)="PRA"),1,
IF(AND($R$2&lt;&gt;0,$S$2&lt;&gt;0,DATE(YEAR(S393),MONTH(S393),DAY(S393))&gt;=$R$2,(DATE(YEAR(S393),MONTH(S393),DAY(S393))&lt;=$S$2),INDEX(Potentials!$A$1:$O$1000,MATCH(R393,Potentials!$A$1:$A$1000,0),MATCH("Groupe",Potentials!$A$1:$O$1,0))=$A$2,LEFT(R393,3)="PRA"),1,0))))</f>
      </c>
      <c r="U393" s="47" t="str">
        <f>IF(T393&lt;&gt;0,SUM($T$4:T393),0)</f>
      </c>
      <c r="V393" s="1"/>
      <c r="W393" s="17"/>
      <c r="Y393" t="str">
        <f>Projects!A391</f>
      </c>
      <c r="Z393" s="1" t="str">
        <f>Projects!I391</f>
      </c>
      <c r="AA393" s="47" t="str">
        <f>IF($A$2="Tous",
IF(AND($Y$2=0,$Z$2=0,DATE(YEAR(Z393),MONTH(Z393),DAY(Z393))&gt;=$O$6,(DATE(YEAR(Z393),MONTH(Z393),DAY(Z393))&lt;=$O$3)),1,
IF(AND($Y$2&lt;&gt;0,$Z$2&lt;&gt;0,DATE(YEAR(Z393),MONTH(Z393),DAY(Z393))&gt;=$Y$2,(DATE(YEAR(Z393),MONTH(Z393),DAY(Z393))&lt;=$Z$2)),1,0)),
IF(AND($Y$2=0,$Z$2=0,DATE(YEAR(Z393),MONTH(Z393),DAY(Z393))&gt;=$O$6,(DATE(YEAR(Z393),MONTH(Z393),DAY(Z393))&lt;=$O$3),INDEX(Projects!$A$1:$O$1000,MATCH(Y393,Projects!$A$1:$A$1000,0),MATCH("Groupe",Projects!$A$1:$O$1,0))=$A$2),1,
IF(AND($Y$2&lt;&gt;0,$Z$2&lt;&gt;0,DATE(YEAR(Z393),MONTH(Z393),DAY(Z393))&gt;=$Y$2,(DATE(YEAR(Z393),MONTH(Z393),DAY(Z393))&lt;=$Z$2),INDEX(Projects!$A$1:$O$1000,MATCH(Y393,Projects!$A$1:$A$1000,0),MATCH("Groupe",Projects!$A$1:$O$1,0))=$A$2),1,0)))</f>
      </c>
      <c r="AB393" s="47" t="str">
        <f>IF(AA393&lt;&gt;0,SUM($AA$4:AA393),0)</f>
      </c>
      <c r="AC393" s="1"/>
      <c r="AD393" s="17"/>
      <c r="AF393" t="str">
        <f>Projects!A391</f>
      </c>
      <c r="AG393" s="1" t="str">
        <f>Projects!D391</f>
      </c>
      <c r="AH393" s="47" t="str">
        <f>IF($A$2="Tous",
IF(AND($AF$2=0,$AG$2=0,DATE(YEAR(AG393),MONTH(AG393),DAY(AG393))&gt;=$O$6,(DATE(YEAR(AG393),MONTH(AG393),DAY(AG393))&lt;=$O$3)),1,
IF(AND($AF$2&lt;&gt;0,$AG$2&lt;&gt;0,DATE(YEAR(AG393),MONTH(AG393),DAY(AG393))&gt;=$AF$2,(DATE(YEAR(AG393),MONTH(AG393),DAY(AG393))&lt;=$AG$2)),1,0)),
IF(AND($AF$2=0,$AG$2=0,DATE(YEAR(AG393),MONTH(AG393),DAY(AG393))&gt;=$O$6,(DATE(YEAR(AG393),MONTH(AG393),DAY(AG393))&lt;=$O$3),INDEX(Projects!$A$1:$O$1000,MATCH(AF393,Projects!$A$1:$A$1000,0),MATCH("Groupe",Projects!$A$1:$O$1,0))=$A$2),1,
IF(AND($AF$2&lt;&gt;0,$AG$2&lt;&gt;0,DATE(YEAR(AG393),MONTH(AG393),DAY(AG393))&gt;=$AF$2,(DATE(YEAR(AG393),MONTH(AG393),DAY(AG393))&lt;=$AG$2),INDEX(Projects!$A$1:$O$1000,MATCH(AF393,Projects!$A$1:$A$1000,0),MATCH("Groupe",Projects!$A$1:$O$1,0))=$A$2),1,0)))</f>
      </c>
      <c r="AI393" s="47" t="str">
        <f>IF(AH393&lt;&gt;0,SUM($AH$4:AH393),0)</f>
      </c>
      <c r="AJ393" s="1"/>
      <c r="AK393" s="17"/>
      <c r="AM393" t="str">
        <f>Potentials!A391</f>
      </c>
      <c r="AN393" s="1" t="str">
        <f>Potentials!L391</f>
      </c>
      <c r="AO393" s="47" t="str">
        <f>IF(INDEX(Potentials!$A$1:$O$1000,MATCH(R393,Potentials!$A$1:$A$1000,0),MATCH("Origine setup",Potentials!$A$1:$O$1,0))&lt;&gt;"",0,
IF($A$2="Tous",
IF(AND($AM$2=0,$AN$2=0,DATE(YEAR(AN393),MONTH(AN393),DAY(AN393))&gt;=$O$6,(DATE(YEAR(AN393),MONTH(AN393),DAY(AN393))&lt;=$O$3),INDEX(Potentials!$A$1:$O$10000,MATCH(AM393,Potentials!$A$1:$A$1000,0),MATCH("Statut",Potentials!$A$1:$O$1,0))="9 -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IF(AND($AM$2&lt;&gt;0,$AN$2&lt;&gt;0,DATE(YEAR(AN393),MONTH(AN393),DAY(AN393))&gt;=$AM$2,(DATE(YEAR(AN393),MONTH(AN393),DAY(AN393))&lt;=$AN$2),INDEX(Potentials!$A$1:$O$10000,MATCH(AM393,Potentials!$A$1:$A$1000,0),MATCH("Statut",Potentials!$A$1:$O$1,0))="9 - Perdu"),1,0)),
IF(AND($AM$2=0,$AN$2=0,DATE(YEAR(AN393),MONTH(AN393),DAY(AN393))&gt;=$O$6,(DATE(YEAR(AN393),MONTH(AN393),DAY(AN393))&lt;=$O$3),INDEX(Potentials!$A$1:$O$1000,MATCH(AM393,Potentials!$A$1:$A$1000,0),MATCH("Groupe",Potentials!$A$1:$O$1,0))=$A$2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,MATCH(AM393,Potentials!$A$1:$A$1000,0),MATCH("Groupe",Potentials!$A$1:$O$1,0))=$A$2,INDEX(Potentials!$A$1:$O$10000,MATCH(AM393,Potentials!$A$1:$A$1000,0),MATCH("Statut",Potentials!$A$1:$O$1,0))="9 - Perdu"),1,0))))</f>
      </c>
      <c r="AP393" s="47" t="str">
        <f>IF(AO393&lt;&gt;0,SUM($AO$4:AO393),0)</f>
      </c>
      <c r="AQ393" s="1"/>
      <c r="AR393" s="17"/>
      <c r="AT393" t="str">
        <f>IF(COUNTIF($AT$4:AT392,Potentials!B391)&gt;0,"",Potentials!B391)</f>
      </c>
      <c r="AU393" s="2" t="str">
        <f t="array" ref="AU393" aca="1" ca="1">IF($A$2="Tous",SUMPRODUCT((Potentials!$F$2:$F$2000)*(Potentials!$B$2:$B$2000=AT393)*(Potentials!$E$2:$E$2000&lt;&gt;"8 - Gagne")*(Potentials!$E$2:$E$2000&lt;&gt;"9 - Perdu")*(Potentials!$E$2:$E$2000&lt;&gt;"10 - Gele"))
+SUMPRODUCT((Potentials!$F$2:$F$2000=0)*(Potentials!$B$2:$B$2000=AT393)*(Potentials!$D$2:$D$2000)*(Potentials!$E$2:$E$2000&lt;&gt;"8 - Gagne")*(Potentials!$E$2:$E$2000&lt;&gt;"9 - Perdu")*(Potentials!$E$2:$E$2000&lt;&gt;"10 - Gele")),
SUMPRODUCT((Potentials!$F$2:$F$2000)*(Potentials!$B$2:$B$2000=AT393)*(Potentials!$E$2:$E$2000&lt;&gt;"8 - Gagne")*(Potentials!$E$2:$E$2000&lt;&gt;"9 - Perdu")*(Potentials!$E$2:$E$2000&lt;&gt;"10 - Gele")*(Potentials!$O$2:$O$2000=$A$2))
+SUMPRODUCT((Potentials!$F$2:$F$2000=0)*(Potentials!$B$2:$B$2000=AT393)*(Potentials!$D$2:$D$2000)*(Potentials!$E$2:$E$2000&lt;&gt;"8 - Gagne")*(Potentials!$E$2:$E$2000&lt;&gt;"9 - Perdu")*(Potentials!$E$2:$E$2000&lt;&gt;"10 - Gele")*(Potentials!$O$2:$O$2000=$A$2)))</f>
      </c>
      <c r="BA393" t="str">
        <f>Potentials!A391</f>
      </c>
      <c r="BB393" s="2" t="str">
        <f t="array" ref="BB393" aca="1" ca="1">IF($A$2="Tous",SUMPRODUCT((Potentials!$F$2:$F$2000)*(Potentials!$A$2:$A$2000=BA393)*(Potentials!$E$2:$E$2000&lt;&gt;"8 - Gagne")*(Potentials!$E$2:$E$2000&lt;&gt;"9 - Perdu")*(Potentials!$E$2:$E$2000&lt;&gt;"10 - Gele"))
+SUMPRODUCT((Potentials!$F$2:$F$2000=0)*(Potentials!$A$2:$A$2000=BA393)*(Potentials!$D$2:$D$2000)*(Potentials!$E$2:$E$2000&lt;&gt;"8 - Gagne")*(Potentials!$E$2:$E$2000&lt;&gt;"9 - Perdu")*(Potentials!$E$2:$E$2000&lt;&gt;"10 - Gele")),
SUMPRODUCT((Potentials!$F$2:$F$2000)*(Potentials!$A$2:$A$2000=BA393)*(Potentials!$E$2:$E$2000&lt;&gt;"8 - Gagne")*(Potentials!$E$2:$E$2000&lt;&gt;"9 - Perdu")*(Potentials!$E$2:$E$2000&lt;&gt;"10 - Gele")*(Potentials!$O$2:$O$2000=$A$2))
+SUMPRODUCT((Potentials!$F$2:$F$2000=0)*(Potentials!$A$2:$A$2000=BA393)*(Potentials!$D$2:$D$2000)*(Potentials!$E$2:$E$2000&lt;&gt;"8 - Gagne")*(Potentials!$E$2:$E$2000&lt;&gt;"9 - Perdu")*(Potentials!$E$2:$E$2000&lt;&gt;"10 - Gele")*(Potentials!$O$2:$O$2000=$A$2)))</f>
      </c>
    </row>
    <row r="394" spans="1:113">
      <c r="R394" t="str">
        <f>Potentials!A392</f>
      </c>
      <c r="S394" s="1" t="str">
        <f>Potentials!M392</f>
      </c>
      <c r="T394" s="47" t="str">
        <f>IF(INDEX(Potentials!$A$1:$O$1000,MATCH(R394,Potentials!$A$1:$A$1000,0),MATCH("Origine setup",Potentials!$A$1:$O$1,0))&lt;&gt;"",0,
IF($A$2="Tous",
IF(AND($R$2=0,$S$2=0,DATE(YEAR(S394),MONTH(S394),DAY(S394))&gt;=$O$6,(DATE(YEAR(S394),MONTH(S394),DAY(S394))&lt;=$O$3),LEFT(R394,3)="PRA"),1,
IF(AND($R$2&lt;&gt;0,$S$2&lt;&gt;0,DATE(YEAR(S394),MONTH(S394),DAY(S394))&gt;=$R$2,(DATE(YEAR(S394),MONTH(S394),DAY(S394))&lt;=$S$2),LEFT(R394,3)="PRA"),1,0)),
IF(AND($R$2=0,$S$2=0,DATE(YEAR(S394),MONTH(S394),DAY(S394))&gt;=$O$6,(DATE(YEAR(S394),MONTH(S394),DAY(S394))&lt;=$O$3),INDEX(Potentials!$A$1:$O$1000,MATCH(R394,Potentials!$A$1:$A$1000,0),MATCH("Groupe",Potentials!$A$1:$O$1,0))=$A$2,LEFT(R394,3)="PRA"),1,
IF(AND($R$2&lt;&gt;0,$S$2&lt;&gt;0,DATE(YEAR(S394),MONTH(S394),DAY(S394))&gt;=$R$2,(DATE(YEAR(S394),MONTH(S394),DAY(S394))&lt;=$S$2),INDEX(Potentials!$A$1:$O$1000,MATCH(R394,Potentials!$A$1:$A$1000,0),MATCH("Groupe",Potentials!$A$1:$O$1,0))=$A$2,LEFT(R394,3)="PRA"),1,0))))</f>
      </c>
      <c r="U394" s="47" t="str">
        <f>IF(T394&lt;&gt;0,SUM($T$4:T394),0)</f>
      </c>
      <c r="V394" s="1"/>
      <c r="W394" s="17"/>
      <c r="Y394" t="str">
        <f>Projects!A392</f>
      </c>
      <c r="Z394" s="1" t="str">
        <f>Projects!I392</f>
      </c>
      <c r="AA394" s="47" t="str">
        <f>IF($A$2="Tous",
IF(AND($Y$2=0,$Z$2=0,DATE(YEAR(Z394),MONTH(Z394),DAY(Z394))&gt;=$O$6,(DATE(YEAR(Z394),MONTH(Z394),DAY(Z394))&lt;=$O$3)),1,
IF(AND($Y$2&lt;&gt;0,$Z$2&lt;&gt;0,DATE(YEAR(Z394),MONTH(Z394),DAY(Z394))&gt;=$Y$2,(DATE(YEAR(Z394),MONTH(Z394),DAY(Z394))&lt;=$Z$2)),1,0)),
IF(AND($Y$2=0,$Z$2=0,DATE(YEAR(Z394),MONTH(Z394),DAY(Z394))&gt;=$O$6,(DATE(YEAR(Z394),MONTH(Z394),DAY(Z394))&lt;=$O$3),INDEX(Projects!$A$1:$O$1000,MATCH(Y394,Projects!$A$1:$A$1000,0),MATCH("Groupe",Projects!$A$1:$O$1,0))=$A$2),1,
IF(AND($Y$2&lt;&gt;0,$Z$2&lt;&gt;0,DATE(YEAR(Z394),MONTH(Z394),DAY(Z394))&gt;=$Y$2,(DATE(YEAR(Z394),MONTH(Z394),DAY(Z394))&lt;=$Z$2),INDEX(Projects!$A$1:$O$1000,MATCH(Y394,Projects!$A$1:$A$1000,0),MATCH("Groupe",Projects!$A$1:$O$1,0))=$A$2),1,0)))</f>
      </c>
      <c r="AB394" s="47" t="str">
        <f>IF(AA394&lt;&gt;0,SUM($AA$4:AA394),0)</f>
      </c>
      <c r="AC394" s="1"/>
      <c r="AD394" s="17"/>
      <c r="AF394" t="str">
        <f>Projects!A392</f>
      </c>
      <c r="AG394" s="1" t="str">
        <f>Projects!D392</f>
      </c>
      <c r="AH394" s="47" t="str">
        <f>IF($A$2="Tous",
IF(AND($AF$2=0,$AG$2=0,DATE(YEAR(AG394),MONTH(AG394),DAY(AG394))&gt;=$O$6,(DATE(YEAR(AG394),MONTH(AG394),DAY(AG394))&lt;=$O$3)),1,
IF(AND($AF$2&lt;&gt;0,$AG$2&lt;&gt;0,DATE(YEAR(AG394),MONTH(AG394),DAY(AG394))&gt;=$AF$2,(DATE(YEAR(AG394),MONTH(AG394),DAY(AG394))&lt;=$AG$2)),1,0)),
IF(AND($AF$2=0,$AG$2=0,DATE(YEAR(AG394),MONTH(AG394),DAY(AG394))&gt;=$O$6,(DATE(YEAR(AG394),MONTH(AG394),DAY(AG394))&lt;=$O$3),INDEX(Projects!$A$1:$O$1000,MATCH(AF394,Projects!$A$1:$A$1000,0),MATCH("Groupe",Projects!$A$1:$O$1,0))=$A$2),1,
IF(AND($AF$2&lt;&gt;0,$AG$2&lt;&gt;0,DATE(YEAR(AG394),MONTH(AG394),DAY(AG394))&gt;=$AF$2,(DATE(YEAR(AG394),MONTH(AG394),DAY(AG394))&lt;=$AG$2),INDEX(Projects!$A$1:$O$1000,MATCH(AF394,Projects!$A$1:$A$1000,0),MATCH("Groupe",Projects!$A$1:$O$1,0))=$A$2),1,0)))</f>
      </c>
      <c r="AI394" s="47" t="str">
        <f>IF(AH394&lt;&gt;0,SUM($AH$4:AH394),0)</f>
      </c>
      <c r="AJ394" s="1"/>
      <c r="AK394" s="17"/>
      <c r="AM394" t="str">
        <f>Potentials!A392</f>
      </c>
      <c r="AN394" s="1" t="str">
        <f>Potentials!L392</f>
      </c>
      <c r="AO394" s="47" t="str">
        <f>IF(INDEX(Potentials!$A$1:$O$1000,MATCH(R394,Potentials!$A$1:$A$1000,0),MATCH("Origine setup",Potentials!$A$1:$O$1,0))&lt;&gt;"",0,
IF($A$2="Tous",
IF(AND($AM$2=0,$AN$2=0,DATE(YEAR(AN394),MONTH(AN394),DAY(AN394))&gt;=$O$6,(DATE(YEAR(AN394),MONTH(AN394),DAY(AN394))&lt;=$O$3),INDEX(Potentials!$A$1:$O$10000,MATCH(AM394,Potentials!$A$1:$A$1000,0),MATCH("Statut",Potentials!$A$1:$O$1,0))="9 -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IF(AND($AM$2&lt;&gt;0,$AN$2&lt;&gt;0,DATE(YEAR(AN394),MONTH(AN394),DAY(AN394))&gt;=$AM$2,(DATE(YEAR(AN394),MONTH(AN394),DAY(AN394))&lt;=$AN$2),INDEX(Potentials!$A$1:$O$10000,MATCH(AM394,Potentials!$A$1:$A$1000,0),MATCH("Statut",Potentials!$A$1:$O$1,0))="9 - Perdu"),1,0)),
IF(AND($AM$2=0,$AN$2=0,DATE(YEAR(AN394),MONTH(AN394),DAY(AN394))&gt;=$O$6,(DATE(YEAR(AN394),MONTH(AN394),DAY(AN394))&lt;=$O$3),INDEX(Potentials!$A$1:$O$1000,MATCH(AM394,Potentials!$A$1:$A$1000,0),MATCH("Groupe",Potentials!$A$1:$O$1,0))=$A$2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,MATCH(AM394,Potentials!$A$1:$A$1000,0),MATCH("Groupe",Potentials!$A$1:$O$1,0))=$A$2,INDEX(Potentials!$A$1:$O$10000,MATCH(AM394,Potentials!$A$1:$A$1000,0),MATCH("Statut",Potentials!$A$1:$O$1,0))="9 - Perdu"),1,0))))</f>
      </c>
      <c r="AP394" s="47" t="str">
        <f>IF(AO394&lt;&gt;0,SUM($AO$4:AO394),0)</f>
      </c>
      <c r="AQ394" s="1"/>
      <c r="AR394" s="17"/>
      <c r="AT394" t="str">
        <f>IF(COUNTIF($AT$4:AT393,Potentials!B392)&gt;0,"",Potentials!B392)</f>
      </c>
      <c r="AU394" s="2" t="str">
        <f t="array" ref="AU394" aca="1" ca="1">IF($A$2="Tous",SUMPRODUCT((Potentials!$F$2:$F$2000)*(Potentials!$B$2:$B$2000=AT394)*(Potentials!$E$2:$E$2000&lt;&gt;"8 - Gagne")*(Potentials!$E$2:$E$2000&lt;&gt;"9 - Perdu")*(Potentials!$E$2:$E$2000&lt;&gt;"10 - Gele"))
+SUMPRODUCT((Potentials!$F$2:$F$2000=0)*(Potentials!$B$2:$B$2000=AT394)*(Potentials!$D$2:$D$2000)*(Potentials!$E$2:$E$2000&lt;&gt;"8 - Gagne")*(Potentials!$E$2:$E$2000&lt;&gt;"9 - Perdu")*(Potentials!$E$2:$E$2000&lt;&gt;"10 - Gele")),
SUMPRODUCT((Potentials!$F$2:$F$2000)*(Potentials!$B$2:$B$2000=AT394)*(Potentials!$E$2:$E$2000&lt;&gt;"8 - Gagne")*(Potentials!$E$2:$E$2000&lt;&gt;"9 - Perdu")*(Potentials!$E$2:$E$2000&lt;&gt;"10 - Gele")*(Potentials!$O$2:$O$2000=$A$2))
+SUMPRODUCT((Potentials!$F$2:$F$2000=0)*(Potentials!$B$2:$B$2000=AT394)*(Potentials!$D$2:$D$2000)*(Potentials!$E$2:$E$2000&lt;&gt;"8 - Gagne")*(Potentials!$E$2:$E$2000&lt;&gt;"9 - Perdu")*(Potentials!$E$2:$E$2000&lt;&gt;"10 - Gele")*(Potentials!$O$2:$O$2000=$A$2)))</f>
      </c>
      <c r="BA394" t="str">
        <f>Potentials!A392</f>
      </c>
      <c r="BB394" s="2" t="str">
        <f t="array" ref="BB394" aca="1" ca="1">IF($A$2="Tous",SUMPRODUCT((Potentials!$F$2:$F$2000)*(Potentials!$A$2:$A$2000=BA394)*(Potentials!$E$2:$E$2000&lt;&gt;"8 - Gagne")*(Potentials!$E$2:$E$2000&lt;&gt;"9 - Perdu")*(Potentials!$E$2:$E$2000&lt;&gt;"10 - Gele"))
+SUMPRODUCT((Potentials!$F$2:$F$2000=0)*(Potentials!$A$2:$A$2000=BA394)*(Potentials!$D$2:$D$2000)*(Potentials!$E$2:$E$2000&lt;&gt;"8 - Gagne")*(Potentials!$E$2:$E$2000&lt;&gt;"9 - Perdu")*(Potentials!$E$2:$E$2000&lt;&gt;"10 - Gele")),
SUMPRODUCT((Potentials!$F$2:$F$2000)*(Potentials!$A$2:$A$2000=BA394)*(Potentials!$E$2:$E$2000&lt;&gt;"8 - Gagne")*(Potentials!$E$2:$E$2000&lt;&gt;"9 - Perdu")*(Potentials!$E$2:$E$2000&lt;&gt;"10 - Gele")*(Potentials!$O$2:$O$2000=$A$2))
+SUMPRODUCT((Potentials!$F$2:$F$2000=0)*(Potentials!$A$2:$A$2000=BA394)*(Potentials!$D$2:$D$2000)*(Potentials!$E$2:$E$2000&lt;&gt;"8 - Gagne")*(Potentials!$E$2:$E$2000&lt;&gt;"9 - Perdu")*(Potentials!$E$2:$E$2000&lt;&gt;"10 - Gele")*(Potentials!$O$2:$O$2000=$A$2)))</f>
      </c>
    </row>
    <row r="395" spans="1:113">
      <c r="R395" t="str">
        <f>Potentials!A393</f>
      </c>
      <c r="S395" s="1" t="str">
        <f>Potentials!M393</f>
      </c>
      <c r="T395" s="47" t="str">
        <f>IF(INDEX(Potentials!$A$1:$O$1000,MATCH(R395,Potentials!$A$1:$A$1000,0),MATCH("Origine setup",Potentials!$A$1:$O$1,0))&lt;&gt;"",0,
IF($A$2="Tous",
IF(AND($R$2=0,$S$2=0,DATE(YEAR(S395),MONTH(S395),DAY(S395))&gt;=$O$6,(DATE(YEAR(S395),MONTH(S395),DAY(S395))&lt;=$O$3),LEFT(R395,3)="PRA"),1,
IF(AND($R$2&lt;&gt;0,$S$2&lt;&gt;0,DATE(YEAR(S395),MONTH(S395),DAY(S395))&gt;=$R$2,(DATE(YEAR(S395),MONTH(S395),DAY(S395))&lt;=$S$2),LEFT(R395,3)="PRA"),1,0)),
IF(AND($R$2=0,$S$2=0,DATE(YEAR(S395),MONTH(S395),DAY(S395))&gt;=$O$6,(DATE(YEAR(S395),MONTH(S395),DAY(S395))&lt;=$O$3),INDEX(Potentials!$A$1:$O$1000,MATCH(R395,Potentials!$A$1:$A$1000,0),MATCH("Groupe",Potentials!$A$1:$O$1,0))=$A$2,LEFT(R395,3)="PRA"),1,
IF(AND($R$2&lt;&gt;0,$S$2&lt;&gt;0,DATE(YEAR(S395),MONTH(S395),DAY(S395))&gt;=$R$2,(DATE(YEAR(S395),MONTH(S395),DAY(S395))&lt;=$S$2),INDEX(Potentials!$A$1:$O$1000,MATCH(R395,Potentials!$A$1:$A$1000,0),MATCH("Groupe",Potentials!$A$1:$O$1,0))=$A$2,LEFT(R395,3)="PRA"),1,0))))</f>
      </c>
      <c r="U395" s="47" t="str">
        <f>IF(T395&lt;&gt;0,SUM($T$4:T395),0)</f>
      </c>
      <c r="V395" s="1"/>
      <c r="W395" s="17"/>
      <c r="Y395" t="str">
        <f>Projects!A393</f>
      </c>
      <c r="Z395" s="1" t="str">
        <f>Projects!I393</f>
      </c>
      <c r="AA395" s="47" t="str">
        <f>IF($A$2="Tous",
IF(AND($Y$2=0,$Z$2=0,DATE(YEAR(Z395),MONTH(Z395),DAY(Z395))&gt;=$O$6,(DATE(YEAR(Z395),MONTH(Z395),DAY(Z395))&lt;=$O$3)),1,
IF(AND($Y$2&lt;&gt;0,$Z$2&lt;&gt;0,DATE(YEAR(Z395),MONTH(Z395),DAY(Z395))&gt;=$Y$2,(DATE(YEAR(Z395),MONTH(Z395),DAY(Z395))&lt;=$Z$2)),1,0)),
IF(AND($Y$2=0,$Z$2=0,DATE(YEAR(Z395),MONTH(Z395),DAY(Z395))&gt;=$O$6,(DATE(YEAR(Z395),MONTH(Z395),DAY(Z395))&lt;=$O$3),INDEX(Projects!$A$1:$O$1000,MATCH(Y395,Projects!$A$1:$A$1000,0),MATCH("Groupe",Projects!$A$1:$O$1,0))=$A$2),1,
IF(AND($Y$2&lt;&gt;0,$Z$2&lt;&gt;0,DATE(YEAR(Z395),MONTH(Z395),DAY(Z395))&gt;=$Y$2,(DATE(YEAR(Z395),MONTH(Z395),DAY(Z395))&lt;=$Z$2),INDEX(Projects!$A$1:$O$1000,MATCH(Y395,Projects!$A$1:$A$1000,0),MATCH("Groupe",Projects!$A$1:$O$1,0))=$A$2),1,0)))</f>
      </c>
      <c r="AB395" s="47" t="str">
        <f>IF(AA395&lt;&gt;0,SUM($AA$4:AA395),0)</f>
      </c>
      <c r="AC395" s="1"/>
      <c r="AD395" s="17"/>
      <c r="AF395" t="str">
        <f>Projects!A393</f>
      </c>
      <c r="AG395" s="1" t="str">
        <f>Projects!D393</f>
      </c>
      <c r="AH395" s="47" t="str">
        <f>IF($A$2="Tous",
IF(AND($AF$2=0,$AG$2=0,DATE(YEAR(AG395),MONTH(AG395),DAY(AG395))&gt;=$O$6,(DATE(YEAR(AG395),MONTH(AG395),DAY(AG395))&lt;=$O$3)),1,
IF(AND($AF$2&lt;&gt;0,$AG$2&lt;&gt;0,DATE(YEAR(AG395),MONTH(AG395),DAY(AG395))&gt;=$AF$2,(DATE(YEAR(AG395),MONTH(AG395),DAY(AG395))&lt;=$AG$2)),1,0)),
IF(AND($AF$2=0,$AG$2=0,DATE(YEAR(AG395),MONTH(AG395),DAY(AG395))&gt;=$O$6,(DATE(YEAR(AG395),MONTH(AG395),DAY(AG395))&lt;=$O$3),INDEX(Projects!$A$1:$O$1000,MATCH(AF395,Projects!$A$1:$A$1000,0),MATCH("Groupe",Projects!$A$1:$O$1,0))=$A$2),1,
IF(AND($AF$2&lt;&gt;0,$AG$2&lt;&gt;0,DATE(YEAR(AG395),MONTH(AG395),DAY(AG395))&gt;=$AF$2,(DATE(YEAR(AG395),MONTH(AG395),DAY(AG395))&lt;=$AG$2),INDEX(Projects!$A$1:$O$1000,MATCH(AF395,Projects!$A$1:$A$1000,0),MATCH("Groupe",Projects!$A$1:$O$1,0))=$A$2),1,0)))</f>
      </c>
      <c r="AI395" s="47" t="str">
        <f>IF(AH395&lt;&gt;0,SUM($AH$4:AH395),0)</f>
      </c>
      <c r="AJ395" s="1"/>
      <c r="AK395" s="17"/>
      <c r="AM395" t="str">
        <f>Potentials!A393</f>
      </c>
      <c r="AN395" s="1" t="str">
        <f>Potentials!L393</f>
      </c>
      <c r="AO395" s="47" t="str">
        <f>IF(INDEX(Potentials!$A$1:$O$1000,MATCH(R395,Potentials!$A$1:$A$1000,0),MATCH("Origine setup",Potentials!$A$1:$O$1,0))&lt;&gt;"",0,
IF($A$2="Tous",
IF(AND($AM$2=0,$AN$2=0,DATE(YEAR(AN395),MONTH(AN395),DAY(AN395))&gt;=$O$6,(DATE(YEAR(AN395),MONTH(AN395),DAY(AN395))&lt;=$O$3),INDEX(Potentials!$A$1:$O$10000,MATCH(AM395,Potentials!$A$1:$A$1000,0),MATCH("Statut",Potentials!$A$1:$O$1,0))="9 -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IF(AND($AM$2&lt;&gt;0,$AN$2&lt;&gt;0,DATE(YEAR(AN395),MONTH(AN395),DAY(AN395))&gt;=$AM$2,(DATE(YEAR(AN395),MONTH(AN395),DAY(AN395))&lt;=$AN$2),INDEX(Potentials!$A$1:$O$10000,MATCH(AM395,Potentials!$A$1:$A$1000,0),MATCH("Statut",Potentials!$A$1:$O$1,0))="9 - Perdu"),1,0)),
IF(AND($AM$2=0,$AN$2=0,DATE(YEAR(AN395),MONTH(AN395),DAY(AN395))&gt;=$O$6,(DATE(YEAR(AN395),MONTH(AN395),DAY(AN395))&lt;=$O$3),INDEX(Potentials!$A$1:$O$1000,MATCH(AM395,Potentials!$A$1:$A$1000,0),MATCH("Groupe",Potentials!$A$1:$O$1,0))=$A$2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,MATCH(AM395,Potentials!$A$1:$A$1000,0),MATCH("Groupe",Potentials!$A$1:$O$1,0))=$A$2,INDEX(Potentials!$A$1:$O$10000,MATCH(AM395,Potentials!$A$1:$A$1000,0),MATCH("Statut",Potentials!$A$1:$O$1,0))="9 - Perdu"),1,0))))</f>
      </c>
      <c r="AP395" s="47" t="str">
        <f>IF(AO395&lt;&gt;0,SUM($AO$4:AO395),0)</f>
      </c>
      <c r="AQ395" s="1"/>
      <c r="AR395" s="17"/>
      <c r="AT395" t="str">
        <f>IF(COUNTIF($AT$4:AT394,Potentials!B393)&gt;0,"",Potentials!B393)</f>
      </c>
      <c r="AU395" s="2" t="str">
        <f t="array" ref="AU395" aca="1" ca="1">IF($A$2="Tous",SUMPRODUCT((Potentials!$F$2:$F$2000)*(Potentials!$B$2:$B$2000=AT395)*(Potentials!$E$2:$E$2000&lt;&gt;"8 - Gagne")*(Potentials!$E$2:$E$2000&lt;&gt;"9 - Perdu")*(Potentials!$E$2:$E$2000&lt;&gt;"10 - Gele"))
+SUMPRODUCT((Potentials!$F$2:$F$2000=0)*(Potentials!$B$2:$B$2000=AT395)*(Potentials!$D$2:$D$2000)*(Potentials!$E$2:$E$2000&lt;&gt;"8 - Gagne")*(Potentials!$E$2:$E$2000&lt;&gt;"9 - Perdu")*(Potentials!$E$2:$E$2000&lt;&gt;"10 - Gele")),
SUMPRODUCT((Potentials!$F$2:$F$2000)*(Potentials!$B$2:$B$2000=AT395)*(Potentials!$E$2:$E$2000&lt;&gt;"8 - Gagne")*(Potentials!$E$2:$E$2000&lt;&gt;"9 - Perdu")*(Potentials!$E$2:$E$2000&lt;&gt;"10 - Gele")*(Potentials!$O$2:$O$2000=$A$2))
+SUMPRODUCT((Potentials!$F$2:$F$2000=0)*(Potentials!$B$2:$B$2000=AT395)*(Potentials!$D$2:$D$2000)*(Potentials!$E$2:$E$2000&lt;&gt;"8 - Gagne")*(Potentials!$E$2:$E$2000&lt;&gt;"9 - Perdu")*(Potentials!$E$2:$E$2000&lt;&gt;"10 - Gele")*(Potentials!$O$2:$O$2000=$A$2)))</f>
      </c>
      <c r="BA395" t="str">
        <f>Potentials!A393</f>
      </c>
      <c r="BB395" s="2" t="str">
        <f t="array" ref="BB395" aca="1" ca="1">IF($A$2="Tous",SUMPRODUCT((Potentials!$F$2:$F$2000)*(Potentials!$A$2:$A$2000=BA395)*(Potentials!$E$2:$E$2000&lt;&gt;"8 - Gagne")*(Potentials!$E$2:$E$2000&lt;&gt;"9 - Perdu")*(Potentials!$E$2:$E$2000&lt;&gt;"10 - Gele"))
+SUMPRODUCT((Potentials!$F$2:$F$2000=0)*(Potentials!$A$2:$A$2000=BA395)*(Potentials!$D$2:$D$2000)*(Potentials!$E$2:$E$2000&lt;&gt;"8 - Gagne")*(Potentials!$E$2:$E$2000&lt;&gt;"9 - Perdu")*(Potentials!$E$2:$E$2000&lt;&gt;"10 - Gele")),
SUMPRODUCT((Potentials!$F$2:$F$2000)*(Potentials!$A$2:$A$2000=BA395)*(Potentials!$E$2:$E$2000&lt;&gt;"8 - Gagne")*(Potentials!$E$2:$E$2000&lt;&gt;"9 - Perdu")*(Potentials!$E$2:$E$2000&lt;&gt;"10 - Gele")*(Potentials!$O$2:$O$2000=$A$2))
+SUMPRODUCT((Potentials!$F$2:$F$2000=0)*(Potentials!$A$2:$A$2000=BA395)*(Potentials!$D$2:$D$2000)*(Potentials!$E$2:$E$2000&lt;&gt;"8 - Gagne")*(Potentials!$E$2:$E$2000&lt;&gt;"9 - Perdu")*(Potentials!$E$2:$E$2000&lt;&gt;"10 - Gele")*(Potentials!$O$2:$O$2000=$A$2)))</f>
      </c>
    </row>
    <row r="396" spans="1:113">
      <c r="R396" t="str">
        <f>Potentials!A394</f>
      </c>
      <c r="S396" s="1" t="str">
        <f>Potentials!M394</f>
      </c>
      <c r="T396" s="47" t="str">
        <f>IF(INDEX(Potentials!$A$1:$O$1000,MATCH(R396,Potentials!$A$1:$A$1000,0),MATCH("Origine setup",Potentials!$A$1:$O$1,0))&lt;&gt;"",0,
IF($A$2="Tous",
IF(AND($R$2=0,$S$2=0,DATE(YEAR(S396),MONTH(S396),DAY(S396))&gt;=$O$6,(DATE(YEAR(S396),MONTH(S396),DAY(S396))&lt;=$O$3),LEFT(R396,3)="PRA"),1,
IF(AND($R$2&lt;&gt;0,$S$2&lt;&gt;0,DATE(YEAR(S396),MONTH(S396),DAY(S396))&gt;=$R$2,(DATE(YEAR(S396),MONTH(S396),DAY(S396))&lt;=$S$2),LEFT(R396,3)="PRA"),1,0)),
IF(AND($R$2=0,$S$2=0,DATE(YEAR(S396),MONTH(S396),DAY(S396))&gt;=$O$6,(DATE(YEAR(S396),MONTH(S396),DAY(S396))&lt;=$O$3),INDEX(Potentials!$A$1:$O$1000,MATCH(R396,Potentials!$A$1:$A$1000,0),MATCH("Groupe",Potentials!$A$1:$O$1,0))=$A$2,LEFT(R396,3)="PRA"),1,
IF(AND($R$2&lt;&gt;0,$S$2&lt;&gt;0,DATE(YEAR(S396),MONTH(S396),DAY(S396))&gt;=$R$2,(DATE(YEAR(S396),MONTH(S396),DAY(S396))&lt;=$S$2),INDEX(Potentials!$A$1:$O$1000,MATCH(R396,Potentials!$A$1:$A$1000,0),MATCH("Groupe",Potentials!$A$1:$O$1,0))=$A$2,LEFT(R396,3)="PRA"),1,0))))</f>
      </c>
      <c r="U396" s="47" t="str">
        <f>IF(T396&lt;&gt;0,SUM($T$4:T396),0)</f>
      </c>
      <c r="V396" s="1"/>
      <c r="W396" s="17"/>
      <c r="Y396" t="str">
        <f>Projects!A394</f>
      </c>
      <c r="Z396" s="1" t="str">
        <f>Projects!I394</f>
      </c>
      <c r="AA396" s="47" t="str">
        <f>IF($A$2="Tous",
IF(AND($Y$2=0,$Z$2=0,DATE(YEAR(Z396),MONTH(Z396),DAY(Z396))&gt;=$O$6,(DATE(YEAR(Z396),MONTH(Z396),DAY(Z396))&lt;=$O$3)),1,
IF(AND($Y$2&lt;&gt;0,$Z$2&lt;&gt;0,DATE(YEAR(Z396),MONTH(Z396),DAY(Z396))&gt;=$Y$2,(DATE(YEAR(Z396),MONTH(Z396),DAY(Z396))&lt;=$Z$2)),1,0)),
IF(AND($Y$2=0,$Z$2=0,DATE(YEAR(Z396),MONTH(Z396),DAY(Z396))&gt;=$O$6,(DATE(YEAR(Z396),MONTH(Z396),DAY(Z396))&lt;=$O$3),INDEX(Projects!$A$1:$O$1000,MATCH(Y396,Projects!$A$1:$A$1000,0),MATCH("Groupe",Projects!$A$1:$O$1,0))=$A$2),1,
IF(AND($Y$2&lt;&gt;0,$Z$2&lt;&gt;0,DATE(YEAR(Z396),MONTH(Z396),DAY(Z396))&gt;=$Y$2,(DATE(YEAR(Z396),MONTH(Z396),DAY(Z396))&lt;=$Z$2),INDEX(Projects!$A$1:$O$1000,MATCH(Y396,Projects!$A$1:$A$1000,0),MATCH("Groupe",Projects!$A$1:$O$1,0))=$A$2),1,0)))</f>
      </c>
      <c r="AB396" s="47" t="str">
        <f>IF(AA396&lt;&gt;0,SUM($AA$4:AA396),0)</f>
      </c>
      <c r="AC396" s="1"/>
      <c r="AD396" s="17"/>
      <c r="AF396" t="str">
        <f>Projects!A394</f>
      </c>
      <c r="AG396" s="1" t="str">
        <f>Projects!D394</f>
      </c>
      <c r="AH396" s="47" t="str">
        <f>IF($A$2="Tous",
IF(AND($AF$2=0,$AG$2=0,DATE(YEAR(AG396),MONTH(AG396),DAY(AG396))&gt;=$O$6,(DATE(YEAR(AG396),MONTH(AG396),DAY(AG396))&lt;=$O$3)),1,
IF(AND($AF$2&lt;&gt;0,$AG$2&lt;&gt;0,DATE(YEAR(AG396),MONTH(AG396),DAY(AG396))&gt;=$AF$2,(DATE(YEAR(AG396),MONTH(AG396),DAY(AG396))&lt;=$AG$2)),1,0)),
IF(AND($AF$2=0,$AG$2=0,DATE(YEAR(AG396),MONTH(AG396),DAY(AG396))&gt;=$O$6,(DATE(YEAR(AG396),MONTH(AG396),DAY(AG396))&lt;=$O$3),INDEX(Projects!$A$1:$O$1000,MATCH(AF396,Projects!$A$1:$A$1000,0),MATCH("Groupe",Projects!$A$1:$O$1,0))=$A$2),1,
IF(AND($AF$2&lt;&gt;0,$AG$2&lt;&gt;0,DATE(YEAR(AG396),MONTH(AG396),DAY(AG396))&gt;=$AF$2,(DATE(YEAR(AG396),MONTH(AG396),DAY(AG396))&lt;=$AG$2),INDEX(Projects!$A$1:$O$1000,MATCH(AF396,Projects!$A$1:$A$1000,0),MATCH("Groupe",Projects!$A$1:$O$1,0))=$A$2),1,0)))</f>
      </c>
      <c r="AI396" s="47" t="str">
        <f>IF(AH396&lt;&gt;0,SUM($AH$4:AH396),0)</f>
      </c>
      <c r="AJ396" s="1"/>
      <c r="AK396" s="17"/>
      <c r="AM396" t="str">
        <f>Potentials!A394</f>
      </c>
      <c r="AN396" s="1" t="str">
        <f>Potentials!L394</f>
      </c>
      <c r="AO396" s="47" t="str">
        <f>IF(INDEX(Potentials!$A$1:$O$1000,MATCH(R396,Potentials!$A$1:$A$1000,0),MATCH("Origine setup",Potentials!$A$1:$O$1,0))&lt;&gt;"",0,
IF($A$2="Tous",
IF(AND($AM$2=0,$AN$2=0,DATE(YEAR(AN396),MONTH(AN396),DAY(AN396))&gt;=$O$6,(DATE(YEAR(AN396),MONTH(AN396),DAY(AN396))&lt;=$O$3),INDEX(Potentials!$A$1:$O$10000,MATCH(AM396,Potentials!$A$1:$A$1000,0),MATCH("Statut",Potentials!$A$1:$O$1,0))="9 -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IF(AND($AM$2&lt;&gt;0,$AN$2&lt;&gt;0,DATE(YEAR(AN396),MONTH(AN396),DAY(AN396))&gt;=$AM$2,(DATE(YEAR(AN396),MONTH(AN396),DAY(AN396))&lt;=$AN$2),INDEX(Potentials!$A$1:$O$10000,MATCH(AM396,Potentials!$A$1:$A$1000,0),MATCH("Statut",Potentials!$A$1:$O$1,0))="9 - Perdu"),1,0)),
IF(AND($AM$2=0,$AN$2=0,DATE(YEAR(AN396),MONTH(AN396),DAY(AN396))&gt;=$O$6,(DATE(YEAR(AN396),MONTH(AN396),DAY(AN396))&lt;=$O$3),INDEX(Potentials!$A$1:$O$1000,MATCH(AM396,Potentials!$A$1:$A$1000,0),MATCH("Groupe",Potentials!$A$1:$O$1,0))=$A$2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,MATCH(AM396,Potentials!$A$1:$A$1000,0),MATCH("Groupe",Potentials!$A$1:$O$1,0))=$A$2,INDEX(Potentials!$A$1:$O$10000,MATCH(AM396,Potentials!$A$1:$A$1000,0),MATCH("Statut",Potentials!$A$1:$O$1,0))="9 - Perdu"),1,0))))</f>
      </c>
      <c r="AP396" s="47" t="str">
        <f>IF(AO396&lt;&gt;0,SUM($AO$4:AO396),0)</f>
      </c>
      <c r="AQ396" s="1"/>
      <c r="AR396" s="17"/>
      <c r="AT396" t="str">
        <f>IF(COUNTIF($AT$4:AT395,Potentials!B394)&gt;0,"",Potentials!B394)</f>
      </c>
      <c r="AU396" s="2" t="str">
        <f t="array" ref="AU396" aca="1" ca="1">IF($A$2="Tous",SUMPRODUCT((Potentials!$F$2:$F$2000)*(Potentials!$B$2:$B$2000=AT396)*(Potentials!$E$2:$E$2000&lt;&gt;"8 - Gagne")*(Potentials!$E$2:$E$2000&lt;&gt;"9 - Perdu")*(Potentials!$E$2:$E$2000&lt;&gt;"10 - Gele"))
+SUMPRODUCT((Potentials!$F$2:$F$2000=0)*(Potentials!$B$2:$B$2000=AT396)*(Potentials!$D$2:$D$2000)*(Potentials!$E$2:$E$2000&lt;&gt;"8 - Gagne")*(Potentials!$E$2:$E$2000&lt;&gt;"9 - Perdu")*(Potentials!$E$2:$E$2000&lt;&gt;"10 - Gele")),
SUMPRODUCT((Potentials!$F$2:$F$2000)*(Potentials!$B$2:$B$2000=AT396)*(Potentials!$E$2:$E$2000&lt;&gt;"8 - Gagne")*(Potentials!$E$2:$E$2000&lt;&gt;"9 - Perdu")*(Potentials!$E$2:$E$2000&lt;&gt;"10 - Gele")*(Potentials!$O$2:$O$2000=$A$2))
+SUMPRODUCT((Potentials!$F$2:$F$2000=0)*(Potentials!$B$2:$B$2000=AT396)*(Potentials!$D$2:$D$2000)*(Potentials!$E$2:$E$2000&lt;&gt;"8 - Gagne")*(Potentials!$E$2:$E$2000&lt;&gt;"9 - Perdu")*(Potentials!$E$2:$E$2000&lt;&gt;"10 - Gele")*(Potentials!$O$2:$O$2000=$A$2)))</f>
      </c>
      <c r="BA396" t="str">
        <f>Potentials!A394</f>
      </c>
      <c r="BB396" s="2" t="str">
        <f t="array" ref="BB396" aca="1" ca="1">IF($A$2="Tous",SUMPRODUCT((Potentials!$F$2:$F$2000)*(Potentials!$A$2:$A$2000=BA396)*(Potentials!$E$2:$E$2000&lt;&gt;"8 - Gagne")*(Potentials!$E$2:$E$2000&lt;&gt;"9 - Perdu")*(Potentials!$E$2:$E$2000&lt;&gt;"10 - Gele"))
+SUMPRODUCT((Potentials!$F$2:$F$2000=0)*(Potentials!$A$2:$A$2000=BA396)*(Potentials!$D$2:$D$2000)*(Potentials!$E$2:$E$2000&lt;&gt;"8 - Gagne")*(Potentials!$E$2:$E$2000&lt;&gt;"9 - Perdu")*(Potentials!$E$2:$E$2000&lt;&gt;"10 - Gele")),
SUMPRODUCT((Potentials!$F$2:$F$2000)*(Potentials!$A$2:$A$2000=BA396)*(Potentials!$E$2:$E$2000&lt;&gt;"8 - Gagne")*(Potentials!$E$2:$E$2000&lt;&gt;"9 - Perdu")*(Potentials!$E$2:$E$2000&lt;&gt;"10 - Gele")*(Potentials!$O$2:$O$2000=$A$2))
+SUMPRODUCT((Potentials!$F$2:$F$2000=0)*(Potentials!$A$2:$A$2000=BA396)*(Potentials!$D$2:$D$2000)*(Potentials!$E$2:$E$2000&lt;&gt;"8 - Gagne")*(Potentials!$E$2:$E$2000&lt;&gt;"9 - Perdu")*(Potentials!$E$2:$E$2000&lt;&gt;"10 - Gele")*(Potentials!$O$2:$O$2000=$A$2)))</f>
      </c>
    </row>
    <row r="397" spans="1:113">
      <c r="R397" t="str">
        <f>Potentials!A395</f>
      </c>
      <c r="S397" s="1" t="str">
        <f>Potentials!M395</f>
      </c>
      <c r="T397" s="47" t="str">
        <f>IF(INDEX(Potentials!$A$1:$O$1000,MATCH(R397,Potentials!$A$1:$A$1000,0),MATCH("Origine setup",Potentials!$A$1:$O$1,0))&lt;&gt;"",0,
IF($A$2="Tous",
IF(AND($R$2=0,$S$2=0,DATE(YEAR(S397),MONTH(S397),DAY(S397))&gt;=$O$6,(DATE(YEAR(S397),MONTH(S397),DAY(S397))&lt;=$O$3),LEFT(R397,3)="PRA"),1,
IF(AND($R$2&lt;&gt;0,$S$2&lt;&gt;0,DATE(YEAR(S397),MONTH(S397),DAY(S397))&gt;=$R$2,(DATE(YEAR(S397),MONTH(S397),DAY(S397))&lt;=$S$2),LEFT(R397,3)="PRA"),1,0)),
IF(AND($R$2=0,$S$2=0,DATE(YEAR(S397),MONTH(S397),DAY(S397))&gt;=$O$6,(DATE(YEAR(S397),MONTH(S397),DAY(S397))&lt;=$O$3),INDEX(Potentials!$A$1:$O$1000,MATCH(R397,Potentials!$A$1:$A$1000,0),MATCH("Groupe",Potentials!$A$1:$O$1,0))=$A$2,LEFT(R397,3)="PRA"),1,
IF(AND($R$2&lt;&gt;0,$S$2&lt;&gt;0,DATE(YEAR(S397),MONTH(S397),DAY(S397))&gt;=$R$2,(DATE(YEAR(S397),MONTH(S397),DAY(S397))&lt;=$S$2),INDEX(Potentials!$A$1:$O$1000,MATCH(R397,Potentials!$A$1:$A$1000,0),MATCH("Groupe",Potentials!$A$1:$O$1,0))=$A$2,LEFT(R397,3)="PRA"),1,0))))</f>
      </c>
      <c r="U397" s="47" t="str">
        <f>IF(T397&lt;&gt;0,SUM($T$4:T397),0)</f>
      </c>
      <c r="V397" s="1"/>
      <c r="W397" s="17"/>
      <c r="Y397" t="str">
        <f>Projects!A395</f>
      </c>
      <c r="Z397" s="1" t="str">
        <f>Projects!I395</f>
      </c>
      <c r="AA397" s="47" t="str">
        <f>IF($A$2="Tous",
IF(AND($Y$2=0,$Z$2=0,DATE(YEAR(Z397),MONTH(Z397),DAY(Z397))&gt;=$O$6,(DATE(YEAR(Z397),MONTH(Z397),DAY(Z397))&lt;=$O$3)),1,
IF(AND($Y$2&lt;&gt;0,$Z$2&lt;&gt;0,DATE(YEAR(Z397),MONTH(Z397),DAY(Z397))&gt;=$Y$2,(DATE(YEAR(Z397),MONTH(Z397),DAY(Z397))&lt;=$Z$2)),1,0)),
IF(AND($Y$2=0,$Z$2=0,DATE(YEAR(Z397),MONTH(Z397),DAY(Z397))&gt;=$O$6,(DATE(YEAR(Z397),MONTH(Z397),DAY(Z397))&lt;=$O$3),INDEX(Projects!$A$1:$O$1000,MATCH(Y397,Projects!$A$1:$A$1000,0),MATCH("Groupe",Projects!$A$1:$O$1,0))=$A$2),1,
IF(AND($Y$2&lt;&gt;0,$Z$2&lt;&gt;0,DATE(YEAR(Z397),MONTH(Z397),DAY(Z397))&gt;=$Y$2,(DATE(YEAR(Z397),MONTH(Z397),DAY(Z397))&lt;=$Z$2),INDEX(Projects!$A$1:$O$1000,MATCH(Y397,Projects!$A$1:$A$1000,0),MATCH("Groupe",Projects!$A$1:$O$1,0))=$A$2),1,0)))</f>
      </c>
      <c r="AB397" s="47" t="str">
        <f>IF(AA397&lt;&gt;0,SUM($AA$4:AA397),0)</f>
      </c>
      <c r="AC397" s="1"/>
      <c r="AD397" s="17"/>
      <c r="AF397" t="str">
        <f>Projects!A395</f>
      </c>
      <c r="AG397" s="1" t="str">
        <f>Projects!D395</f>
      </c>
      <c r="AH397" s="47" t="str">
        <f>IF($A$2="Tous",
IF(AND($AF$2=0,$AG$2=0,DATE(YEAR(AG397),MONTH(AG397),DAY(AG397))&gt;=$O$6,(DATE(YEAR(AG397),MONTH(AG397),DAY(AG397))&lt;=$O$3)),1,
IF(AND($AF$2&lt;&gt;0,$AG$2&lt;&gt;0,DATE(YEAR(AG397),MONTH(AG397),DAY(AG397))&gt;=$AF$2,(DATE(YEAR(AG397),MONTH(AG397),DAY(AG397))&lt;=$AG$2)),1,0)),
IF(AND($AF$2=0,$AG$2=0,DATE(YEAR(AG397),MONTH(AG397),DAY(AG397))&gt;=$O$6,(DATE(YEAR(AG397),MONTH(AG397),DAY(AG397))&lt;=$O$3),INDEX(Projects!$A$1:$O$1000,MATCH(AF397,Projects!$A$1:$A$1000,0),MATCH("Groupe",Projects!$A$1:$O$1,0))=$A$2),1,
IF(AND($AF$2&lt;&gt;0,$AG$2&lt;&gt;0,DATE(YEAR(AG397),MONTH(AG397),DAY(AG397))&gt;=$AF$2,(DATE(YEAR(AG397),MONTH(AG397),DAY(AG397))&lt;=$AG$2),INDEX(Projects!$A$1:$O$1000,MATCH(AF397,Projects!$A$1:$A$1000,0),MATCH("Groupe",Projects!$A$1:$O$1,0))=$A$2),1,0)))</f>
      </c>
      <c r="AI397" s="47" t="str">
        <f>IF(AH397&lt;&gt;0,SUM($AH$4:AH397),0)</f>
      </c>
      <c r="AJ397" s="1"/>
      <c r="AK397" s="17"/>
      <c r="AM397" t="str">
        <f>Potentials!A395</f>
      </c>
      <c r="AN397" s="1" t="str">
        <f>Potentials!L395</f>
      </c>
      <c r="AO397" s="47" t="str">
        <f>IF(INDEX(Potentials!$A$1:$O$1000,MATCH(R397,Potentials!$A$1:$A$1000,0),MATCH("Origine setup",Potentials!$A$1:$O$1,0))&lt;&gt;"",0,
IF($A$2="Tous",
IF(AND($AM$2=0,$AN$2=0,DATE(YEAR(AN397),MONTH(AN397),DAY(AN397))&gt;=$O$6,(DATE(YEAR(AN397),MONTH(AN397),DAY(AN397))&lt;=$O$3),INDEX(Potentials!$A$1:$O$10000,MATCH(AM397,Potentials!$A$1:$A$1000,0),MATCH("Statut",Potentials!$A$1:$O$1,0))="9 -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IF(AND($AM$2&lt;&gt;0,$AN$2&lt;&gt;0,DATE(YEAR(AN397),MONTH(AN397),DAY(AN397))&gt;=$AM$2,(DATE(YEAR(AN397),MONTH(AN397),DAY(AN397))&lt;=$AN$2),INDEX(Potentials!$A$1:$O$10000,MATCH(AM397,Potentials!$A$1:$A$1000,0),MATCH("Statut",Potentials!$A$1:$O$1,0))="9 - Perdu"),1,0)),
IF(AND($AM$2=0,$AN$2=0,DATE(YEAR(AN397),MONTH(AN397),DAY(AN397))&gt;=$O$6,(DATE(YEAR(AN397),MONTH(AN397),DAY(AN397))&lt;=$O$3),INDEX(Potentials!$A$1:$O$1000,MATCH(AM397,Potentials!$A$1:$A$1000,0),MATCH("Groupe",Potentials!$A$1:$O$1,0))=$A$2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,MATCH(AM397,Potentials!$A$1:$A$1000,0),MATCH("Groupe",Potentials!$A$1:$O$1,0))=$A$2,INDEX(Potentials!$A$1:$O$10000,MATCH(AM397,Potentials!$A$1:$A$1000,0),MATCH("Statut",Potentials!$A$1:$O$1,0))="9 - Perdu"),1,0))))</f>
      </c>
      <c r="AP397" s="47" t="str">
        <f>IF(AO397&lt;&gt;0,SUM($AO$4:AO397),0)</f>
      </c>
      <c r="AQ397" s="1"/>
      <c r="AR397" s="17"/>
      <c r="AT397" t="str">
        <f>IF(COUNTIF($AT$4:AT396,Potentials!B395)&gt;0,"",Potentials!B395)</f>
      </c>
      <c r="AU397" s="2" t="str">
        <f t="array" ref="AU397" aca="1" ca="1">IF($A$2="Tous",SUMPRODUCT((Potentials!$F$2:$F$2000)*(Potentials!$B$2:$B$2000=AT397)*(Potentials!$E$2:$E$2000&lt;&gt;"8 - Gagne")*(Potentials!$E$2:$E$2000&lt;&gt;"9 - Perdu")*(Potentials!$E$2:$E$2000&lt;&gt;"10 - Gele"))
+SUMPRODUCT((Potentials!$F$2:$F$2000=0)*(Potentials!$B$2:$B$2000=AT397)*(Potentials!$D$2:$D$2000)*(Potentials!$E$2:$E$2000&lt;&gt;"8 - Gagne")*(Potentials!$E$2:$E$2000&lt;&gt;"9 - Perdu")*(Potentials!$E$2:$E$2000&lt;&gt;"10 - Gele")),
SUMPRODUCT((Potentials!$F$2:$F$2000)*(Potentials!$B$2:$B$2000=AT397)*(Potentials!$E$2:$E$2000&lt;&gt;"8 - Gagne")*(Potentials!$E$2:$E$2000&lt;&gt;"9 - Perdu")*(Potentials!$E$2:$E$2000&lt;&gt;"10 - Gele")*(Potentials!$O$2:$O$2000=$A$2))
+SUMPRODUCT((Potentials!$F$2:$F$2000=0)*(Potentials!$B$2:$B$2000=AT397)*(Potentials!$D$2:$D$2000)*(Potentials!$E$2:$E$2000&lt;&gt;"8 - Gagne")*(Potentials!$E$2:$E$2000&lt;&gt;"9 - Perdu")*(Potentials!$E$2:$E$2000&lt;&gt;"10 - Gele")*(Potentials!$O$2:$O$2000=$A$2)))</f>
      </c>
      <c r="BA397" t="str">
        <f>Potentials!A395</f>
      </c>
      <c r="BB397" s="2" t="str">
        <f t="array" ref="BB397" aca="1" ca="1">IF($A$2="Tous",SUMPRODUCT((Potentials!$F$2:$F$2000)*(Potentials!$A$2:$A$2000=BA397)*(Potentials!$E$2:$E$2000&lt;&gt;"8 - Gagne")*(Potentials!$E$2:$E$2000&lt;&gt;"9 - Perdu")*(Potentials!$E$2:$E$2000&lt;&gt;"10 - Gele"))
+SUMPRODUCT((Potentials!$F$2:$F$2000=0)*(Potentials!$A$2:$A$2000=BA397)*(Potentials!$D$2:$D$2000)*(Potentials!$E$2:$E$2000&lt;&gt;"8 - Gagne")*(Potentials!$E$2:$E$2000&lt;&gt;"9 - Perdu")*(Potentials!$E$2:$E$2000&lt;&gt;"10 - Gele")),
SUMPRODUCT((Potentials!$F$2:$F$2000)*(Potentials!$A$2:$A$2000=BA397)*(Potentials!$E$2:$E$2000&lt;&gt;"8 - Gagne")*(Potentials!$E$2:$E$2000&lt;&gt;"9 - Perdu")*(Potentials!$E$2:$E$2000&lt;&gt;"10 - Gele")*(Potentials!$O$2:$O$2000=$A$2))
+SUMPRODUCT((Potentials!$F$2:$F$2000=0)*(Potentials!$A$2:$A$2000=BA397)*(Potentials!$D$2:$D$2000)*(Potentials!$E$2:$E$2000&lt;&gt;"8 - Gagne")*(Potentials!$E$2:$E$2000&lt;&gt;"9 - Perdu")*(Potentials!$E$2:$E$2000&lt;&gt;"10 - Gele")*(Potentials!$O$2:$O$2000=$A$2)))</f>
      </c>
    </row>
    <row r="398" spans="1:113">
      <c r="R398" t="str">
        <f>Potentials!A396</f>
      </c>
      <c r="S398" s="1" t="str">
        <f>Potentials!M396</f>
      </c>
      <c r="T398" s="47" t="str">
        <f>IF(INDEX(Potentials!$A$1:$O$1000,MATCH(R398,Potentials!$A$1:$A$1000,0),MATCH("Origine setup",Potentials!$A$1:$O$1,0))&lt;&gt;"",0,
IF($A$2="Tous",
IF(AND($R$2=0,$S$2=0,DATE(YEAR(S398),MONTH(S398),DAY(S398))&gt;=$O$6,(DATE(YEAR(S398),MONTH(S398),DAY(S398))&lt;=$O$3),LEFT(R398,3)="PRA"),1,
IF(AND($R$2&lt;&gt;0,$S$2&lt;&gt;0,DATE(YEAR(S398),MONTH(S398),DAY(S398))&gt;=$R$2,(DATE(YEAR(S398),MONTH(S398),DAY(S398))&lt;=$S$2),LEFT(R398,3)="PRA"),1,0)),
IF(AND($R$2=0,$S$2=0,DATE(YEAR(S398),MONTH(S398),DAY(S398))&gt;=$O$6,(DATE(YEAR(S398),MONTH(S398),DAY(S398))&lt;=$O$3),INDEX(Potentials!$A$1:$O$1000,MATCH(R398,Potentials!$A$1:$A$1000,0),MATCH("Groupe",Potentials!$A$1:$O$1,0))=$A$2,LEFT(R398,3)="PRA"),1,
IF(AND($R$2&lt;&gt;0,$S$2&lt;&gt;0,DATE(YEAR(S398),MONTH(S398),DAY(S398))&gt;=$R$2,(DATE(YEAR(S398),MONTH(S398),DAY(S398))&lt;=$S$2),INDEX(Potentials!$A$1:$O$1000,MATCH(R398,Potentials!$A$1:$A$1000,0),MATCH("Groupe",Potentials!$A$1:$O$1,0))=$A$2,LEFT(R398,3)="PRA"),1,0))))</f>
      </c>
      <c r="U398" s="47" t="str">
        <f>IF(T398&lt;&gt;0,SUM($T$4:T398),0)</f>
      </c>
      <c r="V398" s="1"/>
      <c r="W398" s="17"/>
      <c r="Y398" t="str">
        <f>Projects!A396</f>
      </c>
      <c r="Z398" s="1" t="str">
        <f>Projects!I396</f>
      </c>
      <c r="AA398" s="47" t="str">
        <f>IF($A$2="Tous",
IF(AND($Y$2=0,$Z$2=0,DATE(YEAR(Z398),MONTH(Z398),DAY(Z398))&gt;=$O$6,(DATE(YEAR(Z398),MONTH(Z398),DAY(Z398))&lt;=$O$3)),1,
IF(AND($Y$2&lt;&gt;0,$Z$2&lt;&gt;0,DATE(YEAR(Z398),MONTH(Z398),DAY(Z398))&gt;=$Y$2,(DATE(YEAR(Z398),MONTH(Z398),DAY(Z398))&lt;=$Z$2)),1,0)),
IF(AND($Y$2=0,$Z$2=0,DATE(YEAR(Z398),MONTH(Z398),DAY(Z398))&gt;=$O$6,(DATE(YEAR(Z398),MONTH(Z398),DAY(Z398))&lt;=$O$3),INDEX(Projects!$A$1:$O$1000,MATCH(Y398,Projects!$A$1:$A$1000,0),MATCH("Groupe",Projects!$A$1:$O$1,0))=$A$2),1,
IF(AND($Y$2&lt;&gt;0,$Z$2&lt;&gt;0,DATE(YEAR(Z398),MONTH(Z398),DAY(Z398))&gt;=$Y$2,(DATE(YEAR(Z398),MONTH(Z398),DAY(Z398))&lt;=$Z$2),INDEX(Projects!$A$1:$O$1000,MATCH(Y398,Projects!$A$1:$A$1000,0),MATCH("Groupe",Projects!$A$1:$O$1,0))=$A$2),1,0)))</f>
      </c>
      <c r="AB398" s="47" t="str">
        <f>IF(AA398&lt;&gt;0,SUM($AA$4:AA398),0)</f>
      </c>
      <c r="AC398" s="1"/>
      <c r="AD398" s="17"/>
      <c r="AF398" t="str">
        <f>Projects!A396</f>
      </c>
      <c r="AG398" s="1" t="str">
        <f>Projects!D396</f>
      </c>
      <c r="AH398" s="47" t="str">
        <f>IF($A$2="Tous",
IF(AND($AF$2=0,$AG$2=0,DATE(YEAR(AG398),MONTH(AG398),DAY(AG398))&gt;=$O$6,(DATE(YEAR(AG398),MONTH(AG398),DAY(AG398))&lt;=$O$3)),1,
IF(AND($AF$2&lt;&gt;0,$AG$2&lt;&gt;0,DATE(YEAR(AG398),MONTH(AG398),DAY(AG398))&gt;=$AF$2,(DATE(YEAR(AG398),MONTH(AG398),DAY(AG398))&lt;=$AG$2)),1,0)),
IF(AND($AF$2=0,$AG$2=0,DATE(YEAR(AG398),MONTH(AG398),DAY(AG398))&gt;=$O$6,(DATE(YEAR(AG398),MONTH(AG398),DAY(AG398))&lt;=$O$3),INDEX(Projects!$A$1:$O$1000,MATCH(AF398,Projects!$A$1:$A$1000,0),MATCH("Groupe",Projects!$A$1:$O$1,0))=$A$2),1,
IF(AND($AF$2&lt;&gt;0,$AG$2&lt;&gt;0,DATE(YEAR(AG398),MONTH(AG398),DAY(AG398))&gt;=$AF$2,(DATE(YEAR(AG398),MONTH(AG398),DAY(AG398))&lt;=$AG$2),INDEX(Projects!$A$1:$O$1000,MATCH(AF398,Projects!$A$1:$A$1000,0),MATCH("Groupe",Projects!$A$1:$O$1,0))=$A$2),1,0)))</f>
      </c>
      <c r="AI398" s="47" t="str">
        <f>IF(AH398&lt;&gt;0,SUM($AH$4:AH398),0)</f>
      </c>
      <c r="AJ398" s="1"/>
      <c r="AK398" s="17"/>
      <c r="AM398" t="str">
        <f>Potentials!A396</f>
      </c>
      <c r="AN398" s="1" t="str">
        <f>Potentials!L396</f>
      </c>
      <c r="AO398" s="47" t="str">
        <f>IF(INDEX(Potentials!$A$1:$O$1000,MATCH(R398,Potentials!$A$1:$A$1000,0),MATCH("Origine setup",Potentials!$A$1:$O$1,0))&lt;&gt;"",0,
IF($A$2="Tous",
IF(AND($AM$2=0,$AN$2=0,DATE(YEAR(AN398),MONTH(AN398),DAY(AN398))&gt;=$O$6,(DATE(YEAR(AN398),MONTH(AN398),DAY(AN398))&lt;=$O$3),INDEX(Potentials!$A$1:$O$10000,MATCH(AM398,Potentials!$A$1:$A$1000,0),MATCH("Statut",Potentials!$A$1:$O$1,0))="9 -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IF(AND($AM$2&lt;&gt;0,$AN$2&lt;&gt;0,DATE(YEAR(AN398),MONTH(AN398),DAY(AN398))&gt;=$AM$2,(DATE(YEAR(AN398),MONTH(AN398),DAY(AN398))&lt;=$AN$2),INDEX(Potentials!$A$1:$O$10000,MATCH(AM398,Potentials!$A$1:$A$1000,0),MATCH("Statut",Potentials!$A$1:$O$1,0))="9 - Perdu"),1,0)),
IF(AND($AM$2=0,$AN$2=0,DATE(YEAR(AN398),MONTH(AN398),DAY(AN398))&gt;=$O$6,(DATE(YEAR(AN398),MONTH(AN398),DAY(AN398))&lt;=$O$3),INDEX(Potentials!$A$1:$O$1000,MATCH(AM398,Potentials!$A$1:$A$1000,0),MATCH("Groupe",Potentials!$A$1:$O$1,0))=$A$2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,MATCH(AM398,Potentials!$A$1:$A$1000,0),MATCH("Groupe",Potentials!$A$1:$O$1,0))=$A$2,INDEX(Potentials!$A$1:$O$10000,MATCH(AM398,Potentials!$A$1:$A$1000,0),MATCH("Statut",Potentials!$A$1:$O$1,0))="9 - Perdu"),1,0))))</f>
      </c>
      <c r="AP398" s="47" t="str">
        <f>IF(AO398&lt;&gt;0,SUM($AO$4:AO398),0)</f>
      </c>
      <c r="AQ398" s="1"/>
      <c r="AR398" s="17"/>
      <c r="AT398" t="str">
        <f>IF(COUNTIF($AT$4:AT397,Potentials!B396)&gt;0,"",Potentials!B396)</f>
      </c>
      <c r="AU398" s="2" t="str">
        <f t="array" ref="AU398" aca="1" ca="1">IF($A$2="Tous",SUMPRODUCT((Potentials!$F$2:$F$2000)*(Potentials!$B$2:$B$2000=AT398)*(Potentials!$E$2:$E$2000&lt;&gt;"8 - Gagne")*(Potentials!$E$2:$E$2000&lt;&gt;"9 - Perdu")*(Potentials!$E$2:$E$2000&lt;&gt;"10 - Gele"))
+SUMPRODUCT((Potentials!$F$2:$F$2000=0)*(Potentials!$B$2:$B$2000=AT398)*(Potentials!$D$2:$D$2000)*(Potentials!$E$2:$E$2000&lt;&gt;"8 - Gagne")*(Potentials!$E$2:$E$2000&lt;&gt;"9 - Perdu")*(Potentials!$E$2:$E$2000&lt;&gt;"10 - Gele")),
SUMPRODUCT((Potentials!$F$2:$F$2000)*(Potentials!$B$2:$B$2000=AT398)*(Potentials!$E$2:$E$2000&lt;&gt;"8 - Gagne")*(Potentials!$E$2:$E$2000&lt;&gt;"9 - Perdu")*(Potentials!$E$2:$E$2000&lt;&gt;"10 - Gele")*(Potentials!$O$2:$O$2000=$A$2))
+SUMPRODUCT((Potentials!$F$2:$F$2000=0)*(Potentials!$B$2:$B$2000=AT398)*(Potentials!$D$2:$D$2000)*(Potentials!$E$2:$E$2000&lt;&gt;"8 - Gagne")*(Potentials!$E$2:$E$2000&lt;&gt;"9 - Perdu")*(Potentials!$E$2:$E$2000&lt;&gt;"10 - Gele")*(Potentials!$O$2:$O$2000=$A$2)))</f>
      </c>
      <c r="BA398" t="str">
        <f>Potentials!A396</f>
      </c>
      <c r="BB398" s="2" t="str">
        <f t="array" ref="BB398" aca="1" ca="1">IF($A$2="Tous",SUMPRODUCT((Potentials!$F$2:$F$2000)*(Potentials!$A$2:$A$2000=BA398)*(Potentials!$E$2:$E$2000&lt;&gt;"8 - Gagne")*(Potentials!$E$2:$E$2000&lt;&gt;"9 - Perdu")*(Potentials!$E$2:$E$2000&lt;&gt;"10 - Gele"))
+SUMPRODUCT((Potentials!$F$2:$F$2000=0)*(Potentials!$A$2:$A$2000=BA398)*(Potentials!$D$2:$D$2000)*(Potentials!$E$2:$E$2000&lt;&gt;"8 - Gagne")*(Potentials!$E$2:$E$2000&lt;&gt;"9 - Perdu")*(Potentials!$E$2:$E$2000&lt;&gt;"10 - Gele")),
SUMPRODUCT((Potentials!$F$2:$F$2000)*(Potentials!$A$2:$A$2000=BA398)*(Potentials!$E$2:$E$2000&lt;&gt;"8 - Gagne")*(Potentials!$E$2:$E$2000&lt;&gt;"9 - Perdu")*(Potentials!$E$2:$E$2000&lt;&gt;"10 - Gele")*(Potentials!$O$2:$O$2000=$A$2))
+SUMPRODUCT((Potentials!$F$2:$F$2000=0)*(Potentials!$A$2:$A$2000=BA398)*(Potentials!$D$2:$D$2000)*(Potentials!$E$2:$E$2000&lt;&gt;"8 - Gagne")*(Potentials!$E$2:$E$2000&lt;&gt;"9 - Perdu")*(Potentials!$E$2:$E$2000&lt;&gt;"10 - Gele")*(Potentials!$O$2:$O$2000=$A$2)))</f>
      </c>
    </row>
    <row r="399" spans="1:113">
      <c r="R399" t="str">
        <f>Potentials!A397</f>
      </c>
      <c r="S399" s="1" t="str">
        <f>Potentials!M397</f>
      </c>
      <c r="T399" s="47" t="str">
        <f>IF(INDEX(Potentials!$A$1:$O$1000,MATCH(R399,Potentials!$A$1:$A$1000,0),MATCH("Origine setup",Potentials!$A$1:$O$1,0))&lt;&gt;"",0,
IF($A$2="Tous",
IF(AND($R$2=0,$S$2=0,DATE(YEAR(S399),MONTH(S399),DAY(S399))&gt;=$O$6,(DATE(YEAR(S399),MONTH(S399),DAY(S399))&lt;=$O$3),LEFT(R399,3)="PRA"),1,
IF(AND($R$2&lt;&gt;0,$S$2&lt;&gt;0,DATE(YEAR(S399),MONTH(S399),DAY(S399))&gt;=$R$2,(DATE(YEAR(S399),MONTH(S399),DAY(S399))&lt;=$S$2),LEFT(R399,3)="PRA"),1,0)),
IF(AND($R$2=0,$S$2=0,DATE(YEAR(S399),MONTH(S399),DAY(S399))&gt;=$O$6,(DATE(YEAR(S399),MONTH(S399),DAY(S399))&lt;=$O$3),INDEX(Potentials!$A$1:$O$1000,MATCH(R399,Potentials!$A$1:$A$1000,0),MATCH("Groupe",Potentials!$A$1:$O$1,0))=$A$2,LEFT(R399,3)="PRA"),1,
IF(AND($R$2&lt;&gt;0,$S$2&lt;&gt;0,DATE(YEAR(S399),MONTH(S399),DAY(S399))&gt;=$R$2,(DATE(YEAR(S399),MONTH(S399),DAY(S399))&lt;=$S$2),INDEX(Potentials!$A$1:$O$1000,MATCH(R399,Potentials!$A$1:$A$1000,0),MATCH("Groupe",Potentials!$A$1:$O$1,0))=$A$2,LEFT(R399,3)="PRA"),1,0))))</f>
      </c>
      <c r="U399" s="47" t="str">
        <f>IF(T399&lt;&gt;0,SUM($T$4:T399),0)</f>
      </c>
      <c r="V399" s="1"/>
      <c r="W399" s="17"/>
      <c r="Y399" t="str">
        <f>Projects!A397</f>
      </c>
      <c r="Z399" s="1" t="str">
        <f>Projects!I397</f>
      </c>
      <c r="AA399" s="47" t="str">
        <f>IF($A$2="Tous",
IF(AND($Y$2=0,$Z$2=0,DATE(YEAR(Z399),MONTH(Z399),DAY(Z399))&gt;=$O$6,(DATE(YEAR(Z399),MONTH(Z399),DAY(Z399))&lt;=$O$3)),1,
IF(AND($Y$2&lt;&gt;0,$Z$2&lt;&gt;0,DATE(YEAR(Z399),MONTH(Z399),DAY(Z399))&gt;=$Y$2,(DATE(YEAR(Z399),MONTH(Z399),DAY(Z399))&lt;=$Z$2)),1,0)),
IF(AND($Y$2=0,$Z$2=0,DATE(YEAR(Z399),MONTH(Z399),DAY(Z399))&gt;=$O$6,(DATE(YEAR(Z399),MONTH(Z399),DAY(Z399))&lt;=$O$3),INDEX(Projects!$A$1:$O$1000,MATCH(Y399,Projects!$A$1:$A$1000,0),MATCH("Groupe",Projects!$A$1:$O$1,0))=$A$2),1,
IF(AND($Y$2&lt;&gt;0,$Z$2&lt;&gt;0,DATE(YEAR(Z399),MONTH(Z399),DAY(Z399))&gt;=$Y$2,(DATE(YEAR(Z399),MONTH(Z399),DAY(Z399))&lt;=$Z$2),INDEX(Projects!$A$1:$O$1000,MATCH(Y399,Projects!$A$1:$A$1000,0),MATCH("Groupe",Projects!$A$1:$O$1,0))=$A$2),1,0)))</f>
      </c>
      <c r="AB399" s="47" t="str">
        <f>IF(AA399&lt;&gt;0,SUM($AA$4:AA399),0)</f>
      </c>
      <c r="AC399" s="1"/>
      <c r="AD399" s="17"/>
      <c r="AF399" t="str">
        <f>Projects!A397</f>
      </c>
      <c r="AG399" s="1" t="str">
        <f>Projects!D397</f>
      </c>
      <c r="AH399" s="47" t="str">
        <f>IF($A$2="Tous",
IF(AND($AF$2=0,$AG$2=0,DATE(YEAR(AG399),MONTH(AG399),DAY(AG399))&gt;=$O$6,(DATE(YEAR(AG399),MONTH(AG399),DAY(AG399))&lt;=$O$3)),1,
IF(AND($AF$2&lt;&gt;0,$AG$2&lt;&gt;0,DATE(YEAR(AG399),MONTH(AG399),DAY(AG399))&gt;=$AF$2,(DATE(YEAR(AG399),MONTH(AG399),DAY(AG399))&lt;=$AG$2)),1,0)),
IF(AND($AF$2=0,$AG$2=0,DATE(YEAR(AG399),MONTH(AG399),DAY(AG399))&gt;=$O$6,(DATE(YEAR(AG399),MONTH(AG399),DAY(AG399))&lt;=$O$3),INDEX(Projects!$A$1:$O$1000,MATCH(AF399,Projects!$A$1:$A$1000,0),MATCH("Groupe",Projects!$A$1:$O$1,0))=$A$2),1,
IF(AND($AF$2&lt;&gt;0,$AG$2&lt;&gt;0,DATE(YEAR(AG399),MONTH(AG399),DAY(AG399))&gt;=$AF$2,(DATE(YEAR(AG399),MONTH(AG399),DAY(AG399))&lt;=$AG$2),INDEX(Projects!$A$1:$O$1000,MATCH(AF399,Projects!$A$1:$A$1000,0),MATCH("Groupe",Projects!$A$1:$O$1,0))=$A$2),1,0)))</f>
      </c>
      <c r="AI399" s="47" t="str">
        <f>IF(AH399&lt;&gt;0,SUM($AH$4:AH399),0)</f>
      </c>
      <c r="AJ399" s="1"/>
      <c r="AK399" s="17"/>
      <c r="AM399" t="str">
        <f>Potentials!A397</f>
      </c>
      <c r="AN399" s="1" t="str">
        <f>Potentials!L397</f>
      </c>
      <c r="AO399" s="47" t="str">
        <f>IF(INDEX(Potentials!$A$1:$O$1000,MATCH(R399,Potentials!$A$1:$A$1000,0),MATCH("Origine setup",Potentials!$A$1:$O$1,0))&lt;&gt;"",0,
IF($A$2="Tous",
IF(AND($AM$2=0,$AN$2=0,DATE(YEAR(AN399),MONTH(AN399),DAY(AN399))&gt;=$O$6,(DATE(YEAR(AN399),MONTH(AN399),DAY(AN399))&lt;=$O$3),INDEX(Potentials!$A$1:$O$10000,MATCH(AM399,Potentials!$A$1:$A$1000,0),MATCH("Statut",Potentials!$A$1:$O$1,0))="9 -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IF(AND($AM$2&lt;&gt;0,$AN$2&lt;&gt;0,DATE(YEAR(AN399),MONTH(AN399),DAY(AN399))&gt;=$AM$2,(DATE(YEAR(AN399),MONTH(AN399),DAY(AN399))&lt;=$AN$2),INDEX(Potentials!$A$1:$O$10000,MATCH(AM399,Potentials!$A$1:$A$1000,0),MATCH("Statut",Potentials!$A$1:$O$1,0))="9 - Perdu"),1,0)),
IF(AND($AM$2=0,$AN$2=0,DATE(YEAR(AN399),MONTH(AN399),DAY(AN399))&gt;=$O$6,(DATE(YEAR(AN399),MONTH(AN399),DAY(AN399))&lt;=$O$3),INDEX(Potentials!$A$1:$O$1000,MATCH(AM399,Potentials!$A$1:$A$1000,0),MATCH("Groupe",Potentials!$A$1:$O$1,0))=$A$2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,MATCH(AM399,Potentials!$A$1:$A$1000,0),MATCH("Groupe",Potentials!$A$1:$O$1,0))=$A$2,INDEX(Potentials!$A$1:$O$10000,MATCH(AM399,Potentials!$A$1:$A$1000,0),MATCH("Statut",Potentials!$A$1:$O$1,0))="9 - Perdu"),1,0))))</f>
      </c>
      <c r="AP399" s="47" t="str">
        <f>IF(AO399&lt;&gt;0,SUM($AO$4:AO399),0)</f>
      </c>
      <c r="AQ399" s="1"/>
      <c r="AR399" s="17"/>
      <c r="AT399" t="str">
        <f>IF(COUNTIF($AT$4:AT398,Potentials!B397)&gt;0,"",Potentials!B397)</f>
      </c>
      <c r="AU399" s="2" t="str">
        <f t="array" ref="AU399" aca="1" ca="1">IF($A$2="Tous",SUMPRODUCT((Potentials!$F$2:$F$2000)*(Potentials!$B$2:$B$2000=AT399)*(Potentials!$E$2:$E$2000&lt;&gt;"8 - Gagne")*(Potentials!$E$2:$E$2000&lt;&gt;"9 - Perdu")*(Potentials!$E$2:$E$2000&lt;&gt;"10 - Gele"))
+SUMPRODUCT((Potentials!$F$2:$F$2000=0)*(Potentials!$B$2:$B$2000=AT399)*(Potentials!$D$2:$D$2000)*(Potentials!$E$2:$E$2000&lt;&gt;"8 - Gagne")*(Potentials!$E$2:$E$2000&lt;&gt;"9 - Perdu")*(Potentials!$E$2:$E$2000&lt;&gt;"10 - Gele")),
SUMPRODUCT((Potentials!$F$2:$F$2000)*(Potentials!$B$2:$B$2000=AT399)*(Potentials!$E$2:$E$2000&lt;&gt;"8 - Gagne")*(Potentials!$E$2:$E$2000&lt;&gt;"9 - Perdu")*(Potentials!$E$2:$E$2000&lt;&gt;"10 - Gele")*(Potentials!$O$2:$O$2000=$A$2))
+SUMPRODUCT((Potentials!$F$2:$F$2000=0)*(Potentials!$B$2:$B$2000=AT399)*(Potentials!$D$2:$D$2000)*(Potentials!$E$2:$E$2000&lt;&gt;"8 - Gagne")*(Potentials!$E$2:$E$2000&lt;&gt;"9 - Perdu")*(Potentials!$E$2:$E$2000&lt;&gt;"10 - Gele")*(Potentials!$O$2:$O$2000=$A$2)))</f>
      </c>
      <c r="BA399" t="str">
        <f>Potentials!A397</f>
      </c>
      <c r="BB399" s="2" t="str">
        <f t="array" ref="BB399" aca="1" ca="1">IF($A$2="Tous",SUMPRODUCT((Potentials!$F$2:$F$2000)*(Potentials!$A$2:$A$2000=BA399)*(Potentials!$E$2:$E$2000&lt;&gt;"8 - Gagne")*(Potentials!$E$2:$E$2000&lt;&gt;"9 - Perdu")*(Potentials!$E$2:$E$2000&lt;&gt;"10 - Gele"))
+SUMPRODUCT((Potentials!$F$2:$F$2000=0)*(Potentials!$A$2:$A$2000=BA399)*(Potentials!$D$2:$D$2000)*(Potentials!$E$2:$E$2000&lt;&gt;"8 - Gagne")*(Potentials!$E$2:$E$2000&lt;&gt;"9 - Perdu")*(Potentials!$E$2:$E$2000&lt;&gt;"10 - Gele")),
SUMPRODUCT((Potentials!$F$2:$F$2000)*(Potentials!$A$2:$A$2000=BA399)*(Potentials!$E$2:$E$2000&lt;&gt;"8 - Gagne")*(Potentials!$E$2:$E$2000&lt;&gt;"9 - Perdu")*(Potentials!$E$2:$E$2000&lt;&gt;"10 - Gele")*(Potentials!$O$2:$O$2000=$A$2))
+SUMPRODUCT((Potentials!$F$2:$F$2000=0)*(Potentials!$A$2:$A$2000=BA399)*(Potentials!$D$2:$D$2000)*(Potentials!$E$2:$E$2000&lt;&gt;"8 - Gagne")*(Potentials!$E$2:$E$2000&lt;&gt;"9 - Perdu")*(Potentials!$E$2:$E$2000&lt;&gt;"10 - Gele")*(Potentials!$O$2:$O$2000=$A$2)))</f>
      </c>
    </row>
    <row r="400" spans="1:113">
      <c r="R400" t="str">
        <f>Potentials!A398</f>
      </c>
      <c r="S400" s="1" t="str">
        <f>Potentials!M398</f>
      </c>
      <c r="T400" s="47" t="str">
        <f>IF(INDEX(Potentials!$A$1:$O$1000,MATCH(R400,Potentials!$A$1:$A$1000,0),MATCH("Origine setup",Potentials!$A$1:$O$1,0))&lt;&gt;"",0,
IF($A$2="Tous",
IF(AND($R$2=0,$S$2=0,DATE(YEAR(S400),MONTH(S400),DAY(S400))&gt;=$O$6,(DATE(YEAR(S400),MONTH(S400),DAY(S400))&lt;=$O$3),LEFT(R400,3)="PRA"),1,
IF(AND($R$2&lt;&gt;0,$S$2&lt;&gt;0,DATE(YEAR(S400),MONTH(S400),DAY(S400))&gt;=$R$2,(DATE(YEAR(S400),MONTH(S400),DAY(S400))&lt;=$S$2),LEFT(R400,3)="PRA"),1,0)),
IF(AND($R$2=0,$S$2=0,DATE(YEAR(S400),MONTH(S400),DAY(S400))&gt;=$O$6,(DATE(YEAR(S400),MONTH(S400),DAY(S400))&lt;=$O$3),INDEX(Potentials!$A$1:$O$1000,MATCH(R400,Potentials!$A$1:$A$1000,0),MATCH("Groupe",Potentials!$A$1:$O$1,0))=$A$2,LEFT(R400,3)="PRA"),1,
IF(AND($R$2&lt;&gt;0,$S$2&lt;&gt;0,DATE(YEAR(S400),MONTH(S400),DAY(S400))&gt;=$R$2,(DATE(YEAR(S400),MONTH(S400),DAY(S400))&lt;=$S$2),INDEX(Potentials!$A$1:$O$1000,MATCH(R400,Potentials!$A$1:$A$1000,0),MATCH("Groupe",Potentials!$A$1:$O$1,0))=$A$2,LEFT(R400,3)="PRA"),1,0))))</f>
      </c>
      <c r="U400" s="47" t="str">
        <f>IF(T400&lt;&gt;0,SUM($T$4:T400),0)</f>
      </c>
      <c r="V400" s="1"/>
      <c r="W400" s="17"/>
      <c r="Y400" t="str">
        <f>Projects!A398</f>
      </c>
      <c r="Z400" s="1" t="str">
        <f>Projects!I398</f>
      </c>
      <c r="AA400" s="47" t="str">
        <f>IF($A$2="Tous",
IF(AND($Y$2=0,$Z$2=0,DATE(YEAR(Z400),MONTH(Z400),DAY(Z400))&gt;=$O$6,(DATE(YEAR(Z400),MONTH(Z400),DAY(Z400))&lt;=$O$3)),1,
IF(AND($Y$2&lt;&gt;0,$Z$2&lt;&gt;0,DATE(YEAR(Z400),MONTH(Z400),DAY(Z400))&gt;=$Y$2,(DATE(YEAR(Z400),MONTH(Z400),DAY(Z400))&lt;=$Z$2)),1,0)),
IF(AND($Y$2=0,$Z$2=0,DATE(YEAR(Z400),MONTH(Z400),DAY(Z400))&gt;=$O$6,(DATE(YEAR(Z400),MONTH(Z400),DAY(Z400))&lt;=$O$3),INDEX(Projects!$A$1:$O$1000,MATCH(Y400,Projects!$A$1:$A$1000,0),MATCH("Groupe",Projects!$A$1:$O$1,0))=$A$2),1,
IF(AND($Y$2&lt;&gt;0,$Z$2&lt;&gt;0,DATE(YEAR(Z400),MONTH(Z400),DAY(Z400))&gt;=$Y$2,(DATE(YEAR(Z400),MONTH(Z400),DAY(Z400))&lt;=$Z$2),INDEX(Projects!$A$1:$O$1000,MATCH(Y400,Projects!$A$1:$A$1000,0),MATCH("Groupe",Projects!$A$1:$O$1,0))=$A$2),1,0)))</f>
      </c>
      <c r="AB400" s="47" t="str">
        <f>IF(AA400&lt;&gt;0,SUM($AA$4:AA400),0)</f>
      </c>
      <c r="AC400" s="1"/>
      <c r="AD400" s="17"/>
      <c r="AF400" t="str">
        <f>Projects!A398</f>
      </c>
      <c r="AG400" s="1" t="str">
        <f>Projects!D398</f>
      </c>
      <c r="AH400" s="47" t="str">
        <f>IF($A$2="Tous",
IF(AND($AF$2=0,$AG$2=0,DATE(YEAR(AG400),MONTH(AG400),DAY(AG400))&gt;=$O$6,(DATE(YEAR(AG400),MONTH(AG400),DAY(AG400))&lt;=$O$3)),1,
IF(AND($AF$2&lt;&gt;0,$AG$2&lt;&gt;0,DATE(YEAR(AG400),MONTH(AG400),DAY(AG400))&gt;=$AF$2,(DATE(YEAR(AG400),MONTH(AG400),DAY(AG400))&lt;=$AG$2)),1,0)),
IF(AND($AF$2=0,$AG$2=0,DATE(YEAR(AG400),MONTH(AG400),DAY(AG400))&gt;=$O$6,(DATE(YEAR(AG400),MONTH(AG400),DAY(AG400))&lt;=$O$3),INDEX(Projects!$A$1:$O$1000,MATCH(AF400,Projects!$A$1:$A$1000,0),MATCH("Groupe",Projects!$A$1:$O$1,0))=$A$2),1,
IF(AND($AF$2&lt;&gt;0,$AG$2&lt;&gt;0,DATE(YEAR(AG400),MONTH(AG400),DAY(AG400))&gt;=$AF$2,(DATE(YEAR(AG400),MONTH(AG400),DAY(AG400))&lt;=$AG$2),INDEX(Projects!$A$1:$O$1000,MATCH(AF400,Projects!$A$1:$A$1000,0),MATCH("Groupe",Projects!$A$1:$O$1,0))=$A$2),1,0)))</f>
      </c>
      <c r="AI400" s="47" t="str">
        <f>IF(AH400&lt;&gt;0,SUM($AH$4:AH400),0)</f>
      </c>
      <c r="AJ400" s="1"/>
      <c r="AK400" s="17"/>
      <c r="AM400" t="str">
        <f>Potentials!A398</f>
      </c>
      <c r="AN400" s="1" t="str">
        <f>Potentials!L398</f>
      </c>
      <c r="AO400" s="47" t="str">
        <f>IF(INDEX(Potentials!$A$1:$O$1000,MATCH(R400,Potentials!$A$1:$A$1000,0),MATCH("Origine setup",Potentials!$A$1:$O$1,0))&lt;&gt;"",0,
IF($A$2="Tous",
IF(AND($AM$2=0,$AN$2=0,DATE(YEAR(AN400),MONTH(AN400),DAY(AN400))&gt;=$O$6,(DATE(YEAR(AN400),MONTH(AN400),DAY(AN400))&lt;=$O$3),INDEX(Potentials!$A$1:$O$10000,MATCH(AM400,Potentials!$A$1:$A$1000,0),MATCH("Statut",Potentials!$A$1:$O$1,0))="9 -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IF(AND($AM$2&lt;&gt;0,$AN$2&lt;&gt;0,DATE(YEAR(AN400),MONTH(AN400),DAY(AN400))&gt;=$AM$2,(DATE(YEAR(AN400),MONTH(AN400),DAY(AN400))&lt;=$AN$2),INDEX(Potentials!$A$1:$O$10000,MATCH(AM400,Potentials!$A$1:$A$1000,0),MATCH("Statut",Potentials!$A$1:$O$1,0))="9 - Perdu"),1,0)),
IF(AND($AM$2=0,$AN$2=0,DATE(YEAR(AN400),MONTH(AN400),DAY(AN400))&gt;=$O$6,(DATE(YEAR(AN400),MONTH(AN400),DAY(AN400))&lt;=$O$3),INDEX(Potentials!$A$1:$O$1000,MATCH(AM400,Potentials!$A$1:$A$1000,0),MATCH("Groupe",Potentials!$A$1:$O$1,0))=$A$2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,MATCH(AM400,Potentials!$A$1:$A$1000,0),MATCH("Groupe",Potentials!$A$1:$O$1,0))=$A$2,INDEX(Potentials!$A$1:$O$10000,MATCH(AM400,Potentials!$A$1:$A$1000,0),MATCH("Statut",Potentials!$A$1:$O$1,0))="9 - Perdu"),1,0))))</f>
      </c>
      <c r="AP400" s="47" t="str">
        <f>IF(AO400&lt;&gt;0,SUM($AO$4:AO400),0)</f>
      </c>
      <c r="AQ400" s="1"/>
      <c r="AR400" s="17"/>
      <c r="AT400" t="str">
        <f>IF(COUNTIF($AT$4:AT399,Potentials!B398)&gt;0,"",Potentials!B398)</f>
      </c>
      <c r="AU400" s="2" t="str">
        <f t="array" ref="AU400" aca="1" ca="1">IF($A$2="Tous",SUMPRODUCT((Potentials!$F$2:$F$2000)*(Potentials!$B$2:$B$2000=AT400)*(Potentials!$E$2:$E$2000&lt;&gt;"8 - Gagne")*(Potentials!$E$2:$E$2000&lt;&gt;"9 - Perdu")*(Potentials!$E$2:$E$2000&lt;&gt;"10 - Gele"))
+SUMPRODUCT((Potentials!$F$2:$F$2000=0)*(Potentials!$B$2:$B$2000=AT400)*(Potentials!$D$2:$D$2000)*(Potentials!$E$2:$E$2000&lt;&gt;"8 - Gagne")*(Potentials!$E$2:$E$2000&lt;&gt;"9 - Perdu")*(Potentials!$E$2:$E$2000&lt;&gt;"10 - Gele")),
SUMPRODUCT((Potentials!$F$2:$F$2000)*(Potentials!$B$2:$B$2000=AT400)*(Potentials!$E$2:$E$2000&lt;&gt;"8 - Gagne")*(Potentials!$E$2:$E$2000&lt;&gt;"9 - Perdu")*(Potentials!$E$2:$E$2000&lt;&gt;"10 - Gele")*(Potentials!$O$2:$O$2000=$A$2))
+SUMPRODUCT((Potentials!$F$2:$F$2000=0)*(Potentials!$B$2:$B$2000=AT400)*(Potentials!$D$2:$D$2000)*(Potentials!$E$2:$E$2000&lt;&gt;"8 - Gagne")*(Potentials!$E$2:$E$2000&lt;&gt;"9 - Perdu")*(Potentials!$E$2:$E$2000&lt;&gt;"10 - Gele")*(Potentials!$O$2:$O$2000=$A$2)))</f>
      </c>
      <c r="BA400" t="str">
        <f>Potentials!A398</f>
      </c>
      <c r="BB400" s="2" t="str">
        <f t="array" ref="BB400" aca="1" ca="1">IF($A$2="Tous",SUMPRODUCT((Potentials!$F$2:$F$2000)*(Potentials!$A$2:$A$2000=BA400)*(Potentials!$E$2:$E$2000&lt;&gt;"8 - Gagne")*(Potentials!$E$2:$E$2000&lt;&gt;"9 - Perdu")*(Potentials!$E$2:$E$2000&lt;&gt;"10 - Gele"))
+SUMPRODUCT((Potentials!$F$2:$F$2000=0)*(Potentials!$A$2:$A$2000=BA400)*(Potentials!$D$2:$D$2000)*(Potentials!$E$2:$E$2000&lt;&gt;"8 - Gagne")*(Potentials!$E$2:$E$2000&lt;&gt;"9 - Perdu")*(Potentials!$E$2:$E$2000&lt;&gt;"10 - Gele")),
SUMPRODUCT((Potentials!$F$2:$F$2000)*(Potentials!$A$2:$A$2000=BA400)*(Potentials!$E$2:$E$2000&lt;&gt;"8 - Gagne")*(Potentials!$E$2:$E$2000&lt;&gt;"9 - Perdu")*(Potentials!$E$2:$E$2000&lt;&gt;"10 - Gele")*(Potentials!$O$2:$O$2000=$A$2))
+SUMPRODUCT((Potentials!$F$2:$F$2000=0)*(Potentials!$A$2:$A$2000=BA400)*(Potentials!$D$2:$D$2000)*(Potentials!$E$2:$E$2000&lt;&gt;"8 - Gagne")*(Potentials!$E$2:$E$2000&lt;&gt;"9 - Perdu")*(Potentials!$E$2:$E$2000&lt;&gt;"10 - Gele")*(Potentials!$O$2:$O$2000=$A$2)))</f>
      </c>
    </row>
    <row r="401" spans="1:113">
      <c r="R401" t="str">
        <f>Potentials!A399</f>
      </c>
      <c r="S401" s="1" t="str">
        <f>Potentials!M399</f>
      </c>
      <c r="T401" s="47" t="str">
        <f>IF(INDEX(Potentials!$A$1:$O$1000,MATCH(R401,Potentials!$A$1:$A$1000,0),MATCH("Origine setup",Potentials!$A$1:$O$1,0))&lt;&gt;"",0,
IF($A$2="Tous",
IF(AND($R$2=0,$S$2=0,DATE(YEAR(S401),MONTH(S401),DAY(S401))&gt;=$O$6,(DATE(YEAR(S401),MONTH(S401),DAY(S401))&lt;=$O$3),LEFT(R401,3)="PRA"),1,
IF(AND($R$2&lt;&gt;0,$S$2&lt;&gt;0,DATE(YEAR(S401),MONTH(S401),DAY(S401))&gt;=$R$2,(DATE(YEAR(S401),MONTH(S401),DAY(S401))&lt;=$S$2),LEFT(R401,3)="PRA"),1,0)),
IF(AND($R$2=0,$S$2=0,DATE(YEAR(S401),MONTH(S401),DAY(S401))&gt;=$O$6,(DATE(YEAR(S401),MONTH(S401),DAY(S401))&lt;=$O$3),INDEX(Potentials!$A$1:$O$1000,MATCH(R401,Potentials!$A$1:$A$1000,0),MATCH("Groupe",Potentials!$A$1:$O$1,0))=$A$2,LEFT(R401,3)="PRA"),1,
IF(AND($R$2&lt;&gt;0,$S$2&lt;&gt;0,DATE(YEAR(S401),MONTH(S401),DAY(S401))&gt;=$R$2,(DATE(YEAR(S401),MONTH(S401),DAY(S401))&lt;=$S$2),INDEX(Potentials!$A$1:$O$1000,MATCH(R401,Potentials!$A$1:$A$1000,0),MATCH("Groupe",Potentials!$A$1:$O$1,0))=$A$2,LEFT(R401,3)="PRA"),1,0))))</f>
      </c>
      <c r="U401" s="47" t="str">
        <f>IF(T401&lt;&gt;0,SUM($T$4:T401),0)</f>
      </c>
      <c r="V401" s="1"/>
      <c r="W401" s="17"/>
      <c r="Y401" t="str">
        <f>Projects!A399</f>
      </c>
      <c r="Z401" s="1" t="str">
        <f>Projects!I399</f>
      </c>
      <c r="AA401" s="47" t="str">
        <f>IF($A$2="Tous",
IF(AND($Y$2=0,$Z$2=0,DATE(YEAR(Z401),MONTH(Z401),DAY(Z401))&gt;=$O$6,(DATE(YEAR(Z401),MONTH(Z401),DAY(Z401))&lt;=$O$3)),1,
IF(AND($Y$2&lt;&gt;0,$Z$2&lt;&gt;0,DATE(YEAR(Z401),MONTH(Z401),DAY(Z401))&gt;=$Y$2,(DATE(YEAR(Z401),MONTH(Z401),DAY(Z401))&lt;=$Z$2)),1,0)),
IF(AND($Y$2=0,$Z$2=0,DATE(YEAR(Z401),MONTH(Z401),DAY(Z401))&gt;=$O$6,(DATE(YEAR(Z401),MONTH(Z401),DAY(Z401))&lt;=$O$3),INDEX(Projects!$A$1:$O$1000,MATCH(Y401,Projects!$A$1:$A$1000,0),MATCH("Groupe",Projects!$A$1:$O$1,0))=$A$2),1,
IF(AND($Y$2&lt;&gt;0,$Z$2&lt;&gt;0,DATE(YEAR(Z401),MONTH(Z401),DAY(Z401))&gt;=$Y$2,(DATE(YEAR(Z401),MONTH(Z401),DAY(Z401))&lt;=$Z$2),INDEX(Projects!$A$1:$O$1000,MATCH(Y401,Projects!$A$1:$A$1000,0),MATCH("Groupe",Projects!$A$1:$O$1,0))=$A$2),1,0)))</f>
      </c>
      <c r="AB401" s="47" t="str">
        <f>IF(AA401&lt;&gt;0,SUM($AA$4:AA401),0)</f>
      </c>
      <c r="AC401" s="1"/>
      <c r="AD401" s="17"/>
      <c r="AF401" t="str">
        <f>Projects!A399</f>
      </c>
      <c r="AG401" s="1" t="str">
        <f>Projects!D399</f>
      </c>
      <c r="AH401" s="47" t="str">
        <f>IF($A$2="Tous",
IF(AND($AF$2=0,$AG$2=0,DATE(YEAR(AG401),MONTH(AG401),DAY(AG401))&gt;=$O$6,(DATE(YEAR(AG401),MONTH(AG401),DAY(AG401))&lt;=$O$3)),1,
IF(AND($AF$2&lt;&gt;0,$AG$2&lt;&gt;0,DATE(YEAR(AG401),MONTH(AG401),DAY(AG401))&gt;=$AF$2,(DATE(YEAR(AG401),MONTH(AG401),DAY(AG401))&lt;=$AG$2)),1,0)),
IF(AND($AF$2=0,$AG$2=0,DATE(YEAR(AG401),MONTH(AG401),DAY(AG401))&gt;=$O$6,(DATE(YEAR(AG401),MONTH(AG401),DAY(AG401))&lt;=$O$3),INDEX(Projects!$A$1:$O$1000,MATCH(AF401,Projects!$A$1:$A$1000,0),MATCH("Groupe",Projects!$A$1:$O$1,0))=$A$2),1,
IF(AND($AF$2&lt;&gt;0,$AG$2&lt;&gt;0,DATE(YEAR(AG401),MONTH(AG401),DAY(AG401))&gt;=$AF$2,(DATE(YEAR(AG401),MONTH(AG401),DAY(AG401))&lt;=$AG$2),INDEX(Projects!$A$1:$O$1000,MATCH(AF401,Projects!$A$1:$A$1000,0),MATCH("Groupe",Projects!$A$1:$O$1,0))=$A$2),1,0)))</f>
      </c>
      <c r="AI401" s="47" t="str">
        <f>IF(AH401&lt;&gt;0,SUM($AH$4:AH401),0)</f>
      </c>
      <c r="AJ401" s="1"/>
      <c r="AK401" s="17"/>
      <c r="AM401" t="str">
        <f>Potentials!A399</f>
      </c>
      <c r="AN401" s="1" t="str">
        <f>Potentials!L399</f>
      </c>
      <c r="AO401" s="47" t="str">
        <f>IF(INDEX(Potentials!$A$1:$O$1000,MATCH(R401,Potentials!$A$1:$A$1000,0),MATCH("Origine setup",Potentials!$A$1:$O$1,0))&lt;&gt;"",0,
IF($A$2="Tous",
IF(AND($AM$2=0,$AN$2=0,DATE(YEAR(AN401),MONTH(AN401),DAY(AN401))&gt;=$O$6,(DATE(YEAR(AN401),MONTH(AN401),DAY(AN401))&lt;=$O$3),INDEX(Potentials!$A$1:$O$10000,MATCH(AM401,Potentials!$A$1:$A$1000,0),MATCH("Statut",Potentials!$A$1:$O$1,0))="9 -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IF(AND($AM$2&lt;&gt;0,$AN$2&lt;&gt;0,DATE(YEAR(AN401),MONTH(AN401),DAY(AN401))&gt;=$AM$2,(DATE(YEAR(AN401),MONTH(AN401),DAY(AN401))&lt;=$AN$2),INDEX(Potentials!$A$1:$O$10000,MATCH(AM401,Potentials!$A$1:$A$1000,0),MATCH("Statut",Potentials!$A$1:$O$1,0))="9 - Perdu"),1,0)),
IF(AND($AM$2=0,$AN$2=0,DATE(YEAR(AN401),MONTH(AN401),DAY(AN401))&gt;=$O$6,(DATE(YEAR(AN401),MONTH(AN401),DAY(AN401))&lt;=$O$3),INDEX(Potentials!$A$1:$O$1000,MATCH(AM401,Potentials!$A$1:$A$1000,0),MATCH("Groupe",Potentials!$A$1:$O$1,0))=$A$2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,MATCH(AM401,Potentials!$A$1:$A$1000,0),MATCH("Groupe",Potentials!$A$1:$O$1,0))=$A$2,INDEX(Potentials!$A$1:$O$10000,MATCH(AM401,Potentials!$A$1:$A$1000,0),MATCH("Statut",Potentials!$A$1:$O$1,0))="9 - Perdu"),1,0))))</f>
      </c>
      <c r="AP401" s="47" t="str">
        <f>IF(AO401&lt;&gt;0,SUM($AO$4:AO401),0)</f>
      </c>
      <c r="AQ401" s="1"/>
      <c r="AR401" s="17"/>
      <c r="AT401" t="str">
        <f>IF(COUNTIF($AT$4:AT400,Potentials!B399)&gt;0,"",Potentials!B399)</f>
      </c>
      <c r="AU401" s="2" t="str">
        <f t="array" ref="AU401" aca="1" ca="1">IF($A$2="Tous",SUMPRODUCT((Potentials!$F$2:$F$2000)*(Potentials!$B$2:$B$2000=AT401)*(Potentials!$E$2:$E$2000&lt;&gt;"8 - Gagne")*(Potentials!$E$2:$E$2000&lt;&gt;"9 - Perdu")*(Potentials!$E$2:$E$2000&lt;&gt;"10 - Gele"))
+SUMPRODUCT((Potentials!$F$2:$F$2000=0)*(Potentials!$B$2:$B$2000=AT401)*(Potentials!$D$2:$D$2000)*(Potentials!$E$2:$E$2000&lt;&gt;"8 - Gagne")*(Potentials!$E$2:$E$2000&lt;&gt;"9 - Perdu")*(Potentials!$E$2:$E$2000&lt;&gt;"10 - Gele")),
SUMPRODUCT((Potentials!$F$2:$F$2000)*(Potentials!$B$2:$B$2000=AT401)*(Potentials!$E$2:$E$2000&lt;&gt;"8 - Gagne")*(Potentials!$E$2:$E$2000&lt;&gt;"9 - Perdu")*(Potentials!$E$2:$E$2000&lt;&gt;"10 - Gele")*(Potentials!$O$2:$O$2000=$A$2))
+SUMPRODUCT((Potentials!$F$2:$F$2000=0)*(Potentials!$B$2:$B$2000=AT401)*(Potentials!$D$2:$D$2000)*(Potentials!$E$2:$E$2000&lt;&gt;"8 - Gagne")*(Potentials!$E$2:$E$2000&lt;&gt;"9 - Perdu")*(Potentials!$E$2:$E$2000&lt;&gt;"10 - Gele")*(Potentials!$O$2:$O$2000=$A$2)))</f>
      </c>
      <c r="BA401" t="str">
        <f>Potentials!A399</f>
      </c>
      <c r="BB401" s="2" t="str">
        <f t="array" ref="BB401" aca="1" ca="1">IF($A$2="Tous",SUMPRODUCT((Potentials!$F$2:$F$2000)*(Potentials!$A$2:$A$2000=BA401)*(Potentials!$E$2:$E$2000&lt;&gt;"8 - Gagne")*(Potentials!$E$2:$E$2000&lt;&gt;"9 - Perdu")*(Potentials!$E$2:$E$2000&lt;&gt;"10 - Gele"))
+SUMPRODUCT((Potentials!$F$2:$F$2000=0)*(Potentials!$A$2:$A$2000=BA401)*(Potentials!$D$2:$D$2000)*(Potentials!$E$2:$E$2000&lt;&gt;"8 - Gagne")*(Potentials!$E$2:$E$2000&lt;&gt;"9 - Perdu")*(Potentials!$E$2:$E$2000&lt;&gt;"10 - Gele")),
SUMPRODUCT((Potentials!$F$2:$F$2000)*(Potentials!$A$2:$A$2000=BA401)*(Potentials!$E$2:$E$2000&lt;&gt;"8 - Gagne")*(Potentials!$E$2:$E$2000&lt;&gt;"9 - Perdu")*(Potentials!$E$2:$E$2000&lt;&gt;"10 - Gele")*(Potentials!$O$2:$O$2000=$A$2))
+SUMPRODUCT((Potentials!$F$2:$F$2000=0)*(Potentials!$A$2:$A$2000=BA401)*(Potentials!$D$2:$D$2000)*(Potentials!$E$2:$E$2000&lt;&gt;"8 - Gagne")*(Potentials!$E$2:$E$2000&lt;&gt;"9 - Perdu")*(Potentials!$E$2:$E$2000&lt;&gt;"10 - Gele")*(Potentials!$O$2:$O$2000=$A$2)))</f>
      </c>
    </row>
    <row r="402" spans="1:113">
      <c r="R402" t="str">
        <f>Potentials!A400</f>
      </c>
      <c r="S402" s="1" t="str">
        <f>Potentials!M400</f>
      </c>
      <c r="T402" s="47" t="str">
        <f>IF(INDEX(Potentials!$A$1:$O$1000,MATCH(R402,Potentials!$A$1:$A$1000,0),MATCH("Origine setup",Potentials!$A$1:$O$1,0))&lt;&gt;"",0,
IF($A$2="Tous",
IF(AND($R$2=0,$S$2=0,DATE(YEAR(S402),MONTH(S402),DAY(S402))&gt;=$O$6,(DATE(YEAR(S402),MONTH(S402),DAY(S402))&lt;=$O$3),LEFT(R402,3)="PRA"),1,
IF(AND($R$2&lt;&gt;0,$S$2&lt;&gt;0,DATE(YEAR(S402),MONTH(S402),DAY(S402))&gt;=$R$2,(DATE(YEAR(S402),MONTH(S402),DAY(S402))&lt;=$S$2),LEFT(R402,3)="PRA"),1,0)),
IF(AND($R$2=0,$S$2=0,DATE(YEAR(S402),MONTH(S402),DAY(S402))&gt;=$O$6,(DATE(YEAR(S402),MONTH(S402),DAY(S402))&lt;=$O$3),INDEX(Potentials!$A$1:$O$1000,MATCH(R402,Potentials!$A$1:$A$1000,0),MATCH("Groupe",Potentials!$A$1:$O$1,0))=$A$2,LEFT(R402,3)="PRA"),1,
IF(AND($R$2&lt;&gt;0,$S$2&lt;&gt;0,DATE(YEAR(S402),MONTH(S402),DAY(S402))&gt;=$R$2,(DATE(YEAR(S402),MONTH(S402),DAY(S402))&lt;=$S$2),INDEX(Potentials!$A$1:$O$1000,MATCH(R402,Potentials!$A$1:$A$1000,0),MATCH("Groupe",Potentials!$A$1:$O$1,0))=$A$2,LEFT(R402,3)="PRA"),1,0))))</f>
      </c>
      <c r="U402" s="47" t="str">
        <f>IF(T402&lt;&gt;0,SUM($T$4:T402),0)</f>
      </c>
      <c r="V402" s="1"/>
      <c r="W402" s="17"/>
      <c r="Y402" t="str">
        <f>Projects!A400</f>
      </c>
      <c r="Z402" s="1" t="str">
        <f>Projects!I400</f>
      </c>
      <c r="AA402" s="47" t="str">
        <f>IF($A$2="Tous",
IF(AND($Y$2=0,$Z$2=0,DATE(YEAR(Z402),MONTH(Z402),DAY(Z402))&gt;=$O$6,(DATE(YEAR(Z402),MONTH(Z402),DAY(Z402))&lt;=$O$3)),1,
IF(AND($Y$2&lt;&gt;0,$Z$2&lt;&gt;0,DATE(YEAR(Z402),MONTH(Z402),DAY(Z402))&gt;=$Y$2,(DATE(YEAR(Z402),MONTH(Z402),DAY(Z402))&lt;=$Z$2)),1,0)),
IF(AND($Y$2=0,$Z$2=0,DATE(YEAR(Z402),MONTH(Z402),DAY(Z402))&gt;=$O$6,(DATE(YEAR(Z402),MONTH(Z402),DAY(Z402))&lt;=$O$3),INDEX(Projects!$A$1:$O$1000,MATCH(Y402,Projects!$A$1:$A$1000,0),MATCH("Groupe",Projects!$A$1:$O$1,0))=$A$2),1,
IF(AND($Y$2&lt;&gt;0,$Z$2&lt;&gt;0,DATE(YEAR(Z402),MONTH(Z402),DAY(Z402))&gt;=$Y$2,(DATE(YEAR(Z402),MONTH(Z402),DAY(Z402))&lt;=$Z$2),INDEX(Projects!$A$1:$O$1000,MATCH(Y402,Projects!$A$1:$A$1000,0),MATCH("Groupe",Projects!$A$1:$O$1,0))=$A$2),1,0)))</f>
      </c>
      <c r="AB402" s="47" t="str">
        <f>IF(AA402&lt;&gt;0,SUM($AA$4:AA402),0)</f>
      </c>
      <c r="AC402" s="1"/>
      <c r="AD402" s="17"/>
      <c r="AF402" t="str">
        <f>Projects!A400</f>
      </c>
      <c r="AG402" s="1" t="str">
        <f>Projects!D400</f>
      </c>
      <c r="AH402" s="47" t="str">
        <f>IF($A$2="Tous",
IF(AND($AF$2=0,$AG$2=0,DATE(YEAR(AG402),MONTH(AG402),DAY(AG402))&gt;=$O$6,(DATE(YEAR(AG402),MONTH(AG402),DAY(AG402))&lt;=$O$3)),1,
IF(AND($AF$2&lt;&gt;0,$AG$2&lt;&gt;0,DATE(YEAR(AG402),MONTH(AG402),DAY(AG402))&gt;=$AF$2,(DATE(YEAR(AG402),MONTH(AG402),DAY(AG402))&lt;=$AG$2)),1,0)),
IF(AND($AF$2=0,$AG$2=0,DATE(YEAR(AG402),MONTH(AG402),DAY(AG402))&gt;=$O$6,(DATE(YEAR(AG402),MONTH(AG402),DAY(AG402))&lt;=$O$3),INDEX(Projects!$A$1:$O$1000,MATCH(AF402,Projects!$A$1:$A$1000,0),MATCH("Groupe",Projects!$A$1:$O$1,0))=$A$2),1,
IF(AND($AF$2&lt;&gt;0,$AG$2&lt;&gt;0,DATE(YEAR(AG402),MONTH(AG402),DAY(AG402))&gt;=$AF$2,(DATE(YEAR(AG402),MONTH(AG402),DAY(AG402))&lt;=$AG$2),INDEX(Projects!$A$1:$O$1000,MATCH(AF402,Projects!$A$1:$A$1000,0),MATCH("Groupe",Projects!$A$1:$O$1,0))=$A$2),1,0)))</f>
      </c>
      <c r="AI402" s="47" t="str">
        <f>IF(AH402&lt;&gt;0,SUM($AH$4:AH402),0)</f>
      </c>
      <c r="AJ402" s="1"/>
      <c r="AK402" s="17"/>
      <c r="AM402" t="str">
        <f>Potentials!A400</f>
      </c>
      <c r="AN402" s="1" t="str">
        <f>Potentials!L400</f>
      </c>
      <c r="AO402" s="47" t="str">
        <f>IF(INDEX(Potentials!$A$1:$O$1000,MATCH(R402,Potentials!$A$1:$A$1000,0),MATCH("Origine setup",Potentials!$A$1:$O$1,0))&lt;&gt;"",0,
IF($A$2="Tous",
IF(AND($AM$2=0,$AN$2=0,DATE(YEAR(AN402),MONTH(AN402),DAY(AN402))&gt;=$O$6,(DATE(YEAR(AN402),MONTH(AN402),DAY(AN402))&lt;=$O$3),INDEX(Potentials!$A$1:$O$10000,MATCH(AM402,Potentials!$A$1:$A$1000,0),MATCH("Statut",Potentials!$A$1:$O$1,0))="9 -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IF(AND($AM$2&lt;&gt;0,$AN$2&lt;&gt;0,DATE(YEAR(AN402),MONTH(AN402),DAY(AN402))&gt;=$AM$2,(DATE(YEAR(AN402),MONTH(AN402),DAY(AN402))&lt;=$AN$2),INDEX(Potentials!$A$1:$O$10000,MATCH(AM402,Potentials!$A$1:$A$1000,0),MATCH("Statut",Potentials!$A$1:$O$1,0))="9 - Perdu"),1,0)),
IF(AND($AM$2=0,$AN$2=0,DATE(YEAR(AN402),MONTH(AN402),DAY(AN402))&gt;=$O$6,(DATE(YEAR(AN402),MONTH(AN402),DAY(AN402))&lt;=$O$3),INDEX(Potentials!$A$1:$O$1000,MATCH(AM402,Potentials!$A$1:$A$1000,0),MATCH("Groupe",Potentials!$A$1:$O$1,0))=$A$2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,MATCH(AM402,Potentials!$A$1:$A$1000,0),MATCH("Groupe",Potentials!$A$1:$O$1,0))=$A$2,INDEX(Potentials!$A$1:$O$10000,MATCH(AM402,Potentials!$A$1:$A$1000,0),MATCH("Statut",Potentials!$A$1:$O$1,0))="9 - Perdu"),1,0))))</f>
      </c>
      <c r="AP402" s="47" t="str">
        <f>IF(AO402&lt;&gt;0,SUM($AO$4:AO402),0)</f>
      </c>
      <c r="AQ402" s="1"/>
      <c r="AR402" s="17"/>
      <c r="AT402" t="str">
        <f>IF(COUNTIF($AT$4:AT401,Potentials!B400)&gt;0,"",Potentials!B400)</f>
      </c>
      <c r="AU402" s="2" t="str">
        <f t="array" ref="AU402" aca="1" ca="1">IF($A$2="Tous",SUMPRODUCT((Potentials!$F$2:$F$2000)*(Potentials!$B$2:$B$2000=AT402)*(Potentials!$E$2:$E$2000&lt;&gt;"8 - Gagne")*(Potentials!$E$2:$E$2000&lt;&gt;"9 - Perdu")*(Potentials!$E$2:$E$2000&lt;&gt;"10 - Gele"))
+SUMPRODUCT((Potentials!$F$2:$F$2000=0)*(Potentials!$B$2:$B$2000=AT402)*(Potentials!$D$2:$D$2000)*(Potentials!$E$2:$E$2000&lt;&gt;"8 - Gagne")*(Potentials!$E$2:$E$2000&lt;&gt;"9 - Perdu")*(Potentials!$E$2:$E$2000&lt;&gt;"10 - Gele")),
SUMPRODUCT((Potentials!$F$2:$F$2000)*(Potentials!$B$2:$B$2000=AT402)*(Potentials!$E$2:$E$2000&lt;&gt;"8 - Gagne")*(Potentials!$E$2:$E$2000&lt;&gt;"9 - Perdu")*(Potentials!$E$2:$E$2000&lt;&gt;"10 - Gele")*(Potentials!$O$2:$O$2000=$A$2))
+SUMPRODUCT((Potentials!$F$2:$F$2000=0)*(Potentials!$B$2:$B$2000=AT402)*(Potentials!$D$2:$D$2000)*(Potentials!$E$2:$E$2000&lt;&gt;"8 - Gagne")*(Potentials!$E$2:$E$2000&lt;&gt;"9 - Perdu")*(Potentials!$E$2:$E$2000&lt;&gt;"10 - Gele")*(Potentials!$O$2:$O$2000=$A$2)))</f>
      </c>
      <c r="BA402" t="str">
        <f>Potentials!A400</f>
      </c>
      <c r="BB402" s="2" t="str">
        <f t="array" ref="BB402" aca="1" ca="1">IF($A$2="Tous",SUMPRODUCT((Potentials!$F$2:$F$2000)*(Potentials!$A$2:$A$2000=BA402)*(Potentials!$E$2:$E$2000&lt;&gt;"8 - Gagne")*(Potentials!$E$2:$E$2000&lt;&gt;"9 - Perdu")*(Potentials!$E$2:$E$2000&lt;&gt;"10 - Gele"))
+SUMPRODUCT((Potentials!$F$2:$F$2000=0)*(Potentials!$A$2:$A$2000=BA402)*(Potentials!$D$2:$D$2000)*(Potentials!$E$2:$E$2000&lt;&gt;"8 - Gagne")*(Potentials!$E$2:$E$2000&lt;&gt;"9 - Perdu")*(Potentials!$E$2:$E$2000&lt;&gt;"10 - Gele")),
SUMPRODUCT((Potentials!$F$2:$F$2000)*(Potentials!$A$2:$A$2000=BA402)*(Potentials!$E$2:$E$2000&lt;&gt;"8 - Gagne")*(Potentials!$E$2:$E$2000&lt;&gt;"9 - Perdu")*(Potentials!$E$2:$E$2000&lt;&gt;"10 - Gele")*(Potentials!$O$2:$O$2000=$A$2))
+SUMPRODUCT((Potentials!$F$2:$F$2000=0)*(Potentials!$A$2:$A$2000=BA402)*(Potentials!$D$2:$D$2000)*(Potentials!$E$2:$E$2000&lt;&gt;"8 - Gagne")*(Potentials!$E$2:$E$2000&lt;&gt;"9 - Perdu")*(Potentials!$E$2:$E$2000&lt;&gt;"10 - Gele")*(Potentials!$O$2:$O$2000=$A$2)))</f>
      </c>
    </row>
    <row r="403" spans="1:113">
      <c r="R403" t="str">
        <f>Potentials!A401</f>
      </c>
      <c r="S403" s="1" t="str">
        <f>Potentials!M401</f>
      </c>
      <c r="T403" s="47" t="str">
        <f>IF(INDEX(Potentials!$A$1:$O$1000,MATCH(R403,Potentials!$A$1:$A$1000,0),MATCH("Origine setup",Potentials!$A$1:$O$1,0))&lt;&gt;"",0,
IF($A$2="Tous",
IF(AND($R$2=0,$S$2=0,DATE(YEAR(S403),MONTH(S403),DAY(S403))&gt;=$O$6,(DATE(YEAR(S403),MONTH(S403),DAY(S403))&lt;=$O$3),LEFT(R403,3)="PRA"),1,
IF(AND($R$2&lt;&gt;0,$S$2&lt;&gt;0,DATE(YEAR(S403),MONTH(S403),DAY(S403))&gt;=$R$2,(DATE(YEAR(S403),MONTH(S403),DAY(S403))&lt;=$S$2),LEFT(R403,3)="PRA"),1,0)),
IF(AND($R$2=0,$S$2=0,DATE(YEAR(S403),MONTH(S403),DAY(S403))&gt;=$O$6,(DATE(YEAR(S403),MONTH(S403),DAY(S403))&lt;=$O$3),INDEX(Potentials!$A$1:$O$1000,MATCH(R403,Potentials!$A$1:$A$1000,0),MATCH("Groupe",Potentials!$A$1:$O$1,0))=$A$2,LEFT(R403,3)="PRA"),1,
IF(AND($R$2&lt;&gt;0,$S$2&lt;&gt;0,DATE(YEAR(S403),MONTH(S403),DAY(S403))&gt;=$R$2,(DATE(YEAR(S403),MONTH(S403),DAY(S403))&lt;=$S$2),INDEX(Potentials!$A$1:$O$1000,MATCH(R403,Potentials!$A$1:$A$1000,0),MATCH("Groupe",Potentials!$A$1:$O$1,0))=$A$2,LEFT(R403,3)="PRA"),1,0))))</f>
      </c>
      <c r="U403" s="47" t="str">
        <f>IF(T403&lt;&gt;0,SUM($T$4:T403),0)</f>
      </c>
      <c r="V403" s="1"/>
      <c r="W403" s="17"/>
      <c r="Y403" t="str">
        <f>Projects!A401</f>
      </c>
      <c r="Z403" s="1" t="str">
        <f>Projects!I401</f>
      </c>
      <c r="AA403" s="47" t="str">
        <f>IF($A$2="Tous",
IF(AND($Y$2=0,$Z$2=0,DATE(YEAR(Z403),MONTH(Z403),DAY(Z403))&gt;=$O$6,(DATE(YEAR(Z403),MONTH(Z403),DAY(Z403))&lt;=$O$3)),1,
IF(AND($Y$2&lt;&gt;0,$Z$2&lt;&gt;0,DATE(YEAR(Z403),MONTH(Z403),DAY(Z403))&gt;=$Y$2,(DATE(YEAR(Z403),MONTH(Z403),DAY(Z403))&lt;=$Z$2)),1,0)),
IF(AND($Y$2=0,$Z$2=0,DATE(YEAR(Z403),MONTH(Z403),DAY(Z403))&gt;=$O$6,(DATE(YEAR(Z403),MONTH(Z403),DAY(Z403))&lt;=$O$3),INDEX(Projects!$A$1:$O$1000,MATCH(Y403,Projects!$A$1:$A$1000,0),MATCH("Groupe",Projects!$A$1:$O$1,0))=$A$2),1,
IF(AND($Y$2&lt;&gt;0,$Z$2&lt;&gt;0,DATE(YEAR(Z403),MONTH(Z403),DAY(Z403))&gt;=$Y$2,(DATE(YEAR(Z403),MONTH(Z403),DAY(Z403))&lt;=$Z$2),INDEX(Projects!$A$1:$O$1000,MATCH(Y403,Projects!$A$1:$A$1000,0),MATCH("Groupe",Projects!$A$1:$O$1,0))=$A$2),1,0)))</f>
      </c>
      <c r="AB403" s="47" t="str">
        <f>IF(AA403&lt;&gt;0,SUM($AA$4:AA403),0)</f>
      </c>
      <c r="AC403" s="1"/>
      <c r="AD403" s="17"/>
      <c r="AF403" t="str">
        <f>Projects!A401</f>
      </c>
      <c r="AG403" s="1" t="str">
        <f>Projects!D401</f>
      </c>
      <c r="AH403" s="47" t="str">
        <f>IF($A$2="Tous",
IF(AND($AF$2=0,$AG$2=0,DATE(YEAR(AG403),MONTH(AG403),DAY(AG403))&gt;=$O$6,(DATE(YEAR(AG403),MONTH(AG403),DAY(AG403))&lt;=$O$3)),1,
IF(AND($AF$2&lt;&gt;0,$AG$2&lt;&gt;0,DATE(YEAR(AG403),MONTH(AG403),DAY(AG403))&gt;=$AF$2,(DATE(YEAR(AG403),MONTH(AG403),DAY(AG403))&lt;=$AG$2)),1,0)),
IF(AND($AF$2=0,$AG$2=0,DATE(YEAR(AG403),MONTH(AG403),DAY(AG403))&gt;=$O$6,(DATE(YEAR(AG403),MONTH(AG403),DAY(AG403))&lt;=$O$3),INDEX(Projects!$A$1:$O$1000,MATCH(AF403,Projects!$A$1:$A$1000,0),MATCH("Groupe",Projects!$A$1:$O$1,0))=$A$2),1,
IF(AND($AF$2&lt;&gt;0,$AG$2&lt;&gt;0,DATE(YEAR(AG403),MONTH(AG403),DAY(AG403))&gt;=$AF$2,(DATE(YEAR(AG403),MONTH(AG403),DAY(AG403))&lt;=$AG$2),INDEX(Projects!$A$1:$O$1000,MATCH(AF403,Projects!$A$1:$A$1000,0),MATCH("Groupe",Projects!$A$1:$O$1,0))=$A$2),1,0)))</f>
      </c>
      <c r="AI403" s="47" t="str">
        <f>IF(AH403&lt;&gt;0,SUM($AH$4:AH403),0)</f>
      </c>
      <c r="AJ403" s="1"/>
      <c r="AK403" s="17"/>
      <c r="AM403" t="str">
        <f>Potentials!A401</f>
      </c>
      <c r="AN403" s="1" t="str">
        <f>Potentials!L401</f>
      </c>
      <c r="AO403" s="47" t="str">
        <f>IF(INDEX(Potentials!$A$1:$O$1000,MATCH(R403,Potentials!$A$1:$A$1000,0),MATCH("Origine setup",Potentials!$A$1:$O$1,0))&lt;&gt;"",0,
IF($A$2="Tous",
IF(AND($AM$2=0,$AN$2=0,DATE(YEAR(AN403),MONTH(AN403),DAY(AN403))&gt;=$O$6,(DATE(YEAR(AN403),MONTH(AN403),DAY(AN403))&lt;=$O$3),INDEX(Potentials!$A$1:$O$10000,MATCH(AM403,Potentials!$A$1:$A$1000,0),MATCH("Statut",Potentials!$A$1:$O$1,0))="9 -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IF(AND($AM$2&lt;&gt;0,$AN$2&lt;&gt;0,DATE(YEAR(AN403),MONTH(AN403),DAY(AN403))&gt;=$AM$2,(DATE(YEAR(AN403),MONTH(AN403),DAY(AN403))&lt;=$AN$2),INDEX(Potentials!$A$1:$O$10000,MATCH(AM403,Potentials!$A$1:$A$1000,0),MATCH("Statut",Potentials!$A$1:$O$1,0))="9 - Perdu"),1,0)),
IF(AND($AM$2=0,$AN$2=0,DATE(YEAR(AN403),MONTH(AN403),DAY(AN403))&gt;=$O$6,(DATE(YEAR(AN403),MONTH(AN403),DAY(AN403))&lt;=$O$3),INDEX(Potentials!$A$1:$O$1000,MATCH(AM403,Potentials!$A$1:$A$1000,0),MATCH("Groupe",Potentials!$A$1:$O$1,0))=$A$2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,MATCH(AM403,Potentials!$A$1:$A$1000,0),MATCH("Groupe",Potentials!$A$1:$O$1,0))=$A$2,INDEX(Potentials!$A$1:$O$10000,MATCH(AM403,Potentials!$A$1:$A$1000,0),MATCH("Statut",Potentials!$A$1:$O$1,0))="9 - Perdu"),1,0))))</f>
      </c>
      <c r="AP403" s="47" t="str">
        <f>IF(AO403&lt;&gt;0,SUM($AO$4:AO403),0)</f>
      </c>
      <c r="AQ403" s="1"/>
      <c r="AR403" s="17"/>
      <c r="AT403" t="str">
        <f>IF(COUNTIF($AT$4:AT402,Potentials!B401)&gt;0,"",Potentials!B401)</f>
      </c>
      <c r="AU403" s="2" t="str">
        <f t="array" ref="AU403" aca="1" ca="1">IF($A$2="Tous",SUMPRODUCT((Potentials!$F$2:$F$2000)*(Potentials!$B$2:$B$2000=AT403)*(Potentials!$E$2:$E$2000&lt;&gt;"8 - Gagne")*(Potentials!$E$2:$E$2000&lt;&gt;"9 - Perdu")*(Potentials!$E$2:$E$2000&lt;&gt;"10 - Gele"))
+SUMPRODUCT((Potentials!$F$2:$F$2000=0)*(Potentials!$B$2:$B$2000=AT403)*(Potentials!$D$2:$D$2000)*(Potentials!$E$2:$E$2000&lt;&gt;"8 - Gagne")*(Potentials!$E$2:$E$2000&lt;&gt;"9 - Perdu")*(Potentials!$E$2:$E$2000&lt;&gt;"10 - Gele")),
SUMPRODUCT((Potentials!$F$2:$F$2000)*(Potentials!$B$2:$B$2000=AT403)*(Potentials!$E$2:$E$2000&lt;&gt;"8 - Gagne")*(Potentials!$E$2:$E$2000&lt;&gt;"9 - Perdu")*(Potentials!$E$2:$E$2000&lt;&gt;"10 - Gele")*(Potentials!$O$2:$O$2000=$A$2))
+SUMPRODUCT((Potentials!$F$2:$F$2000=0)*(Potentials!$B$2:$B$2000=AT403)*(Potentials!$D$2:$D$2000)*(Potentials!$E$2:$E$2000&lt;&gt;"8 - Gagne")*(Potentials!$E$2:$E$2000&lt;&gt;"9 - Perdu")*(Potentials!$E$2:$E$2000&lt;&gt;"10 - Gele")*(Potentials!$O$2:$O$2000=$A$2)))</f>
      </c>
      <c r="BA403" t="str">
        <f>Potentials!A401</f>
      </c>
      <c r="BB403" s="2" t="str">
        <f t="array" ref="BB403" aca="1" ca="1">IF($A$2="Tous",SUMPRODUCT((Potentials!$F$2:$F$2000)*(Potentials!$A$2:$A$2000=BA403)*(Potentials!$E$2:$E$2000&lt;&gt;"8 - Gagne")*(Potentials!$E$2:$E$2000&lt;&gt;"9 - Perdu")*(Potentials!$E$2:$E$2000&lt;&gt;"10 - Gele"))
+SUMPRODUCT((Potentials!$F$2:$F$2000=0)*(Potentials!$A$2:$A$2000=BA403)*(Potentials!$D$2:$D$2000)*(Potentials!$E$2:$E$2000&lt;&gt;"8 - Gagne")*(Potentials!$E$2:$E$2000&lt;&gt;"9 - Perdu")*(Potentials!$E$2:$E$2000&lt;&gt;"10 - Gele")),
SUMPRODUCT((Potentials!$F$2:$F$2000)*(Potentials!$A$2:$A$2000=BA403)*(Potentials!$E$2:$E$2000&lt;&gt;"8 - Gagne")*(Potentials!$E$2:$E$2000&lt;&gt;"9 - Perdu")*(Potentials!$E$2:$E$2000&lt;&gt;"10 - Gele")*(Potentials!$O$2:$O$2000=$A$2))
+SUMPRODUCT((Potentials!$F$2:$F$2000=0)*(Potentials!$A$2:$A$2000=BA403)*(Potentials!$D$2:$D$2000)*(Potentials!$E$2:$E$2000&lt;&gt;"8 - Gagne")*(Potentials!$E$2:$E$2000&lt;&gt;"9 - Perdu")*(Potentials!$E$2:$E$2000&lt;&gt;"10 - Gele")*(Potentials!$O$2:$O$2000=$A$2)))</f>
      </c>
    </row>
    <row r="404" spans="1:113">
      <c r="R404" t="str">
        <f>Potentials!A402</f>
      </c>
      <c r="S404" s="1" t="str">
        <f>Potentials!M402</f>
      </c>
      <c r="T404" s="47" t="str">
        <f>IF(INDEX(Potentials!$A$1:$O$1000,MATCH(R404,Potentials!$A$1:$A$1000,0),MATCH("Origine setup",Potentials!$A$1:$O$1,0))&lt;&gt;"",0,
IF($A$2="Tous",
IF(AND($R$2=0,$S$2=0,DATE(YEAR(S404),MONTH(S404),DAY(S404))&gt;=$O$6,(DATE(YEAR(S404),MONTH(S404),DAY(S404))&lt;=$O$3),LEFT(R404,3)="PRA"),1,
IF(AND($R$2&lt;&gt;0,$S$2&lt;&gt;0,DATE(YEAR(S404),MONTH(S404),DAY(S404))&gt;=$R$2,(DATE(YEAR(S404),MONTH(S404),DAY(S404))&lt;=$S$2),LEFT(R404,3)="PRA"),1,0)),
IF(AND($R$2=0,$S$2=0,DATE(YEAR(S404),MONTH(S404),DAY(S404))&gt;=$O$6,(DATE(YEAR(S404),MONTH(S404),DAY(S404))&lt;=$O$3),INDEX(Potentials!$A$1:$O$1000,MATCH(R404,Potentials!$A$1:$A$1000,0),MATCH("Groupe",Potentials!$A$1:$O$1,0))=$A$2,LEFT(R404,3)="PRA"),1,
IF(AND($R$2&lt;&gt;0,$S$2&lt;&gt;0,DATE(YEAR(S404),MONTH(S404),DAY(S404))&gt;=$R$2,(DATE(YEAR(S404),MONTH(S404),DAY(S404))&lt;=$S$2),INDEX(Potentials!$A$1:$O$1000,MATCH(R404,Potentials!$A$1:$A$1000,0),MATCH("Groupe",Potentials!$A$1:$O$1,0))=$A$2,LEFT(R404,3)="PRA"),1,0))))</f>
      </c>
      <c r="U404" s="47" t="str">
        <f>IF(T404&lt;&gt;0,SUM($T$4:T404),0)</f>
      </c>
      <c r="V404" s="1"/>
      <c r="W404" s="17"/>
      <c r="Y404" t="str">
        <f>Projects!A402</f>
      </c>
      <c r="Z404" s="1" t="str">
        <f>Projects!I402</f>
      </c>
      <c r="AA404" s="47" t="str">
        <f>IF($A$2="Tous",
IF(AND($Y$2=0,$Z$2=0,DATE(YEAR(Z404),MONTH(Z404),DAY(Z404))&gt;=$O$6,(DATE(YEAR(Z404),MONTH(Z404),DAY(Z404))&lt;=$O$3)),1,
IF(AND($Y$2&lt;&gt;0,$Z$2&lt;&gt;0,DATE(YEAR(Z404),MONTH(Z404),DAY(Z404))&gt;=$Y$2,(DATE(YEAR(Z404),MONTH(Z404),DAY(Z404))&lt;=$Z$2)),1,0)),
IF(AND($Y$2=0,$Z$2=0,DATE(YEAR(Z404),MONTH(Z404),DAY(Z404))&gt;=$O$6,(DATE(YEAR(Z404),MONTH(Z404),DAY(Z404))&lt;=$O$3),INDEX(Projects!$A$1:$O$1000,MATCH(Y404,Projects!$A$1:$A$1000,0),MATCH("Groupe",Projects!$A$1:$O$1,0))=$A$2),1,
IF(AND($Y$2&lt;&gt;0,$Z$2&lt;&gt;0,DATE(YEAR(Z404),MONTH(Z404),DAY(Z404))&gt;=$Y$2,(DATE(YEAR(Z404),MONTH(Z404),DAY(Z404))&lt;=$Z$2),INDEX(Projects!$A$1:$O$1000,MATCH(Y404,Projects!$A$1:$A$1000,0),MATCH("Groupe",Projects!$A$1:$O$1,0))=$A$2),1,0)))</f>
      </c>
      <c r="AB404" s="47" t="str">
        <f>IF(AA404&lt;&gt;0,SUM($AA$4:AA404),0)</f>
      </c>
      <c r="AC404" s="1"/>
      <c r="AD404" s="17"/>
      <c r="AF404" t="str">
        <f>Projects!A402</f>
      </c>
      <c r="AG404" s="1" t="str">
        <f>Projects!D402</f>
      </c>
      <c r="AH404" s="47" t="str">
        <f>IF($A$2="Tous",
IF(AND($AF$2=0,$AG$2=0,DATE(YEAR(AG404),MONTH(AG404),DAY(AG404))&gt;=$O$6,(DATE(YEAR(AG404),MONTH(AG404),DAY(AG404))&lt;=$O$3)),1,
IF(AND($AF$2&lt;&gt;0,$AG$2&lt;&gt;0,DATE(YEAR(AG404),MONTH(AG404),DAY(AG404))&gt;=$AF$2,(DATE(YEAR(AG404),MONTH(AG404),DAY(AG404))&lt;=$AG$2)),1,0)),
IF(AND($AF$2=0,$AG$2=0,DATE(YEAR(AG404),MONTH(AG404),DAY(AG404))&gt;=$O$6,(DATE(YEAR(AG404),MONTH(AG404),DAY(AG404))&lt;=$O$3),INDEX(Projects!$A$1:$O$1000,MATCH(AF404,Projects!$A$1:$A$1000,0),MATCH("Groupe",Projects!$A$1:$O$1,0))=$A$2),1,
IF(AND($AF$2&lt;&gt;0,$AG$2&lt;&gt;0,DATE(YEAR(AG404),MONTH(AG404),DAY(AG404))&gt;=$AF$2,(DATE(YEAR(AG404),MONTH(AG404),DAY(AG404))&lt;=$AG$2),INDEX(Projects!$A$1:$O$1000,MATCH(AF404,Projects!$A$1:$A$1000,0),MATCH("Groupe",Projects!$A$1:$O$1,0))=$A$2),1,0)))</f>
      </c>
      <c r="AI404" s="47" t="str">
        <f>IF(AH404&lt;&gt;0,SUM($AH$4:AH404),0)</f>
      </c>
      <c r="AJ404" s="1"/>
      <c r="AK404" s="17"/>
      <c r="AM404" t="str">
        <f>Potentials!A402</f>
      </c>
      <c r="AN404" s="1" t="str">
        <f>Potentials!L402</f>
      </c>
      <c r="AO404" s="47" t="str">
        <f>IF(INDEX(Potentials!$A$1:$O$1000,MATCH(R404,Potentials!$A$1:$A$1000,0),MATCH("Origine setup",Potentials!$A$1:$O$1,0))&lt;&gt;"",0,
IF($A$2="Tous",
IF(AND($AM$2=0,$AN$2=0,DATE(YEAR(AN404),MONTH(AN404),DAY(AN404))&gt;=$O$6,(DATE(YEAR(AN404),MONTH(AN404),DAY(AN404))&lt;=$O$3),INDEX(Potentials!$A$1:$O$10000,MATCH(AM404,Potentials!$A$1:$A$1000,0),MATCH("Statut",Potentials!$A$1:$O$1,0))="9 -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IF(AND($AM$2&lt;&gt;0,$AN$2&lt;&gt;0,DATE(YEAR(AN404),MONTH(AN404),DAY(AN404))&gt;=$AM$2,(DATE(YEAR(AN404),MONTH(AN404),DAY(AN404))&lt;=$AN$2),INDEX(Potentials!$A$1:$O$10000,MATCH(AM404,Potentials!$A$1:$A$1000,0),MATCH("Statut",Potentials!$A$1:$O$1,0))="9 - Perdu"),1,0)),
IF(AND($AM$2=0,$AN$2=0,DATE(YEAR(AN404),MONTH(AN404),DAY(AN404))&gt;=$O$6,(DATE(YEAR(AN404),MONTH(AN404),DAY(AN404))&lt;=$O$3),INDEX(Potentials!$A$1:$O$1000,MATCH(AM404,Potentials!$A$1:$A$1000,0),MATCH("Groupe",Potentials!$A$1:$O$1,0))=$A$2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,MATCH(AM404,Potentials!$A$1:$A$1000,0),MATCH("Groupe",Potentials!$A$1:$O$1,0))=$A$2,INDEX(Potentials!$A$1:$O$10000,MATCH(AM404,Potentials!$A$1:$A$1000,0),MATCH("Statut",Potentials!$A$1:$O$1,0))="9 - Perdu"),1,0))))</f>
      </c>
      <c r="AP404" s="47" t="str">
        <f>IF(AO404&lt;&gt;0,SUM($AO$4:AO404),0)</f>
      </c>
      <c r="AQ404" s="1"/>
      <c r="AR404" s="17"/>
      <c r="AT404" t="str">
        <f>IF(COUNTIF($AT$4:AT403,Potentials!B402)&gt;0,"",Potentials!B402)</f>
      </c>
      <c r="AU404" s="2" t="str">
        <f t="array" ref="AU404" aca="1" ca="1">IF($A$2="Tous",SUMPRODUCT((Potentials!$F$2:$F$2000)*(Potentials!$B$2:$B$2000=AT404)*(Potentials!$E$2:$E$2000&lt;&gt;"8 - Gagne")*(Potentials!$E$2:$E$2000&lt;&gt;"9 - Perdu")*(Potentials!$E$2:$E$2000&lt;&gt;"10 - Gele"))
+SUMPRODUCT((Potentials!$F$2:$F$2000=0)*(Potentials!$B$2:$B$2000=AT404)*(Potentials!$D$2:$D$2000)*(Potentials!$E$2:$E$2000&lt;&gt;"8 - Gagne")*(Potentials!$E$2:$E$2000&lt;&gt;"9 - Perdu")*(Potentials!$E$2:$E$2000&lt;&gt;"10 - Gele")),
SUMPRODUCT((Potentials!$F$2:$F$2000)*(Potentials!$B$2:$B$2000=AT404)*(Potentials!$E$2:$E$2000&lt;&gt;"8 - Gagne")*(Potentials!$E$2:$E$2000&lt;&gt;"9 - Perdu")*(Potentials!$E$2:$E$2000&lt;&gt;"10 - Gele")*(Potentials!$O$2:$O$2000=$A$2))
+SUMPRODUCT((Potentials!$F$2:$F$2000=0)*(Potentials!$B$2:$B$2000=AT404)*(Potentials!$D$2:$D$2000)*(Potentials!$E$2:$E$2000&lt;&gt;"8 - Gagne")*(Potentials!$E$2:$E$2000&lt;&gt;"9 - Perdu")*(Potentials!$E$2:$E$2000&lt;&gt;"10 - Gele")*(Potentials!$O$2:$O$2000=$A$2)))</f>
      </c>
      <c r="BA404" t="str">
        <f>Potentials!A402</f>
      </c>
      <c r="BB404" s="2" t="str">
        <f t="array" ref="BB404" aca="1" ca="1">IF($A$2="Tous",SUMPRODUCT((Potentials!$F$2:$F$2000)*(Potentials!$A$2:$A$2000=BA404)*(Potentials!$E$2:$E$2000&lt;&gt;"8 - Gagne")*(Potentials!$E$2:$E$2000&lt;&gt;"9 - Perdu")*(Potentials!$E$2:$E$2000&lt;&gt;"10 - Gele"))
+SUMPRODUCT((Potentials!$F$2:$F$2000=0)*(Potentials!$A$2:$A$2000=BA404)*(Potentials!$D$2:$D$2000)*(Potentials!$E$2:$E$2000&lt;&gt;"8 - Gagne")*(Potentials!$E$2:$E$2000&lt;&gt;"9 - Perdu")*(Potentials!$E$2:$E$2000&lt;&gt;"10 - Gele")),
SUMPRODUCT((Potentials!$F$2:$F$2000)*(Potentials!$A$2:$A$2000=BA404)*(Potentials!$E$2:$E$2000&lt;&gt;"8 - Gagne")*(Potentials!$E$2:$E$2000&lt;&gt;"9 - Perdu")*(Potentials!$E$2:$E$2000&lt;&gt;"10 - Gele")*(Potentials!$O$2:$O$2000=$A$2))
+SUMPRODUCT((Potentials!$F$2:$F$2000=0)*(Potentials!$A$2:$A$2000=BA404)*(Potentials!$D$2:$D$2000)*(Potentials!$E$2:$E$2000&lt;&gt;"8 - Gagne")*(Potentials!$E$2:$E$2000&lt;&gt;"9 - Perdu")*(Potentials!$E$2:$E$2000&lt;&gt;"10 - Gele")*(Potentials!$O$2:$O$2000=$A$2)))</f>
      </c>
    </row>
    <row r="405" spans="1:113">
      <c r="R405" t="str">
        <f>Potentials!A403</f>
      </c>
      <c r="S405" s="1" t="str">
        <f>Potentials!M403</f>
      </c>
      <c r="T405" s="47" t="str">
        <f>IF(INDEX(Potentials!$A$1:$O$1000,MATCH(R405,Potentials!$A$1:$A$1000,0),MATCH("Origine setup",Potentials!$A$1:$O$1,0))&lt;&gt;"",0,
IF($A$2="Tous",
IF(AND($R$2=0,$S$2=0,DATE(YEAR(S405),MONTH(S405),DAY(S405))&gt;=$O$6,(DATE(YEAR(S405),MONTH(S405),DAY(S405))&lt;=$O$3),LEFT(R405,3)="PRA"),1,
IF(AND($R$2&lt;&gt;0,$S$2&lt;&gt;0,DATE(YEAR(S405),MONTH(S405),DAY(S405))&gt;=$R$2,(DATE(YEAR(S405),MONTH(S405),DAY(S405))&lt;=$S$2),LEFT(R405,3)="PRA"),1,0)),
IF(AND($R$2=0,$S$2=0,DATE(YEAR(S405),MONTH(S405),DAY(S405))&gt;=$O$6,(DATE(YEAR(S405),MONTH(S405),DAY(S405))&lt;=$O$3),INDEX(Potentials!$A$1:$O$1000,MATCH(R405,Potentials!$A$1:$A$1000,0),MATCH("Groupe",Potentials!$A$1:$O$1,0))=$A$2,LEFT(R405,3)="PRA"),1,
IF(AND($R$2&lt;&gt;0,$S$2&lt;&gt;0,DATE(YEAR(S405),MONTH(S405),DAY(S405))&gt;=$R$2,(DATE(YEAR(S405),MONTH(S405),DAY(S405))&lt;=$S$2),INDEX(Potentials!$A$1:$O$1000,MATCH(R405,Potentials!$A$1:$A$1000,0),MATCH("Groupe",Potentials!$A$1:$O$1,0))=$A$2,LEFT(R405,3)="PRA"),1,0))))</f>
      </c>
      <c r="U405" s="47" t="str">
        <f>IF(T405&lt;&gt;0,SUM($T$4:T405),0)</f>
      </c>
      <c r="V405" s="1"/>
      <c r="W405" s="17"/>
      <c r="Y405" t="str">
        <f>Projects!A403</f>
      </c>
      <c r="Z405" s="1" t="str">
        <f>Projects!I403</f>
      </c>
      <c r="AA405" s="47" t="str">
        <f>IF($A$2="Tous",
IF(AND($Y$2=0,$Z$2=0,DATE(YEAR(Z405),MONTH(Z405),DAY(Z405))&gt;=$O$6,(DATE(YEAR(Z405),MONTH(Z405),DAY(Z405))&lt;=$O$3)),1,
IF(AND($Y$2&lt;&gt;0,$Z$2&lt;&gt;0,DATE(YEAR(Z405),MONTH(Z405),DAY(Z405))&gt;=$Y$2,(DATE(YEAR(Z405),MONTH(Z405),DAY(Z405))&lt;=$Z$2)),1,0)),
IF(AND($Y$2=0,$Z$2=0,DATE(YEAR(Z405),MONTH(Z405),DAY(Z405))&gt;=$O$6,(DATE(YEAR(Z405),MONTH(Z405),DAY(Z405))&lt;=$O$3),INDEX(Projects!$A$1:$O$1000,MATCH(Y405,Projects!$A$1:$A$1000,0),MATCH("Groupe",Projects!$A$1:$O$1,0))=$A$2),1,
IF(AND($Y$2&lt;&gt;0,$Z$2&lt;&gt;0,DATE(YEAR(Z405),MONTH(Z405),DAY(Z405))&gt;=$Y$2,(DATE(YEAR(Z405),MONTH(Z405),DAY(Z405))&lt;=$Z$2),INDEX(Projects!$A$1:$O$1000,MATCH(Y405,Projects!$A$1:$A$1000,0),MATCH("Groupe",Projects!$A$1:$O$1,0))=$A$2),1,0)))</f>
      </c>
      <c r="AB405" s="47" t="str">
        <f>IF(AA405&lt;&gt;0,SUM($AA$4:AA405),0)</f>
      </c>
      <c r="AC405" s="1"/>
      <c r="AD405" s="17"/>
      <c r="AF405" t="str">
        <f>Projects!A403</f>
      </c>
      <c r="AG405" s="1" t="str">
        <f>Projects!D403</f>
      </c>
      <c r="AH405" s="47" t="str">
        <f>IF($A$2="Tous",
IF(AND($AF$2=0,$AG$2=0,DATE(YEAR(AG405),MONTH(AG405),DAY(AG405))&gt;=$O$6,(DATE(YEAR(AG405),MONTH(AG405),DAY(AG405))&lt;=$O$3)),1,
IF(AND($AF$2&lt;&gt;0,$AG$2&lt;&gt;0,DATE(YEAR(AG405),MONTH(AG405),DAY(AG405))&gt;=$AF$2,(DATE(YEAR(AG405),MONTH(AG405),DAY(AG405))&lt;=$AG$2)),1,0)),
IF(AND($AF$2=0,$AG$2=0,DATE(YEAR(AG405),MONTH(AG405),DAY(AG405))&gt;=$O$6,(DATE(YEAR(AG405),MONTH(AG405),DAY(AG405))&lt;=$O$3),INDEX(Projects!$A$1:$O$1000,MATCH(AF405,Projects!$A$1:$A$1000,0),MATCH("Groupe",Projects!$A$1:$O$1,0))=$A$2),1,
IF(AND($AF$2&lt;&gt;0,$AG$2&lt;&gt;0,DATE(YEAR(AG405),MONTH(AG405),DAY(AG405))&gt;=$AF$2,(DATE(YEAR(AG405),MONTH(AG405),DAY(AG405))&lt;=$AG$2),INDEX(Projects!$A$1:$O$1000,MATCH(AF405,Projects!$A$1:$A$1000,0),MATCH("Groupe",Projects!$A$1:$O$1,0))=$A$2),1,0)))</f>
      </c>
      <c r="AI405" s="47" t="str">
        <f>IF(AH405&lt;&gt;0,SUM($AH$4:AH405),0)</f>
      </c>
      <c r="AJ405" s="1"/>
      <c r="AK405" s="17"/>
      <c r="AM405" t="str">
        <f>Potentials!A403</f>
      </c>
      <c r="AN405" s="1" t="str">
        <f>Potentials!L403</f>
      </c>
      <c r="AO405" s="47" t="str">
        <f>IF(INDEX(Potentials!$A$1:$O$1000,MATCH(R405,Potentials!$A$1:$A$1000,0),MATCH("Origine setup",Potentials!$A$1:$O$1,0))&lt;&gt;"",0,
IF($A$2="Tous",
IF(AND($AM$2=0,$AN$2=0,DATE(YEAR(AN405),MONTH(AN405),DAY(AN405))&gt;=$O$6,(DATE(YEAR(AN405),MONTH(AN405),DAY(AN405))&lt;=$O$3),INDEX(Potentials!$A$1:$O$10000,MATCH(AM405,Potentials!$A$1:$A$1000,0),MATCH("Statut",Potentials!$A$1:$O$1,0))="9 -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IF(AND($AM$2&lt;&gt;0,$AN$2&lt;&gt;0,DATE(YEAR(AN405),MONTH(AN405),DAY(AN405))&gt;=$AM$2,(DATE(YEAR(AN405),MONTH(AN405),DAY(AN405))&lt;=$AN$2),INDEX(Potentials!$A$1:$O$10000,MATCH(AM405,Potentials!$A$1:$A$1000,0),MATCH("Statut",Potentials!$A$1:$O$1,0))="9 - Perdu"),1,0)),
IF(AND($AM$2=0,$AN$2=0,DATE(YEAR(AN405),MONTH(AN405),DAY(AN405))&gt;=$O$6,(DATE(YEAR(AN405),MONTH(AN405),DAY(AN405))&lt;=$O$3),INDEX(Potentials!$A$1:$O$1000,MATCH(AM405,Potentials!$A$1:$A$1000,0),MATCH("Groupe",Potentials!$A$1:$O$1,0))=$A$2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,MATCH(AM405,Potentials!$A$1:$A$1000,0),MATCH("Groupe",Potentials!$A$1:$O$1,0))=$A$2,INDEX(Potentials!$A$1:$O$10000,MATCH(AM405,Potentials!$A$1:$A$1000,0),MATCH("Statut",Potentials!$A$1:$O$1,0))="9 - Perdu"),1,0))))</f>
      </c>
      <c r="AP405" s="47" t="str">
        <f>IF(AO405&lt;&gt;0,SUM($AO$4:AO405),0)</f>
      </c>
      <c r="AQ405" s="1"/>
      <c r="AR405" s="17"/>
      <c r="AT405" t="str">
        <f>IF(COUNTIF($AT$4:AT404,Potentials!B403)&gt;0,"",Potentials!B403)</f>
      </c>
      <c r="AU405" s="2" t="str">
        <f t="array" ref="AU405" aca="1" ca="1">IF($A$2="Tous",SUMPRODUCT((Potentials!$F$2:$F$2000)*(Potentials!$B$2:$B$2000=AT405)*(Potentials!$E$2:$E$2000&lt;&gt;"8 - Gagne")*(Potentials!$E$2:$E$2000&lt;&gt;"9 - Perdu")*(Potentials!$E$2:$E$2000&lt;&gt;"10 - Gele"))
+SUMPRODUCT((Potentials!$F$2:$F$2000=0)*(Potentials!$B$2:$B$2000=AT405)*(Potentials!$D$2:$D$2000)*(Potentials!$E$2:$E$2000&lt;&gt;"8 - Gagne")*(Potentials!$E$2:$E$2000&lt;&gt;"9 - Perdu")*(Potentials!$E$2:$E$2000&lt;&gt;"10 - Gele")),
SUMPRODUCT((Potentials!$F$2:$F$2000)*(Potentials!$B$2:$B$2000=AT405)*(Potentials!$E$2:$E$2000&lt;&gt;"8 - Gagne")*(Potentials!$E$2:$E$2000&lt;&gt;"9 - Perdu")*(Potentials!$E$2:$E$2000&lt;&gt;"10 - Gele")*(Potentials!$O$2:$O$2000=$A$2))
+SUMPRODUCT((Potentials!$F$2:$F$2000=0)*(Potentials!$B$2:$B$2000=AT405)*(Potentials!$D$2:$D$2000)*(Potentials!$E$2:$E$2000&lt;&gt;"8 - Gagne")*(Potentials!$E$2:$E$2000&lt;&gt;"9 - Perdu")*(Potentials!$E$2:$E$2000&lt;&gt;"10 - Gele")*(Potentials!$O$2:$O$2000=$A$2)))</f>
      </c>
      <c r="BA405" t="str">
        <f>Potentials!A403</f>
      </c>
      <c r="BB405" s="2" t="str">
        <f t="array" ref="BB405" aca="1" ca="1">IF($A$2="Tous",SUMPRODUCT((Potentials!$F$2:$F$2000)*(Potentials!$A$2:$A$2000=BA405)*(Potentials!$E$2:$E$2000&lt;&gt;"8 - Gagne")*(Potentials!$E$2:$E$2000&lt;&gt;"9 - Perdu")*(Potentials!$E$2:$E$2000&lt;&gt;"10 - Gele"))
+SUMPRODUCT((Potentials!$F$2:$F$2000=0)*(Potentials!$A$2:$A$2000=BA405)*(Potentials!$D$2:$D$2000)*(Potentials!$E$2:$E$2000&lt;&gt;"8 - Gagne")*(Potentials!$E$2:$E$2000&lt;&gt;"9 - Perdu")*(Potentials!$E$2:$E$2000&lt;&gt;"10 - Gele")),
SUMPRODUCT((Potentials!$F$2:$F$2000)*(Potentials!$A$2:$A$2000=BA405)*(Potentials!$E$2:$E$2000&lt;&gt;"8 - Gagne")*(Potentials!$E$2:$E$2000&lt;&gt;"9 - Perdu")*(Potentials!$E$2:$E$2000&lt;&gt;"10 - Gele")*(Potentials!$O$2:$O$2000=$A$2))
+SUMPRODUCT((Potentials!$F$2:$F$2000=0)*(Potentials!$A$2:$A$2000=BA405)*(Potentials!$D$2:$D$2000)*(Potentials!$E$2:$E$2000&lt;&gt;"8 - Gagne")*(Potentials!$E$2:$E$2000&lt;&gt;"9 - Perdu")*(Potentials!$E$2:$E$2000&lt;&gt;"10 - Gele")*(Potentials!$O$2:$O$2000=$A$2)))</f>
      </c>
    </row>
    <row r="406" spans="1:113">
      <c r="R406" t="str">
        <f>Potentials!A404</f>
      </c>
      <c r="S406" s="1" t="str">
        <f>Potentials!M404</f>
      </c>
      <c r="T406" s="47" t="str">
        <f>IF(INDEX(Potentials!$A$1:$O$1000,MATCH(R406,Potentials!$A$1:$A$1000,0),MATCH("Origine setup",Potentials!$A$1:$O$1,0))&lt;&gt;"",0,
IF($A$2="Tous",
IF(AND($R$2=0,$S$2=0,DATE(YEAR(S406),MONTH(S406),DAY(S406))&gt;=$O$6,(DATE(YEAR(S406),MONTH(S406),DAY(S406))&lt;=$O$3),LEFT(R406,3)="PRA"),1,
IF(AND($R$2&lt;&gt;0,$S$2&lt;&gt;0,DATE(YEAR(S406),MONTH(S406),DAY(S406))&gt;=$R$2,(DATE(YEAR(S406),MONTH(S406),DAY(S406))&lt;=$S$2),LEFT(R406,3)="PRA"),1,0)),
IF(AND($R$2=0,$S$2=0,DATE(YEAR(S406),MONTH(S406),DAY(S406))&gt;=$O$6,(DATE(YEAR(S406),MONTH(S406),DAY(S406))&lt;=$O$3),INDEX(Potentials!$A$1:$O$1000,MATCH(R406,Potentials!$A$1:$A$1000,0),MATCH("Groupe",Potentials!$A$1:$O$1,0))=$A$2,LEFT(R406,3)="PRA"),1,
IF(AND($R$2&lt;&gt;0,$S$2&lt;&gt;0,DATE(YEAR(S406),MONTH(S406),DAY(S406))&gt;=$R$2,(DATE(YEAR(S406),MONTH(S406),DAY(S406))&lt;=$S$2),INDEX(Potentials!$A$1:$O$1000,MATCH(R406,Potentials!$A$1:$A$1000,0),MATCH("Groupe",Potentials!$A$1:$O$1,0))=$A$2,LEFT(R406,3)="PRA"),1,0))))</f>
      </c>
      <c r="U406" s="47" t="str">
        <f>IF(T406&lt;&gt;0,SUM($T$4:T406),0)</f>
      </c>
      <c r="V406" s="1"/>
      <c r="W406" s="17"/>
      <c r="Y406" t="str">
        <f>Projects!A404</f>
      </c>
      <c r="Z406" s="1" t="str">
        <f>Projects!I404</f>
      </c>
      <c r="AA406" s="47" t="str">
        <f>IF($A$2="Tous",
IF(AND($Y$2=0,$Z$2=0,DATE(YEAR(Z406),MONTH(Z406),DAY(Z406))&gt;=$O$6,(DATE(YEAR(Z406),MONTH(Z406),DAY(Z406))&lt;=$O$3)),1,
IF(AND($Y$2&lt;&gt;0,$Z$2&lt;&gt;0,DATE(YEAR(Z406),MONTH(Z406),DAY(Z406))&gt;=$Y$2,(DATE(YEAR(Z406),MONTH(Z406),DAY(Z406))&lt;=$Z$2)),1,0)),
IF(AND($Y$2=0,$Z$2=0,DATE(YEAR(Z406),MONTH(Z406),DAY(Z406))&gt;=$O$6,(DATE(YEAR(Z406),MONTH(Z406),DAY(Z406))&lt;=$O$3),INDEX(Projects!$A$1:$O$1000,MATCH(Y406,Projects!$A$1:$A$1000,0),MATCH("Groupe",Projects!$A$1:$O$1,0))=$A$2),1,
IF(AND($Y$2&lt;&gt;0,$Z$2&lt;&gt;0,DATE(YEAR(Z406),MONTH(Z406),DAY(Z406))&gt;=$Y$2,(DATE(YEAR(Z406),MONTH(Z406),DAY(Z406))&lt;=$Z$2),INDEX(Projects!$A$1:$O$1000,MATCH(Y406,Projects!$A$1:$A$1000,0),MATCH("Groupe",Projects!$A$1:$O$1,0))=$A$2),1,0)))</f>
      </c>
      <c r="AB406" s="47" t="str">
        <f>IF(AA406&lt;&gt;0,SUM($AA$4:AA406),0)</f>
      </c>
      <c r="AC406" s="1"/>
      <c r="AD406" s="17"/>
      <c r="AF406" t="str">
        <f>Projects!A404</f>
      </c>
      <c r="AG406" s="1" t="str">
        <f>Projects!D404</f>
      </c>
      <c r="AH406" s="47" t="str">
        <f>IF($A$2="Tous",
IF(AND($AF$2=0,$AG$2=0,DATE(YEAR(AG406),MONTH(AG406),DAY(AG406))&gt;=$O$6,(DATE(YEAR(AG406),MONTH(AG406),DAY(AG406))&lt;=$O$3)),1,
IF(AND($AF$2&lt;&gt;0,$AG$2&lt;&gt;0,DATE(YEAR(AG406),MONTH(AG406),DAY(AG406))&gt;=$AF$2,(DATE(YEAR(AG406),MONTH(AG406),DAY(AG406))&lt;=$AG$2)),1,0)),
IF(AND($AF$2=0,$AG$2=0,DATE(YEAR(AG406),MONTH(AG406),DAY(AG406))&gt;=$O$6,(DATE(YEAR(AG406),MONTH(AG406),DAY(AG406))&lt;=$O$3),INDEX(Projects!$A$1:$O$1000,MATCH(AF406,Projects!$A$1:$A$1000,0),MATCH("Groupe",Projects!$A$1:$O$1,0))=$A$2),1,
IF(AND($AF$2&lt;&gt;0,$AG$2&lt;&gt;0,DATE(YEAR(AG406),MONTH(AG406),DAY(AG406))&gt;=$AF$2,(DATE(YEAR(AG406),MONTH(AG406),DAY(AG406))&lt;=$AG$2),INDEX(Projects!$A$1:$O$1000,MATCH(AF406,Projects!$A$1:$A$1000,0),MATCH("Groupe",Projects!$A$1:$O$1,0))=$A$2),1,0)))</f>
      </c>
      <c r="AI406" s="47" t="str">
        <f>IF(AH406&lt;&gt;0,SUM($AH$4:AH406),0)</f>
      </c>
      <c r="AJ406" s="1"/>
      <c r="AK406" s="17"/>
      <c r="AM406" t="str">
        <f>Potentials!A404</f>
      </c>
      <c r="AN406" s="1" t="str">
        <f>Potentials!L404</f>
      </c>
      <c r="AO406" s="47" t="str">
        <f>IF(INDEX(Potentials!$A$1:$O$1000,MATCH(R406,Potentials!$A$1:$A$1000,0),MATCH("Origine setup",Potentials!$A$1:$O$1,0))&lt;&gt;"",0,
IF($A$2="Tous",
IF(AND($AM$2=0,$AN$2=0,DATE(YEAR(AN406),MONTH(AN406),DAY(AN406))&gt;=$O$6,(DATE(YEAR(AN406),MONTH(AN406),DAY(AN406))&lt;=$O$3),INDEX(Potentials!$A$1:$O$10000,MATCH(AM406,Potentials!$A$1:$A$1000,0),MATCH("Statut",Potentials!$A$1:$O$1,0))="9 -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IF(AND($AM$2&lt;&gt;0,$AN$2&lt;&gt;0,DATE(YEAR(AN406),MONTH(AN406),DAY(AN406))&gt;=$AM$2,(DATE(YEAR(AN406),MONTH(AN406),DAY(AN406))&lt;=$AN$2),INDEX(Potentials!$A$1:$O$10000,MATCH(AM406,Potentials!$A$1:$A$1000,0),MATCH("Statut",Potentials!$A$1:$O$1,0))="9 - Perdu"),1,0)),
IF(AND($AM$2=0,$AN$2=0,DATE(YEAR(AN406),MONTH(AN406),DAY(AN406))&gt;=$O$6,(DATE(YEAR(AN406),MONTH(AN406),DAY(AN406))&lt;=$O$3),INDEX(Potentials!$A$1:$O$1000,MATCH(AM406,Potentials!$A$1:$A$1000,0),MATCH("Groupe",Potentials!$A$1:$O$1,0))=$A$2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,MATCH(AM406,Potentials!$A$1:$A$1000,0),MATCH("Groupe",Potentials!$A$1:$O$1,0))=$A$2,INDEX(Potentials!$A$1:$O$10000,MATCH(AM406,Potentials!$A$1:$A$1000,0),MATCH("Statut",Potentials!$A$1:$O$1,0))="9 - Perdu"),1,0))))</f>
      </c>
      <c r="AP406" s="47" t="str">
        <f>IF(AO406&lt;&gt;0,SUM($AO$4:AO406),0)</f>
      </c>
      <c r="AQ406" s="1"/>
      <c r="AR406" s="17"/>
      <c r="AT406" t="str">
        <f>IF(COUNTIF($AT$4:AT405,Potentials!B404)&gt;0,"",Potentials!B404)</f>
      </c>
      <c r="AU406" s="2" t="str">
        <f t="array" ref="AU406" aca="1" ca="1">IF($A$2="Tous",SUMPRODUCT((Potentials!$F$2:$F$2000)*(Potentials!$B$2:$B$2000=AT406)*(Potentials!$E$2:$E$2000&lt;&gt;"8 - Gagne")*(Potentials!$E$2:$E$2000&lt;&gt;"9 - Perdu")*(Potentials!$E$2:$E$2000&lt;&gt;"10 - Gele"))
+SUMPRODUCT((Potentials!$F$2:$F$2000=0)*(Potentials!$B$2:$B$2000=AT406)*(Potentials!$D$2:$D$2000)*(Potentials!$E$2:$E$2000&lt;&gt;"8 - Gagne")*(Potentials!$E$2:$E$2000&lt;&gt;"9 - Perdu")*(Potentials!$E$2:$E$2000&lt;&gt;"10 - Gele")),
SUMPRODUCT((Potentials!$F$2:$F$2000)*(Potentials!$B$2:$B$2000=AT406)*(Potentials!$E$2:$E$2000&lt;&gt;"8 - Gagne")*(Potentials!$E$2:$E$2000&lt;&gt;"9 - Perdu")*(Potentials!$E$2:$E$2000&lt;&gt;"10 - Gele")*(Potentials!$O$2:$O$2000=$A$2))
+SUMPRODUCT((Potentials!$F$2:$F$2000=0)*(Potentials!$B$2:$B$2000=AT406)*(Potentials!$D$2:$D$2000)*(Potentials!$E$2:$E$2000&lt;&gt;"8 - Gagne")*(Potentials!$E$2:$E$2000&lt;&gt;"9 - Perdu")*(Potentials!$E$2:$E$2000&lt;&gt;"10 - Gele")*(Potentials!$O$2:$O$2000=$A$2)))</f>
      </c>
      <c r="BA406" t="str">
        <f>Potentials!A404</f>
      </c>
      <c r="BB406" s="2" t="str">
        <f t="array" ref="BB406" aca="1" ca="1">IF($A$2="Tous",SUMPRODUCT((Potentials!$F$2:$F$2000)*(Potentials!$A$2:$A$2000=BA406)*(Potentials!$E$2:$E$2000&lt;&gt;"8 - Gagne")*(Potentials!$E$2:$E$2000&lt;&gt;"9 - Perdu")*(Potentials!$E$2:$E$2000&lt;&gt;"10 - Gele"))
+SUMPRODUCT((Potentials!$F$2:$F$2000=0)*(Potentials!$A$2:$A$2000=BA406)*(Potentials!$D$2:$D$2000)*(Potentials!$E$2:$E$2000&lt;&gt;"8 - Gagne")*(Potentials!$E$2:$E$2000&lt;&gt;"9 - Perdu")*(Potentials!$E$2:$E$2000&lt;&gt;"10 - Gele")),
SUMPRODUCT((Potentials!$F$2:$F$2000)*(Potentials!$A$2:$A$2000=BA406)*(Potentials!$E$2:$E$2000&lt;&gt;"8 - Gagne")*(Potentials!$E$2:$E$2000&lt;&gt;"9 - Perdu")*(Potentials!$E$2:$E$2000&lt;&gt;"10 - Gele")*(Potentials!$O$2:$O$2000=$A$2))
+SUMPRODUCT((Potentials!$F$2:$F$2000=0)*(Potentials!$A$2:$A$2000=BA406)*(Potentials!$D$2:$D$2000)*(Potentials!$E$2:$E$2000&lt;&gt;"8 - Gagne")*(Potentials!$E$2:$E$2000&lt;&gt;"9 - Perdu")*(Potentials!$E$2:$E$2000&lt;&gt;"10 - Gele")*(Potentials!$O$2:$O$2000=$A$2)))</f>
      </c>
    </row>
    <row r="407" spans="1:113">
      <c r="R407" t="str">
        <f>Potentials!A405</f>
      </c>
      <c r="S407" s="1" t="str">
        <f>Potentials!M405</f>
      </c>
      <c r="T407" s="47" t="str">
        <f>IF(INDEX(Potentials!$A$1:$O$1000,MATCH(R407,Potentials!$A$1:$A$1000,0),MATCH("Origine setup",Potentials!$A$1:$O$1,0))&lt;&gt;"",0,
IF($A$2="Tous",
IF(AND($R$2=0,$S$2=0,DATE(YEAR(S407),MONTH(S407),DAY(S407))&gt;=$O$6,(DATE(YEAR(S407),MONTH(S407),DAY(S407))&lt;=$O$3),LEFT(R407,3)="PRA"),1,
IF(AND($R$2&lt;&gt;0,$S$2&lt;&gt;0,DATE(YEAR(S407),MONTH(S407),DAY(S407))&gt;=$R$2,(DATE(YEAR(S407),MONTH(S407),DAY(S407))&lt;=$S$2),LEFT(R407,3)="PRA"),1,0)),
IF(AND($R$2=0,$S$2=0,DATE(YEAR(S407),MONTH(S407),DAY(S407))&gt;=$O$6,(DATE(YEAR(S407),MONTH(S407),DAY(S407))&lt;=$O$3),INDEX(Potentials!$A$1:$O$1000,MATCH(R407,Potentials!$A$1:$A$1000,0),MATCH("Groupe",Potentials!$A$1:$O$1,0))=$A$2,LEFT(R407,3)="PRA"),1,
IF(AND($R$2&lt;&gt;0,$S$2&lt;&gt;0,DATE(YEAR(S407),MONTH(S407),DAY(S407))&gt;=$R$2,(DATE(YEAR(S407),MONTH(S407),DAY(S407))&lt;=$S$2),INDEX(Potentials!$A$1:$O$1000,MATCH(R407,Potentials!$A$1:$A$1000,0),MATCH("Groupe",Potentials!$A$1:$O$1,0))=$A$2,LEFT(R407,3)="PRA"),1,0))))</f>
      </c>
      <c r="U407" s="47" t="str">
        <f>IF(T407&lt;&gt;0,SUM($T$4:T407),0)</f>
      </c>
      <c r="V407" s="1"/>
      <c r="W407" s="17"/>
      <c r="Y407" t="str">
        <f>Projects!A405</f>
      </c>
      <c r="Z407" s="1" t="str">
        <f>Projects!I405</f>
      </c>
      <c r="AA407" s="47" t="str">
        <f>IF($A$2="Tous",
IF(AND($Y$2=0,$Z$2=0,DATE(YEAR(Z407),MONTH(Z407),DAY(Z407))&gt;=$O$6,(DATE(YEAR(Z407),MONTH(Z407),DAY(Z407))&lt;=$O$3)),1,
IF(AND($Y$2&lt;&gt;0,$Z$2&lt;&gt;0,DATE(YEAR(Z407),MONTH(Z407),DAY(Z407))&gt;=$Y$2,(DATE(YEAR(Z407),MONTH(Z407),DAY(Z407))&lt;=$Z$2)),1,0)),
IF(AND($Y$2=0,$Z$2=0,DATE(YEAR(Z407),MONTH(Z407),DAY(Z407))&gt;=$O$6,(DATE(YEAR(Z407),MONTH(Z407),DAY(Z407))&lt;=$O$3),INDEX(Projects!$A$1:$O$1000,MATCH(Y407,Projects!$A$1:$A$1000,0),MATCH("Groupe",Projects!$A$1:$O$1,0))=$A$2),1,
IF(AND($Y$2&lt;&gt;0,$Z$2&lt;&gt;0,DATE(YEAR(Z407),MONTH(Z407),DAY(Z407))&gt;=$Y$2,(DATE(YEAR(Z407),MONTH(Z407),DAY(Z407))&lt;=$Z$2),INDEX(Projects!$A$1:$O$1000,MATCH(Y407,Projects!$A$1:$A$1000,0),MATCH("Groupe",Projects!$A$1:$O$1,0))=$A$2),1,0)))</f>
      </c>
      <c r="AB407" s="47" t="str">
        <f>IF(AA407&lt;&gt;0,SUM($AA$4:AA407),0)</f>
      </c>
      <c r="AC407" s="1"/>
      <c r="AD407" s="17"/>
      <c r="AF407" t="str">
        <f>Projects!A405</f>
      </c>
      <c r="AG407" s="1" t="str">
        <f>Projects!D405</f>
      </c>
      <c r="AH407" s="47" t="str">
        <f>IF($A$2="Tous",
IF(AND($AF$2=0,$AG$2=0,DATE(YEAR(AG407),MONTH(AG407),DAY(AG407))&gt;=$O$6,(DATE(YEAR(AG407),MONTH(AG407),DAY(AG407))&lt;=$O$3)),1,
IF(AND($AF$2&lt;&gt;0,$AG$2&lt;&gt;0,DATE(YEAR(AG407),MONTH(AG407),DAY(AG407))&gt;=$AF$2,(DATE(YEAR(AG407),MONTH(AG407),DAY(AG407))&lt;=$AG$2)),1,0)),
IF(AND($AF$2=0,$AG$2=0,DATE(YEAR(AG407),MONTH(AG407),DAY(AG407))&gt;=$O$6,(DATE(YEAR(AG407),MONTH(AG407),DAY(AG407))&lt;=$O$3),INDEX(Projects!$A$1:$O$1000,MATCH(AF407,Projects!$A$1:$A$1000,0),MATCH("Groupe",Projects!$A$1:$O$1,0))=$A$2),1,
IF(AND($AF$2&lt;&gt;0,$AG$2&lt;&gt;0,DATE(YEAR(AG407),MONTH(AG407),DAY(AG407))&gt;=$AF$2,(DATE(YEAR(AG407),MONTH(AG407),DAY(AG407))&lt;=$AG$2),INDEX(Projects!$A$1:$O$1000,MATCH(AF407,Projects!$A$1:$A$1000,0),MATCH("Groupe",Projects!$A$1:$O$1,0))=$A$2),1,0)))</f>
      </c>
      <c r="AI407" s="47" t="str">
        <f>IF(AH407&lt;&gt;0,SUM($AH$4:AH407),0)</f>
      </c>
      <c r="AJ407" s="1"/>
      <c r="AK407" s="17"/>
      <c r="AM407" t="str">
        <f>Potentials!A405</f>
      </c>
      <c r="AN407" s="1" t="str">
        <f>Potentials!L405</f>
      </c>
      <c r="AO407" s="47" t="str">
        <f>IF(INDEX(Potentials!$A$1:$O$1000,MATCH(R407,Potentials!$A$1:$A$1000,0),MATCH("Origine setup",Potentials!$A$1:$O$1,0))&lt;&gt;"",0,
IF($A$2="Tous",
IF(AND($AM$2=0,$AN$2=0,DATE(YEAR(AN407),MONTH(AN407),DAY(AN407))&gt;=$O$6,(DATE(YEAR(AN407),MONTH(AN407),DAY(AN407))&lt;=$O$3),INDEX(Potentials!$A$1:$O$10000,MATCH(AM407,Potentials!$A$1:$A$1000,0),MATCH("Statut",Potentials!$A$1:$O$1,0))="9 -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IF(AND($AM$2&lt;&gt;0,$AN$2&lt;&gt;0,DATE(YEAR(AN407),MONTH(AN407),DAY(AN407))&gt;=$AM$2,(DATE(YEAR(AN407),MONTH(AN407),DAY(AN407))&lt;=$AN$2),INDEX(Potentials!$A$1:$O$10000,MATCH(AM407,Potentials!$A$1:$A$1000,0),MATCH("Statut",Potentials!$A$1:$O$1,0))="9 - Perdu"),1,0)),
IF(AND($AM$2=0,$AN$2=0,DATE(YEAR(AN407),MONTH(AN407),DAY(AN407))&gt;=$O$6,(DATE(YEAR(AN407),MONTH(AN407),DAY(AN407))&lt;=$O$3),INDEX(Potentials!$A$1:$O$1000,MATCH(AM407,Potentials!$A$1:$A$1000,0),MATCH("Groupe",Potentials!$A$1:$O$1,0))=$A$2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,MATCH(AM407,Potentials!$A$1:$A$1000,0),MATCH("Groupe",Potentials!$A$1:$O$1,0))=$A$2,INDEX(Potentials!$A$1:$O$10000,MATCH(AM407,Potentials!$A$1:$A$1000,0),MATCH("Statut",Potentials!$A$1:$O$1,0))="9 - Perdu"),1,0))))</f>
      </c>
      <c r="AP407" s="47" t="str">
        <f>IF(AO407&lt;&gt;0,SUM($AO$4:AO407),0)</f>
      </c>
      <c r="AQ407" s="1"/>
      <c r="AR407" s="17"/>
      <c r="AT407" t="str">
        <f>IF(COUNTIF($AT$4:AT406,Potentials!B405)&gt;0,"",Potentials!B405)</f>
      </c>
      <c r="AU407" s="2" t="str">
        <f t="array" ref="AU407" aca="1" ca="1">IF($A$2="Tous",SUMPRODUCT((Potentials!$F$2:$F$2000)*(Potentials!$B$2:$B$2000=AT407)*(Potentials!$E$2:$E$2000&lt;&gt;"8 - Gagne")*(Potentials!$E$2:$E$2000&lt;&gt;"9 - Perdu")*(Potentials!$E$2:$E$2000&lt;&gt;"10 - Gele"))
+SUMPRODUCT((Potentials!$F$2:$F$2000=0)*(Potentials!$B$2:$B$2000=AT407)*(Potentials!$D$2:$D$2000)*(Potentials!$E$2:$E$2000&lt;&gt;"8 - Gagne")*(Potentials!$E$2:$E$2000&lt;&gt;"9 - Perdu")*(Potentials!$E$2:$E$2000&lt;&gt;"10 - Gele")),
SUMPRODUCT((Potentials!$F$2:$F$2000)*(Potentials!$B$2:$B$2000=AT407)*(Potentials!$E$2:$E$2000&lt;&gt;"8 - Gagne")*(Potentials!$E$2:$E$2000&lt;&gt;"9 - Perdu")*(Potentials!$E$2:$E$2000&lt;&gt;"10 - Gele")*(Potentials!$O$2:$O$2000=$A$2))
+SUMPRODUCT((Potentials!$F$2:$F$2000=0)*(Potentials!$B$2:$B$2000=AT407)*(Potentials!$D$2:$D$2000)*(Potentials!$E$2:$E$2000&lt;&gt;"8 - Gagne")*(Potentials!$E$2:$E$2000&lt;&gt;"9 - Perdu")*(Potentials!$E$2:$E$2000&lt;&gt;"10 - Gele")*(Potentials!$O$2:$O$2000=$A$2)))</f>
      </c>
      <c r="BA407" t="str">
        <f>Potentials!A405</f>
      </c>
      <c r="BB407" s="2" t="str">
        <f t="array" ref="BB407" aca="1" ca="1">IF($A$2="Tous",SUMPRODUCT((Potentials!$F$2:$F$2000)*(Potentials!$A$2:$A$2000=BA407)*(Potentials!$E$2:$E$2000&lt;&gt;"8 - Gagne")*(Potentials!$E$2:$E$2000&lt;&gt;"9 - Perdu")*(Potentials!$E$2:$E$2000&lt;&gt;"10 - Gele"))
+SUMPRODUCT((Potentials!$F$2:$F$2000=0)*(Potentials!$A$2:$A$2000=BA407)*(Potentials!$D$2:$D$2000)*(Potentials!$E$2:$E$2000&lt;&gt;"8 - Gagne")*(Potentials!$E$2:$E$2000&lt;&gt;"9 - Perdu")*(Potentials!$E$2:$E$2000&lt;&gt;"10 - Gele")),
SUMPRODUCT((Potentials!$F$2:$F$2000)*(Potentials!$A$2:$A$2000=BA407)*(Potentials!$E$2:$E$2000&lt;&gt;"8 - Gagne")*(Potentials!$E$2:$E$2000&lt;&gt;"9 - Perdu")*(Potentials!$E$2:$E$2000&lt;&gt;"10 - Gele")*(Potentials!$O$2:$O$2000=$A$2))
+SUMPRODUCT((Potentials!$F$2:$F$2000=0)*(Potentials!$A$2:$A$2000=BA407)*(Potentials!$D$2:$D$2000)*(Potentials!$E$2:$E$2000&lt;&gt;"8 - Gagne")*(Potentials!$E$2:$E$2000&lt;&gt;"9 - Perdu")*(Potentials!$E$2:$E$2000&lt;&gt;"10 - Gele")*(Potentials!$O$2:$O$2000=$A$2)))</f>
      </c>
    </row>
    <row r="408" spans="1:113">
      <c r="R408" t="str">
        <f>Potentials!A406</f>
      </c>
      <c r="S408" s="1" t="str">
        <f>Potentials!M406</f>
      </c>
      <c r="T408" s="47" t="str">
        <f>IF(INDEX(Potentials!$A$1:$O$1000,MATCH(R408,Potentials!$A$1:$A$1000,0),MATCH("Origine setup",Potentials!$A$1:$O$1,0))&lt;&gt;"",0,
IF($A$2="Tous",
IF(AND($R$2=0,$S$2=0,DATE(YEAR(S408),MONTH(S408),DAY(S408))&gt;=$O$6,(DATE(YEAR(S408),MONTH(S408),DAY(S408))&lt;=$O$3),LEFT(R408,3)="PRA"),1,
IF(AND($R$2&lt;&gt;0,$S$2&lt;&gt;0,DATE(YEAR(S408),MONTH(S408),DAY(S408))&gt;=$R$2,(DATE(YEAR(S408),MONTH(S408),DAY(S408))&lt;=$S$2),LEFT(R408,3)="PRA"),1,0)),
IF(AND($R$2=0,$S$2=0,DATE(YEAR(S408),MONTH(S408),DAY(S408))&gt;=$O$6,(DATE(YEAR(S408),MONTH(S408),DAY(S408))&lt;=$O$3),INDEX(Potentials!$A$1:$O$1000,MATCH(R408,Potentials!$A$1:$A$1000,0),MATCH("Groupe",Potentials!$A$1:$O$1,0))=$A$2,LEFT(R408,3)="PRA"),1,
IF(AND($R$2&lt;&gt;0,$S$2&lt;&gt;0,DATE(YEAR(S408),MONTH(S408),DAY(S408))&gt;=$R$2,(DATE(YEAR(S408),MONTH(S408),DAY(S408))&lt;=$S$2),INDEX(Potentials!$A$1:$O$1000,MATCH(R408,Potentials!$A$1:$A$1000,0),MATCH("Groupe",Potentials!$A$1:$O$1,0))=$A$2,LEFT(R408,3)="PRA"),1,0))))</f>
      </c>
      <c r="U408" s="47" t="str">
        <f>IF(T408&lt;&gt;0,SUM($T$4:T408),0)</f>
      </c>
      <c r="V408" s="1"/>
      <c r="W408" s="17"/>
      <c r="Y408" t="str">
        <f>Projects!A406</f>
      </c>
      <c r="Z408" s="1" t="str">
        <f>Projects!I406</f>
      </c>
      <c r="AA408" s="47" t="str">
        <f>IF($A$2="Tous",
IF(AND($Y$2=0,$Z$2=0,DATE(YEAR(Z408),MONTH(Z408),DAY(Z408))&gt;=$O$6,(DATE(YEAR(Z408),MONTH(Z408),DAY(Z408))&lt;=$O$3)),1,
IF(AND($Y$2&lt;&gt;0,$Z$2&lt;&gt;0,DATE(YEAR(Z408),MONTH(Z408),DAY(Z408))&gt;=$Y$2,(DATE(YEAR(Z408),MONTH(Z408),DAY(Z408))&lt;=$Z$2)),1,0)),
IF(AND($Y$2=0,$Z$2=0,DATE(YEAR(Z408),MONTH(Z408),DAY(Z408))&gt;=$O$6,(DATE(YEAR(Z408),MONTH(Z408),DAY(Z408))&lt;=$O$3),INDEX(Projects!$A$1:$O$1000,MATCH(Y408,Projects!$A$1:$A$1000,0),MATCH("Groupe",Projects!$A$1:$O$1,0))=$A$2),1,
IF(AND($Y$2&lt;&gt;0,$Z$2&lt;&gt;0,DATE(YEAR(Z408),MONTH(Z408),DAY(Z408))&gt;=$Y$2,(DATE(YEAR(Z408),MONTH(Z408),DAY(Z408))&lt;=$Z$2),INDEX(Projects!$A$1:$O$1000,MATCH(Y408,Projects!$A$1:$A$1000,0),MATCH("Groupe",Projects!$A$1:$O$1,0))=$A$2),1,0)))</f>
      </c>
      <c r="AB408" s="47" t="str">
        <f>IF(AA408&lt;&gt;0,SUM($AA$4:AA408),0)</f>
      </c>
      <c r="AC408" s="1"/>
      <c r="AD408" s="17"/>
      <c r="AF408" t="str">
        <f>Projects!A406</f>
      </c>
      <c r="AG408" s="1" t="str">
        <f>Projects!D406</f>
      </c>
      <c r="AH408" s="47" t="str">
        <f>IF($A$2="Tous",
IF(AND($AF$2=0,$AG$2=0,DATE(YEAR(AG408),MONTH(AG408),DAY(AG408))&gt;=$O$6,(DATE(YEAR(AG408),MONTH(AG408),DAY(AG408))&lt;=$O$3)),1,
IF(AND($AF$2&lt;&gt;0,$AG$2&lt;&gt;0,DATE(YEAR(AG408),MONTH(AG408),DAY(AG408))&gt;=$AF$2,(DATE(YEAR(AG408),MONTH(AG408),DAY(AG408))&lt;=$AG$2)),1,0)),
IF(AND($AF$2=0,$AG$2=0,DATE(YEAR(AG408),MONTH(AG408),DAY(AG408))&gt;=$O$6,(DATE(YEAR(AG408),MONTH(AG408),DAY(AG408))&lt;=$O$3),INDEX(Projects!$A$1:$O$1000,MATCH(AF408,Projects!$A$1:$A$1000,0),MATCH("Groupe",Projects!$A$1:$O$1,0))=$A$2),1,
IF(AND($AF$2&lt;&gt;0,$AG$2&lt;&gt;0,DATE(YEAR(AG408),MONTH(AG408),DAY(AG408))&gt;=$AF$2,(DATE(YEAR(AG408),MONTH(AG408),DAY(AG408))&lt;=$AG$2),INDEX(Projects!$A$1:$O$1000,MATCH(AF408,Projects!$A$1:$A$1000,0),MATCH("Groupe",Projects!$A$1:$O$1,0))=$A$2),1,0)))</f>
      </c>
      <c r="AI408" s="47" t="str">
        <f>IF(AH408&lt;&gt;0,SUM($AH$4:AH408),0)</f>
      </c>
      <c r="AJ408" s="1"/>
      <c r="AK408" s="17"/>
      <c r="AM408" t="str">
        <f>Potentials!A406</f>
      </c>
      <c r="AN408" s="1" t="str">
        <f>Potentials!L406</f>
      </c>
      <c r="AO408" s="47" t="str">
        <f>IF(INDEX(Potentials!$A$1:$O$1000,MATCH(R408,Potentials!$A$1:$A$1000,0),MATCH("Origine setup",Potentials!$A$1:$O$1,0))&lt;&gt;"",0,
IF($A$2="Tous",
IF(AND($AM$2=0,$AN$2=0,DATE(YEAR(AN408),MONTH(AN408),DAY(AN408))&gt;=$O$6,(DATE(YEAR(AN408),MONTH(AN408),DAY(AN408))&lt;=$O$3),INDEX(Potentials!$A$1:$O$10000,MATCH(AM408,Potentials!$A$1:$A$1000,0),MATCH("Statut",Potentials!$A$1:$O$1,0))="9 -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IF(AND($AM$2&lt;&gt;0,$AN$2&lt;&gt;0,DATE(YEAR(AN408),MONTH(AN408),DAY(AN408))&gt;=$AM$2,(DATE(YEAR(AN408),MONTH(AN408),DAY(AN408))&lt;=$AN$2),INDEX(Potentials!$A$1:$O$10000,MATCH(AM408,Potentials!$A$1:$A$1000,0),MATCH("Statut",Potentials!$A$1:$O$1,0))="9 - Perdu"),1,0)),
IF(AND($AM$2=0,$AN$2=0,DATE(YEAR(AN408),MONTH(AN408),DAY(AN408))&gt;=$O$6,(DATE(YEAR(AN408),MONTH(AN408),DAY(AN408))&lt;=$O$3),INDEX(Potentials!$A$1:$O$1000,MATCH(AM408,Potentials!$A$1:$A$1000,0),MATCH("Groupe",Potentials!$A$1:$O$1,0))=$A$2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,MATCH(AM408,Potentials!$A$1:$A$1000,0),MATCH("Groupe",Potentials!$A$1:$O$1,0))=$A$2,INDEX(Potentials!$A$1:$O$10000,MATCH(AM408,Potentials!$A$1:$A$1000,0),MATCH("Statut",Potentials!$A$1:$O$1,0))="9 - Perdu"),1,0))))</f>
      </c>
      <c r="AP408" s="47" t="str">
        <f>IF(AO408&lt;&gt;0,SUM($AO$4:AO408),0)</f>
      </c>
      <c r="AQ408" s="1"/>
      <c r="AR408" s="17"/>
      <c r="AT408" t="str">
        <f>IF(COUNTIF($AT$4:AT407,Potentials!B406)&gt;0,"",Potentials!B406)</f>
      </c>
      <c r="AU408" s="2" t="str">
        <f t="array" ref="AU408" aca="1" ca="1">IF($A$2="Tous",SUMPRODUCT((Potentials!$F$2:$F$2000)*(Potentials!$B$2:$B$2000=AT408)*(Potentials!$E$2:$E$2000&lt;&gt;"8 - Gagne")*(Potentials!$E$2:$E$2000&lt;&gt;"9 - Perdu")*(Potentials!$E$2:$E$2000&lt;&gt;"10 - Gele"))
+SUMPRODUCT((Potentials!$F$2:$F$2000=0)*(Potentials!$B$2:$B$2000=AT408)*(Potentials!$D$2:$D$2000)*(Potentials!$E$2:$E$2000&lt;&gt;"8 - Gagne")*(Potentials!$E$2:$E$2000&lt;&gt;"9 - Perdu")*(Potentials!$E$2:$E$2000&lt;&gt;"10 - Gele")),
SUMPRODUCT((Potentials!$F$2:$F$2000)*(Potentials!$B$2:$B$2000=AT408)*(Potentials!$E$2:$E$2000&lt;&gt;"8 - Gagne")*(Potentials!$E$2:$E$2000&lt;&gt;"9 - Perdu")*(Potentials!$E$2:$E$2000&lt;&gt;"10 - Gele")*(Potentials!$O$2:$O$2000=$A$2))
+SUMPRODUCT((Potentials!$F$2:$F$2000=0)*(Potentials!$B$2:$B$2000=AT408)*(Potentials!$D$2:$D$2000)*(Potentials!$E$2:$E$2000&lt;&gt;"8 - Gagne")*(Potentials!$E$2:$E$2000&lt;&gt;"9 - Perdu")*(Potentials!$E$2:$E$2000&lt;&gt;"10 - Gele")*(Potentials!$O$2:$O$2000=$A$2)))</f>
      </c>
      <c r="BA408" t="str">
        <f>Potentials!A406</f>
      </c>
      <c r="BB408" s="2" t="str">
        <f t="array" ref="BB408" aca="1" ca="1">IF($A$2="Tous",SUMPRODUCT((Potentials!$F$2:$F$2000)*(Potentials!$A$2:$A$2000=BA408)*(Potentials!$E$2:$E$2000&lt;&gt;"8 - Gagne")*(Potentials!$E$2:$E$2000&lt;&gt;"9 - Perdu")*(Potentials!$E$2:$E$2000&lt;&gt;"10 - Gele"))
+SUMPRODUCT((Potentials!$F$2:$F$2000=0)*(Potentials!$A$2:$A$2000=BA408)*(Potentials!$D$2:$D$2000)*(Potentials!$E$2:$E$2000&lt;&gt;"8 - Gagne")*(Potentials!$E$2:$E$2000&lt;&gt;"9 - Perdu")*(Potentials!$E$2:$E$2000&lt;&gt;"10 - Gele")),
SUMPRODUCT((Potentials!$F$2:$F$2000)*(Potentials!$A$2:$A$2000=BA408)*(Potentials!$E$2:$E$2000&lt;&gt;"8 - Gagne")*(Potentials!$E$2:$E$2000&lt;&gt;"9 - Perdu")*(Potentials!$E$2:$E$2000&lt;&gt;"10 - Gele")*(Potentials!$O$2:$O$2000=$A$2))
+SUMPRODUCT((Potentials!$F$2:$F$2000=0)*(Potentials!$A$2:$A$2000=BA408)*(Potentials!$D$2:$D$2000)*(Potentials!$E$2:$E$2000&lt;&gt;"8 - Gagne")*(Potentials!$E$2:$E$2000&lt;&gt;"9 - Perdu")*(Potentials!$E$2:$E$2000&lt;&gt;"10 - Gele")*(Potentials!$O$2:$O$2000=$A$2)))</f>
      </c>
    </row>
    <row r="409" spans="1:113">
      <c r="R409" t="str">
        <f>Potentials!A407</f>
      </c>
      <c r="S409" s="1" t="str">
        <f>Potentials!M407</f>
      </c>
      <c r="T409" s="47" t="str">
        <f>IF(INDEX(Potentials!$A$1:$O$1000,MATCH(R409,Potentials!$A$1:$A$1000,0),MATCH("Origine setup",Potentials!$A$1:$O$1,0))&lt;&gt;"",0,
IF($A$2="Tous",
IF(AND($R$2=0,$S$2=0,DATE(YEAR(S409),MONTH(S409),DAY(S409))&gt;=$O$6,(DATE(YEAR(S409),MONTH(S409),DAY(S409))&lt;=$O$3),LEFT(R409,3)="PRA"),1,
IF(AND($R$2&lt;&gt;0,$S$2&lt;&gt;0,DATE(YEAR(S409),MONTH(S409),DAY(S409))&gt;=$R$2,(DATE(YEAR(S409),MONTH(S409),DAY(S409))&lt;=$S$2),LEFT(R409,3)="PRA"),1,0)),
IF(AND($R$2=0,$S$2=0,DATE(YEAR(S409),MONTH(S409),DAY(S409))&gt;=$O$6,(DATE(YEAR(S409),MONTH(S409),DAY(S409))&lt;=$O$3),INDEX(Potentials!$A$1:$O$1000,MATCH(R409,Potentials!$A$1:$A$1000,0),MATCH("Groupe",Potentials!$A$1:$O$1,0))=$A$2,LEFT(R409,3)="PRA"),1,
IF(AND($R$2&lt;&gt;0,$S$2&lt;&gt;0,DATE(YEAR(S409),MONTH(S409),DAY(S409))&gt;=$R$2,(DATE(YEAR(S409),MONTH(S409),DAY(S409))&lt;=$S$2),INDEX(Potentials!$A$1:$O$1000,MATCH(R409,Potentials!$A$1:$A$1000,0),MATCH("Groupe",Potentials!$A$1:$O$1,0))=$A$2,LEFT(R409,3)="PRA"),1,0))))</f>
      </c>
      <c r="U409" s="47" t="str">
        <f>IF(T409&lt;&gt;0,SUM($T$4:T409),0)</f>
      </c>
      <c r="V409" s="1"/>
      <c r="W409" s="17"/>
      <c r="Y409" t="str">
        <f>Projects!A407</f>
      </c>
      <c r="Z409" s="1" t="str">
        <f>Projects!I407</f>
      </c>
      <c r="AA409" s="47" t="str">
        <f>IF($A$2="Tous",
IF(AND($Y$2=0,$Z$2=0,DATE(YEAR(Z409),MONTH(Z409),DAY(Z409))&gt;=$O$6,(DATE(YEAR(Z409),MONTH(Z409),DAY(Z409))&lt;=$O$3)),1,
IF(AND($Y$2&lt;&gt;0,$Z$2&lt;&gt;0,DATE(YEAR(Z409),MONTH(Z409),DAY(Z409))&gt;=$Y$2,(DATE(YEAR(Z409),MONTH(Z409),DAY(Z409))&lt;=$Z$2)),1,0)),
IF(AND($Y$2=0,$Z$2=0,DATE(YEAR(Z409),MONTH(Z409),DAY(Z409))&gt;=$O$6,(DATE(YEAR(Z409),MONTH(Z409),DAY(Z409))&lt;=$O$3),INDEX(Projects!$A$1:$O$1000,MATCH(Y409,Projects!$A$1:$A$1000,0),MATCH("Groupe",Projects!$A$1:$O$1,0))=$A$2),1,
IF(AND($Y$2&lt;&gt;0,$Z$2&lt;&gt;0,DATE(YEAR(Z409),MONTH(Z409),DAY(Z409))&gt;=$Y$2,(DATE(YEAR(Z409),MONTH(Z409),DAY(Z409))&lt;=$Z$2),INDEX(Projects!$A$1:$O$1000,MATCH(Y409,Projects!$A$1:$A$1000,0),MATCH("Groupe",Projects!$A$1:$O$1,0))=$A$2),1,0)))</f>
      </c>
      <c r="AB409" s="47" t="str">
        <f>IF(AA409&lt;&gt;0,SUM($AA$4:AA409),0)</f>
      </c>
      <c r="AC409" s="1"/>
      <c r="AD409" s="17"/>
      <c r="AF409" t="str">
        <f>Projects!A407</f>
      </c>
      <c r="AG409" s="1" t="str">
        <f>Projects!D407</f>
      </c>
      <c r="AH409" s="47" t="str">
        <f>IF($A$2="Tous",
IF(AND($AF$2=0,$AG$2=0,DATE(YEAR(AG409),MONTH(AG409),DAY(AG409))&gt;=$O$6,(DATE(YEAR(AG409),MONTH(AG409),DAY(AG409))&lt;=$O$3)),1,
IF(AND($AF$2&lt;&gt;0,$AG$2&lt;&gt;0,DATE(YEAR(AG409),MONTH(AG409),DAY(AG409))&gt;=$AF$2,(DATE(YEAR(AG409),MONTH(AG409),DAY(AG409))&lt;=$AG$2)),1,0)),
IF(AND($AF$2=0,$AG$2=0,DATE(YEAR(AG409),MONTH(AG409),DAY(AG409))&gt;=$O$6,(DATE(YEAR(AG409),MONTH(AG409),DAY(AG409))&lt;=$O$3),INDEX(Projects!$A$1:$O$1000,MATCH(AF409,Projects!$A$1:$A$1000,0),MATCH("Groupe",Projects!$A$1:$O$1,0))=$A$2),1,
IF(AND($AF$2&lt;&gt;0,$AG$2&lt;&gt;0,DATE(YEAR(AG409),MONTH(AG409),DAY(AG409))&gt;=$AF$2,(DATE(YEAR(AG409),MONTH(AG409),DAY(AG409))&lt;=$AG$2),INDEX(Projects!$A$1:$O$1000,MATCH(AF409,Projects!$A$1:$A$1000,0),MATCH("Groupe",Projects!$A$1:$O$1,0))=$A$2),1,0)))</f>
      </c>
      <c r="AI409" s="47" t="str">
        <f>IF(AH409&lt;&gt;0,SUM($AH$4:AH409),0)</f>
      </c>
      <c r="AJ409" s="1"/>
      <c r="AK409" s="17"/>
      <c r="AM409" t="str">
        <f>Potentials!A407</f>
      </c>
      <c r="AN409" s="1" t="str">
        <f>Potentials!L407</f>
      </c>
      <c r="AO409" s="47" t="str">
        <f>IF(INDEX(Potentials!$A$1:$O$1000,MATCH(R409,Potentials!$A$1:$A$1000,0),MATCH("Origine setup",Potentials!$A$1:$O$1,0))&lt;&gt;"",0,
IF($A$2="Tous",
IF(AND($AM$2=0,$AN$2=0,DATE(YEAR(AN409),MONTH(AN409),DAY(AN409))&gt;=$O$6,(DATE(YEAR(AN409),MONTH(AN409),DAY(AN409))&lt;=$O$3),INDEX(Potentials!$A$1:$O$10000,MATCH(AM409,Potentials!$A$1:$A$1000,0),MATCH("Statut",Potentials!$A$1:$O$1,0))="9 -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IF(AND($AM$2&lt;&gt;0,$AN$2&lt;&gt;0,DATE(YEAR(AN409),MONTH(AN409),DAY(AN409))&gt;=$AM$2,(DATE(YEAR(AN409),MONTH(AN409),DAY(AN409))&lt;=$AN$2),INDEX(Potentials!$A$1:$O$10000,MATCH(AM409,Potentials!$A$1:$A$1000,0),MATCH("Statut",Potentials!$A$1:$O$1,0))="9 - Perdu"),1,0)),
IF(AND($AM$2=0,$AN$2=0,DATE(YEAR(AN409),MONTH(AN409),DAY(AN409))&gt;=$O$6,(DATE(YEAR(AN409),MONTH(AN409),DAY(AN409))&lt;=$O$3),INDEX(Potentials!$A$1:$O$1000,MATCH(AM409,Potentials!$A$1:$A$1000,0),MATCH("Groupe",Potentials!$A$1:$O$1,0))=$A$2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,MATCH(AM409,Potentials!$A$1:$A$1000,0),MATCH("Groupe",Potentials!$A$1:$O$1,0))=$A$2,INDEX(Potentials!$A$1:$O$10000,MATCH(AM409,Potentials!$A$1:$A$1000,0),MATCH("Statut",Potentials!$A$1:$O$1,0))="9 - Perdu"),1,0))))</f>
      </c>
      <c r="AP409" s="47" t="str">
        <f>IF(AO409&lt;&gt;0,SUM($AO$4:AO409),0)</f>
      </c>
      <c r="AQ409" s="1"/>
      <c r="AR409" s="17"/>
      <c r="AT409" t="str">
        <f>IF(COUNTIF($AT$4:AT408,Potentials!B407)&gt;0,"",Potentials!B407)</f>
      </c>
      <c r="AU409" s="2" t="str">
        <f t="array" ref="AU409" aca="1" ca="1">IF($A$2="Tous",SUMPRODUCT((Potentials!$F$2:$F$2000)*(Potentials!$B$2:$B$2000=AT409)*(Potentials!$E$2:$E$2000&lt;&gt;"8 - Gagne")*(Potentials!$E$2:$E$2000&lt;&gt;"9 - Perdu")*(Potentials!$E$2:$E$2000&lt;&gt;"10 - Gele"))
+SUMPRODUCT((Potentials!$F$2:$F$2000=0)*(Potentials!$B$2:$B$2000=AT409)*(Potentials!$D$2:$D$2000)*(Potentials!$E$2:$E$2000&lt;&gt;"8 - Gagne")*(Potentials!$E$2:$E$2000&lt;&gt;"9 - Perdu")*(Potentials!$E$2:$E$2000&lt;&gt;"10 - Gele")),
SUMPRODUCT((Potentials!$F$2:$F$2000)*(Potentials!$B$2:$B$2000=AT409)*(Potentials!$E$2:$E$2000&lt;&gt;"8 - Gagne")*(Potentials!$E$2:$E$2000&lt;&gt;"9 - Perdu")*(Potentials!$E$2:$E$2000&lt;&gt;"10 - Gele")*(Potentials!$O$2:$O$2000=$A$2))
+SUMPRODUCT((Potentials!$F$2:$F$2000=0)*(Potentials!$B$2:$B$2000=AT409)*(Potentials!$D$2:$D$2000)*(Potentials!$E$2:$E$2000&lt;&gt;"8 - Gagne")*(Potentials!$E$2:$E$2000&lt;&gt;"9 - Perdu")*(Potentials!$E$2:$E$2000&lt;&gt;"10 - Gele")*(Potentials!$O$2:$O$2000=$A$2)))</f>
      </c>
      <c r="BA409" t="str">
        <f>Potentials!A407</f>
      </c>
      <c r="BB409" s="2" t="str">
        <f t="array" ref="BB409" aca="1" ca="1">IF($A$2="Tous",SUMPRODUCT((Potentials!$F$2:$F$2000)*(Potentials!$A$2:$A$2000=BA409)*(Potentials!$E$2:$E$2000&lt;&gt;"8 - Gagne")*(Potentials!$E$2:$E$2000&lt;&gt;"9 - Perdu")*(Potentials!$E$2:$E$2000&lt;&gt;"10 - Gele"))
+SUMPRODUCT((Potentials!$F$2:$F$2000=0)*(Potentials!$A$2:$A$2000=BA409)*(Potentials!$D$2:$D$2000)*(Potentials!$E$2:$E$2000&lt;&gt;"8 - Gagne")*(Potentials!$E$2:$E$2000&lt;&gt;"9 - Perdu")*(Potentials!$E$2:$E$2000&lt;&gt;"10 - Gele")),
SUMPRODUCT((Potentials!$F$2:$F$2000)*(Potentials!$A$2:$A$2000=BA409)*(Potentials!$E$2:$E$2000&lt;&gt;"8 - Gagne")*(Potentials!$E$2:$E$2000&lt;&gt;"9 - Perdu")*(Potentials!$E$2:$E$2000&lt;&gt;"10 - Gele")*(Potentials!$O$2:$O$2000=$A$2))
+SUMPRODUCT((Potentials!$F$2:$F$2000=0)*(Potentials!$A$2:$A$2000=BA409)*(Potentials!$D$2:$D$2000)*(Potentials!$E$2:$E$2000&lt;&gt;"8 - Gagne")*(Potentials!$E$2:$E$2000&lt;&gt;"9 - Perdu")*(Potentials!$E$2:$E$2000&lt;&gt;"10 - Gele")*(Potentials!$O$2:$O$2000=$A$2)))</f>
      </c>
    </row>
    <row r="410" spans="1:113">
      <c r="R410" t="str">
        <f>Potentials!A408</f>
      </c>
      <c r="S410" s="1" t="str">
        <f>Potentials!M408</f>
      </c>
      <c r="T410" s="47" t="str">
        <f>IF(INDEX(Potentials!$A$1:$O$1000,MATCH(R410,Potentials!$A$1:$A$1000,0),MATCH("Origine setup",Potentials!$A$1:$O$1,0))&lt;&gt;"",0,
IF($A$2="Tous",
IF(AND($R$2=0,$S$2=0,DATE(YEAR(S410),MONTH(S410),DAY(S410))&gt;=$O$6,(DATE(YEAR(S410),MONTH(S410),DAY(S410))&lt;=$O$3),LEFT(R410,3)="PRA"),1,
IF(AND($R$2&lt;&gt;0,$S$2&lt;&gt;0,DATE(YEAR(S410),MONTH(S410),DAY(S410))&gt;=$R$2,(DATE(YEAR(S410),MONTH(S410),DAY(S410))&lt;=$S$2),LEFT(R410,3)="PRA"),1,0)),
IF(AND($R$2=0,$S$2=0,DATE(YEAR(S410),MONTH(S410),DAY(S410))&gt;=$O$6,(DATE(YEAR(S410),MONTH(S410),DAY(S410))&lt;=$O$3),INDEX(Potentials!$A$1:$O$1000,MATCH(R410,Potentials!$A$1:$A$1000,0),MATCH("Groupe",Potentials!$A$1:$O$1,0))=$A$2,LEFT(R410,3)="PRA"),1,
IF(AND($R$2&lt;&gt;0,$S$2&lt;&gt;0,DATE(YEAR(S410),MONTH(S410),DAY(S410))&gt;=$R$2,(DATE(YEAR(S410),MONTH(S410),DAY(S410))&lt;=$S$2),INDEX(Potentials!$A$1:$O$1000,MATCH(R410,Potentials!$A$1:$A$1000,0),MATCH("Groupe",Potentials!$A$1:$O$1,0))=$A$2,LEFT(R410,3)="PRA"),1,0))))</f>
      </c>
      <c r="U410" s="47" t="str">
        <f>IF(T410&lt;&gt;0,SUM($T$4:T410),0)</f>
      </c>
      <c r="V410" s="1"/>
      <c r="W410" s="17"/>
      <c r="Y410" t="str">
        <f>Projects!A408</f>
      </c>
      <c r="Z410" s="1" t="str">
        <f>Projects!I408</f>
      </c>
      <c r="AA410" s="47" t="str">
        <f>IF($A$2="Tous",
IF(AND($Y$2=0,$Z$2=0,DATE(YEAR(Z410),MONTH(Z410),DAY(Z410))&gt;=$O$6,(DATE(YEAR(Z410),MONTH(Z410),DAY(Z410))&lt;=$O$3)),1,
IF(AND($Y$2&lt;&gt;0,$Z$2&lt;&gt;0,DATE(YEAR(Z410),MONTH(Z410),DAY(Z410))&gt;=$Y$2,(DATE(YEAR(Z410),MONTH(Z410),DAY(Z410))&lt;=$Z$2)),1,0)),
IF(AND($Y$2=0,$Z$2=0,DATE(YEAR(Z410),MONTH(Z410),DAY(Z410))&gt;=$O$6,(DATE(YEAR(Z410),MONTH(Z410),DAY(Z410))&lt;=$O$3),INDEX(Projects!$A$1:$O$1000,MATCH(Y410,Projects!$A$1:$A$1000,0),MATCH("Groupe",Projects!$A$1:$O$1,0))=$A$2),1,
IF(AND($Y$2&lt;&gt;0,$Z$2&lt;&gt;0,DATE(YEAR(Z410),MONTH(Z410),DAY(Z410))&gt;=$Y$2,(DATE(YEAR(Z410),MONTH(Z410),DAY(Z410))&lt;=$Z$2),INDEX(Projects!$A$1:$O$1000,MATCH(Y410,Projects!$A$1:$A$1000,0),MATCH("Groupe",Projects!$A$1:$O$1,0))=$A$2),1,0)))</f>
      </c>
      <c r="AB410" s="47" t="str">
        <f>IF(AA410&lt;&gt;0,SUM($AA$4:AA410),0)</f>
      </c>
      <c r="AC410" s="1"/>
      <c r="AD410" s="17"/>
      <c r="AF410" t="str">
        <f>Projects!A408</f>
      </c>
      <c r="AG410" s="1" t="str">
        <f>Projects!D408</f>
      </c>
      <c r="AH410" s="47" t="str">
        <f>IF($A$2="Tous",
IF(AND($AF$2=0,$AG$2=0,DATE(YEAR(AG410),MONTH(AG410),DAY(AG410))&gt;=$O$6,(DATE(YEAR(AG410),MONTH(AG410),DAY(AG410))&lt;=$O$3)),1,
IF(AND($AF$2&lt;&gt;0,$AG$2&lt;&gt;0,DATE(YEAR(AG410),MONTH(AG410),DAY(AG410))&gt;=$AF$2,(DATE(YEAR(AG410),MONTH(AG410),DAY(AG410))&lt;=$AG$2)),1,0)),
IF(AND($AF$2=0,$AG$2=0,DATE(YEAR(AG410),MONTH(AG410),DAY(AG410))&gt;=$O$6,(DATE(YEAR(AG410),MONTH(AG410),DAY(AG410))&lt;=$O$3),INDEX(Projects!$A$1:$O$1000,MATCH(AF410,Projects!$A$1:$A$1000,0),MATCH("Groupe",Projects!$A$1:$O$1,0))=$A$2),1,
IF(AND($AF$2&lt;&gt;0,$AG$2&lt;&gt;0,DATE(YEAR(AG410),MONTH(AG410),DAY(AG410))&gt;=$AF$2,(DATE(YEAR(AG410),MONTH(AG410),DAY(AG410))&lt;=$AG$2),INDEX(Projects!$A$1:$O$1000,MATCH(AF410,Projects!$A$1:$A$1000,0),MATCH("Groupe",Projects!$A$1:$O$1,0))=$A$2),1,0)))</f>
      </c>
      <c r="AI410" s="47" t="str">
        <f>IF(AH410&lt;&gt;0,SUM($AH$4:AH410),0)</f>
      </c>
      <c r="AJ410" s="1"/>
      <c r="AK410" s="17"/>
      <c r="AM410" t="str">
        <f>Potentials!A408</f>
      </c>
      <c r="AN410" s="1" t="str">
        <f>Potentials!L408</f>
      </c>
      <c r="AO410" s="47" t="str">
        <f>IF(INDEX(Potentials!$A$1:$O$1000,MATCH(R410,Potentials!$A$1:$A$1000,0),MATCH("Origine setup",Potentials!$A$1:$O$1,0))&lt;&gt;"",0,
IF($A$2="Tous",
IF(AND($AM$2=0,$AN$2=0,DATE(YEAR(AN410),MONTH(AN410),DAY(AN410))&gt;=$O$6,(DATE(YEAR(AN410),MONTH(AN410),DAY(AN410))&lt;=$O$3),INDEX(Potentials!$A$1:$O$10000,MATCH(AM410,Potentials!$A$1:$A$1000,0),MATCH("Statut",Potentials!$A$1:$O$1,0))="9 -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IF(AND($AM$2&lt;&gt;0,$AN$2&lt;&gt;0,DATE(YEAR(AN410),MONTH(AN410),DAY(AN410))&gt;=$AM$2,(DATE(YEAR(AN410),MONTH(AN410),DAY(AN410))&lt;=$AN$2),INDEX(Potentials!$A$1:$O$10000,MATCH(AM410,Potentials!$A$1:$A$1000,0),MATCH("Statut",Potentials!$A$1:$O$1,0))="9 - Perdu"),1,0)),
IF(AND($AM$2=0,$AN$2=0,DATE(YEAR(AN410),MONTH(AN410),DAY(AN410))&gt;=$O$6,(DATE(YEAR(AN410),MONTH(AN410),DAY(AN410))&lt;=$O$3),INDEX(Potentials!$A$1:$O$1000,MATCH(AM410,Potentials!$A$1:$A$1000,0),MATCH("Groupe",Potentials!$A$1:$O$1,0))=$A$2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,MATCH(AM410,Potentials!$A$1:$A$1000,0),MATCH("Groupe",Potentials!$A$1:$O$1,0))=$A$2,INDEX(Potentials!$A$1:$O$10000,MATCH(AM410,Potentials!$A$1:$A$1000,0),MATCH("Statut",Potentials!$A$1:$O$1,0))="9 - Perdu"),1,0))))</f>
      </c>
      <c r="AP410" s="47" t="str">
        <f>IF(AO410&lt;&gt;0,SUM($AO$4:AO410),0)</f>
      </c>
      <c r="AQ410" s="1"/>
      <c r="AR410" s="17"/>
      <c r="AT410" t="str">
        <f>IF(COUNTIF($AT$4:AT409,Potentials!B408)&gt;0,"",Potentials!B408)</f>
      </c>
      <c r="AU410" s="2" t="str">
        <f t="array" ref="AU410" aca="1" ca="1">IF($A$2="Tous",SUMPRODUCT((Potentials!$F$2:$F$2000)*(Potentials!$B$2:$B$2000=AT410)*(Potentials!$E$2:$E$2000&lt;&gt;"8 - Gagne")*(Potentials!$E$2:$E$2000&lt;&gt;"9 - Perdu")*(Potentials!$E$2:$E$2000&lt;&gt;"10 - Gele"))
+SUMPRODUCT((Potentials!$F$2:$F$2000=0)*(Potentials!$B$2:$B$2000=AT410)*(Potentials!$D$2:$D$2000)*(Potentials!$E$2:$E$2000&lt;&gt;"8 - Gagne")*(Potentials!$E$2:$E$2000&lt;&gt;"9 - Perdu")*(Potentials!$E$2:$E$2000&lt;&gt;"10 - Gele")),
SUMPRODUCT((Potentials!$F$2:$F$2000)*(Potentials!$B$2:$B$2000=AT410)*(Potentials!$E$2:$E$2000&lt;&gt;"8 - Gagne")*(Potentials!$E$2:$E$2000&lt;&gt;"9 - Perdu")*(Potentials!$E$2:$E$2000&lt;&gt;"10 - Gele")*(Potentials!$O$2:$O$2000=$A$2))
+SUMPRODUCT((Potentials!$F$2:$F$2000=0)*(Potentials!$B$2:$B$2000=AT410)*(Potentials!$D$2:$D$2000)*(Potentials!$E$2:$E$2000&lt;&gt;"8 - Gagne")*(Potentials!$E$2:$E$2000&lt;&gt;"9 - Perdu")*(Potentials!$E$2:$E$2000&lt;&gt;"10 - Gele")*(Potentials!$O$2:$O$2000=$A$2)))</f>
      </c>
      <c r="BA410" t="str">
        <f>Potentials!A408</f>
      </c>
      <c r="BB410" s="2" t="str">
        <f t="array" ref="BB410" aca="1" ca="1">IF($A$2="Tous",SUMPRODUCT((Potentials!$F$2:$F$2000)*(Potentials!$A$2:$A$2000=BA410)*(Potentials!$E$2:$E$2000&lt;&gt;"8 - Gagne")*(Potentials!$E$2:$E$2000&lt;&gt;"9 - Perdu")*(Potentials!$E$2:$E$2000&lt;&gt;"10 - Gele"))
+SUMPRODUCT((Potentials!$F$2:$F$2000=0)*(Potentials!$A$2:$A$2000=BA410)*(Potentials!$D$2:$D$2000)*(Potentials!$E$2:$E$2000&lt;&gt;"8 - Gagne")*(Potentials!$E$2:$E$2000&lt;&gt;"9 - Perdu")*(Potentials!$E$2:$E$2000&lt;&gt;"10 - Gele")),
SUMPRODUCT((Potentials!$F$2:$F$2000)*(Potentials!$A$2:$A$2000=BA410)*(Potentials!$E$2:$E$2000&lt;&gt;"8 - Gagne")*(Potentials!$E$2:$E$2000&lt;&gt;"9 - Perdu")*(Potentials!$E$2:$E$2000&lt;&gt;"10 - Gele")*(Potentials!$O$2:$O$2000=$A$2))
+SUMPRODUCT((Potentials!$F$2:$F$2000=0)*(Potentials!$A$2:$A$2000=BA410)*(Potentials!$D$2:$D$2000)*(Potentials!$E$2:$E$2000&lt;&gt;"8 - Gagne")*(Potentials!$E$2:$E$2000&lt;&gt;"9 - Perdu")*(Potentials!$E$2:$E$2000&lt;&gt;"10 - Gele")*(Potentials!$O$2:$O$2000=$A$2)))</f>
      </c>
    </row>
    <row r="411" spans="1:113">
      <c r="R411" t="str">
        <f>Potentials!A409</f>
      </c>
      <c r="S411" s="1" t="str">
        <f>Potentials!M409</f>
      </c>
      <c r="T411" s="47" t="str">
        <f>IF(INDEX(Potentials!$A$1:$O$1000,MATCH(R411,Potentials!$A$1:$A$1000,0),MATCH("Origine setup",Potentials!$A$1:$O$1,0))&lt;&gt;"",0,
IF($A$2="Tous",
IF(AND($R$2=0,$S$2=0,DATE(YEAR(S411),MONTH(S411),DAY(S411))&gt;=$O$6,(DATE(YEAR(S411),MONTH(S411),DAY(S411))&lt;=$O$3),LEFT(R411,3)="PRA"),1,
IF(AND($R$2&lt;&gt;0,$S$2&lt;&gt;0,DATE(YEAR(S411),MONTH(S411),DAY(S411))&gt;=$R$2,(DATE(YEAR(S411),MONTH(S411),DAY(S411))&lt;=$S$2),LEFT(R411,3)="PRA"),1,0)),
IF(AND($R$2=0,$S$2=0,DATE(YEAR(S411),MONTH(S411),DAY(S411))&gt;=$O$6,(DATE(YEAR(S411),MONTH(S411),DAY(S411))&lt;=$O$3),INDEX(Potentials!$A$1:$O$1000,MATCH(R411,Potentials!$A$1:$A$1000,0),MATCH("Groupe",Potentials!$A$1:$O$1,0))=$A$2,LEFT(R411,3)="PRA"),1,
IF(AND($R$2&lt;&gt;0,$S$2&lt;&gt;0,DATE(YEAR(S411),MONTH(S411),DAY(S411))&gt;=$R$2,(DATE(YEAR(S411),MONTH(S411),DAY(S411))&lt;=$S$2),INDEX(Potentials!$A$1:$O$1000,MATCH(R411,Potentials!$A$1:$A$1000,0),MATCH("Groupe",Potentials!$A$1:$O$1,0))=$A$2,LEFT(R411,3)="PRA"),1,0))))</f>
      </c>
      <c r="U411" s="47" t="str">
        <f>IF(T411&lt;&gt;0,SUM($T$4:T411),0)</f>
      </c>
      <c r="V411" s="1"/>
      <c r="W411" s="17"/>
      <c r="Y411" t="str">
        <f>Projects!A409</f>
      </c>
      <c r="Z411" s="1" t="str">
        <f>Projects!I409</f>
      </c>
      <c r="AA411" s="47" t="str">
        <f>IF($A$2="Tous",
IF(AND($Y$2=0,$Z$2=0,DATE(YEAR(Z411),MONTH(Z411),DAY(Z411))&gt;=$O$6,(DATE(YEAR(Z411),MONTH(Z411),DAY(Z411))&lt;=$O$3)),1,
IF(AND($Y$2&lt;&gt;0,$Z$2&lt;&gt;0,DATE(YEAR(Z411),MONTH(Z411),DAY(Z411))&gt;=$Y$2,(DATE(YEAR(Z411),MONTH(Z411),DAY(Z411))&lt;=$Z$2)),1,0)),
IF(AND($Y$2=0,$Z$2=0,DATE(YEAR(Z411),MONTH(Z411),DAY(Z411))&gt;=$O$6,(DATE(YEAR(Z411),MONTH(Z411),DAY(Z411))&lt;=$O$3),INDEX(Projects!$A$1:$O$1000,MATCH(Y411,Projects!$A$1:$A$1000,0),MATCH("Groupe",Projects!$A$1:$O$1,0))=$A$2),1,
IF(AND($Y$2&lt;&gt;0,$Z$2&lt;&gt;0,DATE(YEAR(Z411),MONTH(Z411),DAY(Z411))&gt;=$Y$2,(DATE(YEAR(Z411),MONTH(Z411),DAY(Z411))&lt;=$Z$2),INDEX(Projects!$A$1:$O$1000,MATCH(Y411,Projects!$A$1:$A$1000,0),MATCH("Groupe",Projects!$A$1:$O$1,0))=$A$2),1,0)))</f>
      </c>
      <c r="AB411" s="47" t="str">
        <f>IF(AA411&lt;&gt;0,SUM($AA$4:AA411),0)</f>
      </c>
      <c r="AC411" s="1"/>
      <c r="AD411" s="17"/>
      <c r="AF411" t="str">
        <f>Projects!A409</f>
      </c>
      <c r="AG411" s="1" t="str">
        <f>Projects!D409</f>
      </c>
      <c r="AH411" s="47" t="str">
        <f>IF($A$2="Tous",
IF(AND($AF$2=0,$AG$2=0,DATE(YEAR(AG411),MONTH(AG411),DAY(AG411))&gt;=$O$6,(DATE(YEAR(AG411),MONTH(AG411),DAY(AG411))&lt;=$O$3)),1,
IF(AND($AF$2&lt;&gt;0,$AG$2&lt;&gt;0,DATE(YEAR(AG411),MONTH(AG411),DAY(AG411))&gt;=$AF$2,(DATE(YEAR(AG411),MONTH(AG411),DAY(AG411))&lt;=$AG$2)),1,0)),
IF(AND($AF$2=0,$AG$2=0,DATE(YEAR(AG411),MONTH(AG411),DAY(AG411))&gt;=$O$6,(DATE(YEAR(AG411),MONTH(AG411),DAY(AG411))&lt;=$O$3),INDEX(Projects!$A$1:$O$1000,MATCH(AF411,Projects!$A$1:$A$1000,0),MATCH("Groupe",Projects!$A$1:$O$1,0))=$A$2),1,
IF(AND($AF$2&lt;&gt;0,$AG$2&lt;&gt;0,DATE(YEAR(AG411),MONTH(AG411),DAY(AG411))&gt;=$AF$2,(DATE(YEAR(AG411),MONTH(AG411),DAY(AG411))&lt;=$AG$2),INDEX(Projects!$A$1:$O$1000,MATCH(AF411,Projects!$A$1:$A$1000,0),MATCH("Groupe",Projects!$A$1:$O$1,0))=$A$2),1,0)))</f>
      </c>
      <c r="AI411" s="47" t="str">
        <f>IF(AH411&lt;&gt;0,SUM($AH$4:AH411),0)</f>
      </c>
      <c r="AJ411" s="1"/>
      <c r="AK411" s="17"/>
      <c r="AM411" t="str">
        <f>Potentials!A409</f>
      </c>
      <c r="AN411" s="1" t="str">
        <f>Potentials!L409</f>
      </c>
      <c r="AO411" s="47" t="str">
        <f>IF(INDEX(Potentials!$A$1:$O$1000,MATCH(R411,Potentials!$A$1:$A$1000,0),MATCH("Origine setup",Potentials!$A$1:$O$1,0))&lt;&gt;"",0,
IF($A$2="Tous",
IF(AND($AM$2=0,$AN$2=0,DATE(YEAR(AN411),MONTH(AN411),DAY(AN411))&gt;=$O$6,(DATE(YEAR(AN411),MONTH(AN411),DAY(AN411))&lt;=$O$3),INDEX(Potentials!$A$1:$O$10000,MATCH(AM411,Potentials!$A$1:$A$1000,0),MATCH("Statut",Potentials!$A$1:$O$1,0))="9 -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IF(AND($AM$2&lt;&gt;0,$AN$2&lt;&gt;0,DATE(YEAR(AN411),MONTH(AN411),DAY(AN411))&gt;=$AM$2,(DATE(YEAR(AN411),MONTH(AN411),DAY(AN411))&lt;=$AN$2),INDEX(Potentials!$A$1:$O$10000,MATCH(AM411,Potentials!$A$1:$A$1000,0),MATCH("Statut",Potentials!$A$1:$O$1,0))="9 - Perdu"),1,0)),
IF(AND($AM$2=0,$AN$2=0,DATE(YEAR(AN411),MONTH(AN411),DAY(AN411))&gt;=$O$6,(DATE(YEAR(AN411),MONTH(AN411),DAY(AN411))&lt;=$O$3),INDEX(Potentials!$A$1:$O$1000,MATCH(AM411,Potentials!$A$1:$A$1000,0),MATCH("Groupe",Potentials!$A$1:$O$1,0))=$A$2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,MATCH(AM411,Potentials!$A$1:$A$1000,0),MATCH("Groupe",Potentials!$A$1:$O$1,0))=$A$2,INDEX(Potentials!$A$1:$O$10000,MATCH(AM411,Potentials!$A$1:$A$1000,0),MATCH("Statut",Potentials!$A$1:$O$1,0))="9 - Perdu"),1,0))))</f>
      </c>
      <c r="AP411" s="47" t="str">
        <f>IF(AO411&lt;&gt;0,SUM($AO$4:AO411),0)</f>
      </c>
      <c r="AQ411" s="1"/>
      <c r="AR411" s="17"/>
      <c r="AT411" t="str">
        <f>IF(COUNTIF($AT$4:AT410,Potentials!B409)&gt;0,"",Potentials!B409)</f>
      </c>
      <c r="AU411" s="2" t="str">
        <f t="array" ref="AU411" aca="1" ca="1">IF($A$2="Tous",SUMPRODUCT((Potentials!$F$2:$F$2000)*(Potentials!$B$2:$B$2000=AT411)*(Potentials!$E$2:$E$2000&lt;&gt;"8 - Gagne")*(Potentials!$E$2:$E$2000&lt;&gt;"9 - Perdu")*(Potentials!$E$2:$E$2000&lt;&gt;"10 - Gele"))
+SUMPRODUCT((Potentials!$F$2:$F$2000=0)*(Potentials!$B$2:$B$2000=AT411)*(Potentials!$D$2:$D$2000)*(Potentials!$E$2:$E$2000&lt;&gt;"8 - Gagne")*(Potentials!$E$2:$E$2000&lt;&gt;"9 - Perdu")*(Potentials!$E$2:$E$2000&lt;&gt;"10 - Gele")),
SUMPRODUCT((Potentials!$F$2:$F$2000)*(Potentials!$B$2:$B$2000=AT411)*(Potentials!$E$2:$E$2000&lt;&gt;"8 - Gagne")*(Potentials!$E$2:$E$2000&lt;&gt;"9 - Perdu")*(Potentials!$E$2:$E$2000&lt;&gt;"10 - Gele")*(Potentials!$O$2:$O$2000=$A$2))
+SUMPRODUCT((Potentials!$F$2:$F$2000=0)*(Potentials!$B$2:$B$2000=AT411)*(Potentials!$D$2:$D$2000)*(Potentials!$E$2:$E$2000&lt;&gt;"8 - Gagne")*(Potentials!$E$2:$E$2000&lt;&gt;"9 - Perdu")*(Potentials!$E$2:$E$2000&lt;&gt;"10 - Gele")*(Potentials!$O$2:$O$2000=$A$2)))</f>
      </c>
      <c r="BA411" t="str">
        <f>Potentials!A409</f>
      </c>
      <c r="BB411" s="2" t="str">
        <f t="array" ref="BB411" aca="1" ca="1">IF($A$2="Tous",SUMPRODUCT((Potentials!$F$2:$F$2000)*(Potentials!$A$2:$A$2000=BA411)*(Potentials!$E$2:$E$2000&lt;&gt;"8 - Gagne")*(Potentials!$E$2:$E$2000&lt;&gt;"9 - Perdu")*(Potentials!$E$2:$E$2000&lt;&gt;"10 - Gele"))
+SUMPRODUCT((Potentials!$F$2:$F$2000=0)*(Potentials!$A$2:$A$2000=BA411)*(Potentials!$D$2:$D$2000)*(Potentials!$E$2:$E$2000&lt;&gt;"8 - Gagne")*(Potentials!$E$2:$E$2000&lt;&gt;"9 - Perdu")*(Potentials!$E$2:$E$2000&lt;&gt;"10 - Gele")),
SUMPRODUCT((Potentials!$F$2:$F$2000)*(Potentials!$A$2:$A$2000=BA411)*(Potentials!$E$2:$E$2000&lt;&gt;"8 - Gagne")*(Potentials!$E$2:$E$2000&lt;&gt;"9 - Perdu")*(Potentials!$E$2:$E$2000&lt;&gt;"10 - Gele")*(Potentials!$O$2:$O$2000=$A$2))
+SUMPRODUCT((Potentials!$F$2:$F$2000=0)*(Potentials!$A$2:$A$2000=BA411)*(Potentials!$D$2:$D$2000)*(Potentials!$E$2:$E$2000&lt;&gt;"8 - Gagne")*(Potentials!$E$2:$E$2000&lt;&gt;"9 - Perdu")*(Potentials!$E$2:$E$2000&lt;&gt;"10 - Gele")*(Potentials!$O$2:$O$2000=$A$2)))</f>
      </c>
    </row>
    <row r="412" spans="1:113">
      <c r="R412" t="str">
        <f>Potentials!A410</f>
      </c>
      <c r="S412" s="1" t="str">
        <f>Potentials!M410</f>
      </c>
      <c r="T412" s="47" t="str">
        <f>IF(INDEX(Potentials!$A$1:$O$1000,MATCH(R412,Potentials!$A$1:$A$1000,0),MATCH("Origine setup",Potentials!$A$1:$O$1,0))&lt;&gt;"",0,
IF($A$2="Tous",
IF(AND($R$2=0,$S$2=0,DATE(YEAR(S412),MONTH(S412),DAY(S412))&gt;=$O$6,(DATE(YEAR(S412),MONTH(S412),DAY(S412))&lt;=$O$3),LEFT(R412,3)="PRA"),1,
IF(AND($R$2&lt;&gt;0,$S$2&lt;&gt;0,DATE(YEAR(S412),MONTH(S412),DAY(S412))&gt;=$R$2,(DATE(YEAR(S412),MONTH(S412),DAY(S412))&lt;=$S$2),LEFT(R412,3)="PRA"),1,0)),
IF(AND($R$2=0,$S$2=0,DATE(YEAR(S412),MONTH(S412),DAY(S412))&gt;=$O$6,(DATE(YEAR(S412),MONTH(S412),DAY(S412))&lt;=$O$3),INDEX(Potentials!$A$1:$O$1000,MATCH(R412,Potentials!$A$1:$A$1000,0),MATCH("Groupe",Potentials!$A$1:$O$1,0))=$A$2,LEFT(R412,3)="PRA"),1,
IF(AND($R$2&lt;&gt;0,$S$2&lt;&gt;0,DATE(YEAR(S412),MONTH(S412),DAY(S412))&gt;=$R$2,(DATE(YEAR(S412),MONTH(S412),DAY(S412))&lt;=$S$2),INDEX(Potentials!$A$1:$O$1000,MATCH(R412,Potentials!$A$1:$A$1000,0),MATCH("Groupe",Potentials!$A$1:$O$1,0))=$A$2,LEFT(R412,3)="PRA"),1,0))))</f>
      </c>
      <c r="U412" s="47" t="str">
        <f>IF(T412&lt;&gt;0,SUM($T$4:T412),0)</f>
      </c>
      <c r="V412" s="1"/>
      <c r="W412" s="17"/>
      <c r="Y412" t="str">
        <f>Projects!A410</f>
      </c>
      <c r="Z412" s="1" t="str">
        <f>Projects!I410</f>
      </c>
      <c r="AA412" s="47" t="str">
        <f>IF($A$2="Tous",
IF(AND($Y$2=0,$Z$2=0,DATE(YEAR(Z412),MONTH(Z412),DAY(Z412))&gt;=$O$6,(DATE(YEAR(Z412),MONTH(Z412),DAY(Z412))&lt;=$O$3)),1,
IF(AND($Y$2&lt;&gt;0,$Z$2&lt;&gt;0,DATE(YEAR(Z412),MONTH(Z412),DAY(Z412))&gt;=$Y$2,(DATE(YEAR(Z412),MONTH(Z412),DAY(Z412))&lt;=$Z$2)),1,0)),
IF(AND($Y$2=0,$Z$2=0,DATE(YEAR(Z412),MONTH(Z412),DAY(Z412))&gt;=$O$6,(DATE(YEAR(Z412),MONTH(Z412),DAY(Z412))&lt;=$O$3),INDEX(Projects!$A$1:$O$1000,MATCH(Y412,Projects!$A$1:$A$1000,0),MATCH("Groupe",Projects!$A$1:$O$1,0))=$A$2),1,
IF(AND($Y$2&lt;&gt;0,$Z$2&lt;&gt;0,DATE(YEAR(Z412),MONTH(Z412),DAY(Z412))&gt;=$Y$2,(DATE(YEAR(Z412),MONTH(Z412),DAY(Z412))&lt;=$Z$2),INDEX(Projects!$A$1:$O$1000,MATCH(Y412,Projects!$A$1:$A$1000,0),MATCH("Groupe",Projects!$A$1:$O$1,0))=$A$2),1,0)))</f>
      </c>
      <c r="AB412" s="47" t="str">
        <f>IF(AA412&lt;&gt;0,SUM($AA$4:AA412),0)</f>
      </c>
      <c r="AC412" s="1"/>
      <c r="AD412" s="17"/>
      <c r="AF412" t="str">
        <f>Projects!A410</f>
      </c>
      <c r="AG412" s="1" t="str">
        <f>Projects!D410</f>
      </c>
      <c r="AH412" s="47" t="str">
        <f>IF($A$2="Tous",
IF(AND($AF$2=0,$AG$2=0,DATE(YEAR(AG412),MONTH(AG412),DAY(AG412))&gt;=$O$6,(DATE(YEAR(AG412),MONTH(AG412),DAY(AG412))&lt;=$O$3)),1,
IF(AND($AF$2&lt;&gt;0,$AG$2&lt;&gt;0,DATE(YEAR(AG412),MONTH(AG412),DAY(AG412))&gt;=$AF$2,(DATE(YEAR(AG412),MONTH(AG412),DAY(AG412))&lt;=$AG$2)),1,0)),
IF(AND($AF$2=0,$AG$2=0,DATE(YEAR(AG412),MONTH(AG412),DAY(AG412))&gt;=$O$6,(DATE(YEAR(AG412),MONTH(AG412),DAY(AG412))&lt;=$O$3),INDEX(Projects!$A$1:$O$1000,MATCH(AF412,Projects!$A$1:$A$1000,0),MATCH("Groupe",Projects!$A$1:$O$1,0))=$A$2),1,
IF(AND($AF$2&lt;&gt;0,$AG$2&lt;&gt;0,DATE(YEAR(AG412),MONTH(AG412),DAY(AG412))&gt;=$AF$2,(DATE(YEAR(AG412),MONTH(AG412),DAY(AG412))&lt;=$AG$2),INDEX(Projects!$A$1:$O$1000,MATCH(AF412,Projects!$A$1:$A$1000,0),MATCH("Groupe",Projects!$A$1:$O$1,0))=$A$2),1,0)))</f>
      </c>
      <c r="AI412" s="47" t="str">
        <f>IF(AH412&lt;&gt;0,SUM($AH$4:AH412),0)</f>
      </c>
      <c r="AJ412" s="1"/>
      <c r="AK412" s="17"/>
      <c r="AM412" t="str">
        <f>Potentials!A410</f>
      </c>
      <c r="AN412" s="1" t="str">
        <f>Potentials!L410</f>
      </c>
      <c r="AO412" s="47" t="str">
        <f>IF(INDEX(Potentials!$A$1:$O$1000,MATCH(R412,Potentials!$A$1:$A$1000,0),MATCH("Origine setup",Potentials!$A$1:$O$1,0))&lt;&gt;"",0,
IF($A$2="Tous",
IF(AND($AM$2=0,$AN$2=0,DATE(YEAR(AN412),MONTH(AN412),DAY(AN412))&gt;=$O$6,(DATE(YEAR(AN412),MONTH(AN412),DAY(AN412))&lt;=$O$3),INDEX(Potentials!$A$1:$O$10000,MATCH(AM412,Potentials!$A$1:$A$1000,0),MATCH("Statut",Potentials!$A$1:$O$1,0))="9 -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IF(AND($AM$2&lt;&gt;0,$AN$2&lt;&gt;0,DATE(YEAR(AN412),MONTH(AN412),DAY(AN412))&gt;=$AM$2,(DATE(YEAR(AN412),MONTH(AN412),DAY(AN412))&lt;=$AN$2),INDEX(Potentials!$A$1:$O$10000,MATCH(AM412,Potentials!$A$1:$A$1000,0),MATCH("Statut",Potentials!$A$1:$O$1,0))="9 - Perdu"),1,0)),
IF(AND($AM$2=0,$AN$2=0,DATE(YEAR(AN412),MONTH(AN412),DAY(AN412))&gt;=$O$6,(DATE(YEAR(AN412),MONTH(AN412),DAY(AN412))&lt;=$O$3),INDEX(Potentials!$A$1:$O$1000,MATCH(AM412,Potentials!$A$1:$A$1000,0),MATCH("Groupe",Potentials!$A$1:$O$1,0))=$A$2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,MATCH(AM412,Potentials!$A$1:$A$1000,0),MATCH("Groupe",Potentials!$A$1:$O$1,0))=$A$2,INDEX(Potentials!$A$1:$O$10000,MATCH(AM412,Potentials!$A$1:$A$1000,0),MATCH("Statut",Potentials!$A$1:$O$1,0))="9 - Perdu"),1,0))))</f>
      </c>
      <c r="AP412" s="47" t="str">
        <f>IF(AO412&lt;&gt;0,SUM($AO$4:AO412),0)</f>
      </c>
      <c r="AQ412" s="1"/>
      <c r="AR412" s="17"/>
      <c r="AT412" t="str">
        <f>IF(COUNTIF($AT$4:AT411,Potentials!B410)&gt;0,"",Potentials!B410)</f>
      </c>
      <c r="AU412" s="2" t="str">
        <f t="array" ref="AU412" aca="1" ca="1">IF($A$2="Tous",SUMPRODUCT((Potentials!$F$2:$F$2000)*(Potentials!$B$2:$B$2000=AT412)*(Potentials!$E$2:$E$2000&lt;&gt;"8 - Gagne")*(Potentials!$E$2:$E$2000&lt;&gt;"9 - Perdu")*(Potentials!$E$2:$E$2000&lt;&gt;"10 - Gele"))
+SUMPRODUCT((Potentials!$F$2:$F$2000=0)*(Potentials!$B$2:$B$2000=AT412)*(Potentials!$D$2:$D$2000)*(Potentials!$E$2:$E$2000&lt;&gt;"8 - Gagne")*(Potentials!$E$2:$E$2000&lt;&gt;"9 - Perdu")*(Potentials!$E$2:$E$2000&lt;&gt;"10 - Gele")),
SUMPRODUCT((Potentials!$F$2:$F$2000)*(Potentials!$B$2:$B$2000=AT412)*(Potentials!$E$2:$E$2000&lt;&gt;"8 - Gagne")*(Potentials!$E$2:$E$2000&lt;&gt;"9 - Perdu")*(Potentials!$E$2:$E$2000&lt;&gt;"10 - Gele")*(Potentials!$O$2:$O$2000=$A$2))
+SUMPRODUCT((Potentials!$F$2:$F$2000=0)*(Potentials!$B$2:$B$2000=AT412)*(Potentials!$D$2:$D$2000)*(Potentials!$E$2:$E$2000&lt;&gt;"8 - Gagne")*(Potentials!$E$2:$E$2000&lt;&gt;"9 - Perdu")*(Potentials!$E$2:$E$2000&lt;&gt;"10 - Gele")*(Potentials!$O$2:$O$2000=$A$2)))</f>
      </c>
      <c r="BA412" t="str">
        <f>Potentials!A410</f>
      </c>
      <c r="BB412" s="2" t="str">
        <f t="array" ref="BB412" aca="1" ca="1">IF($A$2="Tous",SUMPRODUCT((Potentials!$F$2:$F$2000)*(Potentials!$A$2:$A$2000=BA412)*(Potentials!$E$2:$E$2000&lt;&gt;"8 - Gagne")*(Potentials!$E$2:$E$2000&lt;&gt;"9 - Perdu")*(Potentials!$E$2:$E$2000&lt;&gt;"10 - Gele"))
+SUMPRODUCT((Potentials!$F$2:$F$2000=0)*(Potentials!$A$2:$A$2000=BA412)*(Potentials!$D$2:$D$2000)*(Potentials!$E$2:$E$2000&lt;&gt;"8 - Gagne")*(Potentials!$E$2:$E$2000&lt;&gt;"9 - Perdu")*(Potentials!$E$2:$E$2000&lt;&gt;"10 - Gele")),
SUMPRODUCT((Potentials!$F$2:$F$2000)*(Potentials!$A$2:$A$2000=BA412)*(Potentials!$E$2:$E$2000&lt;&gt;"8 - Gagne")*(Potentials!$E$2:$E$2000&lt;&gt;"9 - Perdu")*(Potentials!$E$2:$E$2000&lt;&gt;"10 - Gele")*(Potentials!$O$2:$O$2000=$A$2))
+SUMPRODUCT((Potentials!$F$2:$F$2000=0)*(Potentials!$A$2:$A$2000=BA412)*(Potentials!$D$2:$D$2000)*(Potentials!$E$2:$E$2000&lt;&gt;"8 - Gagne")*(Potentials!$E$2:$E$2000&lt;&gt;"9 - Perdu")*(Potentials!$E$2:$E$2000&lt;&gt;"10 - Gele")*(Potentials!$O$2:$O$2000=$A$2)))</f>
      </c>
    </row>
    <row r="413" spans="1:113">
      <c r="R413" t="str">
        <f>Potentials!A411</f>
      </c>
      <c r="S413" s="1" t="str">
        <f>Potentials!M411</f>
      </c>
      <c r="T413" s="47" t="str">
        <f>IF(INDEX(Potentials!$A$1:$O$1000,MATCH(R413,Potentials!$A$1:$A$1000,0),MATCH("Origine setup",Potentials!$A$1:$O$1,0))&lt;&gt;"",0,
IF($A$2="Tous",
IF(AND($R$2=0,$S$2=0,DATE(YEAR(S413),MONTH(S413),DAY(S413))&gt;=$O$6,(DATE(YEAR(S413),MONTH(S413),DAY(S413))&lt;=$O$3),LEFT(R413,3)="PRA"),1,
IF(AND($R$2&lt;&gt;0,$S$2&lt;&gt;0,DATE(YEAR(S413),MONTH(S413),DAY(S413))&gt;=$R$2,(DATE(YEAR(S413),MONTH(S413),DAY(S413))&lt;=$S$2),LEFT(R413,3)="PRA"),1,0)),
IF(AND($R$2=0,$S$2=0,DATE(YEAR(S413),MONTH(S413),DAY(S413))&gt;=$O$6,(DATE(YEAR(S413),MONTH(S413),DAY(S413))&lt;=$O$3),INDEX(Potentials!$A$1:$O$1000,MATCH(R413,Potentials!$A$1:$A$1000,0),MATCH("Groupe",Potentials!$A$1:$O$1,0))=$A$2,LEFT(R413,3)="PRA"),1,
IF(AND($R$2&lt;&gt;0,$S$2&lt;&gt;0,DATE(YEAR(S413),MONTH(S413),DAY(S413))&gt;=$R$2,(DATE(YEAR(S413),MONTH(S413),DAY(S413))&lt;=$S$2),INDEX(Potentials!$A$1:$O$1000,MATCH(R413,Potentials!$A$1:$A$1000,0),MATCH("Groupe",Potentials!$A$1:$O$1,0))=$A$2,LEFT(R413,3)="PRA"),1,0))))</f>
      </c>
      <c r="U413" s="47" t="str">
        <f>IF(T413&lt;&gt;0,SUM($T$4:T413),0)</f>
      </c>
      <c r="V413" s="1"/>
      <c r="W413" s="17"/>
      <c r="Y413" t="str">
        <f>Projects!A411</f>
      </c>
      <c r="Z413" s="1" t="str">
        <f>Projects!I411</f>
      </c>
      <c r="AA413" s="47" t="str">
        <f>IF($A$2="Tous",
IF(AND($Y$2=0,$Z$2=0,DATE(YEAR(Z413),MONTH(Z413),DAY(Z413))&gt;=$O$6,(DATE(YEAR(Z413),MONTH(Z413),DAY(Z413))&lt;=$O$3)),1,
IF(AND($Y$2&lt;&gt;0,$Z$2&lt;&gt;0,DATE(YEAR(Z413),MONTH(Z413),DAY(Z413))&gt;=$Y$2,(DATE(YEAR(Z413),MONTH(Z413),DAY(Z413))&lt;=$Z$2)),1,0)),
IF(AND($Y$2=0,$Z$2=0,DATE(YEAR(Z413),MONTH(Z413),DAY(Z413))&gt;=$O$6,(DATE(YEAR(Z413),MONTH(Z413),DAY(Z413))&lt;=$O$3),INDEX(Projects!$A$1:$O$1000,MATCH(Y413,Projects!$A$1:$A$1000,0),MATCH("Groupe",Projects!$A$1:$O$1,0))=$A$2),1,
IF(AND($Y$2&lt;&gt;0,$Z$2&lt;&gt;0,DATE(YEAR(Z413),MONTH(Z413),DAY(Z413))&gt;=$Y$2,(DATE(YEAR(Z413),MONTH(Z413),DAY(Z413))&lt;=$Z$2),INDEX(Projects!$A$1:$O$1000,MATCH(Y413,Projects!$A$1:$A$1000,0),MATCH("Groupe",Projects!$A$1:$O$1,0))=$A$2),1,0)))</f>
      </c>
      <c r="AB413" s="47" t="str">
        <f>IF(AA413&lt;&gt;0,SUM($AA$4:AA413),0)</f>
      </c>
      <c r="AC413" s="1"/>
      <c r="AD413" s="17"/>
      <c r="AF413" t="str">
        <f>Projects!A411</f>
      </c>
      <c r="AG413" s="1" t="str">
        <f>Projects!D411</f>
      </c>
      <c r="AH413" s="47" t="str">
        <f>IF($A$2="Tous",
IF(AND($AF$2=0,$AG$2=0,DATE(YEAR(AG413),MONTH(AG413),DAY(AG413))&gt;=$O$6,(DATE(YEAR(AG413),MONTH(AG413),DAY(AG413))&lt;=$O$3)),1,
IF(AND($AF$2&lt;&gt;0,$AG$2&lt;&gt;0,DATE(YEAR(AG413),MONTH(AG413),DAY(AG413))&gt;=$AF$2,(DATE(YEAR(AG413),MONTH(AG413),DAY(AG413))&lt;=$AG$2)),1,0)),
IF(AND($AF$2=0,$AG$2=0,DATE(YEAR(AG413),MONTH(AG413),DAY(AG413))&gt;=$O$6,(DATE(YEAR(AG413),MONTH(AG413),DAY(AG413))&lt;=$O$3),INDEX(Projects!$A$1:$O$1000,MATCH(AF413,Projects!$A$1:$A$1000,0),MATCH("Groupe",Projects!$A$1:$O$1,0))=$A$2),1,
IF(AND($AF$2&lt;&gt;0,$AG$2&lt;&gt;0,DATE(YEAR(AG413),MONTH(AG413),DAY(AG413))&gt;=$AF$2,(DATE(YEAR(AG413),MONTH(AG413),DAY(AG413))&lt;=$AG$2),INDEX(Projects!$A$1:$O$1000,MATCH(AF413,Projects!$A$1:$A$1000,0),MATCH("Groupe",Projects!$A$1:$O$1,0))=$A$2),1,0)))</f>
      </c>
      <c r="AI413" s="47" t="str">
        <f>IF(AH413&lt;&gt;0,SUM($AH$4:AH413),0)</f>
      </c>
      <c r="AJ413" s="1"/>
      <c r="AK413" s="17"/>
      <c r="AM413" t="str">
        <f>Potentials!A411</f>
      </c>
      <c r="AN413" s="1" t="str">
        <f>Potentials!L411</f>
      </c>
      <c r="AO413" s="47" t="str">
        <f>IF(INDEX(Potentials!$A$1:$O$1000,MATCH(R413,Potentials!$A$1:$A$1000,0),MATCH("Origine setup",Potentials!$A$1:$O$1,0))&lt;&gt;"",0,
IF($A$2="Tous",
IF(AND($AM$2=0,$AN$2=0,DATE(YEAR(AN413),MONTH(AN413),DAY(AN413))&gt;=$O$6,(DATE(YEAR(AN413),MONTH(AN413),DAY(AN413))&lt;=$O$3),INDEX(Potentials!$A$1:$O$10000,MATCH(AM413,Potentials!$A$1:$A$1000,0),MATCH("Statut",Potentials!$A$1:$O$1,0))="9 -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IF(AND($AM$2&lt;&gt;0,$AN$2&lt;&gt;0,DATE(YEAR(AN413),MONTH(AN413),DAY(AN413))&gt;=$AM$2,(DATE(YEAR(AN413),MONTH(AN413),DAY(AN413))&lt;=$AN$2),INDEX(Potentials!$A$1:$O$10000,MATCH(AM413,Potentials!$A$1:$A$1000,0),MATCH("Statut",Potentials!$A$1:$O$1,0))="9 - Perdu"),1,0)),
IF(AND($AM$2=0,$AN$2=0,DATE(YEAR(AN413),MONTH(AN413),DAY(AN413))&gt;=$O$6,(DATE(YEAR(AN413),MONTH(AN413),DAY(AN413))&lt;=$O$3),INDEX(Potentials!$A$1:$O$1000,MATCH(AM413,Potentials!$A$1:$A$1000,0),MATCH("Groupe",Potentials!$A$1:$O$1,0))=$A$2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,MATCH(AM413,Potentials!$A$1:$A$1000,0),MATCH("Groupe",Potentials!$A$1:$O$1,0))=$A$2,INDEX(Potentials!$A$1:$O$10000,MATCH(AM413,Potentials!$A$1:$A$1000,0),MATCH("Statut",Potentials!$A$1:$O$1,0))="9 - Perdu"),1,0))))</f>
      </c>
      <c r="AP413" s="47" t="str">
        <f>IF(AO413&lt;&gt;0,SUM($AO$4:AO413),0)</f>
      </c>
      <c r="AQ413" s="1"/>
      <c r="AR413" s="17"/>
      <c r="AT413" t="str">
        <f>IF(COUNTIF($AT$4:AT412,Potentials!B411)&gt;0,"",Potentials!B411)</f>
      </c>
      <c r="AU413" s="2" t="str">
        <f t="array" ref="AU413" aca="1" ca="1">IF($A$2="Tous",SUMPRODUCT((Potentials!$F$2:$F$2000)*(Potentials!$B$2:$B$2000=AT413)*(Potentials!$E$2:$E$2000&lt;&gt;"8 - Gagne")*(Potentials!$E$2:$E$2000&lt;&gt;"9 - Perdu")*(Potentials!$E$2:$E$2000&lt;&gt;"10 - Gele"))
+SUMPRODUCT((Potentials!$F$2:$F$2000=0)*(Potentials!$B$2:$B$2000=AT413)*(Potentials!$D$2:$D$2000)*(Potentials!$E$2:$E$2000&lt;&gt;"8 - Gagne")*(Potentials!$E$2:$E$2000&lt;&gt;"9 - Perdu")*(Potentials!$E$2:$E$2000&lt;&gt;"10 - Gele")),
SUMPRODUCT((Potentials!$F$2:$F$2000)*(Potentials!$B$2:$B$2000=AT413)*(Potentials!$E$2:$E$2000&lt;&gt;"8 - Gagne")*(Potentials!$E$2:$E$2000&lt;&gt;"9 - Perdu")*(Potentials!$E$2:$E$2000&lt;&gt;"10 - Gele")*(Potentials!$O$2:$O$2000=$A$2))
+SUMPRODUCT((Potentials!$F$2:$F$2000=0)*(Potentials!$B$2:$B$2000=AT413)*(Potentials!$D$2:$D$2000)*(Potentials!$E$2:$E$2000&lt;&gt;"8 - Gagne")*(Potentials!$E$2:$E$2000&lt;&gt;"9 - Perdu")*(Potentials!$E$2:$E$2000&lt;&gt;"10 - Gele")*(Potentials!$O$2:$O$2000=$A$2)))</f>
      </c>
      <c r="BA413" t="str">
        <f>Potentials!A411</f>
      </c>
      <c r="BB413" s="2" t="str">
        <f t="array" ref="BB413" aca="1" ca="1">IF($A$2="Tous",SUMPRODUCT((Potentials!$F$2:$F$2000)*(Potentials!$A$2:$A$2000=BA413)*(Potentials!$E$2:$E$2000&lt;&gt;"8 - Gagne")*(Potentials!$E$2:$E$2000&lt;&gt;"9 - Perdu")*(Potentials!$E$2:$E$2000&lt;&gt;"10 - Gele"))
+SUMPRODUCT((Potentials!$F$2:$F$2000=0)*(Potentials!$A$2:$A$2000=BA413)*(Potentials!$D$2:$D$2000)*(Potentials!$E$2:$E$2000&lt;&gt;"8 - Gagne")*(Potentials!$E$2:$E$2000&lt;&gt;"9 - Perdu")*(Potentials!$E$2:$E$2000&lt;&gt;"10 - Gele")),
SUMPRODUCT((Potentials!$F$2:$F$2000)*(Potentials!$A$2:$A$2000=BA413)*(Potentials!$E$2:$E$2000&lt;&gt;"8 - Gagne")*(Potentials!$E$2:$E$2000&lt;&gt;"9 - Perdu")*(Potentials!$E$2:$E$2000&lt;&gt;"10 - Gele")*(Potentials!$O$2:$O$2000=$A$2))
+SUMPRODUCT((Potentials!$F$2:$F$2000=0)*(Potentials!$A$2:$A$2000=BA413)*(Potentials!$D$2:$D$2000)*(Potentials!$E$2:$E$2000&lt;&gt;"8 - Gagne")*(Potentials!$E$2:$E$2000&lt;&gt;"9 - Perdu")*(Potentials!$E$2:$E$2000&lt;&gt;"10 - Gele")*(Potentials!$O$2:$O$2000=$A$2)))</f>
      </c>
    </row>
    <row r="414" spans="1:113">
      <c r="R414" t="str">
        <f>Potentials!A412</f>
      </c>
      <c r="S414" s="1" t="str">
        <f>Potentials!M412</f>
      </c>
      <c r="T414" s="47" t="str">
        <f>IF(INDEX(Potentials!$A$1:$O$1000,MATCH(R414,Potentials!$A$1:$A$1000,0),MATCH("Origine setup",Potentials!$A$1:$O$1,0))&lt;&gt;"",0,
IF($A$2="Tous",
IF(AND($R$2=0,$S$2=0,DATE(YEAR(S414),MONTH(S414),DAY(S414))&gt;=$O$6,(DATE(YEAR(S414),MONTH(S414),DAY(S414))&lt;=$O$3),LEFT(R414,3)="PRA"),1,
IF(AND($R$2&lt;&gt;0,$S$2&lt;&gt;0,DATE(YEAR(S414),MONTH(S414),DAY(S414))&gt;=$R$2,(DATE(YEAR(S414),MONTH(S414),DAY(S414))&lt;=$S$2),LEFT(R414,3)="PRA"),1,0)),
IF(AND($R$2=0,$S$2=0,DATE(YEAR(S414),MONTH(S414),DAY(S414))&gt;=$O$6,(DATE(YEAR(S414),MONTH(S414),DAY(S414))&lt;=$O$3),INDEX(Potentials!$A$1:$O$1000,MATCH(R414,Potentials!$A$1:$A$1000,0),MATCH("Groupe",Potentials!$A$1:$O$1,0))=$A$2,LEFT(R414,3)="PRA"),1,
IF(AND($R$2&lt;&gt;0,$S$2&lt;&gt;0,DATE(YEAR(S414),MONTH(S414),DAY(S414))&gt;=$R$2,(DATE(YEAR(S414),MONTH(S414),DAY(S414))&lt;=$S$2),INDEX(Potentials!$A$1:$O$1000,MATCH(R414,Potentials!$A$1:$A$1000,0),MATCH("Groupe",Potentials!$A$1:$O$1,0))=$A$2,LEFT(R414,3)="PRA"),1,0))))</f>
      </c>
      <c r="U414" s="47" t="str">
        <f>IF(T414&lt;&gt;0,SUM($T$4:T414),0)</f>
      </c>
      <c r="V414" s="1"/>
      <c r="W414" s="17"/>
      <c r="Y414" t="str">
        <f>Projects!A412</f>
      </c>
      <c r="Z414" s="1" t="str">
        <f>Projects!I412</f>
      </c>
      <c r="AA414" s="47" t="str">
        <f>IF($A$2="Tous",
IF(AND($Y$2=0,$Z$2=0,DATE(YEAR(Z414),MONTH(Z414),DAY(Z414))&gt;=$O$6,(DATE(YEAR(Z414),MONTH(Z414),DAY(Z414))&lt;=$O$3)),1,
IF(AND($Y$2&lt;&gt;0,$Z$2&lt;&gt;0,DATE(YEAR(Z414),MONTH(Z414),DAY(Z414))&gt;=$Y$2,(DATE(YEAR(Z414),MONTH(Z414),DAY(Z414))&lt;=$Z$2)),1,0)),
IF(AND($Y$2=0,$Z$2=0,DATE(YEAR(Z414),MONTH(Z414),DAY(Z414))&gt;=$O$6,(DATE(YEAR(Z414),MONTH(Z414),DAY(Z414))&lt;=$O$3),INDEX(Projects!$A$1:$O$1000,MATCH(Y414,Projects!$A$1:$A$1000,0),MATCH("Groupe",Projects!$A$1:$O$1,0))=$A$2),1,
IF(AND($Y$2&lt;&gt;0,$Z$2&lt;&gt;0,DATE(YEAR(Z414),MONTH(Z414),DAY(Z414))&gt;=$Y$2,(DATE(YEAR(Z414),MONTH(Z414),DAY(Z414))&lt;=$Z$2),INDEX(Projects!$A$1:$O$1000,MATCH(Y414,Projects!$A$1:$A$1000,0),MATCH("Groupe",Projects!$A$1:$O$1,0))=$A$2),1,0)))</f>
      </c>
      <c r="AB414" s="47" t="str">
        <f>IF(AA414&lt;&gt;0,SUM($AA$4:AA414),0)</f>
      </c>
      <c r="AC414" s="1"/>
      <c r="AD414" s="17"/>
      <c r="AF414" t="str">
        <f>Projects!A412</f>
      </c>
      <c r="AG414" s="1" t="str">
        <f>Projects!D412</f>
      </c>
      <c r="AH414" s="47" t="str">
        <f>IF($A$2="Tous",
IF(AND($AF$2=0,$AG$2=0,DATE(YEAR(AG414),MONTH(AG414),DAY(AG414))&gt;=$O$6,(DATE(YEAR(AG414),MONTH(AG414),DAY(AG414))&lt;=$O$3)),1,
IF(AND($AF$2&lt;&gt;0,$AG$2&lt;&gt;0,DATE(YEAR(AG414),MONTH(AG414),DAY(AG414))&gt;=$AF$2,(DATE(YEAR(AG414),MONTH(AG414),DAY(AG414))&lt;=$AG$2)),1,0)),
IF(AND($AF$2=0,$AG$2=0,DATE(YEAR(AG414),MONTH(AG414),DAY(AG414))&gt;=$O$6,(DATE(YEAR(AG414),MONTH(AG414),DAY(AG414))&lt;=$O$3),INDEX(Projects!$A$1:$O$1000,MATCH(AF414,Projects!$A$1:$A$1000,0),MATCH("Groupe",Projects!$A$1:$O$1,0))=$A$2),1,
IF(AND($AF$2&lt;&gt;0,$AG$2&lt;&gt;0,DATE(YEAR(AG414),MONTH(AG414),DAY(AG414))&gt;=$AF$2,(DATE(YEAR(AG414),MONTH(AG414),DAY(AG414))&lt;=$AG$2),INDEX(Projects!$A$1:$O$1000,MATCH(AF414,Projects!$A$1:$A$1000,0),MATCH("Groupe",Projects!$A$1:$O$1,0))=$A$2),1,0)))</f>
      </c>
      <c r="AI414" s="47" t="str">
        <f>IF(AH414&lt;&gt;0,SUM($AH$4:AH414),0)</f>
      </c>
      <c r="AJ414" s="1"/>
      <c r="AK414" s="17"/>
      <c r="AM414" t="str">
        <f>Potentials!A412</f>
      </c>
      <c r="AN414" s="1" t="str">
        <f>Potentials!L412</f>
      </c>
      <c r="AO414" s="47" t="str">
        <f>IF(INDEX(Potentials!$A$1:$O$1000,MATCH(R414,Potentials!$A$1:$A$1000,0),MATCH("Origine setup",Potentials!$A$1:$O$1,0))&lt;&gt;"",0,
IF($A$2="Tous",
IF(AND($AM$2=0,$AN$2=0,DATE(YEAR(AN414),MONTH(AN414),DAY(AN414))&gt;=$O$6,(DATE(YEAR(AN414),MONTH(AN414),DAY(AN414))&lt;=$O$3),INDEX(Potentials!$A$1:$O$10000,MATCH(AM414,Potentials!$A$1:$A$1000,0),MATCH("Statut",Potentials!$A$1:$O$1,0))="9 -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IF(AND($AM$2&lt;&gt;0,$AN$2&lt;&gt;0,DATE(YEAR(AN414),MONTH(AN414),DAY(AN414))&gt;=$AM$2,(DATE(YEAR(AN414),MONTH(AN414),DAY(AN414))&lt;=$AN$2),INDEX(Potentials!$A$1:$O$10000,MATCH(AM414,Potentials!$A$1:$A$1000,0),MATCH("Statut",Potentials!$A$1:$O$1,0))="9 - Perdu"),1,0)),
IF(AND($AM$2=0,$AN$2=0,DATE(YEAR(AN414),MONTH(AN414),DAY(AN414))&gt;=$O$6,(DATE(YEAR(AN414),MONTH(AN414),DAY(AN414))&lt;=$O$3),INDEX(Potentials!$A$1:$O$1000,MATCH(AM414,Potentials!$A$1:$A$1000,0),MATCH("Groupe",Potentials!$A$1:$O$1,0))=$A$2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,MATCH(AM414,Potentials!$A$1:$A$1000,0),MATCH("Groupe",Potentials!$A$1:$O$1,0))=$A$2,INDEX(Potentials!$A$1:$O$10000,MATCH(AM414,Potentials!$A$1:$A$1000,0),MATCH("Statut",Potentials!$A$1:$O$1,0))="9 - Perdu"),1,0))))</f>
      </c>
      <c r="AP414" s="47" t="str">
        <f>IF(AO414&lt;&gt;0,SUM($AO$4:AO414),0)</f>
      </c>
      <c r="AQ414" s="1"/>
      <c r="AR414" s="17"/>
      <c r="AT414" t="str">
        <f>IF(COUNTIF($AT$4:AT413,Potentials!B412)&gt;0,"",Potentials!B412)</f>
      </c>
      <c r="AU414" s="2" t="str">
        <f t="array" ref="AU414" aca="1" ca="1">IF($A$2="Tous",SUMPRODUCT((Potentials!$F$2:$F$2000)*(Potentials!$B$2:$B$2000=AT414)*(Potentials!$E$2:$E$2000&lt;&gt;"8 - Gagne")*(Potentials!$E$2:$E$2000&lt;&gt;"9 - Perdu")*(Potentials!$E$2:$E$2000&lt;&gt;"10 - Gele"))
+SUMPRODUCT((Potentials!$F$2:$F$2000=0)*(Potentials!$B$2:$B$2000=AT414)*(Potentials!$D$2:$D$2000)*(Potentials!$E$2:$E$2000&lt;&gt;"8 - Gagne")*(Potentials!$E$2:$E$2000&lt;&gt;"9 - Perdu")*(Potentials!$E$2:$E$2000&lt;&gt;"10 - Gele")),
SUMPRODUCT((Potentials!$F$2:$F$2000)*(Potentials!$B$2:$B$2000=AT414)*(Potentials!$E$2:$E$2000&lt;&gt;"8 - Gagne")*(Potentials!$E$2:$E$2000&lt;&gt;"9 - Perdu")*(Potentials!$E$2:$E$2000&lt;&gt;"10 - Gele")*(Potentials!$O$2:$O$2000=$A$2))
+SUMPRODUCT((Potentials!$F$2:$F$2000=0)*(Potentials!$B$2:$B$2000=AT414)*(Potentials!$D$2:$D$2000)*(Potentials!$E$2:$E$2000&lt;&gt;"8 - Gagne")*(Potentials!$E$2:$E$2000&lt;&gt;"9 - Perdu")*(Potentials!$E$2:$E$2000&lt;&gt;"10 - Gele")*(Potentials!$O$2:$O$2000=$A$2)))</f>
      </c>
      <c r="BA414" t="str">
        <f>Potentials!A412</f>
      </c>
      <c r="BB414" s="2" t="str">
        <f t="array" ref="BB414" aca="1" ca="1">IF($A$2="Tous",SUMPRODUCT((Potentials!$F$2:$F$2000)*(Potentials!$A$2:$A$2000=BA414)*(Potentials!$E$2:$E$2000&lt;&gt;"8 - Gagne")*(Potentials!$E$2:$E$2000&lt;&gt;"9 - Perdu")*(Potentials!$E$2:$E$2000&lt;&gt;"10 - Gele"))
+SUMPRODUCT((Potentials!$F$2:$F$2000=0)*(Potentials!$A$2:$A$2000=BA414)*(Potentials!$D$2:$D$2000)*(Potentials!$E$2:$E$2000&lt;&gt;"8 - Gagne")*(Potentials!$E$2:$E$2000&lt;&gt;"9 - Perdu")*(Potentials!$E$2:$E$2000&lt;&gt;"10 - Gele")),
SUMPRODUCT((Potentials!$F$2:$F$2000)*(Potentials!$A$2:$A$2000=BA414)*(Potentials!$E$2:$E$2000&lt;&gt;"8 - Gagne")*(Potentials!$E$2:$E$2000&lt;&gt;"9 - Perdu")*(Potentials!$E$2:$E$2000&lt;&gt;"10 - Gele")*(Potentials!$O$2:$O$2000=$A$2))
+SUMPRODUCT((Potentials!$F$2:$F$2000=0)*(Potentials!$A$2:$A$2000=BA414)*(Potentials!$D$2:$D$2000)*(Potentials!$E$2:$E$2000&lt;&gt;"8 - Gagne")*(Potentials!$E$2:$E$2000&lt;&gt;"9 - Perdu")*(Potentials!$E$2:$E$2000&lt;&gt;"10 - Gele")*(Potentials!$O$2:$O$2000=$A$2)))</f>
      </c>
    </row>
    <row r="415" spans="1:113">
      <c r="R415" t="str">
        <f>Potentials!A413</f>
      </c>
      <c r="S415" s="1" t="str">
        <f>Potentials!M413</f>
      </c>
      <c r="T415" s="47" t="str">
        <f>IF(INDEX(Potentials!$A$1:$O$1000,MATCH(R415,Potentials!$A$1:$A$1000,0),MATCH("Origine setup",Potentials!$A$1:$O$1,0))&lt;&gt;"",0,
IF($A$2="Tous",
IF(AND($R$2=0,$S$2=0,DATE(YEAR(S415),MONTH(S415),DAY(S415))&gt;=$O$6,(DATE(YEAR(S415),MONTH(S415),DAY(S415))&lt;=$O$3),LEFT(R415,3)="PRA"),1,
IF(AND($R$2&lt;&gt;0,$S$2&lt;&gt;0,DATE(YEAR(S415),MONTH(S415),DAY(S415))&gt;=$R$2,(DATE(YEAR(S415),MONTH(S415),DAY(S415))&lt;=$S$2),LEFT(R415,3)="PRA"),1,0)),
IF(AND($R$2=0,$S$2=0,DATE(YEAR(S415),MONTH(S415),DAY(S415))&gt;=$O$6,(DATE(YEAR(S415),MONTH(S415),DAY(S415))&lt;=$O$3),INDEX(Potentials!$A$1:$O$1000,MATCH(R415,Potentials!$A$1:$A$1000,0),MATCH("Groupe",Potentials!$A$1:$O$1,0))=$A$2,LEFT(R415,3)="PRA"),1,
IF(AND($R$2&lt;&gt;0,$S$2&lt;&gt;0,DATE(YEAR(S415),MONTH(S415),DAY(S415))&gt;=$R$2,(DATE(YEAR(S415),MONTH(S415),DAY(S415))&lt;=$S$2),INDEX(Potentials!$A$1:$O$1000,MATCH(R415,Potentials!$A$1:$A$1000,0),MATCH("Groupe",Potentials!$A$1:$O$1,0))=$A$2,LEFT(R415,3)="PRA"),1,0))))</f>
      </c>
      <c r="U415" s="47" t="str">
        <f>IF(T415&lt;&gt;0,SUM($T$4:T415),0)</f>
      </c>
      <c r="V415" s="1"/>
      <c r="W415" s="17"/>
      <c r="Y415" t="str">
        <f>Projects!A413</f>
      </c>
      <c r="Z415" s="1" t="str">
        <f>Projects!I413</f>
      </c>
      <c r="AA415" s="47" t="str">
        <f>IF($A$2="Tous",
IF(AND($Y$2=0,$Z$2=0,DATE(YEAR(Z415),MONTH(Z415),DAY(Z415))&gt;=$O$6,(DATE(YEAR(Z415),MONTH(Z415),DAY(Z415))&lt;=$O$3)),1,
IF(AND($Y$2&lt;&gt;0,$Z$2&lt;&gt;0,DATE(YEAR(Z415),MONTH(Z415),DAY(Z415))&gt;=$Y$2,(DATE(YEAR(Z415),MONTH(Z415),DAY(Z415))&lt;=$Z$2)),1,0)),
IF(AND($Y$2=0,$Z$2=0,DATE(YEAR(Z415),MONTH(Z415),DAY(Z415))&gt;=$O$6,(DATE(YEAR(Z415),MONTH(Z415),DAY(Z415))&lt;=$O$3),INDEX(Projects!$A$1:$O$1000,MATCH(Y415,Projects!$A$1:$A$1000,0),MATCH("Groupe",Projects!$A$1:$O$1,0))=$A$2),1,
IF(AND($Y$2&lt;&gt;0,$Z$2&lt;&gt;0,DATE(YEAR(Z415),MONTH(Z415),DAY(Z415))&gt;=$Y$2,(DATE(YEAR(Z415),MONTH(Z415),DAY(Z415))&lt;=$Z$2),INDEX(Projects!$A$1:$O$1000,MATCH(Y415,Projects!$A$1:$A$1000,0),MATCH("Groupe",Projects!$A$1:$O$1,0))=$A$2),1,0)))</f>
      </c>
      <c r="AB415" s="47" t="str">
        <f>IF(AA415&lt;&gt;0,SUM($AA$4:AA415),0)</f>
      </c>
      <c r="AC415" s="1"/>
      <c r="AD415" s="17"/>
      <c r="AF415" t="str">
        <f>Projects!A413</f>
      </c>
      <c r="AG415" s="1" t="str">
        <f>Projects!D413</f>
      </c>
      <c r="AH415" s="47" t="str">
        <f>IF($A$2="Tous",
IF(AND($AF$2=0,$AG$2=0,DATE(YEAR(AG415),MONTH(AG415),DAY(AG415))&gt;=$O$6,(DATE(YEAR(AG415),MONTH(AG415),DAY(AG415))&lt;=$O$3)),1,
IF(AND($AF$2&lt;&gt;0,$AG$2&lt;&gt;0,DATE(YEAR(AG415),MONTH(AG415),DAY(AG415))&gt;=$AF$2,(DATE(YEAR(AG415),MONTH(AG415),DAY(AG415))&lt;=$AG$2)),1,0)),
IF(AND($AF$2=0,$AG$2=0,DATE(YEAR(AG415),MONTH(AG415),DAY(AG415))&gt;=$O$6,(DATE(YEAR(AG415),MONTH(AG415),DAY(AG415))&lt;=$O$3),INDEX(Projects!$A$1:$O$1000,MATCH(AF415,Projects!$A$1:$A$1000,0),MATCH("Groupe",Projects!$A$1:$O$1,0))=$A$2),1,
IF(AND($AF$2&lt;&gt;0,$AG$2&lt;&gt;0,DATE(YEAR(AG415),MONTH(AG415),DAY(AG415))&gt;=$AF$2,(DATE(YEAR(AG415),MONTH(AG415),DAY(AG415))&lt;=$AG$2),INDEX(Projects!$A$1:$O$1000,MATCH(AF415,Projects!$A$1:$A$1000,0),MATCH("Groupe",Projects!$A$1:$O$1,0))=$A$2),1,0)))</f>
      </c>
      <c r="AI415" s="47" t="str">
        <f>IF(AH415&lt;&gt;0,SUM($AH$4:AH415),0)</f>
      </c>
      <c r="AJ415" s="1"/>
      <c r="AK415" s="17"/>
      <c r="AM415" t="str">
        <f>Potentials!A413</f>
      </c>
      <c r="AN415" s="1" t="str">
        <f>Potentials!L413</f>
      </c>
      <c r="AO415" s="47" t="str">
        <f>IF(INDEX(Potentials!$A$1:$O$1000,MATCH(R415,Potentials!$A$1:$A$1000,0),MATCH("Origine setup",Potentials!$A$1:$O$1,0))&lt;&gt;"",0,
IF($A$2="Tous",
IF(AND($AM$2=0,$AN$2=0,DATE(YEAR(AN415),MONTH(AN415),DAY(AN415))&gt;=$O$6,(DATE(YEAR(AN415),MONTH(AN415),DAY(AN415))&lt;=$O$3),INDEX(Potentials!$A$1:$O$10000,MATCH(AM415,Potentials!$A$1:$A$1000,0),MATCH("Statut",Potentials!$A$1:$O$1,0))="9 -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IF(AND($AM$2&lt;&gt;0,$AN$2&lt;&gt;0,DATE(YEAR(AN415),MONTH(AN415),DAY(AN415))&gt;=$AM$2,(DATE(YEAR(AN415),MONTH(AN415),DAY(AN415))&lt;=$AN$2),INDEX(Potentials!$A$1:$O$10000,MATCH(AM415,Potentials!$A$1:$A$1000,0),MATCH("Statut",Potentials!$A$1:$O$1,0))="9 - Perdu"),1,0)),
IF(AND($AM$2=0,$AN$2=0,DATE(YEAR(AN415),MONTH(AN415),DAY(AN415))&gt;=$O$6,(DATE(YEAR(AN415),MONTH(AN415),DAY(AN415))&lt;=$O$3),INDEX(Potentials!$A$1:$O$1000,MATCH(AM415,Potentials!$A$1:$A$1000,0),MATCH("Groupe",Potentials!$A$1:$O$1,0))=$A$2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,MATCH(AM415,Potentials!$A$1:$A$1000,0),MATCH("Groupe",Potentials!$A$1:$O$1,0))=$A$2,INDEX(Potentials!$A$1:$O$10000,MATCH(AM415,Potentials!$A$1:$A$1000,0),MATCH("Statut",Potentials!$A$1:$O$1,0))="9 - Perdu"),1,0))))</f>
      </c>
      <c r="AP415" s="47" t="str">
        <f>IF(AO415&lt;&gt;0,SUM($AO$4:AO415),0)</f>
      </c>
      <c r="AQ415" s="1"/>
      <c r="AR415" s="17"/>
      <c r="AT415" t="str">
        <f>IF(COUNTIF($AT$4:AT414,Potentials!B413)&gt;0,"",Potentials!B413)</f>
      </c>
      <c r="AU415" s="2" t="str">
        <f t="array" ref="AU415" aca="1" ca="1">IF($A$2="Tous",SUMPRODUCT((Potentials!$F$2:$F$2000)*(Potentials!$B$2:$B$2000=AT415)*(Potentials!$E$2:$E$2000&lt;&gt;"8 - Gagne")*(Potentials!$E$2:$E$2000&lt;&gt;"9 - Perdu")*(Potentials!$E$2:$E$2000&lt;&gt;"10 - Gele"))
+SUMPRODUCT((Potentials!$F$2:$F$2000=0)*(Potentials!$B$2:$B$2000=AT415)*(Potentials!$D$2:$D$2000)*(Potentials!$E$2:$E$2000&lt;&gt;"8 - Gagne")*(Potentials!$E$2:$E$2000&lt;&gt;"9 - Perdu")*(Potentials!$E$2:$E$2000&lt;&gt;"10 - Gele")),
SUMPRODUCT((Potentials!$F$2:$F$2000)*(Potentials!$B$2:$B$2000=AT415)*(Potentials!$E$2:$E$2000&lt;&gt;"8 - Gagne")*(Potentials!$E$2:$E$2000&lt;&gt;"9 - Perdu")*(Potentials!$E$2:$E$2000&lt;&gt;"10 - Gele")*(Potentials!$O$2:$O$2000=$A$2))
+SUMPRODUCT((Potentials!$F$2:$F$2000=0)*(Potentials!$B$2:$B$2000=AT415)*(Potentials!$D$2:$D$2000)*(Potentials!$E$2:$E$2000&lt;&gt;"8 - Gagne")*(Potentials!$E$2:$E$2000&lt;&gt;"9 - Perdu")*(Potentials!$E$2:$E$2000&lt;&gt;"10 - Gele")*(Potentials!$O$2:$O$2000=$A$2)))</f>
      </c>
      <c r="BA415" t="str">
        <f>Potentials!A413</f>
      </c>
      <c r="BB415" s="2" t="str">
        <f t="array" ref="BB415" aca="1" ca="1">IF($A$2="Tous",SUMPRODUCT((Potentials!$F$2:$F$2000)*(Potentials!$A$2:$A$2000=BA415)*(Potentials!$E$2:$E$2000&lt;&gt;"8 - Gagne")*(Potentials!$E$2:$E$2000&lt;&gt;"9 - Perdu")*(Potentials!$E$2:$E$2000&lt;&gt;"10 - Gele"))
+SUMPRODUCT((Potentials!$F$2:$F$2000=0)*(Potentials!$A$2:$A$2000=BA415)*(Potentials!$D$2:$D$2000)*(Potentials!$E$2:$E$2000&lt;&gt;"8 - Gagne")*(Potentials!$E$2:$E$2000&lt;&gt;"9 - Perdu")*(Potentials!$E$2:$E$2000&lt;&gt;"10 - Gele")),
SUMPRODUCT((Potentials!$F$2:$F$2000)*(Potentials!$A$2:$A$2000=BA415)*(Potentials!$E$2:$E$2000&lt;&gt;"8 - Gagne")*(Potentials!$E$2:$E$2000&lt;&gt;"9 - Perdu")*(Potentials!$E$2:$E$2000&lt;&gt;"10 - Gele")*(Potentials!$O$2:$O$2000=$A$2))
+SUMPRODUCT((Potentials!$F$2:$F$2000=0)*(Potentials!$A$2:$A$2000=BA415)*(Potentials!$D$2:$D$2000)*(Potentials!$E$2:$E$2000&lt;&gt;"8 - Gagne")*(Potentials!$E$2:$E$2000&lt;&gt;"9 - Perdu")*(Potentials!$E$2:$E$2000&lt;&gt;"10 - Gele")*(Potentials!$O$2:$O$2000=$A$2)))</f>
      </c>
    </row>
    <row r="416" spans="1:113">
      <c r="R416" t="str">
        <f>Potentials!A414</f>
      </c>
      <c r="S416" s="1" t="str">
        <f>Potentials!M414</f>
      </c>
      <c r="T416" s="47" t="str">
        <f>IF(INDEX(Potentials!$A$1:$O$1000,MATCH(R416,Potentials!$A$1:$A$1000,0),MATCH("Origine setup",Potentials!$A$1:$O$1,0))&lt;&gt;"",0,
IF($A$2="Tous",
IF(AND($R$2=0,$S$2=0,DATE(YEAR(S416),MONTH(S416),DAY(S416))&gt;=$O$6,(DATE(YEAR(S416),MONTH(S416),DAY(S416))&lt;=$O$3),LEFT(R416,3)="PRA"),1,
IF(AND($R$2&lt;&gt;0,$S$2&lt;&gt;0,DATE(YEAR(S416),MONTH(S416),DAY(S416))&gt;=$R$2,(DATE(YEAR(S416),MONTH(S416),DAY(S416))&lt;=$S$2),LEFT(R416,3)="PRA"),1,0)),
IF(AND($R$2=0,$S$2=0,DATE(YEAR(S416),MONTH(S416),DAY(S416))&gt;=$O$6,(DATE(YEAR(S416),MONTH(S416),DAY(S416))&lt;=$O$3),INDEX(Potentials!$A$1:$O$1000,MATCH(R416,Potentials!$A$1:$A$1000,0),MATCH("Groupe",Potentials!$A$1:$O$1,0))=$A$2,LEFT(R416,3)="PRA"),1,
IF(AND($R$2&lt;&gt;0,$S$2&lt;&gt;0,DATE(YEAR(S416),MONTH(S416),DAY(S416))&gt;=$R$2,(DATE(YEAR(S416),MONTH(S416),DAY(S416))&lt;=$S$2),INDEX(Potentials!$A$1:$O$1000,MATCH(R416,Potentials!$A$1:$A$1000,0),MATCH("Groupe",Potentials!$A$1:$O$1,0))=$A$2,LEFT(R416,3)="PRA"),1,0))))</f>
      </c>
      <c r="U416" s="47" t="str">
        <f>IF(T416&lt;&gt;0,SUM($T$4:T416),0)</f>
      </c>
      <c r="V416" s="1"/>
      <c r="W416" s="17"/>
      <c r="Y416" t="str">
        <f>Projects!A414</f>
      </c>
      <c r="Z416" s="1" t="str">
        <f>Projects!I414</f>
      </c>
      <c r="AA416" s="47" t="str">
        <f>IF($A$2="Tous",
IF(AND($Y$2=0,$Z$2=0,DATE(YEAR(Z416),MONTH(Z416),DAY(Z416))&gt;=$O$6,(DATE(YEAR(Z416),MONTH(Z416),DAY(Z416))&lt;=$O$3)),1,
IF(AND($Y$2&lt;&gt;0,$Z$2&lt;&gt;0,DATE(YEAR(Z416),MONTH(Z416),DAY(Z416))&gt;=$Y$2,(DATE(YEAR(Z416),MONTH(Z416),DAY(Z416))&lt;=$Z$2)),1,0)),
IF(AND($Y$2=0,$Z$2=0,DATE(YEAR(Z416),MONTH(Z416),DAY(Z416))&gt;=$O$6,(DATE(YEAR(Z416),MONTH(Z416),DAY(Z416))&lt;=$O$3),INDEX(Projects!$A$1:$O$1000,MATCH(Y416,Projects!$A$1:$A$1000,0),MATCH("Groupe",Projects!$A$1:$O$1,0))=$A$2),1,
IF(AND($Y$2&lt;&gt;0,$Z$2&lt;&gt;0,DATE(YEAR(Z416),MONTH(Z416),DAY(Z416))&gt;=$Y$2,(DATE(YEAR(Z416),MONTH(Z416),DAY(Z416))&lt;=$Z$2),INDEX(Projects!$A$1:$O$1000,MATCH(Y416,Projects!$A$1:$A$1000,0),MATCH("Groupe",Projects!$A$1:$O$1,0))=$A$2),1,0)))</f>
      </c>
      <c r="AB416" s="47" t="str">
        <f>IF(AA416&lt;&gt;0,SUM($AA$4:AA416),0)</f>
      </c>
      <c r="AC416" s="1"/>
      <c r="AD416" s="17"/>
      <c r="AF416" t="str">
        <f>Projects!A414</f>
      </c>
      <c r="AG416" s="1" t="str">
        <f>Projects!D414</f>
      </c>
      <c r="AH416" s="47" t="str">
        <f>IF($A$2="Tous",
IF(AND($AF$2=0,$AG$2=0,DATE(YEAR(AG416),MONTH(AG416),DAY(AG416))&gt;=$O$6,(DATE(YEAR(AG416),MONTH(AG416),DAY(AG416))&lt;=$O$3)),1,
IF(AND($AF$2&lt;&gt;0,$AG$2&lt;&gt;0,DATE(YEAR(AG416),MONTH(AG416),DAY(AG416))&gt;=$AF$2,(DATE(YEAR(AG416),MONTH(AG416),DAY(AG416))&lt;=$AG$2)),1,0)),
IF(AND($AF$2=0,$AG$2=0,DATE(YEAR(AG416),MONTH(AG416),DAY(AG416))&gt;=$O$6,(DATE(YEAR(AG416),MONTH(AG416),DAY(AG416))&lt;=$O$3),INDEX(Projects!$A$1:$O$1000,MATCH(AF416,Projects!$A$1:$A$1000,0),MATCH("Groupe",Projects!$A$1:$O$1,0))=$A$2),1,
IF(AND($AF$2&lt;&gt;0,$AG$2&lt;&gt;0,DATE(YEAR(AG416),MONTH(AG416),DAY(AG416))&gt;=$AF$2,(DATE(YEAR(AG416),MONTH(AG416),DAY(AG416))&lt;=$AG$2),INDEX(Projects!$A$1:$O$1000,MATCH(AF416,Projects!$A$1:$A$1000,0),MATCH("Groupe",Projects!$A$1:$O$1,0))=$A$2),1,0)))</f>
      </c>
      <c r="AI416" s="47" t="str">
        <f>IF(AH416&lt;&gt;0,SUM($AH$4:AH416),0)</f>
      </c>
      <c r="AJ416" s="1"/>
      <c r="AK416" s="17"/>
      <c r="AM416" t="str">
        <f>Potentials!A414</f>
      </c>
      <c r="AN416" s="1" t="str">
        <f>Potentials!L414</f>
      </c>
      <c r="AO416" s="47" t="str">
        <f>IF(INDEX(Potentials!$A$1:$O$1000,MATCH(R416,Potentials!$A$1:$A$1000,0),MATCH("Origine setup",Potentials!$A$1:$O$1,0))&lt;&gt;"",0,
IF($A$2="Tous",
IF(AND($AM$2=0,$AN$2=0,DATE(YEAR(AN416),MONTH(AN416),DAY(AN416))&gt;=$O$6,(DATE(YEAR(AN416),MONTH(AN416),DAY(AN416))&lt;=$O$3),INDEX(Potentials!$A$1:$O$10000,MATCH(AM416,Potentials!$A$1:$A$1000,0),MATCH("Statut",Potentials!$A$1:$O$1,0))="9 -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IF(AND($AM$2&lt;&gt;0,$AN$2&lt;&gt;0,DATE(YEAR(AN416),MONTH(AN416),DAY(AN416))&gt;=$AM$2,(DATE(YEAR(AN416),MONTH(AN416),DAY(AN416))&lt;=$AN$2),INDEX(Potentials!$A$1:$O$10000,MATCH(AM416,Potentials!$A$1:$A$1000,0),MATCH("Statut",Potentials!$A$1:$O$1,0))="9 - Perdu"),1,0)),
IF(AND($AM$2=0,$AN$2=0,DATE(YEAR(AN416),MONTH(AN416),DAY(AN416))&gt;=$O$6,(DATE(YEAR(AN416),MONTH(AN416),DAY(AN416))&lt;=$O$3),INDEX(Potentials!$A$1:$O$1000,MATCH(AM416,Potentials!$A$1:$A$1000,0),MATCH("Groupe",Potentials!$A$1:$O$1,0))=$A$2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,MATCH(AM416,Potentials!$A$1:$A$1000,0),MATCH("Groupe",Potentials!$A$1:$O$1,0))=$A$2,INDEX(Potentials!$A$1:$O$10000,MATCH(AM416,Potentials!$A$1:$A$1000,0),MATCH("Statut",Potentials!$A$1:$O$1,0))="9 - Perdu"),1,0))))</f>
      </c>
      <c r="AP416" s="47" t="str">
        <f>IF(AO416&lt;&gt;0,SUM($AO$4:AO416),0)</f>
      </c>
      <c r="AQ416" s="1"/>
      <c r="AR416" s="17"/>
      <c r="AT416" t="str">
        <f>IF(COUNTIF($AT$4:AT415,Potentials!B414)&gt;0,"",Potentials!B414)</f>
      </c>
      <c r="AU416" s="2" t="str">
        <f t="array" ref="AU416" aca="1" ca="1">IF($A$2="Tous",SUMPRODUCT((Potentials!$F$2:$F$2000)*(Potentials!$B$2:$B$2000=AT416)*(Potentials!$E$2:$E$2000&lt;&gt;"8 - Gagne")*(Potentials!$E$2:$E$2000&lt;&gt;"9 - Perdu")*(Potentials!$E$2:$E$2000&lt;&gt;"10 - Gele"))
+SUMPRODUCT((Potentials!$F$2:$F$2000=0)*(Potentials!$B$2:$B$2000=AT416)*(Potentials!$D$2:$D$2000)*(Potentials!$E$2:$E$2000&lt;&gt;"8 - Gagne")*(Potentials!$E$2:$E$2000&lt;&gt;"9 - Perdu")*(Potentials!$E$2:$E$2000&lt;&gt;"10 - Gele")),
SUMPRODUCT((Potentials!$F$2:$F$2000)*(Potentials!$B$2:$B$2000=AT416)*(Potentials!$E$2:$E$2000&lt;&gt;"8 - Gagne")*(Potentials!$E$2:$E$2000&lt;&gt;"9 - Perdu")*(Potentials!$E$2:$E$2000&lt;&gt;"10 - Gele")*(Potentials!$O$2:$O$2000=$A$2))
+SUMPRODUCT((Potentials!$F$2:$F$2000=0)*(Potentials!$B$2:$B$2000=AT416)*(Potentials!$D$2:$D$2000)*(Potentials!$E$2:$E$2000&lt;&gt;"8 - Gagne")*(Potentials!$E$2:$E$2000&lt;&gt;"9 - Perdu")*(Potentials!$E$2:$E$2000&lt;&gt;"10 - Gele")*(Potentials!$O$2:$O$2000=$A$2)))</f>
      </c>
      <c r="BA416" t="str">
        <f>Potentials!A414</f>
      </c>
      <c r="BB416" s="2" t="str">
        <f t="array" ref="BB416" aca="1" ca="1">IF($A$2="Tous",SUMPRODUCT((Potentials!$F$2:$F$2000)*(Potentials!$A$2:$A$2000=BA416)*(Potentials!$E$2:$E$2000&lt;&gt;"8 - Gagne")*(Potentials!$E$2:$E$2000&lt;&gt;"9 - Perdu")*(Potentials!$E$2:$E$2000&lt;&gt;"10 - Gele"))
+SUMPRODUCT((Potentials!$F$2:$F$2000=0)*(Potentials!$A$2:$A$2000=BA416)*(Potentials!$D$2:$D$2000)*(Potentials!$E$2:$E$2000&lt;&gt;"8 - Gagne")*(Potentials!$E$2:$E$2000&lt;&gt;"9 - Perdu")*(Potentials!$E$2:$E$2000&lt;&gt;"10 - Gele")),
SUMPRODUCT((Potentials!$F$2:$F$2000)*(Potentials!$A$2:$A$2000=BA416)*(Potentials!$E$2:$E$2000&lt;&gt;"8 - Gagne")*(Potentials!$E$2:$E$2000&lt;&gt;"9 - Perdu")*(Potentials!$E$2:$E$2000&lt;&gt;"10 - Gele")*(Potentials!$O$2:$O$2000=$A$2))
+SUMPRODUCT((Potentials!$F$2:$F$2000=0)*(Potentials!$A$2:$A$2000=BA416)*(Potentials!$D$2:$D$2000)*(Potentials!$E$2:$E$2000&lt;&gt;"8 - Gagne")*(Potentials!$E$2:$E$2000&lt;&gt;"9 - Perdu")*(Potentials!$E$2:$E$2000&lt;&gt;"10 - Gele")*(Potentials!$O$2:$O$2000=$A$2)))</f>
      </c>
    </row>
    <row r="417" spans="1:113">
      <c r="R417" t="str">
        <f>Potentials!A415</f>
      </c>
      <c r="S417" s="1" t="str">
        <f>Potentials!M415</f>
      </c>
      <c r="T417" s="47" t="str">
        <f>IF(INDEX(Potentials!$A$1:$O$1000,MATCH(R417,Potentials!$A$1:$A$1000,0),MATCH("Origine setup",Potentials!$A$1:$O$1,0))&lt;&gt;"",0,
IF($A$2="Tous",
IF(AND($R$2=0,$S$2=0,DATE(YEAR(S417),MONTH(S417),DAY(S417))&gt;=$O$6,(DATE(YEAR(S417),MONTH(S417),DAY(S417))&lt;=$O$3),LEFT(R417,3)="PRA"),1,
IF(AND($R$2&lt;&gt;0,$S$2&lt;&gt;0,DATE(YEAR(S417),MONTH(S417),DAY(S417))&gt;=$R$2,(DATE(YEAR(S417),MONTH(S417),DAY(S417))&lt;=$S$2),LEFT(R417,3)="PRA"),1,0)),
IF(AND($R$2=0,$S$2=0,DATE(YEAR(S417),MONTH(S417),DAY(S417))&gt;=$O$6,(DATE(YEAR(S417),MONTH(S417),DAY(S417))&lt;=$O$3),INDEX(Potentials!$A$1:$O$1000,MATCH(R417,Potentials!$A$1:$A$1000,0),MATCH("Groupe",Potentials!$A$1:$O$1,0))=$A$2,LEFT(R417,3)="PRA"),1,
IF(AND($R$2&lt;&gt;0,$S$2&lt;&gt;0,DATE(YEAR(S417),MONTH(S417),DAY(S417))&gt;=$R$2,(DATE(YEAR(S417),MONTH(S417),DAY(S417))&lt;=$S$2),INDEX(Potentials!$A$1:$O$1000,MATCH(R417,Potentials!$A$1:$A$1000,0),MATCH("Groupe",Potentials!$A$1:$O$1,0))=$A$2,LEFT(R417,3)="PRA"),1,0))))</f>
      </c>
      <c r="U417" s="47" t="str">
        <f>IF(T417&lt;&gt;0,SUM($T$4:T417),0)</f>
      </c>
      <c r="V417" s="1"/>
      <c r="W417" s="17"/>
      <c r="Y417" t="str">
        <f>Projects!A415</f>
      </c>
      <c r="Z417" s="1" t="str">
        <f>Projects!I415</f>
      </c>
      <c r="AA417" s="47" t="str">
        <f>IF($A$2="Tous",
IF(AND($Y$2=0,$Z$2=0,DATE(YEAR(Z417),MONTH(Z417),DAY(Z417))&gt;=$O$6,(DATE(YEAR(Z417),MONTH(Z417),DAY(Z417))&lt;=$O$3)),1,
IF(AND($Y$2&lt;&gt;0,$Z$2&lt;&gt;0,DATE(YEAR(Z417),MONTH(Z417),DAY(Z417))&gt;=$Y$2,(DATE(YEAR(Z417),MONTH(Z417),DAY(Z417))&lt;=$Z$2)),1,0)),
IF(AND($Y$2=0,$Z$2=0,DATE(YEAR(Z417),MONTH(Z417),DAY(Z417))&gt;=$O$6,(DATE(YEAR(Z417),MONTH(Z417),DAY(Z417))&lt;=$O$3),INDEX(Projects!$A$1:$O$1000,MATCH(Y417,Projects!$A$1:$A$1000,0),MATCH("Groupe",Projects!$A$1:$O$1,0))=$A$2),1,
IF(AND($Y$2&lt;&gt;0,$Z$2&lt;&gt;0,DATE(YEAR(Z417),MONTH(Z417),DAY(Z417))&gt;=$Y$2,(DATE(YEAR(Z417),MONTH(Z417),DAY(Z417))&lt;=$Z$2),INDEX(Projects!$A$1:$O$1000,MATCH(Y417,Projects!$A$1:$A$1000,0),MATCH("Groupe",Projects!$A$1:$O$1,0))=$A$2),1,0)))</f>
      </c>
      <c r="AB417" s="47" t="str">
        <f>IF(AA417&lt;&gt;0,SUM($AA$4:AA417),0)</f>
      </c>
      <c r="AC417" s="1"/>
      <c r="AD417" s="17"/>
      <c r="AF417" t="str">
        <f>Projects!A415</f>
      </c>
      <c r="AG417" s="1" t="str">
        <f>Projects!D415</f>
      </c>
      <c r="AH417" s="47" t="str">
        <f>IF($A$2="Tous",
IF(AND($AF$2=0,$AG$2=0,DATE(YEAR(AG417),MONTH(AG417),DAY(AG417))&gt;=$O$6,(DATE(YEAR(AG417),MONTH(AG417),DAY(AG417))&lt;=$O$3)),1,
IF(AND($AF$2&lt;&gt;0,$AG$2&lt;&gt;0,DATE(YEAR(AG417),MONTH(AG417),DAY(AG417))&gt;=$AF$2,(DATE(YEAR(AG417),MONTH(AG417),DAY(AG417))&lt;=$AG$2)),1,0)),
IF(AND($AF$2=0,$AG$2=0,DATE(YEAR(AG417),MONTH(AG417),DAY(AG417))&gt;=$O$6,(DATE(YEAR(AG417),MONTH(AG417),DAY(AG417))&lt;=$O$3),INDEX(Projects!$A$1:$O$1000,MATCH(AF417,Projects!$A$1:$A$1000,0),MATCH("Groupe",Projects!$A$1:$O$1,0))=$A$2),1,
IF(AND($AF$2&lt;&gt;0,$AG$2&lt;&gt;0,DATE(YEAR(AG417),MONTH(AG417),DAY(AG417))&gt;=$AF$2,(DATE(YEAR(AG417),MONTH(AG417),DAY(AG417))&lt;=$AG$2),INDEX(Projects!$A$1:$O$1000,MATCH(AF417,Projects!$A$1:$A$1000,0),MATCH("Groupe",Projects!$A$1:$O$1,0))=$A$2),1,0)))</f>
      </c>
      <c r="AI417" s="47" t="str">
        <f>IF(AH417&lt;&gt;0,SUM($AH$4:AH417),0)</f>
      </c>
      <c r="AJ417" s="1"/>
      <c r="AK417" s="17"/>
      <c r="AM417" t="str">
        <f>Potentials!A415</f>
      </c>
      <c r="AN417" s="1" t="str">
        <f>Potentials!L415</f>
      </c>
      <c r="AO417" s="47" t="str">
        <f>IF(INDEX(Potentials!$A$1:$O$1000,MATCH(R417,Potentials!$A$1:$A$1000,0),MATCH("Origine setup",Potentials!$A$1:$O$1,0))&lt;&gt;"",0,
IF($A$2="Tous",
IF(AND($AM$2=0,$AN$2=0,DATE(YEAR(AN417),MONTH(AN417),DAY(AN417))&gt;=$O$6,(DATE(YEAR(AN417),MONTH(AN417),DAY(AN417))&lt;=$O$3),INDEX(Potentials!$A$1:$O$10000,MATCH(AM417,Potentials!$A$1:$A$1000,0),MATCH("Statut",Potentials!$A$1:$O$1,0))="9 -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IF(AND($AM$2&lt;&gt;0,$AN$2&lt;&gt;0,DATE(YEAR(AN417),MONTH(AN417),DAY(AN417))&gt;=$AM$2,(DATE(YEAR(AN417),MONTH(AN417),DAY(AN417))&lt;=$AN$2),INDEX(Potentials!$A$1:$O$10000,MATCH(AM417,Potentials!$A$1:$A$1000,0),MATCH("Statut",Potentials!$A$1:$O$1,0))="9 - Perdu"),1,0)),
IF(AND($AM$2=0,$AN$2=0,DATE(YEAR(AN417),MONTH(AN417),DAY(AN417))&gt;=$O$6,(DATE(YEAR(AN417),MONTH(AN417),DAY(AN417))&lt;=$O$3),INDEX(Potentials!$A$1:$O$1000,MATCH(AM417,Potentials!$A$1:$A$1000,0),MATCH("Groupe",Potentials!$A$1:$O$1,0))=$A$2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,MATCH(AM417,Potentials!$A$1:$A$1000,0),MATCH("Groupe",Potentials!$A$1:$O$1,0))=$A$2,INDEX(Potentials!$A$1:$O$10000,MATCH(AM417,Potentials!$A$1:$A$1000,0),MATCH("Statut",Potentials!$A$1:$O$1,0))="9 - Perdu"),1,0))))</f>
      </c>
      <c r="AP417" s="47" t="str">
        <f>IF(AO417&lt;&gt;0,SUM($AO$4:AO417),0)</f>
      </c>
      <c r="AQ417" s="1"/>
      <c r="AR417" s="17"/>
      <c r="AT417" t="str">
        <f>IF(COUNTIF($AT$4:AT416,Potentials!B415)&gt;0,"",Potentials!B415)</f>
      </c>
      <c r="AU417" s="2" t="str">
        <f t="array" ref="AU417" aca="1" ca="1">IF($A$2="Tous",SUMPRODUCT((Potentials!$F$2:$F$2000)*(Potentials!$B$2:$B$2000=AT417)*(Potentials!$E$2:$E$2000&lt;&gt;"8 - Gagne")*(Potentials!$E$2:$E$2000&lt;&gt;"9 - Perdu")*(Potentials!$E$2:$E$2000&lt;&gt;"10 - Gele"))
+SUMPRODUCT((Potentials!$F$2:$F$2000=0)*(Potentials!$B$2:$B$2000=AT417)*(Potentials!$D$2:$D$2000)*(Potentials!$E$2:$E$2000&lt;&gt;"8 - Gagne")*(Potentials!$E$2:$E$2000&lt;&gt;"9 - Perdu")*(Potentials!$E$2:$E$2000&lt;&gt;"10 - Gele")),
SUMPRODUCT((Potentials!$F$2:$F$2000)*(Potentials!$B$2:$B$2000=AT417)*(Potentials!$E$2:$E$2000&lt;&gt;"8 - Gagne")*(Potentials!$E$2:$E$2000&lt;&gt;"9 - Perdu")*(Potentials!$E$2:$E$2000&lt;&gt;"10 - Gele")*(Potentials!$O$2:$O$2000=$A$2))
+SUMPRODUCT((Potentials!$F$2:$F$2000=0)*(Potentials!$B$2:$B$2000=AT417)*(Potentials!$D$2:$D$2000)*(Potentials!$E$2:$E$2000&lt;&gt;"8 - Gagne")*(Potentials!$E$2:$E$2000&lt;&gt;"9 - Perdu")*(Potentials!$E$2:$E$2000&lt;&gt;"10 - Gele")*(Potentials!$O$2:$O$2000=$A$2)))</f>
      </c>
      <c r="BA417" t="str">
        <f>Potentials!A415</f>
      </c>
      <c r="BB417" s="2" t="str">
        <f t="array" ref="BB417" aca="1" ca="1">IF($A$2="Tous",SUMPRODUCT((Potentials!$F$2:$F$2000)*(Potentials!$A$2:$A$2000=BA417)*(Potentials!$E$2:$E$2000&lt;&gt;"8 - Gagne")*(Potentials!$E$2:$E$2000&lt;&gt;"9 - Perdu")*(Potentials!$E$2:$E$2000&lt;&gt;"10 - Gele"))
+SUMPRODUCT((Potentials!$F$2:$F$2000=0)*(Potentials!$A$2:$A$2000=BA417)*(Potentials!$D$2:$D$2000)*(Potentials!$E$2:$E$2000&lt;&gt;"8 - Gagne")*(Potentials!$E$2:$E$2000&lt;&gt;"9 - Perdu")*(Potentials!$E$2:$E$2000&lt;&gt;"10 - Gele")),
SUMPRODUCT((Potentials!$F$2:$F$2000)*(Potentials!$A$2:$A$2000=BA417)*(Potentials!$E$2:$E$2000&lt;&gt;"8 - Gagne")*(Potentials!$E$2:$E$2000&lt;&gt;"9 - Perdu")*(Potentials!$E$2:$E$2000&lt;&gt;"10 - Gele")*(Potentials!$O$2:$O$2000=$A$2))
+SUMPRODUCT((Potentials!$F$2:$F$2000=0)*(Potentials!$A$2:$A$2000=BA417)*(Potentials!$D$2:$D$2000)*(Potentials!$E$2:$E$2000&lt;&gt;"8 - Gagne")*(Potentials!$E$2:$E$2000&lt;&gt;"9 - Perdu")*(Potentials!$E$2:$E$2000&lt;&gt;"10 - Gele")*(Potentials!$O$2:$O$2000=$A$2)))</f>
      </c>
    </row>
    <row r="418" spans="1:113">
      <c r="R418" t="str">
        <f>Potentials!A416</f>
      </c>
      <c r="S418" s="1" t="str">
        <f>Potentials!M416</f>
      </c>
      <c r="T418" s="47" t="str">
        <f>IF(INDEX(Potentials!$A$1:$O$1000,MATCH(R418,Potentials!$A$1:$A$1000,0),MATCH("Origine setup",Potentials!$A$1:$O$1,0))&lt;&gt;"",0,
IF($A$2="Tous",
IF(AND($R$2=0,$S$2=0,DATE(YEAR(S418),MONTH(S418),DAY(S418))&gt;=$O$6,(DATE(YEAR(S418),MONTH(S418),DAY(S418))&lt;=$O$3),LEFT(R418,3)="PRA"),1,
IF(AND($R$2&lt;&gt;0,$S$2&lt;&gt;0,DATE(YEAR(S418),MONTH(S418),DAY(S418))&gt;=$R$2,(DATE(YEAR(S418),MONTH(S418),DAY(S418))&lt;=$S$2),LEFT(R418,3)="PRA"),1,0)),
IF(AND($R$2=0,$S$2=0,DATE(YEAR(S418),MONTH(S418),DAY(S418))&gt;=$O$6,(DATE(YEAR(S418),MONTH(S418),DAY(S418))&lt;=$O$3),INDEX(Potentials!$A$1:$O$1000,MATCH(R418,Potentials!$A$1:$A$1000,0),MATCH("Groupe",Potentials!$A$1:$O$1,0))=$A$2,LEFT(R418,3)="PRA"),1,
IF(AND($R$2&lt;&gt;0,$S$2&lt;&gt;0,DATE(YEAR(S418),MONTH(S418),DAY(S418))&gt;=$R$2,(DATE(YEAR(S418),MONTH(S418),DAY(S418))&lt;=$S$2),INDEX(Potentials!$A$1:$O$1000,MATCH(R418,Potentials!$A$1:$A$1000,0),MATCH("Groupe",Potentials!$A$1:$O$1,0))=$A$2,LEFT(R418,3)="PRA"),1,0))))</f>
      </c>
      <c r="U418" s="47" t="str">
        <f>IF(T418&lt;&gt;0,SUM($T$4:T418),0)</f>
      </c>
      <c r="V418" s="1"/>
      <c r="W418" s="17"/>
      <c r="Y418" t="str">
        <f>Projects!A416</f>
      </c>
      <c r="Z418" s="1" t="str">
        <f>Projects!I416</f>
      </c>
      <c r="AA418" s="47" t="str">
        <f>IF($A$2="Tous",
IF(AND($Y$2=0,$Z$2=0,DATE(YEAR(Z418),MONTH(Z418),DAY(Z418))&gt;=$O$6,(DATE(YEAR(Z418),MONTH(Z418),DAY(Z418))&lt;=$O$3)),1,
IF(AND($Y$2&lt;&gt;0,$Z$2&lt;&gt;0,DATE(YEAR(Z418),MONTH(Z418),DAY(Z418))&gt;=$Y$2,(DATE(YEAR(Z418),MONTH(Z418),DAY(Z418))&lt;=$Z$2)),1,0)),
IF(AND($Y$2=0,$Z$2=0,DATE(YEAR(Z418),MONTH(Z418),DAY(Z418))&gt;=$O$6,(DATE(YEAR(Z418),MONTH(Z418),DAY(Z418))&lt;=$O$3),INDEX(Projects!$A$1:$O$1000,MATCH(Y418,Projects!$A$1:$A$1000,0),MATCH("Groupe",Projects!$A$1:$O$1,0))=$A$2),1,
IF(AND($Y$2&lt;&gt;0,$Z$2&lt;&gt;0,DATE(YEAR(Z418),MONTH(Z418),DAY(Z418))&gt;=$Y$2,(DATE(YEAR(Z418),MONTH(Z418),DAY(Z418))&lt;=$Z$2),INDEX(Projects!$A$1:$O$1000,MATCH(Y418,Projects!$A$1:$A$1000,0),MATCH("Groupe",Projects!$A$1:$O$1,0))=$A$2),1,0)))</f>
      </c>
      <c r="AB418" s="47" t="str">
        <f>IF(AA418&lt;&gt;0,SUM($AA$4:AA418),0)</f>
      </c>
      <c r="AC418" s="1"/>
      <c r="AD418" s="17"/>
      <c r="AF418" t="str">
        <f>Projects!A416</f>
      </c>
      <c r="AG418" s="1" t="str">
        <f>Projects!D416</f>
      </c>
      <c r="AH418" s="47" t="str">
        <f>IF($A$2="Tous",
IF(AND($AF$2=0,$AG$2=0,DATE(YEAR(AG418),MONTH(AG418),DAY(AG418))&gt;=$O$6,(DATE(YEAR(AG418),MONTH(AG418),DAY(AG418))&lt;=$O$3)),1,
IF(AND($AF$2&lt;&gt;0,$AG$2&lt;&gt;0,DATE(YEAR(AG418),MONTH(AG418),DAY(AG418))&gt;=$AF$2,(DATE(YEAR(AG418),MONTH(AG418),DAY(AG418))&lt;=$AG$2)),1,0)),
IF(AND($AF$2=0,$AG$2=0,DATE(YEAR(AG418),MONTH(AG418),DAY(AG418))&gt;=$O$6,(DATE(YEAR(AG418),MONTH(AG418),DAY(AG418))&lt;=$O$3),INDEX(Projects!$A$1:$O$1000,MATCH(AF418,Projects!$A$1:$A$1000,0),MATCH("Groupe",Projects!$A$1:$O$1,0))=$A$2),1,
IF(AND($AF$2&lt;&gt;0,$AG$2&lt;&gt;0,DATE(YEAR(AG418),MONTH(AG418),DAY(AG418))&gt;=$AF$2,(DATE(YEAR(AG418),MONTH(AG418),DAY(AG418))&lt;=$AG$2),INDEX(Projects!$A$1:$O$1000,MATCH(AF418,Projects!$A$1:$A$1000,0),MATCH("Groupe",Projects!$A$1:$O$1,0))=$A$2),1,0)))</f>
      </c>
      <c r="AI418" s="47" t="str">
        <f>IF(AH418&lt;&gt;0,SUM($AH$4:AH418),0)</f>
      </c>
      <c r="AJ418" s="1"/>
      <c r="AK418" s="17"/>
      <c r="AM418" t="str">
        <f>Potentials!A416</f>
      </c>
      <c r="AN418" s="1" t="str">
        <f>Potentials!L416</f>
      </c>
      <c r="AO418" s="47" t="str">
        <f>IF(INDEX(Potentials!$A$1:$O$1000,MATCH(R418,Potentials!$A$1:$A$1000,0),MATCH("Origine setup",Potentials!$A$1:$O$1,0))&lt;&gt;"",0,
IF($A$2="Tous",
IF(AND($AM$2=0,$AN$2=0,DATE(YEAR(AN418),MONTH(AN418),DAY(AN418))&gt;=$O$6,(DATE(YEAR(AN418),MONTH(AN418),DAY(AN418))&lt;=$O$3),INDEX(Potentials!$A$1:$O$10000,MATCH(AM418,Potentials!$A$1:$A$1000,0),MATCH("Statut",Potentials!$A$1:$O$1,0))="9 -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IF(AND($AM$2&lt;&gt;0,$AN$2&lt;&gt;0,DATE(YEAR(AN418),MONTH(AN418),DAY(AN418))&gt;=$AM$2,(DATE(YEAR(AN418),MONTH(AN418),DAY(AN418))&lt;=$AN$2),INDEX(Potentials!$A$1:$O$10000,MATCH(AM418,Potentials!$A$1:$A$1000,0),MATCH("Statut",Potentials!$A$1:$O$1,0))="9 - Perdu"),1,0)),
IF(AND($AM$2=0,$AN$2=0,DATE(YEAR(AN418),MONTH(AN418),DAY(AN418))&gt;=$O$6,(DATE(YEAR(AN418),MONTH(AN418),DAY(AN418))&lt;=$O$3),INDEX(Potentials!$A$1:$O$1000,MATCH(AM418,Potentials!$A$1:$A$1000,0),MATCH("Groupe",Potentials!$A$1:$O$1,0))=$A$2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,MATCH(AM418,Potentials!$A$1:$A$1000,0),MATCH("Groupe",Potentials!$A$1:$O$1,0))=$A$2,INDEX(Potentials!$A$1:$O$10000,MATCH(AM418,Potentials!$A$1:$A$1000,0),MATCH("Statut",Potentials!$A$1:$O$1,0))="9 - Perdu"),1,0))))</f>
      </c>
      <c r="AP418" s="47" t="str">
        <f>IF(AO418&lt;&gt;0,SUM($AO$4:AO418),0)</f>
      </c>
      <c r="AQ418" s="1"/>
      <c r="AR418" s="17"/>
      <c r="AT418" t="str">
        <f>IF(COUNTIF($AT$4:AT417,Potentials!B416)&gt;0,"",Potentials!B416)</f>
      </c>
      <c r="AU418" s="2" t="str">
        <f t="array" ref="AU418" aca="1" ca="1">IF($A$2="Tous",SUMPRODUCT((Potentials!$F$2:$F$2000)*(Potentials!$B$2:$B$2000=AT418)*(Potentials!$E$2:$E$2000&lt;&gt;"8 - Gagne")*(Potentials!$E$2:$E$2000&lt;&gt;"9 - Perdu")*(Potentials!$E$2:$E$2000&lt;&gt;"10 - Gele"))
+SUMPRODUCT((Potentials!$F$2:$F$2000=0)*(Potentials!$B$2:$B$2000=AT418)*(Potentials!$D$2:$D$2000)*(Potentials!$E$2:$E$2000&lt;&gt;"8 - Gagne")*(Potentials!$E$2:$E$2000&lt;&gt;"9 - Perdu")*(Potentials!$E$2:$E$2000&lt;&gt;"10 - Gele")),
SUMPRODUCT((Potentials!$F$2:$F$2000)*(Potentials!$B$2:$B$2000=AT418)*(Potentials!$E$2:$E$2000&lt;&gt;"8 - Gagne")*(Potentials!$E$2:$E$2000&lt;&gt;"9 - Perdu")*(Potentials!$E$2:$E$2000&lt;&gt;"10 - Gele")*(Potentials!$O$2:$O$2000=$A$2))
+SUMPRODUCT((Potentials!$F$2:$F$2000=0)*(Potentials!$B$2:$B$2000=AT418)*(Potentials!$D$2:$D$2000)*(Potentials!$E$2:$E$2000&lt;&gt;"8 - Gagne")*(Potentials!$E$2:$E$2000&lt;&gt;"9 - Perdu")*(Potentials!$E$2:$E$2000&lt;&gt;"10 - Gele")*(Potentials!$O$2:$O$2000=$A$2)))</f>
      </c>
      <c r="BA418" t="str">
        <f>Potentials!A416</f>
      </c>
      <c r="BB418" s="2" t="str">
        <f t="array" ref="BB418" aca="1" ca="1">IF($A$2="Tous",SUMPRODUCT((Potentials!$F$2:$F$2000)*(Potentials!$A$2:$A$2000=BA418)*(Potentials!$E$2:$E$2000&lt;&gt;"8 - Gagne")*(Potentials!$E$2:$E$2000&lt;&gt;"9 - Perdu")*(Potentials!$E$2:$E$2000&lt;&gt;"10 - Gele"))
+SUMPRODUCT((Potentials!$F$2:$F$2000=0)*(Potentials!$A$2:$A$2000=BA418)*(Potentials!$D$2:$D$2000)*(Potentials!$E$2:$E$2000&lt;&gt;"8 - Gagne")*(Potentials!$E$2:$E$2000&lt;&gt;"9 - Perdu")*(Potentials!$E$2:$E$2000&lt;&gt;"10 - Gele")),
SUMPRODUCT((Potentials!$F$2:$F$2000)*(Potentials!$A$2:$A$2000=BA418)*(Potentials!$E$2:$E$2000&lt;&gt;"8 - Gagne")*(Potentials!$E$2:$E$2000&lt;&gt;"9 - Perdu")*(Potentials!$E$2:$E$2000&lt;&gt;"10 - Gele")*(Potentials!$O$2:$O$2000=$A$2))
+SUMPRODUCT((Potentials!$F$2:$F$2000=0)*(Potentials!$A$2:$A$2000=BA418)*(Potentials!$D$2:$D$2000)*(Potentials!$E$2:$E$2000&lt;&gt;"8 - Gagne")*(Potentials!$E$2:$E$2000&lt;&gt;"9 - Perdu")*(Potentials!$E$2:$E$2000&lt;&gt;"10 - Gele")*(Potentials!$O$2:$O$2000=$A$2)))</f>
      </c>
    </row>
    <row r="419" spans="1:113">
      <c r="R419" t="str">
        <f>Potentials!A417</f>
      </c>
      <c r="S419" s="1" t="str">
        <f>Potentials!M417</f>
      </c>
      <c r="T419" s="47" t="str">
        <f>IF(INDEX(Potentials!$A$1:$O$1000,MATCH(R419,Potentials!$A$1:$A$1000,0),MATCH("Origine setup",Potentials!$A$1:$O$1,0))&lt;&gt;"",0,
IF($A$2="Tous",
IF(AND($R$2=0,$S$2=0,DATE(YEAR(S419),MONTH(S419),DAY(S419))&gt;=$O$6,(DATE(YEAR(S419),MONTH(S419),DAY(S419))&lt;=$O$3),LEFT(R419,3)="PRA"),1,
IF(AND($R$2&lt;&gt;0,$S$2&lt;&gt;0,DATE(YEAR(S419),MONTH(S419),DAY(S419))&gt;=$R$2,(DATE(YEAR(S419),MONTH(S419),DAY(S419))&lt;=$S$2),LEFT(R419,3)="PRA"),1,0)),
IF(AND($R$2=0,$S$2=0,DATE(YEAR(S419),MONTH(S419),DAY(S419))&gt;=$O$6,(DATE(YEAR(S419),MONTH(S419),DAY(S419))&lt;=$O$3),INDEX(Potentials!$A$1:$O$1000,MATCH(R419,Potentials!$A$1:$A$1000,0),MATCH("Groupe",Potentials!$A$1:$O$1,0))=$A$2,LEFT(R419,3)="PRA"),1,
IF(AND($R$2&lt;&gt;0,$S$2&lt;&gt;0,DATE(YEAR(S419),MONTH(S419),DAY(S419))&gt;=$R$2,(DATE(YEAR(S419),MONTH(S419),DAY(S419))&lt;=$S$2),INDEX(Potentials!$A$1:$O$1000,MATCH(R419,Potentials!$A$1:$A$1000,0),MATCH("Groupe",Potentials!$A$1:$O$1,0))=$A$2,LEFT(R419,3)="PRA"),1,0))))</f>
      </c>
      <c r="U419" s="47" t="str">
        <f>IF(T419&lt;&gt;0,SUM($T$4:T419),0)</f>
      </c>
      <c r="V419" s="1"/>
      <c r="W419" s="17"/>
      <c r="Y419" t="str">
        <f>Projects!A417</f>
      </c>
      <c r="Z419" s="1" t="str">
        <f>Projects!I417</f>
      </c>
      <c r="AA419" s="47" t="str">
        <f>IF($A$2="Tous",
IF(AND($Y$2=0,$Z$2=0,DATE(YEAR(Z419),MONTH(Z419),DAY(Z419))&gt;=$O$6,(DATE(YEAR(Z419),MONTH(Z419),DAY(Z419))&lt;=$O$3)),1,
IF(AND($Y$2&lt;&gt;0,$Z$2&lt;&gt;0,DATE(YEAR(Z419),MONTH(Z419),DAY(Z419))&gt;=$Y$2,(DATE(YEAR(Z419),MONTH(Z419),DAY(Z419))&lt;=$Z$2)),1,0)),
IF(AND($Y$2=0,$Z$2=0,DATE(YEAR(Z419),MONTH(Z419),DAY(Z419))&gt;=$O$6,(DATE(YEAR(Z419),MONTH(Z419),DAY(Z419))&lt;=$O$3),INDEX(Projects!$A$1:$O$1000,MATCH(Y419,Projects!$A$1:$A$1000,0),MATCH("Groupe",Projects!$A$1:$O$1,0))=$A$2),1,
IF(AND($Y$2&lt;&gt;0,$Z$2&lt;&gt;0,DATE(YEAR(Z419),MONTH(Z419),DAY(Z419))&gt;=$Y$2,(DATE(YEAR(Z419),MONTH(Z419),DAY(Z419))&lt;=$Z$2),INDEX(Projects!$A$1:$O$1000,MATCH(Y419,Projects!$A$1:$A$1000,0),MATCH("Groupe",Projects!$A$1:$O$1,0))=$A$2),1,0)))</f>
      </c>
      <c r="AB419" s="47" t="str">
        <f>IF(AA419&lt;&gt;0,SUM($AA$4:AA419),0)</f>
      </c>
      <c r="AC419" s="1"/>
      <c r="AD419" s="17"/>
      <c r="AF419" t="str">
        <f>Projects!A417</f>
      </c>
      <c r="AG419" s="1" t="str">
        <f>Projects!D417</f>
      </c>
      <c r="AH419" s="47" t="str">
        <f>IF($A$2="Tous",
IF(AND($AF$2=0,$AG$2=0,DATE(YEAR(AG419),MONTH(AG419),DAY(AG419))&gt;=$O$6,(DATE(YEAR(AG419),MONTH(AG419),DAY(AG419))&lt;=$O$3)),1,
IF(AND($AF$2&lt;&gt;0,$AG$2&lt;&gt;0,DATE(YEAR(AG419),MONTH(AG419),DAY(AG419))&gt;=$AF$2,(DATE(YEAR(AG419),MONTH(AG419),DAY(AG419))&lt;=$AG$2)),1,0)),
IF(AND($AF$2=0,$AG$2=0,DATE(YEAR(AG419),MONTH(AG419),DAY(AG419))&gt;=$O$6,(DATE(YEAR(AG419),MONTH(AG419),DAY(AG419))&lt;=$O$3),INDEX(Projects!$A$1:$O$1000,MATCH(AF419,Projects!$A$1:$A$1000,0),MATCH("Groupe",Projects!$A$1:$O$1,0))=$A$2),1,
IF(AND($AF$2&lt;&gt;0,$AG$2&lt;&gt;0,DATE(YEAR(AG419),MONTH(AG419),DAY(AG419))&gt;=$AF$2,(DATE(YEAR(AG419),MONTH(AG419),DAY(AG419))&lt;=$AG$2),INDEX(Projects!$A$1:$O$1000,MATCH(AF419,Projects!$A$1:$A$1000,0),MATCH("Groupe",Projects!$A$1:$O$1,0))=$A$2),1,0)))</f>
      </c>
      <c r="AI419" s="47" t="str">
        <f>IF(AH419&lt;&gt;0,SUM($AH$4:AH419),0)</f>
      </c>
      <c r="AJ419" s="1"/>
      <c r="AK419" s="17"/>
      <c r="AM419" t="str">
        <f>Potentials!A417</f>
      </c>
      <c r="AN419" s="1" t="str">
        <f>Potentials!L417</f>
      </c>
      <c r="AO419" s="47" t="str">
        <f>IF(INDEX(Potentials!$A$1:$O$1000,MATCH(R419,Potentials!$A$1:$A$1000,0),MATCH("Origine setup",Potentials!$A$1:$O$1,0))&lt;&gt;"",0,
IF($A$2="Tous",
IF(AND($AM$2=0,$AN$2=0,DATE(YEAR(AN419),MONTH(AN419),DAY(AN419))&gt;=$O$6,(DATE(YEAR(AN419),MONTH(AN419),DAY(AN419))&lt;=$O$3),INDEX(Potentials!$A$1:$O$10000,MATCH(AM419,Potentials!$A$1:$A$1000,0),MATCH("Statut",Potentials!$A$1:$O$1,0))="9 -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IF(AND($AM$2&lt;&gt;0,$AN$2&lt;&gt;0,DATE(YEAR(AN419),MONTH(AN419),DAY(AN419))&gt;=$AM$2,(DATE(YEAR(AN419),MONTH(AN419),DAY(AN419))&lt;=$AN$2),INDEX(Potentials!$A$1:$O$10000,MATCH(AM419,Potentials!$A$1:$A$1000,0),MATCH("Statut",Potentials!$A$1:$O$1,0))="9 - Perdu"),1,0)),
IF(AND($AM$2=0,$AN$2=0,DATE(YEAR(AN419),MONTH(AN419),DAY(AN419))&gt;=$O$6,(DATE(YEAR(AN419),MONTH(AN419),DAY(AN419))&lt;=$O$3),INDEX(Potentials!$A$1:$O$1000,MATCH(AM419,Potentials!$A$1:$A$1000,0),MATCH("Groupe",Potentials!$A$1:$O$1,0))=$A$2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,MATCH(AM419,Potentials!$A$1:$A$1000,0),MATCH("Groupe",Potentials!$A$1:$O$1,0))=$A$2,INDEX(Potentials!$A$1:$O$10000,MATCH(AM419,Potentials!$A$1:$A$1000,0),MATCH("Statut",Potentials!$A$1:$O$1,0))="9 - Perdu"),1,0))))</f>
      </c>
      <c r="AP419" s="47" t="str">
        <f>IF(AO419&lt;&gt;0,SUM($AO$4:AO419),0)</f>
      </c>
      <c r="AQ419" s="1"/>
      <c r="AR419" s="17"/>
      <c r="AT419" t="str">
        <f>IF(COUNTIF($AT$4:AT418,Potentials!B417)&gt;0,"",Potentials!B417)</f>
      </c>
      <c r="AU419" s="2" t="str">
        <f t="array" ref="AU419" aca="1" ca="1">IF($A$2="Tous",SUMPRODUCT((Potentials!$F$2:$F$2000)*(Potentials!$B$2:$B$2000=AT419)*(Potentials!$E$2:$E$2000&lt;&gt;"8 - Gagne")*(Potentials!$E$2:$E$2000&lt;&gt;"9 - Perdu")*(Potentials!$E$2:$E$2000&lt;&gt;"10 - Gele"))
+SUMPRODUCT((Potentials!$F$2:$F$2000=0)*(Potentials!$B$2:$B$2000=AT419)*(Potentials!$D$2:$D$2000)*(Potentials!$E$2:$E$2000&lt;&gt;"8 - Gagne")*(Potentials!$E$2:$E$2000&lt;&gt;"9 - Perdu")*(Potentials!$E$2:$E$2000&lt;&gt;"10 - Gele")),
SUMPRODUCT((Potentials!$F$2:$F$2000)*(Potentials!$B$2:$B$2000=AT419)*(Potentials!$E$2:$E$2000&lt;&gt;"8 - Gagne")*(Potentials!$E$2:$E$2000&lt;&gt;"9 - Perdu")*(Potentials!$E$2:$E$2000&lt;&gt;"10 - Gele")*(Potentials!$O$2:$O$2000=$A$2))
+SUMPRODUCT((Potentials!$F$2:$F$2000=0)*(Potentials!$B$2:$B$2000=AT419)*(Potentials!$D$2:$D$2000)*(Potentials!$E$2:$E$2000&lt;&gt;"8 - Gagne")*(Potentials!$E$2:$E$2000&lt;&gt;"9 - Perdu")*(Potentials!$E$2:$E$2000&lt;&gt;"10 - Gele")*(Potentials!$O$2:$O$2000=$A$2)))</f>
      </c>
      <c r="BA419" t="str">
        <f>Potentials!A417</f>
      </c>
      <c r="BB419" s="2" t="str">
        <f t="array" ref="BB419" aca="1" ca="1">IF($A$2="Tous",SUMPRODUCT((Potentials!$F$2:$F$2000)*(Potentials!$A$2:$A$2000=BA419)*(Potentials!$E$2:$E$2000&lt;&gt;"8 - Gagne")*(Potentials!$E$2:$E$2000&lt;&gt;"9 - Perdu")*(Potentials!$E$2:$E$2000&lt;&gt;"10 - Gele"))
+SUMPRODUCT((Potentials!$F$2:$F$2000=0)*(Potentials!$A$2:$A$2000=BA419)*(Potentials!$D$2:$D$2000)*(Potentials!$E$2:$E$2000&lt;&gt;"8 - Gagne")*(Potentials!$E$2:$E$2000&lt;&gt;"9 - Perdu")*(Potentials!$E$2:$E$2000&lt;&gt;"10 - Gele")),
SUMPRODUCT((Potentials!$F$2:$F$2000)*(Potentials!$A$2:$A$2000=BA419)*(Potentials!$E$2:$E$2000&lt;&gt;"8 - Gagne")*(Potentials!$E$2:$E$2000&lt;&gt;"9 - Perdu")*(Potentials!$E$2:$E$2000&lt;&gt;"10 - Gele")*(Potentials!$O$2:$O$2000=$A$2))
+SUMPRODUCT((Potentials!$F$2:$F$2000=0)*(Potentials!$A$2:$A$2000=BA419)*(Potentials!$D$2:$D$2000)*(Potentials!$E$2:$E$2000&lt;&gt;"8 - Gagne")*(Potentials!$E$2:$E$2000&lt;&gt;"9 - Perdu")*(Potentials!$E$2:$E$2000&lt;&gt;"10 - Gele")*(Potentials!$O$2:$O$2000=$A$2)))</f>
      </c>
    </row>
    <row r="420" spans="1:113">
      <c r="R420" t="str">
        <f>Potentials!A418</f>
      </c>
      <c r="S420" s="1" t="str">
        <f>Potentials!M418</f>
      </c>
      <c r="T420" s="47" t="str">
        <f>IF(INDEX(Potentials!$A$1:$O$1000,MATCH(R420,Potentials!$A$1:$A$1000,0),MATCH("Origine setup",Potentials!$A$1:$O$1,0))&lt;&gt;"",0,
IF($A$2="Tous",
IF(AND($R$2=0,$S$2=0,DATE(YEAR(S420),MONTH(S420),DAY(S420))&gt;=$O$6,(DATE(YEAR(S420),MONTH(S420),DAY(S420))&lt;=$O$3),LEFT(R420,3)="PRA"),1,
IF(AND($R$2&lt;&gt;0,$S$2&lt;&gt;0,DATE(YEAR(S420),MONTH(S420),DAY(S420))&gt;=$R$2,(DATE(YEAR(S420),MONTH(S420),DAY(S420))&lt;=$S$2),LEFT(R420,3)="PRA"),1,0)),
IF(AND($R$2=0,$S$2=0,DATE(YEAR(S420),MONTH(S420),DAY(S420))&gt;=$O$6,(DATE(YEAR(S420),MONTH(S420),DAY(S420))&lt;=$O$3),INDEX(Potentials!$A$1:$O$1000,MATCH(R420,Potentials!$A$1:$A$1000,0),MATCH("Groupe",Potentials!$A$1:$O$1,0))=$A$2,LEFT(R420,3)="PRA"),1,
IF(AND($R$2&lt;&gt;0,$S$2&lt;&gt;0,DATE(YEAR(S420),MONTH(S420),DAY(S420))&gt;=$R$2,(DATE(YEAR(S420),MONTH(S420),DAY(S420))&lt;=$S$2),INDEX(Potentials!$A$1:$O$1000,MATCH(R420,Potentials!$A$1:$A$1000,0),MATCH("Groupe",Potentials!$A$1:$O$1,0))=$A$2,LEFT(R420,3)="PRA"),1,0))))</f>
      </c>
      <c r="U420" s="47" t="str">
        <f>IF(T420&lt;&gt;0,SUM($T$4:T420),0)</f>
      </c>
      <c r="V420" s="1"/>
      <c r="W420" s="17"/>
      <c r="Y420" t="str">
        <f>Projects!A418</f>
      </c>
      <c r="Z420" s="1" t="str">
        <f>Projects!I418</f>
      </c>
      <c r="AA420" s="47" t="str">
        <f>IF($A$2="Tous",
IF(AND($Y$2=0,$Z$2=0,DATE(YEAR(Z420),MONTH(Z420),DAY(Z420))&gt;=$O$6,(DATE(YEAR(Z420),MONTH(Z420),DAY(Z420))&lt;=$O$3)),1,
IF(AND($Y$2&lt;&gt;0,$Z$2&lt;&gt;0,DATE(YEAR(Z420),MONTH(Z420),DAY(Z420))&gt;=$Y$2,(DATE(YEAR(Z420),MONTH(Z420),DAY(Z420))&lt;=$Z$2)),1,0)),
IF(AND($Y$2=0,$Z$2=0,DATE(YEAR(Z420),MONTH(Z420),DAY(Z420))&gt;=$O$6,(DATE(YEAR(Z420),MONTH(Z420),DAY(Z420))&lt;=$O$3),INDEX(Projects!$A$1:$O$1000,MATCH(Y420,Projects!$A$1:$A$1000,0),MATCH("Groupe",Projects!$A$1:$O$1,0))=$A$2),1,
IF(AND($Y$2&lt;&gt;0,$Z$2&lt;&gt;0,DATE(YEAR(Z420),MONTH(Z420),DAY(Z420))&gt;=$Y$2,(DATE(YEAR(Z420),MONTH(Z420),DAY(Z420))&lt;=$Z$2),INDEX(Projects!$A$1:$O$1000,MATCH(Y420,Projects!$A$1:$A$1000,0),MATCH("Groupe",Projects!$A$1:$O$1,0))=$A$2),1,0)))</f>
      </c>
      <c r="AB420" s="47" t="str">
        <f>IF(AA420&lt;&gt;0,SUM($AA$4:AA420),0)</f>
      </c>
      <c r="AC420" s="1"/>
      <c r="AD420" s="17"/>
      <c r="AF420" t="str">
        <f>Projects!A418</f>
      </c>
      <c r="AG420" s="1" t="str">
        <f>Projects!D418</f>
      </c>
      <c r="AH420" s="47" t="str">
        <f>IF($A$2="Tous",
IF(AND($AF$2=0,$AG$2=0,DATE(YEAR(AG420),MONTH(AG420),DAY(AG420))&gt;=$O$6,(DATE(YEAR(AG420),MONTH(AG420),DAY(AG420))&lt;=$O$3)),1,
IF(AND($AF$2&lt;&gt;0,$AG$2&lt;&gt;0,DATE(YEAR(AG420),MONTH(AG420),DAY(AG420))&gt;=$AF$2,(DATE(YEAR(AG420),MONTH(AG420),DAY(AG420))&lt;=$AG$2)),1,0)),
IF(AND($AF$2=0,$AG$2=0,DATE(YEAR(AG420),MONTH(AG420),DAY(AG420))&gt;=$O$6,(DATE(YEAR(AG420),MONTH(AG420),DAY(AG420))&lt;=$O$3),INDEX(Projects!$A$1:$O$1000,MATCH(AF420,Projects!$A$1:$A$1000,0),MATCH("Groupe",Projects!$A$1:$O$1,0))=$A$2),1,
IF(AND($AF$2&lt;&gt;0,$AG$2&lt;&gt;0,DATE(YEAR(AG420),MONTH(AG420),DAY(AG420))&gt;=$AF$2,(DATE(YEAR(AG420),MONTH(AG420),DAY(AG420))&lt;=$AG$2),INDEX(Projects!$A$1:$O$1000,MATCH(AF420,Projects!$A$1:$A$1000,0),MATCH("Groupe",Projects!$A$1:$O$1,0))=$A$2),1,0)))</f>
      </c>
      <c r="AI420" s="47" t="str">
        <f>IF(AH420&lt;&gt;0,SUM($AH$4:AH420),0)</f>
      </c>
      <c r="AJ420" s="1"/>
      <c r="AK420" s="17"/>
      <c r="AM420" t="str">
        <f>Potentials!A418</f>
      </c>
      <c r="AN420" s="1" t="str">
        <f>Potentials!L418</f>
      </c>
      <c r="AO420" s="47" t="str">
        <f>IF(INDEX(Potentials!$A$1:$O$1000,MATCH(R420,Potentials!$A$1:$A$1000,0),MATCH("Origine setup",Potentials!$A$1:$O$1,0))&lt;&gt;"",0,
IF($A$2="Tous",
IF(AND($AM$2=0,$AN$2=0,DATE(YEAR(AN420),MONTH(AN420),DAY(AN420))&gt;=$O$6,(DATE(YEAR(AN420),MONTH(AN420),DAY(AN420))&lt;=$O$3),INDEX(Potentials!$A$1:$O$10000,MATCH(AM420,Potentials!$A$1:$A$1000,0),MATCH("Statut",Potentials!$A$1:$O$1,0))="9 -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IF(AND($AM$2&lt;&gt;0,$AN$2&lt;&gt;0,DATE(YEAR(AN420),MONTH(AN420),DAY(AN420))&gt;=$AM$2,(DATE(YEAR(AN420),MONTH(AN420),DAY(AN420))&lt;=$AN$2),INDEX(Potentials!$A$1:$O$10000,MATCH(AM420,Potentials!$A$1:$A$1000,0),MATCH("Statut",Potentials!$A$1:$O$1,0))="9 - Perdu"),1,0)),
IF(AND($AM$2=0,$AN$2=0,DATE(YEAR(AN420),MONTH(AN420),DAY(AN420))&gt;=$O$6,(DATE(YEAR(AN420),MONTH(AN420),DAY(AN420))&lt;=$O$3),INDEX(Potentials!$A$1:$O$1000,MATCH(AM420,Potentials!$A$1:$A$1000,0),MATCH("Groupe",Potentials!$A$1:$O$1,0))=$A$2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,MATCH(AM420,Potentials!$A$1:$A$1000,0),MATCH("Groupe",Potentials!$A$1:$O$1,0))=$A$2,INDEX(Potentials!$A$1:$O$10000,MATCH(AM420,Potentials!$A$1:$A$1000,0),MATCH("Statut",Potentials!$A$1:$O$1,0))="9 - Perdu"),1,0))))</f>
      </c>
      <c r="AP420" s="47" t="str">
        <f>IF(AO420&lt;&gt;0,SUM($AO$4:AO420),0)</f>
      </c>
      <c r="AQ420" s="1"/>
      <c r="AR420" s="17"/>
      <c r="AT420" t="str">
        <f>IF(COUNTIF($AT$4:AT419,Potentials!B418)&gt;0,"",Potentials!B418)</f>
      </c>
      <c r="AU420" s="2" t="str">
        <f t="array" ref="AU420" aca="1" ca="1">IF($A$2="Tous",SUMPRODUCT((Potentials!$F$2:$F$2000)*(Potentials!$B$2:$B$2000=AT420)*(Potentials!$E$2:$E$2000&lt;&gt;"8 - Gagne")*(Potentials!$E$2:$E$2000&lt;&gt;"9 - Perdu")*(Potentials!$E$2:$E$2000&lt;&gt;"10 - Gele"))
+SUMPRODUCT((Potentials!$F$2:$F$2000=0)*(Potentials!$B$2:$B$2000=AT420)*(Potentials!$D$2:$D$2000)*(Potentials!$E$2:$E$2000&lt;&gt;"8 - Gagne")*(Potentials!$E$2:$E$2000&lt;&gt;"9 - Perdu")*(Potentials!$E$2:$E$2000&lt;&gt;"10 - Gele")),
SUMPRODUCT((Potentials!$F$2:$F$2000)*(Potentials!$B$2:$B$2000=AT420)*(Potentials!$E$2:$E$2000&lt;&gt;"8 - Gagne")*(Potentials!$E$2:$E$2000&lt;&gt;"9 - Perdu")*(Potentials!$E$2:$E$2000&lt;&gt;"10 - Gele")*(Potentials!$O$2:$O$2000=$A$2))
+SUMPRODUCT((Potentials!$F$2:$F$2000=0)*(Potentials!$B$2:$B$2000=AT420)*(Potentials!$D$2:$D$2000)*(Potentials!$E$2:$E$2000&lt;&gt;"8 - Gagne")*(Potentials!$E$2:$E$2000&lt;&gt;"9 - Perdu")*(Potentials!$E$2:$E$2000&lt;&gt;"10 - Gele")*(Potentials!$O$2:$O$2000=$A$2)))</f>
      </c>
      <c r="BA420" t="str">
        <f>Potentials!A418</f>
      </c>
      <c r="BB420" s="2" t="str">
        <f t="array" ref="BB420" aca="1" ca="1">IF($A$2="Tous",SUMPRODUCT((Potentials!$F$2:$F$2000)*(Potentials!$A$2:$A$2000=BA420)*(Potentials!$E$2:$E$2000&lt;&gt;"8 - Gagne")*(Potentials!$E$2:$E$2000&lt;&gt;"9 - Perdu")*(Potentials!$E$2:$E$2000&lt;&gt;"10 - Gele"))
+SUMPRODUCT((Potentials!$F$2:$F$2000=0)*(Potentials!$A$2:$A$2000=BA420)*(Potentials!$D$2:$D$2000)*(Potentials!$E$2:$E$2000&lt;&gt;"8 - Gagne")*(Potentials!$E$2:$E$2000&lt;&gt;"9 - Perdu")*(Potentials!$E$2:$E$2000&lt;&gt;"10 - Gele")),
SUMPRODUCT((Potentials!$F$2:$F$2000)*(Potentials!$A$2:$A$2000=BA420)*(Potentials!$E$2:$E$2000&lt;&gt;"8 - Gagne")*(Potentials!$E$2:$E$2000&lt;&gt;"9 - Perdu")*(Potentials!$E$2:$E$2000&lt;&gt;"10 - Gele")*(Potentials!$O$2:$O$2000=$A$2))
+SUMPRODUCT((Potentials!$F$2:$F$2000=0)*(Potentials!$A$2:$A$2000=BA420)*(Potentials!$D$2:$D$2000)*(Potentials!$E$2:$E$2000&lt;&gt;"8 - Gagne")*(Potentials!$E$2:$E$2000&lt;&gt;"9 - Perdu")*(Potentials!$E$2:$E$2000&lt;&gt;"10 - Gele")*(Potentials!$O$2:$O$2000=$A$2)))</f>
      </c>
    </row>
    <row r="421" spans="1:113">
      <c r="R421" t="str">
        <f>Potentials!A419</f>
      </c>
      <c r="S421" s="1" t="str">
        <f>Potentials!M419</f>
      </c>
      <c r="T421" s="47" t="str">
        <f>IF(INDEX(Potentials!$A$1:$O$1000,MATCH(R421,Potentials!$A$1:$A$1000,0),MATCH("Origine setup",Potentials!$A$1:$O$1,0))&lt;&gt;"",0,
IF($A$2="Tous",
IF(AND($R$2=0,$S$2=0,DATE(YEAR(S421),MONTH(S421),DAY(S421))&gt;=$O$6,(DATE(YEAR(S421),MONTH(S421),DAY(S421))&lt;=$O$3),LEFT(R421,3)="PRA"),1,
IF(AND($R$2&lt;&gt;0,$S$2&lt;&gt;0,DATE(YEAR(S421),MONTH(S421),DAY(S421))&gt;=$R$2,(DATE(YEAR(S421),MONTH(S421),DAY(S421))&lt;=$S$2),LEFT(R421,3)="PRA"),1,0)),
IF(AND($R$2=0,$S$2=0,DATE(YEAR(S421),MONTH(S421),DAY(S421))&gt;=$O$6,(DATE(YEAR(S421),MONTH(S421),DAY(S421))&lt;=$O$3),INDEX(Potentials!$A$1:$O$1000,MATCH(R421,Potentials!$A$1:$A$1000,0),MATCH("Groupe",Potentials!$A$1:$O$1,0))=$A$2,LEFT(R421,3)="PRA"),1,
IF(AND($R$2&lt;&gt;0,$S$2&lt;&gt;0,DATE(YEAR(S421),MONTH(S421),DAY(S421))&gt;=$R$2,(DATE(YEAR(S421),MONTH(S421),DAY(S421))&lt;=$S$2),INDEX(Potentials!$A$1:$O$1000,MATCH(R421,Potentials!$A$1:$A$1000,0),MATCH("Groupe",Potentials!$A$1:$O$1,0))=$A$2,LEFT(R421,3)="PRA"),1,0))))</f>
      </c>
      <c r="U421" s="47" t="str">
        <f>IF(T421&lt;&gt;0,SUM($T$4:T421),0)</f>
      </c>
      <c r="V421" s="1"/>
      <c r="W421" s="17"/>
      <c r="Y421" t="str">
        <f>Projects!A419</f>
      </c>
      <c r="Z421" s="1" t="str">
        <f>Projects!I419</f>
      </c>
      <c r="AA421" s="47" t="str">
        <f>IF($A$2="Tous",
IF(AND($Y$2=0,$Z$2=0,DATE(YEAR(Z421),MONTH(Z421),DAY(Z421))&gt;=$O$6,(DATE(YEAR(Z421),MONTH(Z421),DAY(Z421))&lt;=$O$3)),1,
IF(AND($Y$2&lt;&gt;0,$Z$2&lt;&gt;0,DATE(YEAR(Z421),MONTH(Z421),DAY(Z421))&gt;=$Y$2,(DATE(YEAR(Z421),MONTH(Z421),DAY(Z421))&lt;=$Z$2)),1,0)),
IF(AND($Y$2=0,$Z$2=0,DATE(YEAR(Z421),MONTH(Z421),DAY(Z421))&gt;=$O$6,(DATE(YEAR(Z421),MONTH(Z421),DAY(Z421))&lt;=$O$3),INDEX(Projects!$A$1:$O$1000,MATCH(Y421,Projects!$A$1:$A$1000,0),MATCH("Groupe",Projects!$A$1:$O$1,0))=$A$2),1,
IF(AND($Y$2&lt;&gt;0,$Z$2&lt;&gt;0,DATE(YEAR(Z421),MONTH(Z421),DAY(Z421))&gt;=$Y$2,(DATE(YEAR(Z421),MONTH(Z421),DAY(Z421))&lt;=$Z$2),INDEX(Projects!$A$1:$O$1000,MATCH(Y421,Projects!$A$1:$A$1000,0),MATCH("Groupe",Projects!$A$1:$O$1,0))=$A$2),1,0)))</f>
      </c>
      <c r="AB421" s="47" t="str">
        <f>IF(AA421&lt;&gt;0,SUM($AA$4:AA421),0)</f>
      </c>
      <c r="AC421" s="1"/>
      <c r="AD421" s="17"/>
      <c r="AF421" t="str">
        <f>Projects!A419</f>
      </c>
      <c r="AG421" s="1" t="str">
        <f>Projects!D419</f>
      </c>
      <c r="AH421" s="47" t="str">
        <f>IF($A$2="Tous",
IF(AND($AF$2=0,$AG$2=0,DATE(YEAR(AG421),MONTH(AG421),DAY(AG421))&gt;=$O$6,(DATE(YEAR(AG421),MONTH(AG421),DAY(AG421))&lt;=$O$3)),1,
IF(AND($AF$2&lt;&gt;0,$AG$2&lt;&gt;0,DATE(YEAR(AG421),MONTH(AG421),DAY(AG421))&gt;=$AF$2,(DATE(YEAR(AG421),MONTH(AG421),DAY(AG421))&lt;=$AG$2)),1,0)),
IF(AND($AF$2=0,$AG$2=0,DATE(YEAR(AG421),MONTH(AG421),DAY(AG421))&gt;=$O$6,(DATE(YEAR(AG421),MONTH(AG421),DAY(AG421))&lt;=$O$3),INDEX(Projects!$A$1:$O$1000,MATCH(AF421,Projects!$A$1:$A$1000,0),MATCH("Groupe",Projects!$A$1:$O$1,0))=$A$2),1,
IF(AND($AF$2&lt;&gt;0,$AG$2&lt;&gt;0,DATE(YEAR(AG421),MONTH(AG421),DAY(AG421))&gt;=$AF$2,(DATE(YEAR(AG421),MONTH(AG421),DAY(AG421))&lt;=$AG$2),INDEX(Projects!$A$1:$O$1000,MATCH(AF421,Projects!$A$1:$A$1000,0),MATCH("Groupe",Projects!$A$1:$O$1,0))=$A$2),1,0)))</f>
      </c>
      <c r="AI421" s="47" t="str">
        <f>IF(AH421&lt;&gt;0,SUM($AH$4:AH421),0)</f>
      </c>
      <c r="AJ421" s="1"/>
      <c r="AK421" s="17"/>
      <c r="AM421" t="str">
        <f>Potentials!A419</f>
      </c>
      <c r="AN421" s="1" t="str">
        <f>Potentials!L419</f>
      </c>
      <c r="AO421" s="47" t="str">
        <f>IF(INDEX(Potentials!$A$1:$O$1000,MATCH(R421,Potentials!$A$1:$A$1000,0),MATCH("Origine setup",Potentials!$A$1:$O$1,0))&lt;&gt;"",0,
IF($A$2="Tous",
IF(AND($AM$2=0,$AN$2=0,DATE(YEAR(AN421),MONTH(AN421),DAY(AN421))&gt;=$O$6,(DATE(YEAR(AN421),MONTH(AN421),DAY(AN421))&lt;=$O$3),INDEX(Potentials!$A$1:$O$10000,MATCH(AM421,Potentials!$A$1:$A$1000,0),MATCH("Statut",Potentials!$A$1:$O$1,0))="9 -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IF(AND($AM$2&lt;&gt;0,$AN$2&lt;&gt;0,DATE(YEAR(AN421),MONTH(AN421),DAY(AN421))&gt;=$AM$2,(DATE(YEAR(AN421),MONTH(AN421),DAY(AN421))&lt;=$AN$2),INDEX(Potentials!$A$1:$O$10000,MATCH(AM421,Potentials!$A$1:$A$1000,0),MATCH("Statut",Potentials!$A$1:$O$1,0))="9 - Perdu"),1,0)),
IF(AND($AM$2=0,$AN$2=0,DATE(YEAR(AN421),MONTH(AN421),DAY(AN421))&gt;=$O$6,(DATE(YEAR(AN421),MONTH(AN421),DAY(AN421))&lt;=$O$3),INDEX(Potentials!$A$1:$O$1000,MATCH(AM421,Potentials!$A$1:$A$1000,0),MATCH("Groupe",Potentials!$A$1:$O$1,0))=$A$2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,MATCH(AM421,Potentials!$A$1:$A$1000,0),MATCH("Groupe",Potentials!$A$1:$O$1,0))=$A$2,INDEX(Potentials!$A$1:$O$10000,MATCH(AM421,Potentials!$A$1:$A$1000,0),MATCH("Statut",Potentials!$A$1:$O$1,0))="9 - Perdu"),1,0))))</f>
      </c>
      <c r="AP421" s="47" t="str">
        <f>IF(AO421&lt;&gt;0,SUM($AO$4:AO421),0)</f>
      </c>
      <c r="AQ421" s="1"/>
      <c r="AR421" s="17"/>
      <c r="AT421" t="str">
        <f>IF(COUNTIF($AT$4:AT420,Potentials!B419)&gt;0,"",Potentials!B419)</f>
      </c>
      <c r="AU421" s="2" t="str">
        <f t="array" ref="AU421" aca="1" ca="1">IF($A$2="Tous",SUMPRODUCT((Potentials!$F$2:$F$2000)*(Potentials!$B$2:$B$2000=AT421)*(Potentials!$E$2:$E$2000&lt;&gt;"8 - Gagne")*(Potentials!$E$2:$E$2000&lt;&gt;"9 - Perdu")*(Potentials!$E$2:$E$2000&lt;&gt;"10 - Gele"))
+SUMPRODUCT((Potentials!$F$2:$F$2000=0)*(Potentials!$B$2:$B$2000=AT421)*(Potentials!$D$2:$D$2000)*(Potentials!$E$2:$E$2000&lt;&gt;"8 - Gagne")*(Potentials!$E$2:$E$2000&lt;&gt;"9 - Perdu")*(Potentials!$E$2:$E$2000&lt;&gt;"10 - Gele")),
SUMPRODUCT((Potentials!$F$2:$F$2000)*(Potentials!$B$2:$B$2000=AT421)*(Potentials!$E$2:$E$2000&lt;&gt;"8 - Gagne")*(Potentials!$E$2:$E$2000&lt;&gt;"9 - Perdu")*(Potentials!$E$2:$E$2000&lt;&gt;"10 - Gele")*(Potentials!$O$2:$O$2000=$A$2))
+SUMPRODUCT((Potentials!$F$2:$F$2000=0)*(Potentials!$B$2:$B$2000=AT421)*(Potentials!$D$2:$D$2000)*(Potentials!$E$2:$E$2000&lt;&gt;"8 - Gagne")*(Potentials!$E$2:$E$2000&lt;&gt;"9 - Perdu")*(Potentials!$E$2:$E$2000&lt;&gt;"10 - Gele")*(Potentials!$O$2:$O$2000=$A$2)))</f>
      </c>
      <c r="BA421" t="str">
        <f>Potentials!A419</f>
      </c>
      <c r="BB421" s="2" t="str">
        <f t="array" ref="BB421" aca="1" ca="1">IF($A$2="Tous",SUMPRODUCT((Potentials!$F$2:$F$2000)*(Potentials!$A$2:$A$2000=BA421)*(Potentials!$E$2:$E$2000&lt;&gt;"8 - Gagne")*(Potentials!$E$2:$E$2000&lt;&gt;"9 - Perdu")*(Potentials!$E$2:$E$2000&lt;&gt;"10 - Gele"))
+SUMPRODUCT((Potentials!$F$2:$F$2000=0)*(Potentials!$A$2:$A$2000=BA421)*(Potentials!$D$2:$D$2000)*(Potentials!$E$2:$E$2000&lt;&gt;"8 - Gagne")*(Potentials!$E$2:$E$2000&lt;&gt;"9 - Perdu")*(Potentials!$E$2:$E$2000&lt;&gt;"10 - Gele")),
SUMPRODUCT((Potentials!$F$2:$F$2000)*(Potentials!$A$2:$A$2000=BA421)*(Potentials!$E$2:$E$2000&lt;&gt;"8 - Gagne")*(Potentials!$E$2:$E$2000&lt;&gt;"9 - Perdu")*(Potentials!$E$2:$E$2000&lt;&gt;"10 - Gele")*(Potentials!$O$2:$O$2000=$A$2))
+SUMPRODUCT((Potentials!$F$2:$F$2000=0)*(Potentials!$A$2:$A$2000=BA421)*(Potentials!$D$2:$D$2000)*(Potentials!$E$2:$E$2000&lt;&gt;"8 - Gagne")*(Potentials!$E$2:$E$2000&lt;&gt;"9 - Perdu")*(Potentials!$E$2:$E$2000&lt;&gt;"10 - Gele")*(Potentials!$O$2:$O$2000=$A$2)))</f>
      </c>
    </row>
    <row r="422" spans="1:113">
      <c r="R422" t="str">
        <f>Potentials!A420</f>
      </c>
      <c r="S422" s="1" t="str">
        <f>Potentials!M420</f>
      </c>
      <c r="T422" s="47" t="str">
        <f>IF(INDEX(Potentials!$A$1:$O$1000,MATCH(R422,Potentials!$A$1:$A$1000,0),MATCH("Origine setup",Potentials!$A$1:$O$1,0))&lt;&gt;"",0,
IF($A$2="Tous",
IF(AND($R$2=0,$S$2=0,DATE(YEAR(S422),MONTH(S422),DAY(S422))&gt;=$O$6,(DATE(YEAR(S422),MONTH(S422),DAY(S422))&lt;=$O$3),LEFT(R422,3)="PRA"),1,
IF(AND($R$2&lt;&gt;0,$S$2&lt;&gt;0,DATE(YEAR(S422),MONTH(S422),DAY(S422))&gt;=$R$2,(DATE(YEAR(S422),MONTH(S422),DAY(S422))&lt;=$S$2),LEFT(R422,3)="PRA"),1,0)),
IF(AND($R$2=0,$S$2=0,DATE(YEAR(S422),MONTH(S422),DAY(S422))&gt;=$O$6,(DATE(YEAR(S422),MONTH(S422),DAY(S422))&lt;=$O$3),INDEX(Potentials!$A$1:$O$1000,MATCH(R422,Potentials!$A$1:$A$1000,0),MATCH("Groupe",Potentials!$A$1:$O$1,0))=$A$2,LEFT(R422,3)="PRA"),1,
IF(AND($R$2&lt;&gt;0,$S$2&lt;&gt;0,DATE(YEAR(S422),MONTH(S422),DAY(S422))&gt;=$R$2,(DATE(YEAR(S422),MONTH(S422),DAY(S422))&lt;=$S$2),INDEX(Potentials!$A$1:$O$1000,MATCH(R422,Potentials!$A$1:$A$1000,0),MATCH("Groupe",Potentials!$A$1:$O$1,0))=$A$2,LEFT(R422,3)="PRA"),1,0))))</f>
      </c>
      <c r="U422" s="47" t="str">
        <f>IF(T422&lt;&gt;0,SUM($T$4:T422),0)</f>
      </c>
      <c r="V422" s="1"/>
      <c r="W422" s="17"/>
      <c r="Y422" t="str">
        <f>Projects!A420</f>
      </c>
      <c r="Z422" s="1" t="str">
        <f>Projects!I420</f>
      </c>
      <c r="AA422" s="47" t="str">
        <f>IF($A$2="Tous",
IF(AND($Y$2=0,$Z$2=0,DATE(YEAR(Z422),MONTH(Z422),DAY(Z422))&gt;=$O$6,(DATE(YEAR(Z422),MONTH(Z422),DAY(Z422))&lt;=$O$3)),1,
IF(AND($Y$2&lt;&gt;0,$Z$2&lt;&gt;0,DATE(YEAR(Z422),MONTH(Z422),DAY(Z422))&gt;=$Y$2,(DATE(YEAR(Z422),MONTH(Z422),DAY(Z422))&lt;=$Z$2)),1,0)),
IF(AND($Y$2=0,$Z$2=0,DATE(YEAR(Z422),MONTH(Z422),DAY(Z422))&gt;=$O$6,(DATE(YEAR(Z422),MONTH(Z422),DAY(Z422))&lt;=$O$3),INDEX(Projects!$A$1:$O$1000,MATCH(Y422,Projects!$A$1:$A$1000,0),MATCH("Groupe",Projects!$A$1:$O$1,0))=$A$2),1,
IF(AND($Y$2&lt;&gt;0,$Z$2&lt;&gt;0,DATE(YEAR(Z422),MONTH(Z422),DAY(Z422))&gt;=$Y$2,(DATE(YEAR(Z422),MONTH(Z422),DAY(Z422))&lt;=$Z$2),INDEX(Projects!$A$1:$O$1000,MATCH(Y422,Projects!$A$1:$A$1000,0),MATCH("Groupe",Projects!$A$1:$O$1,0))=$A$2),1,0)))</f>
      </c>
      <c r="AB422" s="47" t="str">
        <f>IF(AA422&lt;&gt;0,SUM($AA$4:AA422),0)</f>
      </c>
      <c r="AC422" s="1"/>
      <c r="AD422" s="17"/>
      <c r="AF422" t="str">
        <f>Projects!A420</f>
      </c>
      <c r="AG422" s="1" t="str">
        <f>Projects!D420</f>
      </c>
      <c r="AH422" s="47" t="str">
        <f>IF($A$2="Tous",
IF(AND($AF$2=0,$AG$2=0,DATE(YEAR(AG422),MONTH(AG422),DAY(AG422))&gt;=$O$6,(DATE(YEAR(AG422),MONTH(AG422),DAY(AG422))&lt;=$O$3)),1,
IF(AND($AF$2&lt;&gt;0,$AG$2&lt;&gt;0,DATE(YEAR(AG422),MONTH(AG422),DAY(AG422))&gt;=$AF$2,(DATE(YEAR(AG422),MONTH(AG422),DAY(AG422))&lt;=$AG$2)),1,0)),
IF(AND($AF$2=0,$AG$2=0,DATE(YEAR(AG422),MONTH(AG422),DAY(AG422))&gt;=$O$6,(DATE(YEAR(AG422),MONTH(AG422),DAY(AG422))&lt;=$O$3),INDEX(Projects!$A$1:$O$1000,MATCH(AF422,Projects!$A$1:$A$1000,0),MATCH("Groupe",Projects!$A$1:$O$1,0))=$A$2),1,
IF(AND($AF$2&lt;&gt;0,$AG$2&lt;&gt;0,DATE(YEAR(AG422),MONTH(AG422),DAY(AG422))&gt;=$AF$2,(DATE(YEAR(AG422),MONTH(AG422),DAY(AG422))&lt;=$AG$2),INDEX(Projects!$A$1:$O$1000,MATCH(AF422,Projects!$A$1:$A$1000,0),MATCH("Groupe",Projects!$A$1:$O$1,0))=$A$2),1,0)))</f>
      </c>
      <c r="AI422" s="47" t="str">
        <f>IF(AH422&lt;&gt;0,SUM($AH$4:AH422),0)</f>
      </c>
      <c r="AJ422" s="1"/>
      <c r="AK422" s="17"/>
      <c r="AM422" t="str">
        <f>Potentials!A420</f>
      </c>
      <c r="AN422" s="1" t="str">
        <f>Potentials!L420</f>
      </c>
      <c r="AO422" s="47" t="str">
        <f>IF(INDEX(Potentials!$A$1:$O$1000,MATCH(R422,Potentials!$A$1:$A$1000,0),MATCH("Origine setup",Potentials!$A$1:$O$1,0))&lt;&gt;"",0,
IF($A$2="Tous",
IF(AND($AM$2=0,$AN$2=0,DATE(YEAR(AN422),MONTH(AN422),DAY(AN422))&gt;=$O$6,(DATE(YEAR(AN422),MONTH(AN422),DAY(AN422))&lt;=$O$3),INDEX(Potentials!$A$1:$O$10000,MATCH(AM422,Potentials!$A$1:$A$1000,0),MATCH("Statut",Potentials!$A$1:$O$1,0))="9 -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IF(AND($AM$2&lt;&gt;0,$AN$2&lt;&gt;0,DATE(YEAR(AN422),MONTH(AN422),DAY(AN422))&gt;=$AM$2,(DATE(YEAR(AN422),MONTH(AN422),DAY(AN422))&lt;=$AN$2),INDEX(Potentials!$A$1:$O$10000,MATCH(AM422,Potentials!$A$1:$A$1000,0),MATCH("Statut",Potentials!$A$1:$O$1,0))="9 - Perdu"),1,0)),
IF(AND($AM$2=0,$AN$2=0,DATE(YEAR(AN422),MONTH(AN422),DAY(AN422))&gt;=$O$6,(DATE(YEAR(AN422),MONTH(AN422),DAY(AN422))&lt;=$O$3),INDEX(Potentials!$A$1:$O$1000,MATCH(AM422,Potentials!$A$1:$A$1000,0),MATCH("Groupe",Potentials!$A$1:$O$1,0))=$A$2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,MATCH(AM422,Potentials!$A$1:$A$1000,0),MATCH("Groupe",Potentials!$A$1:$O$1,0))=$A$2,INDEX(Potentials!$A$1:$O$10000,MATCH(AM422,Potentials!$A$1:$A$1000,0),MATCH("Statut",Potentials!$A$1:$O$1,0))="9 - Perdu"),1,0))))</f>
      </c>
      <c r="AP422" s="47" t="str">
        <f>IF(AO422&lt;&gt;0,SUM($AO$4:AO422),0)</f>
      </c>
      <c r="AQ422" s="1"/>
      <c r="AR422" s="17"/>
      <c r="AT422" t="str">
        <f>IF(COUNTIF($AT$4:AT421,Potentials!B420)&gt;0,"",Potentials!B420)</f>
      </c>
      <c r="AU422" s="2" t="str">
        <f t="array" ref="AU422" aca="1" ca="1">IF($A$2="Tous",SUMPRODUCT((Potentials!$F$2:$F$2000)*(Potentials!$B$2:$B$2000=AT422)*(Potentials!$E$2:$E$2000&lt;&gt;"8 - Gagne")*(Potentials!$E$2:$E$2000&lt;&gt;"9 - Perdu")*(Potentials!$E$2:$E$2000&lt;&gt;"10 - Gele"))
+SUMPRODUCT((Potentials!$F$2:$F$2000=0)*(Potentials!$B$2:$B$2000=AT422)*(Potentials!$D$2:$D$2000)*(Potentials!$E$2:$E$2000&lt;&gt;"8 - Gagne")*(Potentials!$E$2:$E$2000&lt;&gt;"9 - Perdu")*(Potentials!$E$2:$E$2000&lt;&gt;"10 - Gele")),
SUMPRODUCT((Potentials!$F$2:$F$2000)*(Potentials!$B$2:$B$2000=AT422)*(Potentials!$E$2:$E$2000&lt;&gt;"8 - Gagne")*(Potentials!$E$2:$E$2000&lt;&gt;"9 - Perdu")*(Potentials!$E$2:$E$2000&lt;&gt;"10 - Gele")*(Potentials!$O$2:$O$2000=$A$2))
+SUMPRODUCT((Potentials!$F$2:$F$2000=0)*(Potentials!$B$2:$B$2000=AT422)*(Potentials!$D$2:$D$2000)*(Potentials!$E$2:$E$2000&lt;&gt;"8 - Gagne")*(Potentials!$E$2:$E$2000&lt;&gt;"9 - Perdu")*(Potentials!$E$2:$E$2000&lt;&gt;"10 - Gele")*(Potentials!$O$2:$O$2000=$A$2)))</f>
      </c>
      <c r="BA422" t="str">
        <f>Potentials!A420</f>
      </c>
      <c r="BB422" s="2" t="str">
        <f t="array" ref="BB422" aca="1" ca="1">IF($A$2="Tous",SUMPRODUCT((Potentials!$F$2:$F$2000)*(Potentials!$A$2:$A$2000=BA422)*(Potentials!$E$2:$E$2000&lt;&gt;"8 - Gagne")*(Potentials!$E$2:$E$2000&lt;&gt;"9 - Perdu")*(Potentials!$E$2:$E$2000&lt;&gt;"10 - Gele"))
+SUMPRODUCT((Potentials!$F$2:$F$2000=0)*(Potentials!$A$2:$A$2000=BA422)*(Potentials!$D$2:$D$2000)*(Potentials!$E$2:$E$2000&lt;&gt;"8 - Gagne")*(Potentials!$E$2:$E$2000&lt;&gt;"9 - Perdu")*(Potentials!$E$2:$E$2000&lt;&gt;"10 - Gele")),
SUMPRODUCT((Potentials!$F$2:$F$2000)*(Potentials!$A$2:$A$2000=BA422)*(Potentials!$E$2:$E$2000&lt;&gt;"8 - Gagne")*(Potentials!$E$2:$E$2000&lt;&gt;"9 - Perdu")*(Potentials!$E$2:$E$2000&lt;&gt;"10 - Gele")*(Potentials!$O$2:$O$2000=$A$2))
+SUMPRODUCT((Potentials!$F$2:$F$2000=0)*(Potentials!$A$2:$A$2000=BA422)*(Potentials!$D$2:$D$2000)*(Potentials!$E$2:$E$2000&lt;&gt;"8 - Gagne")*(Potentials!$E$2:$E$2000&lt;&gt;"9 - Perdu")*(Potentials!$E$2:$E$2000&lt;&gt;"10 - Gele")*(Potentials!$O$2:$O$2000=$A$2)))</f>
      </c>
    </row>
    <row r="423" spans="1:113">
      <c r="R423" t="str">
        <f>Potentials!A421</f>
      </c>
      <c r="S423" s="1" t="str">
        <f>Potentials!M421</f>
      </c>
      <c r="T423" s="47" t="str">
        <f>IF(INDEX(Potentials!$A$1:$O$1000,MATCH(R423,Potentials!$A$1:$A$1000,0),MATCH("Origine setup",Potentials!$A$1:$O$1,0))&lt;&gt;"",0,
IF($A$2="Tous",
IF(AND($R$2=0,$S$2=0,DATE(YEAR(S423),MONTH(S423),DAY(S423))&gt;=$O$6,(DATE(YEAR(S423),MONTH(S423),DAY(S423))&lt;=$O$3),LEFT(R423,3)="PRA"),1,
IF(AND($R$2&lt;&gt;0,$S$2&lt;&gt;0,DATE(YEAR(S423),MONTH(S423),DAY(S423))&gt;=$R$2,(DATE(YEAR(S423),MONTH(S423),DAY(S423))&lt;=$S$2),LEFT(R423,3)="PRA"),1,0)),
IF(AND($R$2=0,$S$2=0,DATE(YEAR(S423),MONTH(S423),DAY(S423))&gt;=$O$6,(DATE(YEAR(S423),MONTH(S423),DAY(S423))&lt;=$O$3),INDEX(Potentials!$A$1:$O$1000,MATCH(R423,Potentials!$A$1:$A$1000,0),MATCH("Groupe",Potentials!$A$1:$O$1,0))=$A$2,LEFT(R423,3)="PRA"),1,
IF(AND($R$2&lt;&gt;0,$S$2&lt;&gt;0,DATE(YEAR(S423),MONTH(S423),DAY(S423))&gt;=$R$2,(DATE(YEAR(S423),MONTH(S423),DAY(S423))&lt;=$S$2),INDEX(Potentials!$A$1:$O$1000,MATCH(R423,Potentials!$A$1:$A$1000,0),MATCH("Groupe",Potentials!$A$1:$O$1,0))=$A$2,LEFT(R423,3)="PRA"),1,0))))</f>
      </c>
      <c r="U423" s="47" t="str">
        <f>IF(T423&lt;&gt;0,SUM($T$4:T423),0)</f>
      </c>
      <c r="V423" s="1"/>
      <c r="W423" s="17"/>
      <c r="Y423" t="str">
        <f>Projects!A421</f>
      </c>
      <c r="Z423" s="1" t="str">
        <f>Projects!I421</f>
      </c>
      <c r="AA423" s="47" t="str">
        <f>IF($A$2="Tous",
IF(AND($Y$2=0,$Z$2=0,DATE(YEAR(Z423),MONTH(Z423),DAY(Z423))&gt;=$O$6,(DATE(YEAR(Z423),MONTH(Z423),DAY(Z423))&lt;=$O$3)),1,
IF(AND($Y$2&lt;&gt;0,$Z$2&lt;&gt;0,DATE(YEAR(Z423),MONTH(Z423),DAY(Z423))&gt;=$Y$2,(DATE(YEAR(Z423),MONTH(Z423),DAY(Z423))&lt;=$Z$2)),1,0)),
IF(AND($Y$2=0,$Z$2=0,DATE(YEAR(Z423),MONTH(Z423),DAY(Z423))&gt;=$O$6,(DATE(YEAR(Z423),MONTH(Z423),DAY(Z423))&lt;=$O$3),INDEX(Projects!$A$1:$O$1000,MATCH(Y423,Projects!$A$1:$A$1000,0),MATCH("Groupe",Projects!$A$1:$O$1,0))=$A$2),1,
IF(AND($Y$2&lt;&gt;0,$Z$2&lt;&gt;0,DATE(YEAR(Z423),MONTH(Z423),DAY(Z423))&gt;=$Y$2,(DATE(YEAR(Z423),MONTH(Z423),DAY(Z423))&lt;=$Z$2),INDEX(Projects!$A$1:$O$1000,MATCH(Y423,Projects!$A$1:$A$1000,0),MATCH("Groupe",Projects!$A$1:$O$1,0))=$A$2),1,0)))</f>
      </c>
      <c r="AB423" s="47" t="str">
        <f>IF(AA423&lt;&gt;0,SUM($AA$4:AA423),0)</f>
      </c>
      <c r="AC423" s="1"/>
      <c r="AD423" s="17"/>
      <c r="AF423" t="str">
        <f>Projects!A421</f>
      </c>
      <c r="AG423" s="1" t="str">
        <f>Projects!D421</f>
      </c>
      <c r="AH423" s="47" t="str">
        <f>IF($A$2="Tous",
IF(AND($AF$2=0,$AG$2=0,DATE(YEAR(AG423),MONTH(AG423),DAY(AG423))&gt;=$O$6,(DATE(YEAR(AG423),MONTH(AG423),DAY(AG423))&lt;=$O$3)),1,
IF(AND($AF$2&lt;&gt;0,$AG$2&lt;&gt;0,DATE(YEAR(AG423),MONTH(AG423),DAY(AG423))&gt;=$AF$2,(DATE(YEAR(AG423),MONTH(AG423),DAY(AG423))&lt;=$AG$2)),1,0)),
IF(AND($AF$2=0,$AG$2=0,DATE(YEAR(AG423),MONTH(AG423),DAY(AG423))&gt;=$O$6,(DATE(YEAR(AG423),MONTH(AG423),DAY(AG423))&lt;=$O$3),INDEX(Projects!$A$1:$O$1000,MATCH(AF423,Projects!$A$1:$A$1000,0),MATCH("Groupe",Projects!$A$1:$O$1,0))=$A$2),1,
IF(AND($AF$2&lt;&gt;0,$AG$2&lt;&gt;0,DATE(YEAR(AG423),MONTH(AG423),DAY(AG423))&gt;=$AF$2,(DATE(YEAR(AG423),MONTH(AG423),DAY(AG423))&lt;=$AG$2),INDEX(Projects!$A$1:$O$1000,MATCH(AF423,Projects!$A$1:$A$1000,0),MATCH("Groupe",Projects!$A$1:$O$1,0))=$A$2),1,0)))</f>
      </c>
      <c r="AI423" s="47" t="str">
        <f>IF(AH423&lt;&gt;0,SUM($AH$4:AH423),0)</f>
      </c>
      <c r="AJ423" s="1"/>
      <c r="AK423" s="17"/>
      <c r="AM423" t="str">
        <f>Potentials!A421</f>
      </c>
      <c r="AN423" s="1" t="str">
        <f>Potentials!L421</f>
      </c>
      <c r="AO423" s="47" t="str">
        <f>IF(INDEX(Potentials!$A$1:$O$1000,MATCH(R423,Potentials!$A$1:$A$1000,0),MATCH("Origine setup",Potentials!$A$1:$O$1,0))&lt;&gt;"",0,
IF($A$2="Tous",
IF(AND($AM$2=0,$AN$2=0,DATE(YEAR(AN423),MONTH(AN423),DAY(AN423))&gt;=$O$6,(DATE(YEAR(AN423),MONTH(AN423),DAY(AN423))&lt;=$O$3),INDEX(Potentials!$A$1:$O$10000,MATCH(AM423,Potentials!$A$1:$A$1000,0),MATCH("Statut",Potentials!$A$1:$O$1,0))="9 -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IF(AND($AM$2&lt;&gt;0,$AN$2&lt;&gt;0,DATE(YEAR(AN423),MONTH(AN423),DAY(AN423))&gt;=$AM$2,(DATE(YEAR(AN423),MONTH(AN423),DAY(AN423))&lt;=$AN$2),INDEX(Potentials!$A$1:$O$10000,MATCH(AM423,Potentials!$A$1:$A$1000,0),MATCH("Statut",Potentials!$A$1:$O$1,0))="9 - Perdu"),1,0)),
IF(AND($AM$2=0,$AN$2=0,DATE(YEAR(AN423),MONTH(AN423),DAY(AN423))&gt;=$O$6,(DATE(YEAR(AN423),MONTH(AN423),DAY(AN423))&lt;=$O$3),INDEX(Potentials!$A$1:$O$1000,MATCH(AM423,Potentials!$A$1:$A$1000,0),MATCH("Groupe",Potentials!$A$1:$O$1,0))=$A$2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,MATCH(AM423,Potentials!$A$1:$A$1000,0),MATCH("Groupe",Potentials!$A$1:$O$1,0))=$A$2,INDEX(Potentials!$A$1:$O$10000,MATCH(AM423,Potentials!$A$1:$A$1000,0),MATCH("Statut",Potentials!$A$1:$O$1,0))="9 - Perdu"),1,0))))</f>
      </c>
      <c r="AP423" s="47" t="str">
        <f>IF(AO423&lt;&gt;0,SUM($AO$4:AO423),0)</f>
      </c>
      <c r="AQ423" s="1"/>
      <c r="AR423" s="17"/>
      <c r="AT423" t="str">
        <f>IF(COUNTIF($AT$4:AT422,Potentials!B421)&gt;0,"",Potentials!B421)</f>
      </c>
      <c r="AU423" s="2" t="str">
        <f t="array" ref="AU423" aca="1" ca="1">IF($A$2="Tous",SUMPRODUCT((Potentials!$F$2:$F$2000)*(Potentials!$B$2:$B$2000=AT423)*(Potentials!$E$2:$E$2000&lt;&gt;"8 - Gagne")*(Potentials!$E$2:$E$2000&lt;&gt;"9 - Perdu")*(Potentials!$E$2:$E$2000&lt;&gt;"10 - Gele"))
+SUMPRODUCT((Potentials!$F$2:$F$2000=0)*(Potentials!$B$2:$B$2000=AT423)*(Potentials!$D$2:$D$2000)*(Potentials!$E$2:$E$2000&lt;&gt;"8 - Gagne")*(Potentials!$E$2:$E$2000&lt;&gt;"9 - Perdu")*(Potentials!$E$2:$E$2000&lt;&gt;"10 - Gele")),
SUMPRODUCT((Potentials!$F$2:$F$2000)*(Potentials!$B$2:$B$2000=AT423)*(Potentials!$E$2:$E$2000&lt;&gt;"8 - Gagne")*(Potentials!$E$2:$E$2000&lt;&gt;"9 - Perdu")*(Potentials!$E$2:$E$2000&lt;&gt;"10 - Gele")*(Potentials!$O$2:$O$2000=$A$2))
+SUMPRODUCT((Potentials!$F$2:$F$2000=0)*(Potentials!$B$2:$B$2000=AT423)*(Potentials!$D$2:$D$2000)*(Potentials!$E$2:$E$2000&lt;&gt;"8 - Gagne")*(Potentials!$E$2:$E$2000&lt;&gt;"9 - Perdu")*(Potentials!$E$2:$E$2000&lt;&gt;"10 - Gele")*(Potentials!$O$2:$O$2000=$A$2)))</f>
      </c>
      <c r="BA423" t="str">
        <f>Potentials!A421</f>
      </c>
      <c r="BB423" s="2" t="str">
        <f t="array" ref="BB423" aca="1" ca="1">IF($A$2="Tous",SUMPRODUCT((Potentials!$F$2:$F$2000)*(Potentials!$A$2:$A$2000=BA423)*(Potentials!$E$2:$E$2000&lt;&gt;"8 - Gagne")*(Potentials!$E$2:$E$2000&lt;&gt;"9 - Perdu")*(Potentials!$E$2:$E$2000&lt;&gt;"10 - Gele"))
+SUMPRODUCT((Potentials!$F$2:$F$2000=0)*(Potentials!$A$2:$A$2000=BA423)*(Potentials!$D$2:$D$2000)*(Potentials!$E$2:$E$2000&lt;&gt;"8 - Gagne")*(Potentials!$E$2:$E$2000&lt;&gt;"9 - Perdu")*(Potentials!$E$2:$E$2000&lt;&gt;"10 - Gele")),
SUMPRODUCT((Potentials!$F$2:$F$2000)*(Potentials!$A$2:$A$2000=BA423)*(Potentials!$E$2:$E$2000&lt;&gt;"8 - Gagne")*(Potentials!$E$2:$E$2000&lt;&gt;"9 - Perdu")*(Potentials!$E$2:$E$2000&lt;&gt;"10 - Gele")*(Potentials!$O$2:$O$2000=$A$2))
+SUMPRODUCT((Potentials!$F$2:$F$2000=0)*(Potentials!$A$2:$A$2000=BA423)*(Potentials!$D$2:$D$2000)*(Potentials!$E$2:$E$2000&lt;&gt;"8 - Gagne")*(Potentials!$E$2:$E$2000&lt;&gt;"9 - Perdu")*(Potentials!$E$2:$E$2000&lt;&gt;"10 - Gele")*(Potentials!$O$2:$O$2000=$A$2)))</f>
      </c>
    </row>
    <row r="424" spans="1:113">
      <c r="R424" t="str">
        <f>Potentials!A422</f>
      </c>
      <c r="S424" s="1" t="str">
        <f>Potentials!M422</f>
      </c>
      <c r="T424" s="47" t="str">
        <f>IF(INDEX(Potentials!$A$1:$O$1000,MATCH(R424,Potentials!$A$1:$A$1000,0),MATCH("Origine setup",Potentials!$A$1:$O$1,0))&lt;&gt;"",0,
IF($A$2="Tous",
IF(AND($R$2=0,$S$2=0,DATE(YEAR(S424),MONTH(S424),DAY(S424))&gt;=$O$6,(DATE(YEAR(S424),MONTH(S424),DAY(S424))&lt;=$O$3),LEFT(R424,3)="PRA"),1,
IF(AND($R$2&lt;&gt;0,$S$2&lt;&gt;0,DATE(YEAR(S424),MONTH(S424),DAY(S424))&gt;=$R$2,(DATE(YEAR(S424),MONTH(S424),DAY(S424))&lt;=$S$2),LEFT(R424,3)="PRA"),1,0)),
IF(AND($R$2=0,$S$2=0,DATE(YEAR(S424),MONTH(S424),DAY(S424))&gt;=$O$6,(DATE(YEAR(S424),MONTH(S424),DAY(S424))&lt;=$O$3),INDEX(Potentials!$A$1:$O$1000,MATCH(R424,Potentials!$A$1:$A$1000,0),MATCH("Groupe",Potentials!$A$1:$O$1,0))=$A$2,LEFT(R424,3)="PRA"),1,
IF(AND($R$2&lt;&gt;0,$S$2&lt;&gt;0,DATE(YEAR(S424),MONTH(S424),DAY(S424))&gt;=$R$2,(DATE(YEAR(S424),MONTH(S424),DAY(S424))&lt;=$S$2),INDEX(Potentials!$A$1:$O$1000,MATCH(R424,Potentials!$A$1:$A$1000,0),MATCH("Groupe",Potentials!$A$1:$O$1,0))=$A$2,LEFT(R424,3)="PRA"),1,0))))</f>
      </c>
      <c r="U424" s="47" t="str">
        <f>IF(T424&lt;&gt;0,SUM($T$4:T424),0)</f>
      </c>
      <c r="V424" s="1"/>
      <c r="W424" s="17"/>
      <c r="Y424" t="str">
        <f>Projects!A422</f>
      </c>
      <c r="Z424" s="1" t="str">
        <f>Projects!I422</f>
      </c>
      <c r="AA424" s="47" t="str">
        <f>IF($A$2="Tous",
IF(AND($Y$2=0,$Z$2=0,DATE(YEAR(Z424),MONTH(Z424),DAY(Z424))&gt;=$O$6,(DATE(YEAR(Z424),MONTH(Z424),DAY(Z424))&lt;=$O$3)),1,
IF(AND($Y$2&lt;&gt;0,$Z$2&lt;&gt;0,DATE(YEAR(Z424),MONTH(Z424),DAY(Z424))&gt;=$Y$2,(DATE(YEAR(Z424),MONTH(Z424),DAY(Z424))&lt;=$Z$2)),1,0)),
IF(AND($Y$2=0,$Z$2=0,DATE(YEAR(Z424),MONTH(Z424),DAY(Z424))&gt;=$O$6,(DATE(YEAR(Z424),MONTH(Z424),DAY(Z424))&lt;=$O$3),INDEX(Projects!$A$1:$O$1000,MATCH(Y424,Projects!$A$1:$A$1000,0),MATCH("Groupe",Projects!$A$1:$O$1,0))=$A$2),1,
IF(AND($Y$2&lt;&gt;0,$Z$2&lt;&gt;0,DATE(YEAR(Z424),MONTH(Z424),DAY(Z424))&gt;=$Y$2,(DATE(YEAR(Z424),MONTH(Z424),DAY(Z424))&lt;=$Z$2),INDEX(Projects!$A$1:$O$1000,MATCH(Y424,Projects!$A$1:$A$1000,0),MATCH("Groupe",Projects!$A$1:$O$1,0))=$A$2),1,0)))</f>
      </c>
      <c r="AB424" s="47" t="str">
        <f>IF(AA424&lt;&gt;0,SUM($AA$4:AA424),0)</f>
      </c>
      <c r="AC424" s="1"/>
      <c r="AD424" s="17"/>
      <c r="AF424" t="str">
        <f>Projects!A422</f>
      </c>
      <c r="AG424" s="1" t="str">
        <f>Projects!D422</f>
      </c>
      <c r="AH424" s="47" t="str">
        <f>IF($A$2="Tous",
IF(AND($AF$2=0,$AG$2=0,DATE(YEAR(AG424),MONTH(AG424),DAY(AG424))&gt;=$O$6,(DATE(YEAR(AG424),MONTH(AG424),DAY(AG424))&lt;=$O$3)),1,
IF(AND($AF$2&lt;&gt;0,$AG$2&lt;&gt;0,DATE(YEAR(AG424),MONTH(AG424),DAY(AG424))&gt;=$AF$2,(DATE(YEAR(AG424),MONTH(AG424),DAY(AG424))&lt;=$AG$2)),1,0)),
IF(AND($AF$2=0,$AG$2=0,DATE(YEAR(AG424),MONTH(AG424),DAY(AG424))&gt;=$O$6,(DATE(YEAR(AG424),MONTH(AG424),DAY(AG424))&lt;=$O$3),INDEX(Projects!$A$1:$O$1000,MATCH(AF424,Projects!$A$1:$A$1000,0),MATCH("Groupe",Projects!$A$1:$O$1,0))=$A$2),1,
IF(AND($AF$2&lt;&gt;0,$AG$2&lt;&gt;0,DATE(YEAR(AG424),MONTH(AG424),DAY(AG424))&gt;=$AF$2,(DATE(YEAR(AG424),MONTH(AG424),DAY(AG424))&lt;=$AG$2),INDEX(Projects!$A$1:$O$1000,MATCH(AF424,Projects!$A$1:$A$1000,0),MATCH("Groupe",Projects!$A$1:$O$1,0))=$A$2),1,0)))</f>
      </c>
      <c r="AI424" s="47" t="str">
        <f>IF(AH424&lt;&gt;0,SUM($AH$4:AH424),0)</f>
      </c>
      <c r="AJ424" s="1"/>
      <c r="AK424" s="17"/>
      <c r="AM424" t="str">
        <f>Potentials!A422</f>
      </c>
      <c r="AN424" s="1" t="str">
        <f>Potentials!L422</f>
      </c>
      <c r="AO424" s="47" t="str">
        <f>IF(INDEX(Potentials!$A$1:$O$1000,MATCH(R424,Potentials!$A$1:$A$1000,0),MATCH("Origine setup",Potentials!$A$1:$O$1,0))&lt;&gt;"",0,
IF($A$2="Tous",
IF(AND($AM$2=0,$AN$2=0,DATE(YEAR(AN424),MONTH(AN424),DAY(AN424))&gt;=$O$6,(DATE(YEAR(AN424),MONTH(AN424),DAY(AN424))&lt;=$O$3),INDEX(Potentials!$A$1:$O$10000,MATCH(AM424,Potentials!$A$1:$A$1000,0),MATCH("Statut",Potentials!$A$1:$O$1,0))="9 -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IF(AND($AM$2&lt;&gt;0,$AN$2&lt;&gt;0,DATE(YEAR(AN424),MONTH(AN424),DAY(AN424))&gt;=$AM$2,(DATE(YEAR(AN424),MONTH(AN424),DAY(AN424))&lt;=$AN$2),INDEX(Potentials!$A$1:$O$10000,MATCH(AM424,Potentials!$A$1:$A$1000,0),MATCH("Statut",Potentials!$A$1:$O$1,0))="9 - Perdu"),1,0)),
IF(AND($AM$2=0,$AN$2=0,DATE(YEAR(AN424),MONTH(AN424),DAY(AN424))&gt;=$O$6,(DATE(YEAR(AN424),MONTH(AN424),DAY(AN424))&lt;=$O$3),INDEX(Potentials!$A$1:$O$1000,MATCH(AM424,Potentials!$A$1:$A$1000,0),MATCH("Groupe",Potentials!$A$1:$O$1,0))=$A$2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,MATCH(AM424,Potentials!$A$1:$A$1000,0),MATCH("Groupe",Potentials!$A$1:$O$1,0))=$A$2,INDEX(Potentials!$A$1:$O$10000,MATCH(AM424,Potentials!$A$1:$A$1000,0),MATCH("Statut",Potentials!$A$1:$O$1,0))="9 - Perdu"),1,0))))</f>
      </c>
      <c r="AP424" s="47" t="str">
        <f>IF(AO424&lt;&gt;0,SUM($AO$4:AO424),0)</f>
      </c>
      <c r="AQ424" s="1"/>
      <c r="AR424" s="17"/>
      <c r="AT424" t="str">
        <f>IF(COUNTIF($AT$4:AT423,Potentials!B422)&gt;0,"",Potentials!B422)</f>
      </c>
      <c r="AU424" s="2" t="str">
        <f t="array" ref="AU424" aca="1" ca="1">IF($A$2="Tous",SUMPRODUCT((Potentials!$F$2:$F$2000)*(Potentials!$B$2:$B$2000=AT424)*(Potentials!$E$2:$E$2000&lt;&gt;"8 - Gagne")*(Potentials!$E$2:$E$2000&lt;&gt;"9 - Perdu")*(Potentials!$E$2:$E$2000&lt;&gt;"10 - Gele"))
+SUMPRODUCT((Potentials!$F$2:$F$2000=0)*(Potentials!$B$2:$B$2000=AT424)*(Potentials!$D$2:$D$2000)*(Potentials!$E$2:$E$2000&lt;&gt;"8 - Gagne")*(Potentials!$E$2:$E$2000&lt;&gt;"9 - Perdu")*(Potentials!$E$2:$E$2000&lt;&gt;"10 - Gele")),
SUMPRODUCT((Potentials!$F$2:$F$2000)*(Potentials!$B$2:$B$2000=AT424)*(Potentials!$E$2:$E$2000&lt;&gt;"8 - Gagne")*(Potentials!$E$2:$E$2000&lt;&gt;"9 - Perdu")*(Potentials!$E$2:$E$2000&lt;&gt;"10 - Gele")*(Potentials!$O$2:$O$2000=$A$2))
+SUMPRODUCT((Potentials!$F$2:$F$2000=0)*(Potentials!$B$2:$B$2000=AT424)*(Potentials!$D$2:$D$2000)*(Potentials!$E$2:$E$2000&lt;&gt;"8 - Gagne")*(Potentials!$E$2:$E$2000&lt;&gt;"9 - Perdu")*(Potentials!$E$2:$E$2000&lt;&gt;"10 - Gele")*(Potentials!$O$2:$O$2000=$A$2)))</f>
      </c>
      <c r="BA424" t="str">
        <f>Potentials!A422</f>
      </c>
      <c r="BB424" s="2" t="str">
        <f t="array" ref="BB424" aca="1" ca="1">IF($A$2="Tous",SUMPRODUCT((Potentials!$F$2:$F$2000)*(Potentials!$A$2:$A$2000=BA424)*(Potentials!$E$2:$E$2000&lt;&gt;"8 - Gagne")*(Potentials!$E$2:$E$2000&lt;&gt;"9 - Perdu")*(Potentials!$E$2:$E$2000&lt;&gt;"10 - Gele"))
+SUMPRODUCT((Potentials!$F$2:$F$2000=0)*(Potentials!$A$2:$A$2000=BA424)*(Potentials!$D$2:$D$2000)*(Potentials!$E$2:$E$2000&lt;&gt;"8 - Gagne")*(Potentials!$E$2:$E$2000&lt;&gt;"9 - Perdu")*(Potentials!$E$2:$E$2000&lt;&gt;"10 - Gele")),
SUMPRODUCT((Potentials!$F$2:$F$2000)*(Potentials!$A$2:$A$2000=BA424)*(Potentials!$E$2:$E$2000&lt;&gt;"8 - Gagne")*(Potentials!$E$2:$E$2000&lt;&gt;"9 - Perdu")*(Potentials!$E$2:$E$2000&lt;&gt;"10 - Gele")*(Potentials!$O$2:$O$2000=$A$2))
+SUMPRODUCT((Potentials!$F$2:$F$2000=0)*(Potentials!$A$2:$A$2000=BA424)*(Potentials!$D$2:$D$2000)*(Potentials!$E$2:$E$2000&lt;&gt;"8 - Gagne")*(Potentials!$E$2:$E$2000&lt;&gt;"9 - Perdu")*(Potentials!$E$2:$E$2000&lt;&gt;"10 - Gele")*(Potentials!$O$2:$O$2000=$A$2)))</f>
      </c>
    </row>
    <row r="425" spans="1:113">
      <c r="R425" t="str">
        <f>Potentials!A423</f>
      </c>
      <c r="S425" s="1" t="str">
        <f>Potentials!M423</f>
      </c>
      <c r="T425" s="47" t="str">
        <f>IF(INDEX(Potentials!$A$1:$O$1000,MATCH(R425,Potentials!$A$1:$A$1000,0),MATCH("Origine setup",Potentials!$A$1:$O$1,0))&lt;&gt;"",0,
IF($A$2="Tous",
IF(AND($R$2=0,$S$2=0,DATE(YEAR(S425),MONTH(S425),DAY(S425))&gt;=$O$6,(DATE(YEAR(S425),MONTH(S425),DAY(S425))&lt;=$O$3),LEFT(R425,3)="PRA"),1,
IF(AND($R$2&lt;&gt;0,$S$2&lt;&gt;0,DATE(YEAR(S425),MONTH(S425),DAY(S425))&gt;=$R$2,(DATE(YEAR(S425),MONTH(S425),DAY(S425))&lt;=$S$2),LEFT(R425,3)="PRA"),1,0)),
IF(AND($R$2=0,$S$2=0,DATE(YEAR(S425),MONTH(S425),DAY(S425))&gt;=$O$6,(DATE(YEAR(S425),MONTH(S425),DAY(S425))&lt;=$O$3),INDEX(Potentials!$A$1:$O$1000,MATCH(R425,Potentials!$A$1:$A$1000,0),MATCH("Groupe",Potentials!$A$1:$O$1,0))=$A$2,LEFT(R425,3)="PRA"),1,
IF(AND($R$2&lt;&gt;0,$S$2&lt;&gt;0,DATE(YEAR(S425),MONTH(S425),DAY(S425))&gt;=$R$2,(DATE(YEAR(S425),MONTH(S425),DAY(S425))&lt;=$S$2),INDEX(Potentials!$A$1:$O$1000,MATCH(R425,Potentials!$A$1:$A$1000,0),MATCH("Groupe",Potentials!$A$1:$O$1,0))=$A$2,LEFT(R425,3)="PRA"),1,0))))</f>
      </c>
      <c r="U425" s="47" t="str">
        <f>IF(T425&lt;&gt;0,SUM($T$4:T425),0)</f>
      </c>
      <c r="V425" s="1"/>
      <c r="W425" s="17"/>
      <c r="Y425" t="str">
        <f>Projects!A423</f>
      </c>
      <c r="Z425" s="1" t="str">
        <f>Projects!I423</f>
      </c>
      <c r="AA425" s="47" t="str">
        <f>IF($A$2="Tous",
IF(AND($Y$2=0,$Z$2=0,DATE(YEAR(Z425),MONTH(Z425),DAY(Z425))&gt;=$O$6,(DATE(YEAR(Z425),MONTH(Z425),DAY(Z425))&lt;=$O$3)),1,
IF(AND($Y$2&lt;&gt;0,$Z$2&lt;&gt;0,DATE(YEAR(Z425),MONTH(Z425),DAY(Z425))&gt;=$Y$2,(DATE(YEAR(Z425),MONTH(Z425),DAY(Z425))&lt;=$Z$2)),1,0)),
IF(AND($Y$2=0,$Z$2=0,DATE(YEAR(Z425),MONTH(Z425),DAY(Z425))&gt;=$O$6,(DATE(YEAR(Z425),MONTH(Z425),DAY(Z425))&lt;=$O$3),INDEX(Projects!$A$1:$O$1000,MATCH(Y425,Projects!$A$1:$A$1000,0),MATCH("Groupe",Projects!$A$1:$O$1,0))=$A$2),1,
IF(AND($Y$2&lt;&gt;0,$Z$2&lt;&gt;0,DATE(YEAR(Z425),MONTH(Z425),DAY(Z425))&gt;=$Y$2,(DATE(YEAR(Z425),MONTH(Z425),DAY(Z425))&lt;=$Z$2),INDEX(Projects!$A$1:$O$1000,MATCH(Y425,Projects!$A$1:$A$1000,0),MATCH("Groupe",Projects!$A$1:$O$1,0))=$A$2),1,0)))</f>
      </c>
      <c r="AB425" s="47" t="str">
        <f>IF(AA425&lt;&gt;0,SUM($AA$4:AA425),0)</f>
      </c>
      <c r="AC425" s="1"/>
      <c r="AD425" s="17"/>
      <c r="AF425" t="str">
        <f>Projects!A423</f>
      </c>
      <c r="AG425" s="1" t="str">
        <f>Projects!D423</f>
      </c>
      <c r="AH425" s="47" t="str">
        <f>IF($A$2="Tous",
IF(AND($AF$2=0,$AG$2=0,DATE(YEAR(AG425),MONTH(AG425),DAY(AG425))&gt;=$O$6,(DATE(YEAR(AG425),MONTH(AG425),DAY(AG425))&lt;=$O$3)),1,
IF(AND($AF$2&lt;&gt;0,$AG$2&lt;&gt;0,DATE(YEAR(AG425),MONTH(AG425),DAY(AG425))&gt;=$AF$2,(DATE(YEAR(AG425),MONTH(AG425),DAY(AG425))&lt;=$AG$2)),1,0)),
IF(AND($AF$2=0,$AG$2=0,DATE(YEAR(AG425),MONTH(AG425),DAY(AG425))&gt;=$O$6,(DATE(YEAR(AG425),MONTH(AG425),DAY(AG425))&lt;=$O$3),INDEX(Projects!$A$1:$O$1000,MATCH(AF425,Projects!$A$1:$A$1000,0),MATCH("Groupe",Projects!$A$1:$O$1,0))=$A$2),1,
IF(AND($AF$2&lt;&gt;0,$AG$2&lt;&gt;0,DATE(YEAR(AG425),MONTH(AG425),DAY(AG425))&gt;=$AF$2,(DATE(YEAR(AG425),MONTH(AG425),DAY(AG425))&lt;=$AG$2),INDEX(Projects!$A$1:$O$1000,MATCH(AF425,Projects!$A$1:$A$1000,0),MATCH("Groupe",Projects!$A$1:$O$1,0))=$A$2),1,0)))</f>
      </c>
      <c r="AI425" s="47" t="str">
        <f>IF(AH425&lt;&gt;0,SUM($AH$4:AH425),0)</f>
      </c>
      <c r="AJ425" s="1"/>
      <c r="AK425" s="17"/>
      <c r="AM425" t="str">
        <f>Potentials!A423</f>
      </c>
      <c r="AN425" s="1" t="str">
        <f>Potentials!L423</f>
      </c>
      <c r="AO425" s="47" t="str">
        <f>IF(INDEX(Potentials!$A$1:$O$1000,MATCH(R425,Potentials!$A$1:$A$1000,0),MATCH("Origine setup",Potentials!$A$1:$O$1,0))&lt;&gt;"",0,
IF($A$2="Tous",
IF(AND($AM$2=0,$AN$2=0,DATE(YEAR(AN425),MONTH(AN425),DAY(AN425))&gt;=$O$6,(DATE(YEAR(AN425),MONTH(AN425),DAY(AN425))&lt;=$O$3),INDEX(Potentials!$A$1:$O$10000,MATCH(AM425,Potentials!$A$1:$A$1000,0),MATCH("Statut",Potentials!$A$1:$O$1,0))="9 -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IF(AND($AM$2&lt;&gt;0,$AN$2&lt;&gt;0,DATE(YEAR(AN425),MONTH(AN425),DAY(AN425))&gt;=$AM$2,(DATE(YEAR(AN425),MONTH(AN425),DAY(AN425))&lt;=$AN$2),INDEX(Potentials!$A$1:$O$10000,MATCH(AM425,Potentials!$A$1:$A$1000,0),MATCH("Statut",Potentials!$A$1:$O$1,0))="9 - Perdu"),1,0)),
IF(AND($AM$2=0,$AN$2=0,DATE(YEAR(AN425),MONTH(AN425),DAY(AN425))&gt;=$O$6,(DATE(YEAR(AN425),MONTH(AN425),DAY(AN425))&lt;=$O$3),INDEX(Potentials!$A$1:$O$1000,MATCH(AM425,Potentials!$A$1:$A$1000,0),MATCH("Groupe",Potentials!$A$1:$O$1,0))=$A$2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,MATCH(AM425,Potentials!$A$1:$A$1000,0),MATCH("Groupe",Potentials!$A$1:$O$1,0))=$A$2,INDEX(Potentials!$A$1:$O$10000,MATCH(AM425,Potentials!$A$1:$A$1000,0),MATCH("Statut",Potentials!$A$1:$O$1,0))="9 - Perdu"),1,0))))</f>
      </c>
      <c r="AP425" s="47" t="str">
        <f>IF(AO425&lt;&gt;0,SUM($AO$4:AO425),0)</f>
      </c>
      <c r="AQ425" s="1"/>
      <c r="AR425" s="17"/>
      <c r="AT425" t="str">
        <f>IF(COUNTIF($AT$4:AT424,Potentials!B423)&gt;0,"",Potentials!B423)</f>
      </c>
      <c r="AU425" s="2" t="str">
        <f t="array" ref="AU425" aca="1" ca="1">IF($A$2="Tous",SUMPRODUCT((Potentials!$F$2:$F$2000)*(Potentials!$B$2:$B$2000=AT425)*(Potentials!$E$2:$E$2000&lt;&gt;"8 - Gagne")*(Potentials!$E$2:$E$2000&lt;&gt;"9 - Perdu")*(Potentials!$E$2:$E$2000&lt;&gt;"10 - Gele"))
+SUMPRODUCT((Potentials!$F$2:$F$2000=0)*(Potentials!$B$2:$B$2000=AT425)*(Potentials!$D$2:$D$2000)*(Potentials!$E$2:$E$2000&lt;&gt;"8 - Gagne")*(Potentials!$E$2:$E$2000&lt;&gt;"9 - Perdu")*(Potentials!$E$2:$E$2000&lt;&gt;"10 - Gele")),
SUMPRODUCT((Potentials!$F$2:$F$2000)*(Potentials!$B$2:$B$2000=AT425)*(Potentials!$E$2:$E$2000&lt;&gt;"8 - Gagne")*(Potentials!$E$2:$E$2000&lt;&gt;"9 - Perdu")*(Potentials!$E$2:$E$2000&lt;&gt;"10 - Gele")*(Potentials!$O$2:$O$2000=$A$2))
+SUMPRODUCT((Potentials!$F$2:$F$2000=0)*(Potentials!$B$2:$B$2000=AT425)*(Potentials!$D$2:$D$2000)*(Potentials!$E$2:$E$2000&lt;&gt;"8 - Gagne")*(Potentials!$E$2:$E$2000&lt;&gt;"9 - Perdu")*(Potentials!$E$2:$E$2000&lt;&gt;"10 - Gele")*(Potentials!$O$2:$O$2000=$A$2)))</f>
      </c>
      <c r="BA425" t="str">
        <f>Potentials!A423</f>
      </c>
      <c r="BB425" s="2" t="str">
        <f t="array" ref="BB425" aca="1" ca="1">IF($A$2="Tous",SUMPRODUCT((Potentials!$F$2:$F$2000)*(Potentials!$A$2:$A$2000=BA425)*(Potentials!$E$2:$E$2000&lt;&gt;"8 - Gagne")*(Potentials!$E$2:$E$2000&lt;&gt;"9 - Perdu")*(Potentials!$E$2:$E$2000&lt;&gt;"10 - Gele"))
+SUMPRODUCT((Potentials!$F$2:$F$2000=0)*(Potentials!$A$2:$A$2000=BA425)*(Potentials!$D$2:$D$2000)*(Potentials!$E$2:$E$2000&lt;&gt;"8 - Gagne")*(Potentials!$E$2:$E$2000&lt;&gt;"9 - Perdu")*(Potentials!$E$2:$E$2000&lt;&gt;"10 - Gele")),
SUMPRODUCT((Potentials!$F$2:$F$2000)*(Potentials!$A$2:$A$2000=BA425)*(Potentials!$E$2:$E$2000&lt;&gt;"8 - Gagne")*(Potentials!$E$2:$E$2000&lt;&gt;"9 - Perdu")*(Potentials!$E$2:$E$2000&lt;&gt;"10 - Gele")*(Potentials!$O$2:$O$2000=$A$2))
+SUMPRODUCT((Potentials!$F$2:$F$2000=0)*(Potentials!$A$2:$A$2000=BA425)*(Potentials!$D$2:$D$2000)*(Potentials!$E$2:$E$2000&lt;&gt;"8 - Gagne")*(Potentials!$E$2:$E$2000&lt;&gt;"9 - Perdu")*(Potentials!$E$2:$E$2000&lt;&gt;"10 - Gele")*(Potentials!$O$2:$O$2000=$A$2)))</f>
      </c>
    </row>
    <row r="426" spans="1:113">
      <c r="R426" t="str">
        <f>Potentials!A424</f>
      </c>
      <c r="S426" s="1" t="str">
        <f>Potentials!M424</f>
      </c>
      <c r="T426" s="47" t="str">
        <f>IF(INDEX(Potentials!$A$1:$O$1000,MATCH(R426,Potentials!$A$1:$A$1000,0),MATCH("Origine setup",Potentials!$A$1:$O$1,0))&lt;&gt;"",0,
IF($A$2="Tous",
IF(AND($R$2=0,$S$2=0,DATE(YEAR(S426),MONTH(S426),DAY(S426))&gt;=$O$6,(DATE(YEAR(S426),MONTH(S426),DAY(S426))&lt;=$O$3),LEFT(R426,3)="PRA"),1,
IF(AND($R$2&lt;&gt;0,$S$2&lt;&gt;0,DATE(YEAR(S426),MONTH(S426),DAY(S426))&gt;=$R$2,(DATE(YEAR(S426),MONTH(S426),DAY(S426))&lt;=$S$2),LEFT(R426,3)="PRA"),1,0)),
IF(AND($R$2=0,$S$2=0,DATE(YEAR(S426),MONTH(S426),DAY(S426))&gt;=$O$6,(DATE(YEAR(S426),MONTH(S426),DAY(S426))&lt;=$O$3),INDEX(Potentials!$A$1:$O$1000,MATCH(R426,Potentials!$A$1:$A$1000,0),MATCH("Groupe",Potentials!$A$1:$O$1,0))=$A$2,LEFT(R426,3)="PRA"),1,
IF(AND($R$2&lt;&gt;0,$S$2&lt;&gt;0,DATE(YEAR(S426),MONTH(S426),DAY(S426))&gt;=$R$2,(DATE(YEAR(S426),MONTH(S426),DAY(S426))&lt;=$S$2),INDEX(Potentials!$A$1:$O$1000,MATCH(R426,Potentials!$A$1:$A$1000,0),MATCH("Groupe",Potentials!$A$1:$O$1,0))=$A$2,LEFT(R426,3)="PRA"),1,0))))</f>
      </c>
      <c r="U426" s="47" t="str">
        <f>IF(T426&lt;&gt;0,SUM($T$4:T426),0)</f>
      </c>
      <c r="V426" s="1"/>
      <c r="W426" s="17"/>
      <c r="Y426" t="str">
        <f>Projects!A424</f>
      </c>
      <c r="Z426" s="1" t="str">
        <f>Projects!I424</f>
      </c>
      <c r="AA426" s="47" t="str">
        <f>IF($A$2="Tous",
IF(AND($Y$2=0,$Z$2=0,DATE(YEAR(Z426),MONTH(Z426),DAY(Z426))&gt;=$O$6,(DATE(YEAR(Z426),MONTH(Z426),DAY(Z426))&lt;=$O$3)),1,
IF(AND($Y$2&lt;&gt;0,$Z$2&lt;&gt;0,DATE(YEAR(Z426),MONTH(Z426),DAY(Z426))&gt;=$Y$2,(DATE(YEAR(Z426),MONTH(Z426),DAY(Z426))&lt;=$Z$2)),1,0)),
IF(AND($Y$2=0,$Z$2=0,DATE(YEAR(Z426),MONTH(Z426),DAY(Z426))&gt;=$O$6,(DATE(YEAR(Z426),MONTH(Z426),DAY(Z426))&lt;=$O$3),INDEX(Projects!$A$1:$O$1000,MATCH(Y426,Projects!$A$1:$A$1000,0),MATCH("Groupe",Projects!$A$1:$O$1,0))=$A$2),1,
IF(AND($Y$2&lt;&gt;0,$Z$2&lt;&gt;0,DATE(YEAR(Z426),MONTH(Z426),DAY(Z426))&gt;=$Y$2,(DATE(YEAR(Z426),MONTH(Z426),DAY(Z426))&lt;=$Z$2),INDEX(Projects!$A$1:$O$1000,MATCH(Y426,Projects!$A$1:$A$1000,0),MATCH("Groupe",Projects!$A$1:$O$1,0))=$A$2),1,0)))</f>
      </c>
      <c r="AB426" s="47" t="str">
        <f>IF(AA426&lt;&gt;0,SUM($AA$4:AA426),0)</f>
      </c>
      <c r="AC426" s="1"/>
      <c r="AD426" s="17"/>
      <c r="AF426" t="str">
        <f>Projects!A424</f>
      </c>
      <c r="AG426" s="1" t="str">
        <f>Projects!D424</f>
      </c>
      <c r="AH426" s="47" t="str">
        <f>IF($A$2="Tous",
IF(AND($AF$2=0,$AG$2=0,DATE(YEAR(AG426),MONTH(AG426),DAY(AG426))&gt;=$O$6,(DATE(YEAR(AG426),MONTH(AG426),DAY(AG426))&lt;=$O$3)),1,
IF(AND($AF$2&lt;&gt;0,$AG$2&lt;&gt;0,DATE(YEAR(AG426),MONTH(AG426),DAY(AG426))&gt;=$AF$2,(DATE(YEAR(AG426),MONTH(AG426),DAY(AG426))&lt;=$AG$2)),1,0)),
IF(AND($AF$2=0,$AG$2=0,DATE(YEAR(AG426),MONTH(AG426),DAY(AG426))&gt;=$O$6,(DATE(YEAR(AG426),MONTH(AG426),DAY(AG426))&lt;=$O$3),INDEX(Projects!$A$1:$O$1000,MATCH(AF426,Projects!$A$1:$A$1000,0),MATCH("Groupe",Projects!$A$1:$O$1,0))=$A$2),1,
IF(AND($AF$2&lt;&gt;0,$AG$2&lt;&gt;0,DATE(YEAR(AG426),MONTH(AG426),DAY(AG426))&gt;=$AF$2,(DATE(YEAR(AG426),MONTH(AG426),DAY(AG426))&lt;=$AG$2),INDEX(Projects!$A$1:$O$1000,MATCH(AF426,Projects!$A$1:$A$1000,0),MATCH("Groupe",Projects!$A$1:$O$1,0))=$A$2),1,0)))</f>
      </c>
      <c r="AI426" s="47" t="str">
        <f>IF(AH426&lt;&gt;0,SUM($AH$4:AH426),0)</f>
      </c>
      <c r="AJ426" s="1"/>
      <c r="AK426" s="17"/>
      <c r="AM426" t="str">
        <f>Potentials!A424</f>
      </c>
      <c r="AN426" s="1" t="str">
        <f>Potentials!L424</f>
      </c>
      <c r="AO426" s="47" t="str">
        <f>IF(INDEX(Potentials!$A$1:$O$1000,MATCH(R426,Potentials!$A$1:$A$1000,0),MATCH("Origine setup",Potentials!$A$1:$O$1,0))&lt;&gt;"",0,
IF($A$2="Tous",
IF(AND($AM$2=0,$AN$2=0,DATE(YEAR(AN426),MONTH(AN426),DAY(AN426))&gt;=$O$6,(DATE(YEAR(AN426),MONTH(AN426),DAY(AN426))&lt;=$O$3),INDEX(Potentials!$A$1:$O$10000,MATCH(AM426,Potentials!$A$1:$A$1000,0),MATCH("Statut",Potentials!$A$1:$O$1,0))="9 -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IF(AND($AM$2&lt;&gt;0,$AN$2&lt;&gt;0,DATE(YEAR(AN426),MONTH(AN426),DAY(AN426))&gt;=$AM$2,(DATE(YEAR(AN426),MONTH(AN426),DAY(AN426))&lt;=$AN$2),INDEX(Potentials!$A$1:$O$10000,MATCH(AM426,Potentials!$A$1:$A$1000,0),MATCH("Statut",Potentials!$A$1:$O$1,0))="9 - Perdu"),1,0)),
IF(AND($AM$2=0,$AN$2=0,DATE(YEAR(AN426),MONTH(AN426),DAY(AN426))&gt;=$O$6,(DATE(YEAR(AN426),MONTH(AN426),DAY(AN426))&lt;=$O$3),INDEX(Potentials!$A$1:$O$1000,MATCH(AM426,Potentials!$A$1:$A$1000,0),MATCH("Groupe",Potentials!$A$1:$O$1,0))=$A$2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,MATCH(AM426,Potentials!$A$1:$A$1000,0),MATCH("Groupe",Potentials!$A$1:$O$1,0))=$A$2,INDEX(Potentials!$A$1:$O$10000,MATCH(AM426,Potentials!$A$1:$A$1000,0),MATCH("Statut",Potentials!$A$1:$O$1,0))="9 - Perdu"),1,0))))</f>
      </c>
      <c r="AP426" s="47" t="str">
        <f>IF(AO426&lt;&gt;0,SUM($AO$4:AO426),0)</f>
      </c>
      <c r="AQ426" s="1"/>
      <c r="AR426" s="17"/>
      <c r="AT426" t="str">
        <f>IF(COUNTIF($AT$4:AT425,Potentials!B424)&gt;0,"",Potentials!B424)</f>
      </c>
      <c r="AU426" s="2" t="str">
        <f t="array" ref="AU426" aca="1" ca="1">IF($A$2="Tous",SUMPRODUCT((Potentials!$F$2:$F$2000)*(Potentials!$B$2:$B$2000=AT426)*(Potentials!$E$2:$E$2000&lt;&gt;"8 - Gagne")*(Potentials!$E$2:$E$2000&lt;&gt;"9 - Perdu")*(Potentials!$E$2:$E$2000&lt;&gt;"10 - Gele"))
+SUMPRODUCT((Potentials!$F$2:$F$2000=0)*(Potentials!$B$2:$B$2000=AT426)*(Potentials!$D$2:$D$2000)*(Potentials!$E$2:$E$2000&lt;&gt;"8 - Gagne")*(Potentials!$E$2:$E$2000&lt;&gt;"9 - Perdu")*(Potentials!$E$2:$E$2000&lt;&gt;"10 - Gele")),
SUMPRODUCT((Potentials!$F$2:$F$2000)*(Potentials!$B$2:$B$2000=AT426)*(Potentials!$E$2:$E$2000&lt;&gt;"8 - Gagne")*(Potentials!$E$2:$E$2000&lt;&gt;"9 - Perdu")*(Potentials!$E$2:$E$2000&lt;&gt;"10 - Gele")*(Potentials!$O$2:$O$2000=$A$2))
+SUMPRODUCT((Potentials!$F$2:$F$2000=0)*(Potentials!$B$2:$B$2000=AT426)*(Potentials!$D$2:$D$2000)*(Potentials!$E$2:$E$2000&lt;&gt;"8 - Gagne")*(Potentials!$E$2:$E$2000&lt;&gt;"9 - Perdu")*(Potentials!$E$2:$E$2000&lt;&gt;"10 - Gele")*(Potentials!$O$2:$O$2000=$A$2)))</f>
      </c>
      <c r="BA426" t="str">
        <f>Potentials!A424</f>
      </c>
      <c r="BB426" s="2" t="str">
        <f t="array" ref="BB426" aca="1" ca="1">IF($A$2="Tous",SUMPRODUCT((Potentials!$F$2:$F$2000)*(Potentials!$A$2:$A$2000=BA426)*(Potentials!$E$2:$E$2000&lt;&gt;"8 - Gagne")*(Potentials!$E$2:$E$2000&lt;&gt;"9 - Perdu")*(Potentials!$E$2:$E$2000&lt;&gt;"10 - Gele"))
+SUMPRODUCT((Potentials!$F$2:$F$2000=0)*(Potentials!$A$2:$A$2000=BA426)*(Potentials!$D$2:$D$2000)*(Potentials!$E$2:$E$2000&lt;&gt;"8 - Gagne")*(Potentials!$E$2:$E$2000&lt;&gt;"9 - Perdu")*(Potentials!$E$2:$E$2000&lt;&gt;"10 - Gele")),
SUMPRODUCT((Potentials!$F$2:$F$2000)*(Potentials!$A$2:$A$2000=BA426)*(Potentials!$E$2:$E$2000&lt;&gt;"8 - Gagne")*(Potentials!$E$2:$E$2000&lt;&gt;"9 - Perdu")*(Potentials!$E$2:$E$2000&lt;&gt;"10 - Gele")*(Potentials!$O$2:$O$2000=$A$2))
+SUMPRODUCT((Potentials!$F$2:$F$2000=0)*(Potentials!$A$2:$A$2000=BA426)*(Potentials!$D$2:$D$2000)*(Potentials!$E$2:$E$2000&lt;&gt;"8 - Gagne")*(Potentials!$E$2:$E$2000&lt;&gt;"9 - Perdu")*(Potentials!$E$2:$E$2000&lt;&gt;"10 - Gele")*(Potentials!$O$2:$O$2000=$A$2)))</f>
      </c>
    </row>
    <row r="427" spans="1:113">
      <c r="R427" t="str">
        <f>Potentials!A425</f>
      </c>
      <c r="S427" s="1" t="str">
        <f>Potentials!M425</f>
      </c>
      <c r="T427" s="47" t="str">
        <f>IF(INDEX(Potentials!$A$1:$O$1000,MATCH(R427,Potentials!$A$1:$A$1000,0),MATCH("Origine setup",Potentials!$A$1:$O$1,0))&lt;&gt;"",0,
IF($A$2="Tous",
IF(AND($R$2=0,$S$2=0,DATE(YEAR(S427),MONTH(S427),DAY(S427))&gt;=$O$6,(DATE(YEAR(S427),MONTH(S427),DAY(S427))&lt;=$O$3),LEFT(R427,3)="PRA"),1,
IF(AND($R$2&lt;&gt;0,$S$2&lt;&gt;0,DATE(YEAR(S427),MONTH(S427),DAY(S427))&gt;=$R$2,(DATE(YEAR(S427),MONTH(S427),DAY(S427))&lt;=$S$2),LEFT(R427,3)="PRA"),1,0)),
IF(AND($R$2=0,$S$2=0,DATE(YEAR(S427),MONTH(S427),DAY(S427))&gt;=$O$6,(DATE(YEAR(S427),MONTH(S427),DAY(S427))&lt;=$O$3),INDEX(Potentials!$A$1:$O$1000,MATCH(R427,Potentials!$A$1:$A$1000,0),MATCH("Groupe",Potentials!$A$1:$O$1,0))=$A$2,LEFT(R427,3)="PRA"),1,
IF(AND($R$2&lt;&gt;0,$S$2&lt;&gt;0,DATE(YEAR(S427),MONTH(S427),DAY(S427))&gt;=$R$2,(DATE(YEAR(S427),MONTH(S427),DAY(S427))&lt;=$S$2),INDEX(Potentials!$A$1:$O$1000,MATCH(R427,Potentials!$A$1:$A$1000,0),MATCH("Groupe",Potentials!$A$1:$O$1,0))=$A$2,LEFT(R427,3)="PRA"),1,0))))</f>
      </c>
      <c r="U427" s="47" t="str">
        <f>IF(T427&lt;&gt;0,SUM($T$4:T427),0)</f>
      </c>
      <c r="V427" s="1"/>
      <c r="W427" s="17"/>
      <c r="Y427" t="str">
        <f>Projects!A425</f>
      </c>
      <c r="Z427" s="1" t="str">
        <f>Projects!I425</f>
      </c>
      <c r="AA427" s="47" t="str">
        <f>IF($A$2="Tous",
IF(AND($Y$2=0,$Z$2=0,DATE(YEAR(Z427),MONTH(Z427),DAY(Z427))&gt;=$O$6,(DATE(YEAR(Z427),MONTH(Z427),DAY(Z427))&lt;=$O$3)),1,
IF(AND($Y$2&lt;&gt;0,$Z$2&lt;&gt;0,DATE(YEAR(Z427),MONTH(Z427),DAY(Z427))&gt;=$Y$2,(DATE(YEAR(Z427),MONTH(Z427),DAY(Z427))&lt;=$Z$2)),1,0)),
IF(AND($Y$2=0,$Z$2=0,DATE(YEAR(Z427),MONTH(Z427),DAY(Z427))&gt;=$O$6,(DATE(YEAR(Z427),MONTH(Z427),DAY(Z427))&lt;=$O$3),INDEX(Projects!$A$1:$O$1000,MATCH(Y427,Projects!$A$1:$A$1000,0),MATCH("Groupe",Projects!$A$1:$O$1,0))=$A$2),1,
IF(AND($Y$2&lt;&gt;0,$Z$2&lt;&gt;0,DATE(YEAR(Z427),MONTH(Z427),DAY(Z427))&gt;=$Y$2,(DATE(YEAR(Z427),MONTH(Z427),DAY(Z427))&lt;=$Z$2),INDEX(Projects!$A$1:$O$1000,MATCH(Y427,Projects!$A$1:$A$1000,0),MATCH("Groupe",Projects!$A$1:$O$1,0))=$A$2),1,0)))</f>
      </c>
      <c r="AB427" s="47" t="str">
        <f>IF(AA427&lt;&gt;0,SUM($AA$4:AA427),0)</f>
      </c>
      <c r="AC427" s="1"/>
      <c r="AD427" s="17"/>
      <c r="AF427" t="str">
        <f>Projects!A425</f>
      </c>
      <c r="AG427" s="1" t="str">
        <f>Projects!D425</f>
      </c>
      <c r="AH427" s="47" t="str">
        <f>IF($A$2="Tous",
IF(AND($AF$2=0,$AG$2=0,DATE(YEAR(AG427),MONTH(AG427),DAY(AG427))&gt;=$O$6,(DATE(YEAR(AG427),MONTH(AG427),DAY(AG427))&lt;=$O$3)),1,
IF(AND($AF$2&lt;&gt;0,$AG$2&lt;&gt;0,DATE(YEAR(AG427),MONTH(AG427),DAY(AG427))&gt;=$AF$2,(DATE(YEAR(AG427),MONTH(AG427),DAY(AG427))&lt;=$AG$2)),1,0)),
IF(AND($AF$2=0,$AG$2=0,DATE(YEAR(AG427),MONTH(AG427),DAY(AG427))&gt;=$O$6,(DATE(YEAR(AG427),MONTH(AG427),DAY(AG427))&lt;=$O$3),INDEX(Projects!$A$1:$O$1000,MATCH(AF427,Projects!$A$1:$A$1000,0),MATCH("Groupe",Projects!$A$1:$O$1,0))=$A$2),1,
IF(AND($AF$2&lt;&gt;0,$AG$2&lt;&gt;0,DATE(YEAR(AG427),MONTH(AG427),DAY(AG427))&gt;=$AF$2,(DATE(YEAR(AG427),MONTH(AG427),DAY(AG427))&lt;=$AG$2),INDEX(Projects!$A$1:$O$1000,MATCH(AF427,Projects!$A$1:$A$1000,0),MATCH("Groupe",Projects!$A$1:$O$1,0))=$A$2),1,0)))</f>
      </c>
      <c r="AI427" s="47" t="str">
        <f>IF(AH427&lt;&gt;0,SUM($AH$4:AH427),0)</f>
      </c>
      <c r="AJ427" s="1"/>
      <c r="AK427" s="17"/>
      <c r="AM427" t="str">
        <f>Potentials!A425</f>
      </c>
      <c r="AN427" s="1" t="str">
        <f>Potentials!L425</f>
      </c>
      <c r="AO427" s="47" t="str">
        <f>IF(INDEX(Potentials!$A$1:$O$1000,MATCH(R427,Potentials!$A$1:$A$1000,0),MATCH("Origine setup",Potentials!$A$1:$O$1,0))&lt;&gt;"",0,
IF($A$2="Tous",
IF(AND($AM$2=0,$AN$2=0,DATE(YEAR(AN427),MONTH(AN427),DAY(AN427))&gt;=$O$6,(DATE(YEAR(AN427),MONTH(AN427),DAY(AN427))&lt;=$O$3),INDEX(Potentials!$A$1:$O$10000,MATCH(AM427,Potentials!$A$1:$A$1000,0),MATCH("Statut",Potentials!$A$1:$O$1,0))="9 -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IF(AND($AM$2&lt;&gt;0,$AN$2&lt;&gt;0,DATE(YEAR(AN427),MONTH(AN427),DAY(AN427))&gt;=$AM$2,(DATE(YEAR(AN427),MONTH(AN427),DAY(AN427))&lt;=$AN$2),INDEX(Potentials!$A$1:$O$10000,MATCH(AM427,Potentials!$A$1:$A$1000,0),MATCH("Statut",Potentials!$A$1:$O$1,0))="9 - Perdu"),1,0)),
IF(AND($AM$2=0,$AN$2=0,DATE(YEAR(AN427),MONTH(AN427),DAY(AN427))&gt;=$O$6,(DATE(YEAR(AN427),MONTH(AN427),DAY(AN427))&lt;=$O$3),INDEX(Potentials!$A$1:$O$1000,MATCH(AM427,Potentials!$A$1:$A$1000,0),MATCH("Groupe",Potentials!$A$1:$O$1,0))=$A$2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,MATCH(AM427,Potentials!$A$1:$A$1000,0),MATCH("Groupe",Potentials!$A$1:$O$1,0))=$A$2,INDEX(Potentials!$A$1:$O$10000,MATCH(AM427,Potentials!$A$1:$A$1000,0),MATCH("Statut",Potentials!$A$1:$O$1,0))="9 - Perdu"),1,0))))</f>
      </c>
      <c r="AP427" s="47" t="str">
        <f>IF(AO427&lt;&gt;0,SUM($AO$4:AO427),0)</f>
      </c>
      <c r="AQ427" s="1"/>
      <c r="AR427" s="17"/>
      <c r="AT427" t="str">
        <f>IF(COUNTIF($AT$4:AT426,Potentials!B425)&gt;0,"",Potentials!B425)</f>
      </c>
      <c r="AU427" s="2" t="str">
        <f t="array" ref="AU427" aca="1" ca="1">IF($A$2="Tous",SUMPRODUCT((Potentials!$F$2:$F$2000)*(Potentials!$B$2:$B$2000=AT427)*(Potentials!$E$2:$E$2000&lt;&gt;"8 - Gagne")*(Potentials!$E$2:$E$2000&lt;&gt;"9 - Perdu")*(Potentials!$E$2:$E$2000&lt;&gt;"10 - Gele"))
+SUMPRODUCT((Potentials!$F$2:$F$2000=0)*(Potentials!$B$2:$B$2000=AT427)*(Potentials!$D$2:$D$2000)*(Potentials!$E$2:$E$2000&lt;&gt;"8 - Gagne")*(Potentials!$E$2:$E$2000&lt;&gt;"9 - Perdu")*(Potentials!$E$2:$E$2000&lt;&gt;"10 - Gele")),
SUMPRODUCT((Potentials!$F$2:$F$2000)*(Potentials!$B$2:$B$2000=AT427)*(Potentials!$E$2:$E$2000&lt;&gt;"8 - Gagne")*(Potentials!$E$2:$E$2000&lt;&gt;"9 - Perdu")*(Potentials!$E$2:$E$2000&lt;&gt;"10 - Gele")*(Potentials!$O$2:$O$2000=$A$2))
+SUMPRODUCT((Potentials!$F$2:$F$2000=0)*(Potentials!$B$2:$B$2000=AT427)*(Potentials!$D$2:$D$2000)*(Potentials!$E$2:$E$2000&lt;&gt;"8 - Gagne")*(Potentials!$E$2:$E$2000&lt;&gt;"9 - Perdu")*(Potentials!$E$2:$E$2000&lt;&gt;"10 - Gele")*(Potentials!$O$2:$O$2000=$A$2)))</f>
      </c>
      <c r="BA427" t="str">
        <f>Potentials!A425</f>
      </c>
      <c r="BB427" s="2" t="str">
        <f t="array" ref="BB427" aca="1" ca="1">IF($A$2="Tous",SUMPRODUCT((Potentials!$F$2:$F$2000)*(Potentials!$A$2:$A$2000=BA427)*(Potentials!$E$2:$E$2000&lt;&gt;"8 - Gagne")*(Potentials!$E$2:$E$2000&lt;&gt;"9 - Perdu")*(Potentials!$E$2:$E$2000&lt;&gt;"10 - Gele"))
+SUMPRODUCT((Potentials!$F$2:$F$2000=0)*(Potentials!$A$2:$A$2000=BA427)*(Potentials!$D$2:$D$2000)*(Potentials!$E$2:$E$2000&lt;&gt;"8 - Gagne")*(Potentials!$E$2:$E$2000&lt;&gt;"9 - Perdu")*(Potentials!$E$2:$E$2000&lt;&gt;"10 - Gele")),
SUMPRODUCT((Potentials!$F$2:$F$2000)*(Potentials!$A$2:$A$2000=BA427)*(Potentials!$E$2:$E$2000&lt;&gt;"8 - Gagne")*(Potentials!$E$2:$E$2000&lt;&gt;"9 - Perdu")*(Potentials!$E$2:$E$2000&lt;&gt;"10 - Gele")*(Potentials!$O$2:$O$2000=$A$2))
+SUMPRODUCT((Potentials!$F$2:$F$2000=0)*(Potentials!$A$2:$A$2000=BA427)*(Potentials!$D$2:$D$2000)*(Potentials!$E$2:$E$2000&lt;&gt;"8 - Gagne")*(Potentials!$E$2:$E$2000&lt;&gt;"9 - Perdu")*(Potentials!$E$2:$E$2000&lt;&gt;"10 - Gele")*(Potentials!$O$2:$O$2000=$A$2)))</f>
      </c>
    </row>
    <row r="428" spans="1:113">
      <c r="R428" t="str">
        <f>Potentials!A426</f>
      </c>
      <c r="S428" s="1" t="str">
        <f>Potentials!M426</f>
      </c>
      <c r="T428" s="47" t="str">
        <f>IF(INDEX(Potentials!$A$1:$O$1000,MATCH(R428,Potentials!$A$1:$A$1000,0),MATCH("Origine setup",Potentials!$A$1:$O$1,0))&lt;&gt;"",0,
IF($A$2="Tous",
IF(AND($R$2=0,$S$2=0,DATE(YEAR(S428),MONTH(S428),DAY(S428))&gt;=$O$6,(DATE(YEAR(S428),MONTH(S428),DAY(S428))&lt;=$O$3),LEFT(R428,3)="PRA"),1,
IF(AND($R$2&lt;&gt;0,$S$2&lt;&gt;0,DATE(YEAR(S428),MONTH(S428),DAY(S428))&gt;=$R$2,(DATE(YEAR(S428),MONTH(S428),DAY(S428))&lt;=$S$2),LEFT(R428,3)="PRA"),1,0)),
IF(AND($R$2=0,$S$2=0,DATE(YEAR(S428),MONTH(S428),DAY(S428))&gt;=$O$6,(DATE(YEAR(S428),MONTH(S428),DAY(S428))&lt;=$O$3),INDEX(Potentials!$A$1:$O$1000,MATCH(R428,Potentials!$A$1:$A$1000,0),MATCH("Groupe",Potentials!$A$1:$O$1,0))=$A$2,LEFT(R428,3)="PRA"),1,
IF(AND($R$2&lt;&gt;0,$S$2&lt;&gt;0,DATE(YEAR(S428),MONTH(S428),DAY(S428))&gt;=$R$2,(DATE(YEAR(S428),MONTH(S428),DAY(S428))&lt;=$S$2),INDEX(Potentials!$A$1:$O$1000,MATCH(R428,Potentials!$A$1:$A$1000,0),MATCH("Groupe",Potentials!$A$1:$O$1,0))=$A$2,LEFT(R428,3)="PRA"),1,0))))</f>
      </c>
      <c r="U428" s="47" t="str">
        <f>IF(T428&lt;&gt;0,SUM($T$4:T428),0)</f>
      </c>
      <c r="V428" s="1"/>
      <c r="W428" s="17"/>
      <c r="Y428" t="str">
        <f>Projects!A426</f>
      </c>
      <c r="Z428" s="1" t="str">
        <f>Projects!I426</f>
      </c>
      <c r="AA428" s="47" t="str">
        <f>IF($A$2="Tous",
IF(AND($Y$2=0,$Z$2=0,DATE(YEAR(Z428),MONTH(Z428),DAY(Z428))&gt;=$O$6,(DATE(YEAR(Z428),MONTH(Z428),DAY(Z428))&lt;=$O$3)),1,
IF(AND($Y$2&lt;&gt;0,$Z$2&lt;&gt;0,DATE(YEAR(Z428),MONTH(Z428),DAY(Z428))&gt;=$Y$2,(DATE(YEAR(Z428),MONTH(Z428),DAY(Z428))&lt;=$Z$2)),1,0)),
IF(AND($Y$2=0,$Z$2=0,DATE(YEAR(Z428),MONTH(Z428),DAY(Z428))&gt;=$O$6,(DATE(YEAR(Z428),MONTH(Z428),DAY(Z428))&lt;=$O$3),INDEX(Projects!$A$1:$O$1000,MATCH(Y428,Projects!$A$1:$A$1000,0),MATCH("Groupe",Projects!$A$1:$O$1,0))=$A$2),1,
IF(AND($Y$2&lt;&gt;0,$Z$2&lt;&gt;0,DATE(YEAR(Z428),MONTH(Z428),DAY(Z428))&gt;=$Y$2,(DATE(YEAR(Z428),MONTH(Z428),DAY(Z428))&lt;=$Z$2),INDEX(Projects!$A$1:$O$1000,MATCH(Y428,Projects!$A$1:$A$1000,0),MATCH("Groupe",Projects!$A$1:$O$1,0))=$A$2),1,0)))</f>
      </c>
      <c r="AB428" s="47" t="str">
        <f>IF(AA428&lt;&gt;0,SUM($AA$4:AA428),0)</f>
      </c>
      <c r="AC428" s="1"/>
      <c r="AD428" s="17"/>
      <c r="AF428" t="str">
        <f>Projects!A426</f>
      </c>
      <c r="AG428" s="1" t="str">
        <f>Projects!D426</f>
      </c>
      <c r="AH428" s="47" t="str">
        <f>IF($A$2="Tous",
IF(AND($AF$2=0,$AG$2=0,DATE(YEAR(AG428),MONTH(AG428),DAY(AG428))&gt;=$O$6,(DATE(YEAR(AG428),MONTH(AG428),DAY(AG428))&lt;=$O$3)),1,
IF(AND($AF$2&lt;&gt;0,$AG$2&lt;&gt;0,DATE(YEAR(AG428),MONTH(AG428),DAY(AG428))&gt;=$AF$2,(DATE(YEAR(AG428),MONTH(AG428),DAY(AG428))&lt;=$AG$2)),1,0)),
IF(AND($AF$2=0,$AG$2=0,DATE(YEAR(AG428),MONTH(AG428),DAY(AG428))&gt;=$O$6,(DATE(YEAR(AG428),MONTH(AG428),DAY(AG428))&lt;=$O$3),INDEX(Projects!$A$1:$O$1000,MATCH(AF428,Projects!$A$1:$A$1000,0),MATCH("Groupe",Projects!$A$1:$O$1,0))=$A$2),1,
IF(AND($AF$2&lt;&gt;0,$AG$2&lt;&gt;0,DATE(YEAR(AG428),MONTH(AG428),DAY(AG428))&gt;=$AF$2,(DATE(YEAR(AG428),MONTH(AG428),DAY(AG428))&lt;=$AG$2),INDEX(Projects!$A$1:$O$1000,MATCH(AF428,Projects!$A$1:$A$1000,0),MATCH("Groupe",Projects!$A$1:$O$1,0))=$A$2),1,0)))</f>
      </c>
      <c r="AI428" s="47" t="str">
        <f>IF(AH428&lt;&gt;0,SUM($AH$4:AH428),0)</f>
      </c>
      <c r="AJ428" s="1"/>
      <c r="AK428" s="17"/>
      <c r="AM428" t="str">
        <f>Potentials!A426</f>
      </c>
      <c r="AN428" s="1" t="str">
        <f>Potentials!L426</f>
      </c>
      <c r="AO428" s="47" t="str">
        <f>IF(INDEX(Potentials!$A$1:$O$1000,MATCH(R428,Potentials!$A$1:$A$1000,0),MATCH("Origine setup",Potentials!$A$1:$O$1,0))&lt;&gt;"",0,
IF($A$2="Tous",
IF(AND($AM$2=0,$AN$2=0,DATE(YEAR(AN428),MONTH(AN428),DAY(AN428))&gt;=$O$6,(DATE(YEAR(AN428),MONTH(AN428),DAY(AN428))&lt;=$O$3),INDEX(Potentials!$A$1:$O$10000,MATCH(AM428,Potentials!$A$1:$A$1000,0),MATCH("Statut",Potentials!$A$1:$O$1,0))="9 -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IF(AND($AM$2&lt;&gt;0,$AN$2&lt;&gt;0,DATE(YEAR(AN428),MONTH(AN428),DAY(AN428))&gt;=$AM$2,(DATE(YEAR(AN428),MONTH(AN428),DAY(AN428))&lt;=$AN$2),INDEX(Potentials!$A$1:$O$10000,MATCH(AM428,Potentials!$A$1:$A$1000,0),MATCH("Statut",Potentials!$A$1:$O$1,0))="9 - Perdu"),1,0)),
IF(AND($AM$2=0,$AN$2=0,DATE(YEAR(AN428),MONTH(AN428),DAY(AN428))&gt;=$O$6,(DATE(YEAR(AN428),MONTH(AN428),DAY(AN428))&lt;=$O$3),INDEX(Potentials!$A$1:$O$1000,MATCH(AM428,Potentials!$A$1:$A$1000,0),MATCH("Groupe",Potentials!$A$1:$O$1,0))=$A$2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,MATCH(AM428,Potentials!$A$1:$A$1000,0),MATCH("Groupe",Potentials!$A$1:$O$1,0))=$A$2,INDEX(Potentials!$A$1:$O$10000,MATCH(AM428,Potentials!$A$1:$A$1000,0),MATCH("Statut",Potentials!$A$1:$O$1,0))="9 - Perdu"),1,0))))</f>
      </c>
      <c r="AP428" s="47" t="str">
        <f>IF(AO428&lt;&gt;0,SUM($AO$4:AO428),0)</f>
      </c>
      <c r="AQ428" s="1"/>
      <c r="AR428" s="17"/>
      <c r="AT428" t="str">
        <f>IF(COUNTIF($AT$4:AT427,Potentials!B426)&gt;0,"",Potentials!B426)</f>
      </c>
      <c r="AU428" s="2" t="str">
        <f t="array" ref="AU428" aca="1" ca="1">IF($A$2="Tous",SUMPRODUCT((Potentials!$F$2:$F$2000)*(Potentials!$B$2:$B$2000=AT428)*(Potentials!$E$2:$E$2000&lt;&gt;"8 - Gagne")*(Potentials!$E$2:$E$2000&lt;&gt;"9 - Perdu")*(Potentials!$E$2:$E$2000&lt;&gt;"10 - Gele"))
+SUMPRODUCT((Potentials!$F$2:$F$2000=0)*(Potentials!$B$2:$B$2000=AT428)*(Potentials!$D$2:$D$2000)*(Potentials!$E$2:$E$2000&lt;&gt;"8 - Gagne")*(Potentials!$E$2:$E$2000&lt;&gt;"9 - Perdu")*(Potentials!$E$2:$E$2000&lt;&gt;"10 - Gele")),
SUMPRODUCT((Potentials!$F$2:$F$2000)*(Potentials!$B$2:$B$2000=AT428)*(Potentials!$E$2:$E$2000&lt;&gt;"8 - Gagne")*(Potentials!$E$2:$E$2000&lt;&gt;"9 - Perdu")*(Potentials!$E$2:$E$2000&lt;&gt;"10 - Gele")*(Potentials!$O$2:$O$2000=$A$2))
+SUMPRODUCT((Potentials!$F$2:$F$2000=0)*(Potentials!$B$2:$B$2000=AT428)*(Potentials!$D$2:$D$2000)*(Potentials!$E$2:$E$2000&lt;&gt;"8 - Gagne")*(Potentials!$E$2:$E$2000&lt;&gt;"9 - Perdu")*(Potentials!$E$2:$E$2000&lt;&gt;"10 - Gele")*(Potentials!$O$2:$O$2000=$A$2)))</f>
      </c>
      <c r="BA428" t="str">
        <f>Potentials!A426</f>
      </c>
      <c r="BB428" s="2" t="str">
        <f t="array" ref="BB428" aca="1" ca="1">IF($A$2="Tous",SUMPRODUCT((Potentials!$F$2:$F$2000)*(Potentials!$A$2:$A$2000=BA428)*(Potentials!$E$2:$E$2000&lt;&gt;"8 - Gagne")*(Potentials!$E$2:$E$2000&lt;&gt;"9 - Perdu")*(Potentials!$E$2:$E$2000&lt;&gt;"10 - Gele"))
+SUMPRODUCT((Potentials!$F$2:$F$2000=0)*(Potentials!$A$2:$A$2000=BA428)*(Potentials!$D$2:$D$2000)*(Potentials!$E$2:$E$2000&lt;&gt;"8 - Gagne")*(Potentials!$E$2:$E$2000&lt;&gt;"9 - Perdu")*(Potentials!$E$2:$E$2000&lt;&gt;"10 - Gele")),
SUMPRODUCT((Potentials!$F$2:$F$2000)*(Potentials!$A$2:$A$2000=BA428)*(Potentials!$E$2:$E$2000&lt;&gt;"8 - Gagne")*(Potentials!$E$2:$E$2000&lt;&gt;"9 - Perdu")*(Potentials!$E$2:$E$2000&lt;&gt;"10 - Gele")*(Potentials!$O$2:$O$2000=$A$2))
+SUMPRODUCT((Potentials!$F$2:$F$2000=0)*(Potentials!$A$2:$A$2000=BA428)*(Potentials!$D$2:$D$2000)*(Potentials!$E$2:$E$2000&lt;&gt;"8 - Gagne")*(Potentials!$E$2:$E$2000&lt;&gt;"9 - Perdu")*(Potentials!$E$2:$E$2000&lt;&gt;"10 - Gele")*(Potentials!$O$2:$O$2000=$A$2)))</f>
      </c>
    </row>
    <row r="429" spans="1:113">
      <c r="R429" t="str">
        <f>Potentials!A427</f>
      </c>
      <c r="S429" s="1" t="str">
        <f>Potentials!M427</f>
      </c>
      <c r="T429" s="47" t="str">
        <f>IF(INDEX(Potentials!$A$1:$O$1000,MATCH(R429,Potentials!$A$1:$A$1000,0),MATCH("Origine setup",Potentials!$A$1:$O$1,0))&lt;&gt;"",0,
IF($A$2="Tous",
IF(AND($R$2=0,$S$2=0,DATE(YEAR(S429),MONTH(S429),DAY(S429))&gt;=$O$6,(DATE(YEAR(S429),MONTH(S429),DAY(S429))&lt;=$O$3),LEFT(R429,3)="PRA"),1,
IF(AND($R$2&lt;&gt;0,$S$2&lt;&gt;0,DATE(YEAR(S429),MONTH(S429),DAY(S429))&gt;=$R$2,(DATE(YEAR(S429),MONTH(S429),DAY(S429))&lt;=$S$2),LEFT(R429,3)="PRA"),1,0)),
IF(AND($R$2=0,$S$2=0,DATE(YEAR(S429),MONTH(S429),DAY(S429))&gt;=$O$6,(DATE(YEAR(S429),MONTH(S429),DAY(S429))&lt;=$O$3),INDEX(Potentials!$A$1:$O$1000,MATCH(R429,Potentials!$A$1:$A$1000,0),MATCH("Groupe",Potentials!$A$1:$O$1,0))=$A$2,LEFT(R429,3)="PRA"),1,
IF(AND($R$2&lt;&gt;0,$S$2&lt;&gt;0,DATE(YEAR(S429),MONTH(S429),DAY(S429))&gt;=$R$2,(DATE(YEAR(S429),MONTH(S429),DAY(S429))&lt;=$S$2),INDEX(Potentials!$A$1:$O$1000,MATCH(R429,Potentials!$A$1:$A$1000,0),MATCH("Groupe",Potentials!$A$1:$O$1,0))=$A$2,LEFT(R429,3)="PRA"),1,0))))</f>
      </c>
      <c r="U429" s="47" t="str">
        <f>IF(T429&lt;&gt;0,SUM($T$4:T429),0)</f>
      </c>
      <c r="V429" s="1"/>
      <c r="W429" s="17"/>
      <c r="Y429" t="str">
        <f>Projects!A427</f>
      </c>
      <c r="Z429" s="1" t="str">
        <f>Projects!I427</f>
      </c>
      <c r="AA429" s="47" t="str">
        <f>IF($A$2="Tous",
IF(AND($Y$2=0,$Z$2=0,DATE(YEAR(Z429),MONTH(Z429),DAY(Z429))&gt;=$O$6,(DATE(YEAR(Z429),MONTH(Z429),DAY(Z429))&lt;=$O$3)),1,
IF(AND($Y$2&lt;&gt;0,$Z$2&lt;&gt;0,DATE(YEAR(Z429),MONTH(Z429),DAY(Z429))&gt;=$Y$2,(DATE(YEAR(Z429),MONTH(Z429),DAY(Z429))&lt;=$Z$2)),1,0)),
IF(AND($Y$2=0,$Z$2=0,DATE(YEAR(Z429),MONTH(Z429),DAY(Z429))&gt;=$O$6,(DATE(YEAR(Z429),MONTH(Z429),DAY(Z429))&lt;=$O$3),INDEX(Projects!$A$1:$O$1000,MATCH(Y429,Projects!$A$1:$A$1000,0),MATCH("Groupe",Projects!$A$1:$O$1,0))=$A$2),1,
IF(AND($Y$2&lt;&gt;0,$Z$2&lt;&gt;0,DATE(YEAR(Z429),MONTH(Z429),DAY(Z429))&gt;=$Y$2,(DATE(YEAR(Z429),MONTH(Z429),DAY(Z429))&lt;=$Z$2),INDEX(Projects!$A$1:$O$1000,MATCH(Y429,Projects!$A$1:$A$1000,0),MATCH("Groupe",Projects!$A$1:$O$1,0))=$A$2),1,0)))</f>
      </c>
      <c r="AB429" s="47" t="str">
        <f>IF(AA429&lt;&gt;0,SUM($AA$4:AA429),0)</f>
      </c>
      <c r="AC429" s="1"/>
      <c r="AD429" s="17"/>
      <c r="AF429" t="str">
        <f>Projects!A427</f>
      </c>
      <c r="AG429" s="1" t="str">
        <f>Projects!D427</f>
      </c>
      <c r="AH429" s="47" t="str">
        <f>IF($A$2="Tous",
IF(AND($AF$2=0,$AG$2=0,DATE(YEAR(AG429),MONTH(AG429),DAY(AG429))&gt;=$O$6,(DATE(YEAR(AG429),MONTH(AG429),DAY(AG429))&lt;=$O$3)),1,
IF(AND($AF$2&lt;&gt;0,$AG$2&lt;&gt;0,DATE(YEAR(AG429),MONTH(AG429),DAY(AG429))&gt;=$AF$2,(DATE(YEAR(AG429),MONTH(AG429),DAY(AG429))&lt;=$AG$2)),1,0)),
IF(AND($AF$2=0,$AG$2=0,DATE(YEAR(AG429),MONTH(AG429),DAY(AG429))&gt;=$O$6,(DATE(YEAR(AG429),MONTH(AG429),DAY(AG429))&lt;=$O$3),INDEX(Projects!$A$1:$O$1000,MATCH(AF429,Projects!$A$1:$A$1000,0),MATCH("Groupe",Projects!$A$1:$O$1,0))=$A$2),1,
IF(AND($AF$2&lt;&gt;0,$AG$2&lt;&gt;0,DATE(YEAR(AG429),MONTH(AG429),DAY(AG429))&gt;=$AF$2,(DATE(YEAR(AG429),MONTH(AG429),DAY(AG429))&lt;=$AG$2),INDEX(Projects!$A$1:$O$1000,MATCH(AF429,Projects!$A$1:$A$1000,0),MATCH("Groupe",Projects!$A$1:$O$1,0))=$A$2),1,0)))</f>
      </c>
      <c r="AI429" s="47" t="str">
        <f>IF(AH429&lt;&gt;0,SUM($AH$4:AH429),0)</f>
      </c>
      <c r="AJ429" s="1"/>
      <c r="AK429" s="17"/>
      <c r="AM429" t="str">
        <f>Potentials!A427</f>
      </c>
      <c r="AN429" s="1" t="str">
        <f>Potentials!L427</f>
      </c>
      <c r="AO429" s="47" t="str">
        <f>IF(INDEX(Potentials!$A$1:$O$1000,MATCH(R429,Potentials!$A$1:$A$1000,0),MATCH("Origine setup",Potentials!$A$1:$O$1,0))&lt;&gt;"",0,
IF($A$2="Tous",
IF(AND($AM$2=0,$AN$2=0,DATE(YEAR(AN429),MONTH(AN429),DAY(AN429))&gt;=$O$6,(DATE(YEAR(AN429),MONTH(AN429),DAY(AN429))&lt;=$O$3),INDEX(Potentials!$A$1:$O$10000,MATCH(AM429,Potentials!$A$1:$A$1000,0),MATCH("Statut",Potentials!$A$1:$O$1,0))="9 -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IF(AND($AM$2&lt;&gt;0,$AN$2&lt;&gt;0,DATE(YEAR(AN429),MONTH(AN429),DAY(AN429))&gt;=$AM$2,(DATE(YEAR(AN429),MONTH(AN429),DAY(AN429))&lt;=$AN$2),INDEX(Potentials!$A$1:$O$10000,MATCH(AM429,Potentials!$A$1:$A$1000,0),MATCH("Statut",Potentials!$A$1:$O$1,0))="9 - Perdu"),1,0)),
IF(AND($AM$2=0,$AN$2=0,DATE(YEAR(AN429),MONTH(AN429),DAY(AN429))&gt;=$O$6,(DATE(YEAR(AN429),MONTH(AN429),DAY(AN429))&lt;=$O$3),INDEX(Potentials!$A$1:$O$1000,MATCH(AM429,Potentials!$A$1:$A$1000,0),MATCH("Groupe",Potentials!$A$1:$O$1,0))=$A$2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,MATCH(AM429,Potentials!$A$1:$A$1000,0),MATCH("Groupe",Potentials!$A$1:$O$1,0))=$A$2,INDEX(Potentials!$A$1:$O$10000,MATCH(AM429,Potentials!$A$1:$A$1000,0),MATCH("Statut",Potentials!$A$1:$O$1,0))="9 - Perdu"),1,0))))</f>
      </c>
      <c r="AP429" s="47" t="str">
        <f>IF(AO429&lt;&gt;0,SUM($AO$4:AO429),0)</f>
      </c>
      <c r="AQ429" s="1"/>
      <c r="AR429" s="17"/>
      <c r="AT429" t="str">
        <f>IF(COUNTIF($AT$4:AT428,Potentials!B427)&gt;0,"",Potentials!B427)</f>
      </c>
      <c r="AU429" s="2" t="str">
        <f t="array" ref="AU429" aca="1" ca="1">IF($A$2="Tous",SUMPRODUCT((Potentials!$F$2:$F$2000)*(Potentials!$B$2:$B$2000=AT429)*(Potentials!$E$2:$E$2000&lt;&gt;"8 - Gagne")*(Potentials!$E$2:$E$2000&lt;&gt;"9 - Perdu")*(Potentials!$E$2:$E$2000&lt;&gt;"10 - Gele"))
+SUMPRODUCT((Potentials!$F$2:$F$2000=0)*(Potentials!$B$2:$B$2000=AT429)*(Potentials!$D$2:$D$2000)*(Potentials!$E$2:$E$2000&lt;&gt;"8 - Gagne")*(Potentials!$E$2:$E$2000&lt;&gt;"9 - Perdu")*(Potentials!$E$2:$E$2000&lt;&gt;"10 - Gele")),
SUMPRODUCT((Potentials!$F$2:$F$2000)*(Potentials!$B$2:$B$2000=AT429)*(Potentials!$E$2:$E$2000&lt;&gt;"8 - Gagne")*(Potentials!$E$2:$E$2000&lt;&gt;"9 - Perdu")*(Potentials!$E$2:$E$2000&lt;&gt;"10 - Gele")*(Potentials!$O$2:$O$2000=$A$2))
+SUMPRODUCT((Potentials!$F$2:$F$2000=0)*(Potentials!$B$2:$B$2000=AT429)*(Potentials!$D$2:$D$2000)*(Potentials!$E$2:$E$2000&lt;&gt;"8 - Gagne")*(Potentials!$E$2:$E$2000&lt;&gt;"9 - Perdu")*(Potentials!$E$2:$E$2000&lt;&gt;"10 - Gele")*(Potentials!$O$2:$O$2000=$A$2)))</f>
      </c>
      <c r="BA429" t="str">
        <f>Potentials!A427</f>
      </c>
      <c r="BB429" s="2" t="str">
        <f t="array" ref="BB429" aca="1" ca="1">IF($A$2="Tous",SUMPRODUCT((Potentials!$F$2:$F$2000)*(Potentials!$A$2:$A$2000=BA429)*(Potentials!$E$2:$E$2000&lt;&gt;"8 - Gagne")*(Potentials!$E$2:$E$2000&lt;&gt;"9 - Perdu")*(Potentials!$E$2:$E$2000&lt;&gt;"10 - Gele"))
+SUMPRODUCT((Potentials!$F$2:$F$2000=0)*(Potentials!$A$2:$A$2000=BA429)*(Potentials!$D$2:$D$2000)*(Potentials!$E$2:$E$2000&lt;&gt;"8 - Gagne")*(Potentials!$E$2:$E$2000&lt;&gt;"9 - Perdu")*(Potentials!$E$2:$E$2000&lt;&gt;"10 - Gele")),
SUMPRODUCT((Potentials!$F$2:$F$2000)*(Potentials!$A$2:$A$2000=BA429)*(Potentials!$E$2:$E$2000&lt;&gt;"8 - Gagne")*(Potentials!$E$2:$E$2000&lt;&gt;"9 - Perdu")*(Potentials!$E$2:$E$2000&lt;&gt;"10 - Gele")*(Potentials!$O$2:$O$2000=$A$2))
+SUMPRODUCT((Potentials!$F$2:$F$2000=0)*(Potentials!$A$2:$A$2000=BA429)*(Potentials!$D$2:$D$2000)*(Potentials!$E$2:$E$2000&lt;&gt;"8 - Gagne")*(Potentials!$E$2:$E$2000&lt;&gt;"9 - Perdu")*(Potentials!$E$2:$E$2000&lt;&gt;"10 - Gele")*(Potentials!$O$2:$O$2000=$A$2)))</f>
      </c>
    </row>
    <row r="430" spans="1:113">
      <c r="R430" t="str">
        <f>Potentials!A428</f>
      </c>
      <c r="S430" s="1" t="str">
        <f>Potentials!M428</f>
      </c>
      <c r="T430" s="47" t="str">
        <f>IF(INDEX(Potentials!$A$1:$O$1000,MATCH(R430,Potentials!$A$1:$A$1000,0),MATCH("Origine setup",Potentials!$A$1:$O$1,0))&lt;&gt;"",0,
IF($A$2="Tous",
IF(AND($R$2=0,$S$2=0,DATE(YEAR(S430),MONTH(S430),DAY(S430))&gt;=$O$6,(DATE(YEAR(S430),MONTH(S430),DAY(S430))&lt;=$O$3),LEFT(R430,3)="PRA"),1,
IF(AND($R$2&lt;&gt;0,$S$2&lt;&gt;0,DATE(YEAR(S430),MONTH(S430),DAY(S430))&gt;=$R$2,(DATE(YEAR(S430),MONTH(S430),DAY(S430))&lt;=$S$2),LEFT(R430,3)="PRA"),1,0)),
IF(AND($R$2=0,$S$2=0,DATE(YEAR(S430),MONTH(S430),DAY(S430))&gt;=$O$6,(DATE(YEAR(S430),MONTH(S430),DAY(S430))&lt;=$O$3),INDEX(Potentials!$A$1:$O$1000,MATCH(R430,Potentials!$A$1:$A$1000,0),MATCH("Groupe",Potentials!$A$1:$O$1,0))=$A$2,LEFT(R430,3)="PRA"),1,
IF(AND($R$2&lt;&gt;0,$S$2&lt;&gt;0,DATE(YEAR(S430),MONTH(S430),DAY(S430))&gt;=$R$2,(DATE(YEAR(S430),MONTH(S430),DAY(S430))&lt;=$S$2),INDEX(Potentials!$A$1:$O$1000,MATCH(R430,Potentials!$A$1:$A$1000,0),MATCH("Groupe",Potentials!$A$1:$O$1,0))=$A$2,LEFT(R430,3)="PRA"),1,0))))</f>
      </c>
      <c r="U430" s="47" t="str">
        <f>IF(T430&lt;&gt;0,SUM($T$4:T430),0)</f>
      </c>
      <c r="V430" s="1"/>
      <c r="W430" s="17"/>
      <c r="Y430" t="str">
        <f>Projects!A428</f>
      </c>
      <c r="Z430" s="1" t="str">
        <f>Projects!I428</f>
      </c>
      <c r="AA430" s="47" t="str">
        <f>IF($A$2="Tous",
IF(AND($Y$2=0,$Z$2=0,DATE(YEAR(Z430),MONTH(Z430),DAY(Z430))&gt;=$O$6,(DATE(YEAR(Z430),MONTH(Z430),DAY(Z430))&lt;=$O$3)),1,
IF(AND($Y$2&lt;&gt;0,$Z$2&lt;&gt;0,DATE(YEAR(Z430),MONTH(Z430),DAY(Z430))&gt;=$Y$2,(DATE(YEAR(Z430),MONTH(Z430),DAY(Z430))&lt;=$Z$2)),1,0)),
IF(AND($Y$2=0,$Z$2=0,DATE(YEAR(Z430),MONTH(Z430),DAY(Z430))&gt;=$O$6,(DATE(YEAR(Z430),MONTH(Z430),DAY(Z430))&lt;=$O$3),INDEX(Projects!$A$1:$O$1000,MATCH(Y430,Projects!$A$1:$A$1000,0),MATCH("Groupe",Projects!$A$1:$O$1,0))=$A$2),1,
IF(AND($Y$2&lt;&gt;0,$Z$2&lt;&gt;0,DATE(YEAR(Z430),MONTH(Z430),DAY(Z430))&gt;=$Y$2,(DATE(YEAR(Z430),MONTH(Z430),DAY(Z430))&lt;=$Z$2),INDEX(Projects!$A$1:$O$1000,MATCH(Y430,Projects!$A$1:$A$1000,0),MATCH("Groupe",Projects!$A$1:$O$1,0))=$A$2),1,0)))</f>
      </c>
      <c r="AB430" s="47" t="str">
        <f>IF(AA430&lt;&gt;0,SUM($AA$4:AA430),0)</f>
      </c>
      <c r="AC430" s="1"/>
      <c r="AD430" s="17"/>
      <c r="AF430" t="str">
        <f>Projects!A428</f>
      </c>
      <c r="AG430" s="1" t="str">
        <f>Projects!D428</f>
      </c>
      <c r="AH430" s="47" t="str">
        <f>IF($A$2="Tous",
IF(AND($AF$2=0,$AG$2=0,DATE(YEAR(AG430),MONTH(AG430),DAY(AG430))&gt;=$O$6,(DATE(YEAR(AG430),MONTH(AG430),DAY(AG430))&lt;=$O$3)),1,
IF(AND($AF$2&lt;&gt;0,$AG$2&lt;&gt;0,DATE(YEAR(AG430),MONTH(AG430),DAY(AG430))&gt;=$AF$2,(DATE(YEAR(AG430),MONTH(AG430),DAY(AG430))&lt;=$AG$2)),1,0)),
IF(AND($AF$2=0,$AG$2=0,DATE(YEAR(AG430),MONTH(AG430),DAY(AG430))&gt;=$O$6,(DATE(YEAR(AG430),MONTH(AG430),DAY(AG430))&lt;=$O$3),INDEX(Projects!$A$1:$O$1000,MATCH(AF430,Projects!$A$1:$A$1000,0),MATCH("Groupe",Projects!$A$1:$O$1,0))=$A$2),1,
IF(AND($AF$2&lt;&gt;0,$AG$2&lt;&gt;0,DATE(YEAR(AG430),MONTH(AG430),DAY(AG430))&gt;=$AF$2,(DATE(YEAR(AG430),MONTH(AG430),DAY(AG430))&lt;=$AG$2),INDEX(Projects!$A$1:$O$1000,MATCH(AF430,Projects!$A$1:$A$1000,0),MATCH("Groupe",Projects!$A$1:$O$1,0))=$A$2),1,0)))</f>
      </c>
      <c r="AI430" s="47" t="str">
        <f>IF(AH430&lt;&gt;0,SUM($AH$4:AH430),0)</f>
      </c>
      <c r="AJ430" s="1"/>
      <c r="AK430" s="17"/>
      <c r="AM430" t="str">
        <f>Potentials!A428</f>
      </c>
      <c r="AN430" s="1" t="str">
        <f>Potentials!L428</f>
      </c>
      <c r="AO430" s="47" t="str">
        <f>IF(INDEX(Potentials!$A$1:$O$1000,MATCH(R430,Potentials!$A$1:$A$1000,0),MATCH("Origine setup",Potentials!$A$1:$O$1,0))&lt;&gt;"",0,
IF($A$2="Tous",
IF(AND($AM$2=0,$AN$2=0,DATE(YEAR(AN430),MONTH(AN430),DAY(AN430))&gt;=$O$6,(DATE(YEAR(AN430),MONTH(AN430),DAY(AN430))&lt;=$O$3),INDEX(Potentials!$A$1:$O$10000,MATCH(AM430,Potentials!$A$1:$A$1000,0),MATCH("Statut",Potentials!$A$1:$O$1,0))="9 -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IF(AND($AM$2&lt;&gt;0,$AN$2&lt;&gt;0,DATE(YEAR(AN430),MONTH(AN430),DAY(AN430))&gt;=$AM$2,(DATE(YEAR(AN430),MONTH(AN430),DAY(AN430))&lt;=$AN$2),INDEX(Potentials!$A$1:$O$10000,MATCH(AM430,Potentials!$A$1:$A$1000,0),MATCH("Statut",Potentials!$A$1:$O$1,0))="9 - Perdu"),1,0)),
IF(AND($AM$2=0,$AN$2=0,DATE(YEAR(AN430),MONTH(AN430),DAY(AN430))&gt;=$O$6,(DATE(YEAR(AN430),MONTH(AN430),DAY(AN430))&lt;=$O$3),INDEX(Potentials!$A$1:$O$1000,MATCH(AM430,Potentials!$A$1:$A$1000,0),MATCH("Groupe",Potentials!$A$1:$O$1,0))=$A$2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,MATCH(AM430,Potentials!$A$1:$A$1000,0),MATCH("Groupe",Potentials!$A$1:$O$1,0))=$A$2,INDEX(Potentials!$A$1:$O$10000,MATCH(AM430,Potentials!$A$1:$A$1000,0),MATCH("Statut",Potentials!$A$1:$O$1,0))="9 - Perdu"),1,0))))</f>
      </c>
      <c r="AP430" s="47" t="str">
        <f>IF(AO430&lt;&gt;0,SUM($AO$4:AO430),0)</f>
      </c>
      <c r="AQ430" s="1"/>
      <c r="AR430" s="17"/>
      <c r="AT430" t="str">
        <f>IF(COUNTIF($AT$4:AT429,Potentials!B428)&gt;0,"",Potentials!B428)</f>
      </c>
      <c r="AU430" s="2" t="str">
        <f t="array" ref="AU430" aca="1" ca="1">IF($A$2="Tous",SUMPRODUCT((Potentials!$F$2:$F$2000)*(Potentials!$B$2:$B$2000=AT430)*(Potentials!$E$2:$E$2000&lt;&gt;"8 - Gagne")*(Potentials!$E$2:$E$2000&lt;&gt;"9 - Perdu")*(Potentials!$E$2:$E$2000&lt;&gt;"10 - Gele"))
+SUMPRODUCT((Potentials!$F$2:$F$2000=0)*(Potentials!$B$2:$B$2000=AT430)*(Potentials!$D$2:$D$2000)*(Potentials!$E$2:$E$2000&lt;&gt;"8 - Gagne")*(Potentials!$E$2:$E$2000&lt;&gt;"9 - Perdu")*(Potentials!$E$2:$E$2000&lt;&gt;"10 - Gele")),
SUMPRODUCT((Potentials!$F$2:$F$2000)*(Potentials!$B$2:$B$2000=AT430)*(Potentials!$E$2:$E$2000&lt;&gt;"8 - Gagne")*(Potentials!$E$2:$E$2000&lt;&gt;"9 - Perdu")*(Potentials!$E$2:$E$2000&lt;&gt;"10 - Gele")*(Potentials!$O$2:$O$2000=$A$2))
+SUMPRODUCT((Potentials!$F$2:$F$2000=0)*(Potentials!$B$2:$B$2000=AT430)*(Potentials!$D$2:$D$2000)*(Potentials!$E$2:$E$2000&lt;&gt;"8 - Gagne")*(Potentials!$E$2:$E$2000&lt;&gt;"9 - Perdu")*(Potentials!$E$2:$E$2000&lt;&gt;"10 - Gele")*(Potentials!$O$2:$O$2000=$A$2)))</f>
      </c>
      <c r="BA430" t="str">
        <f>Potentials!A428</f>
      </c>
      <c r="BB430" s="2" t="str">
        <f t="array" ref="BB430" aca="1" ca="1">IF($A$2="Tous",SUMPRODUCT((Potentials!$F$2:$F$2000)*(Potentials!$A$2:$A$2000=BA430)*(Potentials!$E$2:$E$2000&lt;&gt;"8 - Gagne")*(Potentials!$E$2:$E$2000&lt;&gt;"9 - Perdu")*(Potentials!$E$2:$E$2000&lt;&gt;"10 - Gele"))
+SUMPRODUCT((Potentials!$F$2:$F$2000=0)*(Potentials!$A$2:$A$2000=BA430)*(Potentials!$D$2:$D$2000)*(Potentials!$E$2:$E$2000&lt;&gt;"8 - Gagne")*(Potentials!$E$2:$E$2000&lt;&gt;"9 - Perdu")*(Potentials!$E$2:$E$2000&lt;&gt;"10 - Gele")),
SUMPRODUCT((Potentials!$F$2:$F$2000)*(Potentials!$A$2:$A$2000=BA430)*(Potentials!$E$2:$E$2000&lt;&gt;"8 - Gagne")*(Potentials!$E$2:$E$2000&lt;&gt;"9 - Perdu")*(Potentials!$E$2:$E$2000&lt;&gt;"10 - Gele")*(Potentials!$O$2:$O$2000=$A$2))
+SUMPRODUCT((Potentials!$F$2:$F$2000=0)*(Potentials!$A$2:$A$2000=BA430)*(Potentials!$D$2:$D$2000)*(Potentials!$E$2:$E$2000&lt;&gt;"8 - Gagne")*(Potentials!$E$2:$E$2000&lt;&gt;"9 - Perdu")*(Potentials!$E$2:$E$2000&lt;&gt;"10 - Gele")*(Potentials!$O$2:$O$2000=$A$2)))</f>
      </c>
    </row>
    <row r="431" spans="1:113">
      <c r="R431" t="str">
        <f>Potentials!A429</f>
      </c>
      <c r="S431" s="1" t="str">
        <f>Potentials!M429</f>
      </c>
      <c r="T431" s="47" t="str">
        <f>IF(INDEX(Potentials!$A$1:$O$1000,MATCH(R431,Potentials!$A$1:$A$1000,0),MATCH("Origine setup",Potentials!$A$1:$O$1,0))&lt;&gt;"",0,
IF($A$2="Tous",
IF(AND($R$2=0,$S$2=0,DATE(YEAR(S431),MONTH(S431),DAY(S431))&gt;=$O$6,(DATE(YEAR(S431),MONTH(S431),DAY(S431))&lt;=$O$3),LEFT(R431,3)="PRA"),1,
IF(AND($R$2&lt;&gt;0,$S$2&lt;&gt;0,DATE(YEAR(S431),MONTH(S431),DAY(S431))&gt;=$R$2,(DATE(YEAR(S431),MONTH(S431),DAY(S431))&lt;=$S$2),LEFT(R431,3)="PRA"),1,0)),
IF(AND($R$2=0,$S$2=0,DATE(YEAR(S431),MONTH(S431),DAY(S431))&gt;=$O$6,(DATE(YEAR(S431),MONTH(S431),DAY(S431))&lt;=$O$3),INDEX(Potentials!$A$1:$O$1000,MATCH(R431,Potentials!$A$1:$A$1000,0),MATCH("Groupe",Potentials!$A$1:$O$1,0))=$A$2,LEFT(R431,3)="PRA"),1,
IF(AND($R$2&lt;&gt;0,$S$2&lt;&gt;0,DATE(YEAR(S431),MONTH(S431),DAY(S431))&gt;=$R$2,(DATE(YEAR(S431),MONTH(S431),DAY(S431))&lt;=$S$2),INDEX(Potentials!$A$1:$O$1000,MATCH(R431,Potentials!$A$1:$A$1000,0),MATCH("Groupe",Potentials!$A$1:$O$1,0))=$A$2,LEFT(R431,3)="PRA"),1,0))))</f>
      </c>
      <c r="U431" s="47" t="str">
        <f>IF(T431&lt;&gt;0,SUM($T$4:T431),0)</f>
      </c>
      <c r="V431" s="1"/>
      <c r="W431" s="17"/>
      <c r="Y431" t="str">
        <f>Projects!A429</f>
      </c>
      <c r="Z431" s="1" t="str">
        <f>Projects!I429</f>
      </c>
      <c r="AA431" s="47" t="str">
        <f>IF($A$2="Tous",
IF(AND($Y$2=0,$Z$2=0,DATE(YEAR(Z431),MONTH(Z431),DAY(Z431))&gt;=$O$6,(DATE(YEAR(Z431),MONTH(Z431),DAY(Z431))&lt;=$O$3)),1,
IF(AND($Y$2&lt;&gt;0,$Z$2&lt;&gt;0,DATE(YEAR(Z431),MONTH(Z431),DAY(Z431))&gt;=$Y$2,(DATE(YEAR(Z431),MONTH(Z431),DAY(Z431))&lt;=$Z$2)),1,0)),
IF(AND($Y$2=0,$Z$2=0,DATE(YEAR(Z431),MONTH(Z431),DAY(Z431))&gt;=$O$6,(DATE(YEAR(Z431),MONTH(Z431),DAY(Z431))&lt;=$O$3),INDEX(Projects!$A$1:$O$1000,MATCH(Y431,Projects!$A$1:$A$1000,0),MATCH("Groupe",Projects!$A$1:$O$1,0))=$A$2),1,
IF(AND($Y$2&lt;&gt;0,$Z$2&lt;&gt;0,DATE(YEAR(Z431),MONTH(Z431),DAY(Z431))&gt;=$Y$2,(DATE(YEAR(Z431),MONTH(Z431),DAY(Z431))&lt;=$Z$2),INDEX(Projects!$A$1:$O$1000,MATCH(Y431,Projects!$A$1:$A$1000,0),MATCH("Groupe",Projects!$A$1:$O$1,0))=$A$2),1,0)))</f>
      </c>
      <c r="AB431" s="47" t="str">
        <f>IF(AA431&lt;&gt;0,SUM($AA$4:AA431),0)</f>
      </c>
      <c r="AC431" s="1"/>
      <c r="AD431" s="17"/>
      <c r="AF431" t="str">
        <f>Projects!A429</f>
      </c>
      <c r="AG431" s="1" t="str">
        <f>Projects!D429</f>
      </c>
      <c r="AH431" s="47" t="str">
        <f>IF($A$2="Tous",
IF(AND($AF$2=0,$AG$2=0,DATE(YEAR(AG431),MONTH(AG431),DAY(AG431))&gt;=$O$6,(DATE(YEAR(AG431),MONTH(AG431),DAY(AG431))&lt;=$O$3)),1,
IF(AND($AF$2&lt;&gt;0,$AG$2&lt;&gt;0,DATE(YEAR(AG431),MONTH(AG431),DAY(AG431))&gt;=$AF$2,(DATE(YEAR(AG431),MONTH(AG431),DAY(AG431))&lt;=$AG$2)),1,0)),
IF(AND($AF$2=0,$AG$2=0,DATE(YEAR(AG431),MONTH(AG431),DAY(AG431))&gt;=$O$6,(DATE(YEAR(AG431),MONTH(AG431),DAY(AG431))&lt;=$O$3),INDEX(Projects!$A$1:$O$1000,MATCH(AF431,Projects!$A$1:$A$1000,0),MATCH("Groupe",Projects!$A$1:$O$1,0))=$A$2),1,
IF(AND($AF$2&lt;&gt;0,$AG$2&lt;&gt;0,DATE(YEAR(AG431),MONTH(AG431),DAY(AG431))&gt;=$AF$2,(DATE(YEAR(AG431),MONTH(AG431),DAY(AG431))&lt;=$AG$2),INDEX(Projects!$A$1:$O$1000,MATCH(AF431,Projects!$A$1:$A$1000,0),MATCH("Groupe",Projects!$A$1:$O$1,0))=$A$2),1,0)))</f>
      </c>
      <c r="AI431" s="47" t="str">
        <f>IF(AH431&lt;&gt;0,SUM($AH$4:AH431),0)</f>
      </c>
      <c r="AJ431" s="1"/>
      <c r="AK431" s="17"/>
      <c r="AM431" t="str">
        <f>Potentials!A429</f>
      </c>
      <c r="AN431" s="1" t="str">
        <f>Potentials!L429</f>
      </c>
      <c r="AO431" s="47" t="str">
        <f>IF(INDEX(Potentials!$A$1:$O$1000,MATCH(R431,Potentials!$A$1:$A$1000,0),MATCH("Origine setup",Potentials!$A$1:$O$1,0))&lt;&gt;"",0,
IF($A$2="Tous",
IF(AND($AM$2=0,$AN$2=0,DATE(YEAR(AN431),MONTH(AN431),DAY(AN431))&gt;=$O$6,(DATE(YEAR(AN431),MONTH(AN431),DAY(AN431))&lt;=$O$3),INDEX(Potentials!$A$1:$O$10000,MATCH(AM431,Potentials!$A$1:$A$1000,0),MATCH("Statut",Potentials!$A$1:$O$1,0))="9 -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IF(AND($AM$2&lt;&gt;0,$AN$2&lt;&gt;0,DATE(YEAR(AN431),MONTH(AN431),DAY(AN431))&gt;=$AM$2,(DATE(YEAR(AN431),MONTH(AN431),DAY(AN431))&lt;=$AN$2),INDEX(Potentials!$A$1:$O$10000,MATCH(AM431,Potentials!$A$1:$A$1000,0),MATCH("Statut",Potentials!$A$1:$O$1,0))="9 - Perdu"),1,0)),
IF(AND($AM$2=0,$AN$2=0,DATE(YEAR(AN431),MONTH(AN431),DAY(AN431))&gt;=$O$6,(DATE(YEAR(AN431),MONTH(AN431),DAY(AN431))&lt;=$O$3),INDEX(Potentials!$A$1:$O$1000,MATCH(AM431,Potentials!$A$1:$A$1000,0),MATCH("Groupe",Potentials!$A$1:$O$1,0))=$A$2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,MATCH(AM431,Potentials!$A$1:$A$1000,0),MATCH("Groupe",Potentials!$A$1:$O$1,0))=$A$2,INDEX(Potentials!$A$1:$O$10000,MATCH(AM431,Potentials!$A$1:$A$1000,0),MATCH("Statut",Potentials!$A$1:$O$1,0))="9 - Perdu"),1,0))))</f>
      </c>
      <c r="AP431" s="47" t="str">
        <f>IF(AO431&lt;&gt;0,SUM($AO$4:AO431),0)</f>
      </c>
      <c r="AQ431" s="1"/>
      <c r="AR431" s="17"/>
      <c r="AT431" t="str">
        <f>IF(COUNTIF($AT$4:AT430,Potentials!B429)&gt;0,"",Potentials!B429)</f>
      </c>
      <c r="AU431" s="2" t="str">
        <f t="array" ref="AU431" aca="1" ca="1">IF($A$2="Tous",SUMPRODUCT((Potentials!$F$2:$F$2000)*(Potentials!$B$2:$B$2000=AT431)*(Potentials!$E$2:$E$2000&lt;&gt;"8 - Gagne")*(Potentials!$E$2:$E$2000&lt;&gt;"9 - Perdu")*(Potentials!$E$2:$E$2000&lt;&gt;"10 - Gele"))
+SUMPRODUCT((Potentials!$F$2:$F$2000=0)*(Potentials!$B$2:$B$2000=AT431)*(Potentials!$D$2:$D$2000)*(Potentials!$E$2:$E$2000&lt;&gt;"8 - Gagne")*(Potentials!$E$2:$E$2000&lt;&gt;"9 - Perdu")*(Potentials!$E$2:$E$2000&lt;&gt;"10 - Gele")),
SUMPRODUCT((Potentials!$F$2:$F$2000)*(Potentials!$B$2:$B$2000=AT431)*(Potentials!$E$2:$E$2000&lt;&gt;"8 - Gagne")*(Potentials!$E$2:$E$2000&lt;&gt;"9 - Perdu")*(Potentials!$E$2:$E$2000&lt;&gt;"10 - Gele")*(Potentials!$O$2:$O$2000=$A$2))
+SUMPRODUCT((Potentials!$F$2:$F$2000=0)*(Potentials!$B$2:$B$2000=AT431)*(Potentials!$D$2:$D$2000)*(Potentials!$E$2:$E$2000&lt;&gt;"8 - Gagne")*(Potentials!$E$2:$E$2000&lt;&gt;"9 - Perdu")*(Potentials!$E$2:$E$2000&lt;&gt;"10 - Gele")*(Potentials!$O$2:$O$2000=$A$2)))</f>
      </c>
      <c r="BA431" t="str">
        <f>Potentials!A429</f>
      </c>
      <c r="BB431" s="2" t="str">
        <f t="array" ref="BB431" aca="1" ca="1">IF($A$2="Tous",SUMPRODUCT((Potentials!$F$2:$F$2000)*(Potentials!$A$2:$A$2000=BA431)*(Potentials!$E$2:$E$2000&lt;&gt;"8 - Gagne")*(Potentials!$E$2:$E$2000&lt;&gt;"9 - Perdu")*(Potentials!$E$2:$E$2000&lt;&gt;"10 - Gele"))
+SUMPRODUCT((Potentials!$F$2:$F$2000=0)*(Potentials!$A$2:$A$2000=BA431)*(Potentials!$D$2:$D$2000)*(Potentials!$E$2:$E$2000&lt;&gt;"8 - Gagne")*(Potentials!$E$2:$E$2000&lt;&gt;"9 - Perdu")*(Potentials!$E$2:$E$2000&lt;&gt;"10 - Gele")),
SUMPRODUCT((Potentials!$F$2:$F$2000)*(Potentials!$A$2:$A$2000=BA431)*(Potentials!$E$2:$E$2000&lt;&gt;"8 - Gagne")*(Potentials!$E$2:$E$2000&lt;&gt;"9 - Perdu")*(Potentials!$E$2:$E$2000&lt;&gt;"10 - Gele")*(Potentials!$O$2:$O$2000=$A$2))
+SUMPRODUCT((Potentials!$F$2:$F$2000=0)*(Potentials!$A$2:$A$2000=BA431)*(Potentials!$D$2:$D$2000)*(Potentials!$E$2:$E$2000&lt;&gt;"8 - Gagne")*(Potentials!$E$2:$E$2000&lt;&gt;"9 - Perdu")*(Potentials!$E$2:$E$2000&lt;&gt;"10 - Gele")*(Potentials!$O$2:$O$2000=$A$2)))</f>
      </c>
    </row>
    <row r="432" spans="1:113">
      <c r="R432" t="str">
        <f>Potentials!A430</f>
      </c>
      <c r="S432" s="1" t="str">
        <f>Potentials!M430</f>
      </c>
      <c r="T432" s="47" t="str">
        <f>IF(INDEX(Potentials!$A$1:$O$1000,MATCH(R432,Potentials!$A$1:$A$1000,0),MATCH("Origine setup",Potentials!$A$1:$O$1,0))&lt;&gt;"",0,
IF($A$2="Tous",
IF(AND($R$2=0,$S$2=0,DATE(YEAR(S432),MONTH(S432),DAY(S432))&gt;=$O$6,(DATE(YEAR(S432),MONTH(S432),DAY(S432))&lt;=$O$3),LEFT(R432,3)="PRA"),1,
IF(AND($R$2&lt;&gt;0,$S$2&lt;&gt;0,DATE(YEAR(S432),MONTH(S432),DAY(S432))&gt;=$R$2,(DATE(YEAR(S432),MONTH(S432),DAY(S432))&lt;=$S$2),LEFT(R432,3)="PRA"),1,0)),
IF(AND($R$2=0,$S$2=0,DATE(YEAR(S432),MONTH(S432),DAY(S432))&gt;=$O$6,(DATE(YEAR(S432),MONTH(S432),DAY(S432))&lt;=$O$3),INDEX(Potentials!$A$1:$O$1000,MATCH(R432,Potentials!$A$1:$A$1000,0),MATCH("Groupe",Potentials!$A$1:$O$1,0))=$A$2,LEFT(R432,3)="PRA"),1,
IF(AND($R$2&lt;&gt;0,$S$2&lt;&gt;0,DATE(YEAR(S432),MONTH(S432),DAY(S432))&gt;=$R$2,(DATE(YEAR(S432),MONTH(S432),DAY(S432))&lt;=$S$2),INDEX(Potentials!$A$1:$O$1000,MATCH(R432,Potentials!$A$1:$A$1000,0),MATCH("Groupe",Potentials!$A$1:$O$1,0))=$A$2,LEFT(R432,3)="PRA"),1,0))))</f>
      </c>
      <c r="U432" s="47" t="str">
        <f>IF(T432&lt;&gt;0,SUM($T$4:T432),0)</f>
      </c>
      <c r="V432" s="1"/>
      <c r="W432" s="17"/>
      <c r="Y432" t="str">
        <f>Projects!A430</f>
      </c>
      <c r="Z432" s="1" t="str">
        <f>Projects!I430</f>
      </c>
      <c r="AA432" s="47" t="str">
        <f>IF($A$2="Tous",
IF(AND($Y$2=0,$Z$2=0,DATE(YEAR(Z432),MONTH(Z432),DAY(Z432))&gt;=$O$6,(DATE(YEAR(Z432),MONTH(Z432),DAY(Z432))&lt;=$O$3)),1,
IF(AND($Y$2&lt;&gt;0,$Z$2&lt;&gt;0,DATE(YEAR(Z432),MONTH(Z432),DAY(Z432))&gt;=$Y$2,(DATE(YEAR(Z432),MONTH(Z432),DAY(Z432))&lt;=$Z$2)),1,0)),
IF(AND($Y$2=0,$Z$2=0,DATE(YEAR(Z432),MONTH(Z432),DAY(Z432))&gt;=$O$6,(DATE(YEAR(Z432),MONTH(Z432),DAY(Z432))&lt;=$O$3),INDEX(Projects!$A$1:$O$1000,MATCH(Y432,Projects!$A$1:$A$1000,0),MATCH("Groupe",Projects!$A$1:$O$1,0))=$A$2),1,
IF(AND($Y$2&lt;&gt;0,$Z$2&lt;&gt;0,DATE(YEAR(Z432),MONTH(Z432),DAY(Z432))&gt;=$Y$2,(DATE(YEAR(Z432),MONTH(Z432),DAY(Z432))&lt;=$Z$2),INDEX(Projects!$A$1:$O$1000,MATCH(Y432,Projects!$A$1:$A$1000,0),MATCH("Groupe",Projects!$A$1:$O$1,0))=$A$2),1,0)))</f>
      </c>
      <c r="AB432" s="47" t="str">
        <f>IF(AA432&lt;&gt;0,SUM($AA$4:AA432),0)</f>
      </c>
      <c r="AC432" s="1"/>
      <c r="AD432" s="17"/>
      <c r="AF432" t="str">
        <f>Projects!A430</f>
      </c>
      <c r="AG432" s="1" t="str">
        <f>Projects!D430</f>
      </c>
      <c r="AH432" s="47" t="str">
        <f>IF($A$2="Tous",
IF(AND($AF$2=0,$AG$2=0,DATE(YEAR(AG432),MONTH(AG432),DAY(AG432))&gt;=$O$6,(DATE(YEAR(AG432),MONTH(AG432),DAY(AG432))&lt;=$O$3)),1,
IF(AND($AF$2&lt;&gt;0,$AG$2&lt;&gt;0,DATE(YEAR(AG432),MONTH(AG432),DAY(AG432))&gt;=$AF$2,(DATE(YEAR(AG432),MONTH(AG432),DAY(AG432))&lt;=$AG$2)),1,0)),
IF(AND($AF$2=0,$AG$2=0,DATE(YEAR(AG432),MONTH(AG432),DAY(AG432))&gt;=$O$6,(DATE(YEAR(AG432),MONTH(AG432),DAY(AG432))&lt;=$O$3),INDEX(Projects!$A$1:$O$1000,MATCH(AF432,Projects!$A$1:$A$1000,0),MATCH("Groupe",Projects!$A$1:$O$1,0))=$A$2),1,
IF(AND($AF$2&lt;&gt;0,$AG$2&lt;&gt;0,DATE(YEAR(AG432),MONTH(AG432),DAY(AG432))&gt;=$AF$2,(DATE(YEAR(AG432),MONTH(AG432),DAY(AG432))&lt;=$AG$2),INDEX(Projects!$A$1:$O$1000,MATCH(AF432,Projects!$A$1:$A$1000,0),MATCH("Groupe",Projects!$A$1:$O$1,0))=$A$2),1,0)))</f>
      </c>
      <c r="AI432" s="47" t="str">
        <f>IF(AH432&lt;&gt;0,SUM($AH$4:AH432),0)</f>
      </c>
      <c r="AJ432" s="1"/>
      <c r="AK432" s="17"/>
      <c r="AM432" t="str">
        <f>Potentials!A430</f>
      </c>
      <c r="AN432" s="1" t="str">
        <f>Potentials!L430</f>
      </c>
      <c r="AO432" s="47" t="str">
        <f>IF(INDEX(Potentials!$A$1:$O$1000,MATCH(R432,Potentials!$A$1:$A$1000,0),MATCH("Origine setup",Potentials!$A$1:$O$1,0))&lt;&gt;"",0,
IF($A$2="Tous",
IF(AND($AM$2=0,$AN$2=0,DATE(YEAR(AN432),MONTH(AN432),DAY(AN432))&gt;=$O$6,(DATE(YEAR(AN432),MONTH(AN432),DAY(AN432))&lt;=$O$3),INDEX(Potentials!$A$1:$O$10000,MATCH(AM432,Potentials!$A$1:$A$1000,0),MATCH("Statut",Potentials!$A$1:$O$1,0))="9 -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IF(AND($AM$2&lt;&gt;0,$AN$2&lt;&gt;0,DATE(YEAR(AN432),MONTH(AN432),DAY(AN432))&gt;=$AM$2,(DATE(YEAR(AN432),MONTH(AN432),DAY(AN432))&lt;=$AN$2),INDEX(Potentials!$A$1:$O$10000,MATCH(AM432,Potentials!$A$1:$A$1000,0),MATCH("Statut",Potentials!$A$1:$O$1,0))="9 - Perdu"),1,0)),
IF(AND($AM$2=0,$AN$2=0,DATE(YEAR(AN432),MONTH(AN432),DAY(AN432))&gt;=$O$6,(DATE(YEAR(AN432),MONTH(AN432),DAY(AN432))&lt;=$O$3),INDEX(Potentials!$A$1:$O$1000,MATCH(AM432,Potentials!$A$1:$A$1000,0),MATCH("Groupe",Potentials!$A$1:$O$1,0))=$A$2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,MATCH(AM432,Potentials!$A$1:$A$1000,0),MATCH("Groupe",Potentials!$A$1:$O$1,0))=$A$2,INDEX(Potentials!$A$1:$O$10000,MATCH(AM432,Potentials!$A$1:$A$1000,0),MATCH("Statut",Potentials!$A$1:$O$1,0))="9 - Perdu"),1,0))))</f>
      </c>
      <c r="AP432" s="47" t="str">
        <f>IF(AO432&lt;&gt;0,SUM($AO$4:AO432),0)</f>
      </c>
      <c r="AQ432" s="1"/>
      <c r="AR432" s="17"/>
      <c r="AT432" t="str">
        <f>IF(COUNTIF($AT$4:AT431,Potentials!B430)&gt;0,"",Potentials!B430)</f>
      </c>
      <c r="AU432" s="2" t="str">
        <f t="array" ref="AU432" aca="1" ca="1">IF($A$2="Tous",SUMPRODUCT((Potentials!$F$2:$F$2000)*(Potentials!$B$2:$B$2000=AT432)*(Potentials!$E$2:$E$2000&lt;&gt;"8 - Gagne")*(Potentials!$E$2:$E$2000&lt;&gt;"9 - Perdu")*(Potentials!$E$2:$E$2000&lt;&gt;"10 - Gele"))
+SUMPRODUCT((Potentials!$F$2:$F$2000=0)*(Potentials!$B$2:$B$2000=AT432)*(Potentials!$D$2:$D$2000)*(Potentials!$E$2:$E$2000&lt;&gt;"8 - Gagne")*(Potentials!$E$2:$E$2000&lt;&gt;"9 - Perdu")*(Potentials!$E$2:$E$2000&lt;&gt;"10 - Gele")),
SUMPRODUCT((Potentials!$F$2:$F$2000)*(Potentials!$B$2:$B$2000=AT432)*(Potentials!$E$2:$E$2000&lt;&gt;"8 - Gagne")*(Potentials!$E$2:$E$2000&lt;&gt;"9 - Perdu")*(Potentials!$E$2:$E$2000&lt;&gt;"10 - Gele")*(Potentials!$O$2:$O$2000=$A$2))
+SUMPRODUCT((Potentials!$F$2:$F$2000=0)*(Potentials!$B$2:$B$2000=AT432)*(Potentials!$D$2:$D$2000)*(Potentials!$E$2:$E$2000&lt;&gt;"8 - Gagne")*(Potentials!$E$2:$E$2000&lt;&gt;"9 - Perdu")*(Potentials!$E$2:$E$2000&lt;&gt;"10 - Gele")*(Potentials!$O$2:$O$2000=$A$2)))</f>
      </c>
      <c r="BA432" t="str">
        <f>Potentials!A430</f>
      </c>
      <c r="BB432" s="2" t="str">
        <f t="array" ref="BB432" aca="1" ca="1">IF($A$2="Tous",SUMPRODUCT((Potentials!$F$2:$F$2000)*(Potentials!$A$2:$A$2000=BA432)*(Potentials!$E$2:$E$2000&lt;&gt;"8 - Gagne")*(Potentials!$E$2:$E$2000&lt;&gt;"9 - Perdu")*(Potentials!$E$2:$E$2000&lt;&gt;"10 - Gele"))
+SUMPRODUCT((Potentials!$F$2:$F$2000=0)*(Potentials!$A$2:$A$2000=BA432)*(Potentials!$D$2:$D$2000)*(Potentials!$E$2:$E$2000&lt;&gt;"8 - Gagne")*(Potentials!$E$2:$E$2000&lt;&gt;"9 - Perdu")*(Potentials!$E$2:$E$2000&lt;&gt;"10 - Gele")),
SUMPRODUCT((Potentials!$F$2:$F$2000)*(Potentials!$A$2:$A$2000=BA432)*(Potentials!$E$2:$E$2000&lt;&gt;"8 - Gagne")*(Potentials!$E$2:$E$2000&lt;&gt;"9 - Perdu")*(Potentials!$E$2:$E$2000&lt;&gt;"10 - Gele")*(Potentials!$O$2:$O$2000=$A$2))
+SUMPRODUCT((Potentials!$F$2:$F$2000=0)*(Potentials!$A$2:$A$2000=BA432)*(Potentials!$D$2:$D$2000)*(Potentials!$E$2:$E$2000&lt;&gt;"8 - Gagne")*(Potentials!$E$2:$E$2000&lt;&gt;"9 - Perdu")*(Potentials!$E$2:$E$2000&lt;&gt;"10 - Gele")*(Potentials!$O$2:$O$2000=$A$2)))</f>
      </c>
    </row>
    <row r="433" spans="1:113">
      <c r="R433" t="str">
        <f>Potentials!A431</f>
      </c>
      <c r="S433" s="1" t="str">
        <f>Potentials!M431</f>
      </c>
      <c r="T433" s="47" t="str">
        <f>IF(INDEX(Potentials!$A$1:$O$1000,MATCH(R433,Potentials!$A$1:$A$1000,0),MATCH("Origine setup",Potentials!$A$1:$O$1,0))&lt;&gt;"",0,
IF($A$2="Tous",
IF(AND($R$2=0,$S$2=0,DATE(YEAR(S433),MONTH(S433),DAY(S433))&gt;=$O$6,(DATE(YEAR(S433),MONTH(S433),DAY(S433))&lt;=$O$3),LEFT(R433,3)="PRA"),1,
IF(AND($R$2&lt;&gt;0,$S$2&lt;&gt;0,DATE(YEAR(S433),MONTH(S433),DAY(S433))&gt;=$R$2,(DATE(YEAR(S433),MONTH(S433),DAY(S433))&lt;=$S$2),LEFT(R433,3)="PRA"),1,0)),
IF(AND($R$2=0,$S$2=0,DATE(YEAR(S433),MONTH(S433),DAY(S433))&gt;=$O$6,(DATE(YEAR(S433),MONTH(S433),DAY(S433))&lt;=$O$3),INDEX(Potentials!$A$1:$O$1000,MATCH(R433,Potentials!$A$1:$A$1000,0),MATCH("Groupe",Potentials!$A$1:$O$1,0))=$A$2,LEFT(R433,3)="PRA"),1,
IF(AND($R$2&lt;&gt;0,$S$2&lt;&gt;0,DATE(YEAR(S433),MONTH(S433),DAY(S433))&gt;=$R$2,(DATE(YEAR(S433),MONTH(S433),DAY(S433))&lt;=$S$2),INDEX(Potentials!$A$1:$O$1000,MATCH(R433,Potentials!$A$1:$A$1000,0),MATCH("Groupe",Potentials!$A$1:$O$1,0))=$A$2,LEFT(R433,3)="PRA"),1,0))))</f>
      </c>
      <c r="U433" s="47" t="str">
        <f>IF(T433&lt;&gt;0,SUM($T$4:T433),0)</f>
      </c>
      <c r="V433" s="1"/>
      <c r="W433" s="17"/>
      <c r="Y433" t="str">
        <f>Projects!A431</f>
      </c>
      <c r="Z433" s="1" t="str">
        <f>Projects!I431</f>
      </c>
      <c r="AA433" s="47" t="str">
        <f>IF($A$2="Tous",
IF(AND($Y$2=0,$Z$2=0,DATE(YEAR(Z433),MONTH(Z433),DAY(Z433))&gt;=$O$6,(DATE(YEAR(Z433),MONTH(Z433),DAY(Z433))&lt;=$O$3)),1,
IF(AND($Y$2&lt;&gt;0,$Z$2&lt;&gt;0,DATE(YEAR(Z433),MONTH(Z433),DAY(Z433))&gt;=$Y$2,(DATE(YEAR(Z433),MONTH(Z433),DAY(Z433))&lt;=$Z$2)),1,0)),
IF(AND($Y$2=0,$Z$2=0,DATE(YEAR(Z433),MONTH(Z433),DAY(Z433))&gt;=$O$6,(DATE(YEAR(Z433),MONTH(Z433),DAY(Z433))&lt;=$O$3),INDEX(Projects!$A$1:$O$1000,MATCH(Y433,Projects!$A$1:$A$1000,0),MATCH("Groupe",Projects!$A$1:$O$1,0))=$A$2),1,
IF(AND($Y$2&lt;&gt;0,$Z$2&lt;&gt;0,DATE(YEAR(Z433),MONTH(Z433),DAY(Z433))&gt;=$Y$2,(DATE(YEAR(Z433),MONTH(Z433),DAY(Z433))&lt;=$Z$2),INDEX(Projects!$A$1:$O$1000,MATCH(Y433,Projects!$A$1:$A$1000,0),MATCH("Groupe",Projects!$A$1:$O$1,0))=$A$2),1,0)))</f>
      </c>
      <c r="AB433" s="47" t="str">
        <f>IF(AA433&lt;&gt;0,SUM($AA$4:AA433),0)</f>
      </c>
      <c r="AC433" s="1"/>
      <c r="AD433" s="17"/>
      <c r="AF433" t="str">
        <f>Projects!A431</f>
      </c>
      <c r="AG433" s="1" t="str">
        <f>Projects!D431</f>
      </c>
      <c r="AH433" s="47" t="str">
        <f>IF($A$2="Tous",
IF(AND($AF$2=0,$AG$2=0,DATE(YEAR(AG433),MONTH(AG433),DAY(AG433))&gt;=$O$6,(DATE(YEAR(AG433),MONTH(AG433),DAY(AG433))&lt;=$O$3)),1,
IF(AND($AF$2&lt;&gt;0,$AG$2&lt;&gt;0,DATE(YEAR(AG433),MONTH(AG433),DAY(AG433))&gt;=$AF$2,(DATE(YEAR(AG433),MONTH(AG433),DAY(AG433))&lt;=$AG$2)),1,0)),
IF(AND($AF$2=0,$AG$2=0,DATE(YEAR(AG433),MONTH(AG433),DAY(AG433))&gt;=$O$6,(DATE(YEAR(AG433),MONTH(AG433),DAY(AG433))&lt;=$O$3),INDEX(Projects!$A$1:$O$1000,MATCH(AF433,Projects!$A$1:$A$1000,0),MATCH("Groupe",Projects!$A$1:$O$1,0))=$A$2),1,
IF(AND($AF$2&lt;&gt;0,$AG$2&lt;&gt;0,DATE(YEAR(AG433),MONTH(AG433),DAY(AG433))&gt;=$AF$2,(DATE(YEAR(AG433),MONTH(AG433),DAY(AG433))&lt;=$AG$2),INDEX(Projects!$A$1:$O$1000,MATCH(AF433,Projects!$A$1:$A$1000,0),MATCH("Groupe",Projects!$A$1:$O$1,0))=$A$2),1,0)))</f>
      </c>
      <c r="AI433" s="47" t="str">
        <f>IF(AH433&lt;&gt;0,SUM($AH$4:AH433),0)</f>
      </c>
      <c r="AJ433" s="1"/>
      <c r="AK433" s="17"/>
      <c r="AM433" t="str">
        <f>Potentials!A431</f>
      </c>
      <c r="AN433" s="1" t="str">
        <f>Potentials!L431</f>
      </c>
      <c r="AO433" s="47" t="str">
        <f>IF(INDEX(Potentials!$A$1:$O$1000,MATCH(R433,Potentials!$A$1:$A$1000,0),MATCH("Origine setup",Potentials!$A$1:$O$1,0))&lt;&gt;"",0,
IF($A$2="Tous",
IF(AND($AM$2=0,$AN$2=0,DATE(YEAR(AN433),MONTH(AN433),DAY(AN433))&gt;=$O$6,(DATE(YEAR(AN433),MONTH(AN433),DAY(AN433))&lt;=$O$3),INDEX(Potentials!$A$1:$O$10000,MATCH(AM433,Potentials!$A$1:$A$1000,0),MATCH("Statut",Potentials!$A$1:$O$1,0))="9 -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IF(AND($AM$2&lt;&gt;0,$AN$2&lt;&gt;0,DATE(YEAR(AN433),MONTH(AN433),DAY(AN433))&gt;=$AM$2,(DATE(YEAR(AN433),MONTH(AN433),DAY(AN433))&lt;=$AN$2),INDEX(Potentials!$A$1:$O$10000,MATCH(AM433,Potentials!$A$1:$A$1000,0),MATCH("Statut",Potentials!$A$1:$O$1,0))="9 - Perdu"),1,0)),
IF(AND($AM$2=0,$AN$2=0,DATE(YEAR(AN433),MONTH(AN433),DAY(AN433))&gt;=$O$6,(DATE(YEAR(AN433),MONTH(AN433),DAY(AN433))&lt;=$O$3),INDEX(Potentials!$A$1:$O$1000,MATCH(AM433,Potentials!$A$1:$A$1000,0),MATCH("Groupe",Potentials!$A$1:$O$1,0))=$A$2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,MATCH(AM433,Potentials!$A$1:$A$1000,0),MATCH("Groupe",Potentials!$A$1:$O$1,0))=$A$2,INDEX(Potentials!$A$1:$O$10000,MATCH(AM433,Potentials!$A$1:$A$1000,0),MATCH("Statut",Potentials!$A$1:$O$1,0))="9 - Perdu"),1,0))))</f>
      </c>
      <c r="AP433" s="47" t="str">
        <f>IF(AO433&lt;&gt;0,SUM($AO$4:AO433),0)</f>
      </c>
      <c r="AQ433" s="1"/>
      <c r="AR433" s="17"/>
      <c r="AT433" t="str">
        <f>IF(COUNTIF($AT$4:AT432,Potentials!B431)&gt;0,"",Potentials!B431)</f>
      </c>
      <c r="AU433" s="2" t="str">
        <f t="array" ref="AU433" aca="1" ca="1">IF($A$2="Tous",SUMPRODUCT((Potentials!$F$2:$F$2000)*(Potentials!$B$2:$B$2000=AT433)*(Potentials!$E$2:$E$2000&lt;&gt;"8 - Gagne")*(Potentials!$E$2:$E$2000&lt;&gt;"9 - Perdu")*(Potentials!$E$2:$E$2000&lt;&gt;"10 - Gele"))
+SUMPRODUCT((Potentials!$F$2:$F$2000=0)*(Potentials!$B$2:$B$2000=AT433)*(Potentials!$D$2:$D$2000)*(Potentials!$E$2:$E$2000&lt;&gt;"8 - Gagne")*(Potentials!$E$2:$E$2000&lt;&gt;"9 - Perdu")*(Potentials!$E$2:$E$2000&lt;&gt;"10 - Gele")),
SUMPRODUCT((Potentials!$F$2:$F$2000)*(Potentials!$B$2:$B$2000=AT433)*(Potentials!$E$2:$E$2000&lt;&gt;"8 - Gagne")*(Potentials!$E$2:$E$2000&lt;&gt;"9 - Perdu")*(Potentials!$E$2:$E$2000&lt;&gt;"10 - Gele")*(Potentials!$O$2:$O$2000=$A$2))
+SUMPRODUCT((Potentials!$F$2:$F$2000=0)*(Potentials!$B$2:$B$2000=AT433)*(Potentials!$D$2:$D$2000)*(Potentials!$E$2:$E$2000&lt;&gt;"8 - Gagne")*(Potentials!$E$2:$E$2000&lt;&gt;"9 - Perdu")*(Potentials!$E$2:$E$2000&lt;&gt;"10 - Gele")*(Potentials!$O$2:$O$2000=$A$2)))</f>
      </c>
      <c r="BA433" t="str">
        <f>Potentials!A431</f>
      </c>
      <c r="BB433" s="2" t="str">
        <f t="array" ref="BB433" aca="1" ca="1">IF($A$2="Tous",SUMPRODUCT((Potentials!$F$2:$F$2000)*(Potentials!$A$2:$A$2000=BA433)*(Potentials!$E$2:$E$2000&lt;&gt;"8 - Gagne")*(Potentials!$E$2:$E$2000&lt;&gt;"9 - Perdu")*(Potentials!$E$2:$E$2000&lt;&gt;"10 - Gele"))
+SUMPRODUCT((Potentials!$F$2:$F$2000=0)*(Potentials!$A$2:$A$2000=BA433)*(Potentials!$D$2:$D$2000)*(Potentials!$E$2:$E$2000&lt;&gt;"8 - Gagne")*(Potentials!$E$2:$E$2000&lt;&gt;"9 - Perdu")*(Potentials!$E$2:$E$2000&lt;&gt;"10 - Gele")),
SUMPRODUCT((Potentials!$F$2:$F$2000)*(Potentials!$A$2:$A$2000=BA433)*(Potentials!$E$2:$E$2000&lt;&gt;"8 - Gagne")*(Potentials!$E$2:$E$2000&lt;&gt;"9 - Perdu")*(Potentials!$E$2:$E$2000&lt;&gt;"10 - Gele")*(Potentials!$O$2:$O$2000=$A$2))
+SUMPRODUCT((Potentials!$F$2:$F$2000=0)*(Potentials!$A$2:$A$2000=BA433)*(Potentials!$D$2:$D$2000)*(Potentials!$E$2:$E$2000&lt;&gt;"8 - Gagne")*(Potentials!$E$2:$E$2000&lt;&gt;"9 - Perdu")*(Potentials!$E$2:$E$2000&lt;&gt;"10 - Gele")*(Potentials!$O$2:$O$2000=$A$2)))</f>
      </c>
    </row>
    <row r="434" spans="1:113">
      <c r="R434" t="str">
        <f>Potentials!A432</f>
      </c>
      <c r="S434" s="1" t="str">
        <f>Potentials!M432</f>
      </c>
      <c r="T434" s="47" t="str">
        <f>IF(INDEX(Potentials!$A$1:$O$1000,MATCH(R434,Potentials!$A$1:$A$1000,0),MATCH("Origine setup",Potentials!$A$1:$O$1,0))&lt;&gt;"",0,
IF($A$2="Tous",
IF(AND($R$2=0,$S$2=0,DATE(YEAR(S434),MONTH(S434),DAY(S434))&gt;=$O$6,(DATE(YEAR(S434),MONTH(S434),DAY(S434))&lt;=$O$3),LEFT(R434,3)="PRA"),1,
IF(AND($R$2&lt;&gt;0,$S$2&lt;&gt;0,DATE(YEAR(S434),MONTH(S434),DAY(S434))&gt;=$R$2,(DATE(YEAR(S434),MONTH(S434),DAY(S434))&lt;=$S$2),LEFT(R434,3)="PRA"),1,0)),
IF(AND($R$2=0,$S$2=0,DATE(YEAR(S434),MONTH(S434),DAY(S434))&gt;=$O$6,(DATE(YEAR(S434),MONTH(S434),DAY(S434))&lt;=$O$3),INDEX(Potentials!$A$1:$O$1000,MATCH(R434,Potentials!$A$1:$A$1000,0),MATCH("Groupe",Potentials!$A$1:$O$1,0))=$A$2,LEFT(R434,3)="PRA"),1,
IF(AND($R$2&lt;&gt;0,$S$2&lt;&gt;0,DATE(YEAR(S434),MONTH(S434),DAY(S434))&gt;=$R$2,(DATE(YEAR(S434),MONTH(S434),DAY(S434))&lt;=$S$2),INDEX(Potentials!$A$1:$O$1000,MATCH(R434,Potentials!$A$1:$A$1000,0),MATCH("Groupe",Potentials!$A$1:$O$1,0))=$A$2,LEFT(R434,3)="PRA"),1,0))))</f>
      </c>
      <c r="U434" s="47" t="str">
        <f>IF(T434&lt;&gt;0,SUM($T$4:T434),0)</f>
      </c>
      <c r="V434" s="1"/>
      <c r="W434" s="17"/>
      <c r="Y434" t="str">
        <f>Projects!A432</f>
      </c>
      <c r="Z434" s="1" t="str">
        <f>Projects!I432</f>
      </c>
      <c r="AA434" s="47" t="str">
        <f>IF($A$2="Tous",
IF(AND($Y$2=0,$Z$2=0,DATE(YEAR(Z434),MONTH(Z434),DAY(Z434))&gt;=$O$6,(DATE(YEAR(Z434),MONTH(Z434),DAY(Z434))&lt;=$O$3)),1,
IF(AND($Y$2&lt;&gt;0,$Z$2&lt;&gt;0,DATE(YEAR(Z434),MONTH(Z434),DAY(Z434))&gt;=$Y$2,(DATE(YEAR(Z434),MONTH(Z434),DAY(Z434))&lt;=$Z$2)),1,0)),
IF(AND($Y$2=0,$Z$2=0,DATE(YEAR(Z434),MONTH(Z434),DAY(Z434))&gt;=$O$6,(DATE(YEAR(Z434),MONTH(Z434),DAY(Z434))&lt;=$O$3),INDEX(Projects!$A$1:$O$1000,MATCH(Y434,Projects!$A$1:$A$1000,0),MATCH("Groupe",Projects!$A$1:$O$1,0))=$A$2),1,
IF(AND($Y$2&lt;&gt;0,$Z$2&lt;&gt;0,DATE(YEAR(Z434),MONTH(Z434),DAY(Z434))&gt;=$Y$2,(DATE(YEAR(Z434),MONTH(Z434),DAY(Z434))&lt;=$Z$2),INDEX(Projects!$A$1:$O$1000,MATCH(Y434,Projects!$A$1:$A$1000,0),MATCH("Groupe",Projects!$A$1:$O$1,0))=$A$2),1,0)))</f>
      </c>
      <c r="AB434" s="47" t="str">
        <f>IF(AA434&lt;&gt;0,SUM($AA$4:AA434),0)</f>
      </c>
      <c r="AC434" s="1"/>
      <c r="AD434" s="17"/>
      <c r="AF434" t="str">
        <f>Projects!A432</f>
      </c>
      <c r="AG434" s="1" t="str">
        <f>Projects!D432</f>
      </c>
      <c r="AH434" s="47" t="str">
        <f>IF($A$2="Tous",
IF(AND($AF$2=0,$AG$2=0,DATE(YEAR(AG434),MONTH(AG434),DAY(AG434))&gt;=$O$6,(DATE(YEAR(AG434),MONTH(AG434),DAY(AG434))&lt;=$O$3)),1,
IF(AND($AF$2&lt;&gt;0,$AG$2&lt;&gt;0,DATE(YEAR(AG434),MONTH(AG434),DAY(AG434))&gt;=$AF$2,(DATE(YEAR(AG434),MONTH(AG434),DAY(AG434))&lt;=$AG$2)),1,0)),
IF(AND($AF$2=0,$AG$2=0,DATE(YEAR(AG434),MONTH(AG434),DAY(AG434))&gt;=$O$6,(DATE(YEAR(AG434),MONTH(AG434),DAY(AG434))&lt;=$O$3),INDEX(Projects!$A$1:$O$1000,MATCH(AF434,Projects!$A$1:$A$1000,0),MATCH("Groupe",Projects!$A$1:$O$1,0))=$A$2),1,
IF(AND($AF$2&lt;&gt;0,$AG$2&lt;&gt;0,DATE(YEAR(AG434),MONTH(AG434),DAY(AG434))&gt;=$AF$2,(DATE(YEAR(AG434),MONTH(AG434),DAY(AG434))&lt;=$AG$2),INDEX(Projects!$A$1:$O$1000,MATCH(AF434,Projects!$A$1:$A$1000,0),MATCH("Groupe",Projects!$A$1:$O$1,0))=$A$2),1,0)))</f>
      </c>
      <c r="AI434" s="47" t="str">
        <f>IF(AH434&lt;&gt;0,SUM($AH$4:AH434),0)</f>
      </c>
      <c r="AJ434" s="1"/>
      <c r="AK434" s="17"/>
      <c r="AM434" t="str">
        <f>Potentials!A432</f>
      </c>
      <c r="AN434" s="1" t="str">
        <f>Potentials!L432</f>
      </c>
      <c r="AO434" s="47" t="str">
        <f>IF(INDEX(Potentials!$A$1:$O$1000,MATCH(R434,Potentials!$A$1:$A$1000,0),MATCH("Origine setup",Potentials!$A$1:$O$1,0))&lt;&gt;"",0,
IF($A$2="Tous",
IF(AND($AM$2=0,$AN$2=0,DATE(YEAR(AN434),MONTH(AN434),DAY(AN434))&gt;=$O$6,(DATE(YEAR(AN434),MONTH(AN434),DAY(AN434))&lt;=$O$3),INDEX(Potentials!$A$1:$O$10000,MATCH(AM434,Potentials!$A$1:$A$1000,0),MATCH("Statut",Potentials!$A$1:$O$1,0))="9 -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IF(AND($AM$2&lt;&gt;0,$AN$2&lt;&gt;0,DATE(YEAR(AN434),MONTH(AN434),DAY(AN434))&gt;=$AM$2,(DATE(YEAR(AN434),MONTH(AN434),DAY(AN434))&lt;=$AN$2),INDEX(Potentials!$A$1:$O$10000,MATCH(AM434,Potentials!$A$1:$A$1000,0),MATCH("Statut",Potentials!$A$1:$O$1,0))="9 - Perdu"),1,0)),
IF(AND($AM$2=0,$AN$2=0,DATE(YEAR(AN434),MONTH(AN434),DAY(AN434))&gt;=$O$6,(DATE(YEAR(AN434),MONTH(AN434),DAY(AN434))&lt;=$O$3),INDEX(Potentials!$A$1:$O$1000,MATCH(AM434,Potentials!$A$1:$A$1000,0),MATCH("Groupe",Potentials!$A$1:$O$1,0))=$A$2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,MATCH(AM434,Potentials!$A$1:$A$1000,0),MATCH("Groupe",Potentials!$A$1:$O$1,0))=$A$2,INDEX(Potentials!$A$1:$O$10000,MATCH(AM434,Potentials!$A$1:$A$1000,0),MATCH("Statut",Potentials!$A$1:$O$1,0))="9 - Perdu"),1,0))))</f>
      </c>
      <c r="AP434" s="47" t="str">
        <f>IF(AO434&lt;&gt;0,SUM($AO$4:AO434),0)</f>
      </c>
      <c r="AQ434" s="1"/>
      <c r="AR434" s="17"/>
      <c r="AT434" t="str">
        <f>IF(COUNTIF($AT$4:AT433,Potentials!B432)&gt;0,"",Potentials!B432)</f>
      </c>
      <c r="AU434" s="2" t="str">
        <f t="array" ref="AU434" aca="1" ca="1">IF($A$2="Tous",SUMPRODUCT((Potentials!$F$2:$F$2000)*(Potentials!$B$2:$B$2000=AT434)*(Potentials!$E$2:$E$2000&lt;&gt;"8 - Gagne")*(Potentials!$E$2:$E$2000&lt;&gt;"9 - Perdu")*(Potentials!$E$2:$E$2000&lt;&gt;"10 - Gele"))
+SUMPRODUCT((Potentials!$F$2:$F$2000=0)*(Potentials!$B$2:$B$2000=AT434)*(Potentials!$D$2:$D$2000)*(Potentials!$E$2:$E$2000&lt;&gt;"8 - Gagne")*(Potentials!$E$2:$E$2000&lt;&gt;"9 - Perdu")*(Potentials!$E$2:$E$2000&lt;&gt;"10 - Gele")),
SUMPRODUCT((Potentials!$F$2:$F$2000)*(Potentials!$B$2:$B$2000=AT434)*(Potentials!$E$2:$E$2000&lt;&gt;"8 - Gagne")*(Potentials!$E$2:$E$2000&lt;&gt;"9 - Perdu")*(Potentials!$E$2:$E$2000&lt;&gt;"10 - Gele")*(Potentials!$O$2:$O$2000=$A$2))
+SUMPRODUCT((Potentials!$F$2:$F$2000=0)*(Potentials!$B$2:$B$2000=AT434)*(Potentials!$D$2:$D$2000)*(Potentials!$E$2:$E$2000&lt;&gt;"8 - Gagne")*(Potentials!$E$2:$E$2000&lt;&gt;"9 - Perdu")*(Potentials!$E$2:$E$2000&lt;&gt;"10 - Gele")*(Potentials!$O$2:$O$2000=$A$2)))</f>
      </c>
      <c r="BA434" t="str">
        <f>Potentials!A432</f>
      </c>
      <c r="BB434" s="2" t="str">
        <f t="array" ref="BB434" aca="1" ca="1">IF($A$2="Tous",SUMPRODUCT((Potentials!$F$2:$F$2000)*(Potentials!$A$2:$A$2000=BA434)*(Potentials!$E$2:$E$2000&lt;&gt;"8 - Gagne")*(Potentials!$E$2:$E$2000&lt;&gt;"9 - Perdu")*(Potentials!$E$2:$E$2000&lt;&gt;"10 - Gele"))
+SUMPRODUCT((Potentials!$F$2:$F$2000=0)*(Potentials!$A$2:$A$2000=BA434)*(Potentials!$D$2:$D$2000)*(Potentials!$E$2:$E$2000&lt;&gt;"8 - Gagne")*(Potentials!$E$2:$E$2000&lt;&gt;"9 - Perdu")*(Potentials!$E$2:$E$2000&lt;&gt;"10 - Gele")),
SUMPRODUCT((Potentials!$F$2:$F$2000)*(Potentials!$A$2:$A$2000=BA434)*(Potentials!$E$2:$E$2000&lt;&gt;"8 - Gagne")*(Potentials!$E$2:$E$2000&lt;&gt;"9 - Perdu")*(Potentials!$E$2:$E$2000&lt;&gt;"10 - Gele")*(Potentials!$O$2:$O$2000=$A$2))
+SUMPRODUCT((Potentials!$F$2:$F$2000=0)*(Potentials!$A$2:$A$2000=BA434)*(Potentials!$D$2:$D$2000)*(Potentials!$E$2:$E$2000&lt;&gt;"8 - Gagne")*(Potentials!$E$2:$E$2000&lt;&gt;"9 - Perdu")*(Potentials!$E$2:$E$2000&lt;&gt;"10 - Gele")*(Potentials!$O$2:$O$2000=$A$2)))</f>
      </c>
    </row>
    <row r="435" spans="1:113">
      <c r="R435" t="str">
        <f>Potentials!A433</f>
      </c>
      <c r="S435" s="1" t="str">
        <f>Potentials!M433</f>
      </c>
      <c r="T435" s="47" t="str">
        <f>IF(INDEX(Potentials!$A$1:$O$1000,MATCH(R435,Potentials!$A$1:$A$1000,0),MATCH("Origine setup",Potentials!$A$1:$O$1,0))&lt;&gt;"",0,
IF($A$2="Tous",
IF(AND($R$2=0,$S$2=0,DATE(YEAR(S435),MONTH(S435),DAY(S435))&gt;=$O$6,(DATE(YEAR(S435),MONTH(S435),DAY(S435))&lt;=$O$3),LEFT(R435,3)="PRA"),1,
IF(AND($R$2&lt;&gt;0,$S$2&lt;&gt;0,DATE(YEAR(S435),MONTH(S435),DAY(S435))&gt;=$R$2,(DATE(YEAR(S435),MONTH(S435),DAY(S435))&lt;=$S$2),LEFT(R435,3)="PRA"),1,0)),
IF(AND($R$2=0,$S$2=0,DATE(YEAR(S435),MONTH(S435),DAY(S435))&gt;=$O$6,(DATE(YEAR(S435),MONTH(S435),DAY(S435))&lt;=$O$3),INDEX(Potentials!$A$1:$O$1000,MATCH(R435,Potentials!$A$1:$A$1000,0),MATCH("Groupe",Potentials!$A$1:$O$1,0))=$A$2,LEFT(R435,3)="PRA"),1,
IF(AND($R$2&lt;&gt;0,$S$2&lt;&gt;0,DATE(YEAR(S435),MONTH(S435),DAY(S435))&gt;=$R$2,(DATE(YEAR(S435),MONTH(S435),DAY(S435))&lt;=$S$2),INDEX(Potentials!$A$1:$O$1000,MATCH(R435,Potentials!$A$1:$A$1000,0),MATCH("Groupe",Potentials!$A$1:$O$1,0))=$A$2,LEFT(R435,3)="PRA"),1,0))))</f>
      </c>
      <c r="U435" s="47" t="str">
        <f>IF(T435&lt;&gt;0,SUM($T$4:T435),0)</f>
      </c>
      <c r="V435" s="1"/>
      <c r="W435" s="17"/>
      <c r="Y435" t="str">
        <f>Projects!A433</f>
      </c>
      <c r="Z435" s="1" t="str">
        <f>Projects!I433</f>
      </c>
      <c r="AA435" s="47" t="str">
        <f>IF($A$2="Tous",
IF(AND($Y$2=0,$Z$2=0,DATE(YEAR(Z435),MONTH(Z435),DAY(Z435))&gt;=$O$6,(DATE(YEAR(Z435),MONTH(Z435),DAY(Z435))&lt;=$O$3)),1,
IF(AND($Y$2&lt;&gt;0,$Z$2&lt;&gt;0,DATE(YEAR(Z435),MONTH(Z435),DAY(Z435))&gt;=$Y$2,(DATE(YEAR(Z435),MONTH(Z435),DAY(Z435))&lt;=$Z$2)),1,0)),
IF(AND($Y$2=0,$Z$2=0,DATE(YEAR(Z435),MONTH(Z435),DAY(Z435))&gt;=$O$6,(DATE(YEAR(Z435),MONTH(Z435),DAY(Z435))&lt;=$O$3),INDEX(Projects!$A$1:$O$1000,MATCH(Y435,Projects!$A$1:$A$1000,0),MATCH("Groupe",Projects!$A$1:$O$1,0))=$A$2),1,
IF(AND($Y$2&lt;&gt;0,$Z$2&lt;&gt;0,DATE(YEAR(Z435),MONTH(Z435),DAY(Z435))&gt;=$Y$2,(DATE(YEAR(Z435),MONTH(Z435),DAY(Z435))&lt;=$Z$2),INDEX(Projects!$A$1:$O$1000,MATCH(Y435,Projects!$A$1:$A$1000,0),MATCH("Groupe",Projects!$A$1:$O$1,0))=$A$2),1,0)))</f>
      </c>
      <c r="AB435" s="47" t="str">
        <f>IF(AA435&lt;&gt;0,SUM($AA$4:AA435),0)</f>
      </c>
      <c r="AC435" s="1"/>
      <c r="AD435" s="17"/>
      <c r="AF435" t="str">
        <f>Projects!A433</f>
      </c>
      <c r="AG435" s="1" t="str">
        <f>Projects!D433</f>
      </c>
      <c r="AH435" s="47" t="str">
        <f>IF($A$2="Tous",
IF(AND($AF$2=0,$AG$2=0,DATE(YEAR(AG435),MONTH(AG435),DAY(AG435))&gt;=$O$6,(DATE(YEAR(AG435),MONTH(AG435),DAY(AG435))&lt;=$O$3)),1,
IF(AND($AF$2&lt;&gt;0,$AG$2&lt;&gt;0,DATE(YEAR(AG435),MONTH(AG435),DAY(AG435))&gt;=$AF$2,(DATE(YEAR(AG435),MONTH(AG435),DAY(AG435))&lt;=$AG$2)),1,0)),
IF(AND($AF$2=0,$AG$2=0,DATE(YEAR(AG435),MONTH(AG435),DAY(AG435))&gt;=$O$6,(DATE(YEAR(AG435),MONTH(AG435),DAY(AG435))&lt;=$O$3),INDEX(Projects!$A$1:$O$1000,MATCH(AF435,Projects!$A$1:$A$1000,0),MATCH("Groupe",Projects!$A$1:$O$1,0))=$A$2),1,
IF(AND($AF$2&lt;&gt;0,$AG$2&lt;&gt;0,DATE(YEAR(AG435),MONTH(AG435),DAY(AG435))&gt;=$AF$2,(DATE(YEAR(AG435),MONTH(AG435),DAY(AG435))&lt;=$AG$2),INDEX(Projects!$A$1:$O$1000,MATCH(AF435,Projects!$A$1:$A$1000,0),MATCH("Groupe",Projects!$A$1:$O$1,0))=$A$2),1,0)))</f>
      </c>
      <c r="AI435" s="47" t="str">
        <f>IF(AH435&lt;&gt;0,SUM($AH$4:AH435),0)</f>
      </c>
      <c r="AJ435" s="1"/>
      <c r="AK435" s="17"/>
      <c r="AM435" t="str">
        <f>Potentials!A433</f>
      </c>
      <c r="AN435" s="1" t="str">
        <f>Potentials!L433</f>
      </c>
      <c r="AO435" s="47" t="str">
        <f>IF(INDEX(Potentials!$A$1:$O$1000,MATCH(R435,Potentials!$A$1:$A$1000,0),MATCH("Origine setup",Potentials!$A$1:$O$1,0))&lt;&gt;"",0,
IF($A$2="Tous",
IF(AND($AM$2=0,$AN$2=0,DATE(YEAR(AN435),MONTH(AN435),DAY(AN435))&gt;=$O$6,(DATE(YEAR(AN435),MONTH(AN435),DAY(AN435))&lt;=$O$3),INDEX(Potentials!$A$1:$O$10000,MATCH(AM435,Potentials!$A$1:$A$1000,0),MATCH("Statut",Potentials!$A$1:$O$1,0))="9 -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IF(AND($AM$2&lt;&gt;0,$AN$2&lt;&gt;0,DATE(YEAR(AN435),MONTH(AN435),DAY(AN435))&gt;=$AM$2,(DATE(YEAR(AN435),MONTH(AN435),DAY(AN435))&lt;=$AN$2),INDEX(Potentials!$A$1:$O$10000,MATCH(AM435,Potentials!$A$1:$A$1000,0),MATCH("Statut",Potentials!$A$1:$O$1,0))="9 - Perdu"),1,0)),
IF(AND($AM$2=0,$AN$2=0,DATE(YEAR(AN435),MONTH(AN435),DAY(AN435))&gt;=$O$6,(DATE(YEAR(AN435),MONTH(AN435),DAY(AN435))&lt;=$O$3),INDEX(Potentials!$A$1:$O$1000,MATCH(AM435,Potentials!$A$1:$A$1000,0),MATCH("Groupe",Potentials!$A$1:$O$1,0))=$A$2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,MATCH(AM435,Potentials!$A$1:$A$1000,0),MATCH("Groupe",Potentials!$A$1:$O$1,0))=$A$2,INDEX(Potentials!$A$1:$O$10000,MATCH(AM435,Potentials!$A$1:$A$1000,0),MATCH("Statut",Potentials!$A$1:$O$1,0))="9 - Perdu"),1,0))))</f>
      </c>
      <c r="AP435" s="47" t="str">
        <f>IF(AO435&lt;&gt;0,SUM($AO$4:AO435),0)</f>
      </c>
      <c r="AQ435" s="1"/>
      <c r="AR435" s="17"/>
      <c r="AT435" t="str">
        <f>IF(COUNTIF($AT$4:AT434,Potentials!B433)&gt;0,"",Potentials!B433)</f>
      </c>
      <c r="AU435" s="2" t="str">
        <f t="array" ref="AU435" aca="1" ca="1">IF($A$2="Tous",SUMPRODUCT((Potentials!$F$2:$F$2000)*(Potentials!$B$2:$B$2000=AT435)*(Potentials!$E$2:$E$2000&lt;&gt;"8 - Gagne")*(Potentials!$E$2:$E$2000&lt;&gt;"9 - Perdu")*(Potentials!$E$2:$E$2000&lt;&gt;"10 - Gele"))
+SUMPRODUCT((Potentials!$F$2:$F$2000=0)*(Potentials!$B$2:$B$2000=AT435)*(Potentials!$D$2:$D$2000)*(Potentials!$E$2:$E$2000&lt;&gt;"8 - Gagne")*(Potentials!$E$2:$E$2000&lt;&gt;"9 - Perdu")*(Potentials!$E$2:$E$2000&lt;&gt;"10 - Gele")),
SUMPRODUCT((Potentials!$F$2:$F$2000)*(Potentials!$B$2:$B$2000=AT435)*(Potentials!$E$2:$E$2000&lt;&gt;"8 - Gagne")*(Potentials!$E$2:$E$2000&lt;&gt;"9 - Perdu")*(Potentials!$E$2:$E$2000&lt;&gt;"10 - Gele")*(Potentials!$O$2:$O$2000=$A$2))
+SUMPRODUCT((Potentials!$F$2:$F$2000=0)*(Potentials!$B$2:$B$2000=AT435)*(Potentials!$D$2:$D$2000)*(Potentials!$E$2:$E$2000&lt;&gt;"8 - Gagne")*(Potentials!$E$2:$E$2000&lt;&gt;"9 - Perdu")*(Potentials!$E$2:$E$2000&lt;&gt;"10 - Gele")*(Potentials!$O$2:$O$2000=$A$2)))</f>
      </c>
      <c r="BA435" t="str">
        <f>Potentials!A433</f>
      </c>
      <c r="BB435" s="2" t="str">
        <f t="array" ref="BB435" aca="1" ca="1">IF($A$2="Tous",SUMPRODUCT((Potentials!$F$2:$F$2000)*(Potentials!$A$2:$A$2000=BA435)*(Potentials!$E$2:$E$2000&lt;&gt;"8 - Gagne")*(Potentials!$E$2:$E$2000&lt;&gt;"9 - Perdu")*(Potentials!$E$2:$E$2000&lt;&gt;"10 - Gele"))
+SUMPRODUCT((Potentials!$F$2:$F$2000=0)*(Potentials!$A$2:$A$2000=BA435)*(Potentials!$D$2:$D$2000)*(Potentials!$E$2:$E$2000&lt;&gt;"8 - Gagne")*(Potentials!$E$2:$E$2000&lt;&gt;"9 - Perdu")*(Potentials!$E$2:$E$2000&lt;&gt;"10 - Gele")),
SUMPRODUCT((Potentials!$F$2:$F$2000)*(Potentials!$A$2:$A$2000=BA435)*(Potentials!$E$2:$E$2000&lt;&gt;"8 - Gagne")*(Potentials!$E$2:$E$2000&lt;&gt;"9 - Perdu")*(Potentials!$E$2:$E$2000&lt;&gt;"10 - Gele")*(Potentials!$O$2:$O$2000=$A$2))
+SUMPRODUCT((Potentials!$F$2:$F$2000=0)*(Potentials!$A$2:$A$2000=BA435)*(Potentials!$D$2:$D$2000)*(Potentials!$E$2:$E$2000&lt;&gt;"8 - Gagne")*(Potentials!$E$2:$E$2000&lt;&gt;"9 - Perdu")*(Potentials!$E$2:$E$2000&lt;&gt;"10 - Gele")*(Potentials!$O$2:$O$2000=$A$2)))</f>
      </c>
    </row>
    <row r="436" spans="1:113">
      <c r="R436" t="str">
        <f>Potentials!A434</f>
      </c>
      <c r="S436" s="1" t="str">
        <f>Potentials!M434</f>
      </c>
      <c r="T436" s="47" t="str">
        <f>IF(INDEX(Potentials!$A$1:$O$1000,MATCH(R436,Potentials!$A$1:$A$1000,0),MATCH("Origine setup",Potentials!$A$1:$O$1,0))&lt;&gt;"",0,
IF($A$2="Tous",
IF(AND($R$2=0,$S$2=0,DATE(YEAR(S436),MONTH(S436),DAY(S436))&gt;=$O$6,(DATE(YEAR(S436),MONTH(S436),DAY(S436))&lt;=$O$3),LEFT(R436,3)="PRA"),1,
IF(AND($R$2&lt;&gt;0,$S$2&lt;&gt;0,DATE(YEAR(S436),MONTH(S436),DAY(S436))&gt;=$R$2,(DATE(YEAR(S436),MONTH(S436),DAY(S436))&lt;=$S$2),LEFT(R436,3)="PRA"),1,0)),
IF(AND($R$2=0,$S$2=0,DATE(YEAR(S436),MONTH(S436),DAY(S436))&gt;=$O$6,(DATE(YEAR(S436),MONTH(S436),DAY(S436))&lt;=$O$3),INDEX(Potentials!$A$1:$O$1000,MATCH(R436,Potentials!$A$1:$A$1000,0),MATCH("Groupe",Potentials!$A$1:$O$1,0))=$A$2,LEFT(R436,3)="PRA"),1,
IF(AND($R$2&lt;&gt;0,$S$2&lt;&gt;0,DATE(YEAR(S436),MONTH(S436),DAY(S436))&gt;=$R$2,(DATE(YEAR(S436),MONTH(S436),DAY(S436))&lt;=$S$2),INDEX(Potentials!$A$1:$O$1000,MATCH(R436,Potentials!$A$1:$A$1000,0),MATCH("Groupe",Potentials!$A$1:$O$1,0))=$A$2,LEFT(R436,3)="PRA"),1,0))))</f>
      </c>
      <c r="U436" s="47" t="str">
        <f>IF(T436&lt;&gt;0,SUM($T$4:T436),0)</f>
      </c>
      <c r="V436" s="1"/>
      <c r="W436" s="17"/>
      <c r="Y436" t="str">
        <f>Projects!A434</f>
      </c>
      <c r="Z436" s="1" t="str">
        <f>Projects!I434</f>
      </c>
      <c r="AA436" s="47" t="str">
        <f>IF($A$2="Tous",
IF(AND($Y$2=0,$Z$2=0,DATE(YEAR(Z436),MONTH(Z436),DAY(Z436))&gt;=$O$6,(DATE(YEAR(Z436),MONTH(Z436),DAY(Z436))&lt;=$O$3)),1,
IF(AND($Y$2&lt;&gt;0,$Z$2&lt;&gt;0,DATE(YEAR(Z436),MONTH(Z436),DAY(Z436))&gt;=$Y$2,(DATE(YEAR(Z436),MONTH(Z436),DAY(Z436))&lt;=$Z$2)),1,0)),
IF(AND($Y$2=0,$Z$2=0,DATE(YEAR(Z436),MONTH(Z436),DAY(Z436))&gt;=$O$6,(DATE(YEAR(Z436),MONTH(Z436),DAY(Z436))&lt;=$O$3),INDEX(Projects!$A$1:$O$1000,MATCH(Y436,Projects!$A$1:$A$1000,0),MATCH("Groupe",Projects!$A$1:$O$1,0))=$A$2),1,
IF(AND($Y$2&lt;&gt;0,$Z$2&lt;&gt;0,DATE(YEAR(Z436),MONTH(Z436),DAY(Z436))&gt;=$Y$2,(DATE(YEAR(Z436),MONTH(Z436),DAY(Z436))&lt;=$Z$2),INDEX(Projects!$A$1:$O$1000,MATCH(Y436,Projects!$A$1:$A$1000,0),MATCH("Groupe",Projects!$A$1:$O$1,0))=$A$2),1,0)))</f>
      </c>
      <c r="AB436" s="47" t="str">
        <f>IF(AA436&lt;&gt;0,SUM($AA$4:AA436),0)</f>
      </c>
      <c r="AC436" s="1"/>
      <c r="AD436" s="17"/>
      <c r="AF436" t="str">
        <f>Projects!A434</f>
      </c>
      <c r="AG436" s="1" t="str">
        <f>Projects!D434</f>
      </c>
      <c r="AH436" s="47" t="str">
        <f>IF($A$2="Tous",
IF(AND($AF$2=0,$AG$2=0,DATE(YEAR(AG436),MONTH(AG436),DAY(AG436))&gt;=$O$6,(DATE(YEAR(AG436),MONTH(AG436),DAY(AG436))&lt;=$O$3)),1,
IF(AND($AF$2&lt;&gt;0,$AG$2&lt;&gt;0,DATE(YEAR(AG436),MONTH(AG436),DAY(AG436))&gt;=$AF$2,(DATE(YEAR(AG436),MONTH(AG436),DAY(AG436))&lt;=$AG$2)),1,0)),
IF(AND($AF$2=0,$AG$2=0,DATE(YEAR(AG436),MONTH(AG436),DAY(AG436))&gt;=$O$6,(DATE(YEAR(AG436),MONTH(AG436),DAY(AG436))&lt;=$O$3),INDEX(Projects!$A$1:$O$1000,MATCH(AF436,Projects!$A$1:$A$1000,0),MATCH("Groupe",Projects!$A$1:$O$1,0))=$A$2),1,
IF(AND($AF$2&lt;&gt;0,$AG$2&lt;&gt;0,DATE(YEAR(AG436),MONTH(AG436),DAY(AG436))&gt;=$AF$2,(DATE(YEAR(AG436),MONTH(AG436),DAY(AG436))&lt;=$AG$2),INDEX(Projects!$A$1:$O$1000,MATCH(AF436,Projects!$A$1:$A$1000,0),MATCH("Groupe",Projects!$A$1:$O$1,0))=$A$2),1,0)))</f>
      </c>
      <c r="AI436" s="47" t="str">
        <f>IF(AH436&lt;&gt;0,SUM($AH$4:AH436),0)</f>
      </c>
      <c r="AJ436" s="1"/>
      <c r="AK436" s="17"/>
      <c r="AM436" t="str">
        <f>Potentials!A434</f>
      </c>
      <c r="AN436" s="1" t="str">
        <f>Potentials!L434</f>
      </c>
      <c r="AO436" s="47" t="str">
        <f>IF(INDEX(Potentials!$A$1:$O$1000,MATCH(R436,Potentials!$A$1:$A$1000,0),MATCH("Origine setup",Potentials!$A$1:$O$1,0))&lt;&gt;"",0,
IF($A$2="Tous",
IF(AND($AM$2=0,$AN$2=0,DATE(YEAR(AN436),MONTH(AN436),DAY(AN436))&gt;=$O$6,(DATE(YEAR(AN436),MONTH(AN436),DAY(AN436))&lt;=$O$3),INDEX(Potentials!$A$1:$O$10000,MATCH(AM436,Potentials!$A$1:$A$1000,0),MATCH("Statut",Potentials!$A$1:$O$1,0))="9 -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IF(AND($AM$2&lt;&gt;0,$AN$2&lt;&gt;0,DATE(YEAR(AN436),MONTH(AN436),DAY(AN436))&gt;=$AM$2,(DATE(YEAR(AN436),MONTH(AN436),DAY(AN436))&lt;=$AN$2),INDEX(Potentials!$A$1:$O$10000,MATCH(AM436,Potentials!$A$1:$A$1000,0),MATCH("Statut",Potentials!$A$1:$O$1,0))="9 - Perdu"),1,0)),
IF(AND($AM$2=0,$AN$2=0,DATE(YEAR(AN436),MONTH(AN436),DAY(AN436))&gt;=$O$6,(DATE(YEAR(AN436),MONTH(AN436),DAY(AN436))&lt;=$O$3),INDEX(Potentials!$A$1:$O$1000,MATCH(AM436,Potentials!$A$1:$A$1000,0),MATCH("Groupe",Potentials!$A$1:$O$1,0))=$A$2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,MATCH(AM436,Potentials!$A$1:$A$1000,0),MATCH("Groupe",Potentials!$A$1:$O$1,0))=$A$2,INDEX(Potentials!$A$1:$O$10000,MATCH(AM436,Potentials!$A$1:$A$1000,0),MATCH("Statut",Potentials!$A$1:$O$1,0))="9 - Perdu"),1,0))))</f>
      </c>
      <c r="AP436" s="47" t="str">
        <f>IF(AO436&lt;&gt;0,SUM($AO$4:AO436),0)</f>
      </c>
      <c r="AQ436" s="1"/>
      <c r="AR436" s="17"/>
      <c r="AT436" t="str">
        <f>IF(COUNTIF($AT$4:AT435,Potentials!B434)&gt;0,"",Potentials!B434)</f>
      </c>
      <c r="AU436" s="2" t="str">
        <f t="array" ref="AU436" aca="1" ca="1">IF($A$2="Tous",SUMPRODUCT((Potentials!$F$2:$F$2000)*(Potentials!$B$2:$B$2000=AT436)*(Potentials!$E$2:$E$2000&lt;&gt;"8 - Gagne")*(Potentials!$E$2:$E$2000&lt;&gt;"9 - Perdu")*(Potentials!$E$2:$E$2000&lt;&gt;"10 - Gele"))
+SUMPRODUCT((Potentials!$F$2:$F$2000=0)*(Potentials!$B$2:$B$2000=AT436)*(Potentials!$D$2:$D$2000)*(Potentials!$E$2:$E$2000&lt;&gt;"8 - Gagne")*(Potentials!$E$2:$E$2000&lt;&gt;"9 - Perdu")*(Potentials!$E$2:$E$2000&lt;&gt;"10 - Gele")),
SUMPRODUCT((Potentials!$F$2:$F$2000)*(Potentials!$B$2:$B$2000=AT436)*(Potentials!$E$2:$E$2000&lt;&gt;"8 - Gagne")*(Potentials!$E$2:$E$2000&lt;&gt;"9 - Perdu")*(Potentials!$E$2:$E$2000&lt;&gt;"10 - Gele")*(Potentials!$O$2:$O$2000=$A$2))
+SUMPRODUCT((Potentials!$F$2:$F$2000=0)*(Potentials!$B$2:$B$2000=AT436)*(Potentials!$D$2:$D$2000)*(Potentials!$E$2:$E$2000&lt;&gt;"8 - Gagne")*(Potentials!$E$2:$E$2000&lt;&gt;"9 - Perdu")*(Potentials!$E$2:$E$2000&lt;&gt;"10 - Gele")*(Potentials!$O$2:$O$2000=$A$2)))</f>
      </c>
      <c r="BA436" t="str">
        <f>Potentials!A434</f>
      </c>
      <c r="BB436" s="2" t="str">
        <f t="array" ref="BB436" aca="1" ca="1">IF($A$2="Tous",SUMPRODUCT((Potentials!$F$2:$F$2000)*(Potentials!$A$2:$A$2000=BA436)*(Potentials!$E$2:$E$2000&lt;&gt;"8 - Gagne")*(Potentials!$E$2:$E$2000&lt;&gt;"9 - Perdu")*(Potentials!$E$2:$E$2000&lt;&gt;"10 - Gele"))
+SUMPRODUCT((Potentials!$F$2:$F$2000=0)*(Potentials!$A$2:$A$2000=BA436)*(Potentials!$D$2:$D$2000)*(Potentials!$E$2:$E$2000&lt;&gt;"8 - Gagne")*(Potentials!$E$2:$E$2000&lt;&gt;"9 - Perdu")*(Potentials!$E$2:$E$2000&lt;&gt;"10 - Gele")),
SUMPRODUCT((Potentials!$F$2:$F$2000)*(Potentials!$A$2:$A$2000=BA436)*(Potentials!$E$2:$E$2000&lt;&gt;"8 - Gagne")*(Potentials!$E$2:$E$2000&lt;&gt;"9 - Perdu")*(Potentials!$E$2:$E$2000&lt;&gt;"10 - Gele")*(Potentials!$O$2:$O$2000=$A$2))
+SUMPRODUCT((Potentials!$F$2:$F$2000=0)*(Potentials!$A$2:$A$2000=BA436)*(Potentials!$D$2:$D$2000)*(Potentials!$E$2:$E$2000&lt;&gt;"8 - Gagne")*(Potentials!$E$2:$E$2000&lt;&gt;"9 - Perdu")*(Potentials!$E$2:$E$2000&lt;&gt;"10 - Gele")*(Potentials!$O$2:$O$2000=$A$2)))</f>
      </c>
    </row>
    <row r="437" spans="1:113">
      <c r="R437" t="str">
        <f>Potentials!A435</f>
      </c>
      <c r="S437" s="1" t="str">
        <f>Potentials!M435</f>
      </c>
      <c r="T437" s="47" t="str">
        <f>IF(INDEX(Potentials!$A$1:$O$1000,MATCH(R437,Potentials!$A$1:$A$1000,0),MATCH("Origine setup",Potentials!$A$1:$O$1,0))&lt;&gt;"",0,
IF($A$2="Tous",
IF(AND($R$2=0,$S$2=0,DATE(YEAR(S437),MONTH(S437),DAY(S437))&gt;=$O$6,(DATE(YEAR(S437),MONTH(S437),DAY(S437))&lt;=$O$3),LEFT(R437,3)="PRA"),1,
IF(AND($R$2&lt;&gt;0,$S$2&lt;&gt;0,DATE(YEAR(S437),MONTH(S437),DAY(S437))&gt;=$R$2,(DATE(YEAR(S437),MONTH(S437),DAY(S437))&lt;=$S$2),LEFT(R437,3)="PRA"),1,0)),
IF(AND($R$2=0,$S$2=0,DATE(YEAR(S437),MONTH(S437),DAY(S437))&gt;=$O$6,(DATE(YEAR(S437),MONTH(S437),DAY(S437))&lt;=$O$3),INDEX(Potentials!$A$1:$O$1000,MATCH(R437,Potentials!$A$1:$A$1000,0),MATCH("Groupe",Potentials!$A$1:$O$1,0))=$A$2,LEFT(R437,3)="PRA"),1,
IF(AND($R$2&lt;&gt;0,$S$2&lt;&gt;0,DATE(YEAR(S437),MONTH(S437),DAY(S437))&gt;=$R$2,(DATE(YEAR(S437),MONTH(S437),DAY(S437))&lt;=$S$2),INDEX(Potentials!$A$1:$O$1000,MATCH(R437,Potentials!$A$1:$A$1000,0),MATCH("Groupe",Potentials!$A$1:$O$1,0))=$A$2,LEFT(R437,3)="PRA"),1,0))))</f>
      </c>
      <c r="U437" s="47" t="str">
        <f>IF(T437&lt;&gt;0,SUM($T$4:T437),0)</f>
      </c>
      <c r="V437" s="1"/>
      <c r="W437" s="17"/>
      <c r="Y437" t="str">
        <f>Projects!A435</f>
      </c>
      <c r="Z437" s="1" t="str">
        <f>Projects!I435</f>
      </c>
      <c r="AA437" s="47" t="str">
        <f>IF($A$2="Tous",
IF(AND($Y$2=0,$Z$2=0,DATE(YEAR(Z437),MONTH(Z437),DAY(Z437))&gt;=$O$6,(DATE(YEAR(Z437),MONTH(Z437),DAY(Z437))&lt;=$O$3)),1,
IF(AND($Y$2&lt;&gt;0,$Z$2&lt;&gt;0,DATE(YEAR(Z437),MONTH(Z437),DAY(Z437))&gt;=$Y$2,(DATE(YEAR(Z437),MONTH(Z437),DAY(Z437))&lt;=$Z$2)),1,0)),
IF(AND($Y$2=0,$Z$2=0,DATE(YEAR(Z437),MONTH(Z437),DAY(Z437))&gt;=$O$6,(DATE(YEAR(Z437),MONTH(Z437),DAY(Z437))&lt;=$O$3),INDEX(Projects!$A$1:$O$1000,MATCH(Y437,Projects!$A$1:$A$1000,0),MATCH("Groupe",Projects!$A$1:$O$1,0))=$A$2),1,
IF(AND($Y$2&lt;&gt;0,$Z$2&lt;&gt;0,DATE(YEAR(Z437),MONTH(Z437),DAY(Z437))&gt;=$Y$2,(DATE(YEAR(Z437),MONTH(Z437),DAY(Z437))&lt;=$Z$2),INDEX(Projects!$A$1:$O$1000,MATCH(Y437,Projects!$A$1:$A$1000,0),MATCH("Groupe",Projects!$A$1:$O$1,0))=$A$2),1,0)))</f>
      </c>
      <c r="AB437" s="47" t="str">
        <f>IF(AA437&lt;&gt;0,SUM($AA$4:AA437),0)</f>
      </c>
      <c r="AC437" s="1"/>
      <c r="AD437" s="17"/>
      <c r="AF437" t="str">
        <f>Projects!A435</f>
      </c>
      <c r="AG437" s="1" t="str">
        <f>Projects!D435</f>
      </c>
      <c r="AH437" s="47" t="str">
        <f>IF($A$2="Tous",
IF(AND($AF$2=0,$AG$2=0,DATE(YEAR(AG437),MONTH(AG437),DAY(AG437))&gt;=$O$6,(DATE(YEAR(AG437),MONTH(AG437),DAY(AG437))&lt;=$O$3)),1,
IF(AND($AF$2&lt;&gt;0,$AG$2&lt;&gt;0,DATE(YEAR(AG437),MONTH(AG437),DAY(AG437))&gt;=$AF$2,(DATE(YEAR(AG437),MONTH(AG437),DAY(AG437))&lt;=$AG$2)),1,0)),
IF(AND($AF$2=0,$AG$2=0,DATE(YEAR(AG437),MONTH(AG437),DAY(AG437))&gt;=$O$6,(DATE(YEAR(AG437),MONTH(AG437),DAY(AG437))&lt;=$O$3),INDEX(Projects!$A$1:$O$1000,MATCH(AF437,Projects!$A$1:$A$1000,0),MATCH("Groupe",Projects!$A$1:$O$1,0))=$A$2),1,
IF(AND($AF$2&lt;&gt;0,$AG$2&lt;&gt;0,DATE(YEAR(AG437),MONTH(AG437),DAY(AG437))&gt;=$AF$2,(DATE(YEAR(AG437),MONTH(AG437),DAY(AG437))&lt;=$AG$2),INDEX(Projects!$A$1:$O$1000,MATCH(AF437,Projects!$A$1:$A$1000,0),MATCH("Groupe",Projects!$A$1:$O$1,0))=$A$2),1,0)))</f>
      </c>
      <c r="AI437" s="47" t="str">
        <f>IF(AH437&lt;&gt;0,SUM($AH$4:AH437),0)</f>
      </c>
      <c r="AJ437" s="1"/>
      <c r="AK437" s="17"/>
      <c r="AM437" t="str">
        <f>Potentials!A435</f>
      </c>
      <c r="AN437" s="1" t="str">
        <f>Potentials!L435</f>
      </c>
      <c r="AO437" s="47" t="str">
        <f>IF(INDEX(Potentials!$A$1:$O$1000,MATCH(R437,Potentials!$A$1:$A$1000,0),MATCH("Origine setup",Potentials!$A$1:$O$1,0))&lt;&gt;"",0,
IF($A$2="Tous",
IF(AND($AM$2=0,$AN$2=0,DATE(YEAR(AN437),MONTH(AN437),DAY(AN437))&gt;=$O$6,(DATE(YEAR(AN437),MONTH(AN437),DAY(AN437))&lt;=$O$3),INDEX(Potentials!$A$1:$O$10000,MATCH(AM437,Potentials!$A$1:$A$1000,0),MATCH("Statut",Potentials!$A$1:$O$1,0))="9 -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IF(AND($AM$2&lt;&gt;0,$AN$2&lt;&gt;0,DATE(YEAR(AN437),MONTH(AN437),DAY(AN437))&gt;=$AM$2,(DATE(YEAR(AN437),MONTH(AN437),DAY(AN437))&lt;=$AN$2),INDEX(Potentials!$A$1:$O$10000,MATCH(AM437,Potentials!$A$1:$A$1000,0),MATCH("Statut",Potentials!$A$1:$O$1,0))="9 - Perdu"),1,0)),
IF(AND($AM$2=0,$AN$2=0,DATE(YEAR(AN437),MONTH(AN437),DAY(AN437))&gt;=$O$6,(DATE(YEAR(AN437),MONTH(AN437),DAY(AN437))&lt;=$O$3),INDEX(Potentials!$A$1:$O$1000,MATCH(AM437,Potentials!$A$1:$A$1000,0),MATCH("Groupe",Potentials!$A$1:$O$1,0))=$A$2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,MATCH(AM437,Potentials!$A$1:$A$1000,0),MATCH("Groupe",Potentials!$A$1:$O$1,0))=$A$2,INDEX(Potentials!$A$1:$O$10000,MATCH(AM437,Potentials!$A$1:$A$1000,0),MATCH("Statut",Potentials!$A$1:$O$1,0))="9 - Perdu"),1,0))))</f>
      </c>
      <c r="AP437" s="47" t="str">
        <f>IF(AO437&lt;&gt;0,SUM($AO$4:AO437),0)</f>
      </c>
      <c r="AQ437" s="1"/>
      <c r="AR437" s="17"/>
      <c r="AT437" t="str">
        <f>IF(COUNTIF($AT$4:AT436,Potentials!B435)&gt;0,"",Potentials!B435)</f>
      </c>
      <c r="AU437" s="2" t="str">
        <f t="array" ref="AU437" aca="1" ca="1">IF($A$2="Tous",SUMPRODUCT((Potentials!$F$2:$F$2000)*(Potentials!$B$2:$B$2000=AT437)*(Potentials!$E$2:$E$2000&lt;&gt;"8 - Gagne")*(Potentials!$E$2:$E$2000&lt;&gt;"9 - Perdu")*(Potentials!$E$2:$E$2000&lt;&gt;"10 - Gele"))
+SUMPRODUCT((Potentials!$F$2:$F$2000=0)*(Potentials!$B$2:$B$2000=AT437)*(Potentials!$D$2:$D$2000)*(Potentials!$E$2:$E$2000&lt;&gt;"8 - Gagne")*(Potentials!$E$2:$E$2000&lt;&gt;"9 - Perdu")*(Potentials!$E$2:$E$2000&lt;&gt;"10 - Gele")),
SUMPRODUCT((Potentials!$F$2:$F$2000)*(Potentials!$B$2:$B$2000=AT437)*(Potentials!$E$2:$E$2000&lt;&gt;"8 - Gagne")*(Potentials!$E$2:$E$2000&lt;&gt;"9 - Perdu")*(Potentials!$E$2:$E$2000&lt;&gt;"10 - Gele")*(Potentials!$O$2:$O$2000=$A$2))
+SUMPRODUCT((Potentials!$F$2:$F$2000=0)*(Potentials!$B$2:$B$2000=AT437)*(Potentials!$D$2:$D$2000)*(Potentials!$E$2:$E$2000&lt;&gt;"8 - Gagne")*(Potentials!$E$2:$E$2000&lt;&gt;"9 - Perdu")*(Potentials!$E$2:$E$2000&lt;&gt;"10 - Gele")*(Potentials!$O$2:$O$2000=$A$2)))</f>
      </c>
      <c r="BA437" t="str">
        <f>Potentials!A435</f>
      </c>
      <c r="BB437" s="2" t="str">
        <f t="array" ref="BB437" aca="1" ca="1">IF($A$2="Tous",SUMPRODUCT((Potentials!$F$2:$F$2000)*(Potentials!$A$2:$A$2000=BA437)*(Potentials!$E$2:$E$2000&lt;&gt;"8 - Gagne")*(Potentials!$E$2:$E$2000&lt;&gt;"9 - Perdu")*(Potentials!$E$2:$E$2000&lt;&gt;"10 - Gele"))
+SUMPRODUCT((Potentials!$F$2:$F$2000=0)*(Potentials!$A$2:$A$2000=BA437)*(Potentials!$D$2:$D$2000)*(Potentials!$E$2:$E$2000&lt;&gt;"8 - Gagne")*(Potentials!$E$2:$E$2000&lt;&gt;"9 - Perdu")*(Potentials!$E$2:$E$2000&lt;&gt;"10 - Gele")),
SUMPRODUCT((Potentials!$F$2:$F$2000)*(Potentials!$A$2:$A$2000=BA437)*(Potentials!$E$2:$E$2000&lt;&gt;"8 - Gagne")*(Potentials!$E$2:$E$2000&lt;&gt;"9 - Perdu")*(Potentials!$E$2:$E$2000&lt;&gt;"10 - Gele")*(Potentials!$O$2:$O$2000=$A$2))
+SUMPRODUCT((Potentials!$F$2:$F$2000=0)*(Potentials!$A$2:$A$2000=BA437)*(Potentials!$D$2:$D$2000)*(Potentials!$E$2:$E$2000&lt;&gt;"8 - Gagne")*(Potentials!$E$2:$E$2000&lt;&gt;"9 - Perdu")*(Potentials!$E$2:$E$2000&lt;&gt;"10 - Gele")*(Potentials!$O$2:$O$2000=$A$2)))</f>
      </c>
    </row>
    <row r="438" spans="1:113">
      <c r="R438" t="str">
        <f>Potentials!A436</f>
      </c>
      <c r="S438" s="1" t="str">
        <f>Potentials!M436</f>
      </c>
      <c r="T438" s="47" t="str">
        <f>IF(INDEX(Potentials!$A$1:$O$1000,MATCH(R438,Potentials!$A$1:$A$1000,0),MATCH("Origine setup",Potentials!$A$1:$O$1,0))&lt;&gt;"",0,
IF($A$2="Tous",
IF(AND($R$2=0,$S$2=0,DATE(YEAR(S438),MONTH(S438),DAY(S438))&gt;=$O$6,(DATE(YEAR(S438),MONTH(S438),DAY(S438))&lt;=$O$3),LEFT(R438,3)="PRA"),1,
IF(AND($R$2&lt;&gt;0,$S$2&lt;&gt;0,DATE(YEAR(S438),MONTH(S438),DAY(S438))&gt;=$R$2,(DATE(YEAR(S438),MONTH(S438),DAY(S438))&lt;=$S$2),LEFT(R438,3)="PRA"),1,0)),
IF(AND($R$2=0,$S$2=0,DATE(YEAR(S438),MONTH(S438),DAY(S438))&gt;=$O$6,(DATE(YEAR(S438),MONTH(S438),DAY(S438))&lt;=$O$3),INDEX(Potentials!$A$1:$O$1000,MATCH(R438,Potentials!$A$1:$A$1000,0),MATCH("Groupe",Potentials!$A$1:$O$1,0))=$A$2,LEFT(R438,3)="PRA"),1,
IF(AND($R$2&lt;&gt;0,$S$2&lt;&gt;0,DATE(YEAR(S438),MONTH(S438),DAY(S438))&gt;=$R$2,(DATE(YEAR(S438),MONTH(S438),DAY(S438))&lt;=$S$2),INDEX(Potentials!$A$1:$O$1000,MATCH(R438,Potentials!$A$1:$A$1000,0),MATCH("Groupe",Potentials!$A$1:$O$1,0))=$A$2,LEFT(R438,3)="PRA"),1,0))))</f>
      </c>
      <c r="U438" s="47" t="str">
        <f>IF(T438&lt;&gt;0,SUM($T$4:T438),0)</f>
      </c>
      <c r="V438" s="1"/>
      <c r="W438" s="17"/>
      <c r="Y438" t="str">
        <f>Projects!A436</f>
      </c>
      <c r="Z438" s="1" t="str">
        <f>Projects!I436</f>
      </c>
      <c r="AA438" s="47" t="str">
        <f>IF($A$2="Tous",
IF(AND($Y$2=0,$Z$2=0,DATE(YEAR(Z438),MONTH(Z438),DAY(Z438))&gt;=$O$6,(DATE(YEAR(Z438),MONTH(Z438),DAY(Z438))&lt;=$O$3)),1,
IF(AND($Y$2&lt;&gt;0,$Z$2&lt;&gt;0,DATE(YEAR(Z438),MONTH(Z438),DAY(Z438))&gt;=$Y$2,(DATE(YEAR(Z438),MONTH(Z438),DAY(Z438))&lt;=$Z$2)),1,0)),
IF(AND($Y$2=0,$Z$2=0,DATE(YEAR(Z438),MONTH(Z438),DAY(Z438))&gt;=$O$6,(DATE(YEAR(Z438),MONTH(Z438),DAY(Z438))&lt;=$O$3),INDEX(Projects!$A$1:$O$1000,MATCH(Y438,Projects!$A$1:$A$1000,0),MATCH("Groupe",Projects!$A$1:$O$1,0))=$A$2),1,
IF(AND($Y$2&lt;&gt;0,$Z$2&lt;&gt;0,DATE(YEAR(Z438),MONTH(Z438),DAY(Z438))&gt;=$Y$2,(DATE(YEAR(Z438),MONTH(Z438),DAY(Z438))&lt;=$Z$2),INDEX(Projects!$A$1:$O$1000,MATCH(Y438,Projects!$A$1:$A$1000,0),MATCH("Groupe",Projects!$A$1:$O$1,0))=$A$2),1,0)))</f>
      </c>
      <c r="AB438" s="47" t="str">
        <f>IF(AA438&lt;&gt;0,SUM($AA$4:AA438),0)</f>
      </c>
      <c r="AC438" s="1"/>
      <c r="AD438" s="17"/>
      <c r="AF438" t="str">
        <f>Projects!A436</f>
      </c>
      <c r="AG438" s="1" t="str">
        <f>Projects!D436</f>
      </c>
      <c r="AH438" s="47" t="str">
        <f>IF($A$2="Tous",
IF(AND($AF$2=0,$AG$2=0,DATE(YEAR(AG438),MONTH(AG438),DAY(AG438))&gt;=$O$6,(DATE(YEAR(AG438),MONTH(AG438),DAY(AG438))&lt;=$O$3)),1,
IF(AND($AF$2&lt;&gt;0,$AG$2&lt;&gt;0,DATE(YEAR(AG438),MONTH(AG438),DAY(AG438))&gt;=$AF$2,(DATE(YEAR(AG438),MONTH(AG438),DAY(AG438))&lt;=$AG$2)),1,0)),
IF(AND($AF$2=0,$AG$2=0,DATE(YEAR(AG438),MONTH(AG438),DAY(AG438))&gt;=$O$6,(DATE(YEAR(AG438),MONTH(AG438),DAY(AG438))&lt;=$O$3),INDEX(Projects!$A$1:$O$1000,MATCH(AF438,Projects!$A$1:$A$1000,0),MATCH("Groupe",Projects!$A$1:$O$1,0))=$A$2),1,
IF(AND($AF$2&lt;&gt;0,$AG$2&lt;&gt;0,DATE(YEAR(AG438),MONTH(AG438),DAY(AG438))&gt;=$AF$2,(DATE(YEAR(AG438),MONTH(AG438),DAY(AG438))&lt;=$AG$2),INDEX(Projects!$A$1:$O$1000,MATCH(AF438,Projects!$A$1:$A$1000,0),MATCH("Groupe",Projects!$A$1:$O$1,0))=$A$2),1,0)))</f>
      </c>
      <c r="AI438" s="47" t="str">
        <f>IF(AH438&lt;&gt;0,SUM($AH$4:AH438),0)</f>
      </c>
      <c r="AJ438" s="1"/>
      <c r="AK438" s="17"/>
      <c r="AM438" t="str">
        <f>Potentials!A436</f>
      </c>
      <c r="AN438" s="1" t="str">
        <f>Potentials!L436</f>
      </c>
      <c r="AO438" s="47" t="str">
        <f>IF(INDEX(Potentials!$A$1:$O$1000,MATCH(R438,Potentials!$A$1:$A$1000,0),MATCH("Origine setup",Potentials!$A$1:$O$1,0))&lt;&gt;"",0,
IF($A$2="Tous",
IF(AND($AM$2=0,$AN$2=0,DATE(YEAR(AN438),MONTH(AN438),DAY(AN438))&gt;=$O$6,(DATE(YEAR(AN438),MONTH(AN438),DAY(AN438))&lt;=$O$3),INDEX(Potentials!$A$1:$O$10000,MATCH(AM438,Potentials!$A$1:$A$1000,0),MATCH("Statut",Potentials!$A$1:$O$1,0))="9 -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IF(AND($AM$2&lt;&gt;0,$AN$2&lt;&gt;0,DATE(YEAR(AN438),MONTH(AN438),DAY(AN438))&gt;=$AM$2,(DATE(YEAR(AN438),MONTH(AN438),DAY(AN438))&lt;=$AN$2),INDEX(Potentials!$A$1:$O$10000,MATCH(AM438,Potentials!$A$1:$A$1000,0),MATCH("Statut",Potentials!$A$1:$O$1,0))="9 - Perdu"),1,0)),
IF(AND($AM$2=0,$AN$2=0,DATE(YEAR(AN438),MONTH(AN438),DAY(AN438))&gt;=$O$6,(DATE(YEAR(AN438),MONTH(AN438),DAY(AN438))&lt;=$O$3),INDEX(Potentials!$A$1:$O$1000,MATCH(AM438,Potentials!$A$1:$A$1000,0),MATCH("Groupe",Potentials!$A$1:$O$1,0))=$A$2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,MATCH(AM438,Potentials!$A$1:$A$1000,0),MATCH("Groupe",Potentials!$A$1:$O$1,0))=$A$2,INDEX(Potentials!$A$1:$O$10000,MATCH(AM438,Potentials!$A$1:$A$1000,0),MATCH("Statut",Potentials!$A$1:$O$1,0))="9 - Perdu"),1,0))))</f>
      </c>
      <c r="AP438" s="47" t="str">
        <f>IF(AO438&lt;&gt;0,SUM($AO$4:AO438),0)</f>
      </c>
      <c r="AQ438" s="1"/>
      <c r="AR438" s="17"/>
      <c r="AT438" t="str">
        <f>IF(COUNTIF($AT$4:AT437,Potentials!B436)&gt;0,"",Potentials!B436)</f>
      </c>
      <c r="AU438" s="2" t="str">
        <f t="array" ref="AU438" aca="1" ca="1">IF($A$2="Tous",SUMPRODUCT((Potentials!$F$2:$F$2000)*(Potentials!$B$2:$B$2000=AT438)*(Potentials!$E$2:$E$2000&lt;&gt;"8 - Gagne")*(Potentials!$E$2:$E$2000&lt;&gt;"9 - Perdu")*(Potentials!$E$2:$E$2000&lt;&gt;"10 - Gele"))
+SUMPRODUCT((Potentials!$F$2:$F$2000=0)*(Potentials!$B$2:$B$2000=AT438)*(Potentials!$D$2:$D$2000)*(Potentials!$E$2:$E$2000&lt;&gt;"8 - Gagne")*(Potentials!$E$2:$E$2000&lt;&gt;"9 - Perdu")*(Potentials!$E$2:$E$2000&lt;&gt;"10 - Gele")),
SUMPRODUCT((Potentials!$F$2:$F$2000)*(Potentials!$B$2:$B$2000=AT438)*(Potentials!$E$2:$E$2000&lt;&gt;"8 - Gagne")*(Potentials!$E$2:$E$2000&lt;&gt;"9 - Perdu")*(Potentials!$E$2:$E$2000&lt;&gt;"10 - Gele")*(Potentials!$O$2:$O$2000=$A$2))
+SUMPRODUCT((Potentials!$F$2:$F$2000=0)*(Potentials!$B$2:$B$2000=AT438)*(Potentials!$D$2:$D$2000)*(Potentials!$E$2:$E$2000&lt;&gt;"8 - Gagne")*(Potentials!$E$2:$E$2000&lt;&gt;"9 - Perdu")*(Potentials!$E$2:$E$2000&lt;&gt;"10 - Gele")*(Potentials!$O$2:$O$2000=$A$2)))</f>
      </c>
      <c r="BA438" t="str">
        <f>Potentials!A436</f>
      </c>
      <c r="BB438" s="2" t="str">
        <f t="array" ref="BB438" aca="1" ca="1">IF($A$2="Tous",SUMPRODUCT((Potentials!$F$2:$F$2000)*(Potentials!$A$2:$A$2000=BA438)*(Potentials!$E$2:$E$2000&lt;&gt;"8 - Gagne")*(Potentials!$E$2:$E$2000&lt;&gt;"9 - Perdu")*(Potentials!$E$2:$E$2000&lt;&gt;"10 - Gele"))
+SUMPRODUCT((Potentials!$F$2:$F$2000=0)*(Potentials!$A$2:$A$2000=BA438)*(Potentials!$D$2:$D$2000)*(Potentials!$E$2:$E$2000&lt;&gt;"8 - Gagne")*(Potentials!$E$2:$E$2000&lt;&gt;"9 - Perdu")*(Potentials!$E$2:$E$2000&lt;&gt;"10 - Gele")),
SUMPRODUCT((Potentials!$F$2:$F$2000)*(Potentials!$A$2:$A$2000=BA438)*(Potentials!$E$2:$E$2000&lt;&gt;"8 - Gagne")*(Potentials!$E$2:$E$2000&lt;&gt;"9 - Perdu")*(Potentials!$E$2:$E$2000&lt;&gt;"10 - Gele")*(Potentials!$O$2:$O$2000=$A$2))
+SUMPRODUCT((Potentials!$F$2:$F$2000=0)*(Potentials!$A$2:$A$2000=BA438)*(Potentials!$D$2:$D$2000)*(Potentials!$E$2:$E$2000&lt;&gt;"8 - Gagne")*(Potentials!$E$2:$E$2000&lt;&gt;"9 - Perdu")*(Potentials!$E$2:$E$2000&lt;&gt;"10 - Gele")*(Potentials!$O$2:$O$2000=$A$2)))</f>
      </c>
    </row>
    <row r="439" spans="1:113">
      <c r="R439" t="str">
        <f>Potentials!A437</f>
      </c>
      <c r="S439" s="1" t="str">
        <f>Potentials!M437</f>
      </c>
      <c r="T439" s="47" t="str">
        <f>IF(INDEX(Potentials!$A$1:$O$1000,MATCH(R439,Potentials!$A$1:$A$1000,0),MATCH("Origine setup",Potentials!$A$1:$O$1,0))&lt;&gt;"",0,
IF($A$2="Tous",
IF(AND($R$2=0,$S$2=0,DATE(YEAR(S439),MONTH(S439),DAY(S439))&gt;=$O$6,(DATE(YEAR(S439),MONTH(S439),DAY(S439))&lt;=$O$3),LEFT(R439,3)="PRA"),1,
IF(AND($R$2&lt;&gt;0,$S$2&lt;&gt;0,DATE(YEAR(S439),MONTH(S439),DAY(S439))&gt;=$R$2,(DATE(YEAR(S439),MONTH(S439),DAY(S439))&lt;=$S$2),LEFT(R439,3)="PRA"),1,0)),
IF(AND($R$2=0,$S$2=0,DATE(YEAR(S439),MONTH(S439),DAY(S439))&gt;=$O$6,(DATE(YEAR(S439),MONTH(S439),DAY(S439))&lt;=$O$3),INDEX(Potentials!$A$1:$O$1000,MATCH(R439,Potentials!$A$1:$A$1000,0),MATCH("Groupe",Potentials!$A$1:$O$1,0))=$A$2,LEFT(R439,3)="PRA"),1,
IF(AND($R$2&lt;&gt;0,$S$2&lt;&gt;0,DATE(YEAR(S439),MONTH(S439),DAY(S439))&gt;=$R$2,(DATE(YEAR(S439),MONTH(S439),DAY(S439))&lt;=$S$2),INDEX(Potentials!$A$1:$O$1000,MATCH(R439,Potentials!$A$1:$A$1000,0),MATCH("Groupe",Potentials!$A$1:$O$1,0))=$A$2,LEFT(R439,3)="PRA"),1,0))))</f>
      </c>
      <c r="U439" s="47" t="str">
        <f>IF(T439&lt;&gt;0,SUM($T$4:T439),0)</f>
      </c>
      <c r="V439" s="1"/>
      <c r="W439" s="17"/>
      <c r="Y439" t="str">
        <f>Projects!A437</f>
      </c>
      <c r="Z439" s="1" t="str">
        <f>Projects!I437</f>
      </c>
      <c r="AA439" s="47" t="str">
        <f>IF($A$2="Tous",
IF(AND($Y$2=0,$Z$2=0,DATE(YEAR(Z439),MONTH(Z439),DAY(Z439))&gt;=$O$6,(DATE(YEAR(Z439),MONTH(Z439),DAY(Z439))&lt;=$O$3)),1,
IF(AND($Y$2&lt;&gt;0,$Z$2&lt;&gt;0,DATE(YEAR(Z439),MONTH(Z439),DAY(Z439))&gt;=$Y$2,(DATE(YEAR(Z439),MONTH(Z439),DAY(Z439))&lt;=$Z$2)),1,0)),
IF(AND($Y$2=0,$Z$2=0,DATE(YEAR(Z439),MONTH(Z439),DAY(Z439))&gt;=$O$6,(DATE(YEAR(Z439),MONTH(Z439),DAY(Z439))&lt;=$O$3),INDEX(Projects!$A$1:$O$1000,MATCH(Y439,Projects!$A$1:$A$1000,0),MATCH("Groupe",Projects!$A$1:$O$1,0))=$A$2),1,
IF(AND($Y$2&lt;&gt;0,$Z$2&lt;&gt;0,DATE(YEAR(Z439),MONTH(Z439),DAY(Z439))&gt;=$Y$2,(DATE(YEAR(Z439),MONTH(Z439),DAY(Z439))&lt;=$Z$2),INDEX(Projects!$A$1:$O$1000,MATCH(Y439,Projects!$A$1:$A$1000,0),MATCH("Groupe",Projects!$A$1:$O$1,0))=$A$2),1,0)))</f>
      </c>
      <c r="AB439" s="47" t="str">
        <f>IF(AA439&lt;&gt;0,SUM($AA$4:AA439),0)</f>
      </c>
      <c r="AC439" s="1"/>
      <c r="AD439" s="17"/>
      <c r="AF439" t="str">
        <f>Projects!A437</f>
      </c>
      <c r="AG439" s="1" t="str">
        <f>Projects!D437</f>
      </c>
      <c r="AH439" s="47" t="str">
        <f>IF($A$2="Tous",
IF(AND($AF$2=0,$AG$2=0,DATE(YEAR(AG439),MONTH(AG439),DAY(AG439))&gt;=$O$6,(DATE(YEAR(AG439),MONTH(AG439),DAY(AG439))&lt;=$O$3)),1,
IF(AND($AF$2&lt;&gt;0,$AG$2&lt;&gt;0,DATE(YEAR(AG439),MONTH(AG439),DAY(AG439))&gt;=$AF$2,(DATE(YEAR(AG439),MONTH(AG439),DAY(AG439))&lt;=$AG$2)),1,0)),
IF(AND($AF$2=0,$AG$2=0,DATE(YEAR(AG439),MONTH(AG439),DAY(AG439))&gt;=$O$6,(DATE(YEAR(AG439),MONTH(AG439),DAY(AG439))&lt;=$O$3),INDEX(Projects!$A$1:$O$1000,MATCH(AF439,Projects!$A$1:$A$1000,0),MATCH("Groupe",Projects!$A$1:$O$1,0))=$A$2),1,
IF(AND($AF$2&lt;&gt;0,$AG$2&lt;&gt;0,DATE(YEAR(AG439),MONTH(AG439),DAY(AG439))&gt;=$AF$2,(DATE(YEAR(AG439),MONTH(AG439),DAY(AG439))&lt;=$AG$2),INDEX(Projects!$A$1:$O$1000,MATCH(AF439,Projects!$A$1:$A$1000,0),MATCH("Groupe",Projects!$A$1:$O$1,0))=$A$2),1,0)))</f>
      </c>
      <c r="AI439" s="47" t="str">
        <f>IF(AH439&lt;&gt;0,SUM($AH$4:AH439),0)</f>
      </c>
      <c r="AJ439" s="1"/>
      <c r="AK439" s="17"/>
      <c r="AM439" t="str">
        <f>Potentials!A437</f>
      </c>
      <c r="AN439" s="1" t="str">
        <f>Potentials!L437</f>
      </c>
      <c r="AO439" s="47" t="str">
        <f>IF(INDEX(Potentials!$A$1:$O$1000,MATCH(R439,Potentials!$A$1:$A$1000,0),MATCH("Origine setup",Potentials!$A$1:$O$1,0))&lt;&gt;"",0,
IF($A$2="Tous",
IF(AND($AM$2=0,$AN$2=0,DATE(YEAR(AN439),MONTH(AN439),DAY(AN439))&gt;=$O$6,(DATE(YEAR(AN439),MONTH(AN439),DAY(AN439))&lt;=$O$3),INDEX(Potentials!$A$1:$O$10000,MATCH(AM439,Potentials!$A$1:$A$1000,0),MATCH("Statut",Potentials!$A$1:$O$1,0))="9 -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IF(AND($AM$2&lt;&gt;0,$AN$2&lt;&gt;0,DATE(YEAR(AN439),MONTH(AN439),DAY(AN439))&gt;=$AM$2,(DATE(YEAR(AN439),MONTH(AN439),DAY(AN439))&lt;=$AN$2),INDEX(Potentials!$A$1:$O$10000,MATCH(AM439,Potentials!$A$1:$A$1000,0),MATCH("Statut",Potentials!$A$1:$O$1,0))="9 - Perdu"),1,0)),
IF(AND($AM$2=0,$AN$2=0,DATE(YEAR(AN439),MONTH(AN439),DAY(AN439))&gt;=$O$6,(DATE(YEAR(AN439),MONTH(AN439),DAY(AN439))&lt;=$O$3),INDEX(Potentials!$A$1:$O$1000,MATCH(AM439,Potentials!$A$1:$A$1000,0),MATCH("Groupe",Potentials!$A$1:$O$1,0))=$A$2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,MATCH(AM439,Potentials!$A$1:$A$1000,0),MATCH("Groupe",Potentials!$A$1:$O$1,0))=$A$2,INDEX(Potentials!$A$1:$O$10000,MATCH(AM439,Potentials!$A$1:$A$1000,0),MATCH("Statut",Potentials!$A$1:$O$1,0))="9 - Perdu"),1,0))))</f>
      </c>
      <c r="AP439" s="47" t="str">
        <f>IF(AO439&lt;&gt;0,SUM($AO$4:AO439),0)</f>
      </c>
      <c r="AQ439" s="1"/>
      <c r="AR439" s="17"/>
      <c r="AT439" t="str">
        <f>IF(COUNTIF($AT$4:AT438,Potentials!B437)&gt;0,"",Potentials!B437)</f>
      </c>
      <c r="AU439" s="2" t="str">
        <f t="array" ref="AU439" aca="1" ca="1">IF($A$2="Tous",SUMPRODUCT((Potentials!$F$2:$F$2000)*(Potentials!$B$2:$B$2000=AT439)*(Potentials!$E$2:$E$2000&lt;&gt;"8 - Gagne")*(Potentials!$E$2:$E$2000&lt;&gt;"9 - Perdu")*(Potentials!$E$2:$E$2000&lt;&gt;"10 - Gele"))
+SUMPRODUCT((Potentials!$F$2:$F$2000=0)*(Potentials!$B$2:$B$2000=AT439)*(Potentials!$D$2:$D$2000)*(Potentials!$E$2:$E$2000&lt;&gt;"8 - Gagne")*(Potentials!$E$2:$E$2000&lt;&gt;"9 - Perdu")*(Potentials!$E$2:$E$2000&lt;&gt;"10 - Gele")),
SUMPRODUCT((Potentials!$F$2:$F$2000)*(Potentials!$B$2:$B$2000=AT439)*(Potentials!$E$2:$E$2000&lt;&gt;"8 - Gagne")*(Potentials!$E$2:$E$2000&lt;&gt;"9 - Perdu")*(Potentials!$E$2:$E$2000&lt;&gt;"10 - Gele")*(Potentials!$O$2:$O$2000=$A$2))
+SUMPRODUCT((Potentials!$F$2:$F$2000=0)*(Potentials!$B$2:$B$2000=AT439)*(Potentials!$D$2:$D$2000)*(Potentials!$E$2:$E$2000&lt;&gt;"8 - Gagne")*(Potentials!$E$2:$E$2000&lt;&gt;"9 - Perdu")*(Potentials!$E$2:$E$2000&lt;&gt;"10 - Gele")*(Potentials!$O$2:$O$2000=$A$2)))</f>
      </c>
      <c r="BA439" t="str">
        <f>Potentials!A437</f>
      </c>
      <c r="BB439" s="2" t="str">
        <f t="array" ref="BB439" aca="1" ca="1">IF($A$2="Tous",SUMPRODUCT((Potentials!$F$2:$F$2000)*(Potentials!$A$2:$A$2000=BA439)*(Potentials!$E$2:$E$2000&lt;&gt;"8 - Gagne")*(Potentials!$E$2:$E$2000&lt;&gt;"9 - Perdu")*(Potentials!$E$2:$E$2000&lt;&gt;"10 - Gele"))
+SUMPRODUCT((Potentials!$F$2:$F$2000=0)*(Potentials!$A$2:$A$2000=BA439)*(Potentials!$D$2:$D$2000)*(Potentials!$E$2:$E$2000&lt;&gt;"8 - Gagne")*(Potentials!$E$2:$E$2000&lt;&gt;"9 - Perdu")*(Potentials!$E$2:$E$2000&lt;&gt;"10 - Gele")),
SUMPRODUCT((Potentials!$F$2:$F$2000)*(Potentials!$A$2:$A$2000=BA439)*(Potentials!$E$2:$E$2000&lt;&gt;"8 - Gagne")*(Potentials!$E$2:$E$2000&lt;&gt;"9 - Perdu")*(Potentials!$E$2:$E$2000&lt;&gt;"10 - Gele")*(Potentials!$O$2:$O$2000=$A$2))
+SUMPRODUCT((Potentials!$F$2:$F$2000=0)*(Potentials!$A$2:$A$2000=BA439)*(Potentials!$D$2:$D$2000)*(Potentials!$E$2:$E$2000&lt;&gt;"8 - Gagne")*(Potentials!$E$2:$E$2000&lt;&gt;"9 - Perdu")*(Potentials!$E$2:$E$2000&lt;&gt;"10 - Gele")*(Potentials!$O$2:$O$2000=$A$2)))</f>
      </c>
    </row>
    <row r="440" spans="1:113">
      <c r="R440" t="str">
        <f>Potentials!A438</f>
      </c>
      <c r="S440" s="1" t="str">
        <f>Potentials!M438</f>
      </c>
      <c r="T440" s="47" t="str">
        <f>IF(INDEX(Potentials!$A$1:$O$1000,MATCH(R440,Potentials!$A$1:$A$1000,0),MATCH("Origine setup",Potentials!$A$1:$O$1,0))&lt;&gt;"",0,
IF($A$2="Tous",
IF(AND($R$2=0,$S$2=0,DATE(YEAR(S440),MONTH(S440),DAY(S440))&gt;=$O$6,(DATE(YEAR(S440),MONTH(S440),DAY(S440))&lt;=$O$3),LEFT(R440,3)="PRA"),1,
IF(AND($R$2&lt;&gt;0,$S$2&lt;&gt;0,DATE(YEAR(S440),MONTH(S440),DAY(S440))&gt;=$R$2,(DATE(YEAR(S440),MONTH(S440),DAY(S440))&lt;=$S$2),LEFT(R440,3)="PRA"),1,0)),
IF(AND($R$2=0,$S$2=0,DATE(YEAR(S440),MONTH(S440),DAY(S440))&gt;=$O$6,(DATE(YEAR(S440),MONTH(S440),DAY(S440))&lt;=$O$3),INDEX(Potentials!$A$1:$O$1000,MATCH(R440,Potentials!$A$1:$A$1000,0),MATCH("Groupe",Potentials!$A$1:$O$1,0))=$A$2,LEFT(R440,3)="PRA"),1,
IF(AND($R$2&lt;&gt;0,$S$2&lt;&gt;0,DATE(YEAR(S440),MONTH(S440),DAY(S440))&gt;=$R$2,(DATE(YEAR(S440),MONTH(S440),DAY(S440))&lt;=$S$2),INDEX(Potentials!$A$1:$O$1000,MATCH(R440,Potentials!$A$1:$A$1000,0),MATCH("Groupe",Potentials!$A$1:$O$1,0))=$A$2,LEFT(R440,3)="PRA"),1,0))))</f>
      </c>
      <c r="U440" s="47" t="str">
        <f>IF(T440&lt;&gt;0,SUM($T$4:T440),0)</f>
      </c>
      <c r="V440" s="1"/>
      <c r="W440" s="17"/>
      <c r="Y440" t="str">
        <f>Projects!A438</f>
      </c>
      <c r="Z440" s="1" t="str">
        <f>Projects!I438</f>
      </c>
      <c r="AA440" s="47" t="str">
        <f>IF($A$2="Tous",
IF(AND($Y$2=0,$Z$2=0,DATE(YEAR(Z440),MONTH(Z440),DAY(Z440))&gt;=$O$6,(DATE(YEAR(Z440),MONTH(Z440),DAY(Z440))&lt;=$O$3)),1,
IF(AND($Y$2&lt;&gt;0,$Z$2&lt;&gt;0,DATE(YEAR(Z440),MONTH(Z440),DAY(Z440))&gt;=$Y$2,(DATE(YEAR(Z440),MONTH(Z440),DAY(Z440))&lt;=$Z$2)),1,0)),
IF(AND($Y$2=0,$Z$2=0,DATE(YEAR(Z440),MONTH(Z440),DAY(Z440))&gt;=$O$6,(DATE(YEAR(Z440),MONTH(Z440),DAY(Z440))&lt;=$O$3),INDEX(Projects!$A$1:$O$1000,MATCH(Y440,Projects!$A$1:$A$1000,0),MATCH("Groupe",Projects!$A$1:$O$1,0))=$A$2),1,
IF(AND($Y$2&lt;&gt;0,$Z$2&lt;&gt;0,DATE(YEAR(Z440),MONTH(Z440),DAY(Z440))&gt;=$Y$2,(DATE(YEAR(Z440),MONTH(Z440),DAY(Z440))&lt;=$Z$2),INDEX(Projects!$A$1:$O$1000,MATCH(Y440,Projects!$A$1:$A$1000,0),MATCH("Groupe",Projects!$A$1:$O$1,0))=$A$2),1,0)))</f>
      </c>
      <c r="AB440" s="47" t="str">
        <f>IF(AA440&lt;&gt;0,SUM($AA$4:AA440),0)</f>
      </c>
      <c r="AC440" s="1"/>
      <c r="AD440" s="17"/>
      <c r="AF440" t="str">
        <f>Projects!A438</f>
      </c>
      <c r="AG440" s="1" t="str">
        <f>Projects!D438</f>
      </c>
      <c r="AH440" s="47" t="str">
        <f>IF($A$2="Tous",
IF(AND($AF$2=0,$AG$2=0,DATE(YEAR(AG440),MONTH(AG440),DAY(AG440))&gt;=$O$6,(DATE(YEAR(AG440),MONTH(AG440),DAY(AG440))&lt;=$O$3)),1,
IF(AND($AF$2&lt;&gt;0,$AG$2&lt;&gt;0,DATE(YEAR(AG440),MONTH(AG440),DAY(AG440))&gt;=$AF$2,(DATE(YEAR(AG440),MONTH(AG440),DAY(AG440))&lt;=$AG$2)),1,0)),
IF(AND($AF$2=0,$AG$2=0,DATE(YEAR(AG440),MONTH(AG440),DAY(AG440))&gt;=$O$6,(DATE(YEAR(AG440),MONTH(AG440),DAY(AG440))&lt;=$O$3),INDEX(Projects!$A$1:$O$1000,MATCH(AF440,Projects!$A$1:$A$1000,0),MATCH("Groupe",Projects!$A$1:$O$1,0))=$A$2),1,
IF(AND($AF$2&lt;&gt;0,$AG$2&lt;&gt;0,DATE(YEAR(AG440),MONTH(AG440),DAY(AG440))&gt;=$AF$2,(DATE(YEAR(AG440),MONTH(AG440),DAY(AG440))&lt;=$AG$2),INDEX(Projects!$A$1:$O$1000,MATCH(AF440,Projects!$A$1:$A$1000,0),MATCH("Groupe",Projects!$A$1:$O$1,0))=$A$2),1,0)))</f>
      </c>
      <c r="AI440" s="47" t="str">
        <f>IF(AH440&lt;&gt;0,SUM($AH$4:AH440),0)</f>
      </c>
      <c r="AJ440" s="1"/>
      <c r="AK440" s="17"/>
      <c r="AM440" t="str">
        <f>Potentials!A438</f>
      </c>
      <c r="AN440" s="1" t="str">
        <f>Potentials!L438</f>
      </c>
      <c r="AO440" s="47" t="str">
        <f>IF(INDEX(Potentials!$A$1:$O$1000,MATCH(R440,Potentials!$A$1:$A$1000,0),MATCH("Origine setup",Potentials!$A$1:$O$1,0))&lt;&gt;"",0,
IF($A$2="Tous",
IF(AND($AM$2=0,$AN$2=0,DATE(YEAR(AN440),MONTH(AN440),DAY(AN440))&gt;=$O$6,(DATE(YEAR(AN440),MONTH(AN440),DAY(AN440))&lt;=$O$3),INDEX(Potentials!$A$1:$O$10000,MATCH(AM440,Potentials!$A$1:$A$1000,0),MATCH("Statut",Potentials!$A$1:$O$1,0))="9 -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IF(AND($AM$2&lt;&gt;0,$AN$2&lt;&gt;0,DATE(YEAR(AN440),MONTH(AN440),DAY(AN440))&gt;=$AM$2,(DATE(YEAR(AN440),MONTH(AN440),DAY(AN440))&lt;=$AN$2),INDEX(Potentials!$A$1:$O$10000,MATCH(AM440,Potentials!$A$1:$A$1000,0),MATCH("Statut",Potentials!$A$1:$O$1,0))="9 - Perdu"),1,0)),
IF(AND($AM$2=0,$AN$2=0,DATE(YEAR(AN440),MONTH(AN440),DAY(AN440))&gt;=$O$6,(DATE(YEAR(AN440),MONTH(AN440),DAY(AN440))&lt;=$O$3),INDEX(Potentials!$A$1:$O$1000,MATCH(AM440,Potentials!$A$1:$A$1000,0),MATCH("Groupe",Potentials!$A$1:$O$1,0))=$A$2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,MATCH(AM440,Potentials!$A$1:$A$1000,0),MATCH("Groupe",Potentials!$A$1:$O$1,0))=$A$2,INDEX(Potentials!$A$1:$O$10000,MATCH(AM440,Potentials!$A$1:$A$1000,0),MATCH("Statut",Potentials!$A$1:$O$1,0))="9 - Perdu"),1,0))))</f>
      </c>
      <c r="AP440" s="47" t="str">
        <f>IF(AO440&lt;&gt;0,SUM($AO$4:AO440),0)</f>
      </c>
      <c r="AQ440" s="1"/>
      <c r="AR440" s="17"/>
      <c r="AT440" t="str">
        <f>IF(COUNTIF($AT$4:AT439,Potentials!B438)&gt;0,"",Potentials!B438)</f>
      </c>
      <c r="AU440" s="2" t="str">
        <f t="array" ref="AU440" aca="1" ca="1">IF($A$2="Tous",SUMPRODUCT((Potentials!$F$2:$F$2000)*(Potentials!$B$2:$B$2000=AT440)*(Potentials!$E$2:$E$2000&lt;&gt;"8 - Gagne")*(Potentials!$E$2:$E$2000&lt;&gt;"9 - Perdu")*(Potentials!$E$2:$E$2000&lt;&gt;"10 - Gele"))
+SUMPRODUCT((Potentials!$F$2:$F$2000=0)*(Potentials!$B$2:$B$2000=AT440)*(Potentials!$D$2:$D$2000)*(Potentials!$E$2:$E$2000&lt;&gt;"8 - Gagne")*(Potentials!$E$2:$E$2000&lt;&gt;"9 - Perdu")*(Potentials!$E$2:$E$2000&lt;&gt;"10 - Gele")),
SUMPRODUCT((Potentials!$F$2:$F$2000)*(Potentials!$B$2:$B$2000=AT440)*(Potentials!$E$2:$E$2000&lt;&gt;"8 - Gagne")*(Potentials!$E$2:$E$2000&lt;&gt;"9 - Perdu")*(Potentials!$E$2:$E$2000&lt;&gt;"10 - Gele")*(Potentials!$O$2:$O$2000=$A$2))
+SUMPRODUCT((Potentials!$F$2:$F$2000=0)*(Potentials!$B$2:$B$2000=AT440)*(Potentials!$D$2:$D$2000)*(Potentials!$E$2:$E$2000&lt;&gt;"8 - Gagne")*(Potentials!$E$2:$E$2000&lt;&gt;"9 - Perdu")*(Potentials!$E$2:$E$2000&lt;&gt;"10 - Gele")*(Potentials!$O$2:$O$2000=$A$2)))</f>
      </c>
      <c r="BA440" t="str">
        <f>Potentials!A438</f>
      </c>
      <c r="BB440" s="2" t="str">
        <f t="array" ref="BB440" aca="1" ca="1">IF($A$2="Tous",SUMPRODUCT((Potentials!$F$2:$F$2000)*(Potentials!$A$2:$A$2000=BA440)*(Potentials!$E$2:$E$2000&lt;&gt;"8 - Gagne")*(Potentials!$E$2:$E$2000&lt;&gt;"9 - Perdu")*(Potentials!$E$2:$E$2000&lt;&gt;"10 - Gele"))
+SUMPRODUCT((Potentials!$F$2:$F$2000=0)*(Potentials!$A$2:$A$2000=BA440)*(Potentials!$D$2:$D$2000)*(Potentials!$E$2:$E$2000&lt;&gt;"8 - Gagne")*(Potentials!$E$2:$E$2000&lt;&gt;"9 - Perdu")*(Potentials!$E$2:$E$2000&lt;&gt;"10 - Gele")),
SUMPRODUCT((Potentials!$F$2:$F$2000)*(Potentials!$A$2:$A$2000=BA440)*(Potentials!$E$2:$E$2000&lt;&gt;"8 - Gagne")*(Potentials!$E$2:$E$2000&lt;&gt;"9 - Perdu")*(Potentials!$E$2:$E$2000&lt;&gt;"10 - Gele")*(Potentials!$O$2:$O$2000=$A$2))
+SUMPRODUCT((Potentials!$F$2:$F$2000=0)*(Potentials!$A$2:$A$2000=BA440)*(Potentials!$D$2:$D$2000)*(Potentials!$E$2:$E$2000&lt;&gt;"8 - Gagne")*(Potentials!$E$2:$E$2000&lt;&gt;"9 - Perdu")*(Potentials!$E$2:$E$2000&lt;&gt;"10 - Gele")*(Potentials!$O$2:$O$2000=$A$2)))</f>
      </c>
    </row>
    <row r="441" spans="1:113">
      <c r="R441" t="str">
        <f>Potentials!A439</f>
      </c>
      <c r="S441" s="1" t="str">
        <f>Potentials!M439</f>
      </c>
      <c r="T441" s="47" t="str">
        <f>IF(INDEX(Potentials!$A$1:$O$1000,MATCH(R441,Potentials!$A$1:$A$1000,0),MATCH("Origine setup",Potentials!$A$1:$O$1,0))&lt;&gt;"",0,
IF($A$2="Tous",
IF(AND($R$2=0,$S$2=0,DATE(YEAR(S441),MONTH(S441),DAY(S441))&gt;=$O$6,(DATE(YEAR(S441),MONTH(S441),DAY(S441))&lt;=$O$3),LEFT(R441,3)="PRA"),1,
IF(AND($R$2&lt;&gt;0,$S$2&lt;&gt;0,DATE(YEAR(S441),MONTH(S441),DAY(S441))&gt;=$R$2,(DATE(YEAR(S441),MONTH(S441),DAY(S441))&lt;=$S$2),LEFT(R441,3)="PRA"),1,0)),
IF(AND($R$2=0,$S$2=0,DATE(YEAR(S441),MONTH(S441),DAY(S441))&gt;=$O$6,(DATE(YEAR(S441),MONTH(S441),DAY(S441))&lt;=$O$3),INDEX(Potentials!$A$1:$O$1000,MATCH(R441,Potentials!$A$1:$A$1000,0),MATCH("Groupe",Potentials!$A$1:$O$1,0))=$A$2,LEFT(R441,3)="PRA"),1,
IF(AND($R$2&lt;&gt;0,$S$2&lt;&gt;0,DATE(YEAR(S441),MONTH(S441),DAY(S441))&gt;=$R$2,(DATE(YEAR(S441),MONTH(S441),DAY(S441))&lt;=$S$2),INDEX(Potentials!$A$1:$O$1000,MATCH(R441,Potentials!$A$1:$A$1000,0),MATCH("Groupe",Potentials!$A$1:$O$1,0))=$A$2,LEFT(R441,3)="PRA"),1,0))))</f>
      </c>
      <c r="U441" s="47" t="str">
        <f>IF(T441&lt;&gt;0,SUM($T$4:T441),0)</f>
      </c>
      <c r="V441" s="1"/>
      <c r="W441" s="17"/>
      <c r="Y441" t="str">
        <f>Projects!A439</f>
      </c>
      <c r="Z441" s="1" t="str">
        <f>Projects!I439</f>
      </c>
      <c r="AA441" s="47" t="str">
        <f>IF($A$2="Tous",
IF(AND($Y$2=0,$Z$2=0,DATE(YEAR(Z441),MONTH(Z441),DAY(Z441))&gt;=$O$6,(DATE(YEAR(Z441),MONTH(Z441),DAY(Z441))&lt;=$O$3)),1,
IF(AND($Y$2&lt;&gt;0,$Z$2&lt;&gt;0,DATE(YEAR(Z441),MONTH(Z441),DAY(Z441))&gt;=$Y$2,(DATE(YEAR(Z441),MONTH(Z441),DAY(Z441))&lt;=$Z$2)),1,0)),
IF(AND($Y$2=0,$Z$2=0,DATE(YEAR(Z441),MONTH(Z441),DAY(Z441))&gt;=$O$6,(DATE(YEAR(Z441),MONTH(Z441),DAY(Z441))&lt;=$O$3),INDEX(Projects!$A$1:$O$1000,MATCH(Y441,Projects!$A$1:$A$1000,0),MATCH("Groupe",Projects!$A$1:$O$1,0))=$A$2),1,
IF(AND($Y$2&lt;&gt;0,$Z$2&lt;&gt;0,DATE(YEAR(Z441),MONTH(Z441),DAY(Z441))&gt;=$Y$2,(DATE(YEAR(Z441),MONTH(Z441),DAY(Z441))&lt;=$Z$2),INDEX(Projects!$A$1:$O$1000,MATCH(Y441,Projects!$A$1:$A$1000,0),MATCH("Groupe",Projects!$A$1:$O$1,0))=$A$2),1,0)))</f>
      </c>
      <c r="AB441" s="47" t="str">
        <f>IF(AA441&lt;&gt;0,SUM($AA$4:AA441),0)</f>
      </c>
      <c r="AC441" s="1"/>
      <c r="AD441" s="17"/>
      <c r="AF441" t="str">
        <f>Projects!A439</f>
      </c>
      <c r="AG441" s="1" t="str">
        <f>Projects!D439</f>
      </c>
      <c r="AH441" s="47" t="str">
        <f>IF($A$2="Tous",
IF(AND($AF$2=0,$AG$2=0,DATE(YEAR(AG441),MONTH(AG441),DAY(AG441))&gt;=$O$6,(DATE(YEAR(AG441),MONTH(AG441),DAY(AG441))&lt;=$O$3)),1,
IF(AND($AF$2&lt;&gt;0,$AG$2&lt;&gt;0,DATE(YEAR(AG441),MONTH(AG441),DAY(AG441))&gt;=$AF$2,(DATE(YEAR(AG441),MONTH(AG441),DAY(AG441))&lt;=$AG$2)),1,0)),
IF(AND($AF$2=0,$AG$2=0,DATE(YEAR(AG441),MONTH(AG441),DAY(AG441))&gt;=$O$6,(DATE(YEAR(AG441),MONTH(AG441),DAY(AG441))&lt;=$O$3),INDEX(Projects!$A$1:$O$1000,MATCH(AF441,Projects!$A$1:$A$1000,0),MATCH("Groupe",Projects!$A$1:$O$1,0))=$A$2),1,
IF(AND($AF$2&lt;&gt;0,$AG$2&lt;&gt;0,DATE(YEAR(AG441),MONTH(AG441),DAY(AG441))&gt;=$AF$2,(DATE(YEAR(AG441),MONTH(AG441),DAY(AG441))&lt;=$AG$2),INDEX(Projects!$A$1:$O$1000,MATCH(AF441,Projects!$A$1:$A$1000,0),MATCH("Groupe",Projects!$A$1:$O$1,0))=$A$2),1,0)))</f>
      </c>
      <c r="AI441" s="47" t="str">
        <f>IF(AH441&lt;&gt;0,SUM($AH$4:AH441),0)</f>
      </c>
      <c r="AJ441" s="1"/>
      <c r="AK441" s="17"/>
      <c r="AM441" t="str">
        <f>Potentials!A439</f>
      </c>
      <c r="AN441" s="1" t="str">
        <f>Potentials!L439</f>
      </c>
      <c r="AO441" s="47" t="str">
        <f>IF(INDEX(Potentials!$A$1:$O$1000,MATCH(R441,Potentials!$A$1:$A$1000,0),MATCH("Origine setup",Potentials!$A$1:$O$1,0))&lt;&gt;"",0,
IF($A$2="Tous",
IF(AND($AM$2=0,$AN$2=0,DATE(YEAR(AN441),MONTH(AN441),DAY(AN441))&gt;=$O$6,(DATE(YEAR(AN441),MONTH(AN441),DAY(AN441))&lt;=$O$3),INDEX(Potentials!$A$1:$O$10000,MATCH(AM441,Potentials!$A$1:$A$1000,0),MATCH("Statut",Potentials!$A$1:$O$1,0))="9 -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IF(AND($AM$2&lt;&gt;0,$AN$2&lt;&gt;0,DATE(YEAR(AN441),MONTH(AN441),DAY(AN441))&gt;=$AM$2,(DATE(YEAR(AN441),MONTH(AN441),DAY(AN441))&lt;=$AN$2),INDEX(Potentials!$A$1:$O$10000,MATCH(AM441,Potentials!$A$1:$A$1000,0),MATCH("Statut",Potentials!$A$1:$O$1,0))="9 - Perdu"),1,0)),
IF(AND($AM$2=0,$AN$2=0,DATE(YEAR(AN441),MONTH(AN441),DAY(AN441))&gt;=$O$6,(DATE(YEAR(AN441),MONTH(AN441),DAY(AN441))&lt;=$O$3),INDEX(Potentials!$A$1:$O$1000,MATCH(AM441,Potentials!$A$1:$A$1000,0),MATCH("Groupe",Potentials!$A$1:$O$1,0))=$A$2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,MATCH(AM441,Potentials!$A$1:$A$1000,0),MATCH("Groupe",Potentials!$A$1:$O$1,0))=$A$2,INDEX(Potentials!$A$1:$O$10000,MATCH(AM441,Potentials!$A$1:$A$1000,0),MATCH("Statut",Potentials!$A$1:$O$1,0))="9 - Perdu"),1,0))))</f>
      </c>
      <c r="AP441" s="47" t="str">
        <f>IF(AO441&lt;&gt;0,SUM($AO$4:AO441),0)</f>
      </c>
      <c r="AQ441" s="1"/>
      <c r="AR441" s="17"/>
      <c r="AT441" t="str">
        <f>IF(COUNTIF($AT$4:AT440,Potentials!B439)&gt;0,"",Potentials!B439)</f>
      </c>
      <c r="AU441" s="2" t="str">
        <f t="array" ref="AU441" aca="1" ca="1">IF($A$2="Tous",SUMPRODUCT((Potentials!$F$2:$F$2000)*(Potentials!$B$2:$B$2000=AT441)*(Potentials!$E$2:$E$2000&lt;&gt;"8 - Gagne")*(Potentials!$E$2:$E$2000&lt;&gt;"9 - Perdu")*(Potentials!$E$2:$E$2000&lt;&gt;"10 - Gele"))
+SUMPRODUCT((Potentials!$F$2:$F$2000=0)*(Potentials!$B$2:$B$2000=AT441)*(Potentials!$D$2:$D$2000)*(Potentials!$E$2:$E$2000&lt;&gt;"8 - Gagne")*(Potentials!$E$2:$E$2000&lt;&gt;"9 - Perdu")*(Potentials!$E$2:$E$2000&lt;&gt;"10 - Gele")),
SUMPRODUCT((Potentials!$F$2:$F$2000)*(Potentials!$B$2:$B$2000=AT441)*(Potentials!$E$2:$E$2000&lt;&gt;"8 - Gagne")*(Potentials!$E$2:$E$2000&lt;&gt;"9 - Perdu")*(Potentials!$E$2:$E$2000&lt;&gt;"10 - Gele")*(Potentials!$O$2:$O$2000=$A$2))
+SUMPRODUCT((Potentials!$F$2:$F$2000=0)*(Potentials!$B$2:$B$2000=AT441)*(Potentials!$D$2:$D$2000)*(Potentials!$E$2:$E$2000&lt;&gt;"8 - Gagne")*(Potentials!$E$2:$E$2000&lt;&gt;"9 - Perdu")*(Potentials!$E$2:$E$2000&lt;&gt;"10 - Gele")*(Potentials!$O$2:$O$2000=$A$2)))</f>
      </c>
      <c r="BA441" t="str">
        <f>Potentials!A439</f>
      </c>
      <c r="BB441" s="2" t="str">
        <f t="array" ref="BB441" aca="1" ca="1">IF($A$2="Tous",SUMPRODUCT((Potentials!$F$2:$F$2000)*(Potentials!$A$2:$A$2000=BA441)*(Potentials!$E$2:$E$2000&lt;&gt;"8 - Gagne")*(Potentials!$E$2:$E$2000&lt;&gt;"9 - Perdu")*(Potentials!$E$2:$E$2000&lt;&gt;"10 - Gele"))
+SUMPRODUCT((Potentials!$F$2:$F$2000=0)*(Potentials!$A$2:$A$2000=BA441)*(Potentials!$D$2:$D$2000)*(Potentials!$E$2:$E$2000&lt;&gt;"8 - Gagne")*(Potentials!$E$2:$E$2000&lt;&gt;"9 - Perdu")*(Potentials!$E$2:$E$2000&lt;&gt;"10 - Gele")),
SUMPRODUCT((Potentials!$F$2:$F$2000)*(Potentials!$A$2:$A$2000=BA441)*(Potentials!$E$2:$E$2000&lt;&gt;"8 - Gagne")*(Potentials!$E$2:$E$2000&lt;&gt;"9 - Perdu")*(Potentials!$E$2:$E$2000&lt;&gt;"10 - Gele")*(Potentials!$O$2:$O$2000=$A$2))
+SUMPRODUCT((Potentials!$F$2:$F$2000=0)*(Potentials!$A$2:$A$2000=BA441)*(Potentials!$D$2:$D$2000)*(Potentials!$E$2:$E$2000&lt;&gt;"8 - Gagne")*(Potentials!$E$2:$E$2000&lt;&gt;"9 - Perdu")*(Potentials!$E$2:$E$2000&lt;&gt;"10 - Gele")*(Potentials!$O$2:$O$2000=$A$2)))</f>
      </c>
    </row>
    <row r="442" spans="1:113">
      <c r="R442" t="str">
        <f>Potentials!A440</f>
      </c>
      <c r="S442" s="1" t="str">
        <f>Potentials!M440</f>
      </c>
      <c r="T442" s="47" t="str">
        <f>IF(INDEX(Potentials!$A$1:$O$1000,MATCH(R442,Potentials!$A$1:$A$1000,0),MATCH("Origine setup",Potentials!$A$1:$O$1,0))&lt;&gt;"",0,
IF($A$2="Tous",
IF(AND($R$2=0,$S$2=0,DATE(YEAR(S442),MONTH(S442),DAY(S442))&gt;=$O$6,(DATE(YEAR(S442),MONTH(S442),DAY(S442))&lt;=$O$3),LEFT(R442,3)="PRA"),1,
IF(AND($R$2&lt;&gt;0,$S$2&lt;&gt;0,DATE(YEAR(S442),MONTH(S442),DAY(S442))&gt;=$R$2,(DATE(YEAR(S442),MONTH(S442),DAY(S442))&lt;=$S$2),LEFT(R442,3)="PRA"),1,0)),
IF(AND($R$2=0,$S$2=0,DATE(YEAR(S442),MONTH(S442),DAY(S442))&gt;=$O$6,(DATE(YEAR(S442),MONTH(S442),DAY(S442))&lt;=$O$3),INDEX(Potentials!$A$1:$O$1000,MATCH(R442,Potentials!$A$1:$A$1000,0),MATCH("Groupe",Potentials!$A$1:$O$1,0))=$A$2,LEFT(R442,3)="PRA"),1,
IF(AND($R$2&lt;&gt;0,$S$2&lt;&gt;0,DATE(YEAR(S442),MONTH(S442),DAY(S442))&gt;=$R$2,(DATE(YEAR(S442),MONTH(S442),DAY(S442))&lt;=$S$2),INDEX(Potentials!$A$1:$O$1000,MATCH(R442,Potentials!$A$1:$A$1000,0),MATCH("Groupe",Potentials!$A$1:$O$1,0))=$A$2,LEFT(R442,3)="PRA"),1,0))))</f>
      </c>
      <c r="U442" s="47" t="str">
        <f>IF(T442&lt;&gt;0,SUM($T$4:T442),0)</f>
      </c>
      <c r="V442" s="1"/>
      <c r="W442" s="17"/>
      <c r="Y442" t="str">
        <f>Projects!A440</f>
      </c>
      <c r="Z442" s="1" t="str">
        <f>Projects!I440</f>
      </c>
      <c r="AA442" s="47" t="str">
        <f>IF($A$2="Tous",
IF(AND($Y$2=0,$Z$2=0,DATE(YEAR(Z442),MONTH(Z442),DAY(Z442))&gt;=$O$6,(DATE(YEAR(Z442),MONTH(Z442),DAY(Z442))&lt;=$O$3)),1,
IF(AND($Y$2&lt;&gt;0,$Z$2&lt;&gt;0,DATE(YEAR(Z442),MONTH(Z442),DAY(Z442))&gt;=$Y$2,(DATE(YEAR(Z442),MONTH(Z442),DAY(Z442))&lt;=$Z$2)),1,0)),
IF(AND($Y$2=0,$Z$2=0,DATE(YEAR(Z442),MONTH(Z442),DAY(Z442))&gt;=$O$6,(DATE(YEAR(Z442),MONTH(Z442),DAY(Z442))&lt;=$O$3),INDEX(Projects!$A$1:$O$1000,MATCH(Y442,Projects!$A$1:$A$1000,0),MATCH("Groupe",Projects!$A$1:$O$1,0))=$A$2),1,
IF(AND($Y$2&lt;&gt;0,$Z$2&lt;&gt;0,DATE(YEAR(Z442),MONTH(Z442),DAY(Z442))&gt;=$Y$2,(DATE(YEAR(Z442),MONTH(Z442),DAY(Z442))&lt;=$Z$2),INDEX(Projects!$A$1:$O$1000,MATCH(Y442,Projects!$A$1:$A$1000,0),MATCH("Groupe",Projects!$A$1:$O$1,0))=$A$2),1,0)))</f>
      </c>
      <c r="AB442" s="47" t="str">
        <f>IF(AA442&lt;&gt;0,SUM($AA$4:AA442),0)</f>
      </c>
      <c r="AC442" s="1"/>
      <c r="AD442" s="17"/>
      <c r="AF442" t="str">
        <f>Projects!A440</f>
      </c>
      <c r="AG442" s="1" t="str">
        <f>Projects!D440</f>
      </c>
      <c r="AH442" s="47" t="str">
        <f>IF($A$2="Tous",
IF(AND($AF$2=0,$AG$2=0,DATE(YEAR(AG442),MONTH(AG442),DAY(AG442))&gt;=$O$6,(DATE(YEAR(AG442),MONTH(AG442),DAY(AG442))&lt;=$O$3)),1,
IF(AND($AF$2&lt;&gt;0,$AG$2&lt;&gt;0,DATE(YEAR(AG442),MONTH(AG442),DAY(AG442))&gt;=$AF$2,(DATE(YEAR(AG442),MONTH(AG442),DAY(AG442))&lt;=$AG$2)),1,0)),
IF(AND($AF$2=0,$AG$2=0,DATE(YEAR(AG442),MONTH(AG442),DAY(AG442))&gt;=$O$6,(DATE(YEAR(AG442),MONTH(AG442),DAY(AG442))&lt;=$O$3),INDEX(Projects!$A$1:$O$1000,MATCH(AF442,Projects!$A$1:$A$1000,0),MATCH("Groupe",Projects!$A$1:$O$1,0))=$A$2),1,
IF(AND($AF$2&lt;&gt;0,$AG$2&lt;&gt;0,DATE(YEAR(AG442),MONTH(AG442),DAY(AG442))&gt;=$AF$2,(DATE(YEAR(AG442),MONTH(AG442),DAY(AG442))&lt;=$AG$2),INDEX(Projects!$A$1:$O$1000,MATCH(AF442,Projects!$A$1:$A$1000,0),MATCH("Groupe",Projects!$A$1:$O$1,0))=$A$2),1,0)))</f>
      </c>
      <c r="AI442" s="47" t="str">
        <f>IF(AH442&lt;&gt;0,SUM($AH$4:AH442),0)</f>
      </c>
      <c r="AJ442" s="1"/>
      <c r="AK442" s="17"/>
      <c r="AM442" t="str">
        <f>Potentials!A440</f>
      </c>
      <c r="AN442" s="1" t="str">
        <f>Potentials!L440</f>
      </c>
      <c r="AO442" s="47" t="str">
        <f>IF(INDEX(Potentials!$A$1:$O$1000,MATCH(R442,Potentials!$A$1:$A$1000,0),MATCH("Origine setup",Potentials!$A$1:$O$1,0))&lt;&gt;"",0,
IF($A$2="Tous",
IF(AND($AM$2=0,$AN$2=0,DATE(YEAR(AN442),MONTH(AN442),DAY(AN442))&gt;=$O$6,(DATE(YEAR(AN442),MONTH(AN442),DAY(AN442))&lt;=$O$3),INDEX(Potentials!$A$1:$O$10000,MATCH(AM442,Potentials!$A$1:$A$1000,0),MATCH("Statut",Potentials!$A$1:$O$1,0))="9 -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IF(AND($AM$2&lt;&gt;0,$AN$2&lt;&gt;0,DATE(YEAR(AN442),MONTH(AN442),DAY(AN442))&gt;=$AM$2,(DATE(YEAR(AN442),MONTH(AN442),DAY(AN442))&lt;=$AN$2),INDEX(Potentials!$A$1:$O$10000,MATCH(AM442,Potentials!$A$1:$A$1000,0),MATCH("Statut",Potentials!$A$1:$O$1,0))="9 - Perdu"),1,0)),
IF(AND($AM$2=0,$AN$2=0,DATE(YEAR(AN442),MONTH(AN442),DAY(AN442))&gt;=$O$6,(DATE(YEAR(AN442),MONTH(AN442),DAY(AN442))&lt;=$O$3),INDEX(Potentials!$A$1:$O$1000,MATCH(AM442,Potentials!$A$1:$A$1000,0),MATCH("Groupe",Potentials!$A$1:$O$1,0))=$A$2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,MATCH(AM442,Potentials!$A$1:$A$1000,0),MATCH("Groupe",Potentials!$A$1:$O$1,0))=$A$2,INDEX(Potentials!$A$1:$O$10000,MATCH(AM442,Potentials!$A$1:$A$1000,0),MATCH("Statut",Potentials!$A$1:$O$1,0))="9 - Perdu"),1,0))))</f>
      </c>
      <c r="AP442" s="47" t="str">
        <f>IF(AO442&lt;&gt;0,SUM($AO$4:AO442),0)</f>
      </c>
      <c r="AQ442" s="1"/>
      <c r="AR442" s="17"/>
      <c r="AT442" t="str">
        <f>IF(COUNTIF($AT$4:AT441,Potentials!B440)&gt;0,"",Potentials!B440)</f>
      </c>
      <c r="AU442" s="2" t="str">
        <f t="array" ref="AU442" aca="1" ca="1">IF($A$2="Tous",SUMPRODUCT((Potentials!$F$2:$F$2000)*(Potentials!$B$2:$B$2000=AT442)*(Potentials!$E$2:$E$2000&lt;&gt;"8 - Gagne")*(Potentials!$E$2:$E$2000&lt;&gt;"9 - Perdu")*(Potentials!$E$2:$E$2000&lt;&gt;"10 - Gele"))
+SUMPRODUCT((Potentials!$F$2:$F$2000=0)*(Potentials!$B$2:$B$2000=AT442)*(Potentials!$D$2:$D$2000)*(Potentials!$E$2:$E$2000&lt;&gt;"8 - Gagne")*(Potentials!$E$2:$E$2000&lt;&gt;"9 - Perdu")*(Potentials!$E$2:$E$2000&lt;&gt;"10 - Gele")),
SUMPRODUCT((Potentials!$F$2:$F$2000)*(Potentials!$B$2:$B$2000=AT442)*(Potentials!$E$2:$E$2000&lt;&gt;"8 - Gagne")*(Potentials!$E$2:$E$2000&lt;&gt;"9 - Perdu")*(Potentials!$E$2:$E$2000&lt;&gt;"10 - Gele")*(Potentials!$O$2:$O$2000=$A$2))
+SUMPRODUCT((Potentials!$F$2:$F$2000=0)*(Potentials!$B$2:$B$2000=AT442)*(Potentials!$D$2:$D$2000)*(Potentials!$E$2:$E$2000&lt;&gt;"8 - Gagne")*(Potentials!$E$2:$E$2000&lt;&gt;"9 - Perdu")*(Potentials!$E$2:$E$2000&lt;&gt;"10 - Gele")*(Potentials!$O$2:$O$2000=$A$2)))</f>
      </c>
      <c r="BA442" t="str">
        <f>Potentials!A440</f>
      </c>
      <c r="BB442" s="2" t="str">
        <f t="array" ref="BB442" aca="1" ca="1">IF($A$2="Tous",SUMPRODUCT((Potentials!$F$2:$F$2000)*(Potentials!$A$2:$A$2000=BA442)*(Potentials!$E$2:$E$2000&lt;&gt;"8 - Gagne")*(Potentials!$E$2:$E$2000&lt;&gt;"9 - Perdu")*(Potentials!$E$2:$E$2000&lt;&gt;"10 - Gele"))
+SUMPRODUCT((Potentials!$F$2:$F$2000=0)*(Potentials!$A$2:$A$2000=BA442)*(Potentials!$D$2:$D$2000)*(Potentials!$E$2:$E$2000&lt;&gt;"8 - Gagne")*(Potentials!$E$2:$E$2000&lt;&gt;"9 - Perdu")*(Potentials!$E$2:$E$2000&lt;&gt;"10 - Gele")),
SUMPRODUCT((Potentials!$F$2:$F$2000)*(Potentials!$A$2:$A$2000=BA442)*(Potentials!$E$2:$E$2000&lt;&gt;"8 - Gagne")*(Potentials!$E$2:$E$2000&lt;&gt;"9 - Perdu")*(Potentials!$E$2:$E$2000&lt;&gt;"10 - Gele")*(Potentials!$O$2:$O$2000=$A$2))
+SUMPRODUCT((Potentials!$F$2:$F$2000=0)*(Potentials!$A$2:$A$2000=BA442)*(Potentials!$D$2:$D$2000)*(Potentials!$E$2:$E$2000&lt;&gt;"8 - Gagne")*(Potentials!$E$2:$E$2000&lt;&gt;"9 - Perdu")*(Potentials!$E$2:$E$2000&lt;&gt;"10 - Gele")*(Potentials!$O$2:$O$2000=$A$2)))</f>
      </c>
    </row>
    <row r="443" spans="1:113">
      <c r="R443" t="str">
        <f>Potentials!A441</f>
      </c>
      <c r="S443" s="1" t="str">
        <f>Potentials!M441</f>
      </c>
      <c r="T443" s="47" t="str">
        <f>IF(INDEX(Potentials!$A$1:$O$1000,MATCH(R443,Potentials!$A$1:$A$1000,0),MATCH("Origine setup",Potentials!$A$1:$O$1,0))&lt;&gt;"",0,
IF($A$2="Tous",
IF(AND($R$2=0,$S$2=0,DATE(YEAR(S443),MONTH(S443),DAY(S443))&gt;=$O$6,(DATE(YEAR(S443),MONTH(S443),DAY(S443))&lt;=$O$3),LEFT(R443,3)="PRA"),1,
IF(AND($R$2&lt;&gt;0,$S$2&lt;&gt;0,DATE(YEAR(S443),MONTH(S443),DAY(S443))&gt;=$R$2,(DATE(YEAR(S443),MONTH(S443),DAY(S443))&lt;=$S$2),LEFT(R443,3)="PRA"),1,0)),
IF(AND($R$2=0,$S$2=0,DATE(YEAR(S443),MONTH(S443),DAY(S443))&gt;=$O$6,(DATE(YEAR(S443),MONTH(S443),DAY(S443))&lt;=$O$3),INDEX(Potentials!$A$1:$O$1000,MATCH(R443,Potentials!$A$1:$A$1000,0),MATCH("Groupe",Potentials!$A$1:$O$1,0))=$A$2,LEFT(R443,3)="PRA"),1,
IF(AND($R$2&lt;&gt;0,$S$2&lt;&gt;0,DATE(YEAR(S443),MONTH(S443),DAY(S443))&gt;=$R$2,(DATE(YEAR(S443),MONTH(S443),DAY(S443))&lt;=$S$2),INDEX(Potentials!$A$1:$O$1000,MATCH(R443,Potentials!$A$1:$A$1000,0),MATCH("Groupe",Potentials!$A$1:$O$1,0))=$A$2,LEFT(R443,3)="PRA"),1,0))))</f>
      </c>
      <c r="U443" s="47" t="str">
        <f>IF(T443&lt;&gt;0,SUM($T$4:T443),0)</f>
      </c>
      <c r="V443" s="1"/>
      <c r="W443" s="17"/>
      <c r="Y443" t="str">
        <f>Projects!A441</f>
      </c>
      <c r="Z443" s="1" t="str">
        <f>Projects!I441</f>
      </c>
      <c r="AA443" s="47" t="str">
        <f>IF($A$2="Tous",
IF(AND($Y$2=0,$Z$2=0,DATE(YEAR(Z443),MONTH(Z443),DAY(Z443))&gt;=$O$6,(DATE(YEAR(Z443),MONTH(Z443),DAY(Z443))&lt;=$O$3)),1,
IF(AND($Y$2&lt;&gt;0,$Z$2&lt;&gt;0,DATE(YEAR(Z443),MONTH(Z443),DAY(Z443))&gt;=$Y$2,(DATE(YEAR(Z443),MONTH(Z443),DAY(Z443))&lt;=$Z$2)),1,0)),
IF(AND($Y$2=0,$Z$2=0,DATE(YEAR(Z443),MONTH(Z443),DAY(Z443))&gt;=$O$6,(DATE(YEAR(Z443),MONTH(Z443),DAY(Z443))&lt;=$O$3),INDEX(Projects!$A$1:$O$1000,MATCH(Y443,Projects!$A$1:$A$1000,0),MATCH("Groupe",Projects!$A$1:$O$1,0))=$A$2),1,
IF(AND($Y$2&lt;&gt;0,$Z$2&lt;&gt;0,DATE(YEAR(Z443),MONTH(Z443),DAY(Z443))&gt;=$Y$2,(DATE(YEAR(Z443),MONTH(Z443),DAY(Z443))&lt;=$Z$2),INDEX(Projects!$A$1:$O$1000,MATCH(Y443,Projects!$A$1:$A$1000,0),MATCH("Groupe",Projects!$A$1:$O$1,0))=$A$2),1,0)))</f>
      </c>
      <c r="AB443" s="47" t="str">
        <f>IF(AA443&lt;&gt;0,SUM($AA$4:AA443),0)</f>
      </c>
      <c r="AC443" s="1"/>
      <c r="AD443" s="17"/>
      <c r="AF443" t="str">
        <f>Projects!A441</f>
      </c>
      <c r="AG443" s="1" t="str">
        <f>Projects!D441</f>
      </c>
      <c r="AH443" s="47" t="str">
        <f>IF($A$2="Tous",
IF(AND($AF$2=0,$AG$2=0,DATE(YEAR(AG443),MONTH(AG443),DAY(AG443))&gt;=$O$6,(DATE(YEAR(AG443),MONTH(AG443),DAY(AG443))&lt;=$O$3)),1,
IF(AND($AF$2&lt;&gt;0,$AG$2&lt;&gt;0,DATE(YEAR(AG443),MONTH(AG443),DAY(AG443))&gt;=$AF$2,(DATE(YEAR(AG443),MONTH(AG443),DAY(AG443))&lt;=$AG$2)),1,0)),
IF(AND($AF$2=0,$AG$2=0,DATE(YEAR(AG443),MONTH(AG443),DAY(AG443))&gt;=$O$6,(DATE(YEAR(AG443),MONTH(AG443),DAY(AG443))&lt;=$O$3),INDEX(Projects!$A$1:$O$1000,MATCH(AF443,Projects!$A$1:$A$1000,0),MATCH("Groupe",Projects!$A$1:$O$1,0))=$A$2),1,
IF(AND($AF$2&lt;&gt;0,$AG$2&lt;&gt;0,DATE(YEAR(AG443),MONTH(AG443),DAY(AG443))&gt;=$AF$2,(DATE(YEAR(AG443),MONTH(AG443),DAY(AG443))&lt;=$AG$2),INDEX(Projects!$A$1:$O$1000,MATCH(AF443,Projects!$A$1:$A$1000,0),MATCH("Groupe",Projects!$A$1:$O$1,0))=$A$2),1,0)))</f>
      </c>
      <c r="AI443" s="47" t="str">
        <f>IF(AH443&lt;&gt;0,SUM($AH$4:AH443),0)</f>
      </c>
      <c r="AJ443" s="1"/>
      <c r="AK443" s="17"/>
      <c r="AM443" t="str">
        <f>Potentials!A441</f>
      </c>
      <c r="AN443" s="1" t="str">
        <f>Potentials!L441</f>
      </c>
      <c r="AO443" s="47" t="str">
        <f>IF(INDEX(Potentials!$A$1:$O$1000,MATCH(R443,Potentials!$A$1:$A$1000,0),MATCH("Origine setup",Potentials!$A$1:$O$1,0))&lt;&gt;"",0,
IF($A$2="Tous",
IF(AND($AM$2=0,$AN$2=0,DATE(YEAR(AN443),MONTH(AN443),DAY(AN443))&gt;=$O$6,(DATE(YEAR(AN443),MONTH(AN443),DAY(AN443))&lt;=$O$3),INDEX(Potentials!$A$1:$O$10000,MATCH(AM443,Potentials!$A$1:$A$1000,0),MATCH("Statut",Potentials!$A$1:$O$1,0))="9 -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IF(AND($AM$2&lt;&gt;0,$AN$2&lt;&gt;0,DATE(YEAR(AN443),MONTH(AN443),DAY(AN443))&gt;=$AM$2,(DATE(YEAR(AN443),MONTH(AN443),DAY(AN443))&lt;=$AN$2),INDEX(Potentials!$A$1:$O$10000,MATCH(AM443,Potentials!$A$1:$A$1000,0),MATCH("Statut",Potentials!$A$1:$O$1,0))="9 - Perdu"),1,0)),
IF(AND($AM$2=0,$AN$2=0,DATE(YEAR(AN443),MONTH(AN443),DAY(AN443))&gt;=$O$6,(DATE(YEAR(AN443),MONTH(AN443),DAY(AN443))&lt;=$O$3),INDEX(Potentials!$A$1:$O$1000,MATCH(AM443,Potentials!$A$1:$A$1000,0),MATCH("Groupe",Potentials!$A$1:$O$1,0))=$A$2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,MATCH(AM443,Potentials!$A$1:$A$1000,0),MATCH("Groupe",Potentials!$A$1:$O$1,0))=$A$2,INDEX(Potentials!$A$1:$O$10000,MATCH(AM443,Potentials!$A$1:$A$1000,0),MATCH("Statut",Potentials!$A$1:$O$1,0))="9 - Perdu"),1,0))))</f>
      </c>
      <c r="AP443" s="47" t="str">
        <f>IF(AO443&lt;&gt;0,SUM($AO$4:AO443),0)</f>
      </c>
      <c r="AQ443" s="1"/>
      <c r="AR443" s="17"/>
      <c r="AT443" t="str">
        <f>IF(COUNTIF($AT$4:AT442,Potentials!B441)&gt;0,"",Potentials!B441)</f>
      </c>
      <c r="AU443" s="2" t="str">
        <f t="array" ref="AU443" aca="1" ca="1">IF($A$2="Tous",SUMPRODUCT((Potentials!$F$2:$F$2000)*(Potentials!$B$2:$B$2000=AT443)*(Potentials!$E$2:$E$2000&lt;&gt;"8 - Gagne")*(Potentials!$E$2:$E$2000&lt;&gt;"9 - Perdu")*(Potentials!$E$2:$E$2000&lt;&gt;"10 - Gele"))
+SUMPRODUCT((Potentials!$F$2:$F$2000=0)*(Potentials!$B$2:$B$2000=AT443)*(Potentials!$D$2:$D$2000)*(Potentials!$E$2:$E$2000&lt;&gt;"8 - Gagne")*(Potentials!$E$2:$E$2000&lt;&gt;"9 - Perdu")*(Potentials!$E$2:$E$2000&lt;&gt;"10 - Gele")),
SUMPRODUCT((Potentials!$F$2:$F$2000)*(Potentials!$B$2:$B$2000=AT443)*(Potentials!$E$2:$E$2000&lt;&gt;"8 - Gagne")*(Potentials!$E$2:$E$2000&lt;&gt;"9 - Perdu")*(Potentials!$E$2:$E$2000&lt;&gt;"10 - Gele")*(Potentials!$O$2:$O$2000=$A$2))
+SUMPRODUCT((Potentials!$F$2:$F$2000=0)*(Potentials!$B$2:$B$2000=AT443)*(Potentials!$D$2:$D$2000)*(Potentials!$E$2:$E$2000&lt;&gt;"8 - Gagne")*(Potentials!$E$2:$E$2000&lt;&gt;"9 - Perdu")*(Potentials!$E$2:$E$2000&lt;&gt;"10 - Gele")*(Potentials!$O$2:$O$2000=$A$2)))</f>
      </c>
      <c r="BA443" t="str">
        <f>Potentials!A441</f>
      </c>
      <c r="BB443" s="2" t="str">
        <f t="array" ref="BB443" aca="1" ca="1">IF($A$2="Tous",SUMPRODUCT((Potentials!$F$2:$F$2000)*(Potentials!$A$2:$A$2000=BA443)*(Potentials!$E$2:$E$2000&lt;&gt;"8 - Gagne")*(Potentials!$E$2:$E$2000&lt;&gt;"9 - Perdu")*(Potentials!$E$2:$E$2000&lt;&gt;"10 - Gele"))
+SUMPRODUCT((Potentials!$F$2:$F$2000=0)*(Potentials!$A$2:$A$2000=BA443)*(Potentials!$D$2:$D$2000)*(Potentials!$E$2:$E$2000&lt;&gt;"8 - Gagne")*(Potentials!$E$2:$E$2000&lt;&gt;"9 - Perdu")*(Potentials!$E$2:$E$2000&lt;&gt;"10 - Gele")),
SUMPRODUCT((Potentials!$F$2:$F$2000)*(Potentials!$A$2:$A$2000=BA443)*(Potentials!$E$2:$E$2000&lt;&gt;"8 - Gagne")*(Potentials!$E$2:$E$2000&lt;&gt;"9 - Perdu")*(Potentials!$E$2:$E$2000&lt;&gt;"10 - Gele")*(Potentials!$O$2:$O$2000=$A$2))
+SUMPRODUCT((Potentials!$F$2:$F$2000=0)*(Potentials!$A$2:$A$2000=BA443)*(Potentials!$D$2:$D$2000)*(Potentials!$E$2:$E$2000&lt;&gt;"8 - Gagne")*(Potentials!$E$2:$E$2000&lt;&gt;"9 - Perdu")*(Potentials!$E$2:$E$2000&lt;&gt;"10 - Gele")*(Potentials!$O$2:$O$2000=$A$2)))</f>
      </c>
    </row>
    <row r="444" spans="1:113">
      <c r="R444" t="str">
        <f>Potentials!A442</f>
      </c>
      <c r="S444" s="1" t="str">
        <f>Potentials!M442</f>
      </c>
      <c r="T444" s="47" t="str">
        <f>IF(INDEX(Potentials!$A$1:$O$1000,MATCH(R444,Potentials!$A$1:$A$1000,0),MATCH("Origine setup",Potentials!$A$1:$O$1,0))&lt;&gt;"",0,
IF($A$2="Tous",
IF(AND($R$2=0,$S$2=0,DATE(YEAR(S444),MONTH(S444),DAY(S444))&gt;=$O$6,(DATE(YEAR(S444),MONTH(S444),DAY(S444))&lt;=$O$3),LEFT(R444,3)="PRA"),1,
IF(AND($R$2&lt;&gt;0,$S$2&lt;&gt;0,DATE(YEAR(S444),MONTH(S444),DAY(S444))&gt;=$R$2,(DATE(YEAR(S444),MONTH(S444),DAY(S444))&lt;=$S$2),LEFT(R444,3)="PRA"),1,0)),
IF(AND($R$2=0,$S$2=0,DATE(YEAR(S444),MONTH(S444),DAY(S444))&gt;=$O$6,(DATE(YEAR(S444),MONTH(S444),DAY(S444))&lt;=$O$3),INDEX(Potentials!$A$1:$O$1000,MATCH(R444,Potentials!$A$1:$A$1000,0),MATCH("Groupe",Potentials!$A$1:$O$1,0))=$A$2,LEFT(R444,3)="PRA"),1,
IF(AND($R$2&lt;&gt;0,$S$2&lt;&gt;0,DATE(YEAR(S444),MONTH(S444),DAY(S444))&gt;=$R$2,(DATE(YEAR(S444),MONTH(S444),DAY(S444))&lt;=$S$2),INDEX(Potentials!$A$1:$O$1000,MATCH(R444,Potentials!$A$1:$A$1000,0),MATCH("Groupe",Potentials!$A$1:$O$1,0))=$A$2,LEFT(R444,3)="PRA"),1,0))))</f>
      </c>
      <c r="U444" s="47" t="str">
        <f>IF(T444&lt;&gt;0,SUM($T$4:T444),0)</f>
      </c>
      <c r="V444" s="1"/>
      <c r="W444" s="17"/>
      <c r="Y444" t="str">
        <f>Projects!A442</f>
      </c>
      <c r="Z444" s="1" t="str">
        <f>Projects!I442</f>
      </c>
      <c r="AA444" s="47" t="str">
        <f>IF($A$2="Tous",
IF(AND($Y$2=0,$Z$2=0,DATE(YEAR(Z444),MONTH(Z444),DAY(Z444))&gt;=$O$6,(DATE(YEAR(Z444),MONTH(Z444),DAY(Z444))&lt;=$O$3)),1,
IF(AND($Y$2&lt;&gt;0,$Z$2&lt;&gt;0,DATE(YEAR(Z444),MONTH(Z444),DAY(Z444))&gt;=$Y$2,(DATE(YEAR(Z444),MONTH(Z444),DAY(Z444))&lt;=$Z$2)),1,0)),
IF(AND($Y$2=0,$Z$2=0,DATE(YEAR(Z444),MONTH(Z444),DAY(Z444))&gt;=$O$6,(DATE(YEAR(Z444),MONTH(Z444),DAY(Z444))&lt;=$O$3),INDEX(Projects!$A$1:$O$1000,MATCH(Y444,Projects!$A$1:$A$1000,0),MATCH("Groupe",Projects!$A$1:$O$1,0))=$A$2),1,
IF(AND($Y$2&lt;&gt;0,$Z$2&lt;&gt;0,DATE(YEAR(Z444),MONTH(Z444),DAY(Z444))&gt;=$Y$2,(DATE(YEAR(Z444),MONTH(Z444),DAY(Z444))&lt;=$Z$2),INDEX(Projects!$A$1:$O$1000,MATCH(Y444,Projects!$A$1:$A$1000,0),MATCH("Groupe",Projects!$A$1:$O$1,0))=$A$2),1,0)))</f>
      </c>
      <c r="AB444" s="47" t="str">
        <f>IF(AA444&lt;&gt;0,SUM($AA$4:AA444),0)</f>
      </c>
      <c r="AC444" s="1"/>
      <c r="AD444" s="17"/>
      <c r="AF444" t="str">
        <f>Projects!A442</f>
      </c>
      <c r="AG444" s="1" t="str">
        <f>Projects!D442</f>
      </c>
      <c r="AH444" s="47" t="str">
        <f>IF($A$2="Tous",
IF(AND($AF$2=0,$AG$2=0,DATE(YEAR(AG444),MONTH(AG444),DAY(AG444))&gt;=$O$6,(DATE(YEAR(AG444),MONTH(AG444),DAY(AG444))&lt;=$O$3)),1,
IF(AND($AF$2&lt;&gt;0,$AG$2&lt;&gt;0,DATE(YEAR(AG444),MONTH(AG444),DAY(AG444))&gt;=$AF$2,(DATE(YEAR(AG444),MONTH(AG444),DAY(AG444))&lt;=$AG$2)),1,0)),
IF(AND($AF$2=0,$AG$2=0,DATE(YEAR(AG444),MONTH(AG444),DAY(AG444))&gt;=$O$6,(DATE(YEAR(AG444),MONTH(AG444),DAY(AG444))&lt;=$O$3),INDEX(Projects!$A$1:$O$1000,MATCH(AF444,Projects!$A$1:$A$1000,0),MATCH("Groupe",Projects!$A$1:$O$1,0))=$A$2),1,
IF(AND($AF$2&lt;&gt;0,$AG$2&lt;&gt;0,DATE(YEAR(AG444),MONTH(AG444),DAY(AG444))&gt;=$AF$2,(DATE(YEAR(AG444),MONTH(AG444),DAY(AG444))&lt;=$AG$2),INDEX(Projects!$A$1:$O$1000,MATCH(AF444,Projects!$A$1:$A$1000,0),MATCH("Groupe",Projects!$A$1:$O$1,0))=$A$2),1,0)))</f>
      </c>
      <c r="AI444" s="47" t="str">
        <f>IF(AH444&lt;&gt;0,SUM($AH$4:AH444),0)</f>
      </c>
      <c r="AJ444" s="1"/>
      <c r="AK444" s="17"/>
      <c r="AM444" t="str">
        <f>Potentials!A442</f>
      </c>
      <c r="AN444" s="1" t="str">
        <f>Potentials!L442</f>
      </c>
      <c r="AO444" s="47" t="str">
        <f>IF(INDEX(Potentials!$A$1:$O$1000,MATCH(R444,Potentials!$A$1:$A$1000,0),MATCH("Origine setup",Potentials!$A$1:$O$1,0))&lt;&gt;"",0,
IF($A$2="Tous",
IF(AND($AM$2=0,$AN$2=0,DATE(YEAR(AN444),MONTH(AN444),DAY(AN444))&gt;=$O$6,(DATE(YEAR(AN444),MONTH(AN444),DAY(AN444))&lt;=$O$3),INDEX(Potentials!$A$1:$O$10000,MATCH(AM444,Potentials!$A$1:$A$1000,0),MATCH("Statut",Potentials!$A$1:$O$1,0))="9 -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IF(AND($AM$2&lt;&gt;0,$AN$2&lt;&gt;0,DATE(YEAR(AN444),MONTH(AN444),DAY(AN444))&gt;=$AM$2,(DATE(YEAR(AN444),MONTH(AN444),DAY(AN444))&lt;=$AN$2),INDEX(Potentials!$A$1:$O$10000,MATCH(AM444,Potentials!$A$1:$A$1000,0),MATCH("Statut",Potentials!$A$1:$O$1,0))="9 - Perdu"),1,0)),
IF(AND($AM$2=0,$AN$2=0,DATE(YEAR(AN444),MONTH(AN444),DAY(AN444))&gt;=$O$6,(DATE(YEAR(AN444),MONTH(AN444),DAY(AN444))&lt;=$O$3),INDEX(Potentials!$A$1:$O$1000,MATCH(AM444,Potentials!$A$1:$A$1000,0),MATCH("Groupe",Potentials!$A$1:$O$1,0))=$A$2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,MATCH(AM444,Potentials!$A$1:$A$1000,0),MATCH("Groupe",Potentials!$A$1:$O$1,0))=$A$2,INDEX(Potentials!$A$1:$O$10000,MATCH(AM444,Potentials!$A$1:$A$1000,0),MATCH("Statut",Potentials!$A$1:$O$1,0))="9 - Perdu"),1,0))))</f>
      </c>
      <c r="AP444" s="47" t="str">
        <f>IF(AO444&lt;&gt;0,SUM($AO$4:AO444),0)</f>
      </c>
      <c r="AQ444" s="1"/>
      <c r="AR444" s="17"/>
      <c r="AT444" t="str">
        <f>IF(COUNTIF($AT$4:AT443,Potentials!B442)&gt;0,"",Potentials!B442)</f>
      </c>
      <c r="AU444" s="2" t="str">
        <f t="array" ref="AU444" aca="1" ca="1">IF($A$2="Tous",SUMPRODUCT((Potentials!$F$2:$F$2000)*(Potentials!$B$2:$B$2000=AT444)*(Potentials!$E$2:$E$2000&lt;&gt;"8 - Gagne")*(Potentials!$E$2:$E$2000&lt;&gt;"9 - Perdu")*(Potentials!$E$2:$E$2000&lt;&gt;"10 - Gele"))
+SUMPRODUCT((Potentials!$F$2:$F$2000=0)*(Potentials!$B$2:$B$2000=AT444)*(Potentials!$D$2:$D$2000)*(Potentials!$E$2:$E$2000&lt;&gt;"8 - Gagne")*(Potentials!$E$2:$E$2000&lt;&gt;"9 - Perdu")*(Potentials!$E$2:$E$2000&lt;&gt;"10 - Gele")),
SUMPRODUCT((Potentials!$F$2:$F$2000)*(Potentials!$B$2:$B$2000=AT444)*(Potentials!$E$2:$E$2000&lt;&gt;"8 - Gagne")*(Potentials!$E$2:$E$2000&lt;&gt;"9 - Perdu")*(Potentials!$E$2:$E$2000&lt;&gt;"10 - Gele")*(Potentials!$O$2:$O$2000=$A$2))
+SUMPRODUCT((Potentials!$F$2:$F$2000=0)*(Potentials!$B$2:$B$2000=AT444)*(Potentials!$D$2:$D$2000)*(Potentials!$E$2:$E$2000&lt;&gt;"8 - Gagne")*(Potentials!$E$2:$E$2000&lt;&gt;"9 - Perdu")*(Potentials!$E$2:$E$2000&lt;&gt;"10 - Gele")*(Potentials!$O$2:$O$2000=$A$2)))</f>
      </c>
      <c r="BA444" t="str">
        <f>Potentials!A442</f>
      </c>
      <c r="BB444" s="2" t="str">
        <f t="array" ref="BB444" aca="1" ca="1">IF($A$2="Tous",SUMPRODUCT((Potentials!$F$2:$F$2000)*(Potentials!$A$2:$A$2000=BA444)*(Potentials!$E$2:$E$2000&lt;&gt;"8 - Gagne")*(Potentials!$E$2:$E$2000&lt;&gt;"9 - Perdu")*(Potentials!$E$2:$E$2000&lt;&gt;"10 - Gele"))
+SUMPRODUCT((Potentials!$F$2:$F$2000=0)*(Potentials!$A$2:$A$2000=BA444)*(Potentials!$D$2:$D$2000)*(Potentials!$E$2:$E$2000&lt;&gt;"8 - Gagne")*(Potentials!$E$2:$E$2000&lt;&gt;"9 - Perdu")*(Potentials!$E$2:$E$2000&lt;&gt;"10 - Gele")),
SUMPRODUCT((Potentials!$F$2:$F$2000)*(Potentials!$A$2:$A$2000=BA444)*(Potentials!$E$2:$E$2000&lt;&gt;"8 - Gagne")*(Potentials!$E$2:$E$2000&lt;&gt;"9 - Perdu")*(Potentials!$E$2:$E$2000&lt;&gt;"10 - Gele")*(Potentials!$O$2:$O$2000=$A$2))
+SUMPRODUCT((Potentials!$F$2:$F$2000=0)*(Potentials!$A$2:$A$2000=BA444)*(Potentials!$D$2:$D$2000)*(Potentials!$E$2:$E$2000&lt;&gt;"8 - Gagne")*(Potentials!$E$2:$E$2000&lt;&gt;"9 - Perdu")*(Potentials!$E$2:$E$2000&lt;&gt;"10 - Gele")*(Potentials!$O$2:$O$2000=$A$2)))</f>
      </c>
    </row>
    <row r="445" spans="1:113">
      <c r="R445" t="str">
        <f>Potentials!A443</f>
      </c>
      <c r="S445" s="1" t="str">
        <f>Potentials!M443</f>
      </c>
      <c r="T445" s="47" t="str">
        <f>IF(INDEX(Potentials!$A$1:$O$1000,MATCH(R445,Potentials!$A$1:$A$1000,0),MATCH("Origine setup",Potentials!$A$1:$O$1,0))&lt;&gt;"",0,
IF($A$2="Tous",
IF(AND($R$2=0,$S$2=0,DATE(YEAR(S445),MONTH(S445),DAY(S445))&gt;=$O$6,(DATE(YEAR(S445),MONTH(S445),DAY(S445))&lt;=$O$3),LEFT(R445,3)="PRA"),1,
IF(AND($R$2&lt;&gt;0,$S$2&lt;&gt;0,DATE(YEAR(S445),MONTH(S445),DAY(S445))&gt;=$R$2,(DATE(YEAR(S445),MONTH(S445),DAY(S445))&lt;=$S$2),LEFT(R445,3)="PRA"),1,0)),
IF(AND($R$2=0,$S$2=0,DATE(YEAR(S445),MONTH(S445),DAY(S445))&gt;=$O$6,(DATE(YEAR(S445),MONTH(S445),DAY(S445))&lt;=$O$3),INDEX(Potentials!$A$1:$O$1000,MATCH(R445,Potentials!$A$1:$A$1000,0),MATCH("Groupe",Potentials!$A$1:$O$1,0))=$A$2,LEFT(R445,3)="PRA"),1,
IF(AND($R$2&lt;&gt;0,$S$2&lt;&gt;0,DATE(YEAR(S445),MONTH(S445),DAY(S445))&gt;=$R$2,(DATE(YEAR(S445),MONTH(S445),DAY(S445))&lt;=$S$2),INDEX(Potentials!$A$1:$O$1000,MATCH(R445,Potentials!$A$1:$A$1000,0),MATCH("Groupe",Potentials!$A$1:$O$1,0))=$A$2,LEFT(R445,3)="PRA"),1,0))))</f>
      </c>
      <c r="U445" s="47" t="str">
        <f>IF(T445&lt;&gt;0,SUM($T$4:T445),0)</f>
      </c>
      <c r="V445" s="1"/>
      <c r="W445" s="17"/>
      <c r="Y445" t="str">
        <f>Projects!A443</f>
      </c>
      <c r="Z445" s="1" t="str">
        <f>Projects!I443</f>
      </c>
      <c r="AA445" s="47" t="str">
        <f>IF($A$2="Tous",
IF(AND($Y$2=0,$Z$2=0,DATE(YEAR(Z445),MONTH(Z445),DAY(Z445))&gt;=$O$6,(DATE(YEAR(Z445),MONTH(Z445),DAY(Z445))&lt;=$O$3)),1,
IF(AND($Y$2&lt;&gt;0,$Z$2&lt;&gt;0,DATE(YEAR(Z445),MONTH(Z445),DAY(Z445))&gt;=$Y$2,(DATE(YEAR(Z445),MONTH(Z445),DAY(Z445))&lt;=$Z$2)),1,0)),
IF(AND($Y$2=0,$Z$2=0,DATE(YEAR(Z445),MONTH(Z445),DAY(Z445))&gt;=$O$6,(DATE(YEAR(Z445),MONTH(Z445),DAY(Z445))&lt;=$O$3),INDEX(Projects!$A$1:$O$1000,MATCH(Y445,Projects!$A$1:$A$1000,0),MATCH("Groupe",Projects!$A$1:$O$1,0))=$A$2),1,
IF(AND($Y$2&lt;&gt;0,$Z$2&lt;&gt;0,DATE(YEAR(Z445),MONTH(Z445),DAY(Z445))&gt;=$Y$2,(DATE(YEAR(Z445),MONTH(Z445),DAY(Z445))&lt;=$Z$2),INDEX(Projects!$A$1:$O$1000,MATCH(Y445,Projects!$A$1:$A$1000,0),MATCH("Groupe",Projects!$A$1:$O$1,0))=$A$2),1,0)))</f>
      </c>
      <c r="AB445" s="47" t="str">
        <f>IF(AA445&lt;&gt;0,SUM($AA$4:AA445),0)</f>
      </c>
      <c r="AC445" s="1"/>
      <c r="AD445" s="17"/>
      <c r="AF445" t="str">
        <f>Projects!A443</f>
      </c>
      <c r="AG445" s="1" t="str">
        <f>Projects!D443</f>
      </c>
      <c r="AH445" s="47" t="str">
        <f>IF($A$2="Tous",
IF(AND($AF$2=0,$AG$2=0,DATE(YEAR(AG445),MONTH(AG445),DAY(AG445))&gt;=$O$6,(DATE(YEAR(AG445),MONTH(AG445),DAY(AG445))&lt;=$O$3)),1,
IF(AND($AF$2&lt;&gt;0,$AG$2&lt;&gt;0,DATE(YEAR(AG445),MONTH(AG445),DAY(AG445))&gt;=$AF$2,(DATE(YEAR(AG445),MONTH(AG445),DAY(AG445))&lt;=$AG$2)),1,0)),
IF(AND($AF$2=0,$AG$2=0,DATE(YEAR(AG445),MONTH(AG445),DAY(AG445))&gt;=$O$6,(DATE(YEAR(AG445),MONTH(AG445),DAY(AG445))&lt;=$O$3),INDEX(Projects!$A$1:$O$1000,MATCH(AF445,Projects!$A$1:$A$1000,0),MATCH("Groupe",Projects!$A$1:$O$1,0))=$A$2),1,
IF(AND($AF$2&lt;&gt;0,$AG$2&lt;&gt;0,DATE(YEAR(AG445),MONTH(AG445),DAY(AG445))&gt;=$AF$2,(DATE(YEAR(AG445),MONTH(AG445),DAY(AG445))&lt;=$AG$2),INDEX(Projects!$A$1:$O$1000,MATCH(AF445,Projects!$A$1:$A$1000,0),MATCH("Groupe",Projects!$A$1:$O$1,0))=$A$2),1,0)))</f>
      </c>
      <c r="AI445" s="47" t="str">
        <f>IF(AH445&lt;&gt;0,SUM($AH$4:AH445),0)</f>
      </c>
      <c r="AJ445" s="1"/>
      <c r="AK445" s="17"/>
      <c r="AM445" t="str">
        <f>Potentials!A443</f>
      </c>
      <c r="AN445" s="1" t="str">
        <f>Potentials!L443</f>
      </c>
      <c r="AO445" s="47" t="str">
        <f>IF(INDEX(Potentials!$A$1:$O$1000,MATCH(R445,Potentials!$A$1:$A$1000,0),MATCH("Origine setup",Potentials!$A$1:$O$1,0))&lt;&gt;"",0,
IF($A$2="Tous",
IF(AND($AM$2=0,$AN$2=0,DATE(YEAR(AN445),MONTH(AN445),DAY(AN445))&gt;=$O$6,(DATE(YEAR(AN445),MONTH(AN445),DAY(AN445))&lt;=$O$3),INDEX(Potentials!$A$1:$O$10000,MATCH(AM445,Potentials!$A$1:$A$1000,0),MATCH("Statut",Potentials!$A$1:$O$1,0))="9 -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IF(AND($AM$2&lt;&gt;0,$AN$2&lt;&gt;0,DATE(YEAR(AN445),MONTH(AN445),DAY(AN445))&gt;=$AM$2,(DATE(YEAR(AN445),MONTH(AN445),DAY(AN445))&lt;=$AN$2),INDEX(Potentials!$A$1:$O$10000,MATCH(AM445,Potentials!$A$1:$A$1000,0),MATCH("Statut",Potentials!$A$1:$O$1,0))="9 - Perdu"),1,0)),
IF(AND($AM$2=0,$AN$2=0,DATE(YEAR(AN445),MONTH(AN445),DAY(AN445))&gt;=$O$6,(DATE(YEAR(AN445),MONTH(AN445),DAY(AN445))&lt;=$O$3),INDEX(Potentials!$A$1:$O$1000,MATCH(AM445,Potentials!$A$1:$A$1000,0),MATCH("Groupe",Potentials!$A$1:$O$1,0))=$A$2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,MATCH(AM445,Potentials!$A$1:$A$1000,0),MATCH("Groupe",Potentials!$A$1:$O$1,0))=$A$2,INDEX(Potentials!$A$1:$O$10000,MATCH(AM445,Potentials!$A$1:$A$1000,0),MATCH("Statut",Potentials!$A$1:$O$1,0))="9 - Perdu"),1,0))))</f>
      </c>
      <c r="AP445" s="47" t="str">
        <f>IF(AO445&lt;&gt;0,SUM($AO$4:AO445),0)</f>
      </c>
      <c r="AQ445" s="1"/>
      <c r="AR445" s="17"/>
      <c r="AT445" t="str">
        <f>IF(COUNTIF($AT$4:AT444,Potentials!B443)&gt;0,"",Potentials!B443)</f>
      </c>
      <c r="AU445" s="2" t="str">
        <f t="array" ref="AU445" aca="1" ca="1">IF($A$2="Tous",SUMPRODUCT((Potentials!$F$2:$F$2000)*(Potentials!$B$2:$B$2000=AT445)*(Potentials!$E$2:$E$2000&lt;&gt;"8 - Gagne")*(Potentials!$E$2:$E$2000&lt;&gt;"9 - Perdu")*(Potentials!$E$2:$E$2000&lt;&gt;"10 - Gele"))
+SUMPRODUCT((Potentials!$F$2:$F$2000=0)*(Potentials!$B$2:$B$2000=AT445)*(Potentials!$D$2:$D$2000)*(Potentials!$E$2:$E$2000&lt;&gt;"8 - Gagne")*(Potentials!$E$2:$E$2000&lt;&gt;"9 - Perdu")*(Potentials!$E$2:$E$2000&lt;&gt;"10 - Gele")),
SUMPRODUCT((Potentials!$F$2:$F$2000)*(Potentials!$B$2:$B$2000=AT445)*(Potentials!$E$2:$E$2000&lt;&gt;"8 - Gagne")*(Potentials!$E$2:$E$2000&lt;&gt;"9 - Perdu")*(Potentials!$E$2:$E$2000&lt;&gt;"10 - Gele")*(Potentials!$O$2:$O$2000=$A$2))
+SUMPRODUCT((Potentials!$F$2:$F$2000=0)*(Potentials!$B$2:$B$2000=AT445)*(Potentials!$D$2:$D$2000)*(Potentials!$E$2:$E$2000&lt;&gt;"8 - Gagne")*(Potentials!$E$2:$E$2000&lt;&gt;"9 - Perdu")*(Potentials!$E$2:$E$2000&lt;&gt;"10 - Gele")*(Potentials!$O$2:$O$2000=$A$2)))</f>
      </c>
      <c r="BA445" t="str">
        <f>Potentials!A443</f>
      </c>
      <c r="BB445" s="2" t="str">
        <f t="array" ref="BB445" aca="1" ca="1">IF($A$2="Tous",SUMPRODUCT((Potentials!$F$2:$F$2000)*(Potentials!$A$2:$A$2000=BA445)*(Potentials!$E$2:$E$2000&lt;&gt;"8 - Gagne")*(Potentials!$E$2:$E$2000&lt;&gt;"9 - Perdu")*(Potentials!$E$2:$E$2000&lt;&gt;"10 - Gele"))
+SUMPRODUCT((Potentials!$F$2:$F$2000=0)*(Potentials!$A$2:$A$2000=BA445)*(Potentials!$D$2:$D$2000)*(Potentials!$E$2:$E$2000&lt;&gt;"8 - Gagne")*(Potentials!$E$2:$E$2000&lt;&gt;"9 - Perdu")*(Potentials!$E$2:$E$2000&lt;&gt;"10 - Gele")),
SUMPRODUCT((Potentials!$F$2:$F$2000)*(Potentials!$A$2:$A$2000=BA445)*(Potentials!$E$2:$E$2000&lt;&gt;"8 - Gagne")*(Potentials!$E$2:$E$2000&lt;&gt;"9 - Perdu")*(Potentials!$E$2:$E$2000&lt;&gt;"10 - Gele")*(Potentials!$O$2:$O$2000=$A$2))
+SUMPRODUCT((Potentials!$F$2:$F$2000=0)*(Potentials!$A$2:$A$2000=BA445)*(Potentials!$D$2:$D$2000)*(Potentials!$E$2:$E$2000&lt;&gt;"8 - Gagne")*(Potentials!$E$2:$E$2000&lt;&gt;"9 - Perdu")*(Potentials!$E$2:$E$2000&lt;&gt;"10 - Gele")*(Potentials!$O$2:$O$2000=$A$2)))</f>
      </c>
    </row>
    <row r="446" spans="1:113">
      <c r="R446" t="str">
        <f>Potentials!A444</f>
      </c>
      <c r="S446" s="1" t="str">
        <f>Potentials!M444</f>
      </c>
      <c r="T446" s="47" t="str">
        <f>IF(INDEX(Potentials!$A$1:$O$1000,MATCH(R446,Potentials!$A$1:$A$1000,0),MATCH("Origine setup",Potentials!$A$1:$O$1,0))&lt;&gt;"",0,
IF($A$2="Tous",
IF(AND($R$2=0,$S$2=0,DATE(YEAR(S446),MONTH(S446),DAY(S446))&gt;=$O$6,(DATE(YEAR(S446),MONTH(S446),DAY(S446))&lt;=$O$3),LEFT(R446,3)="PRA"),1,
IF(AND($R$2&lt;&gt;0,$S$2&lt;&gt;0,DATE(YEAR(S446),MONTH(S446),DAY(S446))&gt;=$R$2,(DATE(YEAR(S446),MONTH(S446),DAY(S446))&lt;=$S$2),LEFT(R446,3)="PRA"),1,0)),
IF(AND($R$2=0,$S$2=0,DATE(YEAR(S446),MONTH(S446),DAY(S446))&gt;=$O$6,(DATE(YEAR(S446),MONTH(S446),DAY(S446))&lt;=$O$3),INDEX(Potentials!$A$1:$O$1000,MATCH(R446,Potentials!$A$1:$A$1000,0),MATCH("Groupe",Potentials!$A$1:$O$1,0))=$A$2,LEFT(R446,3)="PRA"),1,
IF(AND($R$2&lt;&gt;0,$S$2&lt;&gt;0,DATE(YEAR(S446),MONTH(S446),DAY(S446))&gt;=$R$2,(DATE(YEAR(S446),MONTH(S446),DAY(S446))&lt;=$S$2),INDEX(Potentials!$A$1:$O$1000,MATCH(R446,Potentials!$A$1:$A$1000,0),MATCH("Groupe",Potentials!$A$1:$O$1,0))=$A$2,LEFT(R446,3)="PRA"),1,0))))</f>
      </c>
      <c r="U446" s="47" t="str">
        <f>IF(T446&lt;&gt;0,SUM($T$4:T446),0)</f>
      </c>
      <c r="V446" s="1"/>
      <c r="W446" s="17"/>
      <c r="Y446" t="str">
        <f>Projects!A444</f>
      </c>
      <c r="Z446" s="1" t="str">
        <f>Projects!I444</f>
      </c>
      <c r="AA446" s="47" t="str">
        <f>IF($A$2="Tous",
IF(AND($Y$2=0,$Z$2=0,DATE(YEAR(Z446),MONTH(Z446),DAY(Z446))&gt;=$O$6,(DATE(YEAR(Z446),MONTH(Z446),DAY(Z446))&lt;=$O$3)),1,
IF(AND($Y$2&lt;&gt;0,$Z$2&lt;&gt;0,DATE(YEAR(Z446),MONTH(Z446),DAY(Z446))&gt;=$Y$2,(DATE(YEAR(Z446),MONTH(Z446),DAY(Z446))&lt;=$Z$2)),1,0)),
IF(AND($Y$2=0,$Z$2=0,DATE(YEAR(Z446),MONTH(Z446),DAY(Z446))&gt;=$O$6,(DATE(YEAR(Z446),MONTH(Z446),DAY(Z446))&lt;=$O$3),INDEX(Projects!$A$1:$O$1000,MATCH(Y446,Projects!$A$1:$A$1000,0),MATCH("Groupe",Projects!$A$1:$O$1,0))=$A$2),1,
IF(AND($Y$2&lt;&gt;0,$Z$2&lt;&gt;0,DATE(YEAR(Z446),MONTH(Z446),DAY(Z446))&gt;=$Y$2,(DATE(YEAR(Z446),MONTH(Z446),DAY(Z446))&lt;=$Z$2),INDEX(Projects!$A$1:$O$1000,MATCH(Y446,Projects!$A$1:$A$1000,0),MATCH("Groupe",Projects!$A$1:$O$1,0))=$A$2),1,0)))</f>
      </c>
      <c r="AB446" s="47" t="str">
        <f>IF(AA446&lt;&gt;0,SUM($AA$4:AA446),0)</f>
      </c>
      <c r="AC446" s="1"/>
      <c r="AD446" s="17"/>
      <c r="AF446" t="str">
        <f>Projects!A444</f>
      </c>
      <c r="AG446" s="1" t="str">
        <f>Projects!D444</f>
      </c>
      <c r="AH446" s="47" t="str">
        <f>IF($A$2="Tous",
IF(AND($AF$2=0,$AG$2=0,DATE(YEAR(AG446),MONTH(AG446),DAY(AG446))&gt;=$O$6,(DATE(YEAR(AG446),MONTH(AG446),DAY(AG446))&lt;=$O$3)),1,
IF(AND($AF$2&lt;&gt;0,$AG$2&lt;&gt;0,DATE(YEAR(AG446),MONTH(AG446),DAY(AG446))&gt;=$AF$2,(DATE(YEAR(AG446),MONTH(AG446),DAY(AG446))&lt;=$AG$2)),1,0)),
IF(AND($AF$2=0,$AG$2=0,DATE(YEAR(AG446),MONTH(AG446),DAY(AG446))&gt;=$O$6,(DATE(YEAR(AG446),MONTH(AG446),DAY(AG446))&lt;=$O$3),INDEX(Projects!$A$1:$O$1000,MATCH(AF446,Projects!$A$1:$A$1000,0),MATCH("Groupe",Projects!$A$1:$O$1,0))=$A$2),1,
IF(AND($AF$2&lt;&gt;0,$AG$2&lt;&gt;0,DATE(YEAR(AG446),MONTH(AG446),DAY(AG446))&gt;=$AF$2,(DATE(YEAR(AG446),MONTH(AG446),DAY(AG446))&lt;=$AG$2),INDEX(Projects!$A$1:$O$1000,MATCH(AF446,Projects!$A$1:$A$1000,0),MATCH("Groupe",Projects!$A$1:$O$1,0))=$A$2),1,0)))</f>
      </c>
      <c r="AI446" s="47" t="str">
        <f>IF(AH446&lt;&gt;0,SUM($AH$4:AH446),0)</f>
      </c>
      <c r="AJ446" s="1"/>
      <c r="AK446" s="17"/>
      <c r="AM446" t="str">
        <f>Potentials!A444</f>
      </c>
      <c r="AN446" s="1" t="str">
        <f>Potentials!L444</f>
      </c>
      <c r="AO446" s="47" t="str">
        <f>IF(INDEX(Potentials!$A$1:$O$1000,MATCH(R446,Potentials!$A$1:$A$1000,0),MATCH("Origine setup",Potentials!$A$1:$O$1,0))&lt;&gt;"",0,
IF($A$2="Tous",
IF(AND($AM$2=0,$AN$2=0,DATE(YEAR(AN446),MONTH(AN446),DAY(AN446))&gt;=$O$6,(DATE(YEAR(AN446),MONTH(AN446),DAY(AN446))&lt;=$O$3),INDEX(Potentials!$A$1:$O$10000,MATCH(AM446,Potentials!$A$1:$A$1000,0),MATCH("Statut",Potentials!$A$1:$O$1,0))="9 -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IF(AND($AM$2&lt;&gt;0,$AN$2&lt;&gt;0,DATE(YEAR(AN446),MONTH(AN446),DAY(AN446))&gt;=$AM$2,(DATE(YEAR(AN446),MONTH(AN446),DAY(AN446))&lt;=$AN$2),INDEX(Potentials!$A$1:$O$10000,MATCH(AM446,Potentials!$A$1:$A$1000,0),MATCH("Statut",Potentials!$A$1:$O$1,0))="9 - Perdu"),1,0)),
IF(AND($AM$2=0,$AN$2=0,DATE(YEAR(AN446),MONTH(AN446),DAY(AN446))&gt;=$O$6,(DATE(YEAR(AN446),MONTH(AN446),DAY(AN446))&lt;=$O$3),INDEX(Potentials!$A$1:$O$1000,MATCH(AM446,Potentials!$A$1:$A$1000,0),MATCH("Groupe",Potentials!$A$1:$O$1,0))=$A$2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,MATCH(AM446,Potentials!$A$1:$A$1000,0),MATCH("Groupe",Potentials!$A$1:$O$1,0))=$A$2,INDEX(Potentials!$A$1:$O$10000,MATCH(AM446,Potentials!$A$1:$A$1000,0),MATCH("Statut",Potentials!$A$1:$O$1,0))="9 - Perdu"),1,0))))</f>
      </c>
      <c r="AP446" s="47" t="str">
        <f>IF(AO446&lt;&gt;0,SUM($AO$4:AO446),0)</f>
      </c>
      <c r="AQ446" s="1"/>
      <c r="AR446" s="17"/>
      <c r="AT446" t="str">
        <f>IF(COUNTIF($AT$4:AT445,Potentials!B444)&gt;0,"",Potentials!B444)</f>
      </c>
      <c r="AU446" s="2" t="str">
        <f t="array" ref="AU446" aca="1" ca="1">IF($A$2="Tous",SUMPRODUCT((Potentials!$F$2:$F$2000)*(Potentials!$B$2:$B$2000=AT446)*(Potentials!$E$2:$E$2000&lt;&gt;"8 - Gagne")*(Potentials!$E$2:$E$2000&lt;&gt;"9 - Perdu")*(Potentials!$E$2:$E$2000&lt;&gt;"10 - Gele"))
+SUMPRODUCT((Potentials!$F$2:$F$2000=0)*(Potentials!$B$2:$B$2000=AT446)*(Potentials!$D$2:$D$2000)*(Potentials!$E$2:$E$2000&lt;&gt;"8 - Gagne")*(Potentials!$E$2:$E$2000&lt;&gt;"9 - Perdu")*(Potentials!$E$2:$E$2000&lt;&gt;"10 - Gele")),
SUMPRODUCT((Potentials!$F$2:$F$2000)*(Potentials!$B$2:$B$2000=AT446)*(Potentials!$E$2:$E$2000&lt;&gt;"8 - Gagne")*(Potentials!$E$2:$E$2000&lt;&gt;"9 - Perdu")*(Potentials!$E$2:$E$2000&lt;&gt;"10 - Gele")*(Potentials!$O$2:$O$2000=$A$2))
+SUMPRODUCT((Potentials!$F$2:$F$2000=0)*(Potentials!$B$2:$B$2000=AT446)*(Potentials!$D$2:$D$2000)*(Potentials!$E$2:$E$2000&lt;&gt;"8 - Gagne")*(Potentials!$E$2:$E$2000&lt;&gt;"9 - Perdu")*(Potentials!$E$2:$E$2000&lt;&gt;"10 - Gele")*(Potentials!$O$2:$O$2000=$A$2)))</f>
      </c>
      <c r="BA446" t="str">
        <f>Potentials!A444</f>
      </c>
      <c r="BB446" s="2" t="str">
        <f t="array" ref="BB446" aca="1" ca="1">IF($A$2="Tous",SUMPRODUCT((Potentials!$F$2:$F$2000)*(Potentials!$A$2:$A$2000=BA446)*(Potentials!$E$2:$E$2000&lt;&gt;"8 - Gagne")*(Potentials!$E$2:$E$2000&lt;&gt;"9 - Perdu")*(Potentials!$E$2:$E$2000&lt;&gt;"10 - Gele"))
+SUMPRODUCT((Potentials!$F$2:$F$2000=0)*(Potentials!$A$2:$A$2000=BA446)*(Potentials!$D$2:$D$2000)*(Potentials!$E$2:$E$2000&lt;&gt;"8 - Gagne")*(Potentials!$E$2:$E$2000&lt;&gt;"9 - Perdu")*(Potentials!$E$2:$E$2000&lt;&gt;"10 - Gele")),
SUMPRODUCT((Potentials!$F$2:$F$2000)*(Potentials!$A$2:$A$2000=BA446)*(Potentials!$E$2:$E$2000&lt;&gt;"8 - Gagne")*(Potentials!$E$2:$E$2000&lt;&gt;"9 - Perdu")*(Potentials!$E$2:$E$2000&lt;&gt;"10 - Gele")*(Potentials!$O$2:$O$2000=$A$2))
+SUMPRODUCT((Potentials!$F$2:$F$2000=0)*(Potentials!$A$2:$A$2000=BA446)*(Potentials!$D$2:$D$2000)*(Potentials!$E$2:$E$2000&lt;&gt;"8 - Gagne")*(Potentials!$E$2:$E$2000&lt;&gt;"9 - Perdu")*(Potentials!$E$2:$E$2000&lt;&gt;"10 - Gele")*(Potentials!$O$2:$O$2000=$A$2)))</f>
      </c>
    </row>
    <row r="447" spans="1:113">
      <c r="R447" t="str">
        <f>Potentials!A445</f>
      </c>
      <c r="S447" s="1" t="str">
        <f>Potentials!M445</f>
      </c>
      <c r="T447" s="47" t="str">
        <f>IF(INDEX(Potentials!$A$1:$O$1000,MATCH(R447,Potentials!$A$1:$A$1000,0),MATCH("Origine setup",Potentials!$A$1:$O$1,0))&lt;&gt;"",0,
IF($A$2="Tous",
IF(AND($R$2=0,$S$2=0,DATE(YEAR(S447),MONTH(S447),DAY(S447))&gt;=$O$6,(DATE(YEAR(S447),MONTH(S447),DAY(S447))&lt;=$O$3),LEFT(R447,3)="PRA"),1,
IF(AND($R$2&lt;&gt;0,$S$2&lt;&gt;0,DATE(YEAR(S447),MONTH(S447),DAY(S447))&gt;=$R$2,(DATE(YEAR(S447),MONTH(S447),DAY(S447))&lt;=$S$2),LEFT(R447,3)="PRA"),1,0)),
IF(AND($R$2=0,$S$2=0,DATE(YEAR(S447),MONTH(S447),DAY(S447))&gt;=$O$6,(DATE(YEAR(S447),MONTH(S447),DAY(S447))&lt;=$O$3),INDEX(Potentials!$A$1:$O$1000,MATCH(R447,Potentials!$A$1:$A$1000,0),MATCH("Groupe",Potentials!$A$1:$O$1,0))=$A$2,LEFT(R447,3)="PRA"),1,
IF(AND($R$2&lt;&gt;0,$S$2&lt;&gt;0,DATE(YEAR(S447),MONTH(S447),DAY(S447))&gt;=$R$2,(DATE(YEAR(S447),MONTH(S447),DAY(S447))&lt;=$S$2),INDEX(Potentials!$A$1:$O$1000,MATCH(R447,Potentials!$A$1:$A$1000,0),MATCH("Groupe",Potentials!$A$1:$O$1,0))=$A$2,LEFT(R447,3)="PRA"),1,0))))</f>
      </c>
      <c r="U447" s="47" t="str">
        <f>IF(T447&lt;&gt;0,SUM($T$4:T447),0)</f>
      </c>
      <c r="V447" s="1"/>
      <c r="W447" s="17"/>
      <c r="Y447" t="str">
        <f>Projects!A445</f>
      </c>
      <c r="Z447" s="1" t="str">
        <f>Projects!I445</f>
      </c>
      <c r="AA447" s="47" t="str">
        <f>IF($A$2="Tous",
IF(AND($Y$2=0,$Z$2=0,DATE(YEAR(Z447),MONTH(Z447),DAY(Z447))&gt;=$O$6,(DATE(YEAR(Z447),MONTH(Z447),DAY(Z447))&lt;=$O$3)),1,
IF(AND($Y$2&lt;&gt;0,$Z$2&lt;&gt;0,DATE(YEAR(Z447),MONTH(Z447),DAY(Z447))&gt;=$Y$2,(DATE(YEAR(Z447),MONTH(Z447),DAY(Z447))&lt;=$Z$2)),1,0)),
IF(AND($Y$2=0,$Z$2=0,DATE(YEAR(Z447),MONTH(Z447),DAY(Z447))&gt;=$O$6,(DATE(YEAR(Z447),MONTH(Z447),DAY(Z447))&lt;=$O$3),INDEX(Projects!$A$1:$O$1000,MATCH(Y447,Projects!$A$1:$A$1000,0),MATCH("Groupe",Projects!$A$1:$O$1,0))=$A$2),1,
IF(AND($Y$2&lt;&gt;0,$Z$2&lt;&gt;0,DATE(YEAR(Z447),MONTH(Z447),DAY(Z447))&gt;=$Y$2,(DATE(YEAR(Z447),MONTH(Z447),DAY(Z447))&lt;=$Z$2),INDEX(Projects!$A$1:$O$1000,MATCH(Y447,Projects!$A$1:$A$1000,0),MATCH("Groupe",Projects!$A$1:$O$1,0))=$A$2),1,0)))</f>
      </c>
      <c r="AB447" s="47" t="str">
        <f>IF(AA447&lt;&gt;0,SUM($AA$4:AA447),0)</f>
      </c>
      <c r="AC447" s="1"/>
      <c r="AD447" s="17"/>
      <c r="AF447" t="str">
        <f>Projects!A445</f>
      </c>
      <c r="AG447" s="1" t="str">
        <f>Projects!D445</f>
      </c>
      <c r="AH447" s="47" t="str">
        <f>IF($A$2="Tous",
IF(AND($AF$2=0,$AG$2=0,DATE(YEAR(AG447),MONTH(AG447),DAY(AG447))&gt;=$O$6,(DATE(YEAR(AG447),MONTH(AG447),DAY(AG447))&lt;=$O$3)),1,
IF(AND($AF$2&lt;&gt;0,$AG$2&lt;&gt;0,DATE(YEAR(AG447),MONTH(AG447),DAY(AG447))&gt;=$AF$2,(DATE(YEAR(AG447),MONTH(AG447),DAY(AG447))&lt;=$AG$2)),1,0)),
IF(AND($AF$2=0,$AG$2=0,DATE(YEAR(AG447),MONTH(AG447),DAY(AG447))&gt;=$O$6,(DATE(YEAR(AG447),MONTH(AG447),DAY(AG447))&lt;=$O$3),INDEX(Projects!$A$1:$O$1000,MATCH(AF447,Projects!$A$1:$A$1000,0),MATCH("Groupe",Projects!$A$1:$O$1,0))=$A$2),1,
IF(AND($AF$2&lt;&gt;0,$AG$2&lt;&gt;0,DATE(YEAR(AG447),MONTH(AG447),DAY(AG447))&gt;=$AF$2,(DATE(YEAR(AG447),MONTH(AG447),DAY(AG447))&lt;=$AG$2),INDEX(Projects!$A$1:$O$1000,MATCH(AF447,Projects!$A$1:$A$1000,0),MATCH("Groupe",Projects!$A$1:$O$1,0))=$A$2),1,0)))</f>
      </c>
      <c r="AI447" s="47" t="str">
        <f>IF(AH447&lt;&gt;0,SUM($AH$4:AH447),0)</f>
      </c>
      <c r="AJ447" s="1"/>
      <c r="AK447" s="17"/>
      <c r="AM447" t="str">
        <f>Potentials!A445</f>
      </c>
      <c r="AN447" s="1" t="str">
        <f>Potentials!L445</f>
      </c>
      <c r="AO447" s="47" t="str">
        <f>IF(INDEX(Potentials!$A$1:$O$1000,MATCH(R447,Potentials!$A$1:$A$1000,0),MATCH("Origine setup",Potentials!$A$1:$O$1,0))&lt;&gt;"",0,
IF($A$2="Tous",
IF(AND($AM$2=0,$AN$2=0,DATE(YEAR(AN447),MONTH(AN447),DAY(AN447))&gt;=$O$6,(DATE(YEAR(AN447),MONTH(AN447),DAY(AN447))&lt;=$O$3),INDEX(Potentials!$A$1:$O$10000,MATCH(AM447,Potentials!$A$1:$A$1000,0),MATCH("Statut",Potentials!$A$1:$O$1,0))="9 -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IF(AND($AM$2&lt;&gt;0,$AN$2&lt;&gt;0,DATE(YEAR(AN447),MONTH(AN447),DAY(AN447))&gt;=$AM$2,(DATE(YEAR(AN447),MONTH(AN447),DAY(AN447))&lt;=$AN$2),INDEX(Potentials!$A$1:$O$10000,MATCH(AM447,Potentials!$A$1:$A$1000,0),MATCH("Statut",Potentials!$A$1:$O$1,0))="9 - Perdu"),1,0)),
IF(AND($AM$2=0,$AN$2=0,DATE(YEAR(AN447),MONTH(AN447),DAY(AN447))&gt;=$O$6,(DATE(YEAR(AN447),MONTH(AN447),DAY(AN447))&lt;=$O$3),INDEX(Potentials!$A$1:$O$1000,MATCH(AM447,Potentials!$A$1:$A$1000,0),MATCH("Groupe",Potentials!$A$1:$O$1,0))=$A$2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,MATCH(AM447,Potentials!$A$1:$A$1000,0),MATCH("Groupe",Potentials!$A$1:$O$1,0))=$A$2,INDEX(Potentials!$A$1:$O$10000,MATCH(AM447,Potentials!$A$1:$A$1000,0),MATCH("Statut",Potentials!$A$1:$O$1,0))="9 - Perdu"),1,0))))</f>
      </c>
      <c r="AP447" s="47" t="str">
        <f>IF(AO447&lt;&gt;0,SUM($AO$4:AO447),0)</f>
      </c>
      <c r="AQ447" s="1"/>
      <c r="AR447" s="17"/>
      <c r="AT447" t="str">
        <f>IF(COUNTIF($AT$4:AT446,Potentials!B445)&gt;0,"",Potentials!B445)</f>
      </c>
      <c r="AU447" s="2" t="str">
        <f t="array" ref="AU447" aca="1" ca="1">IF($A$2="Tous",SUMPRODUCT((Potentials!$F$2:$F$2000)*(Potentials!$B$2:$B$2000=AT447)*(Potentials!$E$2:$E$2000&lt;&gt;"8 - Gagne")*(Potentials!$E$2:$E$2000&lt;&gt;"9 - Perdu")*(Potentials!$E$2:$E$2000&lt;&gt;"10 - Gele"))
+SUMPRODUCT((Potentials!$F$2:$F$2000=0)*(Potentials!$B$2:$B$2000=AT447)*(Potentials!$D$2:$D$2000)*(Potentials!$E$2:$E$2000&lt;&gt;"8 - Gagne")*(Potentials!$E$2:$E$2000&lt;&gt;"9 - Perdu")*(Potentials!$E$2:$E$2000&lt;&gt;"10 - Gele")),
SUMPRODUCT((Potentials!$F$2:$F$2000)*(Potentials!$B$2:$B$2000=AT447)*(Potentials!$E$2:$E$2000&lt;&gt;"8 - Gagne")*(Potentials!$E$2:$E$2000&lt;&gt;"9 - Perdu")*(Potentials!$E$2:$E$2000&lt;&gt;"10 - Gele")*(Potentials!$O$2:$O$2000=$A$2))
+SUMPRODUCT((Potentials!$F$2:$F$2000=0)*(Potentials!$B$2:$B$2000=AT447)*(Potentials!$D$2:$D$2000)*(Potentials!$E$2:$E$2000&lt;&gt;"8 - Gagne")*(Potentials!$E$2:$E$2000&lt;&gt;"9 - Perdu")*(Potentials!$E$2:$E$2000&lt;&gt;"10 - Gele")*(Potentials!$O$2:$O$2000=$A$2)))</f>
      </c>
      <c r="BA447" t="str">
        <f>Potentials!A445</f>
      </c>
      <c r="BB447" s="2" t="str">
        <f t="array" ref="BB447" aca="1" ca="1">IF($A$2="Tous",SUMPRODUCT((Potentials!$F$2:$F$2000)*(Potentials!$A$2:$A$2000=BA447)*(Potentials!$E$2:$E$2000&lt;&gt;"8 - Gagne")*(Potentials!$E$2:$E$2000&lt;&gt;"9 - Perdu")*(Potentials!$E$2:$E$2000&lt;&gt;"10 - Gele"))
+SUMPRODUCT((Potentials!$F$2:$F$2000=0)*(Potentials!$A$2:$A$2000=BA447)*(Potentials!$D$2:$D$2000)*(Potentials!$E$2:$E$2000&lt;&gt;"8 - Gagne")*(Potentials!$E$2:$E$2000&lt;&gt;"9 - Perdu")*(Potentials!$E$2:$E$2000&lt;&gt;"10 - Gele")),
SUMPRODUCT((Potentials!$F$2:$F$2000)*(Potentials!$A$2:$A$2000=BA447)*(Potentials!$E$2:$E$2000&lt;&gt;"8 - Gagne")*(Potentials!$E$2:$E$2000&lt;&gt;"9 - Perdu")*(Potentials!$E$2:$E$2000&lt;&gt;"10 - Gele")*(Potentials!$O$2:$O$2000=$A$2))
+SUMPRODUCT((Potentials!$F$2:$F$2000=0)*(Potentials!$A$2:$A$2000=BA447)*(Potentials!$D$2:$D$2000)*(Potentials!$E$2:$E$2000&lt;&gt;"8 - Gagne")*(Potentials!$E$2:$E$2000&lt;&gt;"9 - Perdu")*(Potentials!$E$2:$E$2000&lt;&gt;"10 - Gele")*(Potentials!$O$2:$O$2000=$A$2)))</f>
      </c>
    </row>
    <row r="448" spans="1:113">
      <c r="R448" t="str">
        <f>Potentials!A446</f>
      </c>
      <c r="S448" s="1" t="str">
        <f>Potentials!M446</f>
      </c>
      <c r="T448" s="47" t="str">
        <f>IF(INDEX(Potentials!$A$1:$O$1000,MATCH(R448,Potentials!$A$1:$A$1000,0),MATCH("Origine setup",Potentials!$A$1:$O$1,0))&lt;&gt;"",0,
IF($A$2="Tous",
IF(AND($R$2=0,$S$2=0,DATE(YEAR(S448),MONTH(S448),DAY(S448))&gt;=$O$6,(DATE(YEAR(S448),MONTH(S448),DAY(S448))&lt;=$O$3),LEFT(R448,3)="PRA"),1,
IF(AND($R$2&lt;&gt;0,$S$2&lt;&gt;0,DATE(YEAR(S448),MONTH(S448),DAY(S448))&gt;=$R$2,(DATE(YEAR(S448),MONTH(S448),DAY(S448))&lt;=$S$2),LEFT(R448,3)="PRA"),1,0)),
IF(AND($R$2=0,$S$2=0,DATE(YEAR(S448),MONTH(S448),DAY(S448))&gt;=$O$6,(DATE(YEAR(S448),MONTH(S448),DAY(S448))&lt;=$O$3),INDEX(Potentials!$A$1:$O$1000,MATCH(R448,Potentials!$A$1:$A$1000,0),MATCH("Groupe",Potentials!$A$1:$O$1,0))=$A$2,LEFT(R448,3)="PRA"),1,
IF(AND($R$2&lt;&gt;0,$S$2&lt;&gt;0,DATE(YEAR(S448),MONTH(S448),DAY(S448))&gt;=$R$2,(DATE(YEAR(S448),MONTH(S448),DAY(S448))&lt;=$S$2),INDEX(Potentials!$A$1:$O$1000,MATCH(R448,Potentials!$A$1:$A$1000,0),MATCH("Groupe",Potentials!$A$1:$O$1,0))=$A$2,LEFT(R448,3)="PRA"),1,0))))</f>
      </c>
      <c r="U448" s="47" t="str">
        <f>IF(T448&lt;&gt;0,SUM($T$4:T448),0)</f>
      </c>
      <c r="V448" s="1"/>
      <c r="W448" s="17"/>
      <c r="Y448" t="str">
        <f>Projects!A446</f>
      </c>
      <c r="Z448" s="1" t="str">
        <f>Projects!I446</f>
      </c>
      <c r="AA448" s="47" t="str">
        <f>IF($A$2="Tous",
IF(AND($Y$2=0,$Z$2=0,DATE(YEAR(Z448),MONTH(Z448),DAY(Z448))&gt;=$O$6,(DATE(YEAR(Z448),MONTH(Z448),DAY(Z448))&lt;=$O$3)),1,
IF(AND($Y$2&lt;&gt;0,$Z$2&lt;&gt;0,DATE(YEAR(Z448),MONTH(Z448),DAY(Z448))&gt;=$Y$2,(DATE(YEAR(Z448),MONTH(Z448),DAY(Z448))&lt;=$Z$2)),1,0)),
IF(AND($Y$2=0,$Z$2=0,DATE(YEAR(Z448),MONTH(Z448),DAY(Z448))&gt;=$O$6,(DATE(YEAR(Z448),MONTH(Z448),DAY(Z448))&lt;=$O$3),INDEX(Projects!$A$1:$O$1000,MATCH(Y448,Projects!$A$1:$A$1000,0),MATCH("Groupe",Projects!$A$1:$O$1,0))=$A$2),1,
IF(AND($Y$2&lt;&gt;0,$Z$2&lt;&gt;0,DATE(YEAR(Z448),MONTH(Z448),DAY(Z448))&gt;=$Y$2,(DATE(YEAR(Z448),MONTH(Z448),DAY(Z448))&lt;=$Z$2),INDEX(Projects!$A$1:$O$1000,MATCH(Y448,Projects!$A$1:$A$1000,0),MATCH("Groupe",Projects!$A$1:$O$1,0))=$A$2),1,0)))</f>
      </c>
      <c r="AB448" s="47" t="str">
        <f>IF(AA448&lt;&gt;0,SUM($AA$4:AA448),0)</f>
      </c>
      <c r="AC448" s="1"/>
      <c r="AD448" s="17"/>
      <c r="AF448" t="str">
        <f>Projects!A446</f>
      </c>
      <c r="AG448" s="1" t="str">
        <f>Projects!D446</f>
      </c>
      <c r="AH448" s="47" t="str">
        <f>IF($A$2="Tous",
IF(AND($AF$2=0,$AG$2=0,DATE(YEAR(AG448),MONTH(AG448),DAY(AG448))&gt;=$O$6,(DATE(YEAR(AG448),MONTH(AG448),DAY(AG448))&lt;=$O$3)),1,
IF(AND($AF$2&lt;&gt;0,$AG$2&lt;&gt;0,DATE(YEAR(AG448),MONTH(AG448),DAY(AG448))&gt;=$AF$2,(DATE(YEAR(AG448),MONTH(AG448),DAY(AG448))&lt;=$AG$2)),1,0)),
IF(AND($AF$2=0,$AG$2=0,DATE(YEAR(AG448),MONTH(AG448),DAY(AG448))&gt;=$O$6,(DATE(YEAR(AG448),MONTH(AG448),DAY(AG448))&lt;=$O$3),INDEX(Projects!$A$1:$O$1000,MATCH(AF448,Projects!$A$1:$A$1000,0),MATCH("Groupe",Projects!$A$1:$O$1,0))=$A$2),1,
IF(AND($AF$2&lt;&gt;0,$AG$2&lt;&gt;0,DATE(YEAR(AG448),MONTH(AG448),DAY(AG448))&gt;=$AF$2,(DATE(YEAR(AG448),MONTH(AG448),DAY(AG448))&lt;=$AG$2),INDEX(Projects!$A$1:$O$1000,MATCH(AF448,Projects!$A$1:$A$1000,0),MATCH("Groupe",Projects!$A$1:$O$1,0))=$A$2),1,0)))</f>
      </c>
      <c r="AI448" s="47" t="str">
        <f>IF(AH448&lt;&gt;0,SUM($AH$4:AH448),0)</f>
      </c>
      <c r="AJ448" s="1"/>
      <c r="AK448" s="17"/>
      <c r="AM448" t="str">
        <f>Potentials!A446</f>
      </c>
      <c r="AN448" s="1" t="str">
        <f>Potentials!L446</f>
      </c>
      <c r="AO448" s="47" t="str">
        <f>IF(INDEX(Potentials!$A$1:$O$1000,MATCH(R448,Potentials!$A$1:$A$1000,0),MATCH("Origine setup",Potentials!$A$1:$O$1,0))&lt;&gt;"",0,
IF($A$2="Tous",
IF(AND($AM$2=0,$AN$2=0,DATE(YEAR(AN448),MONTH(AN448),DAY(AN448))&gt;=$O$6,(DATE(YEAR(AN448),MONTH(AN448),DAY(AN448))&lt;=$O$3),INDEX(Potentials!$A$1:$O$10000,MATCH(AM448,Potentials!$A$1:$A$1000,0),MATCH("Statut",Potentials!$A$1:$O$1,0))="9 -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IF(AND($AM$2&lt;&gt;0,$AN$2&lt;&gt;0,DATE(YEAR(AN448),MONTH(AN448),DAY(AN448))&gt;=$AM$2,(DATE(YEAR(AN448),MONTH(AN448),DAY(AN448))&lt;=$AN$2),INDEX(Potentials!$A$1:$O$10000,MATCH(AM448,Potentials!$A$1:$A$1000,0),MATCH("Statut",Potentials!$A$1:$O$1,0))="9 - Perdu"),1,0)),
IF(AND($AM$2=0,$AN$2=0,DATE(YEAR(AN448),MONTH(AN448),DAY(AN448))&gt;=$O$6,(DATE(YEAR(AN448),MONTH(AN448),DAY(AN448))&lt;=$O$3),INDEX(Potentials!$A$1:$O$1000,MATCH(AM448,Potentials!$A$1:$A$1000,0),MATCH("Groupe",Potentials!$A$1:$O$1,0))=$A$2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,MATCH(AM448,Potentials!$A$1:$A$1000,0),MATCH("Groupe",Potentials!$A$1:$O$1,0))=$A$2,INDEX(Potentials!$A$1:$O$10000,MATCH(AM448,Potentials!$A$1:$A$1000,0),MATCH("Statut",Potentials!$A$1:$O$1,0))="9 - Perdu"),1,0))))</f>
      </c>
      <c r="AP448" s="47" t="str">
        <f>IF(AO448&lt;&gt;0,SUM($AO$4:AO448),0)</f>
      </c>
      <c r="AQ448" s="1"/>
      <c r="AR448" s="17"/>
      <c r="AT448" t="str">
        <f>IF(COUNTIF($AT$4:AT447,Potentials!B446)&gt;0,"",Potentials!B446)</f>
      </c>
      <c r="AU448" s="2" t="str">
        <f t="array" ref="AU448" aca="1" ca="1">IF($A$2="Tous",SUMPRODUCT((Potentials!$F$2:$F$2000)*(Potentials!$B$2:$B$2000=AT448)*(Potentials!$E$2:$E$2000&lt;&gt;"8 - Gagne")*(Potentials!$E$2:$E$2000&lt;&gt;"9 - Perdu")*(Potentials!$E$2:$E$2000&lt;&gt;"10 - Gele"))
+SUMPRODUCT((Potentials!$F$2:$F$2000=0)*(Potentials!$B$2:$B$2000=AT448)*(Potentials!$D$2:$D$2000)*(Potentials!$E$2:$E$2000&lt;&gt;"8 - Gagne")*(Potentials!$E$2:$E$2000&lt;&gt;"9 - Perdu")*(Potentials!$E$2:$E$2000&lt;&gt;"10 - Gele")),
SUMPRODUCT((Potentials!$F$2:$F$2000)*(Potentials!$B$2:$B$2000=AT448)*(Potentials!$E$2:$E$2000&lt;&gt;"8 - Gagne")*(Potentials!$E$2:$E$2000&lt;&gt;"9 - Perdu")*(Potentials!$E$2:$E$2000&lt;&gt;"10 - Gele")*(Potentials!$O$2:$O$2000=$A$2))
+SUMPRODUCT((Potentials!$F$2:$F$2000=0)*(Potentials!$B$2:$B$2000=AT448)*(Potentials!$D$2:$D$2000)*(Potentials!$E$2:$E$2000&lt;&gt;"8 - Gagne")*(Potentials!$E$2:$E$2000&lt;&gt;"9 - Perdu")*(Potentials!$E$2:$E$2000&lt;&gt;"10 - Gele")*(Potentials!$O$2:$O$2000=$A$2)))</f>
      </c>
      <c r="BA448" t="str">
        <f>Potentials!A446</f>
      </c>
      <c r="BB448" s="2" t="str">
        <f t="array" ref="BB448" aca="1" ca="1">IF($A$2="Tous",SUMPRODUCT((Potentials!$F$2:$F$2000)*(Potentials!$A$2:$A$2000=BA448)*(Potentials!$E$2:$E$2000&lt;&gt;"8 - Gagne")*(Potentials!$E$2:$E$2000&lt;&gt;"9 - Perdu")*(Potentials!$E$2:$E$2000&lt;&gt;"10 - Gele"))
+SUMPRODUCT((Potentials!$F$2:$F$2000=0)*(Potentials!$A$2:$A$2000=BA448)*(Potentials!$D$2:$D$2000)*(Potentials!$E$2:$E$2000&lt;&gt;"8 - Gagne")*(Potentials!$E$2:$E$2000&lt;&gt;"9 - Perdu")*(Potentials!$E$2:$E$2000&lt;&gt;"10 - Gele")),
SUMPRODUCT((Potentials!$F$2:$F$2000)*(Potentials!$A$2:$A$2000=BA448)*(Potentials!$E$2:$E$2000&lt;&gt;"8 - Gagne")*(Potentials!$E$2:$E$2000&lt;&gt;"9 - Perdu")*(Potentials!$E$2:$E$2000&lt;&gt;"10 - Gele")*(Potentials!$O$2:$O$2000=$A$2))
+SUMPRODUCT((Potentials!$F$2:$F$2000=0)*(Potentials!$A$2:$A$2000=BA448)*(Potentials!$D$2:$D$2000)*(Potentials!$E$2:$E$2000&lt;&gt;"8 - Gagne")*(Potentials!$E$2:$E$2000&lt;&gt;"9 - Perdu")*(Potentials!$E$2:$E$2000&lt;&gt;"10 - Gele")*(Potentials!$O$2:$O$2000=$A$2)))</f>
      </c>
    </row>
    <row r="449" spans="1:113">
      <c r="R449" t="str">
        <f>Potentials!A447</f>
      </c>
      <c r="S449" s="1" t="str">
        <f>Potentials!M447</f>
      </c>
      <c r="T449" s="47" t="str">
        <f>IF(INDEX(Potentials!$A$1:$O$1000,MATCH(R449,Potentials!$A$1:$A$1000,0),MATCH("Origine setup",Potentials!$A$1:$O$1,0))&lt;&gt;"",0,
IF($A$2="Tous",
IF(AND($R$2=0,$S$2=0,DATE(YEAR(S449),MONTH(S449),DAY(S449))&gt;=$O$6,(DATE(YEAR(S449),MONTH(S449),DAY(S449))&lt;=$O$3),LEFT(R449,3)="PRA"),1,
IF(AND($R$2&lt;&gt;0,$S$2&lt;&gt;0,DATE(YEAR(S449),MONTH(S449),DAY(S449))&gt;=$R$2,(DATE(YEAR(S449),MONTH(S449),DAY(S449))&lt;=$S$2),LEFT(R449,3)="PRA"),1,0)),
IF(AND($R$2=0,$S$2=0,DATE(YEAR(S449),MONTH(S449),DAY(S449))&gt;=$O$6,(DATE(YEAR(S449),MONTH(S449),DAY(S449))&lt;=$O$3),INDEX(Potentials!$A$1:$O$1000,MATCH(R449,Potentials!$A$1:$A$1000,0),MATCH("Groupe",Potentials!$A$1:$O$1,0))=$A$2,LEFT(R449,3)="PRA"),1,
IF(AND($R$2&lt;&gt;0,$S$2&lt;&gt;0,DATE(YEAR(S449),MONTH(S449),DAY(S449))&gt;=$R$2,(DATE(YEAR(S449),MONTH(S449),DAY(S449))&lt;=$S$2),INDEX(Potentials!$A$1:$O$1000,MATCH(R449,Potentials!$A$1:$A$1000,0),MATCH("Groupe",Potentials!$A$1:$O$1,0))=$A$2,LEFT(R449,3)="PRA"),1,0))))</f>
      </c>
      <c r="U449" s="47" t="str">
        <f>IF(T449&lt;&gt;0,SUM($T$4:T449),0)</f>
      </c>
      <c r="V449" s="1"/>
      <c r="W449" s="17"/>
      <c r="Y449" t="str">
        <f>Projects!A447</f>
      </c>
      <c r="Z449" s="1" t="str">
        <f>Projects!I447</f>
      </c>
      <c r="AA449" s="47" t="str">
        <f>IF($A$2="Tous",
IF(AND($Y$2=0,$Z$2=0,DATE(YEAR(Z449),MONTH(Z449),DAY(Z449))&gt;=$O$6,(DATE(YEAR(Z449),MONTH(Z449),DAY(Z449))&lt;=$O$3)),1,
IF(AND($Y$2&lt;&gt;0,$Z$2&lt;&gt;0,DATE(YEAR(Z449),MONTH(Z449),DAY(Z449))&gt;=$Y$2,(DATE(YEAR(Z449),MONTH(Z449),DAY(Z449))&lt;=$Z$2)),1,0)),
IF(AND($Y$2=0,$Z$2=0,DATE(YEAR(Z449),MONTH(Z449),DAY(Z449))&gt;=$O$6,(DATE(YEAR(Z449),MONTH(Z449),DAY(Z449))&lt;=$O$3),INDEX(Projects!$A$1:$O$1000,MATCH(Y449,Projects!$A$1:$A$1000,0),MATCH("Groupe",Projects!$A$1:$O$1,0))=$A$2),1,
IF(AND($Y$2&lt;&gt;0,$Z$2&lt;&gt;0,DATE(YEAR(Z449),MONTH(Z449),DAY(Z449))&gt;=$Y$2,(DATE(YEAR(Z449),MONTH(Z449),DAY(Z449))&lt;=$Z$2),INDEX(Projects!$A$1:$O$1000,MATCH(Y449,Projects!$A$1:$A$1000,0),MATCH("Groupe",Projects!$A$1:$O$1,0))=$A$2),1,0)))</f>
      </c>
      <c r="AB449" s="47" t="str">
        <f>IF(AA449&lt;&gt;0,SUM($AA$4:AA449),0)</f>
      </c>
      <c r="AC449" s="1"/>
      <c r="AD449" s="17"/>
      <c r="AF449" t="str">
        <f>Projects!A447</f>
      </c>
      <c r="AG449" s="1" t="str">
        <f>Projects!D447</f>
      </c>
      <c r="AH449" s="47" t="str">
        <f>IF($A$2="Tous",
IF(AND($AF$2=0,$AG$2=0,DATE(YEAR(AG449),MONTH(AG449),DAY(AG449))&gt;=$O$6,(DATE(YEAR(AG449),MONTH(AG449),DAY(AG449))&lt;=$O$3)),1,
IF(AND($AF$2&lt;&gt;0,$AG$2&lt;&gt;0,DATE(YEAR(AG449),MONTH(AG449),DAY(AG449))&gt;=$AF$2,(DATE(YEAR(AG449),MONTH(AG449),DAY(AG449))&lt;=$AG$2)),1,0)),
IF(AND($AF$2=0,$AG$2=0,DATE(YEAR(AG449),MONTH(AG449),DAY(AG449))&gt;=$O$6,(DATE(YEAR(AG449),MONTH(AG449),DAY(AG449))&lt;=$O$3),INDEX(Projects!$A$1:$O$1000,MATCH(AF449,Projects!$A$1:$A$1000,0),MATCH("Groupe",Projects!$A$1:$O$1,0))=$A$2),1,
IF(AND($AF$2&lt;&gt;0,$AG$2&lt;&gt;0,DATE(YEAR(AG449),MONTH(AG449),DAY(AG449))&gt;=$AF$2,(DATE(YEAR(AG449),MONTH(AG449),DAY(AG449))&lt;=$AG$2),INDEX(Projects!$A$1:$O$1000,MATCH(AF449,Projects!$A$1:$A$1000,0),MATCH("Groupe",Projects!$A$1:$O$1,0))=$A$2),1,0)))</f>
      </c>
      <c r="AI449" s="47" t="str">
        <f>IF(AH449&lt;&gt;0,SUM($AH$4:AH449),0)</f>
      </c>
      <c r="AJ449" s="1"/>
      <c r="AK449" s="17"/>
      <c r="AM449" t="str">
        <f>Potentials!A447</f>
      </c>
      <c r="AN449" s="1" t="str">
        <f>Potentials!L447</f>
      </c>
      <c r="AO449" s="47" t="str">
        <f>IF(INDEX(Potentials!$A$1:$O$1000,MATCH(R449,Potentials!$A$1:$A$1000,0),MATCH("Origine setup",Potentials!$A$1:$O$1,0))&lt;&gt;"",0,
IF($A$2="Tous",
IF(AND($AM$2=0,$AN$2=0,DATE(YEAR(AN449),MONTH(AN449),DAY(AN449))&gt;=$O$6,(DATE(YEAR(AN449),MONTH(AN449),DAY(AN449))&lt;=$O$3),INDEX(Potentials!$A$1:$O$10000,MATCH(AM449,Potentials!$A$1:$A$1000,0),MATCH("Statut",Potentials!$A$1:$O$1,0))="9 -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IF(AND($AM$2&lt;&gt;0,$AN$2&lt;&gt;0,DATE(YEAR(AN449),MONTH(AN449),DAY(AN449))&gt;=$AM$2,(DATE(YEAR(AN449),MONTH(AN449),DAY(AN449))&lt;=$AN$2),INDEX(Potentials!$A$1:$O$10000,MATCH(AM449,Potentials!$A$1:$A$1000,0),MATCH("Statut",Potentials!$A$1:$O$1,0))="9 - Perdu"),1,0)),
IF(AND($AM$2=0,$AN$2=0,DATE(YEAR(AN449),MONTH(AN449),DAY(AN449))&gt;=$O$6,(DATE(YEAR(AN449),MONTH(AN449),DAY(AN449))&lt;=$O$3),INDEX(Potentials!$A$1:$O$1000,MATCH(AM449,Potentials!$A$1:$A$1000,0),MATCH("Groupe",Potentials!$A$1:$O$1,0))=$A$2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,MATCH(AM449,Potentials!$A$1:$A$1000,0),MATCH("Groupe",Potentials!$A$1:$O$1,0))=$A$2,INDEX(Potentials!$A$1:$O$10000,MATCH(AM449,Potentials!$A$1:$A$1000,0),MATCH("Statut",Potentials!$A$1:$O$1,0))="9 - Perdu"),1,0))))</f>
      </c>
      <c r="AP449" s="47" t="str">
        <f>IF(AO449&lt;&gt;0,SUM($AO$4:AO449),0)</f>
      </c>
      <c r="AQ449" s="1"/>
      <c r="AR449" s="17"/>
      <c r="AT449" t="str">
        <f>IF(COUNTIF($AT$4:AT448,Potentials!B447)&gt;0,"",Potentials!B447)</f>
      </c>
      <c r="AU449" s="2" t="str">
        <f t="array" ref="AU449" aca="1" ca="1">IF($A$2="Tous",SUMPRODUCT((Potentials!$F$2:$F$2000)*(Potentials!$B$2:$B$2000=AT449)*(Potentials!$E$2:$E$2000&lt;&gt;"8 - Gagne")*(Potentials!$E$2:$E$2000&lt;&gt;"9 - Perdu")*(Potentials!$E$2:$E$2000&lt;&gt;"10 - Gele"))
+SUMPRODUCT((Potentials!$F$2:$F$2000=0)*(Potentials!$B$2:$B$2000=AT449)*(Potentials!$D$2:$D$2000)*(Potentials!$E$2:$E$2000&lt;&gt;"8 - Gagne")*(Potentials!$E$2:$E$2000&lt;&gt;"9 - Perdu")*(Potentials!$E$2:$E$2000&lt;&gt;"10 - Gele")),
SUMPRODUCT((Potentials!$F$2:$F$2000)*(Potentials!$B$2:$B$2000=AT449)*(Potentials!$E$2:$E$2000&lt;&gt;"8 - Gagne")*(Potentials!$E$2:$E$2000&lt;&gt;"9 - Perdu")*(Potentials!$E$2:$E$2000&lt;&gt;"10 - Gele")*(Potentials!$O$2:$O$2000=$A$2))
+SUMPRODUCT((Potentials!$F$2:$F$2000=0)*(Potentials!$B$2:$B$2000=AT449)*(Potentials!$D$2:$D$2000)*(Potentials!$E$2:$E$2000&lt;&gt;"8 - Gagne")*(Potentials!$E$2:$E$2000&lt;&gt;"9 - Perdu")*(Potentials!$E$2:$E$2000&lt;&gt;"10 - Gele")*(Potentials!$O$2:$O$2000=$A$2)))</f>
      </c>
      <c r="BA449" t="str">
        <f>Potentials!A447</f>
      </c>
      <c r="BB449" s="2" t="str">
        <f t="array" ref="BB449" aca="1" ca="1">IF($A$2="Tous",SUMPRODUCT((Potentials!$F$2:$F$2000)*(Potentials!$A$2:$A$2000=BA449)*(Potentials!$E$2:$E$2000&lt;&gt;"8 - Gagne")*(Potentials!$E$2:$E$2000&lt;&gt;"9 - Perdu")*(Potentials!$E$2:$E$2000&lt;&gt;"10 - Gele"))
+SUMPRODUCT((Potentials!$F$2:$F$2000=0)*(Potentials!$A$2:$A$2000=BA449)*(Potentials!$D$2:$D$2000)*(Potentials!$E$2:$E$2000&lt;&gt;"8 - Gagne")*(Potentials!$E$2:$E$2000&lt;&gt;"9 - Perdu")*(Potentials!$E$2:$E$2000&lt;&gt;"10 - Gele")),
SUMPRODUCT((Potentials!$F$2:$F$2000)*(Potentials!$A$2:$A$2000=BA449)*(Potentials!$E$2:$E$2000&lt;&gt;"8 - Gagne")*(Potentials!$E$2:$E$2000&lt;&gt;"9 - Perdu")*(Potentials!$E$2:$E$2000&lt;&gt;"10 - Gele")*(Potentials!$O$2:$O$2000=$A$2))
+SUMPRODUCT((Potentials!$F$2:$F$2000=0)*(Potentials!$A$2:$A$2000=BA449)*(Potentials!$D$2:$D$2000)*(Potentials!$E$2:$E$2000&lt;&gt;"8 - Gagne")*(Potentials!$E$2:$E$2000&lt;&gt;"9 - Perdu")*(Potentials!$E$2:$E$2000&lt;&gt;"10 - Gele")*(Potentials!$O$2:$O$2000=$A$2)))</f>
      </c>
    </row>
    <row r="450" spans="1:113">
      <c r="R450" t="str">
        <f>Potentials!A448</f>
      </c>
      <c r="S450" s="1" t="str">
        <f>Potentials!M448</f>
      </c>
      <c r="T450" s="47" t="str">
        <f>IF(INDEX(Potentials!$A$1:$O$1000,MATCH(R450,Potentials!$A$1:$A$1000,0),MATCH("Origine setup",Potentials!$A$1:$O$1,0))&lt;&gt;"",0,
IF($A$2="Tous",
IF(AND($R$2=0,$S$2=0,DATE(YEAR(S450),MONTH(S450),DAY(S450))&gt;=$O$6,(DATE(YEAR(S450),MONTH(S450),DAY(S450))&lt;=$O$3),LEFT(R450,3)="PRA"),1,
IF(AND($R$2&lt;&gt;0,$S$2&lt;&gt;0,DATE(YEAR(S450),MONTH(S450),DAY(S450))&gt;=$R$2,(DATE(YEAR(S450),MONTH(S450),DAY(S450))&lt;=$S$2),LEFT(R450,3)="PRA"),1,0)),
IF(AND($R$2=0,$S$2=0,DATE(YEAR(S450),MONTH(S450),DAY(S450))&gt;=$O$6,(DATE(YEAR(S450),MONTH(S450),DAY(S450))&lt;=$O$3),INDEX(Potentials!$A$1:$O$1000,MATCH(R450,Potentials!$A$1:$A$1000,0),MATCH("Groupe",Potentials!$A$1:$O$1,0))=$A$2,LEFT(R450,3)="PRA"),1,
IF(AND($R$2&lt;&gt;0,$S$2&lt;&gt;0,DATE(YEAR(S450),MONTH(S450),DAY(S450))&gt;=$R$2,(DATE(YEAR(S450),MONTH(S450),DAY(S450))&lt;=$S$2),INDEX(Potentials!$A$1:$O$1000,MATCH(R450,Potentials!$A$1:$A$1000,0),MATCH("Groupe",Potentials!$A$1:$O$1,0))=$A$2,LEFT(R450,3)="PRA"),1,0))))</f>
      </c>
      <c r="U450" s="47" t="str">
        <f>IF(T450&lt;&gt;0,SUM($T$4:T450),0)</f>
      </c>
      <c r="V450" s="1"/>
      <c r="W450" s="17"/>
      <c r="Y450" t="str">
        <f>Projects!A448</f>
      </c>
      <c r="Z450" s="1" t="str">
        <f>Projects!I448</f>
      </c>
      <c r="AA450" s="47" t="str">
        <f>IF($A$2="Tous",
IF(AND($Y$2=0,$Z$2=0,DATE(YEAR(Z450),MONTH(Z450),DAY(Z450))&gt;=$O$6,(DATE(YEAR(Z450),MONTH(Z450),DAY(Z450))&lt;=$O$3)),1,
IF(AND($Y$2&lt;&gt;0,$Z$2&lt;&gt;0,DATE(YEAR(Z450),MONTH(Z450),DAY(Z450))&gt;=$Y$2,(DATE(YEAR(Z450),MONTH(Z450),DAY(Z450))&lt;=$Z$2)),1,0)),
IF(AND($Y$2=0,$Z$2=0,DATE(YEAR(Z450),MONTH(Z450),DAY(Z450))&gt;=$O$6,(DATE(YEAR(Z450),MONTH(Z450),DAY(Z450))&lt;=$O$3),INDEX(Projects!$A$1:$O$1000,MATCH(Y450,Projects!$A$1:$A$1000,0),MATCH("Groupe",Projects!$A$1:$O$1,0))=$A$2),1,
IF(AND($Y$2&lt;&gt;0,$Z$2&lt;&gt;0,DATE(YEAR(Z450),MONTH(Z450),DAY(Z450))&gt;=$Y$2,(DATE(YEAR(Z450),MONTH(Z450),DAY(Z450))&lt;=$Z$2),INDEX(Projects!$A$1:$O$1000,MATCH(Y450,Projects!$A$1:$A$1000,0),MATCH("Groupe",Projects!$A$1:$O$1,0))=$A$2),1,0)))</f>
      </c>
      <c r="AB450" s="47" t="str">
        <f>IF(AA450&lt;&gt;0,SUM($AA$4:AA450),0)</f>
      </c>
      <c r="AC450" s="1"/>
      <c r="AD450" s="17"/>
      <c r="AF450" t="str">
        <f>Projects!A448</f>
      </c>
      <c r="AG450" s="1" t="str">
        <f>Projects!D448</f>
      </c>
      <c r="AH450" s="47" t="str">
        <f>IF($A$2="Tous",
IF(AND($AF$2=0,$AG$2=0,DATE(YEAR(AG450),MONTH(AG450),DAY(AG450))&gt;=$O$6,(DATE(YEAR(AG450),MONTH(AG450),DAY(AG450))&lt;=$O$3)),1,
IF(AND($AF$2&lt;&gt;0,$AG$2&lt;&gt;0,DATE(YEAR(AG450),MONTH(AG450),DAY(AG450))&gt;=$AF$2,(DATE(YEAR(AG450),MONTH(AG450),DAY(AG450))&lt;=$AG$2)),1,0)),
IF(AND($AF$2=0,$AG$2=0,DATE(YEAR(AG450),MONTH(AG450),DAY(AG450))&gt;=$O$6,(DATE(YEAR(AG450),MONTH(AG450),DAY(AG450))&lt;=$O$3),INDEX(Projects!$A$1:$O$1000,MATCH(AF450,Projects!$A$1:$A$1000,0),MATCH("Groupe",Projects!$A$1:$O$1,0))=$A$2),1,
IF(AND($AF$2&lt;&gt;0,$AG$2&lt;&gt;0,DATE(YEAR(AG450),MONTH(AG450),DAY(AG450))&gt;=$AF$2,(DATE(YEAR(AG450),MONTH(AG450),DAY(AG450))&lt;=$AG$2),INDEX(Projects!$A$1:$O$1000,MATCH(AF450,Projects!$A$1:$A$1000,0),MATCH("Groupe",Projects!$A$1:$O$1,0))=$A$2),1,0)))</f>
      </c>
      <c r="AI450" s="47" t="str">
        <f>IF(AH450&lt;&gt;0,SUM($AH$4:AH450),0)</f>
      </c>
      <c r="AJ450" s="1"/>
      <c r="AK450" s="17"/>
      <c r="AM450" t="str">
        <f>Potentials!A448</f>
      </c>
      <c r="AN450" s="1" t="str">
        <f>Potentials!L448</f>
      </c>
      <c r="AO450" s="47" t="str">
        <f>IF(INDEX(Potentials!$A$1:$O$1000,MATCH(R450,Potentials!$A$1:$A$1000,0),MATCH("Origine setup",Potentials!$A$1:$O$1,0))&lt;&gt;"",0,
IF($A$2="Tous",
IF(AND($AM$2=0,$AN$2=0,DATE(YEAR(AN450),MONTH(AN450),DAY(AN450))&gt;=$O$6,(DATE(YEAR(AN450),MONTH(AN450),DAY(AN450))&lt;=$O$3),INDEX(Potentials!$A$1:$O$10000,MATCH(AM450,Potentials!$A$1:$A$1000,0),MATCH("Statut",Potentials!$A$1:$O$1,0))="9 -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IF(AND($AM$2&lt;&gt;0,$AN$2&lt;&gt;0,DATE(YEAR(AN450),MONTH(AN450),DAY(AN450))&gt;=$AM$2,(DATE(YEAR(AN450),MONTH(AN450),DAY(AN450))&lt;=$AN$2),INDEX(Potentials!$A$1:$O$10000,MATCH(AM450,Potentials!$A$1:$A$1000,0),MATCH("Statut",Potentials!$A$1:$O$1,0))="9 - Perdu"),1,0)),
IF(AND($AM$2=0,$AN$2=0,DATE(YEAR(AN450),MONTH(AN450),DAY(AN450))&gt;=$O$6,(DATE(YEAR(AN450),MONTH(AN450),DAY(AN450))&lt;=$O$3),INDEX(Potentials!$A$1:$O$1000,MATCH(AM450,Potentials!$A$1:$A$1000,0),MATCH("Groupe",Potentials!$A$1:$O$1,0))=$A$2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,MATCH(AM450,Potentials!$A$1:$A$1000,0),MATCH("Groupe",Potentials!$A$1:$O$1,0))=$A$2,INDEX(Potentials!$A$1:$O$10000,MATCH(AM450,Potentials!$A$1:$A$1000,0),MATCH("Statut",Potentials!$A$1:$O$1,0))="9 - Perdu"),1,0))))</f>
      </c>
      <c r="AP450" s="47" t="str">
        <f>IF(AO450&lt;&gt;0,SUM($AO$4:AO450),0)</f>
      </c>
      <c r="AQ450" s="1"/>
      <c r="AR450" s="17"/>
      <c r="AT450" t="str">
        <f>IF(COUNTIF($AT$4:AT449,Potentials!B448)&gt;0,"",Potentials!B448)</f>
      </c>
      <c r="AU450" s="2" t="str">
        <f t="array" ref="AU450" aca="1" ca="1">IF($A$2="Tous",SUMPRODUCT((Potentials!$F$2:$F$2000)*(Potentials!$B$2:$B$2000=AT450)*(Potentials!$E$2:$E$2000&lt;&gt;"8 - Gagne")*(Potentials!$E$2:$E$2000&lt;&gt;"9 - Perdu")*(Potentials!$E$2:$E$2000&lt;&gt;"10 - Gele"))
+SUMPRODUCT((Potentials!$F$2:$F$2000=0)*(Potentials!$B$2:$B$2000=AT450)*(Potentials!$D$2:$D$2000)*(Potentials!$E$2:$E$2000&lt;&gt;"8 - Gagne")*(Potentials!$E$2:$E$2000&lt;&gt;"9 - Perdu")*(Potentials!$E$2:$E$2000&lt;&gt;"10 - Gele")),
SUMPRODUCT((Potentials!$F$2:$F$2000)*(Potentials!$B$2:$B$2000=AT450)*(Potentials!$E$2:$E$2000&lt;&gt;"8 - Gagne")*(Potentials!$E$2:$E$2000&lt;&gt;"9 - Perdu")*(Potentials!$E$2:$E$2000&lt;&gt;"10 - Gele")*(Potentials!$O$2:$O$2000=$A$2))
+SUMPRODUCT((Potentials!$F$2:$F$2000=0)*(Potentials!$B$2:$B$2000=AT450)*(Potentials!$D$2:$D$2000)*(Potentials!$E$2:$E$2000&lt;&gt;"8 - Gagne")*(Potentials!$E$2:$E$2000&lt;&gt;"9 - Perdu")*(Potentials!$E$2:$E$2000&lt;&gt;"10 - Gele")*(Potentials!$O$2:$O$2000=$A$2)))</f>
      </c>
      <c r="BA450" t="str">
        <f>Potentials!A448</f>
      </c>
      <c r="BB450" s="2" t="str">
        <f t="array" ref="BB450" aca="1" ca="1">IF($A$2="Tous",SUMPRODUCT((Potentials!$F$2:$F$2000)*(Potentials!$A$2:$A$2000=BA450)*(Potentials!$E$2:$E$2000&lt;&gt;"8 - Gagne")*(Potentials!$E$2:$E$2000&lt;&gt;"9 - Perdu")*(Potentials!$E$2:$E$2000&lt;&gt;"10 - Gele"))
+SUMPRODUCT((Potentials!$F$2:$F$2000=0)*(Potentials!$A$2:$A$2000=BA450)*(Potentials!$D$2:$D$2000)*(Potentials!$E$2:$E$2000&lt;&gt;"8 - Gagne")*(Potentials!$E$2:$E$2000&lt;&gt;"9 - Perdu")*(Potentials!$E$2:$E$2000&lt;&gt;"10 - Gele")),
SUMPRODUCT((Potentials!$F$2:$F$2000)*(Potentials!$A$2:$A$2000=BA450)*(Potentials!$E$2:$E$2000&lt;&gt;"8 - Gagne")*(Potentials!$E$2:$E$2000&lt;&gt;"9 - Perdu")*(Potentials!$E$2:$E$2000&lt;&gt;"10 - Gele")*(Potentials!$O$2:$O$2000=$A$2))
+SUMPRODUCT((Potentials!$F$2:$F$2000=0)*(Potentials!$A$2:$A$2000=BA450)*(Potentials!$D$2:$D$2000)*(Potentials!$E$2:$E$2000&lt;&gt;"8 - Gagne")*(Potentials!$E$2:$E$2000&lt;&gt;"9 - Perdu")*(Potentials!$E$2:$E$2000&lt;&gt;"10 - Gele")*(Potentials!$O$2:$O$2000=$A$2)))</f>
      </c>
    </row>
    <row r="451" spans="1:113">
      <c r="R451" t="str">
        <f>Potentials!A449</f>
      </c>
      <c r="S451" s="1" t="str">
        <f>Potentials!M449</f>
      </c>
      <c r="T451" s="47" t="str">
        <f>IF(INDEX(Potentials!$A$1:$O$1000,MATCH(R451,Potentials!$A$1:$A$1000,0),MATCH("Origine setup",Potentials!$A$1:$O$1,0))&lt;&gt;"",0,
IF($A$2="Tous",
IF(AND($R$2=0,$S$2=0,DATE(YEAR(S451),MONTH(S451),DAY(S451))&gt;=$O$6,(DATE(YEAR(S451),MONTH(S451),DAY(S451))&lt;=$O$3),LEFT(R451,3)="PRA"),1,
IF(AND($R$2&lt;&gt;0,$S$2&lt;&gt;0,DATE(YEAR(S451),MONTH(S451),DAY(S451))&gt;=$R$2,(DATE(YEAR(S451),MONTH(S451),DAY(S451))&lt;=$S$2),LEFT(R451,3)="PRA"),1,0)),
IF(AND($R$2=0,$S$2=0,DATE(YEAR(S451),MONTH(S451),DAY(S451))&gt;=$O$6,(DATE(YEAR(S451),MONTH(S451),DAY(S451))&lt;=$O$3),INDEX(Potentials!$A$1:$O$1000,MATCH(R451,Potentials!$A$1:$A$1000,0),MATCH("Groupe",Potentials!$A$1:$O$1,0))=$A$2,LEFT(R451,3)="PRA"),1,
IF(AND($R$2&lt;&gt;0,$S$2&lt;&gt;0,DATE(YEAR(S451),MONTH(S451),DAY(S451))&gt;=$R$2,(DATE(YEAR(S451),MONTH(S451),DAY(S451))&lt;=$S$2),INDEX(Potentials!$A$1:$O$1000,MATCH(R451,Potentials!$A$1:$A$1000,0),MATCH("Groupe",Potentials!$A$1:$O$1,0))=$A$2,LEFT(R451,3)="PRA"),1,0))))</f>
      </c>
      <c r="U451" s="47" t="str">
        <f>IF(T451&lt;&gt;0,SUM($T$4:T451),0)</f>
      </c>
      <c r="V451" s="1"/>
      <c r="W451" s="17"/>
      <c r="Y451" t="str">
        <f>Projects!A449</f>
      </c>
      <c r="Z451" s="1" t="str">
        <f>Projects!I449</f>
      </c>
      <c r="AA451" s="47" t="str">
        <f>IF($A$2="Tous",
IF(AND($Y$2=0,$Z$2=0,DATE(YEAR(Z451),MONTH(Z451),DAY(Z451))&gt;=$O$6,(DATE(YEAR(Z451),MONTH(Z451),DAY(Z451))&lt;=$O$3)),1,
IF(AND($Y$2&lt;&gt;0,$Z$2&lt;&gt;0,DATE(YEAR(Z451),MONTH(Z451),DAY(Z451))&gt;=$Y$2,(DATE(YEAR(Z451),MONTH(Z451),DAY(Z451))&lt;=$Z$2)),1,0)),
IF(AND($Y$2=0,$Z$2=0,DATE(YEAR(Z451),MONTH(Z451),DAY(Z451))&gt;=$O$6,(DATE(YEAR(Z451),MONTH(Z451),DAY(Z451))&lt;=$O$3),INDEX(Projects!$A$1:$O$1000,MATCH(Y451,Projects!$A$1:$A$1000,0),MATCH("Groupe",Projects!$A$1:$O$1,0))=$A$2),1,
IF(AND($Y$2&lt;&gt;0,$Z$2&lt;&gt;0,DATE(YEAR(Z451),MONTH(Z451),DAY(Z451))&gt;=$Y$2,(DATE(YEAR(Z451),MONTH(Z451),DAY(Z451))&lt;=$Z$2),INDEX(Projects!$A$1:$O$1000,MATCH(Y451,Projects!$A$1:$A$1000,0),MATCH("Groupe",Projects!$A$1:$O$1,0))=$A$2),1,0)))</f>
      </c>
      <c r="AB451" s="47" t="str">
        <f>IF(AA451&lt;&gt;0,SUM($AA$4:AA451),0)</f>
      </c>
      <c r="AC451" s="1"/>
      <c r="AD451" s="17"/>
      <c r="AF451" t="str">
        <f>Projects!A449</f>
      </c>
      <c r="AG451" s="1" t="str">
        <f>Projects!D449</f>
      </c>
      <c r="AH451" s="47" t="str">
        <f>IF($A$2="Tous",
IF(AND($AF$2=0,$AG$2=0,DATE(YEAR(AG451),MONTH(AG451),DAY(AG451))&gt;=$O$6,(DATE(YEAR(AG451),MONTH(AG451),DAY(AG451))&lt;=$O$3)),1,
IF(AND($AF$2&lt;&gt;0,$AG$2&lt;&gt;0,DATE(YEAR(AG451),MONTH(AG451),DAY(AG451))&gt;=$AF$2,(DATE(YEAR(AG451),MONTH(AG451),DAY(AG451))&lt;=$AG$2)),1,0)),
IF(AND($AF$2=0,$AG$2=0,DATE(YEAR(AG451),MONTH(AG451),DAY(AG451))&gt;=$O$6,(DATE(YEAR(AG451),MONTH(AG451),DAY(AG451))&lt;=$O$3),INDEX(Projects!$A$1:$O$1000,MATCH(AF451,Projects!$A$1:$A$1000,0),MATCH("Groupe",Projects!$A$1:$O$1,0))=$A$2),1,
IF(AND($AF$2&lt;&gt;0,$AG$2&lt;&gt;0,DATE(YEAR(AG451),MONTH(AG451),DAY(AG451))&gt;=$AF$2,(DATE(YEAR(AG451),MONTH(AG451),DAY(AG451))&lt;=$AG$2),INDEX(Projects!$A$1:$O$1000,MATCH(AF451,Projects!$A$1:$A$1000,0),MATCH("Groupe",Projects!$A$1:$O$1,0))=$A$2),1,0)))</f>
      </c>
      <c r="AI451" s="47" t="str">
        <f>IF(AH451&lt;&gt;0,SUM($AH$4:AH451),0)</f>
      </c>
      <c r="AJ451" s="1"/>
      <c r="AK451" s="17"/>
      <c r="AM451" t="str">
        <f>Potentials!A449</f>
      </c>
      <c r="AN451" s="1" t="str">
        <f>Potentials!L449</f>
      </c>
      <c r="AO451" s="47" t="str">
        <f>IF(INDEX(Potentials!$A$1:$O$1000,MATCH(R451,Potentials!$A$1:$A$1000,0),MATCH("Origine setup",Potentials!$A$1:$O$1,0))&lt;&gt;"",0,
IF($A$2="Tous",
IF(AND($AM$2=0,$AN$2=0,DATE(YEAR(AN451),MONTH(AN451),DAY(AN451))&gt;=$O$6,(DATE(YEAR(AN451),MONTH(AN451),DAY(AN451))&lt;=$O$3),INDEX(Potentials!$A$1:$O$10000,MATCH(AM451,Potentials!$A$1:$A$1000,0),MATCH("Statut",Potentials!$A$1:$O$1,0))="9 -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IF(AND($AM$2&lt;&gt;0,$AN$2&lt;&gt;0,DATE(YEAR(AN451),MONTH(AN451),DAY(AN451))&gt;=$AM$2,(DATE(YEAR(AN451),MONTH(AN451),DAY(AN451))&lt;=$AN$2),INDEX(Potentials!$A$1:$O$10000,MATCH(AM451,Potentials!$A$1:$A$1000,0),MATCH("Statut",Potentials!$A$1:$O$1,0))="9 - Perdu"),1,0)),
IF(AND($AM$2=0,$AN$2=0,DATE(YEAR(AN451),MONTH(AN451),DAY(AN451))&gt;=$O$6,(DATE(YEAR(AN451),MONTH(AN451),DAY(AN451))&lt;=$O$3),INDEX(Potentials!$A$1:$O$1000,MATCH(AM451,Potentials!$A$1:$A$1000,0),MATCH("Groupe",Potentials!$A$1:$O$1,0))=$A$2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,MATCH(AM451,Potentials!$A$1:$A$1000,0),MATCH("Groupe",Potentials!$A$1:$O$1,0))=$A$2,INDEX(Potentials!$A$1:$O$10000,MATCH(AM451,Potentials!$A$1:$A$1000,0),MATCH("Statut",Potentials!$A$1:$O$1,0))="9 - Perdu"),1,0))))</f>
      </c>
      <c r="AP451" s="47" t="str">
        <f>IF(AO451&lt;&gt;0,SUM($AO$4:AO451),0)</f>
      </c>
      <c r="AQ451" s="1"/>
      <c r="AR451" s="17"/>
      <c r="AT451" t="str">
        <f>IF(COUNTIF($AT$4:AT450,Potentials!B449)&gt;0,"",Potentials!B449)</f>
      </c>
      <c r="AU451" s="2" t="str">
        <f t="array" ref="AU451" aca="1" ca="1">IF($A$2="Tous",SUMPRODUCT((Potentials!$F$2:$F$2000)*(Potentials!$B$2:$B$2000=AT451)*(Potentials!$E$2:$E$2000&lt;&gt;"8 - Gagne")*(Potentials!$E$2:$E$2000&lt;&gt;"9 - Perdu")*(Potentials!$E$2:$E$2000&lt;&gt;"10 - Gele"))
+SUMPRODUCT((Potentials!$F$2:$F$2000=0)*(Potentials!$B$2:$B$2000=AT451)*(Potentials!$D$2:$D$2000)*(Potentials!$E$2:$E$2000&lt;&gt;"8 - Gagne")*(Potentials!$E$2:$E$2000&lt;&gt;"9 - Perdu")*(Potentials!$E$2:$E$2000&lt;&gt;"10 - Gele")),
SUMPRODUCT((Potentials!$F$2:$F$2000)*(Potentials!$B$2:$B$2000=AT451)*(Potentials!$E$2:$E$2000&lt;&gt;"8 - Gagne")*(Potentials!$E$2:$E$2000&lt;&gt;"9 - Perdu")*(Potentials!$E$2:$E$2000&lt;&gt;"10 - Gele")*(Potentials!$O$2:$O$2000=$A$2))
+SUMPRODUCT((Potentials!$F$2:$F$2000=0)*(Potentials!$B$2:$B$2000=AT451)*(Potentials!$D$2:$D$2000)*(Potentials!$E$2:$E$2000&lt;&gt;"8 - Gagne")*(Potentials!$E$2:$E$2000&lt;&gt;"9 - Perdu")*(Potentials!$E$2:$E$2000&lt;&gt;"10 - Gele")*(Potentials!$O$2:$O$2000=$A$2)))</f>
      </c>
      <c r="BA451" t="str">
        <f>Potentials!A449</f>
      </c>
      <c r="BB451" s="2" t="str">
        <f t="array" ref="BB451" aca="1" ca="1">IF($A$2="Tous",SUMPRODUCT((Potentials!$F$2:$F$2000)*(Potentials!$A$2:$A$2000=BA451)*(Potentials!$E$2:$E$2000&lt;&gt;"8 - Gagne")*(Potentials!$E$2:$E$2000&lt;&gt;"9 - Perdu")*(Potentials!$E$2:$E$2000&lt;&gt;"10 - Gele"))
+SUMPRODUCT((Potentials!$F$2:$F$2000=0)*(Potentials!$A$2:$A$2000=BA451)*(Potentials!$D$2:$D$2000)*(Potentials!$E$2:$E$2000&lt;&gt;"8 - Gagne")*(Potentials!$E$2:$E$2000&lt;&gt;"9 - Perdu")*(Potentials!$E$2:$E$2000&lt;&gt;"10 - Gele")),
SUMPRODUCT((Potentials!$F$2:$F$2000)*(Potentials!$A$2:$A$2000=BA451)*(Potentials!$E$2:$E$2000&lt;&gt;"8 - Gagne")*(Potentials!$E$2:$E$2000&lt;&gt;"9 - Perdu")*(Potentials!$E$2:$E$2000&lt;&gt;"10 - Gele")*(Potentials!$O$2:$O$2000=$A$2))
+SUMPRODUCT((Potentials!$F$2:$F$2000=0)*(Potentials!$A$2:$A$2000=BA451)*(Potentials!$D$2:$D$2000)*(Potentials!$E$2:$E$2000&lt;&gt;"8 - Gagne")*(Potentials!$E$2:$E$2000&lt;&gt;"9 - Perdu")*(Potentials!$E$2:$E$2000&lt;&gt;"10 - Gele")*(Potentials!$O$2:$O$2000=$A$2)))</f>
      </c>
    </row>
    <row r="452" spans="1:113">
      <c r="R452" t="str">
        <f>Potentials!A450</f>
      </c>
      <c r="S452" s="1" t="str">
        <f>Potentials!M450</f>
      </c>
      <c r="T452" s="47" t="str">
        <f>IF(INDEX(Potentials!$A$1:$O$1000,MATCH(R452,Potentials!$A$1:$A$1000,0),MATCH("Origine setup",Potentials!$A$1:$O$1,0))&lt;&gt;"",0,
IF($A$2="Tous",
IF(AND($R$2=0,$S$2=0,DATE(YEAR(S452),MONTH(S452),DAY(S452))&gt;=$O$6,(DATE(YEAR(S452),MONTH(S452),DAY(S452))&lt;=$O$3),LEFT(R452,3)="PRA"),1,
IF(AND($R$2&lt;&gt;0,$S$2&lt;&gt;0,DATE(YEAR(S452),MONTH(S452),DAY(S452))&gt;=$R$2,(DATE(YEAR(S452),MONTH(S452),DAY(S452))&lt;=$S$2),LEFT(R452,3)="PRA"),1,0)),
IF(AND($R$2=0,$S$2=0,DATE(YEAR(S452),MONTH(S452),DAY(S452))&gt;=$O$6,(DATE(YEAR(S452),MONTH(S452),DAY(S452))&lt;=$O$3),INDEX(Potentials!$A$1:$O$1000,MATCH(R452,Potentials!$A$1:$A$1000,0),MATCH("Groupe",Potentials!$A$1:$O$1,0))=$A$2,LEFT(R452,3)="PRA"),1,
IF(AND($R$2&lt;&gt;0,$S$2&lt;&gt;0,DATE(YEAR(S452),MONTH(S452),DAY(S452))&gt;=$R$2,(DATE(YEAR(S452),MONTH(S452),DAY(S452))&lt;=$S$2),INDEX(Potentials!$A$1:$O$1000,MATCH(R452,Potentials!$A$1:$A$1000,0),MATCH("Groupe",Potentials!$A$1:$O$1,0))=$A$2,LEFT(R452,3)="PRA"),1,0))))</f>
      </c>
      <c r="U452" s="47" t="str">
        <f>IF(T452&lt;&gt;0,SUM($T$4:T452),0)</f>
      </c>
      <c r="V452" s="1"/>
      <c r="W452" s="17"/>
      <c r="Y452" t="str">
        <f>Projects!A450</f>
      </c>
      <c r="Z452" s="1" t="str">
        <f>Projects!I450</f>
      </c>
      <c r="AA452" s="47" t="str">
        <f>IF($A$2="Tous",
IF(AND($Y$2=0,$Z$2=0,DATE(YEAR(Z452),MONTH(Z452),DAY(Z452))&gt;=$O$6,(DATE(YEAR(Z452),MONTH(Z452),DAY(Z452))&lt;=$O$3)),1,
IF(AND($Y$2&lt;&gt;0,$Z$2&lt;&gt;0,DATE(YEAR(Z452),MONTH(Z452),DAY(Z452))&gt;=$Y$2,(DATE(YEAR(Z452),MONTH(Z452),DAY(Z452))&lt;=$Z$2)),1,0)),
IF(AND($Y$2=0,$Z$2=0,DATE(YEAR(Z452),MONTH(Z452),DAY(Z452))&gt;=$O$6,(DATE(YEAR(Z452),MONTH(Z452),DAY(Z452))&lt;=$O$3),INDEX(Projects!$A$1:$O$1000,MATCH(Y452,Projects!$A$1:$A$1000,0),MATCH("Groupe",Projects!$A$1:$O$1,0))=$A$2),1,
IF(AND($Y$2&lt;&gt;0,$Z$2&lt;&gt;0,DATE(YEAR(Z452),MONTH(Z452),DAY(Z452))&gt;=$Y$2,(DATE(YEAR(Z452),MONTH(Z452),DAY(Z452))&lt;=$Z$2),INDEX(Projects!$A$1:$O$1000,MATCH(Y452,Projects!$A$1:$A$1000,0),MATCH("Groupe",Projects!$A$1:$O$1,0))=$A$2),1,0)))</f>
      </c>
      <c r="AB452" s="47" t="str">
        <f>IF(AA452&lt;&gt;0,SUM($AA$4:AA452),0)</f>
      </c>
      <c r="AC452" s="1"/>
      <c r="AD452" s="17"/>
      <c r="AF452" t="str">
        <f>Projects!A450</f>
      </c>
      <c r="AG452" s="1" t="str">
        <f>Projects!D450</f>
      </c>
      <c r="AH452" s="47" t="str">
        <f>IF($A$2="Tous",
IF(AND($AF$2=0,$AG$2=0,DATE(YEAR(AG452),MONTH(AG452),DAY(AG452))&gt;=$O$6,(DATE(YEAR(AG452),MONTH(AG452),DAY(AG452))&lt;=$O$3)),1,
IF(AND($AF$2&lt;&gt;0,$AG$2&lt;&gt;0,DATE(YEAR(AG452),MONTH(AG452),DAY(AG452))&gt;=$AF$2,(DATE(YEAR(AG452),MONTH(AG452),DAY(AG452))&lt;=$AG$2)),1,0)),
IF(AND($AF$2=0,$AG$2=0,DATE(YEAR(AG452),MONTH(AG452),DAY(AG452))&gt;=$O$6,(DATE(YEAR(AG452),MONTH(AG452),DAY(AG452))&lt;=$O$3),INDEX(Projects!$A$1:$O$1000,MATCH(AF452,Projects!$A$1:$A$1000,0),MATCH("Groupe",Projects!$A$1:$O$1,0))=$A$2),1,
IF(AND($AF$2&lt;&gt;0,$AG$2&lt;&gt;0,DATE(YEAR(AG452),MONTH(AG452),DAY(AG452))&gt;=$AF$2,(DATE(YEAR(AG452),MONTH(AG452),DAY(AG452))&lt;=$AG$2),INDEX(Projects!$A$1:$O$1000,MATCH(AF452,Projects!$A$1:$A$1000,0),MATCH("Groupe",Projects!$A$1:$O$1,0))=$A$2),1,0)))</f>
      </c>
      <c r="AI452" s="47" t="str">
        <f>IF(AH452&lt;&gt;0,SUM($AH$4:AH452),0)</f>
      </c>
      <c r="AJ452" s="1"/>
      <c r="AK452" s="17"/>
      <c r="AM452" t="str">
        <f>Potentials!A450</f>
      </c>
      <c r="AN452" s="1" t="str">
        <f>Potentials!L450</f>
      </c>
      <c r="AO452" s="47" t="str">
        <f>IF(INDEX(Potentials!$A$1:$O$1000,MATCH(R452,Potentials!$A$1:$A$1000,0),MATCH("Origine setup",Potentials!$A$1:$O$1,0))&lt;&gt;"",0,
IF($A$2="Tous",
IF(AND($AM$2=0,$AN$2=0,DATE(YEAR(AN452),MONTH(AN452),DAY(AN452))&gt;=$O$6,(DATE(YEAR(AN452),MONTH(AN452),DAY(AN452))&lt;=$O$3),INDEX(Potentials!$A$1:$O$10000,MATCH(AM452,Potentials!$A$1:$A$1000,0),MATCH("Statut",Potentials!$A$1:$O$1,0))="9 -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IF(AND($AM$2&lt;&gt;0,$AN$2&lt;&gt;0,DATE(YEAR(AN452),MONTH(AN452),DAY(AN452))&gt;=$AM$2,(DATE(YEAR(AN452),MONTH(AN452),DAY(AN452))&lt;=$AN$2),INDEX(Potentials!$A$1:$O$10000,MATCH(AM452,Potentials!$A$1:$A$1000,0),MATCH("Statut",Potentials!$A$1:$O$1,0))="9 - Perdu"),1,0)),
IF(AND($AM$2=0,$AN$2=0,DATE(YEAR(AN452),MONTH(AN452),DAY(AN452))&gt;=$O$6,(DATE(YEAR(AN452),MONTH(AN452),DAY(AN452))&lt;=$O$3),INDEX(Potentials!$A$1:$O$1000,MATCH(AM452,Potentials!$A$1:$A$1000,0),MATCH("Groupe",Potentials!$A$1:$O$1,0))=$A$2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,MATCH(AM452,Potentials!$A$1:$A$1000,0),MATCH("Groupe",Potentials!$A$1:$O$1,0))=$A$2,INDEX(Potentials!$A$1:$O$10000,MATCH(AM452,Potentials!$A$1:$A$1000,0),MATCH("Statut",Potentials!$A$1:$O$1,0))="9 - Perdu"),1,0))))</f>
      </c>
      <c r="AP452" s="47" t="str">
        <f>IF(AO452&lt;&gt;0,SUM($AO$4:AO452),0)</f>
      </c>
      <c r="AQ452" s="1"/>
      <c r="AR452" s="17"/>
      <c r="AT452" t="str">
        <f>IF(COUNTIF($AT$4:AT451,Potentials!B450)&gt;0,"",Potentials!B450)</f>
      </c>
      <c r="AU452" s="2" t="str">
        <f t="array" ref="AU452" aca="1" ca="1">IF($A$2="Tous",SUMPRODUCT((Potentials!$F$2:$F$2000)*(Potentials!$B$2:$B$2000=AT452)*(Potentials!$E$2:$E$2000&lt;&gt;"8 - Gagne")*(Potentials!$E$2:$E$2000&lt;&gt;"9 - Perdu")*(Potentials!$E$2:$E$2000&lt;&gt;"10 - Gele"))
+SUMPRODUCT((Potentials!$F$2:$F$2000=0)*(Potentials!$B$2:$B$2000=AT452)*(Potentials!$D$2:$D$2000)*(Potentials!$E$2:$E$2000&lt;&gt;"8 - Gagne")*(Potentials!$E$2:$E$2000&lt;&gt;"9 - Perdu")*(Potentials!$E$2:$E$2000&lt;&gt;"10 - Gele")),
SUMPRODUCT((Potentials!$F$2:$F$2000)*(Potentials!$B$2:$B$2000=AT452)*(Potentials!$E$2:$E$2000&lt;&gt;"8 - Gagne")*(Potentials!$E$2:$E$2000&lt;&gt;"9 - Perdu")*(Potentials!$E$2:$E$2000&lt;&gt;"10 - Gele")*(Potentials!$O$2:$O$2000=$A$2))
+SUMPRODUCT((Potentials!$F$2:$F$2000=0)*(Potentials!$B$2:$B$2000=AT452)*(Potentials!$D$2:$D$2000)*(Potentials!$E$2:$E$2000&lt;&gt;"8 - Gagne")*(Potentials!$E$2:$E$2000&lt;&gt;"9 - Perdu")*(Potentials!$E$2:$E$2000&lt;&gt;"10 - Gele")*(Potentials!$O$2:$O$2000=$A$2)))</f>
      </c>
      <c r="BA452" t="str">
        <f>Potentials!A450</f>
      </c>
      <c r="BB452" s="2" t="str">
        <f t="array" ref="BB452" aca="1" ca="1">IF($A$2="Tous",SUMPRODUCT((Potentials!$F$2:$F$2000)*(Potentials!$A$2:$A$2000=BA452)*(Potentials!$E$2:$E$2000&lt;&gt;"8 - Gagne")*(Potentials!$E$2:$E$2000&lt;&gt;"9 - Perdu")*(Potentials!$E$2:$E$2000&lt;&gt;"10 - Gele"))
+SUMPRODUCT((Potentials!$F$2:$F$2000=0)*(Potentials!$A$2:$A$2000=BA452)*(Potentials!$D$2:$D$2000)*(Potentials!$E$2:$E$2000&lt;&gt;"8 - Gagne")*(Potentials!$E$2:$E$2000&lt;&gt;"9 - Perdu")*(Potentials!$E$2:$E$2000&lt;&gt;"10 - Gele")),
SUMPRODUCT((Potentials!$F$2:$F$2000)*(Potentials!$A$2:$A$2000=BA452)*(Potentials!$E$2:$E$2000&lt;&gt;"8 - Gagne")*(Potentials!$E$2:$E$2000&lt;&gt;"9 - Perdu")*(Potentials!$E$2:$E$2000&lt;&gt;"10 - Gele")*(Potentials!$O$2:$O$2000=$A$2))
+SUMPRODUCT((Potentials!$F$2:$F$2000=0)*(Potentials!$A$2:$A$2000=BA452)*(Potentials!$D$2:$D$2000)*(Potentials!$E$2:$E$2000&lt;&gt;"8 - Gagne")*(Potentials!$E$2:$E$2000&lt;&gt;"9 - Perdu")*(Potentials!$E$2:$E$2000&lt;&gt;"10 - Gele")*(Potentials!$O$2:$O$2000=$A$2)))</f>
      </c>
    </row>
    <row r="453" spans="1:113">
      <c r="R453" t="str">
        <f>Potentials!A451</f>
      </c>
      <c r="S453" s="1" t="str">
        <f>Potentials!M451</f>
      </c>
      <c r="T453" s="47" t="str">
        <f>IF(INDEX(Potentials!$A$1:$O$1000,MATCH(R453,Potentials!$A$1:$A$1000,0),MATCH("Origine setup",Potentials!$A$1:$O$1,0))&lt;&gt;"",0,
IF($A$2="Tous",
IF(AND($R$2=0,$S$2=0,DATE(YEAR(S453),MONTH(S453),DAY(S453))&gt;=$O$6,(DATE(YEAR(S453),MONTH(S453),DAY(S453))&lt;=$O$3),LEFT(R453,3)="PRA"),1,
IF(AND($R$2&lt;&gt;0,$S$2&lt;&gt;0,DATE(YEAR(S453),MONTH(S453),DAY(S453))&gt;=$R$2,(DATE(YEAR(S453),MONTH(S453),DAY(S453))&lt;=$S$2),LEFT(R453,3)="PRA"),1,0)),
IF(AND($R$2=0,$S$2=0,DATE(YEAR(S453),MONTH(S453),DAY(S453))&gt;=$O$6,(DATE(YEAR(S453),MONTH(S453),DAY(S453))&lt;=$O$3),INDEX(Potentials!$A$1:$O$1000,MATCH(R453,Potentials!$A$1:$A$1000,0),MATCH("Groupe",Potentials!$A$1:$O$1,0))=$A$2,LEFT(R453,3)="PRA"),1,
IF(AND($R$2&lt;&gt;0,$S$2&lt;&gt;0,DATE(YEAR(S453),MONTH(S453),DAY(S453))&gt;=$R$2,(DATE(YEAR(S453),MONTH(S453),DAY(S453))&lt;=$S$2),INDEX(Potentials!$A$1:$O$1000,MATCH(R453,Potentials!$A$1:$A$1000,0),MATCH("Groupe",Potentials!$A$1:$O$1,0))=$A$2,LEFT(R453,3)="PRA"),1,0))))</f>
      </c>
      <c r="U453" s="47" t="str">
        <f>IF(T453&lt;&gt;0,SUM($T$4:T453),0)</f>
      </c>
      <c r="V453" s="1"/>
      <c r="W453" s="17"/>
      <c r="Y453" t="str">
        <f>Projects!A451</f>
      </c>
      <c r="Z453" s="1" t="str">
        <f>Projects!I451</f>
      </c>
      <c r="AA453" s="47" t="str">
        <f>IF($A$2="Tous",
IF(AND($Y$2=0,$Z$2=0,DATE(YEAR(Z453),MONTH(Z453),DAY(Z453))&gt;=$O$6,(DATE(YEAR(Z453),MONTH(Z453),DAY(Z453))&lt;=$O$3)),1,
IF(AND($Y$2&lt;&gt;0,$Z$2&lt;&gt;0,DATE(YEAR(Z453),MONTH(Z453),DAY(Z453))&gt;=$Y$2,(DATE(YEAR(Z453),MONTH(Z453),DAY(Z453))&lt;=$Z$2)),1,0)),
IF(AND($Y$2=0,$Z$2=0,DATE(YEAR(Z453),MONTH(Z453),DAY(Z453))&gt;=$O$6,(DATE(YEAR(Z453),MONTH(Z453),DAY(Z453))&lt;=$O$3),INDEX(Projects!$A$1:$O$1000,MATCH(Y453,Projects!$A$1:$A$1000,0),MATCH("Groupe",Projects!$A$1:$O$1,0))=$A$2),1,
IF(AND($Y$2&lt;&gt;0,$Z$2&lt;&gt;0,DATE(YEAR(Z453),MONTH(Z453),DAY(Z453))&gt;=$Y$2,(DATE(YEAR(Z453),MONTH(Z453),DAY(Z453))&lt;=$Z$2),INDEX(Projects!$A$1:$O$1000,MATCH(Y453,Projects!$A$1:$A$1000,0),MATCH("Groupe",Projects!$A$1:$O$1,0))=$A$2),1,0)))</f>
      </c>
      <c r="AB453" s="47" t="str">
        <f>IF(AA453&lt;&gt;0,SUM($AA$4:AA453),0)</f>
      </c>
      <c r="AC453" s="1"/>
      <c r="AD453" s="17"/>
      <c r="AF453" t="str">
        <f>Projects!A451</f>
      </c>
      <c r="AG453" s="1" t="str">
        <f>Projects!D451</f>
      </c>
      <c r="AH453" s="47" t="str">
        <f>IF($A$2="Tous",
IF(AND($AF$2=0,$AG$2=0,DATE(YEAR(AG453),MONTH(AG453),DAY(AG453))&gt;=$O$6,(DATE(YEAR(AG453),MONTH(AG453),DAY(AG453))&lt;=$O$3)),1,
IF(AND($AF$2&lt;&gt;0,$AG$2&lt;&gt;0,DATE(YEAR(AG453),MONTH(AG453),DAY(AG453))&gt;=$AF$2,(DATE(YEAR(AG453),MONTH(AG453),DAY(AG453))&lt;=$AG$2)),1,0)),
IF(AND($AF$2=0,$AG$2=0,DATE(YEAR(AG453),MONTH(AG453),DAY(AG453))&gt;=$O$6,(DATE(YEAR(AG453),MONTH(AG453),DAY(AG453))&lt;=$O$3),INDEX(Projects!$A$1:$O$1000,MATCH(AF453,Projects!$A$1:$A$1000,0),MATCH("Groupe",Projects!$A$1:$O$1,0))=$A$2),1,
IF(AND($AF$2&lt;&gt;0,$AG$2&lt;&gt;0,DATE(YEAR(AG453),MONTH(AG453),DAY(AG453))&gt;=$AF$2,(DATE(YEAR(AG453),MONTH(AG453),DAY(AG453))&lt;=$AG$2),INDEX(Projects!$A$1:$O$1000,MATCH(AF453,Projects!$A$1:$A$1000,0),MATCH("Groupe",Projects!$A$1:$O$1,0))=$A$2),1,0)))</f>
      </c>
      <c r="AI453" s="47" t="str">
        <f>IF(AH453&lt;&gt;0,SUM($AH$4:AH453),0)</f>
      </c>
      <c r="AJ453" s="1"/>
      <c r="AK453" s="17"/>
      <c r="AM453" t="str">
        <f>Potentials!A451</f>
      </c>
      <c r="AN453" s="1" t="str">
        <f>Potentials!L451</f>
      </c>
      <c r="AO453" s="47" t="str">
        <f>IF(INDEX(Potentials!$A$1:$O$1000,MATCH(R453,Potentials!$A$1:$A$1000,0),MATCH("Origine setup",Potentials!$A$1:$O$1,0))&lt;&gt;"",0,
IF($A$2="Tous",
IF(AND($AM$2=0,$AN$2=0,DATE(YEAR(AN453),MONTH(AN453),DAY(AN453))&gt;=$O$6,(DATE(YEAR(AN453),MONTH(AN453),DAY(AN453))&lt;=$O$3),INDEX(Potentials!$A$1:$O$10000,MATCH(AM453,Potentials!$A$1:$A$1000,0),MATCH("Statut",Potentials!$A$1:$O$1,0))="9 -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IF(AND($AM$2&lt;&gt;0,$AN$2&lt;&gt;0,DATE(YEAR(AN453),MONTH(AN453),DAY(AN453))&gt;=$AM$2,(DATE(YEAR(AN453),MONTH(AN453),DAY(AN453))&lt;=$AN$2),INDEX(Potentials!$A$1:$O$10000,MATCH(AM453,Potentials!$A$1:$A$1000,0),MATCH("Statut",Potentials!$A$1:$O$1,0))="9 - Perdu"),1,0)),
IF(AND($AM$2=0,$AN$2=0,DATE(YEAR(AN453),MONTH(AN453),DAY(AN453))&gt;=$O$6,(DATE(YEAR(AN453),MONTH(AN453),DAY(AN453))&lt;=$O$3),INDEX(Potentials!$A$1:$O$1000,MATCH(AM453,Potentials!$A$1:$A$1000,0),MATCH("Groupe",Potentials!$A$1:$O$1,0))=$A$2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,MATCH(AM453,Potentials!$A$1:$A$1000,0),MATCH("Groupe",Potentials!$A$1:$O$1,0))=$A$2,INDEX(Potentials!$A$1:$O$10000,MATCH(AM453,Potentials!$A$1:$A$1000,0),MATCH("Statut",Potentials!$A$1:$O$1,0))="9 - Perdu"),1,0))))</f>
      </c>
      <c r="AP453" s="47" t="str">
        <f>IF(AO453&lt;&gt;0,SUM($AO$4:AO453),0)</f>
      </c>
      <c r="AQ453" s="1"/>
      <c r="AR453" s="17"/>
      <c r="AT453" t="str">
        <f>IF(COUNTIF($AT$4:AT452,Potentials!B451)&gt;0,"",Potentials!B451)</f>
      </c>
      <c r="AU453" s="2" t="str">
        <f t="array" ref="AU453" aca="1" ca="1">IF($A$2="Tous",SUMPRODUCT((Potentials!$F$2:$F$2000)*(Potentials!$B$2:$B$2000=AT453)*(Potentials!$E$2:$E$2000&lt;&gt;"8 - Gagne")*(Potentials!$E$2:$E$2000&lt;&gt;"9 - Perdu")*(Potentials!$E$2:$E$2000&lt;&gt;"10 - Gele"))
+SUMPRODUCT((Potentials!$F$2:$F$2000=0)*(Potentials!$B$2:$B$2000=AT453)*(Potentials!$D$2:$D$2000)*(Potentials!$E$2:$E$2000&lt;&gt;"8 - Gagne")*(Potentials!$E$2:$E$2000&lt;&gt;"9 - Perdu")*(Potentials!$E$2:$E$2000&lt;&gt;"10 - Gele")),
SUMPRODUCT((Potentials!$F$2:$F$2000)*(Potentials!$B$2:$B$2000=AT453)*(Potentials!$E$2:$E$2000&lt;&gt;"8 - Gagne")*(Potentials!$E$2:$E$2000&lt;&gt;"9 - Perdu")*(Potentials!$E$2:$E$2000&lt;&gt;"10 - Gele")*(Potentials!$O$2:$O$2000=$A$2))
+SUMPRODUCT((Potentials!$F$2:$F$2000=0)*(Potentials!$B$2:$B$2000=AT453)*(Potentials!$D$2:$D$2000)*(Potentials!$E$2:$E$2000&lt;&gt;"8 - Gagne")*(Potentials!$E$2:$E$2000&lt;&gt;"9 - Perdu")*(Potentials!$E$2:$E$2000&lt;&gt;"10 - Gele")*(Potentials!$O$2:$O$2000=$A$2)))</f>
      </c>
      <c r="BA453" t="str">
        <f>Potentials!A451</f>
      </c>
      <c r="BB453" s="2" t="str">
        <f t="array" ref="BB453" aca="1" ca="1">IF($A$2="Tous",SUMPRODUCT((Potentials!$F$2:$F$2000)*(Potentials!$A$2:$A$2000=BA453)*(Potentials!$E$2:$E$2000&lt;&gt;"8 - Gagne")*(Potentials!$E$2:$E$2000&lt;&gt;"9 - Perdu")*(Potentials!$E$2:$E$2000&lt;&gt;"10 - Gele"))
+SUMPRODUCT((Potentials!$F$2:$F$2000=0)*(Potentials!$A$2:$A$2000=BA453)*(Potentials!$D$2:$D$2000)*(Potentials!$E$2:$E$2000&lt;&gt;"8 - Gagne")*(Potentials!$E$2:$E$2000&lt;&gt;"9 - Perdu")*(Potentials!$E$2:$E$2000&lt;&gt;"10 - Gele")),
SUMPRODUCT((Potentials!$F$2:$F$2000)*(Potentials!$A$2:$A$2000=BA453)*(Potentials!$E$2:$E$2000&lt;&gt;"8 - Gagne")*(Potentials!$E$2:$E$2000&lt;&gt;"9 - Perdu")*(Potentials!$E$2:$E$2000&lt;&gt;"10 - Gele")*(Potentials!$O$2:$O$2000=$A$2))
+SUMPRODUCT((Potentials!$F$2:$F$2000=0)*(Potentials!$A$2:$A$2000=BA453)*(Potentials!$D$2:$D$2000)*(Potentials!$E$2:$E$2000&lt;&gt;"8 - Gagne")*(Potentials!$E$2:$E$2000&lt;&gt;"9 - Perdu")*(Potentials!$E$2:$E$2000&lt;&gt;"10 - Gele")*(Potentials!$O$2:$O$2000=$A$2)))</f>
      </c>
    </row>
    <row r="454" spans="1:113">
      <c r="R454" t="str">
        <f>Potentials!A452</f>
      </c>
      <c r="S454" s="1" t="str">
        <f>Potentials!M452</f>
      </c>
      <c r="T454" s="47" t="str">
        <f>IF(INDEX(Potentials!$A$1:$O$1000,MATCH(R454,Potentials!$A$1:$A$1000,0),MATCH("Origine setup",Potentials!$A$1:$O$1,0))&lt;&gt;"",0,
IF($A$2="Tous",
IF(AND($R$2=0,$S$2=0,DATE(YEAR(S454),MONTH(S454),DAY(S454))&gt;=$O$6,(DATE(YEAR(S454),MONTH(S454),DAY(S454))&lt;=$O$3),LEFT(R454,3)="PRA"),1,
IF(AND($R$2&lt;&gt;0,$S$2&lt;&gt;0,DATE(YEAR(S454),MONTH(S454),DAY(S454))&gt;=$R$2,(DATE(YEAR(S454),MONTH(S454),DAY(S454))&lt;=$S$2),LEFT(R454,3)="PRA"),1,0)),
IF(AND($R$2=0,$S$2=0,DATE(YEAR(S454),MONTH(S454),DAY(S454))&gt;=$O$6,(DATE(YEAR(S454),MONTH(S454),DAY(S454))&lt;=$O$3),INDEX(Potentials!$A$1:$O$1000,MATCH(R454,Potentials!$A$1:$A$1000,0),MATCH("Groupe",Potentials!$A$1:$O$1,0))=$A$2,LEFT(R454,3)="PRA"),1,
IF(AND($R$2&lt;&gt;0,$S$2&lt;&gt;0,DATE(YEAR(S454),MONTH(S454),DAY(S454))&gt;=$R$2,(DATE(YEAR(S454),MONTH(S454),DAY(S454))&lt;=$S$2),INDEX(Potentials!$A$1:$O$1000,MATCH(R454,Potentials!$A$1:$A$1000,0),MATCH("Groupe",Potentials!$A$1:$O$1,0))=$A$2,LEFT(R454,3)="PRA"),1,0))))</f>
      </c>
      <c r="U454" s="47" t="str">
        <f>IF(T454&lt;&gt;0,SUM($T$4:T454),0)</f>
      </c>
      <c r="V454" s="1"/>
      <c r="W454" s="17"/>
      <c r="Y454" t="str">
        <f>Projects!A452</f>
      </c>
      <c r="Z454" s="1" t="str">
        <f>Projects!I452</f>
      </c>
      <c r="AA454" s="47" t="str">
        <f>IF($A$2="Tous",
IF(AND($Y$2=0,$Z$2=0,DATE(YEAR(Z454),MONTH(Z454),DAY(Z454))&gt;=$O$6,(DATE(YEAR(Z454),MONTH(Z454),DAY(Z454))&lt;=$O$3)),1,
IF(AND($Y$2&lt;&gt;0,$Z$2&lt;&gt;0,DATE(YEAR(Z454),MONTH(Z454),DAY(Z454))&gt;=$Y$2,(DATE(YEAR(Z454),MONTH(Z454),DAY(Z454))&lt;=$Z$2)),1,0)),
IF(AND($Y$2=0,$Z$2=0,DATE(YEAR(Z454),MONTH(Z454),DAY(Z454))&gt;=$O$6,(DATE(YEAR(Z454),MONTH(Z454),DAY(Z454))&lt;=$O$3),INDEX(Projects!$A$1:$O$1000,MATCH(Y454,Projects!$A$1:$A$1000,0),MATCH("Groupe",Projects!$A$1:$O$1,0))=$A$2),1,
IF(AND($Y$2&lt;&gt;0,$Z$2&lt;&gt;0,DATE(YEAR(Z454),MONTH(Z454),DAY(Z454))&gt;=$Y$2,(DATE(YEAR(Z454),MONTH(Z454),DAY(Z454))&lt;=$Z$2),INDEX(Projects!$A$1:$O$1000,MATCH(Y454,Projects!$A$1:$A$1000,0),MATCH("Groupe",Projects!$A$1:$O$1,0))=$A$2),1,0)))</f>
      </c>
      <c r="AB454" s="47" t="str">
        <f>IF(AA454&lt;&gt;0,SUM($AA$4:AA454),0)</f>
      </c>
      <c r="AC454" s="1"/>
      <c r="AD454" s="17"/>
      <c r="AF454" t="str">
        <f>Projects!A452</f>
      </c>
      <c r="AG454" s="1" t="str">
        <f>Projects!D452</f>
      </c>
      <c r="AH454" s="47" t="str">
        <f>IF($A$2="Tous",
IF(AND($AF$2=0,$AG$2=0,DATE(YEAR(AG454),MONTH(AG454),DAY(AG454))&gt;=$O$6,(DATE(YEAR(AG454),MONTH(AG454),DAY(AG454))&lt;=$O$3)),1,
IF(AND($AF$2&lt;&gt;0,$AG$2&lt;&gt;0,DATE(YEAR(AG454),MONTH(AG454),DAY(AG454))&gt;=$AF$2,(DATE(YEAR(AG454),MONTH(AG454),DAY(AG454))&lt;=$AG$2)),1,0)),
IF(AND($AF$2=0,$AG$2=0,DATE(YEAR(AG454),MONTH(AG454),DAY(AG454))&gt;=$O$6,(DATE(YEAR(AG454),MONTH(AG454),DAY(AG454))&lt;=$O$3),INDEX(Projects!$A$1:$O$1000,MATCH(AF454,Projects!$A$1:$A$1000,0),MATCH("Groupe",Projects!$A$1:$O$1,0))=$A$2),1,
IF(AND($AF$2&lt;&gt;0,$AG$2&lt;&gt;0,DATE(YEAR(AG454),MONTH(AG454),DAY(AG454))&gt;=$AF$2,(DATE(YEAR(AG454),MONTH(AG454),DAY(AG454))&lt;=$AG$2),INDEX(Projects!$A$1:$O$1000,MATCH(AF454,Projects!$A$1:$A$1000,0),MATCH("Groupe",Projects!$A$1:$O$1,0))=$A$2),1,0)))</f>
      </c>
      <c r="AI454" s="47" t="str">
        <f>IF(AH454&lt;&gt;0,SUM($AH$4:AH454),0)</f>
      </c>
      <c r="AJ454" s="1"/>
      <c r="AK454" s="17"/>
      <c r="AM454" t="str">
        <f>Potentials!A452</f>
      </c>
      <c r="AN454" s="1" t="str">
        <f>Potentials!L452</f>
      </c>
      <c r="AO454" s="47" t="str">
        <f>IF(INDEX(Potentials!$A$1:$O$1000,MATCH(R454,Potentials!$A$1:$A$1000,0),MATCH("Origine setup",Potentials!$A$1:$O$1,0))&lt;&gt;"",0,
IF($A$2="Tous",
IF(AND($AM$2=0,$AN$2=0,DATE(YEAR(AN454),MONTH(AN454),DAY(AN454))&gt;=$O$6,(DATE(YEAR(AN454),MONTH(AN454),DAY(AN454))&lt;=$O$3),INDEX(Potentials!$A$1:$O$10000,MATCH(AM454,Potentials!$A$1:$A$1000,0),MATCH("Statut",Potentials!$A$1:$O$1,0))="9 -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IF(AND($AM$2&lt;&gt;0,$AN$2&lt;&gt;0,DATE(YEAR(AN454),MONTH(AN454),DAY(AN454))&gt;=$AM$2,(DATE(YEAR(AN454),MONTH(AN454),DAY(AN454))&lt;=$AN$2),INDEX(Potentials!$A$1:$O$10000,MATCH(AM454,Potentials!$A$1:$A$1000,0),MATCH("Statut",Potentials!$A$1:$O$1,0))="9 - Perdu"),1,0)),
IF(AND($AM$2=0,$AN$2=0,DATE(YEAR(AN454),MONTH(AN454),DAY(AN454))&gt;=$O$6,(DATE(YEAR(AN454),MONTH(AN454),DAY(AN454))&lt;=$O$3),INDEX(Potentials!$A$1:$O$1000,MATCH(AM454,Potentials!$A$1:$A$1000,0),MATCH("Groupe",Potentials!$A$1:$O$1,0))=$A$2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,MATCH(AM454,Potentials!$A$1:$A$1000,0),MATCH("Groupe",Potentials!$A$1:$O$1,0))=$A$2,INDEX(Potentials!$A$1:$O$10000,MATCH(AM454,Potentials!$A$1:$A$1000,0),MATCH("Statut",Potentials!$A$1:$O$1,0))="9 - Perdu"),1,0))))</f>
      </c>
      <c r="AP454" s="47" t="str">
        <f>IF(AO454&lt;&gt;0,SUM($AO$4:AO454),0)</f>
      </c>
      <c r="AQ454" s="1"/>
      <c r="AR454" s="17"/>
      <c r="AT454" t="str">
        <f>IF(COUNTIF($AT$4:AT453,Potentials!B452)&gt;0,"",Potentials!B452)</f>
      </c>
      <c r="AU454" s="2" t="str">
        <f t="array" ref="AU454" aca="1" ca="1">IF($A$2="Tous",SUMPRODUCT((Potentials!$F$2:$F$2000)*(Potentials!$B$2:$B$2000=AT454)*(Potentials!$E$2:$E$2000&lt;&gt;"8 - Gagne")*(Potentials!$E$2:$E$2000&lt;&gt;"9 - Perdu")*(Potentials!$E$2:$E$2000&lt;&gt;"10 - Gele"))
+SUMPRODUCT((Potentials!$F$2:$F$2000=0)*(Potentials!$B$2:$B$2000=AT454)*(Potentials!$D$2:$D$2000)*(Potentials!$E$2:$E$2000&lt;&gt;"8 - Gagne")*(Potentials!$E$2:$E$2000&lt;&gt;"9 - Perdu")*(Potentials!$E$2:$E$2000&lt;&gt;"10 - Gele")),
SUMPRODUCT((Potentials!$F$2:$F$2000)*(Potentials!$B$2:$B$2000=AT454)*(Potentials!$E$2:$E$2000&lt;&gt;"8 - Gagne")*(Potentials!$E$2:$E$2000&lt;&gt;"9 - Perdu")*(Potentials!$E$2:$E$2000&lt;&gt;"10 - Gele")*(Potentials!$O$2:$O$2000=$A$2))
+SUMPRODUCT((Potentials!$F$2:$F$2000=0)*(Potentials!$B$2:$B$2000=AT454)*(Potentials!$D$2:$D$2000)*(Potentials!$E$2:$E$2000&lt;&gt;"8 - Gagne")*(Potentials!$E$2:$E$2000&lt;&gt;"9 - Perdu")*(Potentials!$E$2:$E$2000&lt;&gt;"10 - Gele")*(Potentials!$O$2:$O$2000=$A$2)))</f>
      </c>
      <c r="BA454" t="str">
        <f>Potentials!A452</f>
      </c>
      <c r="BB454" s="2" t="str">
        <f t="array" ref="BB454" aca="1" ca="1">IF($A$2="Tous",SUMPRODUCT((Potentials!$F$2:$F$2000)*(Potentials!$A$2:$A$2000=BA454)*(Potentials!$E$2:$E$2000&lt;&gt;"8 - Gagne")*(Potentials!$E$2:$E$2000&lt;&gt;"9 - Perdu")*(Potentials!$E$2:$E$2000&lt;&gt;"10 - Gele"))
+SUMPRODUCT((Potentials!$F$2:$F$2000=0)*(Potentials!$A$2:$A$2000=BA454)*(Potentials!$D$2:$D$2000)*(Potentials!$E$2:$E$2000&lt;&gt;"8 - Gagne")*(Potentials!$E$2:$E$2000&lt;&gt;"9 - Perdu")*(Potentials!$E$2:$E$2000&lt;&gt;"10 - Gele")),
SUMPRODUCT((Potentials!$F$2:$F$2000)*(Potentials!$A$2:$A$2000=BA454)*(Potentials!$E$2:$E$2000&lt;&gt;"8 - Gagne")*(Potentials!$E$2:$E$2000&lt;&gt;"9 - Perdu")*(Potentials!$E$2:$E$2000&lt;&gt;"10 - Gele")*(Potentials!$O$2:$O$2000=$A$2))
+SUMPRODUCT((Potentials!$F$2:$F$2000=0)*(Potentials!$A$2:$A$2000=BA454)*(Potentials!$D$2:$D$2000)*(Potentials!$E$2:$E$2000&lt;&gt;"8 - Gagne")*(Potentials!$E$2:$E$2000&lt;&gt;"9 - Perdu")*(Potentials!$E$2:$E$2000&lt;&gt;"10 - Gele")*(Potentials!$O$2:$O$2000=$A$2)))</f>
      </c>
    </row>
    <row r="455" spans="1:113">
      <c r="R455" t="str">
        <f>Potentials!A453</f>
      </c>
      <c r="S455" s="1" t="str">
        <f>Potentials!M453</f>
      </c>
      <c r="T455" s="47" t="str">
        <f>IF(INDEX(Potentials!$A$1:$O$1000,MATCH(R455,Potentials!$A$1:$A$1000,0),MATCH("Origine setup",Potentials!$A$1:$O$1,0))&lt;&gt;"",0,
IF($A$2="Tous",
IF(AND($R$2=0,$S$2=0,DATE(YEAR(S455),MONTH(S455),DAY(S455))&gt;=$O$6,(DATE(YEAR(S455),MONTH(S455),DAY(S455))&lt;=$O$3),LEFT(R455,3)="PRA"),1,
IF(AND($R$2&lt;&gt;0,$S$2&lt;&gt;0,DATE(YEAR(S455),MONTH(S455),DAY(S455))&gt;=$R$2,(DATE(YEAR(S455),MONTH(S455),DAY(S455))&lt;=$S$2),LEFT(R455,3)="PRA"),1,0)),
IF(AND($R$2=0,$S$2=0,DATE(YEAR(S455),MONTH(S455),DAY(S455))&gt;=$O$6,(DATE(YEAR(S455),MONTH(S455),DAY(S455))&lt;=$O$3),INDEX(Potentials!$A$1:$O$1000,MATCH(R455,Potentials!$A$1:$A$1000,0),MATCH("Groupe",Potentials!$A$1:$O$1,0))=$A$2,LEFT(R455,3)="PRA"),1,
IF(AND($R$2&lt;&gt;0,$S$2&lt;&gt;0,DATE(YEAR(S455),MONTH(S455),DAY(S455))&gt;=$R$2,(DATE(YEAR(S455),MONTH(S455),DAY(S455))&lt;=$S$2),INDEX(Potentials!$A$1:$O$1000,MATCH(R455,Potentials!$A$1:$A$1000,0),MATCH("Groupe",Potentials!$A$1:$O$1,0))=$A$2,LEFT(R455,3)="PRA"),1,0))))</f>
      </c>
      <c r="U455" s="47" t="str">
        <f>IF(T455&lt;&gt;0,SUM($T$4:T455),0)</f>
      </c>
      <c r="V455" s="1"/>
      <c r="W455" s="17"/>
      <c r="Y455" t="str">
        <f>Projects!A453</f>
      </c>
      <c r="Z455" s="1" t="str">
        <f>Projects!I453</f>
      </c>
      <c r="AA455" s="47" t="str">
        <f>IF($A$2="Tous",
IF(AND($Y$2=0,$Z$2=0,DATE(YEAR(Z455),MONTH(Z455),DAY(Z455))&gt;=$O$6,(DATE(YEAR(Z455),MONTH(Z455),DAY(Z455))&lt;=$O$3)),1,
IF(AND($Y$2&lt;&gt;0,$Z$2&lt;&gt;0,DATE(YEAR(Z455),MONTH(Z455),DAY(Z455))&gt;=$Y$2,(DATE(YEAR(Z455),MONTH(Z455),DAY(Z455))&lt;=$Z$2)),1,0)),
IF(AND($Y$2=0,$Z$2=0,DATE(YEAR(Z455),MONTH(Z455),DAY(Z455))&gt;=$O$6,(DATE(YEAR(Z455),MONTH(Z455),DAY(Z455))&lt;=$O$3),INDEX(Projects!$A$1:$O$1000,MATCH(Y455,Projects!$A$1:$A$1000,0),MATCH("Groupe",Projects!$A$1:$O$1,0))=$A$2),1,
IF(AND($Y$2&lt;&gt;0,$Z$2&lt;&gt;0,DATE(YEAR(Z455),MONTH(Z455),DAY(Z455))&gt;=$Y$2,(DATE(YEAR(Z455),MONTH(Z455),DAY(Z455))&lt;=$Z$2),INDEX(Projects!$A$1:$O$1000,MATCH(Y455,Projects!$A$1:$A$1000,0),MATCH("Groupe",Projects!$A$1:$O$1,0))=$A$2),1,0)))</f>
      </c>
      <c r="AB455" s="47" t="str">
        <f>IF(AA455&lt;&gt;0,SUM($AA$4:AA455),0)</f>
      </c>
      <c r="AC455" s="1"/>
      <c r="AD455" s="17"/>
      <c r="AF455" t="str">
        <f>Projects!A453</f>
      </c>
      <c r="AG455" s="1" t="str">
        <f>Projects!D453</f>
      </c>
      <c r="AH455" s="47" t="str">
        <f>IF($A$2="Tous",
IF(AND($AF$2=0,$AG$2=0,DATE(YEAR(AG455),MONTH(AG455),DAY(AG455))&gt;=$O$6,(DATE(YEAR(AG455),MONTH(AG455),DAY(AG455))&lt;=$O$3)),1,
IF(AND($AF$2&lt;&gt;0,$AG$2&lt;&gt;0,DATE(YEAR(AG455),MONTH(AG455),DAY(AG455))&gt;=$AF$2,(DATE(YEAR(AG455),MONTH(AG455),DAY(AG455))&lt;=$AG$2)),1,0)),
IF(AND($AF$2=0,$AG$2=0,DATE(YEAR(AG455),MONTH(AG455),DAY(AG455))&gt;=$O$6,(DATE(YEAR(AG455),MONTH(AG455),DAY(AG455))&lt;=$O$3),INDEX(Projects!$A$1:$O$1000,MATCH(AF455,Projects!$A$1:$A$1000,0),MATCH("Groupe",Projects!$A$1:$O$1,0))=$A$2),1,
IF(AND($AF$2&lt;&gt;0,$AG$2&lt;&gt;0,DATE(YEAR(AG455),MONTH(AG455),DAY(AG455))&gt;=$AF$2,(DATE(YEAR(AG455),MONTH(AG455),DAY(AG455))&lt;=$AG$2),INDEX(Projects!$A$1:$O$1000,MATCH(AF455,Projects!$A$1:$A$1000,0),MATCH("Groupe",Projects!$A$1:$O$1,0))=$A$2),1,0)))</f>
      </c>
      <c r="AI455" s="47" t="str">
        <f>IF(AH455&lt;&gt;0,SUM($AH$4:AH455),0)</f>
      </c>
      <c r="AJ455" s="1"/>
      <c r="AK455" s="17"/>
      <c r="AM455" t="str">
        <f>Potentials!A453</f>
      </c>
      <c r="AN455" s="1" t="str">
        <f>Potentials!L453</f>
      </c>
      <c r="AO455" s="47" t="str">
        <f>IF(INDEX(Potentials!$A$1:$O$1000,MATCH(R455,Potentials!$A$1:$A$1000,0),MATCH("Origine setup",Potentials!$A$1:$O$1,0))&lt;&gt;"",0,
IF($A$2="Tous",
IF(AND($AM$2=0,$AN$2=0,DATE(YEAR(AN455),MONTH(AN455),DAY(AN455))&gt;=$O$6,(DATE(YEAR(AN455),MONTH(AN455),DAY(AN455))&lt;=$O$3),INDEX(Potentials!$A$1:$O$10000,MATCH(AM455,Potentials!$A$1:$A$1000,0),MATCH("Statut",Potentials!$A$1:$O$1,0))="9 -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IF(AND($AM$2&lt;&gt;0,$AN$2&lt;&gt;0,DATE(YEAR(AN455),MONTH(AN455),DAY(AN455))&gt;=$AM$2,(DATE(YEAR(AN455),MONTH(AN455),DAY(AN455))&lt;=$AN$2),INDEX(Potentials!$A$1:$O$10000,MATCH(AM455,Potentials!$A$1:$A$1000,0),MATCH("Statut",Potentials!$A$1:$O$1,0))="9 - Perdu"),1,0)),
IF(AND($AM$2=0,$AN$2=0,DATE(YEAR(AN455),MONTH(AN455),DAY(AN455))&gt;=$O$6,(DATE(YEAR(AN455),MONTH(AN455),DAY(AN455))&lt;=$O$3),INDEX(Potentials!$A$1:$O$1000,MATCH(AM455,Potentials!$A$1:$A$1000,0),MATCH("Groupe",Potentials!$A$1:$O$1,0))=$A$2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,MATCH(AM455,Potentials!$A$1:$A$1000,0),MATCH("Groupe",Potentials!$A$1:$O$1,0))=$A$2,INDEX(Potentials!$A$1:$O$10000,MATCH(AM455,Potentials!$A$1:$A$1000,0),MATCH("Statut",Potentials!$A$1:$O$1,0))="9 - Perdu"),1,0))))</f>
      </c>
      <c r="AP455" s="47" t="str">
        <f>IF(AO455&lt;&gt;0,SUM($AO$4:AO455),0)</f>
      </c>
      <c r="AQ455" s="1"/>
      <c r="AR455" s="17"/>
      <c r="AT455" t="str">
        <f>IF(COUNTIF($AT$4:AT454,Potentials!B453)&gt;0,"",Potentials!B453)</f>
      </c>
      <c r="AU455" s="2" t="str">
        <f t="array" ref="AU455" aca="1" ca="1">IF($A$2="Tous",SUMPRODUCT((Potentials!$F$2:$F$2000)*(Potentials!$B$2:$B$2000=AT455)*(Potentials!$E$2:$E$2000&lt;&gt;"8 - Gagne")*(Potentials!$E$2:$E$2000&lt;&gt;"9 - Perdu")*(Potentials!$E$2:$E$2000&lt;&gt;"10 - Gele"))
+SUMPRODUCT((Potentials!$F$2:$F$2000=0)*(Potentials!$B$2:$B$2000=AT455)*(Potentials!$D$2:$D$2000)*(Potentials!$E$2:$E$2000&lt;&gt;"8 - Gagne")*(Potentials!$E$2:$E$2000&lt;&gt;"9 - Perdu")*(Potentials!$E$2:$E$2000&lt;&gt;"10 - Gele")),
SUMPRODUCT((Potentials!$F$2:$F$2000)*(Potentials!$B$2:$B$2000=AT455)*(Potentials!$E$2:$E$2000&lt;&gt;"8 - Gagne")*(Potentials!$E$2:$E$2000&lt;&gt;"9 - Perdu")*(Potentials!$E$2:$E$2000&lt;&gt;"10 - Gele")*(Potentials!$O$2:$O$2000=$A$2))
+SUMPRODUCT((Potentials!$F$2:$F$2000=0)*(Potentials!$B$2:$B$2000=AT455)*(Potentials!$D$2:$D$2000)*(Potentials!$E$2:$E$2000&lt;&gt;"8 - Gagne")*(Potentials!$E$2:$E$2000&lt;&gt;"9 - Perdu")*(Potentials!$E$2:$E$2000&lt;&gt;"10 - Gele")*(Potentials!$O$2:$O$2000=$A$2)))</f>
      </c>
      <c r="BA455" t="str">
        <f>Potentials!A453</f>
      </c>
      <c r="BB455" s="2" t="str">
        <f t="array" ref="BB455" aca="1" ca="1">IF($A$2="Tous",SUMPRODUCT((Potentials!$F$2:$F$2000)*(Potentials!$A$2:$A$2000=BA455)*(Potentials!$E$2:$E$2000&lt;&gt;"8 - Gagne")*(Potentials!$E$2:$E$2000&lt;&gt;"9 - Perdu")*(Potentials!$E$2:$E$2000&lt;&gt;"10 - Gele"))
+SUMPRODUCT((Potentials!$F$2:$F$2000=0)*(Potentials!$A$2:$A$2000=BA455)*(Potentials!$D$2:$D$2000)*(Potentials!$E$2:$E$2000&lt;&gt;"8 - Gagne")*(Potentials!$E$2:$E$2000&lt;&gt;"9 - Perdu")*(Potentials!$E$2:$E$2000&lt;&gt;"10 - Gele")),
SUMPRODUCT((Potentials!$F$2:$F$2000)*(Potentials!$A$2:$A$2000=BA455)*(Potentials!$E$2:$E$2000&lt;&gt;"8 - Gagne")*(Potentials!$E$2:$E$2000&lt;&gt;"9 - Perdu")*(Potentials!$E$2:$E$2000&lt;&gt;"10 - Gele")*(Potentials!$O$2:$O$2000=$A$2))
+SUMPRODUCT((Potentials!$F$2:$F$2000=0)*(Potentials!$A$2:$A$2000=BA455)*(Potentials!$D$2:$D$2000)*(Potentials!$E$2:$E$2000&lt;&gt;"8 - Gagne")*(Potentials!$E$2:$E$2000&lt;&gt;"9 - Perdu")*(Potentials!$E$2:$E$2000&lt;&gt;"10 - Gele")*(Potentials!$O$2:$O$2000=$A$2)))</f>
      </c>
    </row>
    <row r="456" spans="1:113">
      <c r="R456" t="str">
        <f>Potentials!A454</f>
      </c>
      <c r="S456" s="1" t="str">
        <f>Potentials!M454</f>
      </c>
      <c r="T456" s="47" t="str">
        <f>IF(INDEX(Potentials!$A$1:$O$1000,MATCH(R456,Potentials!$A$1:$A$1000,0),MATCH("Origine setup",Potentials!$A$1:$O$1,0))&lt;&gt;"",0,
IF($A$2="Tous",
IF(AND($R$2=0,$S$2=0,DATE(YEAR(S456),MONTH(S456),DAY(S456))&gt;=$O$6,(DATE(YEAR(S456),MONTH(S456),DAY(S456))&lt;=$O$3),LEFT(R456,3)="PRA"),1,
IF(AND($R$2&lt;&gt;0,$S$2&lt;&gt;0,DATE(YEAR(S456),MONTH(S456),DAY(S456))&gt;=$R$2,(DATE(YEAR(S456),MONTH(S456),DAY(S456))&lt;=$S$2),LEFT(R456,3)="PRA"),1,0)),
IF(AND($R$2=0,$S$2=0,DATE(YEAR(S456),MONTH(S456),DAY(S456))&gt;=$O$6,(DATE(YEAR(S456),MONTH(S456),DAY(S456))&lt;=$O$3),INDEX(Potentials!$A$1:$O$1000,MATCH(R456,Potentials!$A$1:$A$1000,0),MATCH("Groupe",Potentials!$A$1:$O$1,0))=$A$2,LEFT(R456,3)="PRA"),1,
IF(AND($R$2&lt;&gt;0,$S$2&lt;&gt;0,DATE(YEAR(S456),MONTH(S456),DAY(S456))&gt;=$R$2,(DATE(YEAR(S456),MONTH(S456),DAY(S456))&lt;=$S$2),INDEX(Potentials!$A$1:$O$1000,MATCH(R456,Potentials!$A$1:$A$1000,0),MATCH("Groupe",Potentials!$A$1:$O$1,0))=$A$2,LEFT(R456,3)="PRA"),1,0))))</f>
      </c>
      <c r="U456" s="47" t="str">
        <f>IF(T456&lt;&gt;0,SUM($T$4:T456),0)</f>
      </c>
      <c r="V456" s="1"/>
      <c r="W456" s="17"/>
      <c r="Y456" t="str">
        <f>Projects!A454</f>
      </c>
      <c r="Z456" s="1" t="str">
        <f>Projects!I454</f>
      </c>
      <c r="AA456" s="47" t="str">
        <f>IF($A$2="Tous",
IF(AND($Y$2=0,$Z$2=0,DATE(YEAR(Z456),MONTH(Z456),DAY(Z456))&gt;=$O$6,(DATE(YEAR(Z456),MONTH(Z456),DAY(Z456))&lt;=$O$3)),1,
IF(AND($Y$2&lt;&gt;0,$Z$2&lt;&gt;0,DATE(YEAR(Z456),MONTH(Z456),DAY(Z456))&gt;=$Y$2,(DATE(YEAR(Z456),MONTH(Z456),DAY(Z456))&lt;=$Z$2)),1,0)),
IF(AND($Y$2=0,$Z$2=0,DATE(YEAR(Z456),MONTH(Z456),DAY(Z456))&gt;=$O$6,(DATE(YEAR(Z456),MONTH(Z456),DAY(Z456))&lt;=$O$3),INDEX(Projects!$A$1:$O$1000,MATCH(Y456,Projects!$A$1:$A$1000,0),MATCH("Groupe",Projects!$A$1:$O$1,0))=$A$2),1,
IF(AND($Y$2&lt;&gt;0,$Z$2&lt;&gt;0,DATE(YEAR(Z456),MONTH(Z456),DAY(Z456))&gt;=$Y$2,(DATE(YEAR(Z456),MONTH(Z456),DAY(Z456))&lt;=$Z$2),INDEX(Projects!$A$1:$O$1000,MATCH(Y456,Projects!$A$1:$A$1000,0),MATCH("Groupe",Projects!$A$1:$O$1,0))=$A$2),1,0)))</f>
      </c>
      <c r="AB456" s="47" t="str">
        <f>IF(AA456&lt;&gt;0,SUM($AA$4:AA456),0)</f>
      </c>
      <c r="AC456" s="1"/>
      <c r="AD456" s="17"/>
      <c r="AF456" t="str">
        <f>Projects!A454</f>
      </c>
      <c r="AG456" s="1" t="str">
        <f>Projects!D454</f>
      </c>
      <c r="AH456" s="47" t="str">
        <f>IF($A$2="Tous",
IF(AND($AF$2=0,$AG$2=0,DATE(YEAR(AG456),MONTH(AG456),DAY(AG456))&gt;=$O$6,(DATE(YEAR(AG456),MONTH(AG456),DAY(AG456))&lt;=$O$3)),1,
IF(AND($AF$2&lt;&gt;0,$AG$2&lt;&gt;0,DATE(YEAR(AG456),MONTH(AG456),DAY(AG456))&gt;=$AF$2,(DATE(YEAR(AG456),MONTH(AG456),DAY(AG456))&lt;=$AG$2)),1,0)),
IF(AND($AF$2=0,$AG$2=0,DATE(YEAR(AG456),MONTH(AG456),DAY(AG456))&gt;=$O$6,(DATE(YEAR(AG456),MONTH(AG456),DAY(AG456))&lt;=$O$3),INDEX(Projects!$A$1:$O$1000,MATCH(AF456,Projects!$A$1:$A$1000,0),MATCH("Groupe",Projects!$A$1:$O$1,0))=$A$2),1,
IF(AND($AF$2&lt;&gt;0,$AG$2&lt;&gt;0,DATE(YEAR(AG456),MONTH(AG456),DAY(AG456))&gt;=$AF$2,(DATE(YEAR(AG456),MONTH(AG456),DAY(AG456))&lt;=$AG$2),INDEX(Projects!$A$1:$O$1000,MATCH(AF456,Projects!$A$1:$A$1000,0),MATCH("Groupe",Projects!$A$1:$O$1,0))=$A$2),1,0)))</f>
      </c>
      <c r="AI456" s="47" t="str">
        <f>IF(AH456&lt;&gt;0,SUM($AH$4:AH456),0)</f>
      </c>
      <c r="AJ456" s="1"/>
      <c r="AK456" s="17"/>
      <c r="AM456" t="str">
        <f>Potentials!A454</f>
      </c>
      <c r="AN456" s="1" t="str">
        <f>Potentials!L454</f>
      </c>
      <c r="AO456" s="47" t="str">
        <f>IF(INDEX(Potentials!$A$1:$O$1000,MATCH(R456,Potentials!$A$1:$A$1000,0),MATCH("Origine setup",Potentials!$A$1:$O$1,0))&lt;&gt;"",0,
IF($A$2="Tous",
IF(AND($AM$2=0,$AN$2=0,DATE(YEAR(AN456),MONTH(AN456),DAY(AN456))&gt;=$O$6,(DATE(YEAR(AN456),MONTH(AN456),DAY(AN456))&lt;=$O$3),INDEX(Potentials!$A$1:$O$10000,MATCH(AM456,Potentials!$A$1:$A$1000,0),MATCH("Statut",Potentials!$A$1:$O$1,0))="9 -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IF(AND($AM$2&lt;&gt;0,$AN$2&lt;&gt;0,DATE(YEAR(AN456),MONTH(AN456),DAY(AN456))&gt;=$AM$2,(DATE(YEAR(AN456),MONTH(AN456),DAY(AN456))&lt;=$AN$2),INDEX(Potentials!$A$1:$O$10000,MATCH(AM456,Potentials!$A$1:$A$1000,0),MATCH("Statut",Potentials!$A$1:$O$1,0))="9 - Perdu"),1,0)),
IF(AND($AM$2=0,$AN$2=0,DATE(YEAR(AN456),MONTH(AN456),DAY(AN456))&gt;=$O$6,(DATE(YEAR(AN456),MONTH(AN456),DAY(AN456))&lt;=$O$3),INDEX(Potentials!$A$1:$O$1000,MATCH(AM456,Potentials!$A$1:$A$1000,0),MATCH("Groupe",Potentials!$A$1:$O$1,0))=$A$2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,MATCH(AM456,Potentials!$A$1:$A$1000,0),MATCH("Groupe",Potentials!$A$1:$O$1,0))=$A$2,INDEX(Potentials!$A$1:$O$10000,MATCH(AM456,Potentials!$A$1:$A$1000,0),MATCH("Statut",Potentials!$A$1:$O$1,0))="9 - Perdu"),1,0))))</f>
      </c>
      <c r="AP456" s="47" t="str">
        <f>IF(AO456&lt;&gt;0,SUM($AO$4:AO456),0)</f>
      </c>
      <c r="AQ456" s="1"/>
      <c r="AR456" s="17"/>
      <c r="AT456" t="str">
        <f>IF(COUNTIF($AT$4:AT455,Potentials!B454)&gt;0,"",Potentials!B454)</f>
      </c>
      <c r="AU456" s="2" t="str">
        <f t="array" ref="AU456" aca="1" ca="1">IF($A$2="Tous",SUMPRODUCT((Potentials!$F$2:$F$2000)*(Potentials!$B$2:$B$2000=AT456)*(Potentials!$E$2:$E$2000&lt;&gt;"8 - Gagne")*(Potentials!$E$2:$E$2000&lt;&gt;"9 - Perdu")*(Potentials!$E$2:$E$2000&lt;&gt;"10 - Gele"))
+SUMPRODUCT((Potentials!$F$2:$F$2000=0)*(Potentials!$B$2:$B$2000=AT456)*(Potentials!$D$2:$D$2000)*(Potentials!$E$2:$E$2000&lt;&gt;"8 - Gagne")*(Potentials!$E$2:$E$2000&lt;&gt;"9 - Perdu")*(Potentials!$E$2:$E$2000&lt;&gt;"10 - Gele")),
SUMPRODUCT((Potentials!$F$2:$F$2000)*(Potentials!$B$2:$B$2000=AT456)*(Potentials!$E$2:$E$2000&lt;&gt;"8 - Gagne")*(Potentials!$E$2:$E$2000&lt;&gt;"9 - Perdu")*(Potentials!$E$2:$E$2000&lt;&gt;"10 - Gele")*(Potentials!$O$2:$O$2000=$A$2))
+SUMPRODUCT((Potentials!$F$2:$F$2000=0)*(Potentials!$B$2:$B$2000=AT456)*(Potentials!$D$2:$D$2000)*(Potentials!$E$2:$E$2000&lt;&gt;"8 - Gagne")*(Potentials!$E$2:$E$2000&lt;&gt;"9 - Perdu")*(Potentials!$E$2:$E$2000&lt;&gt;"10 - Gele")*(Potentials!$O$2:$O$2000=$A$2)))</f>
      </c>
      <c r="BA456" t="str">
        <f>Potentials!A454</f>
      </c>
      <c r="BB456" s="2" t="str">
        <f t="array" ref="BB456" aca="1" ca="1">IF($A$2="Tous",SUMPRODUCT((Potentials!$F$2:$F$2000)*(Potentials!$A$2:$A$2000=BA456)*(Potentials!$E$2:$E$2000&lt;&gt;"8 - Gagne")*(Potentials!$E$2:$E$2000&lt;&gt;"9 - Perdu")*(Potentials!$E$2:$E$2000&lt;&gt;"10 - Gele"))
+SUMPRODUCT((Potentials!$F$2:$F$2000=0)*(Potentials!$A$2:$A$2000=BA456)*(Potentials!$D$2:$D$2000)*(Potentials!$E$2:$E$2000&lt;&gt;"8 - Gagne")*(Potentials!$E$2:$E$2000&lt;&gt;"9 - Perdu")*(Potentials!$E$2:$E$2000&lt;&gt;"10 - Gele")),
SUMPRODUCT((Potentials!$F$2:$F$2000)*(Potentials!$A$2:$A$2000=BA456)*(Potentials!$E$2:$E$2000&lt;&gt;"8 - Gagne")*(Potentials!$E$2:$E$2000&lt;&gt;"9 - Perdu")*(Potentials!$E$2:$E$2000&lt;&gt;"10 - Gele")*(Potentials!$O$2:$O$2000=$A$2))
+SUMPRODUCT((Potentials!$F$2:$F$2000=0)*(Potentials!$A$2:$A$2000=BA456)*(Potentials!$D$2:$D$2000)*(Potentials!$E$2:$E$2000&lt;&gt;"8 - Gagne")*(Potentials!$E$2:$E$2000&lt;&gt;"9 - Perdu")*(Potentials!$E$2:$E$2000&lt;&gt;"10 - Gele")*(Potentials!$O$2:$O$2000=$A$2)))</f>
      </c>
    </row>
    <row r="457" spans="1:113">
      <c r="R457" t="str">
        <f>Potentials!A455</f>
      </c>
      <c r="S457" s="1" t="str">
        <f>Potentials!M455</f>
      </c>
      <c r="T457" s="47" t="str">
        <f>IF(INDEX(Potentials!$A$1:$O$1000,MATCH(R457,Potentials!$A$1:$A$1000,0),MATCH("Origine setup",Potentials!$A$1:$O$1,0))&lt;&gt;"",0,
IF($A$2="Tous",
IF(AND($R$2=0,$S$2=0,DATE(YEAR(S457),MONTH(S457),DAY(S457))&gt;=$O$6,(DATE(YEAR(S457),MONTH(S457),DAY(S457))&lt;=$O$3),LEFT(R457,3)="PRA"),1,
IF(AND($R$2&lt;&gt;0,$S$2&lt;&gt;0,DATE(YEAR(S457),MONTH(S457),DAY(S457))&gt;=$R$2,(DATE(YEAR(S457),MONTH(S457),DAY(S457))&lt;=$S$2),LEFT(R457,3)="PRA"),1,0)),
IF(AND($R$2=0,$S$2=0,DATE(YEAR(S457),MONTH(S457),DAY(S457))&gt;=$O$6,(DATE(YEAR(S457),MONTH(S457),DAY(S457))&lt;=$O$3),INDEX(Potentials!$A$1:$O$1000,MATCH(R457,Potentials!$A$1:$A$1000,0),MATCH("Groupe",Potentials!$A$1:$O$1,0))=$A$2,LEFT(R457,3)="PRA"),1,
IF(AND($R$2&lt;&gt;0,$S$2&lt;&gt;0,DATE(YEAR(S457),MONTH(S457),DAY(S457))&gt;=$R$2,(DATE(YEAR(S457),MONTH(S457),DAY(S457))&lt;=$S$2),INDEX(Potentials!$A$1:$O$1000,MATCH(R457,Potentials!$A$1:$A$1000,0),MATCH("Groupe",Potentials!$A$1:$O$1,0))=$A$2,LEFT(R457,3)="PRA"),1,0))))</f>
      </c>
      <c r="U457" s="47" t="str">
        <f>IF(T457&lt;&gt;0,SUM($T$4:T457),0)</f>
      </c>
      <c r="V457" s="1"/>
      <c r="W457" s="17"/>
      <c r="Y457" t="str">
        <f>Projects!A455</f>
      </c>
      <c r="Z457" s="1" t="str">
        <f>Projects!I455</f>
      </c>
      <c r="AA457" s="47" t="str">
        <f>IF($A$2="Tous",
IF(AND($Y$2=0,$Z$2=0,DATE(YEAR(Z457),MONTH(Z457),DAY(Z457))&gt;=$O$6,(DATE(YEAR(Z457),MONTH(Z457),DAY(Z457))&lt;=$O$3)),1,
IF(AND($Y$2&lt;&gt;0,$Z$2&lt;&gt;0,DATE(YEAR(Z457),MONTH(Z457),DAY(Z457))&gt;=$Y$2,(DATE(YEAR(Z457),MONTH(Z457),DAY(Z457))&lt;=$Z$2)),1,0)),
IF(AND($Y$2=0,$Z$2=0,DATE(YEAR(Z457),MONTH(Z457),DAY(Z457))&gt;=$O$6,(DATE(YEAR(Z457),MONTH(Z457),DAY(Z457))&lt;=$O$3),INDEX(Projects!$A$1:$O$1000,MATCH(Y457,Projects!$A$1:$A$1000,0),MATCH("Groupe",Projects!$A$1:$O$1,0))=$A$2),1,
IF(AND($Y$2&lt;&gt;0,$Z$2&lt;&gt;0,DATE(YEAR(Z457),MONTH(Z457),DAY(Z457))&gt;=$Y$2,(DATE(YEAR(Z457),MONTH(Z457),DAY(Z457))&lt;=$Z$2),INDEX(Projects!$A$1:$O$1000,MATCH(Y457,Projects!$A$1:$A$1000,0),MATCH("Groupe",Projects!$A$1:$O$1,0))=$A$2),1,0)))</f>
      </c>
      <c r="AB457" s="47" t="str">
        <f>IF(AA457&lt;&gt;0,SUM($AA$4:AA457),0)</f>
      </c>
      <c r="AC457" s="1"/>
      <c r="AD457" s="17"/>
      <c r="AF457" t="str">
        <f>Projects!A455</f>
      </c>
      <c r="AG457" s="1" t="str">
        <f>Projects!D455</f>
      </c>
      <c r="AH457" s="47" t="str">
        <f>IF($A$2="Tous",
IF(AND($AF$2=0,$AG$2=0,DATE(YEAR(AG457),MONTH(AG457),DAY(AG457))&gt;=$O$6,(DATE(YEAR(AG457),MONTH(AG457),DAY(AG457))&lt;=$O$3)),1,
IF(AND($AF$2&lt;&gt;0,$AG$2&lt;&gt;0,DATE(YEAR(AG457),MONTH(AG457),DAY(AG457))&gt;=$AF$2,(DATE(YEAR(AG457),MONTH(AG457),DAY(AG457))&lt;=$AG$2)),1,0)),
IF(AND($AF$2=0,$AG$2=0,DATE(YEAR(AG457),MONTH(AG457),DAY(AG457))&gt;=$O$6,(DATE(YEAR(AG457),MONTH(AG457),DAY(AG457))&lt;=$O$3),INDEX(Projects!$A$1:$O$1000,MATCH(AF457,Projects!$A$1:$A$1000,0),MATCH("Groupe",Projects!$A$1:$O$1,0))=$A$2),1,
IF(AND($AF$2&lt;&gt;0,$AG$2&lt;&gt;0,DATE(YEAR(AG457),MONTH(AG457),DAY(AG457))&gt;=$AF$2,(DATE(YEAR(AG457),MONTH(AG457),DAY(AG457))&lt;=$AG$2),INDEX(Projects!$A$1:$O$1000,MATCH(AF457,Projects!$A$1:$A$1000,0),MATCH("Groupe",Projects!$A$1:$O$1,0))=$A$2),1,0)))</f>
      </c>
      <c r="AI457" s="47" t="str">
        <f>IF(AH457&lt;&gt;0,SUM($AH$4:AH457),0)</f>
      </c>
      <c r="AJ457" s="1"/>
      <c r="AK457" s="17"/>
      <c r="AM457" t="str">
        <f>Potentials!A455</f>
      </c>
      <c r="AN457" s="1" t="str">
        <f>Potentials!L455</f>
      </c>
      <c r="AO457" s="47" t="str">
        <f>IF(INDEX(Potentials!$A$1:$O$1000,MATCH(R457,Potentials!$A$1:$A$1000,0),MATCH("Origine setup",Potentials!$A$1:$O$1,0))&lt;&gt;"",0,
IF($A$2="Tous",
IF(AND($AM$2=0,$AN$2=0,DATE(YEAR(AN457),MONTH(AN457),DAY(AN457))&gt;=$O$6,(DATE(YEAR(AN457),MONTH(AN457),DAY(AN457))&lt;=$O$3),INDEX(Potentials!$A$1:$O$10000,MATCH(AM457,Potentials!$A$1:$A$1000,0),MATCH("Statut",Potentials!$A$1:$O$1,0))="9 -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IF(AND($AM$2&lt;&gt;0,$AN$2&lt;&gt;0,DATE(YEAR(AN457),MONTH(AN457),DAY(AN457))&gt;=$AM$2,(DATE(YEAR(AN457),MONTH(AN457),DAY(AN457))&lt;=$AN$2),INDEX(Potentials!$A$1:$O$10000,MATCH(AM457,Potentials!$A$1:$A$1000,0),MATCH("Statut",Potentials!$A$1:$O$1,0))="9 - Perdu"),1,0)),
IF(AND($AM$2=0,$AN$2=0,DATE(YEAR(AN457),MONTH(AN457),DAY(AN457))&gt;=$O$6,(DATE(YEAR(AN457),MONTH(AN457),DAY(AN457))&lt;=$O$3),INDEX(Potentials!$A$1:$O$1000,MATCH(AM457,Potentials!$A$1:$A$1000,0),MATCH("Groupe",Potentials!$A$1:$O$1,0))=$A$2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,MATCH(AM457,Potentials!$A$1:$A$1000,0),MATCH("Groupe",Potentials!$A$1:$O$1,0))=$A$2,INDEX(Potentials!$A$1:$O$10000,MATCH(AM457,Potentials!$A$1:$A$1000,0),MATCH("Statut",Potentials!$A$1:$O$1,0))="9 - Perdu"),1,0))))</f>
      </c>
      <c r="AP457" s="47" t="str">
        <f>IF(AO457&lt;&gt;0,SUM($AO$4:AO457),0)</f>
      </c>
      <c r="AQ457" s="1"/>
      <c r="AR457" s="17"/>
      <c r="AT457" t="str">
        <f>IF(COUNTIF($AT$4:AT456,Potentials!B455)&gt;0,"",Potentials!B455)</f>
      </c>
      <c r="AU457" s="2" t="str">
        <f t="array" ref="AU457" aca="1" ca="1">IF($A$2="Tous",SUMPRODUCT((Potentials!$F$2:$F$2000)*(Potentials!$B$2:$B$2000=AT457)*(Potentials!$E$2:$E$2000&lt;&gt;"8 - Gagne")*(Potentials!$E$2:$E$2000&lt;&gt;"9 - Perdu")*(Potentials!$E$2:$E$2000&lt;&gt;"10 - Gele"))
+SUMPRODUCT((Potentials!$F$2:$F$2000=0)*(Potentials!$B$2:$B$2000=AT457)*(Potentials!$D$2:$D$2000)*(Potentials!$E$2:$E$2000&lt;&gt;"8 - Gagne")*(Potentials!$E$2:$E$2000&lt;&gt;"9 - Perdu")*(Potentials!$E$2:$E$2000&lt;&gt;"10 - Gele")),
SUMPRODUCT((Potentials!$F$2:$F$2000)*(Potentials!$B$2:$B$2000=AT457)*(Potentials!$E$2:$E$2000&lt;&gt;"8 - Gagne")*(Potentials!$E$2:$E$2000&lt;&gt;"9 - Perdu")*(Potentials!$E$2:$E$2000&lt;&gt;"10 - Gele")*(Potentials!$O$2:$O$2000=$A$2))
+SUMPRODUCT((Potentials!$F$2:$F$2000=0)*(Potentials!$B$2:$B$2000=AT457)*(Potentials!$D$2:$D$2000)*(Potentials!$E$2:$E$2000&lt;&gt;"8 - Gagne")*(Potentials!$E$2:$E$2000&lt;&gt;"9 - Perdu")*(Potentials!$E$2:$E$2000&lt;&gt;"10 - Gele")*(Potentials!$O$2:$O$2000=$A$2)))</f>
      </c>
      <c r="BA457" t="str">
        <f>Potentials!A455</f>
      </c>
      <c r="BB457" s="2" t="str">
        <f t="array" ref="BB457" aca="1" ca="1">IF($A$2="Tous",SUMPRODUCT((Potentials!$F$2:$F$2000)*(Potentials!$A$2:$A$2000=BA457)*(Potentials!$E$2:$E$2000&lt;&gt;"8 - Gagne")*(Potentials!$E$2:$E$2000&lt;&gt;"9 - Perdu")*(Potentials!$E$2:$E$2000&lt;&gt;"10 - Gele"))
+SUMPRODUCT((Potentials!$F$2:$F$2000=0)*(Potentials!$A$2:$A$2000=BA457)*(Potentials!$D$2:$D$2000)*(Potentials!$E$2:$E$2000&lt;&gt;"8 - Gagne")*(Potentials!$E$2:$E$2000&lt;&gt;"9 - Perdu")*(Potentials!$E$2:$E$2000&lt;&gt;"10 - Gele")),
SUMPRODUCT((Potentials!$F$2:$F$2000)*(Potentials!$A$2:$A$2000=BA457)*(Potentials!$E$2:$E$2000&lt;&gt;"8 - Gagne")*(Potentials!$E$2:$E$2000&lt;&gt;"9 - Perdu")*(Potentials!$E$2:$E$2000&lt;&gt;"10 - Gele")*(Potentials!$O$2:$O$2000=$A$2))
+SUMPRODUCT((Potentials!$F$2:$F$2000=0)*(Potentials!$A$2:$A$2000=BA457)*(Potentials!$D$2:$D$2000)*(Potentials!$E$2:$E$2000&lt;&gt;"8 - Gagne")*(Potentials!$E$2:$E$2000&lt;&gt;"9 - Perdu")*(Potentials!$E$2:$E$2000&lt;&gt;"10 - Gele")*(Potentials!$O$2:$O$2000=$A$2)))</f>
      </c>
    </row>
    <row r="458" spans="1:113">
      <c r="R458" t="str">
        <f>Potentials!A456</f>
      </c>
      <c r="S458" s="1" t="str">
        <f>Potentials!M456</f>
      </c>
      <c r="T458" s="47" t="str">
        <f>IF(INDEX(Potentials!$A$1:$O$1000,MATCH(R458,Potentials!$A$1:$A$1000,0),MATCH("Origine setup",Potentials!$A$1:$O$1,0))&lt;&gt;"",0,
IF($A$2="Tous",
IF(AND($R$2=0,$S$2=0,DATE(YEAR(S458),MONTH(S458),DAY(S458))&gt;=$O$6,(DATE(YEAR(S458),MONTH(S458),DAY(S458))&lt;=$O$3),LEFT(R458,3)="PRA"),1,
IF(AND($R$2&lt;&gt;0,$S$2&lt;&gt;0,DATE(YEAR(S458),MONTH(S458),DAY(S458))&gt;=$R$2,(DATE(YEAR(S458),MONTH(S458),DAY(S458))&lt;=$S$2),LEFT(R458,3)="PRA"),1,0)),
IF(AND($R$2=0,$S$2=0,DATE(YEAR(S458),MONTH(S458),DAY(S458))&gt;=$O$6,(DATE(YEAR(S458),MONTH(S458),DAY(S458))&lt;=$O$3),INDEX(Potentials!$A$1:$O$1000,MATCH(R458,Potentials!$A$1:$A$1000,0),MATCH("Groupe",Potentials!$A$1:$O$1,0))=$A$2,LEFT(R458,3)="PRA"),1,
IF(AND($R$2&lt;&gt;0,$S$2&lt;&gt;0,DATE(YEAR(S458),MONTH(S458),DAY(S458))&gt;=$R$2,(DATE(YEAR(S458),MONTH(S458),DAY(S458))&lt;=$S$2),INDEX(Potentials!$A$1:$O$1000,MATCH(R458,Potentials!$A$1:$A$1000,0),MATCH("Groupe",Potentials!$A$1:$O$1,0))=$A$2,LEFT(R458,3)="PRA"),1,0))))</f>
      </c>
      <c r="U458" s="47" t="str">
        <f>IF(T458&lt;&gt;0,SUM($T$4:T458),0)</f>
      </c>
      <c r="V458" s="1"/>
      <c r="W458" s="17"/>
      <c r="Y458" t="str">
        <f>Projects!A456</f>
      </c>
      <c r="Z458" s="1" t="str">
        <f>Projects!I456</f>
      </c>
      <c r="AA458" s="47" t="str">
        <f>IF($A$2="Tous",
IF(AND($Y$2=0,$Z$2=0,DATE(YEAR(Z458),MONTH(Z458),DAY(Z458))&gt;=$O$6,(DATE(YEAR(Z458),MONTH(Z458),DAY(Z458))&lt;=$O$3)),1,
IF(AND($Y$2&lt;&gt;0,$Z$2&lt;&gt;0,DATE(YEAR(Z458),MONTH(Z458),DAY(Z458))&gt;=$Y$2,(DATE(YEAR(Z458),MONTH(Z458),DAY(Z458))&lt;=$Z$2)),1,0)),
IF(AND($Y$2=0,$Z$2=0,DATE(YEAR(Z458),MONTH(Z458),DAY(Z458))&gt;=$O$6,(DATE(YEAR(Z458),MONTH(Z458),DAY(Z458))&lt;=$O$3),INDEX(Projects!$A$1:$O$1000,MATCH(Y458,Projects!$A$1:$A$1000,0),MATCH("Groupe",Projects!$A$1:$O$1,0))=$A$2),1,
IF(AND($Y$2&lt;&gt;0,$Z$2&lt;&gt;0,DATE(YEAR(Z458),MONTH(Z458),DAY(Z458))&gt;=$Y$2,(DATE(YEAR(Z458),MONTH(Z458),DAY(Z458))&lt;=$Z$2),INDEX(Projects!$A$1:$O$1000,MATCH(Y458,Projects!$A$1:$A$1000,0),MATCH("Groupe",Projects!$A$1:$O$1,0))=$A$2),1,0)))</f>
      </c>
      <c r="AB458" s="47" t="str">
        <f>IF(AA458&lt;&gt;0,SUM($AA$4:AA458),0)</f>
      </c>
      <c r="AC458" s="1"/>
      <c r="AD458" s="17"/>
      <c r="AF458" t="str">
        <f>Projects!A456</f>
      </c>
      <c r="AG458" s="1" t="str">
        <f>Projects!D456</f>
      </c>
      <c r="AH458" s="47" t="str">
        <f>IF($A$2="Tous",
IF(AND($AF$2=0,$AG$2=0,DATE(YEAR(AG458),MONTH(AG458),DAY(AG458))&gt;=$O$6,(DATE(YEAR(AG458),MONTH(AG458),DAY(AG458))&lt;=$O$3)),1,
IF(AND($AF$2&lt;&gt;0,$AG$2&lt;&gt;0,DATE(YEAR(AG458),MONTH(AG458),DAY(AG458))&gt;=$AF$2,(DATE(YEAR(AG458),MONTH(AG458),DAY(AG458))&lt;=$AG$2)),1,0)),
IF(AND($AF$2=0,$AG$2=0,DATE(YEAR(AG458),MONTH(AG458),DAY(AG458))&gt;=$O$6,(DATE(YEAR(AG458),MONTH(AG458),DAY(AG458))&lt;=$O$3),INDEX(Projects!$A$1:$O$1000,MATCH(AF458,Projects!$A$1:$A$1000,0),MATCH("Groupe",Projects!$A$1:$O$1,0))=$A$2),1,
IF(AND($AF$2&lt;&gt;0,$AG$2&lt;&gt;0,DATE(YEAR(AG458),MONTH(AG458),DAY(AG458))&gt;=$AF$2,(DATE(YEAR(AG458),MONTH(AG458),DAY(AG458))&lt;=$AG$2),INDEX(Projects!$A$1:$O$1000,MATCH(AF458,Projects!$A$1:$A$1000,0),MATCH("Groupe",Projects!$A$1:$O$1,0))=$A$2),1,0)))</f>
      </c>
      <c r="AI458" s="47" t="str">
        <f>IF(AH458&lt;&gt;0,SUM($AH$4:AH458),0)</f>
      </c>
      <c r="AJ458" s="1"/>
      <c r="AK458" s="17"/>
      <c r="AM458" t="str">
        <f>Potentials!A456</f>
      </c>
      <c r="AN458" s="1" t="str">
        <f>Potentials!L456</f>
      </c>
      <c r="AO458" s="47" t="str">
        <f>IF(INDEX(Potentials!$A$1:$O$1000,MATCH(R458,Potentials!$A$1:$A$1000,0),MATCH("Origine setup",Potentials!$A$1:$O$1,0))&lt;&gt;"",0,
IF($A$2="Tous",
IF(AND($AM$2=0,$AN$2=0,DATE(YEAR(AN458),MONTH(AN458),DAY(AN458))&gt;=$O$6,(DATE(YEAR(AN458),MONTH(AN458),DAY(AN458))&lt;=$O$3),INDEX(Potentials!$A$1:$O$10000,MATCH(AM458,Potentials!$A$1:$A$1000,0),MATCH("Statut",Potentials!$A$1:$O$1,0))="9 -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IF(AND($AM$2&lt;&gt;0,$AN$2&lt;&gt;0,DATE(YEAR(AN458),MONTH(AN458),DAY(AN458))&gt;=$AM$2,(DATE(YEAR(AN458),MONTH(AN458),DAY(AN458))&lt;=$AN$2),INDEX(Potentials!$A$1:$O$10000,MATCH(AM458,Potentials!$A$1:$A$1000,0),MATCH("Statut",Potentials!$A$1:$O$1,0))="9 - Perdu"),1,0)),
IF(AND($AM$2=0,$AN$2=0,DATE(YEAR(AN458),MONTH(AN458),DAY(AN458))&gt;=$O$6,(DATE(YEAR(AN458),MONTH(AN458),DAY(AN458))&lt;=$O$3),INDEX(Potentials!$A$1:$O$1000,MATCH(AM458,Potentials!$A$1:$A$1000,0),MATCH("Groupe",Potentials!$A$1:$O$1,0))=$A$2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,MATCH(AM458,Potentials!$A$1:$A$1000,0),MATCH("Groupe",Potentials!$A$1:$O$1,0))=$A$2,INDEX(Potentials!$A$1:$O$10000,MATCH(AM458,Potentials!$A$1:$A$1000,0),MATCH("Statut",Potentials!$A$1:$O$1,0))="9 - Perdu"),1,0))))</f>
      </c>
      <c r="AP458" s="47" t="str">
        <f>IF(AO458&lt;&gt;0,SUM($AO$4:AO458),0)</f>
      </c>
      <c r="AQ458" s="1"/>
      <c r="AR458" s="17"/>
      <c r="AT458" t="str">
        <f>IF(COUNTIF($AT$4:AT457,Potentials!B456)&gt;0,"",Potentials!B456)</f>
      </c>
      <c r="AU458" s="2" t="str">
        <f t="array" ref="AU458" aca="1" ca="1">IF($A$2="Tous",SUMPRODUCT((Potentials!$F$2:$F$2000)*(Potentials!$B$2:$B$2000=AT458)*(Potentials!$E$2:$E$2000&lt;&gt;"8 - Gagne")*(Potentials!$E$2:$E$2000&lt;&gt;"9 - Perdu")*(Potentials!$E$2:$E$2000&lt;&gt;"10 - Gele"))
+SUMPRODUCT((Potentials!$F$2:$F$2000=0)*(Potentials!$B$2:$B$2000=AT458)*(Potentials!$D$2:$D$2000)*(Potentials!$E$2:$E$2000&lt;&gt;"8 - Gagne")*(Potentials!$E$2:$E$2000&lt;&gt;"9 - Perdu")*(Potentials!$E$2:$E$2000&lt;&gt;"10 - Gele")),
SUMPRODUCT((Potentials!$F$2:$F$2000)*(Potentials!$B$2:$B$2000=AT458)*(Potentials!$E$2:$E$2000&lt;&gt;"8 - Gagne")*(Potentials!$E$2:$E$2000&lt;&gt;"9 - Perdu")*(Potentials!$E$2:$E$2000&lt;&gt;"10 - Gele")*(Potentials!$O$2:$O$2000=$A$2))
+SUMPRODUCT((Potentials!$F$2:$F$2000=0)*(Potentials!$B$2:$B$2000=AT458)*(Potentials!$D$2:$D$2000)*(Potentials!$E$2:$E$2000&lt;&gt;"8 - Gagne")*(Potentials!$E$2:$E$2000&lt;&gt;"9 - Perdu")*(Potentials!$E$2:$E$2000&lt;&gt;"10 - Gele")*(Potentials!$O$2:$O$2000=$A$2)))</f>
      </c>
      <c r="BA458" t="str">
        <f>Potentials!A456</f>
      </c>
      <c r="BB458" s="2" t="str">
        <f t="array" ref="BB458" aca="1" ca="1">IF($A$2="Tous",SUMPRODUCT((Potentials!$F$2:$F$2000)*(Potentials!$A$2:$A$2000=BA458)*(Potentials!$E$2:$E$2000&lt;&gt;"8 - Gagne")*(Potentials!$E$2:$E$2000&lt;&gt;"9 - Perdu")*(Potentials!$E$2:$E$2000&lt;&gt;"10 - Gele"))
+SUMPRODUCT((Potentials!$F$2:$F$2000=0)*(Potentials!$A$2:$A$2000=BA458)*(Potentials!$D$2:$D$2000)*(Potentials!$E$2:$E$2000&lt;&gt;"8 - Gagne")*(Potentials!$E$2:$E$2000&lt;&gt;"9 - Perdu")*(Potentials!$E$2:$E$2000&lt;&gt;"10 - Gele")),
SUMPRODUCT((Potentials!$F$2:$F$2000)*(Potentials!$A$2:$A$2000=BA458)*(Potentials!$E$2:$E$2000&lt;&gt;"8 - Gagne")*(Potentials!$E$2:$E$2000&lt;&gt;"9 - Perdu")*(Potentials!$E$2:$E$2000&lt;&gt;"10 - Gele")*(Potentials!$O$2:$O$2000=$A$2))
+SUMPRODUCT((Potentials!$F$2:$F$2000=0)*(Potentials!$A$2:$A$2000=BA458)*(Potentials!$D$2:$D$2000)*(Potentials!$E$2:$E$2000&lt;&gt;"8 - Gagne")*(Potentials!$E$2:$E$2000&lt;&gt;"9 - Perdu")*(Potentials!$E$2:$E$2000&lt;&gt;"10 - Gele")*(Potentials!$O$2:$O$2000=$A$2)))</f>
      </c>
    </row>
    <row r="459" spans="1:113">
      <c r="R459" t="str">
        <f>Potentials!A457</f>
      </c>
      <c r="S459" s="1" t="str">
        <f>Potentials!M457</f>
      </c>
      <c r="T459" s="47" t="str">
        <f>IF(INDEX(Potentials!$A$1:$O$1000,MATCH(R459,Potentials!$A$1:$A$1000,0),MATCH("Origine setup",Potentials!$A$1:$O$1,0))&lt;&gt;"",0,
IF($A$2="Tous",
IF(AND($R$2=0,$S$2=0,DATE(YEAR(S459),MONTH(S459),DAY(S459))&gt;=$O$6,(DATE(YEAR(S459),MONTH(S459),DAY(S459))&lt;=$O$3),LEFT(R459,3)="PRA"),1,
IF(AND($R$2&lt;&gt;0,$S$2&lt;&gt;0,DATE(YEAR(S459),MONTH(S459),DAY(S459))&gt;=$R$2,(DATE(YEAR(S459),MONTH(S459),DAY(S459))&lt;=$S$2),LEFT(R459,3)="PRA"),1,0)),
IF(AND($R$2=0,$S$2=0,DATE(YEAR(S459),MONTH(S459),DAY(S459))&gt;=$O$6,(DATE(YEAR(S459),MONTH(S459),DAY(S459))&lt;=$O$3),INDEX(Potentials!$A$1:$O$1000,MATCH(R459,Potentials!$A$1:$A$1000,0),MATCH("Groupe",Potentials!$A$1:$O$1,0))=$A$2,LEFT(R459,3)="PRA"),1,
IF(AND($R$2&lt;&gt;0,$S$2&lt;&gt;0,DATE(YEAR(S459),MONTH(S459),DAY(S459))&gt;=$R$2,(DATE(YEAR(S459),MONTH(S459),DAY(S459))&lt;=$S$2),INDEX(Potentials!$A$1:$O$1000,MATCH(R459,Potentials!$A$1:$A$1000,0),MATCH("Groupe",Potentials!$A$1:$O$1,0))=$A$2,LEFT(R459,3)="PRA"),1,0))))</f>
      </c>
      <c r="U459" s="47" t="str">
        <f>IF(T459&lt;&gt;0,SUM($T$4:T459),0)</f>
      </c>
      <c r="V459" s="1"/>
      <c r="W459" s="17"/>
      <c r="Y459" t="str">
        <f>Projects!A457</f>
      </c>
      <c r="Z459" s="1" t="str">
        <f>Projects!I457</f>
      </c>
      <c r="AA459" s="47" t="str">
        <f>IF($A$2="Tous",
IF(AND($Y$2=0,$Z$2=0,DATE(YEAR(Z459),MONTH(Z459),DAY(Z459))&gt;=$O$6,(DATE(YEAR(Z459),MONTH(Z459),DAY(Z459))&lt;=$O$3)),1,
IF(AND($Y$2&lt;&gt;0,$Z$2&lt;&gt;0,DATE(YEAR(Z459),MONTH(Z459),DAY(Z459))&gt;=$Y$2,(DATE(YEAR(Z459),MONTH(Z459),DAY(Z459))&lt;=$Z$2)),1,0)),
IF(AND($Y$2=0,$Z$2=0,DATE(YEAR(Z459),MONTH(Z459),DAY(Z459))&gt;=$O$6,(DATE(YEAR(Z459),MONTH(Z459),DAY(Z459))&lt;=$O$3),INDEX(Projects!$A$1:$O$1000,MATCH(Y459,Projects!$A$1:$A$1000,0),MATCH("Groupe",Projects!$A$1:$O$1,0))=$A$2),1,
IF(AND($Y$2&lt;&gt;0,$Z$2&lt;&gt;0,DATE(YEAR(Z459),MONTH(Z459),DAY(Z459))&gt;=$Y$2,(DATE(YEAR(Z459),MONTH(Z459),DAY(Z459))&lt;=$Z$2),INDEX(Projects!$A$1:$O$1000,MATCH(Y459,Projects!$A$1:$A$1000,0),MATCH("Groupe",Projects!$A$1:$O$1,0))=$A$2),1,0)))</f>
      </c>
      <c r="AB459" s="47" t="str">
        <f>IF(AA459&lt;&gt;0,SUM($AA$4:AA459),0)</f>
      </c>
      <c r="AC459" s="1"/>
      <c r="AD459" s="17"/>
      <c r="AF459" t="str">
        <f>Projects!A457</f>
      </c>
      <c r="AG459" s="1" t="str">
        <f>Projects!D457</f>
      </c>
      <c r="AH459" s="47" t="str">
        <f>IF($A$2="Tous",
IF(AND($AF$2=0,$AG$2=0,DATE(YEAR(AG459),MONTH(AG459),DAY(AG459))&gt;=$O$6,(DATE(YEAR(AG459),MONTH(AG459),DAY(AG459))&lt;=$O$3)),1,
IF(AND($AF$2&lt;&gt;0,$AG$2&lt;&gt;0,DATE(YEAR(AG459),MONTH(AG459),DAY(AG459))&gt;=$AF$2,(DATE(YEAR(AG459),MONTH(AG459),DAY(AG459))&lt;=$AG$2)),1,0)),
IF(AND($AF$2=0,$AG$2=0,DATE(YEAR(AG459),MONTH(AG459),DAY(AG459))&gt;=$O$6,(DATE(YEAR(AG459),MONTH(AG459),DAY(AG459))&lt;=$O$3),INDEX(Projects!$A$1:$O$1000,MATCH(AF459,Projects!$A$1:$A$1000,0),MATCH("Groupe",Projects!$A$1:$O$1,0))=$A$2),1,
IF(AND($AF$2&lt;&gt;0,$AG$2&lt;&gt;0,DATE(YEAR(AG459),MONTH(AG459),DAY(AG459))&gt;=$AF$2,(DATE(YEAR(AG459),MONTH(AG459),DAY(AG459))&lt;=$AG$2),INDEX(Projects!$A$1:$O$1000,MATCH(AF459,Projects!$A$1:$A$1000,0),MATCH("Groupe",Projects!$A$1:$O$1,0))=$A$2),1,0)))</f>
      </c>
      <c r="AI459" s="47" t="str">
        <f>IF(AH459&lt;&gt;0,SUM($AH$4:AH459),0)</f>
      </c>
      <c r="AJ459" s="1"/>
      <c r="AK459" s="17"/>
      <c r="AM459" t="str">
        <f>Potentials!A457</f>
      </c>
      <c r="AN459" s="1" t="str">
        <f>Potentials!L457</f>
      </c>
      <c r="AO459" s="47" t="str">
        <f>IF(INDEX(Potentials!$A$1:$O$1000,MATCH(R459,Potentials!$A$1:$A$1000,0),MATCH("Origine setup",Potentials!$A$1:$O$1,0))&lt;&gt;"",0,
IF($A$2="Tous",
IF(AND($AM$2=0,$AN$2=0,DATE(YEAR(AN459),MONTH(AN459),DAY(AN459))&gt;=$O$6,(DATE(YEAR(AN459),MONTH(AN459),DAY(AN459))&lt;=$O$3),INDEX(Potentials!$A$1:$O$10000,MATCH(AM459,Potentials!$A$1:$A$1000,0),MATCH("Statut",Potentials!$A$1:$O$1,0))="9 -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IF(AND($AM$2&lt;&gt;0,$AN$2&lt;&gt;0,DATE(YEAR(AN459),MONTH(AN459),DAY(AN459))&gt;=$AM$2,(DATE(YEAR(AN459),MONTH(AN459),DAY(AN459))&lt;=$AN$2),INDEX(Potentials!$A$1:$O$10000,MATCH(AM459,Potentials!$A$1:$A$1000,0),MATCH("Statut",Potentials!$A$1:$O$1,0))="9 - Perdu"),1,0)),
IF(AND($AM$2=0,$AN$2=0,DATE(YEAR(AN459),MONTH(AN459),DAY(AN459))&gt;=$O$6,(DATE(YEAR(AN459),MONTH(AN459),DAY(AN459))&lt;=$O$3),INDEX(Potentials!$A$1:$O$1000,MATCH(AM459,Potentials!$A$1:$A$1000,0),MATCH("Groupe",Potentials!$A$1:$O$1,0))=$A$2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,MATCH(AM459,Potentials!$A$1:$A$1000,0),MATCH("Groupe",Potentials!$A$1:$O$1,0))=$A$2,INDEX(Potentials!$A$1:$O$10000,MATCH(AM459,Potentials!$A$1:$A$1000,0),MATCH("Statut",Potentials!$A$1:$O$1,0))="9 - Perdu"),1,0))))</f>
      </c>
      <c r="AP459" s="47" t="str">
        <f>IF(AO459&lt;&gt;0,SUM($AO$4:AO459),0)</f>
      </c>
      <c r="AQ459" s="1"/>
      <c r="AR459" s="17"/>
      <c r="AT459" t="str">
        <f>IF(COUNTIF($AT$4:AT458,Potentials!B457)&gt;0,"",Potentials!B457)</f>
      </c>
      <c r="AU459" s="2" t="str">
        <f t="array" ref="AU459" aca="1" ca="1">IF($A$2="Tous",SUMPRODUCT((Potentials!$F$2:$F$2000)*(Potentials!$B$2:$B$2000=AT459)*(Potentials!$E$2:$E$2000&lt;&gt;"8 - Gagne")*(Potentials!$E$2:$E$2000&lt;&gt;"9 - Perdu")*(Potentials!$E$2:$E$2000&lt;&gt;"10 - Gele"))
+SUMPRODUCT((Potentials!$F$2:$F$2000=0)*(Potentials!$B$2:$B$2000=AT459)*(Potentials!$D$2:$D$2000)*(Potentials!$E$2:$E$2000&lt;&gt;"8 - Gagne")*(Potentials!$E$2:$E$2000&lt;&gt;"9 - Perdu")*(Potentials!$E$2:$E$2000&lt;&gt;"10 - Gele")),
SUMPRODUCT((Potentials!$F$2:$F$2000)*(Potentials!$B$2:$B$2000=AT459)*(Potentials!$E$2:$E$2000&lt;&gt;"8 - Gagne")*(Potentials!$E$2:$E$2000&lt;&gt;"9 - Perdu")*(Potentials!$E$2:$E$2000&lt;&gt;"10 - Gele")*(Potentials!$O$2:$O$2000=$A$2))
+SUMPRODUCT((Potentials!$F$2:$F$2000=0)*(Potentials!$B$2:$B$2000=AT459)*(Potentials!$D$2:$D$2000)*(Potentials!$E$2:$E$2000&lt;&gt;"8 - Gagne")*(Potentials!$E$2:$E$2000&lt;&gt;"9 - Perdu")*(Potentials!$E$2:$E$2000&lt;&gt;"10 - Gele")*(Potentials!$O$2:$O$2000=$A$2)))</f>
      </c>
      <c r="BA459" t="str">
        <f>Potentials!A457</f>
      </c>
      <c r="BB459" s="2" t="str">
        <f t="array" ref="BB459" aca="1" ca="1">IF($A$2="Tous",SUMPRODUCT((Potentials!$F$2:$F$2000)*(Potentials!$A$2:$A$2000=BA459)*(Potentials!$E$2:$E$2000&lt;&gt;"8 - Gagne")*(Potentials!$E$2:$E$2000&lt;&gt;"9 - Perdu")*(Potentials!$E$2:$E$2000&lt;&gt;"10 - Gele"))
+SUMPRODUCT((Potentials!$F$2:$F$2000=0)*(Potentials!$A$2:$A$2000=BA459)*(Potentials!$D$2:$D$2000)*(Potentials!$E$2:$E$2000&lt;&gt;"8 - Gagne")*(Potentials!$E$2:$E$2000&lt;&gt;"9 - Perdu")*(Potentials!$E$2:$E$2000&lt;&gt;"10 - Gele")),
SUMPRODUCT((Potentials!$F$2:$F$2000)*(Potentials!$A$2:$A$2000=BA459)*(Potentials!$E$2:$E$2000&lt;&gt;"8 - Gagne")*(Potentials!$E$2:$E$2000&lt;&gt;"9 - Perdu")*(Potentials!$E$2:$E$2000&lt;&gt;"10 - Gele")*(Potentials!$O$2:$O$2000=$A$2))
+SUMPRODUCT((Potentials!$F$2:$F$2000=0)*(Potentials!$A$2:$A$2000=BA459)*(Potentials!$D$2:$D$2000)*(Potentials!$E$2:$E$2000&lt;&gt;"8 - Gagne")*(Potentials!$E$2:$E$2000&lt;&gt;"9 - Perdu")*(Potentials!$E$2:$E$2000&lt;&gt;"10 - Gele")*(Potentials!$O$2:$O$2000=$A$2)))</f>
      </c>
    </row>
    <row r="460" spans="1:113">
      <c r="R460" t="str">
        <f>Potentials!A458</f>
      </c>
      <c r="S460" s="1" t="str">
        <f>Potentials!M458</f>
      </c>
      <c r="T460" s="47" t="str">
        <f>IF(INDEX(Potentials!$A$1:$O$1000,MATCH(R460,Potentials!$A$1:$A$1000,0),MATCH("Origine setup",Potentials!$A$1:$O$1,0))&lt;&gt;"",0,
IF($A$2="Tous",
IF(AND($R$2=0,$S$2=0,DATE(YEAR(S460),MONTH(S460),DAY(S460))&gt;=$O$6,(DATE(YEAR(S460),MONTH(S460),DAY(S460))&lt;=$O$3),LEFT(R460,3)="PRA"),1,
IF(AND($R$2&lt;&gt;0,$S$2&lt;&gt;0,DATE(YEAR(S460),MONTH(S460),DAY(S460))&gt;=$R$2,(DATE(YEAR(S460),MONTH(S460),DAY(S460))&lt;=$S$2),LEFT(R460,3)="PRA"),1,0)),
IF(AND($R$2=0,$S$2=0,DATE(YEAR(S460),MONTH(S460),DAY(S460))&gt;=$O$6,(DATE(YEAR(S460),MONTH(S460),DAY(S460))&lt;=$O$3),INDEX(Potentials!$A$1:$O$1000,MATCH(R460,Potentials!$A$1:$A$1000,0),MATCH("Groupe",Potentials!$A$1:$O$1,0))=$A$2,LEFT(R460,3)="PRA"),1,
IF(AND($R$2&lt;&gt;0,$S$2&lt;&gt;0,DATE(YEAR(S460),MONTH(S460),DAY(S460))&gt;=$R$2,(DATE(YEAR(S460),MONTH(S460),DAY(S460))&lt;=$S$2),INDEX(Potentials!$A$1:$O$1000,MATCH(R460,Potentials!$A$1:$A$1000,0),MATCH("Groupe",Potentials!$A$1:$O$1,0))=$A$2,LEFT(R460,3)="PRA"),1,0))))</f>
      </c>
      <c r="U460" s="47" t="str">
        <f>IF(T460&lt;&gt;0,SUM($T$4:T460),0)</f>
      </c>
      <c r="V460" s="1"/>
      <c r="W460" s="17"/>
      <c r="Y460" t="str">
        <f>Projects!A458</f>
      </c>
      <c r="Z460" s="1" t="str">
        <f>Projects!I458</f>
      </c>
      <c r="AA460" s="47" t="str">
        <f>IF($A$2="Tous",
IF(AND($Y$2=0,$Z$2=0,DATE(YEAR(Z460),MONTH(Z460),DAY(Z460))&gt;=$O$6,(DATE(YEAR(Z460),MONTH(Z460),DAY(Z460))&lt;=$O$3)),1,
IF(AND($Y$2&lt;&gt;0,$Z$2&lt;&gt;0,DATE(YEAR(Z460),MONTH(Z460),DAY(Z460))&gt;=$Y$2,(DATE(YEAR(Z460),MONTH(Z460),DAY(Z460))&lt;=$Z$2)),1,0)),
IF(AND($Y$2=0,$Z$2=0,DATE(YEAR(Z460),MONTH(Z460),DAY(Z460))&gt;=$O$6,(DATE(YEAR(Z460),MONTH(Z460),DAY(Z460))&lt;=$O$3),INDEX(Projects!$A$1:$O$1000,MATCH(Y460,Projects!$A$1:$A$1000,0),MATCH("Groupe",Projects!$A$1:$O$1,0))=$A$2),1,
IF(AND($Y$2&lt;&gt;0,$Z$2&lt;&gt;0,DATE(YEAR(Z460),MONTH(Z460),DAY(Z460))&gt;=$Y$2,(DATE(YEAR(Z460),MONTH(Z460),DAY(Z460))&lt;=$Z$2),INDEX(Projects!$A$1:$O$1000,MATCH(Y460,Projects!$A$1:$A$1000,0),MATCH("Groupe",Projects!$A$1:$O$1,0))=$A$2),1,0)))</f>
      </c>
      <c r="AB460" s="47" t="str">
        <f>IF(AA460&lt;&gt;0,SUM($AA$4:AA460),0)</f>
      </c>
      <c r="AC460" s="1"/>
      <c r="AD460" s="17"/>
      <c r="AF460" t="str">
        <f>Projects!A458</f>
      </c>
      <c r="AG460" s="1" t="str">
        <f>Projects!D458</f>
      </c>
      <c r="AH460" s="47" t="str">
        <f>IF($A$2="Tous",
IF(AND($AF$2=0,$AG$2=0,DATE(YEAR(AG460),MONTH(AG460),DAY(AG460))&gt;=$O$6,(DATE(YEAR(AG460),MONTH(AG460),DAY(AG460))&lt;=$O$3)),1,
IF(AND($AF$2&lt;&gt;0,$AG$2&lt;&gt;0,DATE(YEAR(AG460),MONTH(AG460),DAY(AG460))&gt;=$AF$2,(DATE(YEAR(AG460),MONTH(AG460),DAY(AG460))&lt;=$AG$2)),1,0)),
IF(AND($AF$2=0,$AG$2=0,DATE(YEAR(AG460),MONTH(AG460),DAY(AG460))&gt;=$O$6,(DATE(YEAR(AG460),MONTH(AG460),DAY(AG460))&lt;=$O$3),INDEX(Projects!$A$1:$O$1000,MATCH(AF460,Projects!$A$1:$A$1000,0),MATCH("Groupe",Projects!$A$1:$O$1,0))=$A$2),1,
IF(AND($AF$2&lt;&gt;0,$AG$2&lt;&gt;0,DATE(YEAR(AG460),MONTH(AG460),DAY(AG460))&gt;=$AF$2,(DATE(YEAR(AG460),MONTH(AG460),DAY(AG460))&lt;=$AG$2),INDEX(Projects!$A$1:$O$1000,MATCH(AF460,Projects!$A$1:$A$1000,0),MATCH("Groupe",Projects!$A$1:$O$1,0))=$A$2),1,0)))</f>
      </c>
      <c r="AI460" s="47" t="str">
        <f>IF(AH460&lt;&gt;0,SUM($AH$4:AH460),0)</f>
      </c>
      <c r="AJ460" s="1"/>
      <c r="AK460" s="17"/>
      <c r="AM460" t="str">
        <f>Potentials!A458</f>
      </c>
      <c r="AN460" s="1" t="str">
        <f>Potentials!L458</f>
      </c>
      <c r="AO460" s="47" t="str">
        <f>IF(INDEX(Potentials!$A$1:$O$1000,MATCH(R460,Potentials!$A$1:$A$1000,0),MATCH("Origine setup",Potentials!$A$1:$O$1,0))&lt;&gt;"",0,
IF($A$2="Tous",
IF(AND($AM$2=0,$AN$2=0,DATE(YEAR(AN460),MONTH(AN460),DAY(AN460))&gt;=$O$6,(DATE(YEAR(AN460),MONTH(AN460),DAY(AN460))&lt;=$O$3),INDEX(Potentials!$A$1:$O$10000,MATCH(AM460,Potentials!$A$1:$A$1000,0),MATCH("Statut",Potentials!$A$1:$O$1,0))="9 -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IF(AND($AM$2&lt;&gt;0,$AN$2&lt;&gt;0,DATE(YEAR(AN460),MONTH(AN460),DAY(AN460))&gt;=$AM$2,(DATE(YEAR(AN460),MONTH(AN460),DAY(AN460))&lt;=$AN$2),INDEX(Potentials!$A$1:$O$10000,MATCH(AM460,Potentials!$A$1:$A$1000,0),MATCH("Statut",Potentials!$A$1:$O$1,0))="9 - Perdu"),1,0)),
IF(AND($AM$2=0,$AN$2=0,DATE(YEAR(AN460),MONTH(AN460),DAY(AN460))&gt;=$O$6,(DATE(YEAR(AN460),MONTH(AN460),DAY(AN460))&lt;=$O$3),INDEX(Potentials!$A$1:$O$1000,MATCH(AM460,Potentials!$A$1:$A$1000,0),MATCH("Groupe",Potentials!$A$1:$O$1,0))=$A$2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,MATCH(AM460,Potentials!$A$1:$A$1000,0),MATCH("Groupe",Potentials!$A$1:$O$1,0))=$A$2,INDEX(Potentials!$A$1:$O$10000,MATCH(AM460,Potentials!$A$1:$A$1000,0),MATCH("Statut",Potentials!$A$1:$O$1,0))="9 - Perdu"),1,0))))</f>
      </c>
      <c r="AP460" s="47" t="str">
        <f>IF(AO460&lt;&gt;0,SUM($AO$4:AO460),0)</f>
      </c>
      <c r="AQ460" s="1"/>
      <c r="AR460" s="17"/>
      <c r="AT460" t="str">
        <f>IF(COUNTIF($AT$4:AT459,Potentials!B458)&gt;0,"",Potentials!B458)</f>
      </c>
      <c r="AU460" s="2" t="str">
        <f t="array" ref="AU460" aca="1" ca="1">IF($A$2="Tous",SUMPRODUCT((Potentials!$F$2:$F$2000)*(Potentials!$B$2:$B$2000=AT460)*(Potentials!$E$2:$E$2000&lt;&gt;"8 - Gagne")*(Potentials!$E$2:$E$2000&lt;&gt;"9 - Perdu")*(Potentials!$E$2:$E$2000&lt;&gt;"10 - Gele"))
+SUMPRODUCT((Potentials!$F$2:$F$2000=0)*(Potentials!$B$2:$B$2000=AT460)*(Potentials!$D$2:$D$2000)*(Potentials!$E$2:$E$2000&lt;&gt;"8 - Gagne")*(Potentials!$E$2:$E$2000&lt;&gt;"9 - Perdu")*(Potentials!$E$2:$E$2000&lt;&gt;"10 - Gele")),
SUMPRODUCT((Potentials!$F$2:$F$2000)*(Potentials!$B$2:$B$2000=AT460)*(Potentials!$E$2:$E$2000&lt;&gt;"8 - Gagne")*(Potentials!$E$2:$E$2000&lt;&gt;"9 - Perdu")*(Potentials!$E$2:$E$2000&lt;&gt;"10 - Gele")*(Potentials!$O$2:$O$2000=$A$2))
+SUMPRODUCT((Potentials!$F$2:$F$2000=0)*(Potentials!$B$2:$B$2000=AT460)*(Potentials!$D$2:$D$2000)*(Potentials!$E$2:$E$2000&lt;&gt;"8 - Gagne")*(Potentials!$E$2:$E$2000&lt;&gt;"9 - Perdu")*(Potentials!$E$2:$E$2000&lt;&gt;"10 - Gele")*(Potentials!$O$2:$O$2000=$A$2)))</f>
      </c>
      <c r="BA460" t="str">
        <f>Potentials!A458</f>
      </c>
      <c r="BB460" s="2" t="str">
        <f t="array" ref="BB460" aca="1" ca="1">IF($A$2="Tous",SUMPRODUCT((Potentials!$F$2:$F$2000)*(Potentials!$A$2:$A$2000=BA460)*(Potentials!$E$2:$E$2000&lt;&gt;"8 - Gagne")*(Potentials!$E$2:$E$2000&lt;&gt;"9 - Perdu")*(Potentials!$E$2:$E$2000&lt;&gt;"10 - Gele"))
+SUMPRODUCT((Potentials!$F$2:$F$2000=0)*(Potentials!$A$2:$A$2000=BA460)*(Potentials!$D$2:$D$2000)*(Potentials!$E$2:$E$2000&lt;&gt;"8 - Gagne")*(Potentials!$E$2:$E$2000&lt;&gt;"9 - Perdu")*(Potentials!$E$2:$E$2000&lt;&gt;"10 - Gele")),
SUMPRODUCT((Potentials!$F$2:$F$2000)*(Potentials!$A$2:$A$2000=BA460)*(Potentials!$E$2:$E$2000&lt;&gt;"8 - Gagne")*(Potentials!$E$2:$E$2000&lt;&gt;"9 - Perdu")*(Potentials!$E$2:$E$2000&lt;&gt;"10 - Gele")*(Potentials!$O$2:$O$2000=$A$2))
+SUMPRODUCT((Potentials!$F$2:$F$2000=0)*(Potentials!$A$2:$A$2000=BA460)*(Potentials!$D$2:$D$2000)*(Potentials!$E$2:$E$2000&lt;&gt;"8 - Gagne")*(Potentials!$E$2:$E$2000&lt;&gt;"9 - Perdu")*(Potentials!$E$2:$E$2000&lt;&gt;"10 - Gele")*(Potentials!$O$2:$O$2000=$A$2)))</f>
      </c>
    </row>
    <row r="461" spans="1:113">
      <c r="R461" t="str">
        <f>Potentials!A459</f>
      </c>
      <c r="S461" s="1" t="str">
        <f>Potentials!M459</f>
      </c>
      <c r="T461" s="47" t="str">
        <f>IF(INDEX(Potentials!$A$1:$O$1000,MATCH(R461,Potentials!$A$1:$A$1000,0),MATCH("Origine setup",Potentials!$A$1:$O$1,0))&lt;&gt;"",0,
IF($A$2="Tous",
IF(AND($R$2=0,$S$2=0,DATE(YEAR(S461),MONTH(S461),DAY(S461))&gt;=$O$6,(DATE(YEAR(S461),MONTH(S461),DAY(S461))&lt;=$O$3),LEFT(R461,3)="PRA"),1,
IF(AND($R$2&lt;&gt;0,$S$2&lt;&gt;0,DATE(YEAR(S461),MONTH(S461),DAY(S461))&gt;=$R$2,(DATE(YEAR(S461),MONTH(S461),DAY(S461))&lt;=$S$2),LEFT(R461,3)="PRA"),1,0)),
IF(AND($R$2=0,$S$2=0,DATE(YEAR(S461),MONTH(S461),DAY(S461))&gt;=$O$6,(DATE(YEAR(S461),MONTH(S461),DAY(S461))&lt;=$O$3),INDEX(Potentials!$A$1:$O$1000,MATCH(R461,Potentials!$A$1:$A$1000,0),MATCH("Groupe",Potentials!$A$1:$O$1,0))=$A$2,LEFT(R461,3)="PRA"),1,
IF(AND($R$2&lt;&gt;0,$S$2&lt;&gt;0,DATE(YEAR(S461),MONTH(S461),DAY(S461))&gt;=$R$2,(DATE(YEAR(S461),MONTH(S461),DAY(S461))&lt;=$S$2),INDEX(Potentials!$A$1:$O$1000,MATCH(R461,Potentials!$A$1:$A$1000,0),MATCH("Groupe",Potentials!$A$1:$O$1,0))=$A$2,LEFT(R461,3)="PRA"),1,0))))</f>
      </c>
      <c r="U461" s="47" t="str">
        <f>IF(T461&lt;&gt;0,SUM($T$4:T461),0)</f>
      </c>
      <c r="V461" s="1"/>
      <c r="W461" s="17"/>
      <c r="Y461" t="str">
        <f>Projects!A459</f>
      </c>
      <c r="Z461" s="1" t="str">
        <f>Projects!I459</f>
      </c>
      <c r="AA461" s="47" t="str">
        <f>IF($A$2="Tous",
IF(AND($Y$2=0,$Z$2=0,DATE(YEAR(Z461),MONTH(Z461),DAY(Z461))&gt;=$O$6,(DATE(YEAR(Z461),MONTH(Z461),DAY(Z461))&lt;=$O$3)),1,
IF(AND($Y$2&lt;&gt;0,$Z$2&lt;&gt;0,DATE(YEAR(Z461),MONTH(Z461),DAY(Z461))&gt;=$Y$2,(DATE(YEAR(Z461),MONTH(Z461),DAY(Z461))&lt;=$Z$2)),1,0)),
IF(AND($Y$2=0,$Z$2=0,DATE(YEAR(Z461),MONTH(Z461),DAY(Z461))&gt;=$O$6,(DATE(YEAR(Z461),MONTH(Z461),DAY(Z461))&lt;=$O$3),INDEX(Projects!$A$1:$O$1000,MATCH(Y461,Projects!$A$1:$A$1000,0),MATCH("Groupe",Projects!$A$1:$O$1,0))=$A$2),1,
IF(AND($Y$2&lt;&gt;0,$Z$2&lt;&gt;0,DATE(YEAR(Z461),MONTH(Z461),DAY(Z461))&gt;=$Y$2,(DATE(YEAR(Z461),MONTH(Z461),DAY(Z461))&lt;=$Z$2),INDEX(Projects!$A$1:$O$1000,MATCH(Y461,Projects!$A$1:$A$1000,0),MATCH("Groupe",Projects!$A$1:$O$1,0))=$A$2),1,0)))</f>
      </c>
      <c r="AB461" s="47" t="str">
        <f>IF(AA461&lt;&gt;0,SUM($AA$4:AA461),0)</f>
      </c>
      <c r="AC461" s="1"/>
      <c r="AD461" s="17"/>
      <c r="AF461" t="str">
        <f>Projects!A459</f>
      </c>
      <c r="AG461" s="1" t="str">
        <f>Projects!D459</f>
      </c>
      <c r="AH461" s="47" t="str">
        <f>IF($A$2="Tous",
IF(AND($AF$2=0,$AG$2=0,DATE(YEAR(AG461),MONTH(AG461),DAY(AG461))&gt;=$O$6,(DATE(YEAR(AG461),MONTH(AG461),DAY(AG461))&lt;=$O$3)),1,
IF(AND($AF$2&lt;&gt;0,$AG$2&lt;&gt;0,DATE(YEAR(AG461),MONTH(AG461),DAY(AG461))&gt;=$AF$2,(DATE(YEAR(AG461),MONTH(AG461),DAY(AG461))&lt;=$AG$2)),1,0)),
IF(AND($AF$2=0,$AG$2=0,DATE(YEAR(AG461),MONTH(AG461),DAY(AG461))&gt;=$O$6,(DATE(YEAR(AG461),MONTH(AG461),DAY(AG461))&lt;=$O$3),INDEX(Projects!$A$1:$O$1000,MATCH(AF461,Projects!$A$1:$A$1000,0),MATCH("Groupe",Projects!$A$1:$O$1,0))=$A$2),1,
IF(AND($AF$2&lt;&gt;0,$AG$2&lt;&gt;0,DATE(YEAR(AG461),MONTH(AG461),DAY(AG461))&gt;=$AF$2,(DATE(YEAR(AG461),MONTH(AG461),DAY(AG461))&lt;=$AG$2),INDEX(Projects!$A$1:$O$1000,MATCH(AF461,Projects!$A$1:$A$1000,0),MATCH("Groupe",Projects!$A$1:$O$1,0))=$A$2),1,0)))</f>
      </c>
      <c r="AI461" s="47" t="str">
        <f>IF(AH461&lt;&gt;0,SUM($AH$4:AH461),0)</f>
      </c>
      <c r="AJ461" s="1"/>
      <c r="AK461" s="17"/>
      <c r="AM461" t="str">
        <f>Potentials!A459</f>
      </c>
      <c r="AN461" s="1" t="str">
        <f>Potentials!L459</f>
      </c>
      <c r="AO461" s="47" t="str">
        <f>IF(INDEX(Potentials!$A$1:$O$1000,MATCH(R461,Potentials!$A$1:$A$1000,0),MATCH("Origine setup",Potentials!$A$1:$O$1,0))&lt;&gt;"",0,
IF($A$2="Tous",
IF(AND($AM$2=0,$AN$2=0,DATE(YEAR(AN461),MONTH(AN461),DAY(AN461))&gt;=$O$6,(DATE(YEAR(AN461),MONTH(AN461),DAY(AN461))&lt;=$O$3),INDEX(Potentials!$A$1:$O$10000,MATCH(AM461,Potentials!$A$1:$A$1000,0),MATCH("Statut",Potentials!$A$1:$O$1,0))="9 -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IF(AND($AM$2&lt;&gt;0,$AN$2&lt;&gt;0,DATE(YEAR(AN461),MONTH(AN461),DAY(AN461))&gt;=$AM$2,(DATE(YEAR(AN461),MONTH(AN461),DAY(AN461))&lt;=$AN$2),INDEX(Potentials!$A$1:$O$10000,MATCH(AM461,Potentials!$A$1:$A$1000,0),MATCH("Statut",Potentials!$A$1:$O$1,0))="9 - Perdu"),1,0)),
IF(AND($AM$2=0,$AN$2=0,DATE(YEAR(AN461),MONTH(AN461),DAY(AN461))&gt;=$O$6,(DATE(YEAR(AN461),MONTH(AN461),DAY(AN461))&lt;=$O$3),INDEX(Potentials!$A$1:$O$1000,MATCH(AM461,Potentials!$A$1:$A$1000,0),MATCH("Groupe",Potentials!$A$1:$O$1,0))=$A$2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,MATCH(AM461,Potentials!$A$1:$A$1000,0),MATCH("Groupe",Potentials!$A$1:$O$1,0))=$A$2,INDEX(Potentials!$A$1:$O$10000,MATCH(AM461,Potentials!$A$1:$A$1000,0),MATCH("Statut",Potentials!$A$1:$O$1,0))="9 - Perdu"),1,0))))</f>
      </c>
      <c r="AP461" s="47" t="str">
        <f>IF(AO461&lt;&gt;0,SUM($AO$4:AO461),0)</f>
      </c>
      <c r="AQ461" s="1"/>
      <c r="AR461" s="17"/>
      <c r="AT461" t="str">
        <f>IF(COUNTIF($AT$4:AT460,Potentials!B459)&gt;0,"",Potentials!B459)</f>
      </c>
      <c r="AU461" s="2" t="str">
        <f t="array" ref="AU461" aca="1" ca="1">IF($A$2="Tous",SUMPRODUCT((Potentials!$F$2:$F$2000)*(Potentials!$B$2:$B$2000=AT461)*(Potentials!$E$2:$E$2000&lt;&gt;"8 - Gagne")*(Potentials!$E$2:$E$2000&lt;&gt;"9 - Perdu")*(Potentials!$E$2:$E$2000&lt;&gt;"10 - Gele"))
+SUMPRODUCT((Potentials!$F$2:$F$2000=0)*(Potentials!$B$2:$B$2000=AT461)*(Potentials!$D$2:$D$2000)*(Potentials!$E$2:$E$2000&lt;&gt;"8 - Gagne")*(Potentials!$E$2:$E$2000&lt;&gt;"9 - Perdu")*(Potentials!$E$2:$E$2000&lt;&gt;"10 - Gele")),
SUMPRODUCT((Potentials!$F$2:$F$2000)*(Potentials!$B$2:$B$2000=AT461)*(Potentials!$E$2:$E$2000&lt;&gt;"8 - Gagne")*(Potentials!$E$2:$E$2000&lt;&gt;"9 - Perdu")*(Potentials!$E$2:$E$2000&lt;&gt;"10 - Gele")*(Potentials!$O$2:$O$2000=$A$2))
+SUMPRODUCT((Potentials!$F$2:$F$2000=0)*(Potentials!$B$2:$B$2000=AT461)*(Potentials!$D$2:$D$2000)*(Potentials!$E$2:$E$2000&lt;&gt;"8 - Gagne")*(Potentials!$E$2:$E$2000&lt;&gt;"9 - Perdu")*(Potentials!$E$2:$E$2000&lt;&gt;"10 - Gele")*(Potentials!$O$2:$O$2000=$A$2)))</f>
      </c>
      <c r="BA461" t="str">
        <f>Potentials!A459</f>
      </c>
      <c r="BB461" s="2" t="str">
        <f t="array" ref="BB461" aca="1" ca="1">IF($A$2="Tous",SUMPRODUCT((Potentials!$F$2:$F$2000)*(Potentials!$A$2:$A$2000=BA461)*(Potentials!$E$2:$E$2000&lt;&gt;"8 - Gagne")*(Potentials!$E$2:$E$2000&lt;&gt;"9 - Perdu")*(Potentials!$E$2:$E$2000&lt;&gt;"10 - Gele"))
+SUMPRODUCT((Potentials!$F$2:$F$2000=0)*(Potentials!$A$2:$A$2000=BA461)*(Potentials!$D$2:$D$2000)*(Potentials!$E$2:$E$2000&lt;&gt;"8 - Gagne")*(Potentials!$E$2:$E$2000&lt;&gt;"9 - Perdu")*(Potentials!$E$2:$E$2000&lt;&gt;"10 - Gele")),
SUMPRODUCT((Potentials!$F$2:$F$2000)*(Potentials!$A$2:$A$2000=BA461)*(Potentials!$E$2:$E$2000&lt;&gt;"8 - Gagne")*(Potentials!$E$2:$E$2000&lt;&gt;"9 - Perdu")*(Potentials!$E$2:$E$2000&lt;&gt;"10 - Gele")*(Potentials!$O$2:$O$2000=$A$2))
+SUMPRODUCT((Potentials!$F$2:$F$2000=0)*(Potentials!$A$2:$A$2000=BA461)*(Potentials!$D$2:$D$2000)*(Potentials!$E$2:$E$2000&lt;&gt;"8 - Gagne")*(Potentials!$E$2:$E$2000&lt;&gt;"9 - Perdu")*(Potentials!$E$2:$E$2000&lt;&gt;"10 - Gele")*(Potentials!$O$2:$O$2000=$A$2)))</f>
      </c>
    </row>
    <row r="462" spans="1:113">
      <c r="R462" t="str">
        <f>Potentials!A460</f>
      </c>
      <c r="S462" s="1" t="str">
        <f>Potentials!M460</f>
      </c>
      <c r="T462" s="47" t="str">
        <f>IF(INDEX(Potentials!$A$1:$O$1000,MATCH(R462,Potentials!$A$1:$A$1000,0),MATCH("Origine setup",Potentials!$A$1:$O$1,0))&lt;&gt;"",0,
IF($A$2="Tous",
IF(AND($R$2=0,$S$2=0,DATE(YEAR(S462),MONTH(S462),DAY(S462))&gt;=$O$6,(DATE(YEAR(S462),MONTH(S462),DAY(S462))&lt;=$O$3),LEFT(R462,3)="PRA"),1,
IF(AND($R$2&lt;&gt;0,$S$2&lt;&gt;0,DATE(YEAR(S462),MONTH(S462),DAY(S462))&gt;=$R$2,(DATE(YEAR(S462),MONTH(S462),DAY(S462))&lt;=$S$2),LEFT(R462,3)="PRA"),1,0)),
IF(AND($R$2=0,$S$2=0,DATE(YEAR(S462),MONTH(S462),DAY(S462))&gt;=$O$6,(DATE(YEAR(S462),MONTH(S462),DAY(S462))&lt;=$O$3),INDEX(Potentials!$A$1:$O$1000,MATCH(R462,Potentials!$A$1:$A$1000,0),MATCH("Groupe",Potentials!$A$1:$O$1,0))=$A$2,LEFT(R462,3)="PRA"),1,
IF(AND($R$2&lt;&gt;0,$S$2&lt;&gt;0,DATE(YEAR(S462),MONTH(S462),DAY(S462))&gt;=$R$2,(DATE(YEAR(S462),MONTH(S462),DAY(S462))&lt;=$S$2),INDEX(Potentials!$A$1:$O$1000,MATCH(R462,Potentials!$A$1:$A$1000,0),MATCH("Groupe",Potentials!$A$1:$O$1,0))=$A$2,LEFT(R462,3)="PRA"),1,0))))</f>
      </c>
      <c r="U462" s="47" t="str">
        <f>IF(T462&lt;&gt;0,SUM($T$4:T462),0)</f>
      </c>
      <c r="V462" s="1"/>
      <c r="W462" s="17"/>
      <c r="Y462" t="str">
        <f>Projects!A460</f>
      </c>
      <c r="Z462" s="1" t="str">
        <f>Projects!I460</f>
      </c>
      <c r="AA462" s="47" t="str">
        <f>IF($A$2="Tous",
IF(AND($Y$2=0,$Z$2=0,DATE(YEAR(Z462),MONTH(Z462),DAY(Z462))&gt;=$O$6,(DATE(YEAR(Z462),MONTH(Z462),DAY(Z462))&lt;=$O$3)),1,
IF(AND($Y$2&lt;&gt;0,$Z$2&lt;&gt;0,DATE(YEAR(Z462),MONTH(Z462),DAY(Z462))&gt;=$Y$2,(DATE(YEAR(Z462),MONTH(Z462),DAY(Z462))&lt;=$Z$2)),1,0)),
IF(AND($Y$2=0,$Z$2=0,DATE(YEAR(Z462),MONTH(Z462),DAY(Z462))&gt;=$O$6,(DATE(YEAR(Z462),MONTH(Z462),DAY(Z462))&lt;=$O$3),INDEX(Projects!$A$1:$O$1000,MATCH(Y462,Projects!$A$1:$A$1000,0),MATCH("Groupe",Projects!$A$1:$O$1,0))=$A$2),1,
IF(AND($Y$2&lt;&gt;0,$Z$2&lt;&gt;0,DATE(YEAR(Z462),MONTH(Z462),DAY(Z462))&gt;=$Y$2,(DATE(YEAR(Z462),MONTH(Z462),DAY(Z462))&lt;=$Z$2),INDEX(Projects!$A$1:$O$1000,MATCH(Y462,Projects!$A$1:$A$1000,0),MATCH("Groupe",Projects!$A$1:$O$1,0))=$A$2),1,0)))</f>
      </c>
      <c r="AB462" s="47" t="str">
        <f>IF(AA462&lt;&gt;0,SUM($AA$4:AA462),0)</f>
      </c>
      <c r="AC462" s="1"/>
      <c r="AD462" s="17"/>
      <c r="AF462" t="str">
        <f>Projects!A460</f>
      </c>
      <c r="AG462" s="1" t="str">
        <f>Projects!D460</f>
      </c>
      <c r="AH462" s="47" t="str">
        <f>IF($A$2="Tous",
IF(AND($AF$2=0,$AG$2=0,DATE(YEAR(AG462),MONTH(AG462),DAY(AG462))&gt;=$O$6,(DATE(YEAR(AG462),MONTH(AG462),DAY(AG462))&lt;=$O$3)),1,
IF(AND($AF$2&lt;&gt;0,$AG$2&lt;&gt;0,DATE(YEAR(AG462),MONTH(AG462),DAY(AG462))&gt;=$AF$2,(DATE(YEAR(AG462),MONTH(AG462),DAY(AG462))&lt;=$AG$2)),1,0)),
IF(AND($AF$2=0,$AG$2=0,DATE(YEAR(AG462),MONTH(AG462),DAY(AG462))&gt;=$O$6,(DATE(YEAR(AG462),MONTH(AG462),DAY(AG462))&lt;=$O$3),INDEX(Projects!$A$1:$O$1000,MATCH(AF462,Projects!$A$1:$A$1000,0),MATCH("Groupe",Projects!$A$1:$O$1,0))=$A$2),1,
IF(AND($AF$2&lt;&gt;0,$AG$2&lt;&gt;0,DATE(YEAR(AG462),MONTH(AG462),DAY(AG462))&gt;=$AF$2,(DATE(YEAR(AG462),MONTH(AG462),DAY(AG462))&lt;=$AG$2),INDEX(Projects!$A$1:$O$1000,MATCH(AF462,Projects!$A$1:$A$1000,0),MATCH("Groupe",Projects!$A$1:$O$1,0))=$A$2),1,0)))</f>
      </c>
      <c r="AI462" s="47" t="str">
        <f>IF(AH462&lt;&gt;0,SUM($AH$4:AH462),0)</f>
      </c>
      <c r="AJ462" s="1"/>
      <c r="AK462" s="17"/>
      <c r="AM462" t="str">
        <f>Potentials!A460</f>
      </c>
      <c r="AN462" s="1" t="str">
        <f>Potentials!L460</f>
      </c>
      <c r="AO462" s="47" t="str">
        <f>IF(INDEX(Potentials!$A$1:$O$1000,MATCH(R462,Potentials!$A$1:$A$1000,0),MATCH("Origine setup",Potentials!$A$1:$O$1,0))&lt;&gt;"",0,
IF($A$2="Tous",
IF(AND($AM$2=0,$AN$2=0,DATE(YEAR(AN462),MONTH(AN462),DAY(AN462))&gt;=$O$6,(DATE(YEAR(AN462),MONTH(AN462),DAY(AN462))&lt;=$O$3),INDEX(Potentials!$A$1:$O$10000,MATCH(AM462,Potentials!$A$1:$A$1000,0),MATCH("Statut",Potentials!$A$1:$O$1,0))="9 -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IF(AND($AM$2&lt;&gt;0,$AN$2&lt;&gt;0,DATE(YEAR(AN462),MONTH(AN462),DAY(AN462))&gt;=$AM$2,(DATE(YEAR(AN462),MONTH(AN462),DAY(AN462))&lt;=$AN$2),INDEX(Potentials!$A$1:$O$10000,MATCH(AM462,Potentials!$A$1:$A$1000,0),MATCH("Statut",Potentials!$A$1:$O$1,0))="9 - Perdu"),1,0)),
IF(AND($AM$2=0,$AN$2=0,DATE(YEAR(AN462),MONTH(AN462),DAY(AN462))&gt;=$O$6,(DATE(YEAR(AN462),MONTH(AN462),DAY(AN462))&lt;=$O$3),INDEX(Potentials!$A$1:$O$1000,MATCH(AM462,Potentials!$A$1:$A$1000,0),MATCH("Groupe",Potentials!$A$1:$O$1,0))=$A$2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,MATCH(AM462,Potentials!$A$1:$A$1000,0),MATCH("Groupe",Potentials!$A$1:$O$1,0))=$A$2,INDEX(Potentials!$A$1:$O$10000,MATCH(AM462,Potentials!$A$1:$A$1000,0),MATCH("Statut",Potentials!$A$1:$O$1,0))="9 - Perdu"),1,0))))</f>
      </c>
      <c r="AP462" s="47" t="str">
        <f>IF(AO462&lt;&gt;0,SUM($AO$4:AO462),0)</f>
      </c>
      <c r="AQ462" s="1"/>
      <c r="AR462" s="17"/>
      <c r="AT462" t="str">
        <f>IF(COUNTIF($AT$4:AT461,Potentials!B460)&gt;0,"",Potentials!B460)</f>
      </c>
      <c r="AU462" s="2" t="str">
        <f t="array" ref="AU462" aca="1" ca="1">IF($A$2="Tous",SUMPRODUCT((Potentials!$F$2:$F$2000)*(Potentials!$B$2:$B$2000=AT462)*(Potentials!$E$2:$E$2000&lt;&gt;"8 - Gagne")*(Potentials!$E$2:$E$2000&lt;&gt;"9 - Perdu")*(Potentials!$E$2:$E$2000&lt;&gt;"10 - Gele"))
+SUMPRODUCT((Potentials!$F$2:$F$2000=0)*(Potentials!$B$2:$B$2000=AT462)*(Potentials!$D$2:$D$2000)*(Potentials!$E$2:$E$2000&lt;&gt;"8 - Gagne")*(Potentials!$E$2:$E$2000&lt;&gt;"9 - Perdu")*(Potentials!$E$2:$E$2000&lt;&gt;"10 - Gele")),
SUMPRODUCT((Potentials!$F$2:$F$2000)*(Potentials!$B$2:$B$2000=AT462)*(Potentials!$E$2:$E$2000&lt;&gt;"8 - Gagne")*(Potentials!$E$2:$E$2000&lt;&gt;"9 - Perdu")*(Potentials!$E$2:$E$2000&lt;&gt;"10 - Gele")*(Potentials!$O$2:$O$2000=$A$2))
+SUMPRODUCT((Potentials!$F$2:$F$2000=0)*(Potentials!$B$2:$B$2000=AT462)*(Potentials!$D$2:$D$2000)*(Potentials!$E$2:$E$2000&lt;&gt;"8 - Gagne")*(Potentials!$E$2:$E$2000&lt;&gt;"9 - Perdu")*(Potentials!$E$2:$E$2000&lt;&gt;"10 - Gele")*(Potentials!$O$2:$O$2000=$A$2)))</f>
      </c>
      <c r="BA462" t="str">
        <f>Potentials!A460</f>
      </c>
      <c r="BB462" s="2" t="str">
        <f t="array" ref="BB462" aca="1" ca="1">IF($A$2="Tous",SUMPRODUCT((Potentials!$F$2:$F$2000)*(Potentials!$A$2:$A$2000=BA462)*(Potentials!$E$2:$E$2000&lt;&gt;"8 - Gagne")*(Potentials!$E$2:$E$2000&lt;&gt;"9 - Perdu")*(Potentials!$E$2:$E$2000&lt;&gt;"10 - Gele"))
+SUMPRODUCT((Potentials!$F$2:$F$2000=0)*(Potentials!$A$2:$A$2000=BA462)*(Potentials!$D$2:$D$2000)*(Potentials!$E$2:$E$2000&lt;&gt;"8 - Gagne")*(Potentials!$E$2:$E$2000&lt;&gt;"9 - Perdu")*(Potentials!$E$2:$E$2000&lt;&gt;"10 - Gele")),
SUMPRODUCT((Potentials!$F$2:$F$2000)*(Potentials!$A$2:$A$2000=BA462)*(Potentials!$E$2:$E$2000&lt;&gt;"8 - Gagne")*(Potentials!$E$2:$E$2000&lt;&gt;"9 - Perdu")*(Potentials!$E$2:$E$2000&lt;&gt;"10 - Gele")*(Potentials!$O$2:$O$2000=$A$2))
+SUMPRODUCT((Potentials!$F$2:$F$2000=0)*(Potentials!$A$2:$A$2000=BA462)*(Potentials!$D$2:$D$2000)*(Potentials!$E$2:$E$2000&lt;&gt;"8 - Gagne")*(Potentials!$E$2:$E$2000&lt;&gt;"9 - Perdu")*(Potentials!$E$2:$E$2000&lt;&gt;"10 - Gele")*(Potentials!$O$2:$O$2000=$A$2)))</f>
      </c>
    </row>
    <row r="463" spans="1:113">
      <c r="R463" t="str">
        <f>Potentials!A461</f>
      </c>
      <c r="S463" s="1" t="str">
        <f>Potentials!M461</f>
      </c>
      <c r="T463" s="47" t="str">
        <f>IF(INDEX(Potentials!$A$1:$O$1000,MATCH(R463,Potentials!$A$1:$A$1000,0),MATCH("Origine setup",Potentials!$A$1:$O$1,0))&lt;&gt;"",0,
IF($A$2="Tous",
IF(AND($R$2=0,$S$2=0,DATE(YEAR(S463),MONTH(S463),DAY(S463))&gt;=$O$6,(DATE(YEAR(S463),MONTH(S463),DAY(S463))&lt;=$O$3),LEFT(R463,3)="PRA"),1,
IF(AND($R$2&lt;&gt;0,$S$2&lt;&gt;0,DATE(YEAR(S463),MONTH(S463),DAY(S463))&gt;=$R$2,(DATE(YEAR(S463),MONTH(S463),DAY(S463))&lt;=$S$2),LEFT(R463,3)="PRA"),1,0)),
IF(AND($R$2=0,$S$2=0,DATE(YEAR(S463),MONTH(S463),DAY(S463))&gt;=$O$6,(DATE(YEAR(S463),MONTH(S463),DAY(S463))&lt;=$O$3),INDEX(Potentials!$A$1:$O$1000,MATCH(R463,Potentials!$A$1:$A$1000,0),MATCH("Groupe",Potentials!$A$1:$O$1,0))=$A$2,LEFT(R463,3)="PRA"),1,
IF(AND($R$2&lt;&gt;0,$S$2&lt;&gt;0,DATE(YEAR(S463),MONTH(S463),DAY(S463))&gt;=$R$2,(DATE(YEAR(S463),MONTH(S463),DAY(S463))&lt;=$S$2),INDEX(Potentials!$A$1:$O$1000,MATCH(R463,Potentials!$A$1:$A$1000,0),MATCH("Groupe",Potentials!$A$1:$O$1,0))=$A$2,LEFT(R463,3)="PRA"),1,0))))</f>
      </c>
      <c r="U463" s="47" t="str">
        <f>IF(T463&lt;&gt;0,SUM($T$4:T463),0)</f>
      </c>
      <c r="V463" s="1"/>
      <c r="W463" s="17"/>
      <c r="Y463" t="str">
        <f>Projects!A461</f>
      </c>
      <c r="Z463" s="1" t="str">
        <f>Projects!I461</f>
      </c>
      <c r="AA463" s="47" t="str">
        <f>IF($A$2="Tous",
IF(AND($Y$2=0,$Z$2=0,DATE(YEAR(Z463),MONTH(Z463),DAY(Z463))&gt;=$O$6,(DATE(YEAR(Z463),MONTH(Z463),DAY(Z463))&lt;=$O$3)),1,
IF(AND($Y$2&lt;&gt;0,$Z$2&lt;&gt;0,DATE(YEAR(Z463),MONTH(Z463),DAY(Z463))&gt;=$Y$2,(DATE(YEAR(Z463),MONTH(Z463),DAY(Z463))&lt;=$Z$2)),1,0)),
IF(AND($Y$2=0,$Z$2=0,DATE(YEAR(Z463),MONTH(Z463),DAY(Z463))&gt;=$O$6,(DATE(YEAR(Z463),MONTH(Z463),DAY(Z463))&lt;=$O$3),INDEX(Projects!$A$1:$O$1000,MATCH(Y463,Projects!$A$1:$A$1000,0),MATCH("Groupe",Projects!$A$1:$O$1,0))=$A$2),1,
IF(AND($Y$2&lt;&gt;0,$Z$2&lt;&gt;0,DATE(YEAR(Z463),MONTH(Z463),DAY(Z463))&gt;=$Y$2,(DATE(YEAR(Z463),MONTH(Z463),DAY(Z463))&lt;=$Z$2),INDEX(Projects!$A$1:$O$1000,MATCH(Y463,Projects!$A$1:$A$1000,0),MATCH("Groupe",Projects!$A$1:$O$1,0))=$A$2),1,0)))</f>
      </c>
      <c r="AB463" s="47" t="str">
        <f>IF(AA463&lt;&gt;0,SUM($AA$4:AA463),0)</f>
      </c>
      <c r="AC463" s="1"/>
      <c r="AD463" s="17"/>
      <c r="AF463" t="str">
        <f>Projects!A461</f>
      </c>
      <c r="AG463" s="1" t="str">
        <f>Projects!D461</f>
      </c>
      <c r="AH463" s="47" t="str">
        <f>IF($A$2="Tous",
IF(AND($AF$2=0,$AG$2=0,DATE(YEAR(AG463),MONTH(AG463),DAY(AG463))&gt;=$O$6,(DATE(YEAR(AG463),MONTH(AG463),DAY(AG463))&lt;=$O$3)),1,
IF(AND($AF$2&lt;&gt;0,$AG$2&lt;&gt;0,DATE(YEAR(AG463),MONTH(AG463),DAY(AG463))&gt;=$AF$2,(DATE(YEAR(AG463),MONTH(AG463),DAY(AG463))&lt;=$AG$2)),1,0)),
IF(AND($AF$2=0,$AG$2=0,DATE(YEAR(AG463),MONTH(AG463),DAY(AG463))&gt;=$O$6,(DATE(YEAR(AG463),MONTH(AG463),DAY(AG463))&lt;=$O$3),INDEX(Projects!$A$1:$O$1000,MATCH(AF463,Projects!$A$1:$A$1000,0),MATCH("Groupe",Projects!$A$1:$O$1,0))=$A$2),1,
IF(AND($AF$2&lt;&gt;0,$AG$2&lt;&gt;0,DATE(YEAR(AG463),MONTH(AG463),DAY(AG463))&gt;=$AF$2,(DATE(YEAR(AG463),MONTH(AG463),DAY(AG463))&lt;=$AG$2),INDEX(Projects!$A$1:$O$1000,MATCH(AF463,Projects!$A$1:$A$1000,0),MATCH("Groupe",Projects!$A$1:$O$1,0))=$A$2),1,0)))</f>
      </c>
      <c r="AI463" s="47" t="str">
        <f>IF(AH463&lt;&gt;0,SUM($AH$4:AH463),0)</f>
      </c>
      <c r="AJ463" s="1"/>
      <c r="AK463" s="17"/>
      <c r="AM463" t="str">
        <f>Potentials!A461</f>
      </c>
      <c r="AN463" s="1" t="str">
        <f>Potentials!L461</f>
      </c>
      <c r="AO463" s="47" t="str">
        <f>IF(INDEX(Potentials!$A$1:$O$1000,MATCH(R463,Potentials!$A$1:$A$1000,0),MATCH("Origine setup",Potentials!$A$1:$O$1,0))&lt;&gt;"",0,
IF($A$2="Tous",
IF(AND($AM$2=0,$AN$2=0,DATE(YEAR(AN463),MONTH(AN463),DAY(AN463))&gt;=$O$6,(DATE(YEAR(AN463),MONTH(AN463),DAY(AN463))&lt;=$O$3),INDEX(Potentials!$A$1:$O$10000,MATCH(AM463,Potentials!$A$1:$A$1000,0),MATCH("Statut",Potentials!$A$1:$O$1,0))="9 -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IF(AND($AM$2&lt;&gt;0,$AN$2&lt;&gt;0,DATE(YEAR(AN463),MONTH(AN463),DAY(AN463))&gt;=$AM$2,(DATE(YEAR(AN463),MONTH(AN463),DAY(AN463))&lt;=$AN$2),INDEX(Potentials!$A$1:$O$10000,MATCH(AM463,Potentials!$A$1:$A$1000,0),MATCH("Statut",Potentials!$A$1:$O$1,0))="9 - Perdu"),1,0)),
IF(AND($AM$2=0,$AN$2=0,DATE(YEAR(AN463),MONTH(AN463),DAY(AN463))&gt;=$O$6,(DATE(YEAR(AN463),MONTH(AN463),DAY(AN463))&lt;=$O$3),INDEX(Potentials!$A$1:$O$1000,MATCH(AM463,Potentials!$A$1:$A$1000,0),MATCH("Groupe",Potentials!$A$1:$O$1,0))=$A$2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,MATCH(AM463,Potentials!$A$1:$A$1000,0),MATCH("Groupe",Potentials!$A$1:$O$1,0))=$A$2,INDEX(Potentials!$A$1:$O$10000,MATCH(AM463,Potentials!$A$1:$A$1000,0),MATCH("Statut",Potentials!$A$1:$O$1,0))="9 - Perdu"),1,0))))</f>
      </c>
      <c r="AP463" s="47" t="str">
        <f>IF(AO463&lt;&gt;0,SUM($AO$4:AO463),0)</f>
      </c>
      <c r="AQ463" s="1"/>
      <c r="AR463" s="17"/>
      <c r="AT463" t="str">
        <f>IF(COUNTIF($AT$4:AT462,Potentials!B461)&gt;0,"",Potentials!B461)</f>
      </c>
      <c r="AU463" s="2" t="str">
        <f t="array" ref="AU463" aca="1" ca="1">IF($A$2="Tous",SUMPRODUCT((Potentials!$F$2:$F$2000)*(Potentials!$B$2:$B$2000=AT463)*(Potentials!$E$2:$E$2000&lt;&gt;"8 - Gagne")*(Potentials!$E$2:$E$2000&lt;&gt;"9 - Perdu")*(Potentials!$E$2:$E$2000&lt;&gt;"10 - Gele"))
+SUMPRODUCT((Potentials!$F$2:$F$2000=0)*(Potentials!$B$2:$B$2000=AT463)*(Potentials!$D$2:$D$2000)*(Potentials!$E$2:$E$2000&lt;&gt;"8 - Gagne")*(Potentials!$E$2:$E$2000&lt;&gt;"9 - Perdu")*(Potentials!$E$2:$E$2000&lt;&gt;"10 - Gele")),
SUMPRODUCT((Potentials!$F$2:$F$2000)*(Potentials!$B$2:$B$2000=AT463)*(Potentials!$E$2:$E$2000&lt;&gt;"8 - Gagne")*(Potentials!$E$2:$E$2000&lt;&gt;"9 - Perdu")*(Potentials!$E$2:$E$2000&lt;&gt;"10 - Gele")*(Potentials!$O$2:$O$2000=$A$2))
+SUMPRODUCT((Potentials!$F$2:$F$2000=0)*(Potentials!$B$2:$B$2000=AT463)*(Potentials!$D$2:$D$2000)*(Potentials!$E$2:$E$2000&lt;&gt;"8 - Gagne")*(Potentials!$E$2:$E$2000&lt;&gt;"9 - Perdu")*(Potentials!$E$2:$E$2000&lt;&gt;"10 - Gele")*(Potentials!$O$2:$O$2000=$A$2)))</f>
      </c>
      <c r="BA463" t="str">
        <f>Potentials!A461</f>
      </c>
      <c r="BB463" s="2" t="str">
        <f t="array" ref="BB463" aca="1" ca="1">IF($A$2="Tous",SUMPRODUCT((Potentials!$F$2:$F$2000)*(Potentials!$A$2:$A$2000=BA463)*(Potentials!$E$2:$E$2000&lt;&gt;"8 - Gagne")*(Potentials!$E$2:$E$2000&lt;&gt;"9 - Perdu")*(Potentials!$E$2:$E$2000&lt;&gt;"10 - Gele"))
+SUMPRODUCT((Potentials!$F$2:$F$2000=0)*(Potentials!$A$2:$A$2000=BA463)*(Potentials!$D$2:$D$2000)*(Potentials!$E$2:$E$2000&lt;&gt;"8 - Gagne")*(Potentials!$E$2:$E$2000&lt;&gt;"9 - Perdu")*(Potentials!$E$2:$E$2000&lt;&gt;"10 - Gele")),
SUMPRODUCT((Potentials!$F$2:$F$2000)*(Potentials!$A$2:$A$2000=BA463)*(Potentials!$E$2:$E$2000&lt;&gt;"8 - Gagne")*(Potentials!$E$2:$E$2000&lt;&gt;"9 - Perdu")*(Potentials!$E$2:$E$2000&lt;&gt;"10 - Gele")*(Potentials!$O$2:$O$2000=$A$2))
+SUMPRODUCT((Potentials!$F$2:$F$2000=0)*(Potentials!$A$2:$A$2000=BA463)*(Potentials!$D$2:$D$2000)*(Potentials!$E$2:$E$2000&lt;&gt;"8 - Gagne")*(Potentials!$E$2:$E$2000&lt;&gt;"9 - Perdu")*(Potentials!$E$2:$E$2000&lt;&gt;"10 - Gele")*(Potentials!$O$2:$O$2000=$A$2)))</f>
      </c>
    </row>
    <row r="464" spans="1:113">
      <c r="R464" t="str">
        <f>Potentials!A462</f>
      </c>
      <c r="S464" s="1" t="str">
        <f>Potentials!M462</f>
      </c>
      <c r="T464" s="47" t="str">
        <f>IF(INDEX(Potentials!$A$1:$O$1000,MATCH(R464,Potentials!$A$1:$A$1000,0),MATCH("Origine setup",Potentials!$A$1:$O$1,0))&lt;&gt;"",0,
IF($A$2="Tous",
IF(AND($R$2=0,$S$2=0,DATE(YEAR(S464),MONTH(S464),DAY(S464))&gt;=$O$6,(DATE(YEAR(S464),MONTH(S464),DAY(S464))&lt;=$O$3),LEFT(R464,3)="PRA"),1,
IF(AND($R$2&lt;&gt;0,$S$2&lt;&gt;0,DATE(YEAR(S464),MONTH(S464),DAY(S464))&gt;=$R$2,(DATE(YEAR(S464),MONTH(S464),DAY(S464))&lt;=$S$2),LEFT(R464,3)="PRA"),1,0)),
IF(AND($R$2=0,$S$2=0,DATE(YEAR(S464),MONTH(S464),DAY(S464))&gt;=$O$6,(DATE(YEAR(S464),MONTH(S464),DAY(S464))&lt;=$O$3),INDEX(Potentials!$A$1:$O$1000,MATCH(R464,Potentials!$A$1:$A$1000,0),MATCH("Groupe",Potentials!$A$1:$O$1,0))=$A$2,LEFT(R464,3)="PRA"),1,
IF(AND($R$2&lt;&gt;0,$S$2&lt;&gt;0,DATE(YEAR(S464),MONTH(S464),DAY(S464))&gt;=$R$2,(DATE(YEAR(S464),MONTH(S464),DAY(S464))&lt;=$S$2),INDEX(Potentials!$A$1:$O$1000,MATCH(R464,Potentials!$A$1:$A$1000,0),MATCH("Groupe",Potentials!$A$1:$O$1,0))=$A$2,LEFT(R464,3)="PRA"),1,0))))</f>
      </c>
      <c r="U464" s="47" t="str">
        <f>IF(T464&lt;&gt;0,SUM($T$4:T464),0)</f>
      </c>
      <c r="V464" s="1"/>
      <c r="W464" s="17"/>
      <c r="Y464" t="str">
        <f>Projects!A462</f>
      </c>
      <c r="Z464" s="1" t="str">
        <f>Projects!I462</f>
      </c>
      <c r="AA464" s="47" t="str">
        <f>IF($A$2="Tous",
IF(AND($Y$2=0,$Z$2=0,DATE(YEAR(Z464),MONTH(Z464),DAY(Z464))&gt;=$O$6,(DATE(YEAR(Z464),MONTH(Z464),DAY(Z464))&lt;=$O$3)),1,
IF(AND($Y$2&lt;&gt;0,$Z$2&lt;&gt;0,DATE(YEAR(Z464),MONTH(Z464),DAY(Z464))&gt;=$Y$2,(DATE(YEAR(Z464),MONTH(Z464),DAY(Z464))&lt;=$Z$2)),1,0)),
IF(AND($Y$2=0,$Z$2=0,DATE(YEAR(Z464),MONTH(Z464),DAY(Z464))&gt;=$O$6,(DATE(YEAR(Z464),MONTH(Z464),DAY(Z464))&lt;=$O$3),INDEX(Projects!$A$1:$O$1000,MATCH(Y464,Projects!$A$1:$A$1000,0),MATCH("Groupe",Projects!$A$1:$O$1,0))=$A$2),1,
IF(AND($Y$2&lt;&gt;0,$Z$2&lt;&gt;0,DATE(YEAR(Z464),MONTH(Z464),DAY(Z464))&gt;=$Y$2,(DATE(YEAR(Z464),MONTH(Z464),DAY(Z464))&lt;=$Z$2),INDEX(Projects!$A$1:$O$1000,MATCH(Y464,Projects!$A$1:$A$1000,0),MATCH("Groupe",Projects!$A$1:$O$1,0))=$A$2),1,0)))</f>
      </c>
      <c r="AB464" s="47" t="str">
        <f>IF(AA464&lt;&gt;0,SUM($AA$4:AA464),0)</f>
      </c>
      <c r="AC464" s="1"/>
      <c r="AD464" s="17"/>
      <c r="AF464" t="str">
        <f>Projects!A462</f>
      </c>
      <c r="AG464" s="1" t="str">
        <f>Projects!D462</f>
      </c>
      <c r="AH464" s="47" t="str">
        <f>IF($A$2="Tous",
IF(AND($AF$2=0,$AG$2=0,DATE(YEAR(AG464),MONTH(AG464),DAY(AG464))&gt;=$O$6,(DATE(YEAR(AG464),MONTH(AG464),DAY(AG464))&lt;=$O$3)),1,
IF(AND($AF$2&lt;&gt;0,$AG$2&lt;&gt;0,DATE(YEAR(AG464),MONTH(AG464),DAY(AG464))&gt;=$AF$2,(DATE(YEAR(AG464),MONTH(AG464),DAY(AG464))&lt;=$AG$2)),1,0)),
IF(AND($AF$2=0,$AG$2=0,DATE(YEAR(AG464),MONTH(AG464),DAY(AG464))&gt;=$O$6,(DATE(YEAR(AG464),MONTH(AG464),DAY(AG464))&lt;=$O$3),INDEX(Projects!$A$1:$O$1000,MATCH(AF464,Projects!$A$1:$A$1000,0),MATCH("Groupe",Projects!$A$1:$O$1,0))=$A$2),1,
IF(AND($AF$2&lt;&gt;0,$AG$2&lt;&gt;0,DATE(YEAR(AG464),MONTH(AG464),DAY(AG464))&gt;=$AF$2,(DATE(YEAR(AG464),MONTH(AG464),DAY(AG464))&lt;=$AG$2),INDEX(Projects!$A$1:$O$1000,MATCH(AF464,Projects!$A$1:$A$1000,0),MATCH("Groupe",Projects!$A$1:$O$1,0))=$A$2),1,0)))</f>
      </c>
      <c r="AI464" s="47" t="str">
        <f>IF(AH464&lt;&gt;0,SUM($AH$4:AH464),0)</f>
      </c>
      <c r="AJ464" s="1"/>
      <c r="AK464" s="17"/>
      <c r="AM464" t="str">
        <f>Potentials!A462</f>
      </c>
      <c r="AN464" s="1" t="str">
        <f>Potentials!L462</f>
      </c>
      <c r="AO464" s="47" t="str">
        <f>IF(INDEX(Potentials!$A$1:$O$1000,MATCH(R464,Potentials!$A$1:$A$1000,0),MATCH("Origine setup",Potentials!$A$1:$O$1,0))&lt;&gt;"",0,
IF($A$2="Tous",
IF(AND($AM$2=0,$AN$2=0,DATE(YEAR(AN464),MONTH(AN464),DAY(AN464))&gt;=$O$6,(DATE(YEAR(AN464),MONTH(AN464),DAY(AN464))&lt;=$O$3),INDEX(Potentials!$A$1:$O$10000,MATCH(AM464,Potentials!$A$1:$A$1000,0),MATCH("Statut",Potentials!$A$1:$O$1,0))="9 -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IF(AND($AM$2&lt;&gt;0,$AN$2&lt;&gt;0,DATE(YEAR(AN464),MONTH(AN464),DAY(AN464))&gt;=$AM$2,(DATE(YEAR(AN464),MONTH(AN464),DAY(AN464))&lt;=$AN$2),INDEX(Potentials!$A$1:$O$10000,MATCH(AM464,Potentials!$A$1:$A$1000,0),MATCH("Statut",Potentials!$A$1:$O$1,0))="9 - Perdu"),1,0)),
IF(AND($AM$2=0,$AN$2=0,DATE(YEAR(AN464),MONTH(AN464),DAY(AN464))&gt;=$O$6,(DATE(YEAR(AN464),MONTH(AN464),DAY(AN464))&lt;=$O$3),INDEX(Potentials!$A$1:$O$1000,MATCH(AM464,Potentials!$A$1:$A$1000,0),MATCH("Groupe",Potentials!$A$1:$O$1,0))=$A$2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,MATCH(AM464,Potentials!$A$1:$A$1000,0),MATCH("Groupe",Potentials!$A$1:$O$1,0))=$A$2,INDEX(Potentials!$A$1:$O$10000,MATCH(AM464,Potentials!$A$1:$A$1000,0),MATCH("Statut",Potentials!$A$1:$O$1,0))="9 - Perdu"),1,0))))</f>
      </c>
      <c r="AP464" s="47" t="str">
        <f>IF(AO464&lt;&gt;0,SUM($AO$4:AO464),0)</f>
      </c>
      <c r="AQ464" s="1"/>
      <c r="AR464" s="17"/>
      <c r="AT464" t="str">
        <f>IF(COUNTIF($AT$4:AT463,Potentials!B462)&gt;0,"",Potentials!B462)</f>
      </c>
      <c r="AU464" s="2" t="str">
        <f t="array" ref="AU464" aca="1" ca="1">IF($A$2="Tous",SUMPRODUCT((Potentials!$F$2:$F$2000)*(Potentials!$B$2:$B$2000=AT464)*(Potentials!$E$2:$E$2000&lt;&gt;"8 - Gagne")*(Potentials!$E$2:$E$2000&lt;&gt;"9 - Perdu")*(Potentials!$E$2:$E$2000&lt;&gt;"10 - Gele"))
+SUMPRODUCT((Potentials!$F$2:$F$2000=0)*(Potentials!$B$2:$B$2000=AT464)*(Potentials!$D$2:$D$2000)*(Potentials!$E$2:$E$2000&lt;&gt;"8 - Gagne")*(Potentials!$E$2:$E$2000&lt;&gt;"9 - Perdu")*(Potentials!$E$2:$E$2000&lt;&gt;"10 - Gele")),
SUMPRODUCT((Potentials!$F$2:$F$2000)*(Potentials!$B$2:$B$2000=AT464)*(Potentials!$E$2:$E$2000&lt;&gt;"8 - Gagne")*(Potentials!$E$2:$E$2000&lt;&gt;"9 - Perdu")*(Potentials!$E$2:$E$2000&lt;&gt;"10 - Gele")*(Potentials!$O$2:$O$2000=$A$2))
+SUMPRODUCT((Potentials!$F$2:$F$2000=0)*(Potentials!$B$2:$B$2000=AT464)*(Potentials!$D$2:$D$2000)*(Potentials!$E$2:$E$2000&lt;&gt;"8 - Gagne")*(Potentials!$E$2:$E$2000&lt;&gt;"9 - Perdu")*(Potentials!$E$2:$E$2000&lt;&gt;"10 - Gele")*(Potentials!$O$2:$O$2000=$A$2)))</f>
      </c>
      <c r="BA464" t="str">
        <f>Potentials!A462</f>
      </c>
      <c r="BB464" s="2" t="str">
        <f t="array" ref="BB464" aca="1" ca="1">IF($A$2="Tous",SUMPRODUCT((Potentials!$F$2:$F$2000)*(Potentials!$A$2:$A$2000=BA464)*(Potentials!$E$2:$E$2000&lt;&gt;"8 - Gagne")*(Potentials!$E$2:$E$2000&lt;&gt;"9 - Perdu")*(Potentials!$E$2:$E$2000&lt;&gt;"10 - Gele"))
+SUMPRODUCT((Potentials!$F$2:$F$2000=0)*(Potentials!$A$2:$A$2000=BA464)*(Potentials!$D$2:$D$2000)*(Potentials!$E$2:$E$2000&lt;&gt;"8 - Gagne")*(Potentials!$E$2:$E$2000&lt;&gt;"9 - Perdu")*(Potentials!$E$2:$E$2000&lt;&gt;"10 - Gele")),
SUMPRODUCT((Potentials!$F$2:$F$2000)*(Potentials!$A$2:$A$2000=BA464)*(Potentials!$E$2:$E$2000&lt;&gt;"8 - Gagne")*(Potentials!$E$2:$E$2000&lt;&gt;"9 - Perdu")*(Potentials!$E$2:$E$2000&lt;&gt;"10 - Gele")*(Potentials!$O$2:$O$2000=$A$2))
+SUMPRODUCT((Potentials!$F$2:$F$2000=0)*(Potentials!$A$2:$A$2000=BA464)*(Potentials!$D$2:$D$2000)*(Potentials!$E$2:$E$2000&lt;&gt;"8 - Gagne")*(Potentials!$E$2:$E$2000&lt;&gt;"9 - Perdu")*(Potentials!$E$2:$E$2000&lt;&gt;"10 - Gele")*(Potentials!$O$2:$O$2000=$A$2)))</f>
      </c>
    </row>
    <row r="465" spans="1:113">
      <c r="R465" t="str">
        <f>Potentials!A463</f>
      </c>
      <c r="S465" s="1" t="str">
        <f>Potentials!M463</f>
      </c>
      <c r="T465" s="47" t="str">
        <f>IF(INDEX(Potentials!$A$1:$O$1000,MATCH(R465,Potentials!$A$1:$A$1000,0),MATCH("Origine setup",Potentials!$A$1:$O$1,0))&lt;&gt;"",0,
IF($A$2="Tous",
IF(AND($R$2=0,$S$2=0,DATE(YEAR(S465),MONTH(S465),DAY(S465))&gt;=$O$6,(DATE(YEAR(S465),MONTH(S465),DAY(S465))&lt;=$O$3),LEFT(R465,3)="PRA"),1,
IF(AND($R$2&lt;&gt;0,$S$2&lt;&gt;0,DATE(YEAR(S465),MONTH(S465),DAY(S465))&gt;=$R$2,(DATE(YEAR(S465),MONTH(S465),DAY(S465))&lt;=$S$2),LEFT(R465,3)="PRA"),1,0)),
IF(AND($R$2=0,$S$2=0,DATE(YEAR(S465),MONTH(S465),DAY(S465))&gt;=$O$6,(DATE(YEAR(S465),MONTH(S465),DAY(S465))&lt;=$O$3),INDEX(Potentials!$A$1:$O$1000,MATCH(R465,Potentials!$A$1:$A$1000,0),MATCH("Groupe",Potentials!$A$1:$O$1,0))=$A$2,LEFT(R465,3)="PRA"),1,
IF(AND($R$2&lt;&gt;0,$S$2&lt;&gt;0,DATE(YEAR(S465),MONTH(S465),DAY(S465))&gt;=$R$2,(DATE(YEAR(S465),MONTH(S465),DAY(S465))&lt;=$S$2),INDEX(Potentials!$A$1:$O$1000,MATCH(R465,Potentials!$A$1:$A$1000,0),MATCH("Groupe",Potentials!$A$1:$O$1,0))=$A$2,LEFT(R465,3)="PRA"),1,0))))</f>
      </c>
      <c r="U465" s="47" t="str">
        <f>IF(T465&lt;&gt;0,SUM($T$4:T465),0)</f>
      </c>
      <c r="V465" s="1"/>
      <c r="W465" s="17"/>
      <c r="Y465" t="str">
        <f>Projects!A463</f>
      </c>
      <c r="Z465" s="1" t="str">
        <f>Projects!I463</f>
      </c>
      <c r="AA465" s="47" t="str">
        <f>IF($A$2="Tous",
IF(AND($Y$2=0,$Z$2=0,DATE(YEAR(Z465),MONTH(Z465),DAY(Z465))&gt;=$O$6,(DATE(YEAR(Z465),MONTH(Z465),DAY(Z465))&lt;=$O$3)),1,
IF(AND($Y$2&lt;&gt;0,$Z$2&lt;&gt;0,DATE(YEAR(Z465),MONTH(Z465),DAY(Z465))&gt;=$Y$2,(DATE(YEAR(Z465),MONTH(Z465),DAY(Z465))&lt;=$Z$2)),1,0)),
IF(AND($Y$2=0,$Z$2=0,DATE(YEAR(Z465),MONTH(Z465),DAY(Z465))&gt;=$O$6,(DATE(YEAR(Z465),MONTH(Z465),DAY(Z465))&lt;=$O$3),INDEX(Projects!$A$1:$O$1000,MATCH(Y465,Projects!$A$1:$A$1000,0),MATCH("Groupe",Projects!$A$1:$O$1,0))=$A$2),1,
IF(AND($Y$2&lt;&gt;0,$Z$2&lt;&gt;0,DATE(YEAR(Z465),MONTH(Z465),DAY(Z465))&gt;=$Y$2,(DATE(YEAR(Z465),MONTH(Z465),DAY(Z465))&lt;=$Z$2),INDEX(Projects!$A$1:$O$1000,MATCH(Y465,Projects!$A$1:$A$1000,0),MATCH("Groupe",Projects!$A$1:$O$1,0))=$A$2),1,0)))</f>
      </c>
      <c r="AB465" s="47" t="str">
        <f>IF(AA465&lt;&gt;0,SUM($AA$4:AA465),0)</f>
      </c>
      <c r="AC465" s="1"/>
      <c r="AD465" s="17"/>
      <c r="AF465" t="str">
        <f>Projects!A463</f>
      </c>
      <c r="AG465" s="1" t="str">
        <f>Projects!D463</f>
      </c>
      <c r="AH465" s="47" t="str">
        <f>IF($A$2="Tous",
IF(AND($AF$2=0,$AG$2=0,DATE(YEAR(AG465),MONTH(AG465),DAY(AG465))&gt;=$O$6,(DATE(YEAR(AG465),MONTH(AG465),DAY(AG465))&lt;=$O$3)),1,
IF(AND($AF$2&lt;&gt;0,$AG$2&lt;&gt;0,DATE(YEAR(AG465),MONTH(AG465),DAY(AG465))&gt;=$AF$2,(DATE(YEAR(AG465),MONTH(AG465),DAY(AG465))&lt;=$AG$2)),1,0)),
IF(AND($AF$2=0,$AG$2=0,DATE(YEAR(AG465),MONTH(AG465),DAY(AG465))&gt;=$O$6,(DATE(YEAR(AG465),MONTH(AG465),DAY(AG465))&lt;=$O$3),INDEX(Projects!$A$1:$O$1000,MATCH(AF465,Projects!$A$1:$A$1000,0),MATCH("Groupe",Projects!$A$1:$O$1,0))=$A$2),1,
IF(AND($AF$2&lt;&gt;0,$AG$2&lt;&gt;0,DATE(YEAR(AG465),MONTH(AG465),DAY(AG465))&gt;=$AF$2,(DATE(YEAR(AG465),MONTH(AG465),DAY(AG465))&lt;=$AG$2),INDEX(Projects!$A$1:$O$1000,MATCH(AF465,Projects!$A$1:$A$1000,0),MATCH("Groupe",Projects!$A$1:$O$1,0))=$A$2),1,0)))</f>
      </c>
      <c r="AI465" s="47" t="str">
        <f>IF(AH465&lt;&gt;0,SUM($AH$4:AH465),0)</f>
      </c>
      <c r="AJ465" s="1"/>
      <c r="AK465" s="17"/>
      <c r="AM465" t="str">
        <f>Potentials!A463</f>
      </c>
      <c r="AN465" s="1" t="str">
        <f>Potentials!L463</f>
      </c>
      <c r="AO465" s="47" t="str">
        <f>IF(INDEX(Potentials!$A$1:$O$1000,MATCH(R465,Potentials!$A$1:$A$1000,0),MATCH("Origine setup",Potentials!$A$1:$O$1,0))&lt;&gt;"",0,
IF($A$2="Tous",
IF(AND($AM$2=0,$AN$2=0,DATE(YEAR(AN465),MONTH(AN465),DAY(AN465))&gt;=$O$6,(DATE(YEAR(AN465),MONTH(AN465),DAY(AN465))&lt;=$O$3),INDEX(Potentials!$A$1:$O$10000,MATCH(AM465,Potentials!$A$1:$A$1000,0),MATCH("Statut",Potentials!$A$1:$O$1,0))="9 -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IF(AND($AM$2&lt;&gt;0,$AN$2&lt;&gt;0,DATE(YEAR(AN465),MONTH(AN465),DAY(AN465))&gt;=$AM$2,(DATE(YEAR(AN465),MONTH(AN465),DAY(AN465))&lt;=$AN$2),INDEX(Potentials!$A$1:$O$10000,MATCH(AM465,Potentials!$A$1:$A$1000,0),MATCH("Statut",Potentials!$A$1:$O$1,0))="9 - Perdu"),1,0)),
IF(AND($AM$2=0,$AN$2=0,DATE(YEAR(AN465),MONTH(AN465),DAY(AN465))&gt;=$O$6,(DATE(YEAR(AN465),MONTH(AN465),DAY(AN465))&lt;=$O$3),INDEX(Potentials!$A$1:$O$1000,MATCH(AM465,Potentials!$A$1:$A$1000,0),MATCH("Groupe",Potentials!$A$1:$O$1,0))=$A$2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,MATCH(AM465,Potentials!$A$1:$A$1000,0),MATCH("Groupe",Potentials!$A$1:$O$1,0))=$A$2,INDEX(Potentials!$A$1:$O$10000,MATCH(AM465,Potentials!$A$1:$A$1000,0),MATCH("Statut",Potentials!$A$1:$O$1,0))="9 - Perdu"),1,0))))</f>
      </c>
      <c r="AP465" s="47" t="str">
        <f>IF(AO465&lt;&gt;0,SUM($AO$4:AO465),0)</f>
      </c>
      <c r="AQ465" s="1"/>
      <c r="AR465" s="17"/>
      <c r="AT465" t="str">
        <f>IF(COUNTIF($AT$4:AT464,Potentials!B463)&gt;0,"",Potentials!B463)</f>
      </c>
      <c r="AU465" s="2" t="str">
        <f t="array" ref="AU465" aca="1" ca="1">IF($A$2="Tous",SUMPRODUCT((Potentials!$F$2:$F$2000)*(Potentials!$B$2:$B$2000=AT465)*(Potentials!$E$2:$E$2000&lt;&gt;"8 - Gagne")*(Potentials!$E$2:$E$2000&lt;&gt;"9 - Perdu")*(Potentials!$E$2:$E$2000&lt;&gt;"10 - Gele"))
+SUMPRODUCT((Potentials!$F$2:$F$2000=0)*(Potentials!$B$2:$B$2000=AT465)*(Potentials!$D$2:$D$2000)*(Potentials!$E$2:$E$2000&lt;&gt;"8 - Gagne")*(Potentials!$E$2:$E$2000&lt;&gt;"9 - Perdu")*(Potentials!$E$2:$E$2000&lt;&gt;"10 - Gele")),
SUMPRODUCT((Potentials!$F$2:$F$2000)*(Potentials!$B$2:$B$2000=AT465)*(Potentials!$E$2:$E$2000&lt;&gt;"8 - Gagne")*(Potentials!$E$2:$E$2000&lt;&gt;"9 - Perdu")*(Potentials!$E$2:$E$2000&lt;&gt;"10 - Gele")*(Potentials!$O$2:$O$2000=$A$2))
+SUMPRODUCT((Potentials!$F$2:$F$2000=0)*(Potentials!$B$2:$B$2000=AT465)*(Potentials!$D$2:$D$2000)*(Potentials!$E$2:$E$2000&lt;&gt;"8 - Gagne")*(Potentials!$E$2:$E$2000&lt;&gt;"9 - Perdu")*(Potentials!$E$2:$E$2000&lt;&gt;"10 - Gele")*(Potentials!$O$2:$O$2000=$A$2)))</f>
      </c>
      <c r="BA465" t="str">
        <f>Potentials!A463</f>
      </c>
      <c r="BB465" s="2" t="str">
        <f t="array" ref="BB465" aca="1" ca="1">IF($A$2="Tous",SUMPRODUCT((Potentials!$F$2:$F$2000)*(Potentials!$A$2:$A$2000=BA465)*(Potentials!$E$2:$E$2000&lt;&gt;"8 - Gagne")*(Potentials!$E$2:$E$2000&lt;&gt;"9 - Perdu")*(Potentials!$E$2:$E$2000&lt;&gt;"10 - Gele"))
+SUMPRODUCT((Potentials!$F$2:$F$2000=0)*(Potentials!$A$2:$A$2000=BA465)*(Potentials!$D$2:$D$2000)*(Potentials!$E$2:$E$2000&lt;&gt;"8 - Gagne")*(Potentials!$E$2:$E$2000&lt;&gt;"9 - Perdu")*(Potentials!$E$2:$E$2000&lt;&gt;"10 - Gele")),
SUMPRODUCT((Potentials!$F$2:$F$2000)*(Potentials!$A$2:$A$2000=BA465)*(Potentials!$E$2:$E$2000&lt;&gt;"8 - Gagne")*(Potentials!$E$2:$E$2000&lt;&gt;"9 - Perdu")*(Potentials!$E$2:$E$2000&lt;&gt;"10 - Gele")*(Potentials!$O$2:$O$2000=$A$2))
+SUMPRODUCT((Potentials!$F$2:$F$2000=0)*(Potentials!$A$2:$A$2000=BA465)*(Potentials!$D$2:$D$2000)*(Potentials!$E$2:$E$2000&lt;&gt;"8 - Gagne")*(Potentials!$E$2:$E$2000&lt;&gt;"9 - Perdu")*(Potentials!$E$2:$E$2000&lt;&gt;"10 - Gele")*(Potentials!$O$2:$O$2000=$A$2)))</f>
      </c>
    </row>
    <row r="466" spans="1:113">
      <c r="R466" t="str">
        <f>Potentials!A464</f>
      </c>
      <c r="S466" s="1" t="str">
        <f>Potentials!M464</f>
      </c>
      <c r="T466" s="47" t="str">
        <f>IF(INDEX(Potentials!$A$1:$O$1000,MATCH(R466,Potentials!$A$1:$A$1000,0),MATCH("Origine setup",Potentials!$A$1:$O$1,0))&lt;&gt;"",0,
IF($A$2="Tous",
IF(AND($R$2=0,$S$2=0,DATE(YEAR(S466),MONTH(S466),DAY(S466))&gt;=$O$6,(DATE(YEAR(S466),MONTH(S466),DAY(S466))&lt;=$O$3),LEFT(R466,3)="PRA"),1,
IF(AND($R$2&lt;&gt;0,$S$2&lt;&gt;0,DATE(YEAR(S466),MONTH(S466),DAY(S466))&gt;=$R$2,(DATE(YEAR(S466),MONTH(S466),DAY(S466))&lt;=$S$2),LEFT(R466,3)="PRA"),1,0)),
IF(AND($R$2=0,$S$2=0,DATE(YEAR(S466),MONTH(S466),DAY(S466))&gt;=$O$6,(DATE(YEAR(S466),MONTH(S466),DAY(S466))&lt;=$O$3),INDEX(Potentials!$A$1:$O$1000,MATCH(R466,Potentials!$A$1:$A$1000,0),MATCH("Groupe",Potentials!$A$1:$O$1,0))=$A$2,LEFT(R466,3)="PRA"),1,
IF(AND($R$2&lt;&gt;0,$S$2&lt;&gt;0,DATE(YEAR(S466),MONTH(S466),DAY(S466))&gt;=$R$2,(DATE(YEAR(S466),MONTH(S466),DAY(S466))&lt;=$S$2),INDEX(Potentials!$A$1:$O$1000,MATCH(R466,Potentials!$A$1:$A$1000,0),MATCH("Groupe",Potentials!$A$1:$O$1,0))=$A$2,LEFT(R466,3)="PRA"),1,0))))</f>
      </c>
      <c r="U466" s="47" t="str">
        <f>IF(T466&lt;&gt;0,SUM($T$4:T466),0)</f>
      </c>
      <c r="V466" s="1"/>
      <c r="W466" s="17"/>
      <c r="Y466" t="str">
        <f>Projects!A464</f>
      </c>
      <c r="Z466" s="1" t="str">
        <f>Projects!I464</f>
      </c>
      <c r="AA466" s="47" t="str">
        <f>IF($A$2="Tous",
IF(AND($Y$2=0,$Z$2=0,DATE(YEAR(Z466),MONTH(Z466),DAY(Z466))&gt;=$O$6,(DATE(YEAR(Z466),MONTH(Z466),DAY(Z466))&lt;=$O$3)),1,
IF(AND($Y$2&lt;&gt;0,$Z$2&lt;&gt;0,DATE(YEAR(Z466),MONTH(Z466),DAY(Z466))&gt;=$Y$2,(DATE(YEAR(Z466),MONTH(Z466),DAY(Z466))&lt;=$Z$2)),1,0)),
IF(AND($Y$2=0,$Z$2=0,DATE(YEAR(Z466),MONTH(Z466),DAY(Z466))&gt;=$O$6,(DATE(YEAR(Z466),MONTH(Z466),DAY(Z466))&lt;=$O$3),INDEX(Projects!$A$1:$O$1000,MATCH(Y466,Projects!$A$1:$A$1000,0),MATCH("Groupe",Projects!$A$1:$O$1,0))=$A$2),1,
IF(AND($Y$2&lt;&gt;0,$Z$2&lt;&gt;0,DATE(YEAR(Z466),MONTH(Z466),DAY(Z466))&gt;=$Y$2,(DATE(YEAR(Z466),MONTH(Z466),DAY(Z466))&lt;=$Z$2),INDEX(Projects!$A$1:$O$1000,MATCH(Y466,Projects!$A$1:$A$1000,0),MATCH("Groupe",Projects!$A$1:$O$1,0))=$A$2),1,0)))</f>
      </c>
      <c r="AB466" s="47" t="str">
        <f>IF(AA466&lt;&gt;0,SUM($AA$4:AA466),0)</f>
      </c>
      <c r="AC466" s="1"/>
      <c r="AD466" s="17"/>
      <c r="AF466" t="str">
        <f>Projects!A464</f>
      </c>
      <c r="AG466" s="1" t="str">
        <f>Projects!D464</f>
      </c>
      <c r="AH466" s="47" t="str">
        <f>IF($A$2="Tous",
IF(AND($AF$2=0,$AG$2=0,DATE(YEAR(AG466),MONTH(AG466),DAY(AG466))&gt;=$O$6,(DATE(YEAR(AG466),MONTH(AG466),DAY(AG466))&lt;=$O$3)),1,
IF(AND($AF$2&lt;&gt;0,$AG$2&lt;&gt;0,DATE(YEAR(AG466),MONTH(AG466),DAY(AG466))&gt;=$AF$2,(DATE(YEAR(AG466),MONTH(AG466),DAY(AG466))&lt;=$AG$2)),1,0)),
IF(AND($AF$2=0,$AG$2=0,DATE(YEAR(AG466),MONTH(AG466),DAY(AG466))&gt;=$O$6,(DATE(YEAR(AG466),MONTH(AG466),DAY(AG466))&lt;=$O$3),INDEX(Projects!$A$1:$O$1000,MATCH(AF466,Projects!$A$1:$A$1000,0),MATCH("Groupe",Projects!$A$1:$O$1,0))=$A$2),1,
IF(AND($AF$2&lt;&gt;0,$AG$2&lt;&gt;0,DATE(YEAR(AG466),MONTH(AG466),DAY(AG466))&gt;=$AF$2,(DATE(YEAR(AG466),MONTH(AG466),DAY(AG466))&lt;=$AG$2),INDEX(Projects!$A$1:$O$1000,MATCH(AF466,Projects!$A$1:$A$1000,0),MATCH("Groupe",Projects!$A$1:$O$1,0))=$A$2),1,0)))</f>
      </c>
      <c r="AI466" s="47" t="str">
        <f>IF(AH466&lt;&gt;0,SUM($AH$4:AH466),0)</f>
      </c>
      <c r="AJ466" s="1"/>
      <c r="AK466" s="17"/>
      <c r="AM466" t="str">
        <f>Potentials!A464</f>
      </c>
      <c r="AN466" s="1" t="str">
        <f>Potentials!L464</f>
      </c>
      <c r="AO466" s="47" t="str">
        <f>IF(INDEX(Potentials!$A$1:$O$1000,MATCH(R466,Potentials!$A$1:$A$1000,0),MATCH("Origine setup",Potentials!$A$1:$O$1,0))&lt;&gt;"",0,
IF($A$2="Tous",
IF(AND($AM$2=0,$AN$2=0,DATE(YEAR(AN466),MONTH(AN466),DAY(AN466))&gt;=$O$6,(DATE(YEAR(AN466),MONTH(AN466),DAY(AN466))&lt;=$O$3),INDEX(Potentials!$A$1:$O$10000,MATCH(AM466,Potentials!$A$1:$A$1000,0),MATCH("Statut",Potentials!$A$1:$O$1,0))="9 -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IF(AND($AM$2&lt;&gt;0,$AN$2&lt;&gt;0,DATE(YEAR(AN466),MONTH(AN466),DAY(AN466))&gt;=$AM$2,(DATE(YEAR(AN466),MONTH(AN466),DAY(AN466))&lt;=$AN$2),INDEX(Potentials!$A$1:$O$10000,MATCH(AM466,Potentials!$A$1:$A$1000,0),MATCH("Statut",Potentials!$A$1:$O$1,0))="9 - Perdu"),1,0)),
IF(AND($AM$2=0,$AN$2=0,DATE(YEAR(AN466),MONTH(AN466),DAY(AN466))&gt;=$O$6,(DATE(YEAR(AN466),MONTH(AN466),DAY(AN466))&lt;=$O$3),INDEX(Potentials!$A$1:$O$1000,MATCH(AM466,Potentials!$A$1:$A$1000,0),MATCH("Groupe",Potentials!$A$1:$O$1,0))=$A$2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,MATCH(AM466,Potentials!$A$1:$A$1000,0),MATCH("Groupe",Potentials!$A$1:$O$1,0))=$A$2,INDEX(Potentials!$A$1:$O$10000,MATCH(AM466,Potentials!$A$1:$A$1000,0),MATCH("Statut",Potentials!$A$1:$O$1,0))="9 - Perdu"),1,0))))</f>
      </c>
      <c r="AP466" s="47" t="str">
        <f>IF(AO466&lt;&gt;0,SUM($AO$4:AO466),0)</f>
      </c>
      <c r="AQ466" s="1"/>
      <c r="AR466" s="17"/>
      <c r="AT466" t="str">
        <f>IF(COUNTIF($AT$4:AT465,Potentials!B464)&gt;0,"",Potentials!B464)</f>
      </c>
      <c r="AU466" s="2" t="str">
        <f t="array" ref="AU466" aca="1" ca="1">IF($A$2="Tous",SUMPRODUCT((Potentials!$F$2:$F$2000)*(Potentials!$B$2:$B$2000=AT466)*(Potentials!$E$2:$E$2000&lt;&gt;"8 - Gagne")*(Potentials!$E$2:$E$2000&lt;&gt;"9 - Perdu")*(Potentials!$E$2:$E$2000&lt;&gt;"10 - Gele"))
+SUMPRODUCT((Potentials!$F$2:$F$2000=0)*(Potentials!$B$2:$B$2000=AT466)*(Potentials!$D$2:$D$2000)*(Potentials!$E$2:$E$2000&lt;&gt;"8 - Gagne")*(Potentials!$E$2:$E$2000&lt;&gt;"9 - Perdu")*(Potentials!$E$2:$E$2000&lt;&gt;"10 - Gele")),
SUMPRODUCT((Potentials!$F$2:$F$2000)*(Potentials!$B$2:$B$2000=AT466)*(Potentials!$E$2:$E$2000&lt;&gt;"8 - Gagne")*(Potentials!$E$2:$E$2000&lt;&gt;"9 - Perdu")*(Potentials!$E$2:$E$2000&lt;&gt;"10 - Gele")*(Potentials!$O$2:$O$2000=$A$2))
+SUMPRODUCT((Potentials!$F$2:$F$2000=0)*(Potentials!$B$2:$B$2000=AT466)*(Potentials!$D$2:$D$2000)*(Potentials!$E$2:$E$2000&lt;&gt;"8 - Gagne")*(Potentials!$E$2:$E$2000&lt;&gt;"9 - Perdu")*(Potentials!$E$2:$E$2000&lt;&gt;"10 - Gele")*(Potentials!$O$2:$O$2000=$A$2)))</f>
      </c>
      <c r="BA466" t="str">
        <f>Potentials!A464</f>
      </c>
      <c r="BB466" s="2" t="str">
        <f t="array" ref="BB466" aca="1" ca="1">IF($A$2="Tous",SUMPRODUCT((Potentials!$F$2:$F$2000)*(Potentials!$A$2:$A$2000=BA466)*(Potentials!$E$2:$E$2000&lt;&gt;"8 - Gagne")*(Potentials!$E$2:$E$2000&lt;&gt;"9 - Perdu")*(Potentials!$E$2:$E$2000&lt;&gt;"10 - Gele"))
+SUMPRODUCT((Potentials!$F$2:$F$2000=0)*(Potentials!$A$2:$A$2000=BA466)*(Potentials!$D$2:$D$2000)*(Potentials!$E$2:$E$2000&lt;&gt;"8 - Gagne")*(Potentials!$E$2:$E$2000&lt;&gt;"9 - Perdu")*(Potentials!$E$2:$E$2000&lt;&gt;"10 - Gele")),
SUMPRODUCT((Potentials!$F$2:$F$2000)*(Potentials!$A$2:$A$2000=BA466)*(Potentials!$E$2:$E$2000&lt;&gt;"8 - Gagne")*(Potentials!$E$2:$E$2000&lt;&gt;"9 - Perdu")*(Potentials!$E$2:$E$2000&lt;&gt;"10 - Gele")*(Potentials!$O$2:$O$2000=$A$2))
+SUMPRODUCT((Potentials!$F$2:$F$2000=0)*(Potentials!$A$2:$A$2000=BA466)*(Potentials!$D$2:$D$2000)*(Potentials!$E$2:$E$2000&lt;&gt;"8 - Gagne")*(Potentials!$E$2:$E$2000&lt;&gt;"9 - Perdu")*(Potentials!$E$2:$E$2000&lt;&gt;"10 - Gele")*(Potentials!$O$2:$O$2000=$A$2)))</f>
      </c>
    </row>
    <row r="467" spans="1:113">
      <c r="R467" t="str">
        <f>Potentials!A465</f>
      </c>
      <c r="S467" s="1" t="str">
        <f>Potentials!M465</f>
      </c>
      <c r="T467" s="47" t="str">
        <f>IF(INDEX(Potentials!$A$1:$O$1000,MATCH(R467,Potentials!$A$1:$A$1000,0),MATCH("Origine setup",Potentials!$A$1:$O$1,0))&lt;&gt;"",0,
IF($A$2="Tous",
IF(AND($R$2=0,$S$2=0,DATE(YEAR(S467),MONTH(S467),DAY(S467))&gt;=$O$6,(DATE(YEAR(S467),MONTH(S467),DAY(S467))&lt;=$O$3),LEFT(R467,3)="PRA"),1,
IF(AND($R$2&lt;&gt;0,$S$2&lt;&gt;0,DATE(YEAR(S467),MONTH(S467),DAY(S467))&gt;=$R$2,(DATE(YEAR(S467),MONTH(S467),DAY(S467))&lt;=$S$2),LEFT(R467,3)="PRA"),1,0)),
IF(AND($R$2=0,$S$2=0,DATE(YEAR(S467),MONTH(S467),DAY(S467))&gt;=$O$6,(DATE(YEAR(S467),MONTH(S467),DAY(S467))&lt;=$O$3),INDEX(Potentials!$A$1:$O$1000,MATCH(R467,Potentials!$A$1:$A$1000,0),MATCH("Groupe",Potentials!$A$1:$O$1,0))=$A$2,LEFT(R467,3)="PRA"),1,
IF(AND($R$2&lt;&gt;0,$S$2&lt;&gt;0,DATE(YEAR(S467),MONTH(S467),DAY(S467))&gt;=$R$2,(DATE(YEAR(S467),MONTH(S467),DAY(S467))&lt;=$S$2),INDEX(Potentials!$A$1:$O$1000,MATCH(R467,Potentials!$A$1:$A$1000,0),MATCH("Groupe",Potentials!$A$1:$O$1,0))=$A$2,LEFT(R467,3)="PRA"),1,0))))</f>
      </c>
      <c r="U467" s="47" t="str">
        <f>IF(T467&lt;&gt;0,SUM($T$4:T467),0)</f>
      </c>
      <c r="V467" s="1"/>
      <c r="W467" s="17"/>
      <c r="Y467" t="str">
        <f>Projects!A465</f>
      </c>
      <c r="Z467" s="1" t="str">
        <f>Projects!I465</f>
      </c>
      <c r="AA467" s="47" t="str">
        <f>IF($A$2="Tous",
IF(AND($Y$2=0,$Z$2=0,DATE(YEAR(Z467),MONTH(Z467),DAY(Z467))&gt;=$O$6,(DATE(YEAR(Z467),MONTH(Z467),DAY(Z467))&lt;=$O$3)),1,
IF(AND($Y$2&lt;&gt;0,$Z$2&lt;&gt;0,DATE(YEAR(Z467),MONTH(Z467),DAY(Z467))&gt;=$Y$2,(DATE(YEAR(Z467),MONTH(Z467),DAY(Z467))&lt;=$Z$2)),1,0)),
IF(AND($Y$2=0,$Z$2=0,DATE(YEAR(Z467),MONTH(Z467),DAY(Z467))&gt;=$O$6,(DATE(YEAR(Z467),MONTH(Z467),DAY(Z467))&lt;=$O$3),INDEX(Projects!$A$1:$O$1000,MATCH(Y467,Projects!$A$1:$A$1000,0),MATCH("Groupe",Projects!$A$1:$O$1,0))=$A$2),1,
IF(AND($Y$2&lt;&gt;0,$Z$2&lt;&gt;0,DATE(YEAR(Z467),MONTH(Z467),DAY(Z467))&gt;=$Y$2,(DATE(YEAR(Z467),MONTH(Z467),DAY(Z467))&lt;=$Z$2),INDEX(Projects!$A$1:$O$1000,MATCH(Y467,Projects!$A$1:$A$1000,0),MATCH("Groupe",Projects!$A$1:$O$1,0))=$A$2),1,0)))</f>
      </c>
      <c r="AB467" s="47" t="str">
        <f>IF(AA467&lt;&gt;0,SUM($AA$4:AA467),0)</f>
      </c>
      <c r="AC467" s="1"/>
      <c r="AD467" s="17"/>
      <c r="AF467" t="str">
        <f>Projects!A465</f>
      </c>
      <c r="AG467" s="1" t="str">
        <f>Projects!D465</f>
      </c>
      <c r="AH467" s="47" t="str">
        <f>IF($A$2="Tous",
IF(AND($AF$2=0,$AG$2=0,DATE(YEAR(AG467),MONTH(AG467),DAY(AG467))&gt;=$O$6,(DATE(YEAR(AG467),MONTH(AG467),DAY(AG467))&lt;=$O$3)),1,
IF(AND($AF$2&lt;&gt;0,$AG$2&lt;&gt;0,DATE(YEAR(AG467),MONTH(AG467),DAY(AG467))&gt;=$AF$2,(DATE(YEAR(AG467),MONTH(AG467),DAY(AG467))&lt;=$AG$2)),1,0)),
IF(AND($AF$2=0,$AG$2=0,DATE(YEAR(AG467),MONTH(AG467),DAY(AG467))&gt;=$O$6,(DATE(YEAR(AG467),MONTH(AG467),DAY(AG467))&lt;=$O$3),INDEX(Projects!$A$1:$O$1000,MATCH(AF467,Projects!$A$1:$A$1000,0),MATCH("Groupe",Projects!$A$1:$O$1,0))=$A$2),1,
IF(AND($AF$2&lt;&gt;0,$AG$2&lt;&gt;0,DATE(YEAR(AG467),MONTH(AG467),DAY(AG467))&gt;=$AF$2,(DATE(YEAR(AG467),MONTH(AG467),DAY(AG467))&lt;=$AG$2),INDEX(Projects!$A$1:$O$1000,MATCH(AF467,Projects!$A$1:$A$1000,0),MATCH("Groupe",Projects!$A$1:$O$1,0))=$A$2),1,0)))</f>
      </c>
      <c r="AI467" s="47" t="str">
        <f>IF(AH467&lt;&gt;0,SUM($AH$4:AH467),0)</f>
      </c>
      <c r="AJ467" s="1"/>
      <c r="AK467" s="17"/>
      <c r="AM467" t="str">
        <f>Potentials!A465</f>
      </c>
      <c r="AN467" s="1" t="str">
        <f>Potentials!L465</f>
      </c>
      <c r="AO467" s="47" t="str">
        <f>IF(INDEX(Potentials!$A$1:$O$1000,MATCH(R467,Potentials!$A$1:$A$1000,0),MATCH("Origine setup",Potentials!$A$1:$O$1,0))&lt;&gt;"",0,
IF($A$2="Tous",
IF(AND($AM$2=0,$AN$2=0,DATE(YEAR(AN467),MONTH(AN467),DAY(AN467))&gt;=$O$6,(DATE(YEAR(AN467),MONTH(AN467),DAY(AN467))&lt;=$O$3),INDEX(Potentials!$A$1:$O$10000,MATCH(AM467,Potentials!$A$1:$A$1000,0),MATCH("Statut",Potentials!$A$1:$O$1,0))="9 -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IF(AND($AM$2&lt;&gt;0,$AN$2&lt;&gt;0,DATE(YEAR(AN467),MONTH(AN467),DAY(AN467))&gt;=$AM$2,(DATE(YEAR(AN467),MONTH(AN467),DAY(AN467))&lt;=$AN$2),INDEX(Potentials!$A$1:$O$10000,MATCH(AM467,Potentials!$A$1:$A$1000,0),MATCH("Statut",Potentials!$A$1:$O$1,0))="9 - Perdu"),1,0)),
IF(AND($AM$2=0,$AN$2=0,DATE(YEAR(AN467),MONTH(AN467),DAY(AN467))&gt;=$O$6,(DATE(YEAR(AN467),MONTH(AN467),DAY(AN467))&lt;=$O$3),INDEX(Potentials!$A$1:$O$1000,MATCH(AM467,Potentials!$A$1:$A$1000,0),MATCH("Groupe",Potentials!$A$1:$O$1,0))=$A$2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,MATCH(AM467,Potentials!$A$1:$A$1000,0),MATCH("Groupe",Potentials!$A$1:$O$1,0))=$A$2,INDEX(Potentials!$A$1:$O$10000,MATCH(AM467,Potentials!$A$1:$A$1000,0),MATCH("Statut",Potentials!$A$1:$O$1,0))="9 - Perdu"),1,0))))</f>
      </c>
      <c r="AP467" s="47" t="str">
        <f>IF(AO467&lt;&gt;0,SUM($AO$4:AO467),0)</f>
      </c>
      <c r="AQ467" s="1"/>
      <c r="AR467" s="17"/>
      <c r="AT467" t="str">
        <f>IF(COUNTIF($AT$4:AT466,Potentials!B465)&gt;0,"",Potentials!B465)</f>
      </c>
      <c r="AU467" s="2" t="str">
        <f t="array" ref="AU467" aca="1" ca="1">IF($A$2="Tous",SUMPRODUCT((Potentials!$F$2:$F$2000)*(Potentials!$B$2:$B$2000=AT467)*(Potentials!$E$2:$E$2000&lt;&gt;"8 - Gagne")*(Potentials!$E$2:$E$2000&lt;&gt;"9 - Perdu")*(Potentials!$E$2:$E$2000&lt;&gt;"10 - Gele"))
+SUMPRODUCT((Potentials!$F$2:$F$2000=0)*(Potentials!$B$2:$B$2000=AT467)*(Potentials!$D$2:$D$2000)*(Potentials!$E$2:$E$2000&lt;&gt;"8 - Gagne")*(Potentials!$E$2:$E$2000&lt;&gt;"9 - Perdu")*(Potentials!$E$2:$E$2000&lt;&gt;"10 - Gele")),
SUMPRODUCT((Potentials!$F$2:$F$2000)*(Potentials!$B$2:$B$2000=AT467)*(Potentials!$E$2:$E$2000&lt;&gt;"8 - Gagne")*(Potentials!$E$2:$E$2000&lt;&gt;"9 - Perdu")*(Potentials!$E$2:$E$2000&lt;&gt;"10 - Gele")*(Potentials!$O$2:$O$2000=$A$2))
+SUMPRODUCT((Potentials!$F$2:$F$2000=0)*(Potentials!$B$2:$B$2000=AT467)*(Potentials!$D$2:$D$2000)*(Potentials!$E$2:$E$2000&lt;&gt;"8 - Gagne")*(Potentials!$E$2:$E$2000&lt;&gt;"9 - Perdu")*(Potentials!$E$2:$E$2000&lt;&gt;"10 - Gele")*(Potentials!$O$2:$O$2000=$A$2)))</f>
      </c>
      <c r="BA467" t="str">
        <f>Potentials!A465</f>
      </c>
      <c r="BB467" s="2" t="str">
        <f t="array" ref="BB467" aca="1" ca="1">IF($A$2="Tous",SUMPRODUCT((Potentials!$F$2:$F$2000)*(Potentials!$A$2:$A$2000=BA467)*(Potentials!$E$2:$E$2000&lt;&gt;"8 - Gagne")*(Potentials!$E$2:$E$2000&lt;&gt;"9 - Perdu")*(Potentials!$E$2:$E$2000&lt;&gt;"10 - Gele"))
+SUMPRODUCT((Potentials!$F$2:$F$2000=0)*(Potentials!$A$2:$A$2000=BA467)*(Potentials!$D$2:$D$2000)*(Potentials!$E$2:$E$2000&lt;&gt;"8 - Gagne")*(Potentials!$E$2:$E$2000&lt;&gt;"9 - Perdu")*(Potentials!$E$2:$E$2000&lt;&gt;"10 - Gele")),
SUMPRODUCT((Potentials!$F$2:$F$2000)*(Potentials!$A$2:$A$2000=BA467)*(Potentials!$E$2:$E$2000&lt;&gt;"8 - Gagne")*(Potentials!$E$2:$E$2000&lt;&gt;"9 - Perdu")*(Potentials!$E$2:$E$2000&lt;&gt;"10 - Gele")*(Potentials!$O$2:$O$2000=$A$2))
+SUMPRODUCT((Potentials!$F$2:$F$2000=0)*(Potentials!$A$2:$A$2000=BA467)*(Potentials!$D$2:$D$2000)*(Potentials!$E$2:$E$2000&lt;&gt;"8 - Gagne")*(Potentials!$E$2:$E$2000&lt;&gt;"9 - Perdu")*(Potentials!$E$2:$E$2000&lt;&gt;"10 - Gele")*(Potentials!$O$2:$O$2000=$A$2)))</f>
      </c>
    </row>
    <row r="468" spans="1:113">
      <c r="R468" t="str">
        <f>Potentials!A466</f>
      </c>
      <c r="S468" s="1" t="str">
        <f>Potentials!M466</f>
      </c>
      <c r="T468" s="47" t="str">
        <f>IF(INDEX(Potentials!$A$1:$O$1000,MATCH(R468,Potentials!$A$1:$A$1000,0),MATCH("Origine setup",Potentials!$A$1:$O$1,0))&lt;&gt;"",0,
IF($A$2="Tous",
IF(AND($R$2=0,$S$2=0,DATE(YEAR(S468),MONTH(S468),DAY(S468))&gt;=$O$6,(DATE(YEAR(S468),MONTH(S468),DAY(S468))&lt;=$O$3),LEFT(R468,3)="PRA"),1,
IF(AND($R$2&lt;&gt;0,$S$2&lt;&gt;0,DATE(YEAR(S468),MONTH(S468),DAY(S468))&gt;=$R$2,(DATE(YEAR(S468),MONTH(S468),DAY(S468))&lt;=$S$2),LEFT(R468,3)="PRA"),1,0)),
IF(AND($R$2=0,$S$2=0,DATE(YEAR(S468),MONTH(S468),DAY(S468))&gt;=$O$6,(DATE(YEAR(S468),MONTH(S468),DAY(S468))&lt;=$O$3),INDEX(Potentials!$A$1:$O$1000,MATCH(R468,Potentials!$A$1:$A$1000,0),MATCH("Groupe",Potentials!$A$1:$O$1,0))=$A$2,LEFT(R468,3)="PRA"),1,
IF(AND($R$2&lt;&gt;0,$S$2&lt;&gt;0,DATE(YEAR(S468),MONTH(S468),DAY(S468))&gt;=$R$2,(DATE(YEAR(S468),MONTH(S468),DAY(S468))&lt;=$S$2),INDEX(Potentials!$A$1:$O$1000,MATCH(R468,Potentials!$A$1:$A$1000,0),MATCH("Groupe",Potentials!$A$1:$O$1,0))=$A$2,LEFT(R468,3)="PRA"),1,0))))</f>
      </c>
      <c r="U468" s="47" t="str">
        <f>IF(T468&lt;&gt;0,SUM($T$4:T468),0)</f>
      </c>
      <c r="V468" s="1"/>
      <c r="W468" s="17"/>
      <c r="Y468" t="str">
        <f>Projects!A466</f>
      </c>
      <c r="Z468" s="1" t="str">
        <f>Projects!I466</f>
      </c>
      <c r="AA468" s="47" t="str">
        <f>IF($A$2="Tous",
IF(AND($Y$2=0,$Z$2=0,DATE(YEAR(Z468),MONTH(Z468),DAY(Z468))&gt;=$O$6,(DATE(YEAR(Z468),MONTH(Z468),DAY(Z468))&lt;=$O$3)),1,
IF(AND($Y$2&lt;&gt;0,$Z$2&lt;&gt;0,DATE(YEAR(Z468),MONTH(Z468),DAY(Z468))&gt;=$Y$2,(DATE(YEAR(Z468),MONTH(Z468),DAY(Z468))&lt;=$Z$2)),1,0)),
IF(AND($Y$2=0,$Z$2=0,DATE(YEAR(Z468),MONTH(Z468),DAY(Z468))&gt;=$O$6,(DATE(YEAR(Z468),MONTH(Z468),DAY(Z468))&lt;=$O$3),INDEX(Projects!$A$1:$O$1000,MATCH(Y468,Projects!$A$1:$A$1000,0),MATCH("Groupe",Projects!$A$1:$O$1,0))=$A$2),1,
IF(AND($Y$2&lt;&gt;0,$Z$2&lt;&gt;0,DATE(YEAR(Z468),MONTH(Z468),DAY(Z468))&gt;=$Y$2,(DATE(YEAR(Z468),MONTH(Z468),DAY(Z468))&lt;=$Z$2),INDEX(Projects!$A$1:$O$1000,MATCH(Y468,Projects!$A$1:$A$1000,0),MATCH("Groupe",Projects!$A$1:$O$1,0))=$A$2),1,0)))</f>
      </c>
      <c r="AB468" s="47" t="str">
        <f>IF(AA468&lt;&gt;0,SUM($AA$4:AA468),0)</f>
      </c>
      <c r="AC468" s="1"/>
      <c r="AD468" s="17"/>
      <c r="AF468" t="str">
        <f>Projects!A466</f>
      </c>
      <c r="AG468" s="1" t="str">
        <f>Projects!D466</f>
      </c>
      <c r="AH468" s="47" t="str">
        <f>IF($A$2="Tous",
IF(AND($AF$2=0,$AG$2=0,DATE(YEAR(AG468),MONTH(AG468),DAY(AG468))&gt;=$O$6,(DATE(YEAR(AG468),MONTH(AG468),DAY(AG468))&lt;=$O$3)),1,
IF(AND($AF$2&lt;&gt;0,$AG$2&lt;&gt;0,DATE(YEAR(AG468),MONTH(AG468),DAY(AG468))&gt;=$AF$2,(DATE(YEAR(AG468),MONTH(AG468),DAY(AG468))&lt;=$AG$2)),1,0)),
IF(AND($AF$2=0,$AG$2=0,DATE(YEAR(AG468),MONTH(AG468),DAY(AG468))&gt;=$O$6,(DATE(YEAR(AG468),MONTH(AG468),DAY(AG468))&lt;=$O$3),INDEX(Projects!$A$1:$O$1000,MATCH(AF468,Projects!$A$1:$A$1000,0),MATCH("Groupe",Projects!$A$1:$O$1,0))=$A$2),1,
IF(AND($AF$2&lt;&gt;0,$AG$2&lt;&gt;0,DATE(YEAR(AG468),MONTH(AG468),DAY(AG468))&gt;=$AF$2,(DATE(YEAR(AG468),MONTH(AG468),DAY(AG468))&lt;=$AG$2),INDEX(Projects!$A$1:$O$1000,MATCH(AF468,Projects!$A$1:$A$1000,0),MATCH("Groupe",Projects!$A$1:$O$1,0))=$A$2),1,0)))</f>
      </c>
      <c r="AI468" s="47" t="str">
        <f>IF(AH468&lt;&gt;0,SUM($AH$4:AH468),0)</f>
      </c>
      <c r="AJ468" s="1"/>
      <c r="AK468" s="17"/>
      <c r="AM468" t="str">
        <f>Potentials!A466</f>
      </c>
      <c r="AN468" s="1" t="str">
        <f>Potentials!L466</f>
      </c>
      <c r="AO468" s="47" t="str">
        <f>IF(INDEX(Potentials!$A$1:$O$1000,MATCH(R468,Potentials!$A$1:$A$1000,0),MATCH("Origine setup",Potentials!$A$1:$O$1,0))&lt;&gt;"",0,
IF($A$2="Tous",
IF(AND($AM$2=0,$AN$2=0,DATE(YEAR(AN468),MONTH(AN468),DAY(AN468))&gt;=$O$6,(DATE(YEAR(AN468),MONTH(AN468),DAY(AN468))&lt;=$O$3),INDEX(Potentials!$A$1:$O$10000,MATCH(AM468,Potentials!$A$1:$A$1000,0),MATCH("Statut",Potentials!$A$1:$O$1,0))="9 -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IF(AND($AM$2&lt;&gt;0,$AN$2&lt;&gt;0,DATE(YEAR(AN468),MONTH(AN468),DAY(AN468))&gt;=$AM$2,(DATE(YEAR(AN468),MONTH(AN468),DAY(AN468))&lt;=$AN$2),INDEX(Potentials!$A$1:$O$10000,MATCH(AM468,Potentials!$A$1:$A$1000,0),MATCH("Statut",Potentials!$A$1:$O$1,0))="9 - Perdu"),1,0)),
IF(AND($AM$2=0,$AN$2=0,DATE(YEAR(AN468),MONTH(AN468),DAY(AN468))&gt;=$O$6,(DATE(YEAR(AN468),MONTH(AN468),DAY(AN468))&lt;=$O$3),INDEX(Potentials!$A$1:$O$1000,MATCH(AM468,Potentials!$A$1:$A$1000,0),MATCH("Groupe",Potentials!$A$1:$O$1,0))=$A$2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,MATCH(AM468,Potentials!$A$1:$A$1000,0),MATCH("Groupe",Potentials!$A$1:$O$1,0))=$A$2,INDEX(Potentials!$A$1:$O$10000,MATCH(AM468,Potentials!$A$1:$A$1000,0),MATCH("Statut",Potentials!$A$1:$O$1,0))="9 - Perdu"),1,0))))</f>
      </c>
      <c r="AP468" s="47" t="str">
        <f>IF(AO468&lt;&gt;0,SUM($AO$4:AO468),0)</f>
      </c>
      <c r="AQ468" s="1"/>
      <c r="AR468" s="17"/>
      <c r="AT468" t="str">
        <f>IF(COUNTIF($AT$4:AT467,Potentials!B466)&gt;0,"",Potentials!B466)</f>
      </c>
      <c r="AU468" s="2" t="str">
        <f t="array" ref="AU468" aca="1" ca="1">IF($A$2="Tous",SUMPRODUCT((Potentials!$F$2:$F$2000)*(Potentials!$B$2:$B$2000=AT468)*(Potentials!$E$2:$E$2000&lt;&gt;"8 - Gagne")*(Potentials!$E$2:$E$2000&lt;&gt;"9 - Perdu")*(Potentials!$E$2:$E$2000&lt;&gt;"10 - Gele"))
+SUMPRODUCT((Potentials!$F$2:$F$2000=0)*(Potentials!$B$2:$B$2000=AT468)*(Potentials!$D$2:$D$2000)*(Potentials!$E$2:$E$2000&lt;&gt;"8 - Gagne")*(Potentials!$E$2:$E$2000&lt;&gt;"9 - Perdu")*(Potentials!$E$2:$E$2000&lt;&gt;"10 - Gele")),
SUMPRODUCT((Potentials!$F$2:$F$2000)*(Potentials!$B$2:$B$2000=AT468)*(Potentials!$E$2:$E$2000&lt;&gt;"8 - Gagne")*(Potentials!$E$2:$E$2000&lt;&gt;"9 - Perdu")*(Potentials!$E$2:$E$2000&lt;&gt;"10 - Gele")*(Potentials!$O$2:$O$2000=$A$2))
+SUMPRODUCT((Potentials!$F$2:$F$2000=0)*(Potentials!$B$2:$B$2000=AT468)*(Potentials!$D$2:$D$2000)*(Potentials!$E$2:$E$2000&lt;&gt;"8 - Gagne")*(Potentials!$E$2:$E$2000&lt;&gt;"9 - Perdu")*(Potentials!$E$2:$E$2000&lt;&gt;"10 - Gele")*(Potentials!$O$2:$O$2000=$A$2)))</f>
      </c>
      <c r="BA468" t="str">
        <f>Potentials!A466</f>
      </c>
      <c r="BB468" s="2" t="str">
        <f t="array" ref="BB468" aca="1" ca="1">IF($A$2="Tous",SUMPRODUCT((Potentials!$F$2:$F$2000)*(Potentials!$A$2:$A$2000=BA468)*(Potentials!$E$2:$E$2000&lt;&gt;"8 - Gagne")*(Potentials!$E$2:$E$2000&lt;&gt;"9 - Perdu")*(Potentials!$E$2:$E$2000&lt;&gt;"10 - Gele"))
+SUMPRODUCT((Potentials!$F$2:$F$2000=0)*(Potentials!$A$2:$A$2000=BA468)*(Potentials!$D$2:$D$2000)*(Potentials!$E$2:$E$2000&lt;&gt;"8 - Gagne")*(Potentials!$E$2:$E$2000&lt;&gt;"9 - Perdu")*(Potentials!$E$2:$E$2000&lt;&gt;"10 - Gele")),
SUMPRODUCT((Potentials!$F$2:$F$2000)*(Potentials!$A$2:$A$2000=BA468)*(Potentials!$E$2:$E$2000&lt;&gt;"8 - Gagne")*(Potentials!$E$2:$E$2000&lt;&gt;"9 - Perdu")*(Potentials!$E$2:$E$2000&lt;&gt;"10 - Gele")*(Potentials!$O$2:$O$2000=$A$2))
+SUMPRODUCT((Potentials!$F$2:$F$2000=0)*(Potentials!$A$2:$A$2000=BA468)*(Potentials!$D$2:$D$2000)*(Potentials!$E$2:$E$2000&lt;&gt;"8 - Gagne")*(Potentials!$E$2:$E$2000&lt;&gt;"9 - Perdu")*(Potentials!$E$2:$E$2000&lt;&gt;"10 - Gele")*(Potentials!$O$2:$O$2000=$A$2)))</f>
      </c>
    </row>
    <row r="469" spans="1:113">
      <c r="R469" t="str">
        <f>Potentials!A467</f>
      </c>
      <c r="S469" s="1" t="str">
        <f>Potentials!M467</f>
      </c>
      <c r="T469" s="47" t="str">
        <f>IF(INDEX(Potentials!$A$1:$O$1000,MATCH(R469,Potentials!$A$1:$A$1000,0),MATCH("Origine setup",Potentials!$A$1:$O$1,0))&lt;&gt;"",0,
IF($A$2="Tous",
IF(AND($R$2=0,$S$2=0,DATE(YEAR(S469),MONTH(S469),DAY(S469))&gt;=$O$6,(DATE(YEAR(S469),MONTH(S469),DAY(S469))&lt;=$O$3),LEFT(R469,3)="PRA"),1,
IF(AND($R$2&lt;&gt;0,$S$2&lt;&gt;0,DATE(YEAR(S469),MONTH(S469),DAY(S469))&gt;=$R$2,(DATE(YEAR(S469),MONTH(S469),DAY(S469))&lt;=$S$2),LEFT(R469,3)="PRA"),1,0)),
IF(AND($R$2=0,$S$2=0,DATE(YEAR(S469),MONTH(S469),DAY(S469))&gt;=$O$6,(DATE(YEAR(S469),MONTH(S469),DAY(S469))&lt;=$O$3),INDEX(Potentials!$A$1:$O$1000,MATCH(R469,Potentials!$A$1:$A$1000,0),MATCH("Groupe",Potentials!$A$1:$O$1,0))=$A$2,LEFT(R469,3)="PRA"),1,
IF(AND($R$2&lt;&gt;0,$S$2&lt;&gt;0,DATE(YEAR(S469),MONTH(S469),DAY(S469))&gt;=$R$2,(DATE(YEAR(S469),MONTH(S469),DAY(S469))&lt;=$S$2),INDEX(Potentials!$A$1:$O$1000,MATCH(R469,Potentials!$A$1:$A$1000,0),MATCH("Groupe",Potentials!$A$1:$O$1,0))=$A$2,LEFT(R469,3)="PRA"),1,0))))</f>
      </c>
      <c r="U469" s="47" t="str">
        <f>IF(T469&lt;&gt;0,SUM($T$4:T469),0)</f>
      </c>
      <c r="V469" s="1"/>
      <c r="W469" s="17"/>
      <c r="Y469" t="str">
        <f>Projects!A467</f>
      </c>
      <c r="Z469" s="1" t="str">
        <f>Projects!I467</f>
      </c>
      <c r="AA469" s="47" t="str">
        <f>IF($A$2="Tous",
IF(AND($Y$2=0,$Z$2=0,DATE(YEAR(Z469),MONTH(Z469),DAY(Z469))&gt;=$O$6,(DATE(YEAR(Z469),MONTH(Z469),DAY(Z469))&lt;=$O$3)),1,
IF(AND($Y$2&lt;&gt;0,$Z$2&lt;&gt;0,DATE(YEAR(Z469),MONTH(Z469),DAY(Z469))&gt;=$Y$2,(DATE(YEAR(Z469),MONTH(Z469),DAY(Z469))&lt;=$Z$2)),1,0)),
IF(AND($Y$2=0,$Z$2=0,DATE(YEAR(Z469),MONTH(Z469),DAY(Z469))&gt;=$O$6,(DATE(YEAR(Z469),MONTH(Z469),DAY(Z469))&lt;=$O$3),INDEX(Projects!$A$1:$O$1000,MATCH(Y469,Projects!$A$1:$A$1000,0),MATCH("Groupe",Projects!$A$1:$O$1,0))=$A$2),1,
IF(AND($Y$2&lt;&gt;0,$Z$2&lt;&gt;0,DATE(YEAR(Z469),MONTH(Z469),DAY(Z469))&gt;=$Y$2,(DATE(YEAR(Z469),MONTH(Z469),DAY(Z469))&lt;=$Z$2),INDEX(Projects!$A$1:$O$1000,MATCH(Y469,Projects!$A$1:$A$1000,0),MATCH("Groupe",Projects!$A$1:$O$1,0))=$A$2),1,0)))</f>
      </c>
      <c r="AB469" s="47" t="str">
        <f>IF(AA469&lt;&gt;0,SUM($AA$4:AA469),0)</f>
      </c>
      <c r="AC469" s="1"/>
      <c r="AD469" s="17"/>
      <c r="AF469" t="str">
        <f>Projects!A467</f>
      </c>
      <c r="AG469" s="1" t="str">
        <f>Projects!D467</f>
      </c>
      <c r="AH469" s="47" t="str">
        <f>IF($A$2="Tous",
IF(AND($AF$2=0,$AG$2=0,DATE(YEAR(AG469),MONTH(AG469),DAY(AG469))&gt;=$O$6,(DATE(YEAR(AG469),MONTH(AG469),DAY(AG469))&lt;=$O$3)),1,
IF(AND($AF$2&lt;&gt;0,$AG$2&lt;&gt;0,DATE(YEAR(AG469),MONTH(AG469),DAY(AG469))&gt;=$AF$2,(DATE(YEAR(AG469),MONTH(AG469),DAY(AG469))&lt;=$AG$2)),1,0)),
IF(AND($AF$2=0,$AG$2=0,DATE(YEAR(AG469),MONTH(AG469),DAY(AG469))&gt;=$O$6,(DATE(YEAR(AG469),MONTH(AG469),DAY(AG469))&lt;=$O$3),INDEX(Projects!$A$1:$O$1000,MATCH(AF469,Projects!$A$1:$A$1000,0),MATCH("Groupe",Projects!$A$1:$O$1,0))=$A$2),1,
IF(AND($AF$2&lt;&gt;0,$AG$2&lt;&gt;0,DATE(YEAR(AG469),MONTH(AG469),DAY(AG469))&gt;=$AF$2,(DATE(YEAR(AG469),MONTH(AG469),DAY(AG469))&lt;=$AG$2),INDEX(Projects!$A$1:$O$1000,MATCH(AF469,Projects!$A$1:$A$1000,0),MATCH("Groupe",Projects!$A$1:$O$1,0))=$A$2),1,0)))</f>
      </c>
      <c r="AI469" s="47" t="str">
        <f>IF(AH469&lt;&gt;0,SUM($AH$4:AH469),0)</f>
      </c>
      <c r="AJ469" s="1"/>
      <c r="AK469" s="17"/>
      <c r="AM469" t="str">
        <f>Potentials!A467</f>
      </c>
      <c r="AN469" s="1" t="str">
        <f>Potentials!L467</f>
      </c>
      <c r="AO469" s="47" t="str">
        <f>IF(INDEX(Potentials!$A$1:$O$1000,MATCH(R469,Potentials!$A$1:$A$1000,0),MATCH("Origine setup",Potentials!$A$1:$O$1,0))&lt;&gt;"",0,
IF($A$2="Tous",
IF(AND($AM$2=0,$AN$2=0,DATE(YEAR(AN469),MONTH(AN469),DAY(AN469))&gt;=$O$6,(DATE(YEAR(AN469),MONTH(AN469),DAY(AN469))&lt;=$O$3),INDEX(Potentials!$A$1:$O$10000,MATCH(AM469,Potentials!$A$1:$A$1000,0),MATCH("Statut",Potentials!$A$1:$O$1,0))="9 -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IF(AND($AM$2&lt;&gt;0,$AN$2&lt;&gt;0,DATE(YEAR(AN469),MONTH(AN469),DAY(AN469))&gt;=$AM$2,(DATE(YEAR(AN469),MONTH(AN469),DAY(AN469))&lt;=$AN$2),INDEX(Potentials!$A$1:$O$10000,MATCH(AM469,Potentials!$A$1:$A$1000,0),MATCH("Statut",Potentials!$A$1:$O$1,0))="9 - Perdu"),1,0)),
IF(AND($AM$2=0,$AN$2=0,DATE(YEAR(AN469),MONTH(AN469),DAY(AN469))&gt;=$O$6,(DATE(YEAR(AN469),MONTH(AN469),DAY(AN469))&lt;=$O$3),INDEX(Potentials!$A$1:$O$1000,MATCH(AM469,Potentials!$A$1:$A$1000,0),MATCH("Groupe",Potentials!$A$1:$O$1,0))=$A$2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,MATCH(AM469,Potentials!$A$1:$A$1000,0),MATCH("Groupe",Potentials!$A$1:$O$1,0))=$A$2,INDEX(Potentials!$A$1:$O$10000,MATCH(AM469,Potentials!$A$1:$A$1000,0),MATCH("Statut",Potentials!$A$1:$O$1,0))="9 - Perdu"),1,0))))</f>
      </c>
      <c r="AP469" s="47" t="str">
        <f>IF(AO469&lt;&gt;0,SUM($AO$4:AO469),0)</f>
      </c>
      <c r="AQ469" s="1"/>
      <c r="AR469" s="17"/>
      <c r="AT469" t="str">
        <f>IF(COUNTIF($AT$4:AT468,Potentials!B467)&gt;0,"",Potentials!B467)</f>
      </c>
      <c r="AU469" s="2" t="str">
        <f t="array" ref="AU469" aca="1" ca="1">IF($A$2="Tous",SUMPRODUCT((Potentials!$F$2:$F$2000)*(Potentials!$B$2:$B$2000=AT469)*(Potentials!$E$2:$E$2000&lt;&gt;"8 - Gagne")*(Potentials!$E$2:$E$2000&lt;&gt;"9 - Perdu")*(Potentials!$E$2:$E$2000&lt;&gt;"10 - Gele"))
+SUMPRODUCT((Potentials!$F$2:$F$2000=0)*(Potentials!$B$2:$B$2000=AT469)*(Potentials!$D$2:$D$2000)*(Potentials!$E$2:$E$2000&lt;&gt;"8 - Gagne")*(Potentials!$E$2:$E$2000&lt;&gt;"9 - Perdu")*(Potentials!$E$2:$E$2000&lt;&gt;"10 - Gele")),
SUMPRODUCT((Potentials!$F$2:$F$2000)*(Potentials!$B$2:$B$2000=AT469)*(Potentials!$E$2:$E$2000&lt;&gt;"8 - Gagne")*(Potentials!$E$2:$E$2000&lt;&gt;"9 - Perdu")*(Potentials!$E$2:$E$2000&lt;&gt;"10 - Gele")*(Potentials!$O$2:$O$2000=$A$2))
+SUMPRODUCT((Potentials!$F$2:$F$2000=0)*(Potentials!$B$2:$B$2000=AT469)*(Potentials!$D$2:$D$2000)*(Potentials!$E$2:$E$2000&lt;&gt;"8 - Gagne")*(Potentials!$E$2:$E$2000&lt;&gt;"9 - Perdu")*(Potentials!$E$2:$E$2000&lt;&gt;"10 - Gele")*(Potentials!$O$2:$O$2000=$A$2)))</f>
      </c>
      <c r="BA469" t="str">
        <f>Potentials!A467</f>
      </c>
      <c r="BB469" s="2" t="str">
        <f t="array" ref="BB469" aca="1" ca="1">IF($A$2="Tous",SUMPRODUCT((Potentials!$F$2:$F$2000)*(Potentials!$A$2:$A$2000=BA469)*(Potentials!$E$2:$E$2000&lt;&gt;"8 - Gagne")*(Potentials!$E$2:$E$2000&lt;&gt;"9 - Perdu")*(Potentials!$E$2:$E$2000&lt;&gt;"10 - Gele"))
+SUMPRODUCT((Potentials!$F$2:$F$2000=0)*(Potentials!$A$2:$A$2000=BA469)*(Potentials!$D$2:$D$2000)*(Potentials!$E$2:$E$2000&lt;&gt;"8 - Gagne")*(Potentials!$E$2:$E$2000&lt;&gt;"9 - Perdu")*(Potentials!$E$2:$E$2000&lt;&gt;"10 - Gele")),
SUMPRODUCT((Potentials!$F$2:$F$2000)*(Potentials!$A$2:$A$2000=BA469)*(Potentials!$E$2:$E$2000&lt;&gt;"8 - Gagne")*(Potentials!$E$2:$E$2000&lt;&gt;"9 - Perdu")*(Potentials!$E$2:$E$2000&lt;&gt;"10 - Gele")*(Potentials!$O$2:$O$2000=$A$2))
+SUMPRODUCT((Potentials!$F$2:$F$2000=0)*(Potentials!$A$2:$A$2000=BA469)*(Potentials!$D$2:$D$2000)*(Potentials!$E$2:$E$2000&lt;&gt;"8 - Gagne")*(Potentials!$E$2:$E$2000&lt;&gt;"9 - Perdu")*(Potentials!$E$2:$E$2000&lt;&gt;"10 - Gele")*(Potentials!$O$2:$O$2000=$A$2)))</f>
      </c>
    </row>
    <row r="470" spans="1:113">
      <c r="R470" t="str">
        <f>Potentials!A468</f>
      </c>
      <c r="S470" s="1" t="str">
        <f>Potentials!M468</f>
      </c>
      <c r="T470" s="47" t="str">
        <f>IF(INDEX(Potentials!$A$1:$O$1000,MATCH(R470,Potentials!$A$1:$A$1000,0),MATCH("Origine setup",Potentials!$A$1:$O$1,0))&lt;&gt;"",0,
IF($A$2="Tous",
IF(AND($R$2=0,$S$2=0,DATE(YEAR(S470),MONTH(S470),DAY(S470))&gt;=$O$6,(DATE(YEAR(S470),MONTH(S470),DAY(S470))&lt;=$O$3),LEFT(R470,3)="PRA"),1,
IF(AND($R$2&lt;&gt;0,$S$2&lt;&gt;0,DATE(YEAR(S470),MONTH(S470),DAY(S470))&gt;=$R$2,(DATE(YEAR(S470),MONTH(S470),DAY(S470))&lt;=$S$2),LEFT(R470,3)="PRA"),1,0)),
IF(AND($R$2=0,$S$2=0,DATE(YEAR(S470),MONTH(S470),DAY(S470))&gt;=$O$6,(DATE(YEAR(S470),MONTH(S470),DAY(S470))&lt;=$O$3),INDEX(Potentials!$A$1:$O$1000,MATCH(R470,Potentials!$A$1:$A$1000,0),MATCH("Groupe",Potentials!$A$1:$O$1,0))=$A$2,LEFT(R470,3)="PRA"),1,
IF(AND($R$2&lt;&gt;0,$S$2&lt;&gt;0,DATE(YEAR(S470),MONTH(S470),DAY(S470))&gt;=$R$2,(DATE(YEAR(S470),MONTH(S470),DAY(S470))&lt;=$S$2),INDEX(Potentials!$A$1:$O$1000,MATCH(R470,Potentials!$A$1:$A$1000,0),MATCH("Groupe",Potentials!$A$1:$O$1,0))=$A$2,LEFT(R470,3)="PRA"),1,0))))</f>
      </c>
      <c r="U470" s="47" t="str">
        <f>IF(T470&lt;&gt;0,SUM($T$4:T470),0)</f>
      </c>
      <c r="V470" s="1"/>
      <c r="W470" s="17"/>
      <c r="Y470" t="str">
        <f>Projects!A468</f>
      </c>
      <c r="Z470" s="1" t="str">
        <f>Projects!I468</f>
      </c>
      <c r="AA470" s="47" t="str">
        <f>IF($A$2="Tous",
IF(AND($Y$2=0,$Z$2=0,DATE(YEAR(Z470),MONTH(Z470),DAY(Z470))&gt;=$O$6,(DATE(YEAR(Z470),MONTH(Z470),DAY(Z470))&lt;=$O$3)),1,
IF(AND($Y$2&lt;&gt;0,$Z$2&lt;&gt;0,DATE(YEAR(Z470),MONTH(Z470),DAY(Z470))&gt;=$Y$2,(DATE(YEAR(Z470),MONTH(Z470),DAY(Z470))&lt;=$Z$2)),1,0)),
IF(AND($Y$2=0,$Z$2=0,DATE(YEAR(Z470),MONTH(Z470),DAY(Z470))&gt;=$O$6,(DATE(YEAR(Z470),MONTH(Z470),DAY(Z470))&lt;=$O$3),INDEX(Projects!$A$1:$O$1000,MATCH(Y470,Projects!$A$1:$A$1000,0),MATCH("Groupe",Projects!$A$1:$O$1,0))=$A$2),1,
IF(AND($Y$2&lt;&gt;0,$Z$2&lt;&gt;0,DATE(YEAR(Z470),MONTH(Z470),DAY(Z470))&gt;=$Y$2,(DATE(YEAR(Z470),MONTH(Z470),DAY(Z470))&lt;=$Z$2),INDEX(Projects!$A$1:$O$1000,MATCH(Y470,Projects!$A$1:$A$1000,0),MATCH("Groupe",Projects!$A$1:$O$1,0))=$A$2),1,0)))</f>
      </c>
      <c r="AB470" s="47" t="str">
        <f>IF(AA470&lt;&gt;0,SUM($AA$4:AA470),0)</f>
      </c>
      <c r="AC470" s="1"/>
      <c r="AD470" s="17"/>
      <c r="AF470" t="str">
        <f>Projects!A468</f>
      </c>
      <c r="AG470" s="1" t="str">
        <f>Projects!D468</f>
      </c>
      <c r="AH470" s="47" t="str">
        <f>IF($A$2="Tous",
IF(AND($AF$2=0,$AG$2=0,DATE(YEAR(AG470),MONTH(AG470),DAY(AG470))&gt;=$O$6,(DATE(YEAR(AG470),MONTH(AG470),DAY(AG470))&lt;=$O$3)),1,
IF(AND($AF$2&lt;&gt;0,$AG$2&lt;&gt;0,DATE(YEAR(AG470),MONTH(AG470),DAY(AG470))&gt;=$AF$2,(DATE(YEAR(AG470),MONTH(AG470),DAY(AG470))&lt;=$AG$2)),1,0)),
IF(AND($AF$2=0,$AG$2=0,DATE(YEAR(AG470),MONTH(AG470),DAY(AG470))&gt;=$O$6,(DATE(YEAR(AG470),MONTH(AG470),DAY(AG470))&lt;=$O$3),INDEX(Projects!$A$1:$O$1000,MATCH(AF470,Projects!$A$1:$A$1000,0),MATCH("Groupe",Projects!$A$1:$O$1,0))=$A$2),1,
IF(AND($AF$2&lt;&gt;0,$AG$2&lt;&gt;0,DATE(YEAR(AG470),MONTH(AG470),DAY(AG470))&gt;=$AF$2,(DATE(YEAR(AG470),MONTH(AG470),DAY(AG470))&lt;=$AG$2),INDEX(Projects!$A$1:$O$1000,MATCH(AF470,Projects!$A$1:$A$1000,0),MATCH("Groupe",Projects!$A$1:$O$1,0))=$A$2),1,0)))</f>
      </c>
      <c r="AI470" s="47" t="str">
        <f>IF(AH470&lt;&gt;0,SUM($AH$4:AH470),0)</f>
      </c>
      <c r="AJ470" s="1"/>
      <c r="AK470" s="17"/>
      <c r="AM470" t="str">
        <f>Potentials!A468</f>
      </c>
      <c r="AN470" s="1" t="str">
        <f>Potentials!L468</f>
      </c>
      <c r="AO470" s="47" t="str">
        <f>IF(INDEX(Potentials!$A$1:$O$1000,MATCH(R470,Potentials!$A$1:$A$1000,0),MATCH("Origine setup",Potentials!$A$1:$O$1,0))&lt;&gt;"",0,
IF($A$2="Tous",
IF(AND($AM$2=0,$AN$2=0,DATE(YEAR(AN470),MONTH(AN470),DAY(AN470))&gt;=$O$6,(DATE(YEAR(AN470),MONTH(AN470),DAY(AN470))&lt;=$O$3),INDEX(Potentials!$A$1:$O$10000,MATCH(AM470,Potentials!$A$1:$A$1000,0),MATCH("Statut",Potentials!$A$1:$O$1,0))="9 -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IF(AND($AM$2&lt;&gt;0,$AN$2&lt;&gt;0,DATE(YEAR(AN470),MONTH(AN470),DAY(AN470))&gt;=$AM$2,(DATE(YEAR(AN470),MONTH(AN470),DAY(AN470))&lt;=$AN$2),INDEX(Potentials!$A$1:$O$10000,MATCH(AM470,Potentials!$A$1:$A$1000,0),MATCH("Statut",Potentials!$A$1:$O$1,0))="9 - Perdu"),1,0)),
IF(AND($AM$2=0,$AN$2=0,DATE(YEAR(AN470),MONTH(AN470),DAY(AN470))&gt;=$O$6,(DATE(YEAR(AN470),MONTH(AN470),DAY(AN470))&lt;=$O$3),INDEX(Potentials!$A$1:$O$1000,MATCH(AM470,Potentials!$A$1:$A$1000,0),MATCH("Groupe",Potentials!$A$1:$O$1,0))=$A$2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,MATCH(AM470,Potentials!$A$1:$A$1000,0),MATCH("Groupe",Potentials!$A$1:$O$1,0))=$A$2,INDEX(Potentials!$A$1:$O$10000,MATCH(AM470,Potentials!$A$1:$A$1000,0),MATCH("Statut",Potentials!$A$1:$O$1,0))="9 - Perdu"),1,0))))</f>
      </c>
      <c r="AP470" s="47" t="str">
        <f>IF(AO470&lt;&gt;0,SUM($AO$4:AO470),0)</f>
      </c>
      <c r="AQ470" s="1"/>
      <c r="AR470" s="17"/>
      <c r="AT470" t="str">
        <f>IF(COUNTIF($AT$4:AT469,Potentials!B468)&gt;0,"",Potentials!B468)</f>
      </c>
      <c r="AU470" s="2" t="str">
        <f t="array" ref="AU470" aca="1" ca="1">IF($A$2="Tous",SUMPRODUCT((Potentials!$F$2:$F$2000)*(Potentials!$B$2:$B$2000=AT470)*(Potentials!$E$2:$E$2000&lt;&gt;"8 - Gagne")*(Potentials!$E$2:$E$2000&lt;&gt;"9 - Perdu")*(Potentials!$E$2:$E$2000&lt;&gt;"10 - Gele"))
+SUMPRODUCT((Potentials!$F$2:$F$2000=0)*(Potentials!$B$2:$B$2000=AT470)*(Potentials!$D$2:$D$2000)*(Potentials!$E$2:$E$2000&lt;&gt;"8 - Gagne")*(Potentials!$E$2:$E$2000&lt;&gt;"9 - Perdu")*(Potentials!$E$2:$E$2000&lt;&gt;"10 - Gele")),
SUMPRODUCT((Potentials!$F$2:$F$2000)*(Potentials!$B$2:$B$2000=AT470)*(Potentials!$E$2:$E$2000&lt;&gt;"8 - Gagne")*(Potentials!$E$2:$E$2000&lt;&gt;"9 - Perdu")*(Potentials!$E$2:$E$2000&lt;&gt;"10 - Gele")*(Potentials!$O$2:$O$2000=$A$2))
+SUMPRODUCT((Potentials!$F$2:$F$2000=0)*(Potentials!$B$2:$B$2000=AT470)*(Potentials!$D$2:$D$2000)*(Potentials!$E$2:$E$2000&lt;&gt;"8 - Gagne")*(Potentials!$E$2:$E$2000&lt;&gt;"9 - Perdu")*(Potentials!$E$2:$E$2000&lt;&gt;"10 - Gele")*(Potentials!$O$2:$O$2000=$A$2)))</f>
      </c>
      <c r="BA470" t="str">
        <f>Potentials!A468</f>
      </c>
      <c r="BB470" s="2" t="str">
        <f t="array" ref="BB470" aca="1" ca="1">IF($A$2="Tous",SUMPRODUCT((Potentials!$F$2:$F$2000)*(Potentials!$A$2:$A$2000=BA470)*(Potentials!$E$2:$E$2000&lt;&gt;"8 - Gagne")*(Potentials!$E$2:$E$2000&lt;&gt;"9 - Perdu")*(Potentials!$E$2:$E$2000&lt;&gt;"10 - Gele"))
+SUMPRODUCT((Potentials!$F$2:$F$2000=0)*(Potentials!$A$2:$A$2000=BA470)*(Potentials!$D$2:$D$2000)*(Potentials!$E$2:$E$2000&lt;&gt;"8 - Gagne")*(Potentials!$E$2:$E$2000&lt;&gt;"9 - Perdu")*(Potentials!$E$2:$E$2000&lt;&gt;"10 - Gele")),
SUMPRODUCT((Potentials!$F$2:$F$2000)*(Potentials!$A$2:$A$2000=BA470)*(Potentials!$E$2:$E$2000&lt;&gt;"8 - Gagne")*(Potentials!$E$2:$E$2000&lt;&gt;"9 - Perdu")*(Potentials!$E$2:$E$2000&lt;&gt;"10 - Gele")*(Potentials!$O$2:$O$2000=$A$2))
+SUMPRODUCT((Potentials!$F$2:$F$2000=0)*(Potentials!$A$2:$A$2000=BA470)*(Potentials!$D$2:$D$2000)*(Potentials!$E$2:$E$2000&lt;&gt;"8 - Gagne")*(Potentials!$E$2:$E$2000&lt;&gt;"9 - Perdu")*(Potentials!$E$2:$E$2000&lt;&gt;"10 - Gele")*(Potentials!$O$2:$O$2000=$A$2)))</f>
      </c>
    </row>
    <row r="471" spans="1:113">
      <c r="R471" t="str">
        <f>Potentials!A469</f>
      </c>
      <c r="S471" s="1" t="str">
        <f>Potentials!M469</f>
      </c>
      <c r="T471" s="47" t="str">
        <f>IF(INDEX(Potentials!$A$1:$O$1000,MATCH(R471,Potentials!$A$1:$A$1000,0),MATCH("Origine setup",Potentials!$A$1:$O$1,0))&lt;&gt;"",0,
IF($A$2="Tous",
IF(AND($R$2=0,$S$2=0,DATE(YEAR(S471),MONTH(S471),DAY(S471))&gt;=$O$6,(DATE(YEAR(S471),MONTH(S471),DAY(S471))&lt;=$O$3),LEFT(R471,3)="PRA"),1,
IF(AND($R$2&lt;&gt;0,$S$2&lt;&gt;0,DATE(YEAR(S471),MONTH(S471),DAY(S471))&gt;=$R$2,(DATE(YEAR(S471),MONTH(S471),DAY(S471))&lt;=$S$2),LEFT(R471,3)="PRA"),1,0)),
IF(AND($R$2=0,$S$2=0,DATE(YEAR(S471),MONTH(S471),DAY(S471))&gt;=$O$6,(DATE(YEAR(S471),MONTH(S471),DAY(S471))&lt;=$O$3),INDEX(Potentials!$A$1:$O$1000,MATCH(R471,Potentials!$A$1:$A$1000,0),MATCH("Groupe",Potentials!$A$1:$O$1,0))=$A$2,LEFT(R471,3)="PRA"),1,
IF(AND($R$2&lt;&gt;0,$S$2&lt;&gt;0,DATE(YEAR(S471),MONTH(S471),DAY(S471))&gt;=$R$2,(DATE(YEAR(S471),MONTH(S471),DAY(S471))&lt;=$S$2),INDEX(Potentials!$A$1:$O$1000,MATCH(R471,Potentials!$A$1:$A$1000,0),MATCH("Groupe",Potentials!$A$1:$O$1,0))=$A$2,LEFT(R471,3)="PRA"),1,0))))</f>
      </c>
      <c r="U471" s="47" t="str">
        <f>IF(T471&lt;&gt;0,SUM($T$4:T471),0)</f>
      </c>
      <c r="V471" s="1"/>
      <c r="W471" s="17"/>
      <c r="Y471" t="str">
        <f>Projects!A469</f>
      </c>
      <c r="Z471" s="1" t="str">
        <f>Projects!I469</f>
      </c>
      <c r="AA471" s="47" t="str">
        <f>IF($A$2="Tous",
IF(AND($Y$2=0,$Z$2=0,DATE(YEAR(Z471),MONTH(Z471),DAY(Z471))&gt;=$O$6,(DATE(YEAR(Z471),MONTH(Z471),DAY(Z471))&lt;=$O$3)),1,
IF(AND($Y$2&lt;&gt;0,$Z$2&lt;&gt;0,DATE(YEAR(Z471),MONTH(Z471),DAY(Z471))&gt;=$Y$2,(DATE(YEAR(Z471),MONTH(Z471),DAY(Z471))&lt;=$Z$2)),1,0)),
IF(AND($Y$2=0,$Z$2=0,DATE(YEAR(Z471),MONTH(Z471),DAY(Z471))&gt;=$O$6,(DATE(YEAR(Z471),MONTH(Z471),DAY(Z471))&lt;=$O$3),INDEX(Projects!$A$1:$O$1000,MATCH(Y471,Projects!$A$1:$A$1000,0),MATCH("Groupe",Projects!$A$1:$O$1,0))=$A$2),1,
IF(AND($Y$2&lt;&gt;0,$Z$2&lt;&gt;0,DATE(YEAR(Z471),MONTH(Z471),DAY(Z471))&gt;=$Y$2,(DATE(YEAR(Z471),MONTH(Z471),DAY(Z471))&lt;=$Z$2),INDEX(Projects!$A$1:$O$1000,MATCH(Y471,Projects!$A$1:$A$1000,0),MATCH("Groupe",Projects!$A$1:$O$1,0))=$A$2),1,0)))</f>
      </c>
      <c r="AB471" s="47" t="str">
        <f>IF(AA471&lt;&gt;0,SUM($AA$4:AA471),0)</f>
      </c>
      <c r="AC471" s="1"/>
      <c r="AD471" s="17"/>
      <c r="AF471" t="str">
        <f>Projects!A469</f>
      </c>
      <c r="AG471" s="1" t="str">
        <f>Projects!D469</f>
      </c>
      <c r="AH471" s="47" t="str">
        <f>IF($A$2="Tous",
IF(AND($AF$2=0,$AG$2=0,DATE(YEAR(AG471),MONTH(AG471),DAY(AG471))&gt;=$O$6,(DATE(YEAR(AG471),MONTH(AG471),DAY(AG471))&lt;=$O$3)),1,
IF(AND($AF$2&lt;&gt;0,$AG$2&lt;&gt;0,DATE(YEAR(AG471),MONTH(AG471),DAY(AG471))&gt;=$AF$2,(DATE(YEAR(AG471),MONTH(AG471),DAY(AG471))&lt;=$AG$2)),1,0)),
IF(AND($AF$2=0,$AG$2=0,DATE(YEAR(AG471),MONTH(AG471),DAY(AG471))&gt;=$O$6,(DATE(YEAR(AG471),MONTH(AG471),DAY(AG471))&lt;=$O$3),INDEX(Projects!$A$1:$O$1000,MATCH(AF471,Projects!$A$1:$A$1000,0),MATCH("Groupe",Projects!$A$1:$O$1,0))=$A$2),1,
IF(AND($AF$2&lt;&gt;0,$AG$2&lt;&gt;0,DATE(YEAR(AG471),MONTH(AG471),DAY(AG471))&gt;=$AF$2,(DATE(YEAR(AG471),MONTH(AG471),DAY(AG471))&lt;=$AG$2),INDEX(Projects!$A$1:$O$1000,MATCH(AF471,Projects!$A$1:$A$1000,0),MATCH("Groupe",Projects!$A$1:$O$1,0))=$A$2),1,0)))</f>
      </c>
      <c r="AI471" s="47" t="str">
        <f>IF(AH471&lt;&gt;0,SUM($AH$4:AH471),0)</f>
      </c>
      <c r="AJ471" s="1"/>
      <c r="AK471" s="17"/>
      <c r="AM471" t="str">
        <f>Potentials!A469</f>
      </c>
      <c r="AN471" s="1" t="str">
        <f>Potentials!L469</f>
      </c>
      <c r="AO471" s="47" t="str">
        <f>IF(INDEX(Potentials!$A$1:$O$1000,MATCH(R471,Potentials!$A$1:$A$1000,0),MATCH("Origine setup",Potentials!$A$1:$O$1,0))&lt;&gt;"",0,
IF($A$2="Tous",
IF(AND($AM$2=0,$AN$2=0,DATE(YEAR(AN471),MONTH(AN471),DAY(AN471))&gt;=$O$6,(DATE(YEAR(AN471),MONTH(AN471),DAY(AN471))&lt;=$O$3),INDEX(Potentials!$A$1:$O$10000,MATCH(AM471,Potentials!$A$1:$A$1000,0),MATCH("Statut",Potentials!$A$1:$O$1,0))="9 -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IF(AND($AM$2&lt;&gt;0,$AN$2&lt;&gt;0,DATE(YEAR(AN471),MONTH(AN471),DAY(AN471))&gt;=$AM$2,(DATE(YEAR(AN471),MONTH(AN471),DAY(AN471))&lt;=$AN$2),INDEX(Potentials!$A$1:$O$10000,MATCH(AM471,Potentials!$A$1:$A$1000,0),MATCH("Statut",Potentials!$A$1:$O$1,0))="9 - Perdu"),1,0)),
IF(AND($AM$2=0,$AN$2=0,DATE(YEAR(AN471),MONTH(AN471),DAY(AN471))&gt;=$O$6,(DATE(YEAR(AN471),MONTH(AN471),DAY(AN471))&lt;=$O$3),INDEX(Potentials!$A$1:$O$1000,MATCH(AM471,Potentials!$A$1:$A$1000,0),MATCH("Groupe",Potentials!$A$1:$O$1,0))=$A$2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,MATCH(AM471,Potentials!$A$1:$A$1000,0),MATCH("Groupe",Potentials!$A$1:$O$1,0))=$A$2,INDEX(Potentials!$A$1:$O$10000,MATCH(AM471,Potentials!$A$1:$A$1000,0),MATCH("Statut",Potentials!$A$1:$O$1,0))="9 - Perdu"),1,0))))</f>
      </c>
      <c r="AP471" s="47" t="str">
        <f>IF(AO471&lt;&gt;0,SUM($AO$4:AO471),0)</f>
      </c>
      <c r="AQ471" s="1"/>
      <c r="AR471" s="17"/>
      <c r="AT471" t="str">
        <f>IF(COUNTIF($AT$4:AT470,Potentials!B469)&gt;0,"",Potentials!B469)</f>
      </c>
      <c r="AU471" s="2" t="str">
        <f t="array" ref="AU471" aca="1" ca="1">IF($A$2="Tous",SUMPRODUCT((Potentials!$F$2:$F$2000)*(Potentials!$B$2:$B$2000=AT471)*(Potentials!$E$2:$E$2000&lt;&gt;"8 - Gagne")*(Potentials!$E$2:$E$2000&lt;&gt;"9 - Perdu")*(Potentials!$E$2:$E$2000&lt;&gt;"10 - Gele"))
+SUMPRODUCT((Potentials!$F$2:$F$2000=0)*(Potentials!$B$2:$B$2000=AT471)*(Potentials!$D$2:$D$2000)*(Potentials!$E$2:$E$2000&lt;&gt;"8 - Gagne")*(Potentials!$E$2:$E$2000&lt;&gt;"9 - Perdu")*(Potentials!$E$2:$E$2000&lt;&gt;"10 - Gele")),
SUMPRODUCT((Potentials!$F$2:$F$2000)*(Potentials!$B$2:$B$2000=AT471)*(Potentials!$E$2:$E$2000&lt;&gt;"8 - Gagne")*(Potentials!$E$2:$E$2000&lt;&gt;"9 - Perdu")*(Potentials!$E$2:$E$2000&lt;&gt;"10 - Gele")*(Potentials!$O$2:$O$2000=$A$2))
+SUMPRODUCT((Potentials!$F$2:$F$2000=0)*(Potentials!$B$2:$B$2000=AT471)*(Potentials!$D$2:$D$2000)*(Potentials!$E$2:$E$2000&lt;&gt;"8 - Gagne")*(Potentials!$E$2:$E$2000&lt;&gt;"9 - Perdu")*(Potentials!$E$2:$E$2000&lt;&gt;"10 - Gele")*(Potentials!$O$2:$O$2000=$A$2)))</f>
      </c>
      <c r="BA471" t="str">
        <f>Potentials!A469</f>
      </c>
      <c r="BB471" s="2" t="str">
        <f t="array" ref="BB471" aca="1" ca="1">IF($A$2="Tous",SUMPRODUCT((Potentials!$F$2:$F$2000)*(Potentials!$A$2:$A$2000=BA471)*(Potentials!$E$2:$E$2000&lt;&gt;"8 - Gagne")*(Potentials!$E$2:$E$2000&lt;&gt;"9 - Perdu")*(Potentials!$E$2:$E$2000&lt;&gt;"10 - Gele"))
+SUMPRODUCT((Potentials!$F$2:$F$2000=0)*(Potentials!$A$2:$A$2000=BA471)*(Potentials!$D$2:$D$2000)*(Potentials!$E$2:$E$2000&lt;&gt;"8 - Gagne")*(Potentials!$E$2:$E$2000&lt;&gt;"9 - Perdu")*(Potentials!$E$2:$E$2000&lt;&gt;"10 - Gele")),
SUMPRODUCT((Potentials!$F$2:$F$2000)*(Potentials!$A$2:$A$2000=BA471)*(Potentials!$E$2:$E$2000&lt;&gt;"8 - Gagne")*(Potentials!$E$2:$E$2000&lt;&gt;"9 - Perdu")*(Potentials!$E$2:$E$2000&lt;&gt;"10 - Gele")*(Potentials!$O$2:$O$2000=$A$2))
+SUMPRODUCT((Potentials!$F$2:$F$2000=0)*(Potentials!$A$2:$A$2000=BA471)*(Potentials!$D$2:$D$2000)*(Potentials!$E$2:$E$2000&lt;&gt;"8 - Gagne")*(Potentials!$E$2:$E$2000&lt;&gt;"9 - Perdu")*(Potentials!$E$2:$E$2000&lt;&gt;"10 - Gele")*(Potentials!$O$2:$O$2000=$A$2)))</f>
      </c>
    </row>
    <row r="472" spans="1:113">
      <c r="R472" t="str">
        <f>Potentials!A470</f>
      </c>
      <c r="S472" s="1" t="str">
        <f>Potentials!M470</f>
      </c>
      <c r="T472" s="47" t="str">
        <f>IF(INDEX(Potentials!$A$1:$O$1000,MATCH(R472,Potentials!$A$1:$A$1000,0),MATCH("Origine setup",Potentials!$A$1:$O$1,0))&lt;&gt;"",0,
IF($A$2="Tous",
IF(AND($R$2=0,$S$2=0,DATE(YEAR(S472),MONTH(S472),DAY(S472))&gt;=$O$6,(DATE(YEAR(S472),MONTH(S472),DAY(S472))&lt;=$O$3),LEFT(R472,3)="PRA"),1,
IF(AND($R$2&lt;&gt;0,$S$2&lt;&gt;0,DATE(YEAR(S472),MONTH(S472),DAY(S472))&gt;=$R$2,(DATE(YEAR(S472),MONTH(S472),DAY(S472))&lt;=$S$2),LEFT(R472,3)="PRA"),1,0)),
IF(AND($R$2=0,$S$2=0,DATE(YEAR(S472),MONTH(S472),DAY(S472))&gt;=$O$6,(DATE(YEAR(S472),MONTH(S472),DAY(S472))&lt;=$O$3),INDEX(Potentials!$A$1:$O$1000,MATCH(R472,Potentials!$A$1:$A$1000,0),MATCH("Groupe",Potentials!$A$1:$O$1,0))=$A$2,LEFT(R472,3)="PRA"),1,
IF(AND($R$2&lt;&gt;0,$S$2&lt;&gt;0,DATE(YEAR(S472),MONTH(S472),DAY(S472))&gt;=$R$2,(DATE(YEAR(S472),MONTH(S472),DAY(S472))&lt;=$S$2),INDEX(Potentials!$A$1:$O$1000,MATCH(R472,Potentials!$A$1:$A$1000,0),MATCH("Groupe",Potentials!$A$1:$O$1,0))=$A$2,LEFT(R472,3)="PRA"),1,0))))</f>
      </c>
      <c r="U472" s="47" t="str">
        <f>IF(T472&lt;&gt;0,SUM($T$4:T472),0)</f>
      </c>
      <c r="V472" s="1"/>
      <c r="W472" s="17"/>
      <c r="Y472" t="str">
        <f>Projects!A470</f>
      </c>
      <c r="Z472" s="1" t="str">
        <f>Projects!I470</f>
      </c>
      <c r="AA472" s="47" t="str">
        <f>IF($A$2="Tous",
IF(AND($Y$2=0,$Z$2=0,DATE(YEAR(Z472),MONTH(Z472),DAY(Z472))&gt;=$O$6,(DATE(YEAR(Z472),MONTH(Z472),DAY(Z472))&lt;=$O$3)),1,
IF(AND($Y$2&lt;&gt;0,$Z$2&lt;&gt;0,DATE(YEAR(Z472),MONTH(Z472),DAY(Z472))&gt;=$Y$2,(DATE(YEAR(Z472),MONTH(Z472),DAY(Z472))&lt;=$Z$2)),1,0)),
IF(AND($Y$2=0,$Z$2=0,DATE(YEAR(Z472),MONTH(Z472),DAY(Z472))&gt;=$O$6,(DATE(YEAR(Z472),MONTH(Z472),DAY(Z472))&lt;=$O$3),INDEX(Projects!$A$1:$O$1000,MATCH(Y472,Projects!$A$1:$A$1000,0),MATCH("Groupe",Projects!$A$1:$O$1,0))=$A$2),1,
IF(AND($Y$2&lt;&gt;0,$Z$2&lt;&gt;0,DATE(YEAR(Z472),MONTH(Z472),DAY(Z472))&gt;=$Y$2,(DATE(YEAR(Z472),MONTH(Z472),DAY(Z472))&lt;=$Z$2),INDEX(Projects!$A$1:$O$1000,MATCH(Y472,Projects!$A$1:$A$1000,0),MATCH("Groupe",Projects!$A$1:$O$1,0))=$A$2),1,0)))</f>
      </c>
      <c r="AB472" s="47" t="str">
        <f>IF(AA472&lt;&gt;0,SUM($AA$4:AA472),0)</f>
      </c>
      <c r="AC472" s="1"/>
      <c r="AD472" s="17"/>
      <c r="AF472" t="str">
        <f>Projects!A470</f>
      </c>
      <c r="AG472" s="1" t="str">
        <f>Projects!D470</f>
      </c>
      <c r="AH472" s="47" t="str">
        <f>IF($A$2="Tous",
IF(AND($AF$2=0,$AG$2=0,DATE(YEAR(AG472),MONTH(AG472),DAY(AG472))&gt;=$O$6,(DATE(YEAR(AG472),MONTH(AG472),DAY(AG472))&lt;=$O$3)),1,
IF(AND($AF$2&lt;&gt;0,$AG$2&lt;&gt;0,DATE(YEAR(AG472),MONTH(AG472),DAY(AG472))&gt;=$AF$2,(DATE(YEAR(AG472),MONTH(AG472),DAY(AG472))&lt;=$AG$2)),1,0)),
IF(AND($AF$2=0,$AG$2=0,DATE(YEAR(AG472),MONTH(AG472),DAY(AG472))&gt;=$O$6,(DATE(YEAR(AG472),MONTH(AG472),DAY(AG472))&lt;=$O$3),INDEX(Projects!$A$1:$O$1000,MATCH(AF472,Projects!$A$1:$A$1000,0),MATCH("Groupe",Projects!$A$1:$O$1,0))=$A$2),1,
IF(AND($AF$2&lt;&gt;0,$AG$2&lt;&gt;0,DATE(YEAR(AG472),MONTH(AG472),DAY(AG472))&gt;=$AF$2,(DATE(YEAR(AG472),MONTH(AG472),DAY(AG472))&lt;=$AG$2),INDEX(Projects!$A$1:$O$1000,MATCH(AF472,Projects!$A$1:$A$1000,0),MATCH("Groupe",Projects!$A$1:$O$1,0))=$A$2),1,0)))</f>
      </c>
      <c r="AI472" s="47" t="str">
        <f>IF(AH472&lt;&gt;0,SUM($AH$4:AH472),0)</f>
      </c>
      <c r="AJ472" s="1"/>
      <c r="AK472" s="17"/>
      <c r="AM472" t="str">
        <f>Potentials!A470</f>
      </c>
      <c r="AN472" s="1" t="str">
        <f>Potentials!L470</f>
      </c>
      <c r="AO472" s="47" t="str">
        <f>IF(INDEX(Potentials!$A$1:$O$1000,MATCH(R472,Potentials!$A$1:$A$1000,0),MATCH("Origine setup",Potentials!$A$1:$O$1,0))&lt;&gt;"",0,
IF($A$2="Tous",
IF(AND($AM$2=0,$AN$2=0,DATE(YEAR(AN472),MONTH(AN472),DAY(AN472))&gt;=$O$6,(DATE(YEAR(AN472),MONTH(AN472),DAY(AN472))&lt;=$O$3),INDEX(Potentials!$A$1:$O$10000,MATCH(AM472,Potentials!$A$1:$A$1000,0),MATCH("Statut",Potentials!$A$1:$O$1,0))="9 -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IF(AND($AM$2&lt;&gt;0,$AN$2&lt;&gt;0,DATE(YEAR(AN472),MONTH(AN472),DAY(AN472))&gt;=$AM$2,(DATE(YEAR(AN472),MONTH(AN472),DAY(AN472))&lt;=$AN$2),INDEX(Potentials!$A$1:$O$10000,MATCH(AM472,Potentials!$A$1:$A$1000,0),MATCH("Statut",Potentials!$A$1:$O$1,0))="9 - Perdu"),1,0)),
IF(AND($AM$2=0,$AN$2=0,DATE(YEAR(AN472),MONTH(AN472),DAY(AN472))&gt;=$O$6,(DATE(YEAR(AN472),MONTH(AN472),DAY(AN472))&lt;=$O$3),INDEX(Potentials!$A$1:$O$1000,MATCH(AM472,Potentials!$A$1:$A$1000,0),MATCH("Groupe",Potentials!$A$1:$O$1,0))=$A$2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,MATCH(AM472,Potentials!$A$1:$A$1000,0),MATCH("Groupe",Potentials!$A$1:$O$1,0))=$A$2,INDEX(Potentials!$A$1:$O$10000,MATCH(AM472,Potentials!$A$1:$A$1000,0),MATCH("Statut",Potentials!$A$1:$O$1,0))="9 - Perdu"),1,0))))</f>
      </c>
      <c r="AP472" s="47" t="str">
        <f>IF(AO472&lt;&gt;0,SUM($AO$4:AO472),0)</f>
      </c>
      <c r="AQ472" s="1"/>
      <c r="AR472" s="17"/>
      <c r="AT472" t="str">
        <f>IF(COUNTIF($AT$4:AT471,Potentials!B470)&gt;0,"",Potentials!B470)</f>
      </c>
      <c r="AU472" s="2" t="str">
        <f t="array" ref="AU472" aca="1" ca="1">IF($A$2="Tous",SUMPRODUCT((Potentials!$F$2:$F$2000)*(Potentials!$B$2:$B$2000=AT472)*(Potentials!$E$2:$E$2000&lt;&gt;"8 - Gagne")*(Potentials!$E$2:$E$2000&lt;&gt;"9 - Perdu")*(Potentials!$E$2:$E$2000&lt;&gt;"10 - Gele"))
+SUMPRODUCT((Potentials!$F$2:$F$2000=0)*(Potentials!$B$2:$B$2000=AT472)*(Potentials!$D$2:$D$2000)*(Potentials!$E$2:$E$2000&lt;&gt;"8 - Gagne")*(Potentials!$E$2:$E$2000&lt;&gt;"9 - Perdu")*(Potentials!$E$2:$E$2000&lt;&gt;"10 - Gele")),
SUMPRODUCT((Potentials!$F$2:$F$2000)*(Potentials!$B$2:$B$2000=AT472)*(Potentials!$E$2:$E$2000&lt;&gt;"8 - Gagne")*(Potentials!$E$2:$E$2000&lt;&gt;"9 - Perdu")*(Potentials!$E$2:$E$2000&lt;&gt;"10 - Gele")*(Potentials!$O$2:$O$2000=$A$2))
+SUMPRODUCT((Potentials!$F$2:$F$2000=0)*(Potentials!$B$2:$B$2000=AT472)*(Potentials!$D$2:$D$2000)*(Potentials!$E$2:$E$2000&lt;&gt;"8 - Gagne")*(Potentials!$E$2:$E$2000&lt;&gt;"9 - Perdu")*(Potentials!$E$2:$E$2000&lt;&gt;"10 - Gele")*(Potentials!$O$2:$O$2000=$A$2)))</f>
      </c>
      <c r="BA472" t="str">
        <f>Potentials!A470</f>
      </c>
      <c r="BB472" s="2" t="str">
        <f t="array" ref="BB472" aca="1" ca="1">IF($A$2="Tous",SUMPRODUCT((Potentials!$F$2:$F$2000)*(Potentials!$A$2:$A$2000=BA472)*(Potentials!$E$2:$E$2000&lt;&gt;"8 - Gagne")*(Potentials!$E$2:$E$2000&lt;&gt;"9 - Perdu")*(Potentials!$E$2:$E$2000&lt;&gt;"10 - Gele"))
+SUMPRODUCT((Potentials!$F$2:$F$2000=0)*(Potentials!$A$2:$A$2000=BA472)*(Potentials!$D$2:$D$2000)*(Potentials!$E$2:$E$2000&lt;&gt;"8 - Gagne")*(Potentials!$E$2:$E$2000&lt;&gt;"9 - Perdu")*(Potentials!$E$2:$E$2000&lt;&gt;"10 - Gele")),
SUMPRODUCT((Potentials!$F$2:$F$2000)*(Potentials!$A$2:$A$2000=BA472)*(Potentials!$E$2:$E$2000&lt;&gt;"8 - Gagne")*(Potentials!$E$2:$E$2000&lt;&gt;"9 - Perdu")*(Potentials!$E$2:$E$2000&lt;&gt;"10 - Gele")*(Potentials!$O$2:$O$2000=$A$2))
+SUMPRODUCT((Potentials!$F$2:$F$2000=0)*(Potentials!$A$2:$A$2000=BA472)*(Potentials!$D$2:$D$2000)*(Potentials!$E$2:$E$2000&lt;&gt;"8 - Gagne")*(Potentials!$E$2:$E$2000&lt;&gt;"9 - Perdu")*(Potentials!$E$2:$E$2000&lt;&gt;"10 - Gele")*(Potentials!$O$2:$O$2000=$A$2)))</f>
      </c>
    </row>
    <row r="473" spans="1:113">
      <c r="R473" t="str">
        <f>Potentials!A471</f>
      </c>
      <c r="S473" s="1" t="str">
        <f>Potentials!M471</f>
      </c>
      <c r="T473" s="47" t="str">
        <f>IF(INDEX(Potentials!$A$1:$O$1000,MATCH(R473,Potentials!$A$1:$A$1000,0),MATCH("Origine setup",Potentials!$A$1:$O$1,0))&lt;&gt;"",0,
IF($A$2="Tous",
IF(AND($R$2=0,$S$2=0,DATE(YEAR(S473),MONTH(S473),DAY(S473))&gt;=$O$6,(DATE(YEAR(S473),MONTH(S473),DAY(S473))&lt;=$O$3),LEFT(R473,3)="PRA"),1,
IF(AND($R$2&lt;&gt;0,$S$2&lt;&gt;0,DATE(YEAR(S473),MONTH(S473),DAY(S473))&gt;=$R$2,(DATE(YEAR(S473),MONTH(S473),DAY(S473))&lt;=$S$2),LEFT(R473,3)="PRA"),1,0)),
IF(AND($R$2=0,$S$2=0,DATE(YEAR(S473),MONTH(S473),DAY(S473))&gt;=$O$6,(DATE(YEAR(S473),MONTH(S473),DAY(S473))&lt;=$O$3),INDEX(Potentials!$A$1:$O$1000,MATCH(R473,Potentials!$A$1:$A$1000,0),MATCH("Groupe",Potentials!$A$1:$O$1,0))=$A$2,LEFT(R473,3)="PRA"),1,
IF(AND($R$2&lt;&gt;0,$S$2&lt;&gt;0,DATE(YEAR(S473),MONTH(S473),DAY(S473))&gt;=$R$2,(DATE(YEAR(S473),MONTH(S473),DAY(S473))&lt;=$S$2),INDEX(Potentials!$A$1:$O$1000,MATCH(R473,Potentials!$A$1:$A$1000,0),MATCH("Groupe",Potentials!$A$1:$O$1,0))=$A$2,LEFT(R473,3)="PRA"),1,0))))</f>
      </c>
      <c r="U473" s="47" t="str">
        <f>IF(T473&lt;&gt;0,SUM($T$4:T473),0)</f>
      </c>
      <c r="V473" s="1"/>
      <c r="W473" s="17"/>
      <c r="Y473" t="str">
        <f>Projects!A471</f>
      </c>
      <c r="Z473" s="1" t="str">
        <f>Projects!I471</f>
      </c>
      <c r="AA473" s="47" t="str">
        <f>IF($A$2="Tous",
IF(AND($Y$2=0,$Z$2=0,DATE(YEAR(Z473),MONTH(Z473),DAY(Z473))&gt;=$O$6,(DATE(YEAR(Z473),MONTH(Z473),DAY(Z473))&lt;=$O$3)),1,
IF(AND($Y$2&lt;&gt;0,$Z$2&lt;&gt;0,DATE(YEAR(Z473),MONTH(Z473),DAY(Z473))&gt;=$Y$2,(DATE(YEAR(Z473),MONTH(Z473),DAY(Z473))&lt;=$Z$2)),1,0)),
IF(AND($Y$2=0,$Z$2=0,DATE(YEAR(Z473),MONTH(Z473),DAY(Z473))&gt;=$O$6,(DATE(YEAR(Z473),MONTH(Z473),DAY(Z473))&lt;=$O$3),INDEX(Projects!$A$1:$O$1000,MATCH(Y473,Projects!$A$1:$A$1000,0),MATCH("Groupe",Projects!$A$1:$O$1,0))=$A$2),1,
IF(AND($Y$2&lt;&gt;0,$Z$2&lt;&gt;0,DATE(YEAR(Z473),MONTH(Z473),DAY(Z473))&gt;=$Y$2,(DATE(YEAR(Z473),MONTH(Z473),DAY(Z473))&lt;=$Z$2),INDEX(Projects!$A$1:$O$1000,MATCH(Y473,Projects!$A$1:$A$1000,0),MATCH("Groupe",Projects!$A$1:$O$1,0))=$A$2),1,0)))</f>
      </c>
      <c r="AB473" s="47" t="str">
        <f>IF(AA473&lt;&gt;0,SUM($AA$4:AA473),0)</f>
      </c>
      <c r="AC473" s="1"/>
      <c r="AD473" s="17"/>
      <c r="AF473" t="str">
        <f>Projects!A471</f>
      </c>
      <c r="AG473" s="1" t="str">
        <f>Projects!D471</f>
      </c>
      <c r="AH473" s="47" t="str">
        <f>IF($A$2="Tous",
IF(AND($AF$2=0,$AG$2=0,DATE(YEAR(AG473),MONTH(AG473),DAY(AG473))&gt;=$O$6,(DATE(YEAR(AG473),MONTH(AG473),DAY(AG473))&lt;=$O$3)),1,
IF(AND($AF$2&lt;&gt;0,$AG$2&lt;&gt;0,DATE(YEAR(AG473),MONTH(AG473),DAY(AG473))&gt;=$AF$2,(DATE(YEAR(AG473),MONTH(AG473),DAY(AG473))&lt;=$AG$2)),1,0)),
IF(AND($AF$2=0,$AG$2=0,DATE(YEAR(AG473),MONTH(AG473),DAY(AG473))&gt;=$O$6,(DATE(YEAR(AG473),MONTH(AG473),DAY(AG473))&lt;=$O$3),INDEX(Projects!$A$1:$O$1000,MATCH(AF473,Projects!$A$1:$A$1000,0),MATCH("Groupe",Projects!$A$1:$O$1,0))=$A$2),1,
IF(AND($AF$2&lt;&gt;0,$AG$2&lt;&gt;0,DATE(YEAR(AG473),MONTH(AG473),DAY(AG473))&gt;=$AF$2,(DATE(YEAR(AG473),MONTH(AG473),DAY(AG473))&lt;=$AG$2),INDEX(Projects!$A$1:$O$1000,MATCH(AF473,Projects!$A$1:$A$1000,0),MATCH("Groupe",Projects!$A$1:$O$1,0))=$A$2),1,0)))</f>
      </c>
      <c r="AI473" s="47" t="str">
        <f>IF(AH473&lt;&gt;0,SUM($AH$4:AH473),0)</f>
      </c>
      <c r="AJ473" s="1"/>
      <c r="AK473" s="17"/>
      <c r="AM473" t="str">
        <f>Potentials!A471</f>
      </c>
      <c r="AN473" s="1" t="str">
        <f>Potentials!L471</f>
      </c>
      <c r="AO473" s="47" t="str">
        <f>IF(INDEX(Potentials!$A$1:$O$1000,MATCH(R473,Potentials!$A$1:$A$1000,0),MATCH("Origine setup",Potentials!$A$1:$O$1,0))&lt;&gt;"",0,
IF($A$2="Tous",
IF(AND($AM$2=0,$AN$2=0,DATE(YEAR(AN473),MONTH(AN473),DAY(AN473))&gt;=$O$6,(DATE(YEAR(AN473),MONTH(AN473),DAY(AN473))&lt;=$O$3),INDEX(Potentials!$A$1:$O$10000,MATCH(AM473,Potentials!$A$1:$A$1000,0),MATCH("Statut",Potentials!$A$1:$O$1,0))="9 -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IF(AND($AM$2&lt;&gt;0,$AN$2&lt;&gt;0,DATE(YEAR(AN473),MONTH(AN473),DAY(AN473))&gt;=$AM$2,(DATE(YEAR(AN473),MONTH(AN473),DAY(AN473))&lt;=$AN$2),INDEX(Potentials!$A$1:$O$10000,MATCH(AM473,Potentials!$A$1:$A$1000,0),MATCH("Statut",Potentials!$A$1:$O$1,0))="9 - Perdu"),1,0)),
IF(AND($AM$2=0,$AN$2=0,DATE(YEAR(AN473),MONTH(AN473),DAY(AN473))&gt;=$O$6,(DATE(YEAR(AN473),MONTH(AN473),DAY(AN473))&lt;=$O$3),INDEX(Potentials!$A$1:$O$1000,MATCH(AM473,Potentials!$A$1:$A$1000,0),MATCH("Groupe",Potentials!$A$1:$O$1,0))=$A$2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,MATCH(AM473,Potentials!$A$1:$A$1000,0),MATCH("Groupe",Potentials!$A$1:$O$1,0))=$A$2,INDEX(Potentials!$A$1:$O$10000,MATCH(AM473,Potentials!$A$1:$A$1000,0),MATCH("Statut",Potentials!$A$1:$O$1,0))="9 - Perdu"),1,0))))</f>
      </c>
      <c r="AP473" s="47" t="str">
        <f>IF(AO473&lt;&gt;0,SUM($AO$4:AO473),0)</f>
      </c>
      <c r="AQ473" s="1"/>
      <c r="AR473" s="17"/>
      <c r="AT473" t="str">
        <f>IF(COUNTIF($AT$4:AT472,Potentials!B471)&gt;0,"",Potentials!B471)</f>
      </c>
      <c r="AU473" s="2" t="str">
        <f t="array" ref="AU473" aca="1" ca="1">IF($A$2="Tous",SUMPRODUCT((Potentials!$F$2:$F$2000)*(Potentials!$B$2:$B$2000=AT473)*(Potentials!$E$2:$E$2000&lt;&gt;"8 - Gagne")*(Potentials!$E$2:$E$2000&lt;&gt;"9 - Perdu")*(Potentials!$E$2:$E$2000&lt;&gt;"10 - Gele"))
+SUMPRODUCT((Potentials!$F$2:$F$2000=0)*(Potentials!$B$2:$B$2000=AT473)*(Potentials!$D$2:$D$2000)*(Potentials!$E$2:$E$2000&lt;&gt;"8 - Gagne")*(Potentials!$E$2:$E$2000&lt;&gt;"9 - Perdu")*(Potentials!$E$2:$E$2000&lt;&gt;"10 - Gele")),
SUMPRODUCT((Potentials!$F$2:$F$2000)*(Potentials!$B$2:$B$2000=AT473)*(Potentials!$E$2:$E$2000&lt;&gt;"8 - Gagne")*(Potentials!$E$2:$E$2000&lt;&gt;"9 - Perdu")*(Potentials!$E$2:$E$2000&lt;&gt;"10 - Gele")*(Potentials!$O$2:$O$2000=$A$2))
+SUMPRODUCT((Potentials!$F$2:$F$2000=0)*(Potentials!$B$2:$B$2000=AT473)*(Potentials!$D$2:$D$2000)*(Potentials!$E$2:$E$2000&lt;&gt;"8 - Gagne")*(Potentials!$E$2:$E$2000&lt;&gt;"9 - Perdu")*(Potentials!$E$2:$E$2000&lt;&gt;"10 - Gele")*(Potentials!$O$2:$O$2000=$A$2)))</f>
      </c>
      <c r="BA473" t="str">
        <f>Potentials!A471</f>
      </c>
      <c r="BB473" s="2" t="str">
        <f t="array" ref="BB473" aca="1" ca="1">IF($A$2="Tous",SUMPRODUCT((Potentials!$F$2:$F$2000)*(Potentials!$A$2:$A$2000=BA473)*(Potentials!$E$2:$E$2000&lt;&gt;"8 - Gagne")*(Potentials!$E$2:$E$2000&lt;&gt;"9 - Perdu")*(Potentials!$E$2:$E$2000&lt;&gt;"10 - Gele"))
+SUMPRODUCT((Potentials!$F$2:$F$2000=0)*(Potentials!$A$2:$A$2000=BA473)*(Potentials!$D$2:$D$2000)*(Potentials!$E$2:$E$2000&lt;&gt;"8 - Gagne")*(Potentials!$E$2:$E$2000&lt;&gt;"9 - Perdu")*(Potentials!$E$2:$E$2000&lt;&gt;"10 - Gele")),
SUMPRODUCT((Potentials!$F$2:$F$2000)*(Potentials!$A$2:$A$2000=BA473)*(Potentials!$E$2:$E$2000&lt;&gt;"8 - Gagne")*(Potentials!$E$2:$E$2000&lt;&gt;"9 - Perdu")*(Potentials!$E$2:$E$2000&lt;&gt;"10 - Gele")*(Potentials!$O$2:$O$2000=$A$2))
+SUMPRODUCT((Potentials!$F$2:$F$2000=0)*(Potentials!$A$2:$A$2000=BA473)*(Potentials!$D$2:$D$2000)*(Potentials!$E$2:$E$2000&lt;&gt;"8 - Gagne")*(Potentials!$E$2:$E$2000&lt;&gt;"9 - Perdu")*(Potentials!$E$2:$E$2000&lt;&gt;"10 - Gele")*(Potentials!$O$2:$O$2000=$A$2)))</f>
      </c>
    </row>
    <row r="474" spans="1:113">
      <c r="R474" t="str">
        <f>Potentials!A472</f>
      </c>
      <c r="S474" s="1" t="str">
        <f>Potentials!M472</f>
      </c>
      <c r="T474" s="47" t="str">
        <f>IF(INDEX(Potentials!$A$1:$O$1000,MATCH(R474,Potentials!$A$1:$A$1000,0),MATCH("Origine setup",Potentials!$A$1:$O$1,0))&lt;&gt;"",0,
IF($A$2="Tous",
IF(AND($R$2=0,$S$2=0,DATE(YEAR(S474),MONTH(S474),DAY(S474))&gt;=$O$6,(DATE(YEAR(S474),MONTH(S474),DAY(S474))&lt;=$O$3),LEFT(R474,3)="PRA"),1,
IF(AND($R$2&lt;&gt;0,$S$2&lt;&gt;0,DATE(YEAR(S474),MONTH(S474),DAY(S474))&gt;=$R$2,(DATE(YEAR(S474),MONTH(S474),DAY(S474))&lt;=$S$2),LEFT(R474,3)="PRA"),1,0)),
IF(AND($R$2=0,$S$2=0,DATE(YEAR(S474),MONTH(S474),DAY(S474))&gt;=$O$6,(DATE(YEAR(S474),MONTH(S474),DAY(S474))&lt;=$O$3),INDEX(Potentials!$A$1:$O$1000,MATCH(R474,Potentials!$A$1:$A$1000,0),MATCH("Groupe",Potentials!$A$1:$O$1,0))=$A$2,LEFT(R474,3)="PRA"),1,
IF(AND($R$2&lt;&gt;0,$S$2&lt;&gt;0,DATE(YEAR(S474),MONTH(S474),DAY(S474))&gt;=$R$2,(DATE(YEAR(S474),MONTH(S474),DAY(S474))&lt;=$S$2),INDEX(Potentials!$A$1:$O$1000,MATCH(R474,Potentials!$A$1:$A$1000,0),MATCH("Groupe",Potentials!$A$1:$O$1,0))=$A$2,LEFT(R474,3)="PRA"),1,0))))</f>
      </c>
      <c r="U474" s="47" t="str">
        <f>IF(T474&lt;&gt;0,SUM($T$4:T474),0)</f>
      </c>
      <c r="V474" s="1"/>
      <c r="W474" s="17"/>
      <c r="Y474" t="str">
        <f>Projects!A472</f>
      </c>
      <c r="Z474" s="1" t="str">
        <f>Projects!I472</f>
      </c>
      <c r="AA474" s="47" t="str">
        <f>IF($A$2="Tous",
IF(AND($Y$2=0,$Z$2=0,DATE(YEAR(Z474),MONTH(Z474),DAY(Z474))&gt;=$O$6,(DATE(YEAR(Z474),MONTH(Z474),DAY(Z474))&lt;=$O$3)),1,
IF(AND($Y$2&lt;&gt;0,$Z$2&lt;&gt;0,DATE(YEAR(Z474),MONTH(Z474),DAY(Z474))&gt;=$Y$2,(DATE(YEAR(Z474),MONTH(Z474),DAY(Z474))&lt;=$Z$2)),1,0)),
IF(AND($Y$2=0,$Z$2=0,DATE(YEAR(Z474),MONTH(Z474),DAY(Z474))&gt;=$O$6,(DATE(YEAR(Z474),MONTH(Z474),DAY(Z474))&lt;=$O$3),INDEX(Projects!$A$1:$O$1000,MATCH(Y474,Projects!$A$1:$A$1000,0),MATCH("Groupe",Projects!$A$1:$O$1,0))=$A$2),1,
IF(AND($Y$2&lt;&gt;0,$Z$2&lt;&gt;0,DATE(YEAR(Z474),MONTH(Z474),DAY(Z474))&gt;=$Y$2,(DATE(YEAR(Z474),MONTH(Z474),DAY(Z474))&lt;=$Z$2),INDEX(Projects!$A$1:$O$1000,MATCH(Y474,Projects!$A$1:$A$1000,0),MATCH("Groupe",Projects!$A$1:$O$1,0))=$A$2),1,0)))</f>
      </c>
      <c r="AB474" s="47" t="str">
        <f>IF(AA474&lt;&gt;0,SUM($AA$4:AA474),0)</f>
      </c>
      <c r="AC474" s="1"/>
      <c r="AD474" s="17"/>
      <c r="AF474" t="str">
        <f>Projects!A472</f>
      </c>
      <c r="AG474" s="1" t="str">
        <f>Projects!D472</f>
      </c>
      <c r="AH474" s="47" t="str">
        <f>IF($A$2="Tous",
IF(AND($AF$2=0,$AG$2=0,DATE(YEAR(AG474),MONTH(AG474),DAY(AG474))&gt;=$O$6,(DATE(YEAR(AG474),MONTH(AG474),DAY(AG474))&lt;=$O$3)),1,
IF(AND($AF$2&lt;&gt;0,$AG$2&lt;&gt;0,DATE(YEAR(AG474),MONTH(AG474),DAY(AG474))&gt;=$AF$2,(DATE(YEAR(AG474),MONTH(AG474),DAY(AG474))&lt;=$AG$2)),1,0)),
IF(AND($AF$2=0,$AG$2=0,DATE(YEAR(AG474),MONTH(AG474),DAY(AG474))&gt;=$O$6,(DATE(YEAR(AG474),MONTH(AG474),DAY(AG474))&lt;=$O$3),INDEX(Projects!$A$1:$O$1000,MATCH(AF474,Projects!$A$1:$A$1000,0),MATCH("Groupe",Projects!$A$1:$O$1,0))=$A$2),1,
IF(AND($AF$2&lt;&gt;0,$AG$2&lt;&gt;0,DATE(YEAR(AG474),MONTH(AG474),DAY(AG474))&gt;=$AF$2,(DATE(YEAR(AG474),MONTH(AG474),DAY(AG474))&lt;=$AG$2),INDEX(Projects!$A$1:$O$1000,MATCH(AF474,Projects!$A$1:$A$1000,0),MATCH("Groupe",Projects!$A$1:$O$1,0))=$A$2),1,0)))</f>
      </c>
      <c r="AI474" s="47" t="str">
        <f>IF(AH474&lt;&gt;0,SUM($AH$4:AH474),0)</f>
      </c>
      <c r="AJ474" s="1"/>
      <c r="AK474" s="17"/>
      <c r="AM474" t="str">
        <f>Potentials!A472</f>
      </c>
      <c r="AN474" s="1" t="str">
        <f>Potentials!L472</f>
      </c>
      <c r="AO474" s="47" t="str">
        <f>IF(INDEX(Potentials!$A$1:$O$1000,MATCH(R474,Potentials!$A$1:$A$1000,0),MATCH("Origine setup",Potentials!$A$1:$O$1,0))&lt;&gt;"",0,
IF($A$2="Tous",
IF(AND($AM$2=0,$AN$2=0,DATE(YEAR(AN474),MONTH(AN474),DAY(AN474))&gt;=$O$6,(DATE(YEAR(AN474),MONTH(AN474),DAY(AN474))&lt;=$O$3),INDEX(Potentials!$A$1:$O$10000,MATCH(AM474,Potentials!$A$1:$A$1000,0),MATCH("Statut",Potentials!$A$1:$O$1,0))="9 -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IF(AND($AM$2&lt;&gt;0,$AN$2&lt;&gt;0,DATE(YEAR(AN474),MONTH(AN474),DAY(AN474))&gt;=$AM$2,(DATE(YEAR(AN474),MONTH(AN474),DAY(AN474))&lt;=$AN$2),INDEX(Potentials!$A$1:$O$10000,MATCH(AM474,Potentials!$A$1:$A$1000,0),MATCH("Statut",Potentials!$A$1:$O$1,0))="9 - Perdu"),1,0)),
IF(AND($AM$2=0,$AN$2=0,DATE(YEAR(AN474),MONTH(AN474),DAY(AN474))&gt;=$O$6,(DATE(YEAR(AN474),MONTH(AN474),DAY(AN474))&lt;=$O$3),INDEX(Potentials!$A$1:$O$1000,MATCH(AM474,Potentials!$A$1:$A$1000,0),MATCH("Groupe",Potentials!$A$1:$O$1,0))=$A$2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,MATCH(AM474,Potentials!$A$1:$A$1000,0),MATCH("Groupe",Potentials!$A$1:$O$1,0))=$A$2,INDEX(Potentials!$A$1:$O$10000,MATCH(AM474,Potentials!$A$1:$A$1000,0),MATCH("Statut",Potentials!$A$1:$O$1,0))="9 - Perdu"),1,0))))</f>
      </c>
      <c r="AP474" s="47" t="str">
        <f>IF(AO474&lt;&gt;0,SUM($AO$4:AO474),0)</f>
      </c>
      <c r="AQ474" s="1"/>
      <c r="AR474" s="17"/>
      <c r="AT474" t="str">
        <f>IF(COUNTIF($AT$4:AT473,Potentials!B472)&gt;0,"",Potentials!B472)</f>
      </c>
      <c r="AU474" s="2" t="str">
        <f t="array" ref="AU474" aca="1" ca="1">IF($A$2="Tous",SUMPRODUCT((Potentials!$F$2:$F$2000)*(Potentials!$B$2:$B$2000=AT474)*(Potentials!$E$2:$E$2000&lt;&gt;"8 - Gagne")*(Potentials!$E$2:$E$2000&lt;&gt;"9 - Perdu")*(Potentials!$E$2:$E$2000&lt;&gt;"10 - Gele"))
+SUMPRODUCT((Potentials!$F$2:$F$2000=0)*(Potentials!$B$2:$B$2000=AT474)*(Potentials!$D$2:$D$2000)*(Potentials!$E$2:$E$2000&lt;&gt;"8 - Gagne")*(Potentials!$E$2:$E$2000&lt;&gt;"9 - Perdu")*(Potentials!$E$2:$E$2000&lt;&gt;"10 - Gele")),
SUMPRODUCT((Potentials!$F$2:$F$2000)*(Potentials!$B$2:$B$2000=AT474)*(Potentials!$E$2:$E$2000&lt;&gt;"8 - Gagne")*(Potentials!$E$2:$E$2000&lt;&gt;"9 - Perdu")*(Potentials!$E$2:$E$2000&lt;&gt;"10 - Gele")*(Potentials!$O$2:$O$2000=$A$2))
+SUMPRODUCT((Potentials!$F$2:$F$2000=0)*(Potentials!$B$2:$B$2000=AT474)*(Potentials!$D$2:$D$2000)*(Potentials!$E$2:$E$2000&lt;&gt;"8 - Gagne")*(Potentials!$E$2:$E$2000&lt;&gt;"9 - Perdu")*(Potentials!$E$2:$E$2000&lt;&gt;"10 - Gele")*(Potentials!$O$2:$O$2000=$A$2)))</f>
      </c>
      <c r="BA474" t="str">
        <f>Potentials!A472</f>
      </c>
      <c r="BB474" s="2" t="str">
        <f t="array" ref="BB474" aca="1" ca="1">IF($A$2="Tous",SUMPRODUCT((Potentials!$F$2:$F$2000)*(Potentials!$A$2:$A$2000=BA474)*(Potentials!$E$2:$E$2000&lt;&gt;"8 - Gagne")*(Potentials!$E$2:$E$2000&lt;&gt;"9 - Perdu")*(Potentials!$E$2:$E$2000&lt;&gt;"10 - Gele"))
+SUMPRODUCT((Potentials!$F$2:$F$2000=0)*(Potentials!$A$2:$A$2000=BA474)*(Potentials!$D$2:$D$2000)*(Potentials!$E$2:$E$2000&lt;&gt;"8 - Gagne")*(Potentials!$E$2:$E$2000&lt;&gt;"9 - Perdu")*(Potentials!$E$2:$E$2000&lt;&gt;"10 - Gele")),
SUMPRODUCT((Potentials!$F$2:$F$2000)*(Potentials!$A$2:$A$2000=BA474)*(Potentials!$E$2:$E$2000&lt;&gt;"8 - Gagne")*(Potentials!$E$2:$E$2000&lt;&gt;"9 - Perdu")*(Potentials!$E$2:$E$2000&lt;&gt;"10 - Gele")*(Potentials!$O$2:$O$2000=$A$2))
+SUMPRODUCT((Potentials!$F$2:$F$2000=0)*(Potentials!$A$2:$A$2000=BA474)*(Potentials!$D$2:$D$2000)*(Potentials!$E$2:$E$2000&lt;&gt;"8 - Gagne")*(Potentials!$E$2:$E$2000&lt;&gt;"9 - Perdu")*(Potentials!$E$2:$E$2000&lt;&gt;"10 - Gele")*(Potentials!$O$2:$O$2000=$A$2)))</f>
      </c>
    </row>
    <row r="475" spans="1:113">
      <c r="R475" t="str">
        <f>Potentials!A473</f>
      </c>
      <c r="S475" s="1" t="str">
        <f>Potentials!M473</f>
      </c>
      <c r="T475" s="47" t="str">
        <f>IF(INDEX(Potentials!$A$1:$O$1000,MATCH(R475,Potentials!$A$1:$A$1000,0),MATCH("Origine setup",Potentials!$A$1:$O$1,0))&lt;&gt;"",0,
IF($A$2="Tous",
IF(AND($R$2=0,$S$2=0,DATE(YEAR(S475),MONTH(S475),DAY(S475))&gt;=$O$6,(DATE(YEAR(S475),MONTH(S475),DAY(S475))&lt;=$O$3),LEFT(R475,3)="PRA"),1,
IF(AND($R$2&lt;&gt;0,$S$2&lt;&gt;0,DATE(YEAR(S475),MONTH(S475),DAY(S475))&gt;=$R$2,(DATE(YEAR(S475),MONTH(S475),DAY(S475))&lt;=$S$2),LEFT(R475,3)="PRA"),1,0)),
IF(AND($R$2=0,$S$2=0,DATE(YEAR(S475),MONTH(S475),DAY(S475))&gt;=$O$6,(DATE(YEAR(S475),MONTH(S475),DAY(S475))&lt;=$O$3),INDEX(Potentials!$A$1:$O$1000,MATCH(R475,Potentials!$A$1:$A$1000,0),MATCH("Groupe",Potentials!$A$1:$O$1,0))=$A$2,LEFT(R475,3)="PRA"),1,
IF(AND($R$2&lt;&gt;0,$S$2&lt;&gt;0,DATE(YEAR(S475),MONTH(S475),DAY(S475))&gt;=$R$2,(DATE(YEAR(S475),MONTH(S475),DAY(S475))&lt;=$S$2),INDEX(Potentials!$A$1:$O$1000,MATCH(R475,Potentials!$A$1:$A$1000,0),MATCH("Groupe",Potentials!$A$1:$O$1,0))=$A$2,LEFT(R475,3)="PRA"),1,0))))</f>
      </c>
      <c r="U475" s="47" t="str">
        <f>IF(T475&lt;&gt;0,SUM($T$4:T475),0)</f>
      </c>
      <c r="V475" s="1"/>
      <c r="W475" s="17"/>
      <c r="Y475" t="str">
        <f>Projects!A473</f>
      </c>
      <c r="Z475" s="1" t="str">
        <f>Projects!I473</f>
      </c>
      <c r="AA475" s="47" t="str">
        <f>IF($A$2="Tous",
IF(AND($Y$2=0,$Z$2=0,DATE(YEAR(Z475),MONTH(Z475),DAY(Z475))&gt;=$O$6,(DATE(YEAR(Z475),MONTH(Z475),DAY(Z475))&lt;=$O$3)),1,
IF(AND($Y$2&lt;&gt;0,$Z$2&lt;&gt;0,DATE(YEAR(Z475),MONTH(Z475),DAY(Z475))&gt;=$Y$2,(DATE(YEAR(Z475),MONTH(Z475),DAY(Z475))&lt;=$Z$2)),1,0)),
IF(AND($Y$2=0,$Z$2=0,DATE(YEAR(Z475),MONTH(Z475),DAY(Z475))&gt;=$O$6,(DATE(YEAR(Z475),MONTH(Z475),DAY(Z475))&lt;=$O$3),INDEX(Projects!$A$1:$O$1000,MATCH(Y475,Projects!$A$1:$A$1000,0),MATCH("Groupe",Projects!$A$1:$O$1,0))=$A$2),1,
IF(AND($Y$2&lt;&gt;0,$Z$2&lt;&gt;0,DATE(YEAR(Z475),MONTH(Z475),DAY(Z475))&gt;=$Y$2,(DATE(YEAR(Z475),MONTH(Z475),DAY(Z475))&lt;=$Z$2),INDEX(Projects!$A$1:$O$1000,MATCH(Y475,Projects!$A$1:$A$1000,0),MATCH("Groupe",Projects!$A$1:$O$1,0))=$A$2),1,0)))</f>
      </c>
      <c r="AB475" s="47" t="str">
        <f>IF(AA475&lt;&gt;0,SUM($AA$4:AA475),0)</f>
      </c>
      <c r="AC475" s="1"/>
      <c r="AD475" s="17"/>
      <c r="AF475" t="str">
        <f>Projects!A473</f>
      </c>
      <c r="AG475" s="1" t="str">
        <f>Projects!D473</f>
      </c>
      <c r="AH475" s="47" t="str">
        <f>IF($A$2="Tous",
IF(AND($AF$2=0,$AG$2=0,DATE(YEAR(AG475),MONTH(AG475),DAY(AG475))&gt;=$O$6,(DATE(YEAR(AG475),MONTH(AG475),DAY(AG475))&lt;=$O$3)),1,
IF(AND($AF$2&lt;&gt;0,$AG$2&lt;&gt;0,DATE(YEAR(AG475),MONTH(AG475),DAY(AG475))&gt;=$AF$2,(DATE(YEAR(AG475),MONTH(AG475),DAY(AG475))&lt;=$AG$2)),1,0)),
IF(AND($AF$2=0,$AG$2=0,DATE(YEAR(AG475),MONTH(AG475),DAY(AG475))&gt;=$O$6,(DATE(YEAR(AG475),MONTH(AG475),DAY(AG475))&lt;=$O$3),INDEX(Projects!$A$1:$O$1000,MATCH(AF475,Projects!$A$1:$A$1000,0),MATCH("Groupe",Projects!$A$1:$O$1,0))=$A$2),1,
IF(AND($AF$2&lt;&gt;0,$AG$2&lt;&gt;0,DATE(YEAR(AG475),MONTH(AG475),DAY(AG475))&gt;=$AF$2,(DATE(YEAR(AG475),MONTH(AG475),DAY(AG475))&lt;=$AG$2),INDEX(Projects!$A$1:$O$1000,MATCH(AF475,Projects!$A$1:$A$1000,0),MATCH("Groupe",Projects!$A$1:$O$1,0))=$A$2),1,0)))</f>
      </c>
      <c r="AI475" s="47" t="str">
        <f>IF(AH475&lt;&gt;0,SUM($AH$4:AH475),0)</f>
      </c>
      <c r="AJ475" s="1"/>
      <c r="AK475" s="17"/>
      <c r="AM475" t="str">
        <f>Potentials!A473</f>
      </c>
      <c r="AN475" s="1" t="str">
        <f>Potentials!L473</f>
      </c>
      <c r="AO475" s="47" t="str">
        <f>IF(INDEX(Potentials!$A$1:$O$1000,MATCH(R475,Potentials!$A$1:$A$1000,0),MATCH("Origine setup",Potentials!$A$1:$O$1,0))&lt;&gt;"",0,
IF($A$2="Tous",
IF(AND($AM$2=0,$AN$2=0,DATE(YEAR(AN475),MONTH(AN475),DAY(AN475))&gt;=$O$6,(DATE(YEAR(AN475),MONTH(AN475),DAY(AN475))&lt;=$O$3),INDEX(Potentials!$A$1:$O$10000,MATCH(AM475,Potentials!$A$1:$A$1000,0),MATCH("Statut",Potentials!$A$1:$O$1,0))="9 -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IF(AND($AM$2&lt;&gt;0,$AN$2&lt;&gt;0,DATE(YEAR(AN475),MONTH(AN475),DAY(AN475))&gt;=$AM$2,(DATE(YEAR(AN475),MONTH(AN475),DAY(AN475))&lt;=$AN$2),INDEX(Potentials!$A$1:$O$10000,MATCH(AM475,Potentials!$A$1:$A$1000,0),MATCH("Statut",Potentials!$A$1:$O$1,0))="9 - Perdu"),1,0)),
IF(AND($AM$2=0,$AN$2=0,DATE(YEAR(AN475),MONTH(AN475),DAY(AN475))&gt;=$O$6,(DATE(YEAR(AN475),MONTH(AN475),DAY(AN475))&lt;=$O$3),INDEX(Potentials!$A$1:$O$1000,MATCH(AM475,Potentials!$A$1:$A$1000,0),MATCH("Groupe",Potentials!$A$1:$O$1,0))=$A$2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,MATCH(AM475,Potentials!$A$1:$A$1000,0),MATCH("Groupe",Potentials!$A$1:$O$1,0))=$A$2,INDEX(Potentials!$A$1:$O$10000,MATCH(AM475,Potentials!$A$1:$A$1000,0),MATCH("Statut",Potentials!$A$1:$O$1,0))="9 - Perdu"),1,0))))</f>
      </c>
      <c r="AP475" s="47" t="str">
        <f>IF(AO475&lt;&gt;0,SUM($AO$4:AO475),0)</f>
      </c>
      <c r="AQ475" s="1"/>
      <c r="AR475" s="17"/>
      <c r="AT475" t="str">
        <f>IF(COUNTIF($AT$4:AT474,Potentials!B473)&gt;0,"",Potentials!B473)</f>
      </c>
      <c r="AU475" s="2" t="str">
        <f t="array" ref="AU475" aca="1" ca="1">IF($A$2="Tous",SUMPRODUCT((Potentials!$F$2:$F$2000)*(Potentials!$B$2:$B$2000=AT475)*(Potentials!$E$2:$E$2000&lt;&gt;"8 - Gagne")*(Potentials!$E$2:$E$2000&lt;&gt;"9 - Perdu")*(Potentials!$E$2:$E$2000&lt;&gt;"10 - Gele"))
+SUMPRODUCT((Potentials!$F$2:$F$2000=0)*(Potentials!$B$2:$B$2000=AT475)*(Potentials!$D$2:$D$2000)*(Potentials!$E$2:$E$2000&lt;&gt;"8 - Gagne")*(Potentials!$E$2:$E$2000&lt;&gt;"9 - Perdu")*(Potentials!$E$2:$E$2000&lt;&gt;"10 - Gele")),
SUMPRODUCT((Potentials!$F$2:$F$2000)*(Potentials!$B$2:$B$2000=AT475)*(Potentials!$E$2:$E$2000&lt;&gt;"8 - Gagne")*(Potentials!$E$2:$E$2000&lt;&gt;"9 - Perdu")*(Potentials!$E$2:$E$2000&lt;&gt;"10 - Gele")*(Potentials!$O$2:$O$2000=$A$2))
+SUMPRODUCT((Potentials!$F$2:$F$2000=0)*(Potentials!$B$2:$B$2000=AT475)*(Potentials!$D$2:$D$2000)*(Potentials!$E$2:$E$2000&lt;&gt;"8 - Gagne")*(Potentials!$E$2:$E$2000&lt;&gt;"9 - Perdu")*(Potentials!$E$2:$E$2000&lt;&gt;"10 - Gele")*(Potentials!$O$2:$O$2000=$A$2)))</f>
      </c>
      <c r="BA475" t="str">
        <f>Potentials!A473</f>
      </c>
      <c r="BB475" s="2" t="str">
        <f t="array" ref="BB475" aca="1" ca="1">IF($A$2="Tous",SUMPRODUCT((Potentials!$F$2:$F$2000)*(Potentials!$A$2:$A$2000=BA475)*(Potentials!$E$2:$E$2000&lt;&gt;"8 - Gagne")*(Potentials!$E$2:$E$2000&lt;&gt;"9 - Perdu")*(Potentials!$E$2:$E$2000&lt;&gt;"10 - Gele"))
+SUMPRODUCT((Potentials!$F$2:$F$2000=0)*(Potentials!$A$2:$A$2000=BA475)*(Potentials!$D$2:$D$2000)*(Potentials!$E$2:$E$2000&lt;&gt;"8 - Gagne")*(Potentials!$E$2:$E$2000&lt;&gt;"9 - Perdu")*(Potentials!$E$2:$E$2000&lt;&gt;"10 - Gele")),
SUMPRODUCT((Potentials!$F$2:$F$2000)*(Potentials!$A$2:$A$2000=BA475)*(Potentials!$E$2:$E$2000&lt;&gt;"8 - Gagne")*(Potentials!$E$2:$E$2000&lt;&gt;"9 - Perdu")*(Potentials!$E$2:$E$2000&lt;&gt;"10 - Gele")*(Potentials!$O$2:$O$2000=$A$2))
+SUMPRODUCT((Potentials!$F$2:$F$2000=0)*(Potentials!$A$2:$A$2000=BA475)*(Potentials!$D$2:$D$2000)*(Potentials!$E$2:$E$2000&lt;&gt;"8 - Gagne")*(Potentials!$E$2:$E$2000&lt;&gt;"9 - Perdu")*(Potentials!$E$2:$E$2000&lt;&gt;"10 - Gele")*(Potentials!$O$2:$O$2000=$A$2)))</f>
      </c>
    </row>
    <row r="476" spans="1:113">
      <c r="R476" t="str">
        <f>Potentials!A474</f>
      </c>
      <c r="S476" s="1" t="str">
        <f>Potentials!M474</f>
      </c>
      <c r="T476" s="47" t="str">
        <f>IF(INDEX(Potentials!$A$1:$O$1000,MATCH(R476,Potentials!$A$1:$A$1000,0),MATCH("Origine setup",Potentials!$A$1:$O$1,0))&lt;&gt;"",0,
IF($A$2="Tous",
IF(AND($R$2=0,$S$2=0,DATE(YEAR(S476),MONTH(S476),DAY(S476))&gt;=$O$6,(DATE(YEAR(S476),MONTH(S476),DAY(S476))&lt;=$O$3),LEFT(R476,3)="PRA"),1,
IF(AND($R$2&lt;&gt;0,$S$2&lt;&gt;0,DATE(YEAR(S476),MONTH(S476),DAY(S476))&gt;=$R$2,(DATE(YEAR(S476),MONTH(S476),DAY(S476))&lt;=$S$2),LEFT(R476,3)="PRA"),1,0)),
IF(AND($R$2=0,$S$2=0,DATE(YEAR(S476),MONTH(S476),DAY(S476))&gt;=$O$6,(DATE(YEAR(S476),MONTH(S476),DAY(S476))&lt;=$O$3),INDEX(Potentials!$A$1:$O$1000,MATCH(R476,Potentials!$A$1:$A$1000,0),MATCH("Groupe",Potentials!$A$1:$O$1,0))=$A$2,LEFT(R476,3)="PRA"),1,
IF(AND($R$2&lt;&gt;0,$S$2&lt;&gt;0,DATE(YEAR(S476),MONTH(S476),DAY(S476))&gt;=$R$2,(DATE(YEAR(S476),MONTH(S476),DAY(S476))&lt;=$S$2),INDEX(Potentials!$A$1:$O$1000,MATCH(R476,Potentials!$A$1:$A$1000,0),MATCH("Groupe",Potentials!$A$1:$O$1,0))=$A$2,LEFT(R476,3)="PRA"),1,0))))</f>
      </c>
      <c r="U476" s="47" t="str">
        <f>IF(T476&lt;&gt;0,SUM($T$4:T476),0)</f>
      </c>
      <c r="V476" s="1"/>
      <c r="W476" s="17"/>
      <c r="Y476" t="str">
        <f>Projects!A474</f>
      </c>
      <c r="Z476" s="1" t="str">
        <f>Projects!I474</f>
      </c>
      <c r="AA476" s="47" t="str">
        <f>IF($A$2="Tous",
IF(AND($Y$2=0,$Z$2=0,DATE(YEAR(Z476),MONTH(Z476),DAY(Z476))&gt;=$O$6,(DATE(YEAR(Z476),MONTH(Z476),DAY(Z476))&lt;=$O$3)),1,
IF(AND($Y$2&lt;&gt;0,$Z$2&lt;&gt;0,DATE(YEAR(Z476),MONTH(Z476),DAY(Z476))&gt;=$Y$2,(DATE(YEAR(Z476),MONTH(Z476),DAY(Z476))&lt;=$Z$2)),1,0)),
IF(AND($Y$2=0,$Z$2=0,DATE(YEAR(Z476),MONTH(Z476),DAY(Z476))&gt;=$O$6,(DATE(YEAR(Z476),MONTH(Z476),DAY(Z476))&lt;=$O$3),INDEX(Projects!$A$1:$O$1000,MATCH(Y476,Projects!$A$1:$A$1000,0),MATCH("Groupe",Projects!$A$1:$O$1,0))=$A$2),1,
IF(AND($Y$2&lt;&gt;0,$Z$2&lt;&gt;0,DATE(YEAR(Z476),MONTH(Z476),DAY(Z476))&gt;=$Y$2,(DATE(YEAR(Z476),MONTH(Z476),DAY(Z476))&lt;=$Z$2),INDEX(Projects!$A$1:$O$1000,MATCH(Y476,Projects!$A$1:$A$1000,0),MATCH("Groupe",Projects!$A$1:$O$1,0))=$A$2),1,0)))</f>
      </c>
      <c r="AB476" s="47" t="str">
        <f>IF(AA476&lt;&gt;0,SUM($AA$4:AA476),0)</f>
      </c>
      <c r="AC476" s="1"/>
      <c r="AD476" s="17"/>
      <c r="AF476" t="str">
        <f>Projects!A474</f>
      </c>
      <c r="AG476" s="1" t="str">
        <f>Projects!D474</f>
      </c>
      <c r="AH476" s="47" t="str">
        <f>IF($A$2="Tous",
IF(AND($AF$2=0,$AG$2=0,DATE(YEAR(AG476),MONTH(AG476),DAY(AG476))&gt;=$O$6,(DATE(YEAR(AG476),MONTH(AG476),DAY(AG476))&lt;=$O$3)),1,
IF(AND($AF$2&lt;&gt;0,$AG$2&lt;&gt;0,DATE(YEAR(AG476),MONTH(AG476),DAY(AG476))&gt;=$AF$2,(DATE(YEAR(AG476),MONTH(AG476),DAY(AG476))&lt;=$AG$2)),1,0)),
IF(AND($AF$2=0,$AG$2=0,DATE(YEAR(AG476),MONTH(AG476),DAY(AG476))&gt;=$O$6,(DATE(YEAR(AG476),MONTH(AG476),DAY(AG476))&lt;=$O$3),INDEX(Projects!$A$1:$O$1000,MATCH(AF476,Projects!$A$1:$A$1000,0),MATCH("Groupe",Projects!$A$1:$O$1,0))=$A$2),1,
IF(AND($AF$2&lt;&gt;0,$AG$2&lt;&gt;0,DATE(YEAR(AG476),MONTH(AG476),DAY(AG476))&gt;=$AF$2,(DATE(YEAR(AG476),MONTH(AG476),DAY(AG476))&lt;=$AG$2),INDEX(Projects!$A$1:$O$1000,MATCH(AF476,Projects!$A$1:$A$1000,0),MATCH("Groupe",Projects!$A$1:$O$1,0))=$A$2),1,0)))</f>
      </c>
      <c r="AI476" s="47" t="str">
        <f>IF(AH476&lt;&gt;0,SUM($AH$4:AH476),0)</f>
      </c>
      <c r="AJ476" s="1"/>
      <c r="AK476" s="17"/>
      <c r="AM476" t="str">
        <f>Potentials!A474</f>
      </c>
      <c r="AN476" s="1" t="str">
        <f>Potentials!L474</f>
      </c>
      <c r="AO476" s="47" t="str">
        <f>IF(INDEX(Potentials!$A$1:$O$1000,MATCH(R476,Potentials!$A$1:$A$1000,0),MATCH("Origine setup",Potentials!$A$1:$O$1,0))&lt;&gt;"",0,
IF($A$2="Tous",
IF(AND($AM$2=0,$AN$2=0,DATE(YEAR(AN476),MONTH(AN476),DAY(AN476))&gt;=$O$6,(DATE(YEAR(AN476),MONTH(AN476),DAY(AN476))&lt;=$O$3),INDEX(Potentials!$A$1:$O$10000,MATCH(AM476,Potentials!$A$1:$A$1000,0),MATCH("Statut",Potentials!$A$1:$O$1,0))="9 -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IF(AND($AM$2&lt;&gt;0,$AN$2&lt;&gt;0,DATE(YEAR(AN476),MONTH(AN476),DAY(AN476))&gt;=$AM$2,(DATE(YEAR(AN476),MONTH(AN476),DAY(AN476))&lt;=$AN$2),INDEX(Potentials!$A$1:$O$10000,MATCH(AM476,Potentials!$A$1:$A$1000,0),MATCH("Statut",Potentials!$A$1:$O$1,0))="9 - Perdu"),1,0)),
IF(AND($AM$2=0,$AN$2=0,DATE(YEAR(AN476),MONTH(AN476),DAY(AN476))&gt;=$O$6,(DATE(YEAR(AN476),MONTH(AN476),DAY(AN476))&lt;=$O$3),INDEX(Potentials!$A$1:$O$1000,MATCH(AM476,Potentials!$A$1:$A$1000,0),MATCH("Groupe",Potentials!$A$1:$O$1,0))=$A$2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,MATCH(AM476,Potentials!$A$1:$A$1000,0),MATCH("Groupe",Potentials!$A$1:$O$1,0))=$A$2,INDEX(Potentials!$A$1:$O$10000,MATCH(AM476,Potentials!$A$1:$A$1000,0),MATCH("Statut",Potentials!$A$1:$O$1,0))="9 - Perdu"),1,0))))</f>
      </c>
      <c r="AP476" s="47" t="str">
        <f>IF(AO476&lt;&gt;0,SUM($AO$4:AO476),0)</f>
      </c>
      <c r="AQ476" s="1"/>
      <c r="AR476" s="17"/>
      <c r="AT476" t="str">
        <f>IF(COUNTIF($AT$4:AT475,Potentials!B474)&gt;0,"",Potentials!B474)</f>
      </c>
      <c r="AU476" s="2" t="str">
        <f t="array" ref="AU476" aca="1" ca="1">IF($A$2="Tous",SUMPRODUCT((Potentials!$F$2:$F$2000)*(Potentials!$B$2:$B$2000=AT476)*(Potentials!$E$2:$E$2000&lt;&gt;"8 - Gagne")*(Potentials!$E$2:$E$2000&lt;&gt;"9 - Perdu")*(Potentials!$E$2:$E$2000&lt;&gt;"10 - Gele"))
+SUMPRODUCT((Potentials!$F$2:$F$2000=0)*(Potentials!$B$2:$B$2000=AT476)*(Potentials!$D$2:$D$2000)*(Potentials!$E$2:$E$2000&lt;&gt;"8 - Gagne")*(Potentials!$E$2:$E$2000&lt;&gt;"9 - Perdu")*(Potentials!$E$2:$E$2000&lt;&gt;"10 - Gele")),
SUMPRODUCT((Potentials!$F$2:$F$2000)*(Potentials!$B$2:$B$2000=AT476)*(Potentials!$E$2:$E$2000&lt;&gt;"8 - Gagne")*(Potentials!$E$2:$E$2000&lt;&gt;"9 - Perdu")*(Potentials!$E$2:$E$2000&lt;&gt;"10 - Gele")*(Potentials!$O$2:$O$2000=$A$2))
+SUMPRODUCT((Potentials!$F$2:$F$2000=0)*(Potentials!$B$2:$B$2000=AT476)*(Potentials!$D$2:$D$2000)*(Potentials!$E$2:$E$2000&lt;&gt;"8 - Gagne")*(Potentials!$E$2:$E$2000&lt;&gt;"9 - Perdu")*(Potentials!$E$2:$E$2000&lt;&gt;"10 - Gele")*(Potentials!$O$2:$O$2000=$A$2)))</f>
      </c>
      <c r="BA476" t="str">
        <f>Potentials!A474</f>
      </c>
      <c r="BB476" s="2" t="str">
        <f t="array" ref="BB476" aca="1" ca="1">IF($A$2="Tous",SUMPRODUCT((Potentials!$F$2:$F$2000)*(Potentials!$A$2:$A$2000=BA476)*(Potentials!$E$2:$E$2000&lt;&gt;"8 - Gagne")*(Potentials!$E$2:$E$2000&lt;&gt;"9 - Perdu")*(Potentials!$E$2:$E$2000&lt;&gt;"10 - Gele"))
+SUMPRODUCT((Potentials!$F$2:$F$2000=0)*(Potentials!$A$2:$A$2000=BA476)*(Potentials!$D$2:$D$2000)*(Potentials!$E$2:$E$2000&lt;&gt;"8 - Gagne")*(Potentials!$E$2:$E$2000&lt;&gt;"9 - Perdu")*(Potentials!$E$2:$E$2000&lt;&gt;"10 - Gele")),
SUMPRODUCT((Potentials!$F$2:$F$2000)*(Potentials!$A$2:$A$2000=BA476)*(Potentials!$E$2:$E$2000&lt;&gt;"8 - Gagne")*(Potentials!$E$2:$E$2000&lt;&gt;"9 - Perdu")*(Potentials!$E$2:$E$2000&lt;&gt;"10 - Gele")*(Potentials!$O$2:$O$2000=$A$2))
+SUMPRODUCT((Potentials!$F$2:$F$2000=0)*(Potentials!$A$2:$A$2000=BA476)*(Potentials!$D$2:$D$2000)*(Potentials!$E$2:$E$2000&lt;&gt;"8 - Gagne")*(Potentials!$E$2:$E$2000&lt;&gt;"9 - Perdu")*(Potentials!$E$2:$E$2000&lt;&gt;"10 - Gele")*(Potentials!$O$2:$O$2000=$A$2)))</f>
      </c>
    </row>
    <row r="477" spans="1:113">
      <c r="R477" t="str">
        <f>Potentials!A475</f>
      </c>
      <c r="S477" s="1" t="str">
        <f>Potentials!M475</f>
      </c>
      <c r="T477" s="47" t="str">
        <f>IF(INDEX(Potentials!$A$1:$O$1000,MATCH(R477,Potentials!$A$1:$A$1000,0),MATCH("Origine setup",Potentials!$A$1:$O$1,0))&lt;&gt;"",0,
IF($A$2="Tous",
IF(AND($R$2=0,$S$2=0,DATE(YEAR(S477),MONTH(S477),DAY(S477))&gt;=$O$6,(DATE(YEAR(S477),MONTH(S477),DAY(S477))&lt;=$O$3),LEFT(R477,3)="PRA"),1,
IF(AND($R$2&lt;&gt;0,$S$2&lt;&gt;0,DATE(YEAR(S477),MONTH(S477),DAY(S477))&gt;=$R$2,(DATE(YEAR(S477),MONTH(S477),DAY(S477))&lt;=$S$2),LEFT(R477,3)="PRA"),1,0)),
IF(AND($R$2=0,$S$2=0,DATE(YEAR(S477),MONTH(S477),DAY(S477))&gt;=$O$6,(DATE(YEAR(S477),MONTH(S477),DAY(S477))&lt;=$O$3),INDEX(Potentials!$A$1:$O$1000,MATCH(R477,Potentials!$A$1:$A$1000,0),MATCH("Groupe",Potentials!$A$1:$O$1,0))=$A$2,LEFT(R477,3)="PRA"),1,
IF(AND($R$2&lt;&gt;0,$S$2&lt;&gt;0,DATE(YEAR(S477),MONTH(S477),DAY(S477))&gt;=$R$2,(DATE(YEAR(S477),MONTH(S477),DAY(S477))&lt;=$S$2),INDEX(Potentials!$A$1:$O$1000,MATCH(R477,Potentials!$A$1:$A$1000,0),MATCH("Groupe",Potentials!$A$1:$O$1,0))=$A$2,LEFT(R477,3)="PRA"),1,0))))</f>
      </c>
      <c r="U477" s="47" t="str">
        <f>IF(T477&lt;&gt;0,SUM($T$4:T477),0)</f>
      </c>
      <c r="V477" s="1"/>
      <c r="W477" s="17"/>
      <c r="Y477" t="str">
        <f>Projects!A475</f>
      </c>
      <c r="Z477" s="1" t="str">
        <f>Projects!I475</f>
      </c>
      <c r="AA477" s="47" t="str">
        <f>IF($A$2="Tous",
IF(AND($Y$2=0,$Z$2=0,DATE(YEAR(Z477),MONTH(Z477),DAY(Z477))&gt;=$O$6,(DATE(YEAR(Z477),MONTH(Z477),DAY(Z477))&lt;=$O$3)),1,
IF(AND($Y$2&lt;&gt;0,$Z$2&lt;&gt;0,DATE(YEAR(Z477),MONTH(Z477),DAY(Z477))&gt;=$Y$2,(DATE(YEAR(Z477),MONTH(Z477),DAY(Z477))&lt;=$Z$2)),1,0)),
IF(AND($Y$2=0,$Z$2=0,DATE(YEAR(Z477),MONTH(Z477),DAY(Z477))&gt;=$O$6,(DATE(YEAR(Z477),MONTH(Z477),DAY(Z477))&lt;=$O$3),INDEX(Projects!$A$1:$O$1000,MATCH(Y477,Projects!$A$1:$A$1000,0),MATCH("Groupe",Projects!$A$1:$O$1,0))=$A$2),1,
IF(AND($Y$2&lt;&gt;0,$Z$2&lt;&gt;0,DATE(YEAR(Z477),MONTH(Z477),DAY(Z477))&gt;=$Y$2,(DATE(YEAR(Z477),MONTH(Z477),DAY(Z477))&lt;=$Z$2),INDEX(Projects!$A$1:$O$1000,MATCH(Y477,Projects!$A$1:$A$1000,0),MATCH("Groupe",Projects!$A$1:$O$1,0))=$A$2),1,0)))</f>
      </c>
      <c r="AB477" s="47" t="str">
        <f>IF(AA477&lt;&gt;0,SUM($AA$4:AA477),0)</f>
      </c>
      <c r="AC477" s="1"/>
      <c r="AD477" s="17"/>
      <c r="AF477" t="str">
        <f>Projects!A475</f>
      </c>
      <c r="AG477" s="1" t="str">
        <f>Projects!D475</f>
      </c>
      <c r="AH477" s="47" t="str">
        <f>IF($A$2="Tous",
IF(AND($AF$2=0,$AG$2=0,DATE(YEAR(AG477),MONTH(AG477),DAY(AG477))&gt;=$O$6,(DATE(YEAR(AG477),MONTH(AG477),DAY(AG477))&lt;=$O$3)),1,
IF(AND($AF$2&lt;&gt;0,$AG$2&lt;&gt;0,DATE(YEAR(AG477),MONTH(AG477),DAY(AG477))&gt;=$AF$2,(DATE(YEAR(AG477),MONTH(AG477),DAY(AG477))&lt;=$AG$2)),1,0)),
IF(AND($AF$2=0,$AG$2=0,DATE(YEAR(AG477),MONTH(AG477),DAY(AG477))&gt;=$O$6,(DATE(YEAR(AG477),MONTH(AG477),DAY(AG477))&lt;=$O$3),INDEX(Projects!$A$1:$O$1000,MATCH(AF477,Projects!$A$1:$A$1000,0),MATCH("Groupe",Projects!$A$1:$O$1,0))=$A$2),1,
IF(AND($AF$2&lt;&gt;0,$AG$2&lt;&gt;0,DATE(YEAR(AG477),MONTH(AG477),DAY(AG477))&gt;=$AF$2,(DATE(YEAR(AG477),MONTH(AG477),DAY(AG477))&lt;=$AG$2),INDEX(Projects!$A$1:$O$1000,MATCH(AF477,Projects!$A$1:$A$1000,0),MATCH("Groupe",Projects!$A$1:$O$1,0))=$A$2),1,0)))</f>
      </c>
      <c r="AI477" s="47" t="str">
        <f>IF(AH477&lt;&gt;0,SUM($AH$4:AH477),0)</f>
      </c>
      <c r="AJ477" s="1"/>
      <c r="AK477" s="17"/>
      <c r="AM477" t="str">
        <f>Potentials!A475</f>
      </c>
      <c r="AN477" s="1" t="str">
        <f>Potentials!L475</f>
      </c>
      <c r="AO477" s="47" t="str">
        <f>IF(INDEX(Potentials!$A$1:$O$1000,MATCH(R477,Potentials!$A$1:$A$1000,0),MATCH("Origine setup",Potentials!$A$1:$O$1,0))&lt;&gt;"",0,
IF($A$2="Tous",
IF(AND($AM$2=0,$AN$2=0,DATE(YEAR(AN477),MONTH(AN477),DAY(AN477))&gt;=$O$6,(DATE(YEAR(AN477),MONTH(AN477),DAY(AN477))&lt;=$O$3),INDEX(Potentials!$A$1:$O$10000,MATCH(AM477,Potentials!$A$1:$A$1000,0),MATCH("Statut",Potentials!$A$1:$O$1,0))="9 -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IF(AND($AM$2&lt;&gt;0,$AN$2&lt;&gt;0,DATE(YEAR(AN477),MONTH(AN477),DAY(AN477))&gt;=$AM$2,(DATE(YEAR(AN477),MONTH(AN477),DAY(AN477))&lt;=$AN$2),INDEX(Potentials!$A$1:$O$10000,MATCH(AM477,Potentials!$A$1:$A$1000,0),MATCH("Statut",Potentials!$A$1:$O$1,0))="9 - Perdu"),1,0)),
IF(AND($AM$2=0,$AN$2=0,DATE(YEAR(AN477),MONTH(AN477),DAY(AN477))&gt;=$O$6,(DATE(YEAR(AN477),MONTH(AN477),DAY(AN477))&lt;=$O$3),INDEX(Potentials!$A$1:$O$1000,MATCH(AM477,Potentials!$A$1:$A$1000,0),MATCH("Groupe",Potentials!$A$1:$O$1,0))=$A$2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,MATCH(AM477,Potentials!$A$1:$A$1000,0),MATCH("Groupe",Potentials!$A$1:$O$1,0))=$A$2,INDEX(Potentials!$A$1:$O$10000,MATCH(AM477,Potentials!$A$1:$A$1000,0),MATCH("Statut",Potentials!$A$1:$O$1,0))="9 - Perdu"),1,0))))</f>
      </c>
      <c r="AP477" s="47" t="str">
        <f>IF(AO477&lt;&gt;0,SUM($AO$4:AO477),0)</f>
      </c>
      <c r="AQ477" s="1"/>
      <c r="AR477" s="17"/>
      <c r="AT477" t="str">
        <f>IF(COUNTIF($AT$4:AT476,Potentials!B475)&gt;0,"",Potentials!B475)</f>
      </c>
      <c r="AU477" s="2" t="str">
        <f t="array" ref="AU477" aca="1" ca="1">IF($A$2="Tous",SUMPRODUCT((Potentials!$F$2:$F$2000)*(Potentials!$B$2:$B$2000=AT477)*(Potentials!$E$2:$E$2000&lt;&gt;"8 - Gagne")*(Potentials!$E$2:$E$2000&lt;&gt;"9 - Perdu")*(Potentials!$E$2:$E$2000&lt;&gt;"10 - Gele"))
+SUMPRODUCT((Potentials!$F$2:$F$2000=0)*(Potentials!$B$2:$B$2000=AT477)*(Potentials!$D$2:$D$2000)*(Potentials!$E$2:$E$2000&lt;&gt;"8 - Gagne")*(Potentials!$E$2:$E$2000&lt;&gt;"9 - Perdu")*(Potentials!$E$2:$E$2000&lt;&gt;"10 - Gele")),
SUMPRODUCT((Potentials!$F$2:$F$2000)*(Potentials!$B$2:$B$2000=AT477)*(Potentials!$E$2:$E$2000&lt;&gt;"8 - Gagne")*(Potentials!$E$2:$E$2000&lt;&gt;"9 - Perdu")*(Potentials!$E$2:$E$2000&lt;&gt;"10 - Gele")*(Potentials!$O$2:$O$2000=$A$2))
+SUMPRODUCT((Potentials!$F$2:$F$2000=0)*(Potentials!$B$2:$B$2000=AT477)*(Potentials!$D$2:$D$2000)*(Potentials!$E$2:$E$2000&lt;&gt;"8 - Gagne")*(Potentials!$E$2:$E$2000&lt;&gt;"9 - Perdu")*(Potentials!$E$2:$E$2000&lt;&gt;"10 - Gele")*(Potentials!$O$2:$O$2000=$A$2)))</f>
      </c>
      <c r="BA477" t="str">
        <f>Potentials!A475</f>
      </c>
      <c r="BB477" s="2" t="str">
        <f t="array" ref="BB477" aca="1" ca="1">IF($A$2="Tous",SUMPRODUCT((Potentials!$F$2:$F$2000)*(Potentials!$A$2:$A$2000=BA477)*(Potentials!$E$2:$E$2000&lt;&gt;"8 - Gagne")*(Potentials!$E$2:$E$2000&lt;&gt;"9 - Perdu")*(Potentials!$E$2:$E$2000&lt;&gt;"10 - Gele"))
+SUMPRODUCT((Potentials!$F$2:$F$2000=0)*(Potentials!$A$2:$A$2000=BA477)*(Potentials!$D$2:$D$2000)*(Potentials!$E$2:$E$2000&lt;&gt;"8 - Gagne")*(Potentials!$E$2:$E$2000&lt;&gt;"9 - Perdu")*(Potentials!$E$2:$E$2000&lt;&gt;"10 - Gele")),
SUMPRODUCT((Potentials!$F$2:$F$2000)*(Potentials!$A$2:$A$2000=BA477)*(Potentials!$E$2:$E$2000&lt;&gt;"8 - Gagne")*(Potentials!$E$2:$E$2000&lt;&gt;"9 - Perdu")*(Potentials!$E$2:$E$2000&lt;&gt;"10 - Gele")*(Potentials!$O$2:$O$2000=$A$2))
+SUMPRODUCT((Potentials!$F$2:$F$2000=0)*(Potentials!$A$2:$A$2000=BA477)*(Potentials!$D$2:$D$2000)*(Potentials!$E$2:$E$2000&lt;&gt;"8 - Gagne")*(Potentials!$E$2:$E$2000&lt;&gt;"9 - Perdu")*(Potentials!$E$2:$E$2000&lt;&gt;"10 - Gele")*(Potentials!$O$2:$O$2000=$A$2)))</f>
      </c>
    </row>
    <row r="478" spans="1:113">
      <c r="R478" t="str">
        <f>Potentials!A476</f>
      </c>
      <c r="S478" s="1" t="str">
        <f>Potentials!M476</f>
      </c>
      <c r="T478" s="47" t="str">
        <f>IF(INDEX(Potentials!$A$1:$O$1000,MATCH(R478,Potentials!$A$1:$A$1000,0),MATCH("Origine setup",Potentials!$A$1:$O$1,0))&lt;&gt;"",0,
IF($A$2="Tous",
IF(AND($R$2=0,$S$2=0,DATE(YEAR(S478),MONTH(S478),DAY(S478))&gt;=$O$6,(DATE(YEAR(S478),MONTH(S478),DAY(S478))&lt;=$O$3),LEFT(R478,3)="PRA"),1,
IF(AND($R$2&lt;&gt;0,$S$2&lt;&gt;0,DATE(YEAR(S478),MONTH(S478),DAY(S478))&gt;=$R$2,(DATE(YEAR(S478),MONTH(S478),DAY(S478))&lt;=$S$2),LEFT(R478,3)="PRA"),1,0)),
IF(AND($R$2=0,$S$2=0,DATE(YEAR(S478),MONTH(S478),DAY(S478))&gt;=$O$6,(DATE(YEAR(S478),MONTH(S478),DAY(S478))&lt;=$O$3),INDEX(Potentials!$A$1:$O$1000,MATCH(R478,Potentials!$A$1:$A$1000,0),MATCH("Groupe",Potentials!$A$1:$O$1,0))=$A$2,LEFT(R478,3)="PRA"),1,
IF(AND($R$2&lt;&gt;0,$S$2&lt;&gt;0,DATE(YEAR(S478),MONTH(S478),DAY(S478))&gt;=$R$2,(DATE(YEAR(S478),MONTH(S478),DAY(S478))&lt;=$S$2),INDEX(Potentials!$A$1:$O$1000,MATCH(R478,Potentials!$A$1:$A$1000,0),MATCH("Groupe",Potentials!$A$1:$O$1,0))=$A$2,LEFT(R478,3)="PRA"),1,0))))</f>
      </c>
      <c r="U478" s="47" t="str">
        <f>IF(T478&lt;&gt;0,SUM($T$4:T478),0)</f>
      </c>
      <c r="V478" s="1"/>
      <c r="W478" s="17"/>
      <c r="Y478" t="str">
        <f>Projects!A476</f>
      </c>
      <c r="Z478" s="1" t="str">
        <f>Projects!I476</f>
      </c>
      <c r="AA478" s="47" t="str">
        <f>IF($A$2="Tous",
IF(AND($Y$2=0,$Z$2=0,DATE(YEAR(Z478),MONTH(Z478),DAY(Z478))&gt;=$O$6,(DATE(YEAR(Z478),MONTH(Z478),DAY(Z478))&lt;=$O$3)),1,
IF(AND($Y$2&lt;&gt;0,$Z$2&lt;&gt;0,DATE(YEAR(Z478),MONTH(Z478),DAY(Z478))&gt;=$Y$2,(DATE(YEAR(Z478),MONTH(Z478),DAY(Z478))&lt;=$Z$2)),1,0)),
IF(AND($Y$2=0,$Z$2=0,DATE(YEAR(Z478),MONTH(Z478),DAY(Z478))&gt;=$O$6,(DATE(YEAR(Z478),MONTH(Z478),DAY(Z478))&lt;=$O$3),INDEX(Projects!$A$1:$O$1000,MATCH(Y478,Projects!$A$1:$A$1000,0),MATCH("Groupe",Projects!$A$1:$O$1,0))=$A$2),1,
IF(AND($Y$2&lt;&gt;0,$Z$2&lt;&gt;0,DATE(YEAR(Z478),MONTH(Z478),DAY(Z478))&gt;=$Y$2,(DATE(YEAR(Z478),MONTH(Z478),DAY(Z478))&lt;=$Z$2),INDEX(Projects!$A$1:$O$1000,MATCH(Y478,Projects!$A$1:$A$1000,0),MATCH("Groupe",Projects!$A$1:$O$1,0))=$A$2),1,0)))</f>
      </c>
      <c r="AB478" s="47" t="str">
        <f>IF(AA478&lt;&gt;0,SUM($AA$4:AA478),0)</f>
      </c>
      <c r="AC478" s="1"/>
      <c r="AD478" s="17"/>
      <c r="AF478" t="str">
        <f>Projects!A476</f>
      </c>
      <c r="AG478" s="1" t="str">
        <f>Projects!D476</f>
      </c>
      <c r="AH478" s="47" t="str">
        <f>IF($A$2="Tous",
IF(AND($AF$2=0,$AG$2=0,DATE(YEAR(AG478),MONTH(AG478),DAY(AG478))&gt;=$O$6,(DATE(YEAR(AG478),MONTH(AG478),DAY(AG478))&lt;=$O$3)),1,
IF(AND($AF$2&lt;&gt;0,$AG$2&lt;&gt;0,DATE(YEAR(AG478),MONTH(AG478),DAY(AG478))&gt;=$AF$2,(DATE(YEAR(AG478),MONTH(AG478),DAY(AG478))&lt;=$AG$2)),1,0)),
IF(AND($AF$2=0,$AG$2=0,DATE(YEAR(AG478),MONTH(AG478),DAY(AG478))&gt;=$O$6,(DATE(YEAR(AG478),MONTH(AG478),DAY(AG478))&lt;=$O$3),INDEX(Projects!$A$1:$O$1000,MATCH(AF478,Projects!$A$1:$A$1000,0),MATCH("Groupe",Projects!$A$1:$O$1,0))=$A$2),1,
IF(AND($AF$2&lt;&gt;0,$AG$2&lt;&gt;0,DATE(YEAR(AG478),MONTH(AG478),DAY(AG478))&gt;=$AF$2,(DATE(YEAR(AG478),MONTH(AG478),DAY(AG478))&lt;=$AG$2),INDEX(Projects!$A$1:$O$1000,MATCH(AF478,Projects!$A$1:$A$1000,0),MATCH("Groupe",Projects!$A$1:$O$1,0))=$A$2),1,0)))</f>
      </c>
      <c r="AI478" s="47" t="str">
        <f>IF(AH478&lt;&gt;0,SUM($AH$4:AH478),0)</f>
      </c>
      <c r="AJ478" s="1"/>
      <c r="AK478" s="17"/>
      <c r="AM478" t="str">
        <f>Potentials!A476</f>
      </c>
      <c r="AN478" s="1" t="str">
        <f>Potentials!L476</f>
      </c>
      <c r="AO478" s="47" t="str">
        <f>IF(INDEX(Potentials!$A$1:$O$1000,MATCH(R478,Potentials!$A$1:$A$1000,0),MATCH("Origine setup",Potentials!$A$1:$O$1,0))&lt;&gt;"",0,
IF($A$2="Tous",
IF(AND($AM$2=0,$AN$2=0,DATE(YEAR(AN478),MONTH(AN478),DAY(AN478))&gt;=$O$6,(DATE(YEAR(AN478),MONTH(AN478),DAY(AN478))&lt;=$O$3),INDEX(Potentials!$A$1:$O$10000,MATCH(AM478,Potentials!$A$1:$A$1000,0),MATCH("Statut",Potentials!$A$1:$O$1,0))="9 -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IF(AND($AM$2&lt;&gt;0,$AN$2&lt;&gt;0,DATE(YEAR(AN478),MONTH(AN478),DAY(AN478))&gt;=$AM$2,(DATE(YEAR(AN478),MONTH(AN478),DAY(AN478))&lt;=$AN$2),INDEX(Potentials!$A$1:$O$10000,MATCH(AM478,Potentials!$A$1:$A$1000,0),MATCH("Statut",Potentials!$A$1:$O$1,0))="9 - Perdu"),1,0)),
IF(AND($AM$2=0,$AN$2=0,DATE(YEAR(AN478),MONTH(AN478),DAY(AN478))&gt;=$O$6,(DATE(YEAR(AN478),MONTH(AN478),DAY(AN478))&lt;=$O$3),INDEX(Potentials!$A$1:$O$1000,MATCH(AM478,Potentials!$A$1:$A$1000,0),MATCH("Groupe",Potentials!$A$1:$O$1,0))=$A$2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,MATCH(AM478,Potentials!$A$1:$A$1000,0),MATCH("Groupe",Potentials!$A$1:$O$1,0))=$A$2,INDEX(Potentials!$A$1:$O$10000,MATCH(AM478,Potentials!$A$1:$A$1000,0),MATCH("Statut",Potentials!$A$1:$O$1,0))="9 - Perdu"),1,0))))</f>
      </c>
      <c r="AP478" s="47" t="str">
        <f>IF(AO478&lt;&gt;0,SUM($AO$4:AO478),0)</f>
      </c>
      <c r="AQ478" s="1"/>
      <c r="AR478" s="17"/>
      <c r="AT478" t="str">
        <f>IF(COUNTIF($AT$4:AT477,Potentials!B476)&gt;0,"",Potentials!B476)</f>
      </c>
      <c r="AU478" s="2" t="str">
        <f t="array" ref="AU478" aca="1" ca="1">IF($A$2="Tous",SUMPRODUCT((Potentials!$F$2:$F$2000)*(Potentials!$B$2:$B$2000=AT478)*(Potentials!$E$2:$E$2000&lt;&gt;"8 - Gagne")*(Potentials!$E$2:$E$2000&lt;&gt;"9 - Perdu")*(Potentials!$E$2:$E$2000&lt;&gt;"10 - Gele"))
+SUMPRODUCT((Potentials!$F$2:$F$2000=0)*(Potentials!$B$2:$B$2000=AT478)*(Potentials!$D$2:$D$2000)*(Potentials!$E$2:$E$2000&lt;&gt;"8 - Gagne")*(Potentials!$E$2:$E$2000&lt;&gt;"9 - Perdu")*(Potentials!$E$2:$E$2000&lt;&gt;"10 - Gele")),
SUMPRODUCT((Potentials!$F$2:$F$2000)*(Potentials!$B$2:$B$2000=AT478)*(Potentials!$E$2:$E$2000&lt;&gt;"8 - Gagne")*(Potentials!$E$2:$E$2000&lt;&gt;"9 - Perdu")*(Potentials!$E$2:$E$2000&lt;&gt;"10 - Gele")*(Potentials!$O$2:$O$2000=$A$2))
+SUMPRODUCT((Potentials!$F$2:$F$2000=0)*(Potentials!$B$2:$B$2000=AT478)*(Potentials!$D$2:$D$2000)*(Potentials!$E$2:$E$2000&lt;&gt;"8 - Gagne")*(Potentials!$E$2:$E$2000&lt;&gt;"9 - Perdu")*(Potentials!$E$2:$E$2000&lt;&gt;"10 - Gele")*(Potentials!$O$2:$O$2000=$A$2)))</f>
      </c>
      <c r="BA478" t="str">
        <f>Potentials!A476</f>
      </c>
      <c r="BB478" s="2" t="str">
        <f t="array" ref="BB478" aca="1" ca="1">IF($A$2="Tous",SUMPRODUCT((Potentials!$F$2:$F$2000)*(Potentials!$A$2:$A$2000=BA478)*(Potentials!$E$2:$E$2000&lt;&gt;"8 - Gagne")*(Potentials!$E$2:$E$2000&lt;&gt;"9 - Perdu")*(Potentials!$E$2:$E$2000&lt;&gt;"10 - Gele"))
+SUMPRODUCT((Potentials!$F$2:$F$2000=0)*(Potentials!$A$2:$A$2000=BA478)*(Potentials!$D$2:$D$2000)*(Potentials!$E$2:$E$2000&lt;&gt;"8 - Gagne")*(Potentials!$E$2:$E$2000&lt;&gt;"9 - Perdu")*(Potentials!$E$2:$E$2000&lt;&gt;"10 - Gele")),
SUMPRODUCT((Potentials!$F$2:$F$2000)*(Potentials!$A$2:$A$2000=BA478)*(Potentials!$E$2:$E$2000&lt;&gt;"8 - Gagne")*(Potentials!$E$2:$E$2000&lt;&gt;"9 - Perdu")*(Potentials!$E$2:$E$2000&lt;&gt;"10 - Gele")*(Potentials!$O$2:$O$2000=$A$2))
+SUMPRODUCT((Potentials!$F$2:$F$2000=0)*(Potentials!$A$2:$A$2000=BA478)*(Potentials!$D$2:$D$2000)*(Potentials!$E$2:$E$2000&lt;&gt;"8 - Gagne")*(Potentials!$E$2:$E$2000&lt;&gt;"9 - Perdu")*(Potentials!$E$2:$E$2000&lt;&gt;"10 - Gele")*(Potentials!$O$2:$O$2000=$A$2)))</f>
      </c>
    </row>
    <row r="479" spans="1:113">
      <c r="R479" t="str">
        <f>Potentials!A477</f>
      </c>
      <c r="S479" s="1" t="str">
        <f>Potentials!M477</f>
      </c>
      <c r="T479" s="47" t="str">
        <f>IF(INDEX(Potentials!$A$1:$O$1000,MATCH(R479,Potentials!$A$1:$A$1000,0),MATCH("Origine setup",Potentials!$A$1:$O$1,0))&lt;&gt;"",0,
IF($A$2="Tous",
IF(AND($R$2=0,$S$2=0,DATE(YEAR(S479),MONTH(S479),DAY(S479))&gt;=$O$6,(DATE(YEAR(S479),MONTH(S479),DAY(S479))&lt;=$O$3),LEFT(R479,3)="PRA"),1,
IF(AND($R$2&lt;&gt;0,$S$2&lt;&gt;0,DATE(YEAR(S479),MONTH(S479),DAY(S479))&gt;=$R$2,(DATE(YEAR(S479),MONTH(S479),DAY(S479))&lt;=$S$2),LEFT(R479,3)="PRA"),1,0)),
IF(AND($R$2=0,$S$2=0,DATE(YEAR(S479),MONTH(S479),DAY(S479))&gt;=$O$6,(DATE(YEAR(S479),MONTH(S479),DAY(S479))&lt;=$O$3),INDEX(Potentials!$A$1:$O$1000,MATCH(R479,Potentials!$A$1:$A$1000,0),MATCH("Groupe",Potentials!$A$1:$O$1,0))=$A$2,LEFT(R479,3)="PRA"),1,
IF(AND($R$2&lt;&gt;0,$S$2&lt;&gt;0,DATE(YEAR(S479),MONTH(S479),DAY(S479))&gt;=$R$2,(DATE(YEAR(S479),MONTH(S479),DAY(S479))&lt;=$S$2),INDEX(Potentials!$A$1:$O$1000,MATCH(R479,Potentials!$A$1:$A$1000,0),MATCH("Groupe",Potentials!$A$1:$O$1,0))=$A$2,LEFT(R479,3)="PRA"),1,0))))</f>
      </c>
      <c r="U479" s="47" t="str">
        <f>IF(T479&lt;&gt;0,SUM($T$4:T479),0)</f>
      </c>
      <c r="V479" s="1"/>
      <c r="W479" s="17"/>
      <c r="Y479" t="str">
        <f>Projects!A477</f>
      </c>
      <c r="Z479" s="1" t="str">
        <f>Projects!I477</f>
      </c>
      <c r="AA479" s="47" t="str">
        <f>IF($A$2="Tous",
IF(AND($Y$2=0,$Z$2=0,DATE(YEAR(Z479),MONTH(Z479),DAY(Z479))&gt;=$O$6,(DATE(YEAR(Z479),MONTH(Z479),DAY(Z479))&lt;=$O$3)),1,
IF(AND($Y$2&lt;&gt;0,$Z$2&lt;&gt;0,DATE(YEAR(Z479),MONTH(Z479),DAY(Z479))&gt;=$Y$2,(DATE(YEAR(Z479),MONTH(Z479),DAY(Z479))&lt;=$Z$2)),1,0)),
IF(AND($Y$2=0,$Z$2=0,DATE(YEAR(Z479),MONTH(Z479),DAY(Z479))&gt;=$O$6,(DATE(YEAR(Z479),MONTH(Z479),DAY(Z479))&lt;=$O$3),INDEX(Projects!$A$1:$O$1000,MATCH(Y479,Projects!$A$1:$A$1000,0),MATCH("Groupe",Projects!$A$1:$O$1,0))=$A$2),1,
IF(AND($Y$2&lt;&gt;0,$Z$2&lt;&gt;0,DATE(YEAR(Z479),MONTH(Z479),DAY(Z479))&gt;=$Y$2,(DATE(YEAR(Z479),MONTH(Z479),DAY(Z479))&lt;=$Z$2),INDEX(Projects!$A$1:$O$1000,MATCH(Y479,Projects!$A$1:$A$1000,0),MATCH("Groupe",Projects!$A$1:$O$1,0))=$A$2),1,0)))</f>
      </c>
      <c r="AB479" s="47" t="str">
        <f>IF(AA479&lt;&gt;0,SUM($AA$4:AA479),0)</f>
      </c>
      <c r="AC479" s="1"/>
      <c r="AD479" s="17"/>
      <c r="AF479" t="str">
        <f>Projects!A477</f>
      </c>
      <c r="AG479" s="1" t="str">
        <f>Projects!D477</f>
      </c>
      <c r="AH479" s="47" t="str">
        <f>IF($A$2="Tous",
IF(AND($AF$2=0,$AG$2=0,DATE(YEAR(AG479),MONTH(AG479),DAY(AG479))&gt;=$O$6,(DATE(YEAR(AG479),MONTH(AG479),DAY(AG479))&lt;=$O$3)),1,
IF(AND($AF$2&lt;&gt;0,$AG$2&lt;&gt;0,DATE(YEAR(AG479),MONTH(AG479),DAY(AG479))&gt;=$AF$2,(DATE(YEAR(AG479),MONTH(AG479),DAY(AG479))&lt;=$AG$2)),1,0)),
IF(AND($AF$2=0,$AG$2=0,DATE(YEAR(AG479),MONTH(AG479),DAY(AG479))&gt;=$O$6,(DATE(YEAR(AG479),MONTH(AG479),DAY(AG479))&lt;=$O$3),INDEX(Projects!$A$1:$O$1000,MATCH(AF479,Projects!$A$1:$A$1000,0),MATCH("Groupe",Projects!$A$1:$O$1,0))=$A$2),1,
IF(AND($AF$2&lt;&gt;0,$AG$2&lt;&gt;0,DATE(YEAR(AG479),MONTH(AG479),DAY(AG479))&gt;=$AF$2,(DATE(YEAR(AG479),MONTH(AG479),DAY(AG479))&lt;=$AG$2),INDEX(Projects!$A$1:$O$1000,MATCH(AF479,Projects!$A$1:$A$1000,0),MATCH("Groupe",Projects!$A$1:$O$1,0))=$A$2),1,0)))</f>
      </c>
      <c r="AI479" s="47" t="str">
        <f>IF(AH479&lt;&gt;0,SUM($AH$4:AH479),0)</f>
      </c>
      <c r="AJ479" s="1"/>
      <c r="AK479" s="17"/>
      <c r="AM479" t="str">
        <f>Potentials!A477</f>
      </c>
      <c r="AN479" s="1" t="str">
        <f>Potentials!L477</f>
      </c>
      <c r="AO479" s="47" t="str">
        <f>IF(INDEX(Potentials!$A$1:$O$1000,MATCH(R479,Potentials!$A$1:$A$1000,0),MATCH("Origine setup",Potentials!$A$1:$O$1,0))&lt;&gt;"",0,
IF($A$2="Tous",
IF(AND($AM$2=0,$AN$2=0,DATE(YEAR(AN479),MONTH(AN479),DAY(AN479))&gt;=$O$6,(DATE(YEAR(AN479),MONTH(AN479),DAY(AN479))&lt;=$O$3),INDEX(Potentials!$A$1:$O$10000,MATCH(AM479,Potentials!$A$1:$A$1000,0),MATCH("Statut",Potentials!$A$1:$O$1,0))="9 -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IF(AND($AM$2&lt;&gt;0,$AN$2&lt;&gt;0,DATE(YEAR(AN479),MONTH(AN479),DAY(AN479))&gt;=$AM$2,(DATE(YEAR(AN479),MONTH(AN479),DAY(AN479))&lt;=$AN$2),INDEX(Potentials!$A$1:$O$10000,MATCH(AM479,Potentials!$A$1:$A$1000,0),MATCH("Statut",Potentials!$A$1:$O$1,0))="9 - Perdu"),1,0)),
IF(AND($AM$2=0,$AN$2=0,DATE(YEAR(AN479),MONTH(AN479),DAY(AN479))&gt;=$O$6,(DATE(YEAR(AN479),MONTH(AN479),DAY(AN479))&lt;=$O$3),INDEX(Potentials!$A$1:$O$1000,MATCH(AM479,Potentials!$A$1:$A$1000,0),MATCH("Groupe",Potentials!$A$1:$O$1,0))=$A$2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,MATCH(AM479,Potentials!$A$1:$A$1000,0),MATCH("Groupe",Potentials!$A$1:$O$1,0))=$A$2,INDEX(Potentials!$A$1:$O$10000,MATCH(AM479,Potentials!$A$1:$A$1000,0),MATCH("Statut",Potentials!$A$1:$O$1,0))="9 - Perdu"),1,0))))</f>
      </c>
      <c r="AP479" s="47" t="str">
        <f>IF(AO479&lt;&gt;0,SUM($AO$4:AO479),0)</f>
      </c>
      <c r="AQ479" s="1"/>
      <c r="AR479" s="17"/>
      <c r="AT479" t="str">
        <f>IF(COUNTIF($AT$4:AT478,Potentials!B477)&gt;0,"",Potentials!B477)</f>
      </c>
      <c r="AU479" s="2" t="str">
        <f t="array" ref="AU479" aca="1" ca="1">IF($A$2="Tous",SUMPRODUCT((Potentials!$F$2:$F$2000)*(Potentials!$B$2:$B$2000=AT479)*(Potentials!$E$2:$E$2000&lt;&gt;"8 - Gagne")*(Potentials!$E$2:$E$2000&lt;&gt;"9 - Perdu")*(Potentials!$E$2:$E$2000&lt;&gt;"10 - Gele"))
+SUMPRODUCT((Potentials!$F$2:$F$2000=0)*(Potentials!$B$2:$B$2000=AT479)*(Potentials!$D$2:$D$2000)*(Potentials!$E$2:$E$2000&lt;&gt;"8 - Gagne")*(Potentials!$E$2:$E$2000&lt;&gt;"9 - Perdu")*(Potentials!$E$2:$E$2000&lt;&gt;"10 - Gele")),
SUMPRODUCT((Potentials!$F$2:$F$2000)*(Potentials!$B$2:$B$2000=AT479)*(Potentials!$E$2:$E$2000&lt;&gt;"8 - Gagne")*(Potentials!$E$2:$E$2000&lt;&gt;"9 - Perdu")*(Potentials!$E$2:$E$2000&lt;&gt;"10 - Gele")*(Potentials!$O$2:$O$2000=$A$2))
+SUMPRODUCT((Potentials!$F$2:$F$2000=0)*(Potentials!$B$2:$B$2000=AT479)*(Potentials!$D$2:$D$2000)*(Potentials!$E$2:$E$2000&lt;&gt;"8 - Gagne")*(Potentials!$E$2:$E$2000&lt;&gt;"9 - Perdu")*(Potentials!$E$2:$E$2000&lt;&gt;"10 - Gele")*(Potentials!$O$2:$O$2000=$A$2)))</f>
      </c>
      <c r="BA479" t="str">
        <f>Potentials!A477</f>
      </c>
      <c r="BB479" s="2" t="str">
        <f t="array" ref="BB479" aca="1" ca="1">IF($A$2="Tous",SUMPRODUCT((Potentials!$F$2:$F$2000)*(Potentials!$A$2:$A$2000=BA479)*(Potentials!$E$2:$E$2000&lt;&gt;"8 - Gagne")*(Potentials!$E$2:$E$2000&lt;&gt;"9 - Perdu")*(Potentials!$E$2:$E$2000&lt;&gt;"10 - Gele"))
+SUMPRODUCT((Potentials!$F$2:$F$2000=0)*(Potentials!$A$2:$A$2000=BA479)*(Potentials!$D$2:$D$2000)*(Potentials!$E$2:$E$2000&lt;&gt;"8 - Gagne")*(Potentials!$E$2:$E$2000&lt;&gt;"9 - Perdu")*(Potentials!$E$2:$E$2000&lt;&gt;"10 - Gele")),
SUMPRODUCT((Potentials!$F$2:$F$2000)*(Potentials!$A$2:$A$2000=BA479)*(Potentials!$E$2:$E$2000&lt;&gt;"8 - Gagne")*(Potentials!$E$2:$E$2000&lt;&gt;"9 - Perdu")*(Potentials!$E$2:$E$2000&lt;&gt;"10 - Gele")*(Potentials!$O$2:$O$2000=$A$2))
+SUMPRODUCT((Potentials!$F$2:$F$2000=0)*(Potentials!$A$2:$A$2000=BA479)*(Potentials!$D$2:$D$2000)*(Potentials!$E$2:$E$2000&lt;&gt;"8 - Gagne")*(Potentials!$E$2:$E$2000&lt;&gt;"9 - Perdu")*(Potentials!$E$2:$E$2000&lt;&gt;"10 - Gele")*(Potentials!$O$2:$O$2000=$A$2)))</f>
      </c>
    </row>
    <row r="480" spans="1:113">
      <c r="R480" t="str">
        <f>Potentials!A478</f>
      </c>
      <c r="S480" s="1" t="str">
        <f>Potentials!M478</f>
      </c>
      <c r="T480" s="47" t="str">
        <f>IF(INDEX(Potentials!$A$1:$O$1000,MATCH(R480,Potentials!$A$1:$A$1000,0),MATCH("Origine setup",Potentials!$A$1:$O$1,0))&lt;&gt;"",0,
IF($A$2="Tous",
IF(AND($R$2=0,$S$2=0,DATE(YEAR(S480),MONTH(S480),DAY(S480))&gt;=$O$6,(DATE(YEAR(S480),MONTH(S480),DAY(S480))&lt;=$O$3),LEFT(R480,3)="PRA"),1,
IF(AND($R$2&lt;&gt;0,$S$2&lt;&gt;0,DATE(YEAR(S480),MONTH(S480),DAY(S480))&gt;=$R$2,(DATE(YEAR(S480),MONTH(S480),DAY(S480))&lt;=$S$2),LEFT(R480,3)="PRA"),1,0)),
IF(AND($R$2=0,$S$2=0,DATE(YEAR(S480),MONTH(S480),DAY(S480))&gt;=$O$6,(DATE(YEAR(S480),MONTH(S480),DAY(S480))&lt;=$O$3),INDEX(Potentials!$A$1:$O$1000,MATCH(R480,Potentials!$A$1:$A$1000,0),MATCH("Groupe",Potentials!$A$1:$O$1,0))=$A$2,LEFT(R480,3)="PRA"),1,
IF(AND($R$2&lt;&gt;0,$S$2&lt;&gt;0,DATE(YEAR(S480),MONTH(S480),DAY(S480))&gt;=$R$2,(DATE(YEAR(S480),MONTH(S480),DAY(S480))&lt;=$S$2),INDEX(Potentials!$A$1:$O$1000,MATCH(R480,Potentials!$A$1:$A$1000,0),MATCH("Groupe",Potentials!$A$1:$O$1,0))=$A$2,LEFT(R480,3)="PRA"),1,0))))</f>
      </c>
      <c r="U480" s="47" t="str">
        <f>IF(T480&lt;&gt;0,SUM($T$4:T480),0)</f>
      </c>
      <c r="V480" s="1"/>
      <c r="W480" s="17"/>
      <c r="Y480" t="str">
        <f>Projects!A478</f>
      </c>
      <c r="Z480" s="1" t="str">
        <f>Projects!I478</f>
      </c>
      <c r="AA480" s="47" t="str">
        <f>IF($A$2="Tous",
IF(AND($Y$2=0,$Z$2=0,DATE(YEAR(Z480),MONTH(Z480),DAY(Z480))&gt;=$O$6,(DATE(YEAR(Z480),MONTH(Z480),DAY(Z480))&lt;=$O$3)),1,
IF(AND($Y$2&lt;&gt;0,$Z$2&lt;&gt;0,DATE(YEAR(Z480),MONTH(Z480),DAY(Z480))&gt;=$Y$2,(DATE(YEAR(Z480),MONTH(Z480),DAY(Z480))&lt;=$Z$2)),1,0)),
IF(AND($Y$2=0,$Z$2=0,DATE(YEAR(Z480),MONTH(Z480),DAY(Z480))&gt;=$O$6,(DATE(YEAR(Z480),MONTH(Z480),DAY(Z480))&lt;=$O$3),INDEX(Projects!$A$1:$O$1000,MATCH(Y480,Projects!$A$1:$A$1000,0),MATCH("Groupe",Projects!$A$1:$O$1,0))=$A$2),1,
IF(AND($Y$2&lt;&gt;0,$Z$2&lt;&gt;0,DATE(YEAR(Z480),MONTH(Z480),DAY(Z480))&gt;=$Y$2,(DATE(YEAR(Z480),MONTH(Z480),DAY(Z480))&lt;=$Z$2),INDEX(Projects!$A$1:$O$1000,MATCH(Y480,Projects!$A$1:$A$1000,0),MATCH("Groupe",Projects!$A$1:$O$1,0))=$A$2),1,0)))</f>
      </c>
      <c r="AB480" s="47" t="str">
        <f>IF(AA480&lt;&gt;0,SUM($AA$4:AA480),0)</f>
      </c>
      <c r="AC480" s="1"/>
      <c r="AD480" s="17"/>
      <c r="AF480" t="str">
        <f>Projects!A478</f>
      </c>
      <c r="AG480" s="1" t="str">
        <f>Projects!D478</f>
      </c>
      <c r="AH480" s="47" t="str">
        <f>IF($A$2="Tous",
IF(AND($AF$2=0,$AG$2=0,DATE(YEAR(AG480),MONTH(AG480),DAY(AG480))&gt;=$O$6,(DATE(YEAR(AG480),MONTH(AG480),DAY(AG480))&lt;=$O$3)),1,
IF(AND($AF$2&lt;&gt;0,$AG$2&lt;&gt;0,DATE(YEAR(AG480),MONTH(AG480),DAY(AG480))&gt;=$AF$2,(DATE(YEAR(AG480),MONTH(AG480),DAY(AG480))&lt;=$AG$2)),1,0)),
IF(AND($AF$2=0,$AG$2=0,DATE(YEAR(AG480),MONTH(AG480),DAY(AG480))&gt;=$O$6,(DATE(YEAR(AG480),MONTH(AG480),DAY(AG480))&lt;=$O$3),INDEX(Projects!$A$1:$O$1000,MATCH(AF480,Projects!$A$1:$A$1000,0),MATCH("Groupe",Projects!$A$1:$O$1,0))=$A$2),1,
IF(AND($AF$2&lt;&gt;0,$AG$2&lt;&gt;0,DATE(YEAR(AG480),MONTH(AG480),DAY(AG480))&gt;=$AF$2,(DATE(YEAR(AG480),MONTH(AG480),DAY(AG480))&lt;=$AG$2),INDEX(Projects!$A$1:$O$1000,MATCH(AF480,Projects!$A$1:$A$1000,0),MATCH("Groupe",Projects!$A$1:$O$1,0))=$A$2),1,0)))</f>
      </c>
      <c r="AI480" s="47" t="str">
        <f>IF(AH480&lt;&gt;0,SUM($AH$4:AH480),0)</f>
      </c>
      <c r="AJ480" s="1"/>
      <c r="AK480" s="17"/>
      <c r="AM480" t="str">
        <f>Potentials!A478</f>
      </c>
      <c r="AN480" s="1" t="str">
        <f>Potentials!L478</f>
      </c>
      <c r="AO480" s="47" t="str">
        <f>IF(INDEX(Potentials!$A$1:$O$1000,MATCH(R480,Potentials!$A$1:$A$1000,0),MATCH("Origine setup",Potentials!$A$1:$O$1,0))&lt;&gt;"",0,
IF($A$2="Tous",
IF(AND($AM$2=0,$AN$2=0,DATE(YEAR(AN480),MONTH(AN480),DAY(AN480))&gt;=$O$6,(DATE(YEAR(AN480),MONTH(AN480),DAY(AN480))&lt;=$O$3),INDEX(Potentials!$A$1:$O$10000,MATCH(AM480,Potentials!$A$1:$A$1000,0),MATCH("Statut",Potentials!$A$1:$O$1,0))="9 -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IF(AND($AM$2&lt;&gt;0,$AN$2&lt;&gt;0,DATE(YEAR(AN480),MONTH(AN480),DAY(AN480))&gt;=$AM$2,(DATE(YEAR(AN480),MONTH(AN480),DAY(AN480))&lt;=$AN$2),INDEX(Potentials!$A$1:$O$10000,MATCH(AM480,Potentials!$A$1:$A$1000,0),MATCH("Statut",Potentials!$A$1:$O$1,0))="9 - Perdu"),1,0)),
IF(AND($AM$2=0,$AN$2=0,DATE(YEAR(AN480),MONTH(AN480),DAY(AN480))&gt;=$O$6,(DATE(YEAR(AN480),MONTH(AN480),DAY(AN480))&lt;=$O$3),INDEX(Potentials!$A$1:$O$1000,MATCH(AM480,Potentials!$A$1:$A$1000,0),MATCH("Groupe",Potentials!$A$1:$O$1,0))=$A$2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,MATCH(AM480,Potentials!$A$1:$A$1000,0),MATCH("Groupe",Potentials!$A$1:$O$1,0))=$A$2,INDEX(Potentials!$A$1:$O$10000,MATCH(AM480,Potentials!$A$1:$A$1000,0),MATCH("Statut",Potentials!$A$1:$O$1,0))="9 - Perdu"),1,0))))</f>
      </c>
      <c r="AP480" s="47" t="str">
        <f>IF(AO480&lt;&gt;0,SUM($AO$4:AO480),0)</f>
      </c>
      <c r="AQ480" s="1"/>
      <c r="AR480" s="17"/>
      <c r="AT480" t="str">
        <f>IF(COUNTIF($AT$4:AT479,Potentials!B478)&gt;0,"",Potentials!B478)</f>
      </c>
      <c r="AU480" s="2" t="str">
        <f t="array" ref="AU480" aca="1" ca="1">IF($A$2="Tous",SUMPRODUCT((Potentials!$F$2:$F$2000)*(Potentials!$B$2:$B$2000=AT480)*(Potentials!$E$2:$E$2000&lt;&gt;"8 - Gagne")*(Potentials!$E$2:$E$2000&lt;&gt;"9 - Perdu")*(Potentials!$E$2:$E$2000&lt;&gt;"10 - Gele"))
+SUMPRODUCT((Potentials!$F$2:$F$2000=0)*(Potentials!$B$2:$B$2000=AT480)*(Potentials!$D$2:$D$2000)*(Potentials!$E$2:$E$2000&lt;&gt;"8 - Gagne")*(Potentials!$E$2:$E$2000&lt;&gt;"9 - Perdu")*(Potentials!$E$2:$E$2000&lt;&gt;"10 - Gele")),
SUMPRODUCT((Potentials!$F$2:$F$2000)*(Potentials!$B$2:$B$2000=AT480)*(Potentials!$E$2:$E$2000&lt;&gt;"8 - Gagne")*(Potentials!$E$2:$E$2000&lt;&gt;"9 - Perdu")*(Potentials!$E$2:$E$2000&lt;&gt;"10 - Gele")*(Potentials!$O$2:$O$2000=$A$2))
+SUMPRODUCT((Potentials!$F$2:$F$2000=0)*(Potentials!$B$2:$B$2000=AT480)*(Potentials!$D$2:$D$2000)*(Potentials!$E$2:$E$2000&lt;&gt;"8 - Gagne")*(Potentials!$E$2:$E$2000&lt;&gt;"9 - Perdu")*(Potentials!$E$2:$E$2000&lt;&gt;"10 - Gele")*(Potentials!$O$2:$O$2000=$A$2)))</f>
      </c>
      <c r="BA480" t="str">
        <f>Potentials!A478</f>
      </c>
      <c r="BB480" s="2" t="str">
        <f t="array" ref="BB480" aca="1" ca="1">IF($A$2="Tous",SUMPRODUCT((Potentials!$F$2:$F$2000)*(Potentials!$A$2:$A$2000=BA480)*(Potentials!$E$2:$E$2000&lt;&gt;"8 - Gagne")*(Potentials!$E$2:$E$2000&lt;&gt;"9 - Perdu")*(Potentials!$E$2:$E$2000&lt;&gt;"10 - Gele"))
+SUMPRODUCT((Potentials!$F$2:$F$2000=0)*(Potentials!$A$2:$A$2000=BA480)*(Potentials!$D$2:$D$2000)*(Potentials!$E$2:$E$2000&lt;&gt;"8 - Gagne")*(Potentials!$E$2:$E$2000&lt;&gt;"9 - Perdu")*(Potentials!$E$2:$E$2000&lt;&gt;"10 - Gele")),
SUMPRODUCT((Potentials!$F$2:$F$2000)*(Potentials!$A$2:$A$2000=BA480)*(Potentials!$E$2:$E$2000&lt;&gt;"8 - Gagne")*(Potentials!$E$2:$E$2000&lt;&gt;"9 - Perdu")*(Potentials!$E$2:$E$2000&lt;&gt;"10 - Gele")*(Potentials!$O$2:$O$2000=$A$2))
+SUMPRODUCT((Potentials!$F$2:$F$2000=0)*(Potentials!$A$2:$A$2000=BA480)*(Potentials!$D$2:$D$2000)*(Potentials!$E$2:$E$2000&lt;&gt;"8 - Gagne")*(Potentials!$E$2:$E$2000&lt;&gt;"9 - Perdu")*(Potentials!$E$2:$E$2000&lt;&gt;"10 - Gele")*(Potentials!$O$2:$O$2000=$A$2)))</f>
      </c>
    </row>
    <row r="481" spans="1:113">
      <c r="R481" t="str">
        <f>Potentials!A479</f>
      </c>
      <c r="S481" s="1" t="str">
        <f>Potentials!M479</f>
      </c>
      <c r="T481" s="47" t="str">
        <f>IF(INDEX(Potentials!$A$1:$O$1000,MATCH(R481,Potentials!$A$1:$A$1000,0),MATCH("Origine setup",Potentials!$A$1:$O$1,0))&lt;&gt;"",0,
IF($A$2="Tous",
IF(AND($R$2=0,$S$2=0,DATE(YEAR(S481),MONTH(S481),DAY(S481))&gt;=$O$6,(DATE(YEAR(S481),MONTH(S481),DAY(S481))&lt;=$O$3),LEFT(R481,3)="PRA"),1,
IF(AND($R$2&lt;&gt;0,$S$2&lt;&gt;0,DATE(YEAR(S481),MONTH(S481),DAY(S481))&gt;=$R$2,(DATE(YEAR(S481),MONTH(S481),DAY(S481))&lt;=$S$2),LEFT(R481,3)="PRA"),1,0)),
IF(AND($R$2=0,$S$2=0,DATE(YEAR(S481),MONTH(S481),DAY(S481))&gt;=$O$6,(DATE(YEAR(S481),MONTH(S481),DAY(S481))&lt;=$O$3),INDEX(Potentials!$A$1:$O$1000,MATCH(R481,Potentials!$A$1:$A$1000,0),MATCH("Groupe",Potentials!$A$1:$O$1,0))=$A$2,LEFT(R481,3)="PRA"),1,
IF(AND($R$2&lt;&gt;0,$S$2&lt;&gt;0,DATE(YEAR(S481),MONTH(S481),DAY(S481))&gt;=$R$2,(DATE(YEAR(S481),MONTH(S481),DAY(S481))&lt;=$S$2),INDEX(Potentials!$A$1:$O$1000,MATCH(R481,Potentials!$A$1:$A$1000,0),MATCH("Groupe",Potentials!$A$1:$O$1,0))=$A$2,LEFT(R481,3)="PRA"),1,0))))</f>
      </c>
      <c r="U481" s="47" t="str">
        <f>IF(T481&lt;&gt;0,SUM($T$4:T481),0)</f>
      </c>
      <c r="V481" s="1"/>
      <c r="W481" s="17"/>
      <c r="Y481" t="str">
        <f>Projects!A479</f>
      </c>
      <c r="Z481" s="1" t="str">
        <f>Projects!I479</f>
      </c>
      <c r="AA481" s="47" t="str">
        <f>IF($A$2="Tous",
IF(AND($Y$2=0,$Z$2=0,DATE(YEAR(Z481),MONTH(Z481),DAY(Z481))&gt;=$O$6,(DATE(YEAR(Z481),MONTH(Z481),DAY(Z481))&lt;=$O$3)),1,
IF(AND($Y$2&lt;&gt;0,$Z$2&lt;&gt;0,DATE(YEAR(Z481),MONTH(Z481),DAY(Z481))&gt;=$Y$2,(DATE(YEAR(Z481),MONTH(Z481),DAY(Z481))&lt;=$Z$2)),1,0)),
IF(AND($Y$2=0,$Z$2=0,DATE(YEAR(Z481),MONTH(Z481),DAY(Z481))&gt;=$O$6,(DATE(YEAR(Z481),MONTH(Z481),DAY(Z481))&lt;=$O$3),INDEX(Projects!$A$1:$O$1000,MATCH(Y481,Projects!$A$1:$A$1000,0),MATCH("Groupe",Projects!$A$1:$O$1,0))=$A$2),1,
IF(AND($Y$2&lt;&gt;0,$Z$2&lt;&gt;0,DATE(YEAR(Z481),MONTH(Z481),DAY(Z481))&gt;=$Y$2,(DATE(YEAR(Z481),MONTH(Z481),DAY(Z481))&lt;=$Z$2),INDEX(Projects!$A$1:$O$1000,MATCH(Y481,Projects!$A$1:$A$1000,0),MATCH("Groupe",Projects!$A$1:$O$1,0))=$A$2),1,0)))</f>
      </c>
      <c r="AB481" s="47" t="str">
        <f>IF(AA481&lt;&gt;0,SUM($AA$4:AA481),0)</f>
      </c>
      <c r="AC481" s="1"/>
      <c r="AD481" s="17"/>
      <c r="AF481" t="str">
        <f>Projects!A479</f>
      </c>
      <c r="AG481" s="1" t="str">
        <f>Projects!D479</f>
      </c>
      <c r="AH481" s="47" t="str">
        <f>IF($A$2="Tous",
IF(AND($AF$2=0,$AG$2=0,DATE(YEAR(AG481),MONTH(AG481),DAY(AG481))&gt;=$O$6,(DATE(YEAR(AG481),MONTH(AG481),DAY(AG481))&lt;=$O$3)),1,
IF(AND($AF$2&lt;&gt;0,$AG$2&lt;&gt;0,DATE(YEAR(AG481),MONTH(AG481),DAY(AG481))&gt;=$AF$2,(DATE(YEAR(AG481),MONTH(AG481),DAY(AG481))&lt;=$AG$2)),1,0)),
IF(AND($AF$2=0,$AG$2=0,DATE(YEAR(AG481),MONTH(AG481),DAY(AG481))&gt;=$O$6,(DATE(YEAR(AG481),MONTH(AG481),DAY(AG481))&lt;=$O$3),INDEX(Projects!$A$1:$O$1000,MATCH(AF481,Projects!$A$1:$A$1000,0),MATCH("Groupe",Projects!$A$1:$O$1,0))=$A$2),1,
IF(AND($AF$2&lt;&gt;0,$AG$2&lt;&gt;0,DATE(YEAR(AG481),MONTH(AG481),DAY(AG481))&gt;=$AF$2,(DATE(YEAR(AG481),MONTH(AG481),DAY(AG481))&lt;=$AG$2),INDEX(Projects!$A$1:$O$1000,MATCH(AF481,Projects!$A$1:$A$1000,0),MATCH("Groupe",Projects!$A$1:$O$1,0))=$A$2),1,0)))</f>
      </c>
      <c r="AI481" s="47" t="str">
        <f>IF(AH481&lt;&gt;0,SUM($AH$4:AH481),0)</f>
      </c>
      <c r="AJ481" s="1"/>
      <c r="AK481" s="17"/>
      <c r="AM481" t="str">
        <f>Potentials!A479</f>
      </c>
      <c r="AN481" s="1" t="str">
        <f>Potentials!L479</f>
      </c>
      <c r="AO481" s="47" t="str">
        <f>IF(INDEX(Potentials!$A$1:$O$1000,MATCH(R481,Potentials!$A$1:$A$1000,0),MATCH("Origine setup",Potentials!$A$1:$O$1,0))&lt;&gt;"",0,
IF($A$2="Tous",
IF(AND($AM$2=0,$AN$2=0,DATE(YEAR(AN481),MONTH(AN481),DAY(AN481))&gt;=$O$6,(DATE(YEAR(AN481),MONTH(AN481),DAY(AN481))&lt;=$O$3),INDEX(Potentials!$A$1:$O$10000,MATCH(AM481,Potentials!$A$1:$A$1000,0),MATCH("Statut",Potentials!$A$1:$O$1,0))="9 -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IF(AND($AM$2&lt;&gt;0,$AN$2&lt;&gt;0,DATE(YEAR(AN481),MONTH(AN481),DAY(AN481))&gt;=$AM$2,(DATE(YEAR(AN481),MONTH(AN481),DAY(AN481))&lt;=$AN$2),INDEX(Potentials!$A$1:$O$10000,MATCH(AM481,Potentials!$A$1:$A$1000,0),MATCH("Statut",Potentials!$A$1:$O$1,0))="9 - Perdu"),1,0)),
IF(AND($AM$2=0,$AN$2=0,DATE(YEAR(AN481),MONTH(AN481),DAY(AN481))&gt;=$O$6,(DATE(YEAR(AN481),MONTH(AN481),DAY(AN481))&lt;=$O$3),INDEX(Potentials!$A$1:$O$1000,MATCH(AM481,Potentials!$A$1:$A$1000,0),MATCH("Groupe",Potentials!$A$1:$O$1,0))=$A$2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,MATCH(AM481,Potentials!$A$1:$A$1000,0),MATCH("Groupe",Potentials!$A$1:$O$1,0))=$A$2,INDEX(Potentials!$A$1:$O$10000,MATCH(AM481,Potentials!$A$1:$A$1000,0),MATCH("Statut",Potentials!$A$1:$O$1,0))="9 - Perdu"),1,0))))</f>
      </c>
      <c r="AP481" s="47" t="str">
        <f>IF(AO481&lt;&gt;0,SUM($AO$4:AO481),0)</f>
      </c>
      <c r="AQ481" s="1"/>
      <c r="AR481" s="17"/>
      <c r="AT481" t="str">
        <f>IF(COUNTIF($AT$4:AT480,Potentials!B479)&gt;0,"",Potentials!B479)</f>
      </c>
      <c r="AU481" s="2" t="str">
        <f t="array" ref="AU481" aca="1" ca="1">IF($A$2="Tous",SUMPRODUCT((Potentials!$F$2:$F$2000)*(Potentials!$B$2:$B$2000=AT481)*(Potentials!$E$2:$E$2000&lt;&gt;"8 - Gagne")*(Potentials!$E$2:$E$2000&lt;&gt;"9 - Perdu")*(Potentials!$E$2:$E$2000&lt;&gt;"10 - Gele"))
+SUMPRODUCT((Potentials!$F$2:$F$2000=0)*(Potentials!$B$2:$B$2000=AT481)*(Potentials!$D$2:$D$2000)*(Potentials!$E$2:$E$2000&lt;&gt;"8 - Gagne")*(Potentials!$E$2:$E$2000&lt;&gt;"9 - Perdu")*(Potentials!$E$2:$E$2000&lt;&gt;"10 - Gele")),
SUMPRODUCT((Potentials!$F$2:$F$2000)*(Potentials!$B$2:$B$2000=AT481)*(Potentials!$E$2:$E$2000&lt;&gt;"8 - Gagne")*(Potentials!$E$2:$E$2000&lt;&gt;"9 - Perdu")*(Potentials!$E$2:$E$2000&lt;&gt;"10 - Gele")*(Potentials!$O$2:$O$2000=$A$2))
+SUMPRODUCT((Potentials!$F$2:$F$2000=0)*(Potentials!$B$2:$B$2000=AT481)*(Potentials!$D$2:$D$2000)*(Potentials!$E$2:$E$2000&lt;&gt;"8 - Gagne")*(Potentials!$E$2:$E$2000&lt;&gt;"9 - Perdu")*(Potentials!$E$2:$E$2000&lt;&gt;"10 - Gele")*(Potentials!$O$2:$O$2000=$A$2)))</f>
      </c>
      <c r="BA481" t="str">
        <f>Potentials!A479</f>
      </c>
      <c r="BB481" s="2" t="str">
        <f t="array" ref="BB481" aca="1" ca="1">IF($A$2="Tous",SUMPRODUCT((Potentials!$F$2:$F$2000)*(Potentials!$A$2:$A$2000=BA481)*(Potentials!$E$2:$E$2000&lt;&gt;"8 - Gagne")*(Potentials!$E$2:$E$2000&lt;&gt;"9 - Perdu")*(Potentials!$E$2:$E$2000&lt;&gt;"10 - Gele"))
+SUMPRODUCT((Potentials!$F$2:$F$2000=0)*(Potentials!$A$2:$A$2000=BA481)*(Potentials!$D$2:$D$2000)*(Potentials!$E$2:$E$2000&lt;&gt;"8 - Gagne")*(Potentials!$E$2:$E$2000&lt;&gt;"9 - Perdu")*(Potentials!$E$2:$E$2000&lt;&gt;"10 - Gele")),
SUMPRODUCT((Potentials!$F$2:$F$2000)*(Potentials!$A$2:$A$2000=BA481)*(Potentials!$E$2:$E$2000&lt;&gt;"8 - Gagne")*(Potentials!$E$2:$E$2000&lt;&gt;"9 - Perdu")*(Potentials!$E$2:$E$2000&lt;&gt;"10 - Gele")*(Potentials!$O$2:$O$2000=$A$2))
+SUMPRODUCT((Potentials!$F$2:$F$2000=0)*(Potentials!$A$2:$A$2000=BA481)*(Potentials!$D$2:$D$2000)*(Potentials!$E$2:$E$2000&lt;&gt;"8 - Gagne")*(Potentials!$E$2:$E$2000&lt;&gt;"9 - Perdu")*(Potentials!$E$2:$E$2000&lt;&gt;"10 - Gele")*(Potentials!$O$2:$O$2000=$A$2)))</f>
      </c>
    </row>
    <row r="482" spans="1:113">
      <c r="R482" t="str">
        <f>Potentials!A480</f>
      </c>
      <c r="S482" s="1" t="str">
        <f>Potentials!M480</f>
      </c>
      <c r="T482" s="47" t="str">
        <f>IF(INDEX(Potentials!$A$1:$O$1000,MATCH(R482,Potentials!$A$1:$A$1000,0),MATCH("Origine setup",Potentials!$A$1:$O$1,0))&lt;&gt;"",0,
IF($A$2="Tous",
IF(AND($R$2=0,$S$2=0,DATE(YEAR(S482),MONTH(S482),DAY(S482))&gt;=$O$6,(DATE(YEAR(S482),MONTH(S482),DAY(S482))&lt;=$O$3),LEFT(R482,3)="PRA"),1,
IF(AND($R$2&lt;&gt;0,$S$2&lt;&gt;0,DATE(YEAR(S482),MONTH(S482),DAY(S482))&gt;=$R$2,(DATE(YEAR(S482),MONTH(S482),DAY(S482))&lt;=$S$2),LEFT(R482,3)="PRA"),1,0)),
IF(AND($R$2=0,$S$2=0,DATE(YEAR(S482),MONTH(S482),DAY(S482))&gt;=$O$6,(DATE(YEAR(S482),MONTH(S482),DAY(S482))&lt;=$O$3),INDEX(Potentials!$A$1:$O$1000,MATCH(R482,Potentials!$A$1:$A$1000,0),MATCH("Groupe",Potentials!$A$1:$O$1,0))=$A$2,LEFT(R482,3)="PRA"),1,
IF(AND($R$2&lt;&gt;0,$S$2&lt;&gt;0,DATE(YEAR(S482),MONTH(S482),DAY(S482))&gt;=$R$2,(DATE(YEAR(S482),MONTH(S482),DAY(S482))&lt;=$S$2),INDEX(Potentials!$A$1:$O$1000,MATCH(R482,Potentials!$A$1:$A$1000,0),MATCH("Groupe",Potentials!$A$1:$O$1,0))=$A$2,LEFT(R482,3)="PRA"),1,0))))</f>
      </c>
      <c r="U482" s="47" t="str">
        <f>IF(T482&lt;&gt;0,SUM($T$4:T482),0)</f>
      </c>
      <c r="V482" s="1"/>
      <c r="W482" s="17"/>
      <c r="Y482" t="str">
        <f>Projects!A480</f>
      </c>
      <c r="Z482" s="1" t="str">
        <f>Projects!I480</f>
      </c>
      <c r="AA482" s="47" t="str">
        <f>IF($A$2="Tous",
IF(AND($Y$2=0,$Z$2=0,DATE(YEAR(Z482),MONTH(Z482),DAY(Z482))&gt;=$O$6,(DATE(YEAR(Z482),MONTH(Z482),DAY(Z482))&lt;=$O$3)),1,
IF(AND($Y$2&lt;&gt;0,$Z$2&lt;&gt;0,DATE(YEAR(Z482),MONTH(Z482),DAY(Z482))&gt;=$Y$2,(DATE(YEAR(Z482),MONTH(Z482),DAY(Z482))&lt;=$Z$2)),1,0)),
IF(AND($Y$2=0,$Z$2=0,DATE(YEAR(Z482),MONTH(Z482),DAY(Z482))&gt;=$O$6,(DATE(YEAR(Z482),MONTH(Z482),DAY(Z482))&lt;=$O$3),INDEX(Projects!$A$1:$O$1000,MATCH(Y482,Projects!$A$1:$A$1000,0),MATCH("Groupe",Projects!$A$1:$O$1,0))=$A$2),1,
IF(AND($Y$2&lt;&gt;0,$Z$2&lt;&gt;0,DATE(YEAR(Z482),MONTH(Z482),DAY(Z482))&gt;=$Y$2,(DATE(YEAR(Z482),MONTH(Z482),DAY(Z482))&lt;=$Z$2),INDEX(Projects!$A$1:$O$1000,MATCH(Y482,Projects!$A$1:$A$1000,0),MATCH("Groupe",Projects!$A$1:$O$1,0))=$A$2),1,0)))</f>
      </c>
      <c r="AB482" s="47" t="str">
        <f>IF(AA482&lt;&gt;0,SUM($AA$4:AA482),0)</f>
      </c>
      <c r="AC482" s="1"/>
      <c r="AD482" s="17"/>
      <c r="AF482" t="str">
        <f>Projects!A480</f>
      </c>
      <c r="AG482" s="1" t="str">
        <f>Projects!D480</f>
      </c>
      <c r="AH482" s="47" t="str">
        <f>IF($A$2="Tous",
IF(AND($AF$2=0,$AG$2=0,DATE(YEAR(AG482),MONTH(AG482),DAY(AG482))&gt;=$O$6,(DATE(YEAR(AG482),MONTH(AG482),DAY(AG482))&lt;=$O$3)),1,
IF(AND($AF$2&lt;&gt;0,$AG$2&lt;&gt;0,DATE(YEAR(AG482),MONTH(AG482),DAY(AG482))&gt;=$AF$2,(DATE(YEAR(AG482),MONTH(AG482),DAY(AG482))&lt;=$AG$2)),1,0)),
IF(AND($AF$2=0,$AG$2=0,DATE(YEAR(AG482),MONTH(AG482),DAY(AG482))&gt;=$O$6,(DATE(YEAR(AG482),MONTH(AG482),DAY(AG482))&lt;=$O$3),INDEX(Projects!$A$1:$O$1000,MATCH(AF482,Projects!$A$1:$A$1000,0),MATCH("Groupe",Projects!$A$1:$O$1,0))=$A$2),1,
IF(AND($AF$2&lt;&gt;0,$AG$2&lt;&gt;0,DATE(YEAR(AG482),MONTH(AG482),DAY(AG482))&gt;=$AF$2,(DATE(YEAR(AG482),MONTH(AG482),DAY(AG482))&lt;=$AG$2),INDEX(Projects!$A$1:$O$1000,MATCH(AF482,Projects!$A$1:$A$1000,0),MATCH("Groupe",Projects!$A$1:$O$1,0))=$A$2),1,0)))</f>
      </c>
      <c r="AI482" s="47" t="str">
        <f>IF(AH482&lt;&gt;0,SUM($AH$4:AH482),0)</f>
      </c>
      <c r="AJ482" s="1"/>
      <c r="AK482" s="17"/>
      <c r="AM482" t="str">
        <f>Potentials!A480</f>
      </c>
      <c r="AN482" s="1" t="str">
        <f>Potentials!L480</f>
      </c>
      <c r="AO482" s="47" t="str">
        <f>IF(INDEX(Potentials!$A$1:$O$1000,MATCH(R482,Potentials!$A$1:$A$1000,0),MATCH("Origine setup",Potentials!$A$1:$O$1,0))&lt;&gt;"",0,
IF($A$2="Tous",
IF(AND($AM$2=0,$AN$2=0,DATE(YEAR(AN482),MONTH(AN482),DAY(AN482))&gt;=$O$6,(DATE(YEAR(AN482),MONTH(AN482),DAY(AN482))&lt;=$O$3),INDEX(Potentials!$A$1:$O$10000,MATCH(AM482,Potentials!$A$1:$A$1000,0),MATCH("Statut",Potentials!$A$1:$O$1,0))="9 -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IF(AND($AM$2&lt;&gt;0,$AN$2&lt;&gt;0,DATE(YEAR(AN482),MONTH(AN482),DAY(AN482))&gt;=$AM$2,(DATE(YEAR(AN482),MONTH(AN482),DAY(AN482))&lt;=$AN$2),INDEX(Potentials!$A$1:$O$10000,MATCH(AM482,Potentials!$A$1:$A$1000,0),MATCH("Statut",Potentials!$A$1:$O$1,0))="9 - Perdu"),1,0)),
IF(AND($AM$2=0,$AN$2=0,DATE(YEAR(AN482),MONTH(AN482),DAY(AN482))&gt;=$O$6,(DATE(YEAR(AN482),MONTH(AN482),DAY(AN482))&lt;=$O$3),INDEX(Potentials!$A$1:$O$1000,MATCH(AM482,Potentials!$A$1:$A$1000,0),MATCH("Groupe",Potentials!$A$1:$O$1,0))=$A$2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,MATCH(AM482,Potentials!$A$1:$A$1000,0),MATCH("Groupe",Potentials!$A$1:$O$1,0))=$A$2,INDEX(Potentials!$A$1:$O$10000,MATCH(AM482,Potentials!$A$1:$A$1000,0),MATCH("Statut",Potentials!$A$1:$O$1,0))="9 - Perdu"),1,0))))</f>
      </c>
      <c r="AP482" s="47" t="str">
        <f>IF(AO482&lt;&gt;0,SUM($AO$4:AO482),0)</f>
      </c>
      <c r="AQ482" s="1"/>
      <c r="AR482" s="17"/>
      <c r="AT482" t="str">
        <f>IF(COUNTIF($AT$4:AT481,Potentials!B480)&gt;0,"",Potentials!B480)</f>
      </c>
      <c r="AU482" s="2" t="str">
        <f t="array" ref="AU482" aca="1" ca="1">IF($A$2="Tous",SUMPRODUCT((Potentials!$F$2:$F$2000)*(Potentials!$B$2:$B$2000=AT482)*(Potentials!$E$2:$E$2000&lt;&gt;"8 - Gagne")*(Potentials!$E$2:$E$2000&lt;&gt;"9 - Perdu")*(Potentials!$E$2:$E$2000&lt;&gt;"10 - Gele"))
+SUMPRODUCT((Potentials!$F$2:$F$2000=0)*(Potentials!$B$2:$B$2000=AT482)*(Potentials!$D$2:$D$2000)*(Potentials!$E$2:$E$2000&lt;&gt;"8 - Gagne")*(Potentials!$E$2:$E$2000&lt;&gt;"9 - Perdu")*(Potentials!$E$2:$E$2000&lt;&gt;"10 - Gele")),
SUMPRODUCT((Potentials!$F$2:$F$2000)*(Potentials!$B$2:$B$2000=AT482)*(Potentials!$E$2:$E$2000&lt;&gt;"8 - Gagne")*(Potentials!$E$2:$E$2000&lt;&gt;"9 - Perdu")*(Potentials!$E$2:$E$2000&lt;&gt;"10 - Gele")*(Potentials!$O$2:$O$2000=$A$2))
+SUMPRODUCT((Potentials!$F$2:$F$2000=0)*(Potentials!$B$2:$B$2000=AT482)*(Potentials!$D$2:$D$2000)*(Potentials!$E$2:$E$2000&lt;&gt;"8 - Gagne")*(Potentials!$E$2:$E$2000&lt;&gt;"9 - Perdu")*(Potentials!$E$2:$E$2000&lt;&gt;"10 - Gele")*(Potentials!$O$2:$O$2000=$A$2)))</f>
      </c>
      <c r="BA482" t="str">
        <f>Potentials!A480</f>
      </c>
      <c r="BB482" s="2" t="str">
        <f t="array" ref="BB482" aca="1" ca="1">IF($A$2="Tous",SUMPRODUCT((Potentials!$F$2:$F$2000)*(Potentials!$A$2:$A$2000=BA482)*(Potentials!$E$2:$E$2000&lt;&gt;"8 - Gagne")*(Potentials!$E$2:$E$2000&lt;&gt;"9 - Perdu")*(Potentials!$E$2:$E$2000&lt;&gt;"10 - Gele"))
+SUMPRODUCT((Potentials!$F$2:$F$2000=0)*(Potentials!$A$2:$A$2000=BA482)*(Potentials!$D$2:$D$2000)*(Potentials!$E$2:$E$2000&lt;&gt;"8 - Gagne")*(Potentials!$E$2:$E$2000&lt;&gt;"9 - Perdu")*(Potentials!$E$2:$E$2000&lt;&gt;"10 - Gele")),
SUMPRODUCT((Potentials!$F$2:$F$2000)*(Potentials!$A$2:$A$2000=BA482)*(Potentials!$E$2:$E$2000&lt;&gt;"8 - Gagne")*(Potentials!$E$2:$E$2000&lt;&gt;"9 - Perdu")*(Potentials!$E$2:$E$2000&lt;&gt;"10 - Gele")*(Potentials!$O$2:$O$2000=$A$2))
+SUMPRODUCT((Potentials!$F$2:$F$2000=0)*(Potentials!$A$2:$A$2000=BA482)*(Potentials!$D$2:$D$2000)*(Potentials!$E$2:$E$2000&lt;&gt;"8 - Gagne")*(Potentials!$E$2:$E$2000&lt;&gt;"9 - Perdu")*(Potentials!$E$2:$E$2000&lt;&gt;"10 - Gele")*(Potentials!$O$2:$O$2000=$A$2)))</f>
      </c>
    </row>
    <row r="483" spans="1:113">
      <c r="R483" t="str">
        <f>Potentials!A481</f>
      </c>
      <c r="S483" s="1" t="str">
        <f>Potentials!M481</f>
      </c>
      <c r="T483" s="47" t="str">
        <f>IF(INDEX(Potentials!$A$1:$O$1000,MATCH(R483,Potentials!$A$1:$A$1000,0),MATCH("Origine setup",Potentials!$A$1:$O$1,0))&lt;&gt;"",0,
IF($A$2="Tous",
IF(AND($R$2=0,$S$2=0,DATE(YEAR(S483),MONTH(S483),DAY(S483))&gt;=$O$6,(DATE(YEAR(S483),MONTH(S483),DAY(S483))&lt;=$O$3),LEFT(R483,3)="PRA"),1,
IF(AND($R$2&lt;&gt;0,$S$2&lt;&gt;0,DATE(YEAR(S483),MONTH(S483),DAY(S483))&gt;=$R$2,(DATE(YEAR(S483),MONTH(S483),DAY(S483))&lt;=$S$2),LEFT(R483,3)="PRA"),1,0)),
IF(AND($R$2=0,$S$2=0,DATE(YEAR(S483),MONTH(S483),DAY(S483))&gt;=$O$6,(DATE(YEAR(S483),MONTH(S483),DAY(S483))&lt;=$O$3),INDEX(Potentials!$A$1:$O$1000,MATCH(R483,Potentials!$A$1:$A$1000,0),MATCH("Groupe",Potentials!$A$1:$O$1,0))=$A$2,LEFT(R483,3)="PRA"),1,
IF(AND($R$2&lt;&gt;0,$S$2&lt;&gt;0,DATE(YEAR(S483),MONTH(S483),DAY(S483))&gt;=$R$2,(DATE(YEAR(S483),MONTH(S483),DAY(S483))&lt;=$S$2),INDEX(Potentials!$A$1:$O$1000,MATCH(R483,Potentials!$A$1:$A$1000,0),MATCH("Groupe",Potentials!$A$1:$O$1,0))=$A$2,LEFT(R483,3)="PRA"),1,0))))</f>
      </c>
      <c r="U483" s="47" t="str">
        <f>IF(T483&lt;&gt;0,SUM($T$4:T483),0)</f>
      </c>
      <c r="V483" s="1"/>
      <c r="W483" s="17"/>
      <c r="Y483" t="str">
        <f>Projects!A481</f>
      </c>
      <c r="Z483" s="1" t="str">
        <f>Projects!I481</f>
      </c>
      <c r="AA483" s="47" t="str">
        <f>IF($A$2="Tous",
IF(AND($Y$2=0,$Z$2=0,DATE(YEAR(Z483),MONTH(Z483),DAY(Z483))&gt;=$O$6,(DATE(YEAR(Z483),MONTH(Z483),DAY(Z483))&lt;=$O$3)),1,
IF(AND($Y$2&lt;&gt;0,$Z$2&lt;&gt;0,DATE(YEAR(Z483),MONTH(Z483),DAY(Z483))&gt;=$Y$2,(DATE(YEAR(Z483),MONTH(Z483),DAY(Z483))&lt;=$Z$2)),1,0)),
IF(AND($Y$2=0,$Z$2=0,DATE(YEAR(Z483),MONTH(Z483),DAY(Z483))&gt;=$O$6,(DATE(YEAR(Z483),MONTH(Z483),DAY(Z483))&lt;=$O$3),INDEX(Projects!$A$1:$O$1000,MATCH(Y483,Projects!$A$1:$A$1000,0),MATCH("Groupe",Projects!$A$1:$O$1,0))=$A$2),1,
IF(AND($Y$2&lt;&gt;0,$Z$2&lt;&gt;0,DATE(YEAR(Z483),MONTH(Z483),DAY(Z483))&gt;=$Y$2,(DATE(YEAR(Z483),MONTH(Z483),DAY(Z483))&lt;=$Z$2),INDEX(Projects!$A$1:$O$1000,MATCH(Y483,Projects!$A$1:$A$1000,0),MATCH("Groupe",Projects!$A$1:$O$1,0))=$A$2),1,0)))</f>
      </c>
      <c r="AB483" s="47" t="str">
        <f>IF(AA483&lt;&gt;0,SUM($AA$4:AA483),0)</f>
      </c>
      <c r="AC483" s="1"/>
      <c r="AD483" s="17"/>
      <c r="AF483" t="str">
        <f>Projects!A481</f>
      </c>
      <c r="AG483" s="1" t="str">
        <f>Projects!D481</f>
      </c>
      <c r="AH483" s="47" t="str">
        <f>IF($A$2="Tous",
IF(AND($AF$2=0,$AG$2=0,DATE(YEAR(AG483),MONTH(AG483),DAY(AG483))&gt;=$O$6,(DATE(YEAR(AG483),MONTH(AG483),DAY(AG483))&lt;=$O$3)),1,
IF(AND($AF$2&lt;&gt;0,$AG$2&lt;&gt;0,DATE(YEAR(AG483),MONTH(AG483),DAY(AG483))&gt;=$AF$2,(DATE(YEAR(AG483),MONTH(AG483),DAY(AG483))&lt;=$AG$2)),1,0)),
IF(AND($AF$2=0,$AG$2=0,DATE(YEAR(AG483),MONTH(AG483),DAY(AG483))&gt;=$O$6,(DATE(YEAR(AG483),MONTH(AG483),DAY(AG483))&lt;=$O$3),INDEX(Projects!$A$1:$O$1000,MATCH(AF483,Projects!$A$1:$A$1000,0),MATCH("Groupe",Projects!$A$1:$O$1,0))=$A$2),1,
IF(AND($AF$2&lt;&gt;0,$AG$2&lt;&gt;0,DATE(YEAR(AG483),MONTH(AG483),DAY(AG483))&gt;=$AF$2,(DATE(YEAR(AG483),MONTH(AG483),DAY(AG483))&lt;=$AG$2),INDEX(Projects!$A$1:$O$1000,MATCH(AF483,Projects!$A$1:$A$1000,0),MATCH("Groupe",Projects!$A$1:$O$1,0))=$A$2),1,0)))</f>
      </c>
      <c r="AI483" s="47" t="str">
        <f>IF(AH483&lt;&gt;0,SUM($AH$4:AH483),0)</f>
      </c>
      <c r="AJ483" s="1"/>
      <c r="AK483" s="17"/>
      <c r="AM483" t="str">
        <f>Potentials!A481</f>
      </c>
      <c r="AN483" s="1" t="str">
        <f>Potentials!L481</f>
      </c>
      <c r="AO483" s="47" t="str">
        <f>IF(INDEX(Potentials!$A$1:$O$1000,MATCH(R483,Potentials!$A$1:$A$1000,0),MATCH("Origine setup",Potentials!$A$1:$O$1,0))&lt;&gt;"",0,
IF($A$2="Tous",
IF(AND($AM$2=0,$AN$2=0,DATE(YEAR(AN483),MONTH(AN483),DAY(AN483))&gt;=$O$6,(DATE(YEAR(AN483),MONTH(AN483),DAY(AN483))&lt;=$O$3),INDEX(Potentials!$A$1:$O$10000,MATCH(AM483,Potentials!$A$1:$A$1000,0),MATCH("Statut",Potentials!$A$1:$O$1,0))="9 -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IF(AND($AM$2&lt;&gt;0,$AN$2&lt;&gt;0,DATE(YEAR(AN483),MONTH(AN483),DAY(AN483))&gt;=$AM$2,(DATE(YEAR(AN483),MONTH(AN483),DAY(AN483))&lt;=$AN$2),INDEX(Potentials!$A$1:$O$10000,MATCH(AM483,Potentials!$A$1:$A$1000,0),MATCH("Statut",Potentials!$A$1:$O$1,0))="9 - Perdu"),1,0)),
IF(AND($AM$2=0,$AN$2=0,DATE(YEAR(AN483),MONTH(AN483),DAY(AN483))&gt;=$O$6,(DATE(YEAR(AN483),MONTH(AN483),DAY(AN483))&lt;=$O$3),INDEX(Potentials!$A$1:$O$1000,MATCH(AM483,Potentials!$A$1:$A$1000,0),MATCH("Groupe",Potentials!$A$1:$O$1,0))=$A$2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,MATCH(AM483,Potentials!$A$1:$A$1000,0),MATCH("Groupe",Potentials!$A$1:$O$1,0))=$A$2,INDEX(Potentials!$A$1:$O$10000,MATCH(AM483,Potentials!$A$1:$A$1000,0),MATCH("Statut",Potentials!$A$1:$O$1,0))="9 - Perdu"),1,0))))</f>
      </c>
      <c r="AP483" s="47" t="str">
        <f>IF(AO483&lt;&gt;0,SUM($AO$4:AO483),0)</f>
      </c>
      <c r="AQ483" s="1"/>
      <c r="AR483" s="17"/>
      <c r="AT483" t="str">
        <f>IF(COUNTIF($AT$4:AT482,Potentials!B481)&gt;0,"",Potentials!B481)</f>
      </c>
      <c r="AU483" s="2" t="str">
        <f t="array" ref="AU483" aca="1" ca="1">IF($A$2="Tous",SUMPRODUCT((Potentials!$F$2:$F$2000)*(Potentials!$B$2:$B$2000=AT483)*(Potentials!$E$2:$E$2000&lt;&gt;"8 - Gagne")*(Potentials!$E$2:$E$2000&lt;&gt;"9 - Perdu")*(Potentials!$E$2:$E$2000&lt;&gt;"10 - Gele"))
+SUMPRODUCT((Potentials!$F$2:$F$2000=0)*(Potentials!$B$2:$B$2000=AT483)*(Potentials!$D$2:$D$2000)*(Potentials!$E$2:$E$2000&lt;&gt;"8 - Gagne")*(Potentials!$E$2:$E$2000&lt;&gt;"9 - Perdu")*(Potentials!$E$2:$E$2000&lt;&gt;"10 - Gele")),
SUMPRODUCT((Potentials!$F$2:$F$2000)*(Potentials!$B$2:$B$2000=AT483)*(Potentials!$E$2:$E$2000&lt;&gt;"8 - Gagne")*(Potentials!$E$2:$E$2000&lt;&gt;"9 - Perdu")*(Potentials!$E$2:$E$2000&lt;&gt;"10 - Gele")*(Potentials!$O$2:$O$2000=$A$2))
+SUMPRODUCT((Potentials!$F$2:$F$2000=0)*(Potentials!$B$2:$B$2000=AT483)*(Potentials!$D$2:$D$2000)*(Potentials!$E$2:$E$2000&lt;&gt;"8 - Gagne")*(Potentials!$E$2:$E$2000&lt;&gt;"9 - Perdu")*(Potentials!$E$2:$E$2000&lt;&gt;"10 - Gele")*(Potentials!$O$2:$O$2000=$A$2)))</f>
      </c>
      <c r="BA483" t="str">
        <f>Potentials!A481</f>
      </c>
      <c r="BB483" s="2" t="str">
        <f t="array" ref="BB483" aca="1" ca="1">IF($A$2="Tous",SUMPRODUCT((Potentials!$F$2:$F$2000)*(Potentials!$A$2:$A$2000=BA483)*(Potentials!$E$2:$E$2000&lt;&gt;"8 - Gagne")*(Potentials!$E$2:$E$2000&lt;&gt;"9 - Perdu")*(Potentials!$E$2:$E$2000&lt;&gt;"10 - Gele"))
+SUMPRODUCT((Potentials!$F$2:$F$2000=0)*(Potentials!$A$2:$A$2000=BA483)*(Potentials!$D$2:$D$2000)*(Potentials!$E$2:$E$2000&lt;&gt;"8 - Gagne")*(Potentials!$E$2:$E$2000&lt;&gt;"9 - Perdu")*(Potentials!$E$2:$E$2000&lt;&gt;"10 - Gele")),
SUMPRODUCT((Potentials!$F$2:$F$2000)*(Potentials!$A$2:$A$2000=BA483)*(Potentials!$E$2:$E$2000&lt;&gt;"8 - Gagne")*(Potentials!$E$2:$E$2000&lt;&gt;"9 - Perdu")*(Potentials!$E$2:$E$2000&lt;&gt;"10 - Gele")*(Potentials!$O$2:$O$2000=$A$2))
+SUMPRODUCT((Potentials!$F$2:$F$2000=0)*(Potentials!$A$2:$A$2000=BA483)*(Potentials!$D$2:$D$2000)*(Potentials!$E$2:$E$2000&lt;&gt;"8 - Gagne")*(Potentials!$E$2:$E$2000&lt;&gt;"9 - Perdu")*(Potentials!$E$2:$E$2000&lt;&gt;"10 - Gele")*(Potentials!$O$2:$O$2000=$A$2)))</f>
      </c>
    </row>
    <row r="484" spans="1:113">
      <c r="R484" t="str">
        <f>Potentials!A482</f>
      </c>
      <c r="S484" s="1" t="str">
        <f>Potentials!M482</f>
      </c>
      <c r="T484" s="47" t="str">
        <f>IF(INDEX(Potentials!$A$1:$O$1000,MATCH(R484,Potentials!$A$1:$A$1000,0),MATCH("Origine setup",Potentials!$A$1:$O$1,0))&lt;&gt;"",0,
IF($A$2="Tous",
IF(AND($R$2=0,$S$2=0,DATE(YEAR(S484),MONTH(S484),DAY(S484))&gt;=$O$6,(DATE(YEAR(S484),MONTH(S484),DAY(S484))&lt;=$O$3),LEFT(R484,3)="PRA"),1,
IF(AND($R$2&lt;&gt;0,$S$2&lt;&gt;0,DATE(YEAR(S484),MONTH(S484),DAY(S484))&gt;=$R$2,(DATE(YEAR(S484),MONTH(S484),DAY(S484))&lt;=$S$2),LEFT(R484,3)="PRA"),1,0)),
IF(AND($R$2=0,$S$2=0,DATE(YEAR(S484),MONTH(S484),DAY(S484))&gt;=$O$6,(DATE(YEAR(S484),MONTH(S484),DAY(S484))&lt;=$O$3),INDEX(Potentials!$A$1:$O$1000,MATCH(R484,Potentials!$A$1:$A$1000,0),MATCH("Groupe",Potentials!$A$1:$O$1,0))=$A$2,LEFT(R484,3)="PRA"),1,
IF(AND($R$2&lt;&gt;0,$S$2&lt;&gt;0,DATE(YEAR(S484),MONTH(S484),DAY(S484))&gt;=$R$2,(DATE(YEAR(S484),MONTH(S484),DAY(S484))&lt;=$S$2),INDEX(Potentials!$A$1:$O$1000,MATCH(R484,Potentials!$A$1:$A$1000,0),MATCH("Groupe",Potentials!$A$1:$O$1,0))=$A$2,LEFT(R484,3)="PRA"),1,0))))</f>
      </c>
      <c r="U484" s="47" t="str">
        <f>IF(T484&lt;&gt;0,SUM($T$4:T484),0)</f>
      </c>
      <c r="V484" s="1"/>
      <c r="W484" s="17"/>
      <c r="Y484" t="str">
        <f>Projects!A482</f>
      </c>
      <c r="Z484" s="1" t="str">
        <f>Projects!I482</f>
      </c>
      <c r="AA484" s="47" t="str">
        <f>IF($A$2="Tous",
IF(AND($Y$2=0,$Z$2=0,DATE(YEAR(Z484),MONTH(Z484),DAY(Z484))&gt;=$O$6,(DATE(YEAR(Z484),MONTH(Z484),DAY(Z484))&lt;=$O$3)),1,
IF(AND($Y$2&lt;&gt;0,$Z$2&lt;&gt;0,DATE(YEAR(Z484),MONTH(Z484),DAY(Z484))&gt;=$Y$2,(DATE(YEAR(Z484),MONTH(Z484),DAY(Z484))&lt;=$Z$2)),1,0)),
IF(AND($Y$2=0,$Z$2=0,DATE(YEAR(Z484),MONTH(Z484),DAY(Z484))&gt;=$O$6,(DATE(YEAR(Z484),MONTH(Z484),DAY(Z484))&lt;=$O$3),INDEX(Projects!$A$1:$O$1000,MATCH(Y484,Projects!$A$1:$A$1000,0),MATCH("Groupe",Projects!$A$1:$O$1,0))=$A$2),1,
IF(AND($Y$2&lt;&gt;0,$Z$2&lt;&gt;0,DATE(YEAR(Z484),MONTH(Z484),DAY(Z484))&gt;=$Y$2,(DATE(YEAR(Z484),MONTH(Z484),DAY(Z484))&lt;=$Z$2),INDEX(Projects!$A$1:$O$1000,MATCH(Y484,Projects!$A$1:$A$1000,0),MATCH("Groupe",Projects!$A$1:$O$1,0))=$A$2),1,0)))</f>
      </c>
      <c r="AB484" s="47" t="str">
        <f>IF(AA484&lt;&gt;0,SUM($AA$4:AA484),0)</f>
      </c>
      <c r="AC484" s="1"/>
      <c r="AD484" s="17"/>
      <c r="AF484" t="str">
        <f>Projects!A482</f>
      </c>
      <c r="AG484" s="1" t="str">
        <f>Projects!D482</f>
      </c>
      <c r="AH484" s="47" t="str">
        <f>IF($A$2="Tous",
IF(AND($AF$2=0,$AG$2=0,DATE(YEAR(AG484),MONTH(AG484),DAY(AG484))&gt;=$O$6,(DATE(YEAR(AG484),MONTH(AG484),DAY(AG484))&lt;=$O$3)),1,
IF(AND($AF$2&lt;&gt;0,$AG$2&lt;&gt;0,DATE(YEAR(AG484),MONTH(AG484),DAY(AG484))&gt;=$AF$2,(DATE(YEAR(AG484),MONTH(AG484),DAY(AG484))&lt;=$AG$2)),1,0)),
IF(AND($AF$2=0,$AG$2=0,DATE(YEAR(AG484),MONTH(AG484),DAY(AG484))&gt;=$O$6,(DATE(YEAR(AG484),MONTH(AG484),DAY(AG484))&lt;=$O$3),INDEX(Projects!$A$1:$O$1000,MATCH(AF484,Projects!$A$1:$A$1000,0),MATCH("Groupe",Projects!$A$1:$O$1,0))=$A$2),1,
IF(AND($AF$2&lt;&gt;0,$AG$2&lt;&gt;0,DATE(YEAR(AG484),MONTH(AG484),DAY(AG484))&gt;=$AF$2,(DATE(YEAR(AG484),MONTH(AG484),DAY(AG484))&lt;=$AG$2),INDEX(Projects!$A$1:$O$1000,MATCH(AF484,Projects!$A$1:$A$1000,0),MATCH("Groupe",Projects!$A$1:$O$1,0))=$A$2),1,0)))</f>
      </c>
      <c r="AI484" s="47" t="str">
        <f>IF(AH484&lt;&gt;0,SUM($AH$4:AH484),0)</f>
      </c>
      <c r="AJ484" s="1"/>
      <c r="AK484" s="17"/>
      <c r="AM484" t="str">
        <f>Potentials!A482</f>
      </c>
      <c r="AN484" s="1" t="str">
        <f>Potentials!L482</f>
      </c>
      <c r="AO484" s="47" t="str">
        <f>IF(INDEX(Potentials!$A$1:$O$1000,MATCH(R484,Potentials!$A$1:$A$1000,0),MATCH("Origine setup",Potentials!$A$1:$O$1,0))&lt;&gt;"",0,
IF($A$2="Tous",
IF(AND($AM$2=0,$AN$2=0,DATE(YEAR(AN484),MONTH(AN484),DAY(AN484))&gt;=$O$6,(DATE(YEAR(AN484),MONTH(AN484),DAY(AN484))&lt;=$O$3),INDEX(Potentials!$A$1:$O$10000,MATCH(AM484,Potentials!$A$1:$A$1000,0),MATCH("Statut",Potentials!$A$1:$O$1,0))="9 -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IF(AND($AM$2&lt;&gt;0,$AN$2&lt;&gt;0,DATE(YEAR(AN484),MONTH(AN484),DAY(AN484))&gt;=$AM$2,(DATE(YEAR(AN484),MONTH(AN484),DAY(AN484))&lt;=$AN$2),INDEX(Potentials!$A$1:$O$10000,MATCH(AM484,Potentials!$A$1:$A$1000,0),MATCH("Statut",Potentials!$A$1:$O$1,0))="9 - Perdu"),1,0)),
IF(AND($AM$2=0,$AN$2=0,DATE(YEAR(AN484),MONTH(AN484),DAY(AN484))&gt;=$O$6,(DATE(YEAR(AN484),MONTH(AN484),DAY(AN484))&lt;=$O$3),INDEX(Potentials!$A$1:$O$1000,MATCH(AM484,Potentials!$A$1:$A$1000,0),MATCH("Groupe",Potentials!$A$1:$O$1,0))=$A$2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,MATCH(AM484,Potentials!$A$1:$A$1000,0),MATCH("Groupe",Potentials!$A$1:$O$1,0))=$A$2,INDEX(Potentials!$A$1:$O$10000,MATCH(AM484,Potentials!$A$1:$A$1000,0),MATCH("Statut",Potentials!$A$1:$O$1,0))="9 - Perdu"),1,0))))</f>
      </c>
      <c r="AP484" s="47" t="str">
        <f>IF(AO484&lt;&gt;0,SUM($AO$4:AO484),0)</f>
      </c>
      <c r="AQ484" s="1"/>
      <c r="AR484" s="17"/>
      <c r="AT484" t="str">
        <f>IF(COUNTIF($AT$4:AT483,Potentials!B482)&gt;0,"",Potentials!B482)</f>
      </c>
      <c r="AU484" s="2" t="str">
        <f t="array" ref="AU484" aca="1" ca="1">IF($A$2="Tous",SUMPRODUCT((Potentials!$F$2:$F$2000)*(Potentials!$B$2:$B$2000=AT484)*(Potentials!$E$2:$E$2000&lt;&gt;"8 - Gagne")*(Potentials!$E$2:$E$2000&lt;&gt;"9 - Perdu")*(Potentials!$E$2:$E$2000&lt;&gt;"10 - Gele"))
+SUMPRODUCT((Potentials!$F$2:$F$2000=0)*(Potentials!$B$2:$B$2000=AT484)*(Potentials!$D$2:$D$2000)*(Potentials!$E$2:$E$2000&lt;&gt;"8 - Gagne")*(Potentials!$E$2:$E$2000&lt;&gt;"9 - Perdu")*(Potentials!$E$2:$E$2000&lt;&gt;"10 - Gele")),
SUMPRODUCT((Potentials!$F$2:$F$2000)*(Potentials!$B$2:$B$2000=AT484)*(Potentials!$E$2:$E$2000&lt;&gt;"8 - Gagne")*(Potentials!$E$2:$E$2000&lt;&gt;"9 - Perdu")*(Potentials!$E$2:$E$2000&lt;&gt;"10 - Gele")*(Potentials!$O$2:$O$2000=$A$2))
+SUMPRODUCT((Potentials!$F$2:$F$2000=0)*(Potentials!$B$2:$B$2000=AT484)*(Potentials!$D$2:$D$2000)*(Potentials!$E$2:$E$2000&lt;&gt;"8 - Gagne")*(Potentials!$E$2:$E$2000&lt;&gt;"9 - Perdu")*(Potentials!$E$2:$E$2000&lt;&gt;"10 - Gele")*(Potentials!$O$2:$O$2000=$A$2)))</f>
      </c>
      <c r="BA484" t="str">
        <f>Potentials!A482</f>
      </c>
      <c r="BB484" s="2" t="str">
        <f t="array" ref="BB484" aca="1" ca="1">IF($A$2="Tous",SUMPRODUCT((Potentials!$F$2:$F$2000)*(Potentials!$A$2:$A$2000=BA484)*(Potentials!$E$2:$E$2000&lt;&gt;"8 - Gagne")*(Potentials!$E$2:$E$2000&lt;&gt;"9 - Perdu")*(Potentials!$E$2:$E$2000&lt;&gt;"10 - Gele"))
+SUMPRODUCT((Potentials!$F$2:$F$2000=0)*(Potentials!$A$2:$A$2000=BA484)*(Potentials!$D$2:$D$2000)*(Potentials!$E$2:$E$2000&lt;&gt;"8 - Gagne")*(Potentials!$E$2:$E$2000&lt;&gt;"9 - Perdu")*(Potentials!$E$2:$E$2000&lt;&gt;"10 - Gele")),
SUMPRODUCT((Potentials!$F$2:$F$2000)*(Potentials!$A$2:$A$2000=BA484)*(Potentials!$E$2:$E$2000&lt;&gt;"8 - Gagne")*(Potentials!$E$2:$E$2000&lt;&gt;"9 - Perdu")*(Potentials!$E$2:$E$2000&lt;&gt;"10 - Gele")*(Potentials!$O$2:$O$2000=$A$2))
+SUMPRODUCT((Potentials!$F$2:$F$2000=0)*(Potentials!$A$2:$A$2000=BA484)*(Potentials!$D$2:$D$2000)*(Potentials!$E$2:$E$2000&lt;&gt;"8 - Gagne")*(Potentials!$E$2:$E$2000&lt;&gt;"9 - Perdu")*(Potentials!$E$2:$E$2000&lt;&gt;"10 - Gele")*(Potentials!$O$2:$O$2000=$A$2)))</f>
      </c>
    </row>
    <row r="485" spans="1:113">
      <c r="R485" t="str">
        <f>Potentials!A483</f>
      </c>
      <c r="S485" s="1" t="str">
        <f>Potentials!M483</f>
      </c>
      <c r="T485" s="47" t="str">
        <f>IF(INDEX(Potentials!$A$1:$O$1000,MATCH(R485,Potentials!$A$1:$A$1000,0),MATCH("Origine setup",Potentials!$A$1:$O$1,0))&lt;&gt;"",0,
IF($A$2="Tous",
IF(AND($R$2=0,$S$2=0,DATE(YEAR(S485),MONTH(S485),DAY(S485))&gt;=$O$6,(DATE(YEAR(S485),MONTH(S485),DAY(S485))&lt;=$O$3),LEFT(R485,3)="PRA"),1,
IF(AND($R$2&lt;&gt;0,$S$2&lt;&gt;0,DATE(YEAR(S485),MONTH(S485),DAY(S485))&gt;=$R$2,(DATE(YEAR(S485),MONTH(S485),DAY(S485))&lt;=$S$2),LEFT(R485,3)="PRA"),1,0)),
IF(AND($R$2=0,$S$2=0,DATE(YEAR(S485),MONTH(S485),DAY(S485))&gt;=$O$6,(DATE(YEAR(S485),MONTH(S485),DAY(S485))&lt;=$O$3),INDEX(Potentials!$A$1:$O$1000,MATCH(R485,Potentials!$A$1:$A$1000,0),MATCH("Groupe",Potentials!$A$1:$O$1,0))=$A$2,LEFT(R485,3)="PRA"),1,
IF(AND($R$2&lt;&gt;0,$S$2&lt;&gt;0,DATE(YEAR(S485),MONTH(S485),DAY(S485))&gt;=$R$2,(DATE(YEAR(S485),MONTH(S485),DAY(S485))&lt;=$S$2),INDEX(Potentials!$A$1:$O$1000,MATCH(R485,Potentials!$A$1:$A$1000,0),MATCH("Groupe",Potentials!$A$1:$O$1,0))=$A$2,LEFT(R485,3)="PRA"),1,0))))</f>
      </c>
      <c r="U485" s="47" t="str">
        <f>IF(T485&lt;&gt;0,SUM($T$4:T485),0)</f>
      </c>
      <c r="V485" s="1"/>
      <c r="W485" s="17"/>
      <c r="Y485" t="str">
        <f>Projects!A483</f>
      </c>
      <c r="Z485" s="1" t="str">
        <f>Projects!I483</f>
      </c>
      <c r="AA485" s="47" t="str">
        <f>IF($A$2="Tous",
IF(AND($Y$2=0,$Z$2=0,DATE(YEAR(Z485),MONTH(Z485),DAY(Z485))&gt;=$O$6,(DATE(YEAR(Z485),MONTH(Z485),DAY(Z485))&lt;=$O$3)),1,
IF(AND($Y$2&lt;&gt;0,$Z$2&lt;&gt;0,DATE(YEAR(Z485),MONTH(Z485),DAY(Z485))&gt;=$Y$2,(DATE(YEAR(Z485),MONTH(Z485),DAY(Z485))&lt;=$Z$2)),1,0)),
IF(AND($Y$2=0,$Z$2=0,DATE(YEAR(Z485),MONTH(Z485),DAY(Z485))&gt;=$O$6,(DATE(YEAR(Z485),MONTH(Z485),DAY(Z485))&lt;=$O$3),INDEX(Projects!$A$1:$O$1000,MATCH(Y485,Projects!$A$1:$A$1000,0),MATCH("Groupe",Projects!$A$1:$O$1,0))=$A$2),1,
IF(AND($Y$2&lt;&gt;0,$Z$2&lt;&gt;0,DATE(YEAR(Z485),MONTH(Z485),DAY(Z485))&gt;=$Y$2,(DATE(YEAR(Z485),MONTH(Z485),DAY(Z485))&lt;=$Z$2),INDEX(Projects!$A$1:$O$1000,MATCH(Y485,Projects!$A$1:$A$1000,0),MATCH("Groupe",Projects!$A$1:$O$1,0))=$A$2),1,0)))</f>
      </c>
      <c r="AB485" s="47" t="str">
        <f>IF(AA485&lt;&gt;0,SUM($AA$4:AA485),0)</f>
      </c>
      <c r="AC485" s="1"/>
      <c r="AD485" s="17"/>
      <c r="AF485" t="str">
        <f>Projects!A483</f>
      </c>
      <c r="AG485" s="1" t="str">
        <f>Projects!D483</f>
      </c>
      <c r="AH485" s="47" t="str">
        <f>IF($A$2="Tous",
IF(AND($AF$2=0,$AG$2=0,DATE(YEAR(AG485),MONTH(AG485),DAY(AG485))&gt;=$O$6,(DATE(YEAR(AG485),MONTH(AG485),DAY(AG485))&lt;=$O$3)),1,
IF(AND($AF$2&lt;&gt;0,$AG$2&lt;&gt;0,DATE(YEAR(AG485),MONTH(AG485),DAY(AG485))&gt;=$AF$2,(DATE(YEAR(AG485),MONTH(AG485),DAY(AG485))&lt;=$AG$2)),1,0)),
IF(AND($AF$2=0,$AG$2=0,DATE(YEAR(AG485),MONTH(AG485),DAY(AG485))&gt;=$O$6,(DATE(YEAR(AG485),MONTH(AG485),DAY(AG485))&lt;=$O$3),INDEX(Projects!$A$1:$O$1000,MATCH(AF485,Projects!$A$1:$A$1000,0),MATCH("Groupe",Projects!$A$1:$O$1,0))=$A$2),1,
IF(AND($AF$2&lt;&gt;0,$AG$2&lt;&gt;0,DATE(YEAR(AG485),MONTH(AG485),DAY(AG485))&gt;=$AF$2,(DATE(YEAR(AG485),MONTH(AG485),DAY(AG485))&lt;=$AG$2),INDEX(Projects!$A$1:$O$1000,MATCH(AF485,Projects!$A$1:$A$1000,0),MATCH("Groupe",Projects!$A$1:$O$1,0))=$A$2),1,0)))</f>
      </c>
      <c r="AI485" s="47" t="str">
        <f>IF(AH485&lt;&gt;0,SUM($AH$4:AH485),0)</f>
      </c>
      <c r="AJ485" s="1"/>
      <c r="AK485" s="17"/>
      <c r="AM485" t="str">
        <f>Potentials!A483</f>
      </c>
      <c r="AN485" s="1" t="str">
        <f>Potentials!L483</f>
      </c>
      <c r="AO485" s="47" t="str">
        <f>IF(INDEX(Potentials!$A$1:$O$1000,MATCH(R485,Potentials!$A$1:$A$1000,0),MATCH("Origine setup",Potentials!$A$1:$O$1,0))&lt;&gt;"",0,
IF($A$2="Tous",
IF(AND($AM$2=0,$AN$2=0,DATE(YEAR(AN485),MONTH(AN485),DAY(AN485))&gt;=$O$6,(DATE(YEAR(AN485),MONTH(AN485),DAY(AN485))&lt;=$O$3),INDEX(Potentials!$A$1:$O$10000,MATCH(AM485,Potentials!$A$1:$A$1000,0),MATCH("Statut",Potentials!$A$1:$O$1,0))="9 -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IF(AND($AM$2&lt;&gt;0,$AN$2&lt;&gt;0,DATE(YEAR(AN485),MONTH(AN485),DAY(AN485))&gt;=$AM$2,(DATE(YEAR(AN485),MONTH(AN485),DAY(AN485))&lt;=$AN$2),INDEX(Potentials!$A$1:$O$10000,MATCH(AM485,Potentials!$A$1:$A$1000,0),MATCH("Statut",Potentials!$A$1:$O$1,0))="9 - Perdu"),1,0)),
IF(AND($AM$2=0,$AN$2=0,DATE(YEAR(AN485),MONTH(AN485),DAY(AN485))&gt;=$O$6,(DATE(YEAR(AN485),MONTH(AN485),DAY(AN485))&lt;=$O$3),INDEX(Potentials!$A$1:$O$1000,MATCH(AM485,Potentials!$A$1:$A$1000,0),MATCH("Groupe",Potentials!$A$1:$O$1,0))=$A$2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,MATCH(AM485,Potentials!$A$1:$A$1000,0),MATCH("Groupe",Potentials!$A$1:$O$1,0))=$A$2,INDEX(Potentials!$A$1:$O$10000,MATCH(AM485,Potentials!$A$1:$A$1000,0),MATCH("Statut",Potentials!$A$1:$O$1,0))="9 - Perdu"),1,0))))</f>
      </c>
      <c r="AP485" s="47" t="str">
        <f>IF(AO485&lt;&gt;0,SUM($AO$4:AO485),0)</f>
      </c>
      <c r="AQ485" s="1"/>
      <c r="AR485" s="17"/>
      <c r="AT485" t="str">
        <f>IF(COUNTIF($AT$4:AT484,Potentials!B483)&gt;0,"",Potentials!B483)</f>
      </c>
      <c r="AU485" s="2" t="str">
        <f t="array" ref="AU485" aca="1" ca="1">IF($A$2="Tous",SUMPRODUCT((Potentials!$F$2:$F$2000)*(Potentials!$B$2:$B$2000=AT485)*(Potentials!$E$2:$E$2000&lt;&gt;"8 - Gagne")*(Potentials!$E$2:$E$2000&lt;&gt;"9 - Perdu")*(Potentials!$E$2:$E$2000&lt;&gt;"10 - Gele"))
+SUMPRODUCT((Potentials!$F$2:$F$2000=0)*(Potentials!$B$2:$B$2000=AT485)*(Potentials!$D$2:$D$2000)*(Potentials!$E$2:$E$2000&lt;&gt;"8 - Gagne")*(Potentials!$E$2:$E$2000&lt;&gt;"9 - Perdu")*(Potentials!$E$2:$E$2000&lt;&gt;"10 - Gele")),
SUMPRODUCT((Potentials!$F$2:$F$2000)*(Potentials!$B$2:$B$2000=AT485)*(Potentials!$E$2:$E$2000&lt;&gt;"8 - Gagne")*(Potentials!$E$2:$E$2000&lt;&gt;"9 - Perdu")*(Potentials!$E$2:$E$2000&lt;&gt;"10 - Gele")*(Potentials!$O$2:$O$2000=$A$2))
+SUMPRODUCT((Potentials!$F$2:$F$2000=0)*(Potentials!$B$2:$B$2000=AT485)*(Potentials!$D$2:$D$2000)*(Potentials!$E$2:$E$2000&lt;&gt;"8 - Gagne")*(Potentials!$E$2:$E$2000&lt;&gt;"9 - Perdu")*(Potentials!$E$2:$E$2000&lt;&gt;"10 - Gele")*(Potentials!$O$2:$O$2000=$A$2)))</f>
      </c>
      <c r="BA485" t="str">
        <f>Potentials!A483</f>
      </c>
      <c r="BB485" s="2" t="str">
        <f t="array" ref="BB485" aca="1" ca="1">IF($A$2="Tous",SUMPRODUCT((Potentials!$F$2:$F$2000)*(Potentials!$A$2:$A$2000=BA485)*(Potentials!$E$2:$E$2000&lt;&gt;"8 - Gagne")*(Potentials!$E$2:$E$2000&lt;&gt;"9 - Perdu")*(Potentials!$E$2:$E$2000&lt;&gt;"10 - Gele"))
+SUMPRODUCT((Potentials!$F$2:$F$2000=0)*(Potentials!$A$2:$A$2000=BA485)*(Potentials!$D$2:$D$2000)*(Potentials!$E$2:$E$2000&lt;&gt;"8 - Gagne")*(Potentials!$E$2:$E$2000&lt;&gt;"9 - Perdu")*(Potentials!$E$2:$E$2000&lt;&gt;"10 - Gele")),
SUMPRODUCT((Potentials!$F$2:$F$2000)*(Potentials!$A$2:$A$2000=BA485)*(Potentials!$E$2:$E$2000&lt;&gt;"8 - Gagne")*(Potentials!$E$2:$E$2000&lt;&gt;"9 - Perdu")*(Potentials!$E$2:$E$2000&lt;&gt;"10 - Gele")*(Potentials!$O$2:$O$2000=$A$2))
+SUMPRODUCT((Potentials!$F$2:$F$2000=0)*(Potentials!$A$2:$A$2000=BA485)*(Potentials!$D$2:$D$2000)*(Potentials!$E$2:$E$2000&lt;&gt;"8 - Gagne")*(Potentials!$E$2:$E$2000&lt;&gt;"9 - Perdu")*(Potentials!$E$2:$E$2000&lt;&gt;"10 - Gele")*(Potentials!$O$2:$O$2000=$A$2)))</f>
      </c>
    </row>
    <row r="486" spans="1:113">
      <c r="R486" t="str">
        <f>Potentials!A484</f>
      </c>
      <c r="S486" s="1" t="str">
        <f>Potentials!M484</f>
      </c>
      <c r="T486" s="47" t="str">
        <f>IF(INDEX(Potentials!$A$1:$O$1000,MATCH(R486,Potentials!$A$1:$A$1000,0),MATCH("Origine setup",Potentials!$A$1:$O$1,0))&lt;&gt;"",0,
IF($A$2="Tous",
IF(AND($R$2=0,$S$2=0,DATE(YEAR(S486),MONTH(S486),DAY(S486))&gt;=$O$6,(DATE(YEAR(S486),MONTH(S486),DAY(S486))&lt;=$O$3),LEFT(R486,3)="PRA"),1,
IF(AND($R$2&lt;&gt;0,$S$2&lt;&gt;0,DATE(YEAR(S486),MONTH(S486),DAY(S486))&gt;=$R$2,(DATE(YEAR(S486),MONTH(S486),DAY(S486))&lt;=$S$2),LEFT(R486,3)="PRA"),1,0)),
IF(AND($R$2=0,$S$2=0,DATE(YEAR(S486),MONTH(S486),DAY(S486))&gt;=$O$6,(DATE(YEAR(S486),MONTH(S486),DAY(S486))&lt;=$O$3),INDEX(Potentials!$A$1:$O$1000,MATCH(R486,Potentials!$A$1:$A$1000,0),MATCH("Groupe",Potentials!$A$1:$O$1,0))=$A$2,LEFT(R486,3)="PRA"),1,
IF(AND($R$2&lt;&gt;0,$S$2&lt;&gt;0,DATE(YEAR(S486),MONTH(S486),DAY(S486))&gt;=$R$2,(DATE(YEAR(S486),MONTH(S486),DAY(S486))&lt;=$S$2),INDEX(Potentials!$A$1:$O$1000,MATCH(R486,Potentials!$A$1:$A$1000,0),MATCH("Groupe",Potentials!$A$1:$O$1,0))=$A$2,LEFT(R486,3)="PRA"),1,0))))</f>
      </c>
      <c r="U486" s="47" t="str">
        <f>IF(T486&lt;&gt;0,SUM($T$4:T486),0)</f>
      </c>
      <c r="V486" s="1"/>
      <c r="W486" s="17"/>
      <c r="Y486" t="str">
        <f>Projects!A484</f>
      </c>
      <c r="Z486" s="1" t="str">
        <f>Projects!I484</f>
      </c>
      <c r="AA486" s="47" t="str">
        <f>IF($A$2="Tous",
IF(AND($Y$2=0,$Z$2=0,DATE(YEAR(Z486),MONTH(Z486),DAY(Z486))&gt;=$O$6,(DATE(YEAR(Z486),MONTH(Z486),DAY(Z486))&lt;=$O$3)),1,
IF(AND($Y$2&lt;&gt;0,$Z$2&lt;&gt;0,DATE(YEAR(Z486),MONTH(Z486),DAY(Z486))&gt;=$Y$2,(DATE(YEAR(Z486),MONTH(Z486),DAY(Z486))&lt;=$Z$2)),1,0)),
IF(AND($Y$2=0,$Z$2=0,DATE(YEAR(Z486),MONTH(Z486),DAY(Z486))&gt;=$O$6,(DATE(YEAR(Z486),MONTH(Z486),DAY(Z486))&lt;=$O$3),INDEX(Projects!$A$1:$O$1000,MATCH(Y486,Projects!$A$1:$A$1000,0),MATCH("Groupe",Projects!$A$1:$O$1,0))=$A$2),1,
IF(AND($Y$2&lt;&gt;0,$Z$2&lt;&gt;0,DATE(YEAR(Z486),MONTH(Z486),DAY(Z486))&gt;=$Y$2,(DATE(YEAR(Z486),MONTH(Z486),DAY(Z486))&lt;=$Z$2),INDEX(Projects!$A$1:$O$1000,MATCH(Y486,Projects!$A$1:$A$1000,0),MATCH("Groupe",Projects!$A$1:$O$1,0))=$A$2),1,0)))</f>
      </c>
      <c r="AB486" s="47" t="str">
        <f>IF(AA486&lt;&gt;0,SUM($AA$4:AA486),0)</f>
      </c>
      <c r="AC486" s="1"/>
      <c r="AD486" s="17"/>
      <c r="AF486" t="str">
        <f>Projects!A484</f>
      </c>
      <c r="AG486" s="1" t="str">
        <f>Projects!D484</f>
      </c>
      <c r="AH486" s="47" t="str">
        <f>IF($A$2="Tous",
IF(AND($AF$2=0,$AG$2=0,DATE(YEAR(AG486),MONTH(AG486),DAY(AG486))&gt;=$O$6,(DATE(YEAR(AG486),MONTH(AG486),DAY(AG486))&lt;=$O$3)),1,
IF(AND($AF$2&lt;&gt;0,$AG$2&lt;&gt;0,DATE(YEAR(AG486),MONTH(AG486),DAY(AG486))&gt;=$AF$2,(DATE(YEAR(AG486),MONTH(AG486),DAY(AG486))&lt;=$AG$2)),1,0)),
IF(AND($AF$2=0,$AG$2=0,DATE(YEAR(AG486),MONTH(AG486),DAY(AG486))&gt;=$O$6,(DATE(YEAR(AG486),MONTH(AG486),DAY(AG486))&lt;=$O$3),INDEX(Projects!$A$1:$O$1000,MATCH(AF486,Projects!$A$1:$A$1000,0),MATCH("Groupe",Projects!$A$1:$O$1,0))=$A$2),1,
IF(AND($AF$2&lt;&gt;0,$AG$2&lt;&gt;0,DATE(YEAR(AG486),MONTH(AG486),DAY(AG486))&gt;=$AF$2,(DATE(YEAR(AG486),MONTH(AG486),DAY(AG486))&lt;=$AG$2),INDEX(Projects!$A$1:$O$1000,MATCH(AF486,Projects!$A$1:$A$1000,0),MATCH("Groupe",Projects!$A$1:$O$1,0))=$A$2),1,0)))</f>
      </c>
      <c r="AI486" s="47" t="str">
        <f>IF(AH486&lt;&gt;0,SUM($AH$4:AH486),0)</f>
      </c>
      <c r="AJ486" s="1"/>
      <c r="AK486" s="17"/>
      <c r="AM486" t="str">
        <f>Potentials!A484</f>
      </c>
      <c r="AN486" s="1" t="str">
        <f>Potentials!L484</f>
      </c>
      <c r="AO486" s="47" t="str">
        <f>IF(INDEX(Potentials!$A$1:$O$1000,MATCH(R486,Potentials!$A$1:$A$1000,0),MATCH("Origine setup",Potentials!$A$1:$O$1,0))&lt;&gt;"",0,
IF($A$2="Tous",
IF(AND($AM$2=0,$AN$2=0,DATE(YEAR(AN486),MONTH(AN486),DAY(AN486))&gt;=$O$6,(DATE(YEAR(AN486),MONTH(AN486),DAY(AN486))&lt;=$O$3),INDEX(Potentials!$A$1:$O$10000,MATCH(AM486,Potentials!$A$1:$A$1000,0),MATCH("Statut",Potentials!$A$1:$O$1,0))="9 -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IF(AND($AM$2&lt;&gt;0,$AN$2&lt;&gt;0,DATE(YEAR(AN486),MONTH(AN486),DAY(AN486))&gt;=$AM$2,(DATE(YEAR(AN486),MONTH(AN486),DAY(AN486))&lt;=$AN$2),INDEX(Potentials!$A$1:$O$10000,MATCH(AM486,Potentials!$A$1:$A$1000,0),MATCH("Statut",Potentials!$A$1:$O$1,0))="9 - Perdu"),1,0)),
IF(AND($AM$2=0,$AN$2=0,DATE(YEAR(AN486),MONTH(AN486),DAY(AN486))&gt;=$O$6,(DATE(YEAR(AN486),MONTH(AN486),DAY(AN486))&lt;=$O$3),INDEX(Potentials!$A$1:$O$1000,MATCH(AM486,Potentials!$A$1:$A$1000,0),MATCH("Groupe",Potentials!$A$1:$O$1,0))=$A$2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,MATCH(AM486,Potentials!$A$1:$A$1000,0),MATCH("Groupe",Potentials!$A$1:$O$1,0))=$A$2,INDEX(Potentials!$A$1:$O$10000,MATCH(AM486,Potentials!$A$1:$A$1000,0),MATCH("Statut",Potentials!$A$1:$O$1,0))="9 - Perdu"),1,0))))</f>
      </c>
      <c r="AP486" s="47" t="str">
        <f>IF(AO486&lt;&gt;0,SUM($AO$4:AO486),0)</f>
      </c>
      <c r="AQ486" s="1"/>
      <c r="AR486" s="17"/>
      <c r="AT486" t="str">
        <f>IF(COUNTIF($AT$4:AT485,Potentials!B484)&gt;0,"",Potentials!B484)</f>
      </c>
      <c r="AU486" s="2" t="str">
        <f t="array" ref="AU486" aca="1" ca="1">IF($A$2="Tous",SUMPRODUCT((Potentials!$F$2:$F$2000)*(Potentials!$B$2:$B$2000=AT486)*(Potentials!$E$2:$E$2000&lt;&gt;"8 - Gagne")*(Potentials!$E$2:$E$2000&lt;&gt;"9 - Perdu")*(Potentials!$E$2:$E$2000&lt;&gt;"10 - Gele"))
+SUMPRODUCT((Potentials!$F$2:$F$2000=0)*(Potentials!$B$2:$B$2000=AT486)*(Potentials!$D$2:$D$2000)*(Potentials!$E$2:$E$2000&lt;&gt;"8 - Gagne")*(Potentials!$E$2:$E$2000&lt;&gt;"9 - Perdu")*(Potentials!$E$2:$E$2000&lt;&gt;"10 - Gele")),
SUMPRODUCT((Potentials!$F$2:$F$2000)*(Potentials!$B$2:$B$2000=AT486)*(Potentials!$E$2:$E$2000&lt;&gt;"8 - Gagne")*(Potentials!$E$2:$E$2000&lt;&gt;"9 - Perdu")*(Potentials!$E$2:$E$2000&lt;&gt;"10 - Gele")*(Potentials!$O$2:$O$2000=$A$2))
+SUMPRODUCT((Potentials!$F$2:$F$2000=0)*(Potentials!$B$2:$B$2000=AT486)*(Potentials!$D$2:$D$2000)*(Potentials!$E$2:$E$2000&lt;&gt;"8 - Gagne")*(Potentials!$E$2:$E$2000&lt;&gt;"9 - Perdu")*(Potentials!$E$2:$E$2000&lt;&gt;"10 - Gele")*(Potentials!$O$2:$O$2000=$A$2)))</f>
      </c>
      <c r="BA486" t="str">
        <f>Potentials!A484</f>
      </c>
      <c r="BB486" s="2" t="str">
        <f t="array" ref="BB486" aca="1" ca="1">IF($A$2="Tous",SUMPRODUCT((Potentials!$F$2:$F$2000)*(Potentials!$A$2:$A$2000=BA486)*(Potentials!$E$2:$E$2000&lt;&gt;"8 - Gagne")*(Potentials!$E$2:$E$2000&lt;&gt;"9 - Perdu")*(Potentials!$E$2:$E$2000&lt;&gt;"10 - Gele"))
+SUMPRODUCT((Potentials!$F$2:$F$2000=0)*(Potentials!$A$2:$A$2000=BA486)*(Potentials!$D$2:$D$2000)*(Potentials!$E$2:$E$2000&lt;&gt;"8 - Gagne")*(Potentials!$E$2:$E$2000&lt;&gt;"9 - Perdu")*(Potentials!$E$2:$E$2000&lt;&gt;"10 - Gele")),
SUMPRODUCT((Potentials!$F$2:$F$2000)*(Potentials!$A$2:$A$2000=BA486)*(Potentials!$E$2:$E$2000&lt;&gt;"8 - Gagne")*(Potentials!$E$2:$E$2000&lt;&gt;"9 - Perdu")*(Potentials!$E$2:$E$2000&lt;&gt;"10 - Gele")*(Potentials!$O$2:$O$2000=$A$2))
+SUMPRODUCT((Potentials!$F$2:$F$2000=0)*(Potentials!$A$2:$A$2000=BA486)*(Potentials!$D$2:$D$2000)*(Potentials!$E$2:$E$2000&lt;&gt;"8 - Gagne")*(Potentials!$E$2:$E$2000&lt;&gt;"9 - Perdu")*(Potentials!$E$2:$E$2000&lt;&gt;"10 - Gele")*(Potentials!$O$2:$O$2000=$A$2)))</f>
      </c>
    </row>
    <row r="487" spans="1:113">
      <c r="R487" t="str">
        <f>Potentials!A485</f>
      </c>
      <c r="S487" s="1" t="str">
        <f>Potentials!M485</f>
      </c>
      <c r="T487" s="47" t="str">
        <f>IF(INDEX(Potentials!$A$1:$O$1000,MATCH(R487,Potentials!$A$1:$A$1000,0),MATCH("Origine setup",Potentials!$A$1:$O$1,0))&lt;&gt;"",0,
IF($A$2="Tous",
IF(AND($R$2=0,$S$2=0,DATE(YEAR(S487),MONTH(S487),DAY(S487))&gt;=$O$6,(DATE(YEAR(S487),MONTH(S487),DAY(S487))&lt;=$O$3),LEFT(R487,3)="PRA"),1,
IF(AND($R$2&lt;&gt;0,$S$2&lt;&gt;0,DATE(YEAR(S487),MONTH(S487),DAY(S487))&gt;=$R$2,(DATE(YEAR(S487),MONTH(S487),DAY(S487))&lt;=$S$2),LEFT(R487,3)="PRA"),1,0)),
IF(AND($R$2=0,$S$2=0,DATE(YEAR(S487),MONTH(S487),DAY(S487))&gt;=$O$6,(DATE(YEAR(S487),MONTH(S487),DAY(S487))&lt;=$O$3),INDEX(Potentials!$A$1:$O$1000,MATCH(R487,Potentials!$A$1:$A$1000,0),MATCH("Groupe",Potentials!$A$1:$O$1,0))=$A$2,LEFT(R487,3)="PRA"),1,
IF(AND($R$2&lt;&gt;0,$S$2&lt;&gt;0,DATE(YEAR(S487),MONTH(S487),DAY(S487))&gt;=$R$2,(DATE(YEAR(S487),MONTH(S487),DAY(S487))&lt;=$S$2),INDEX(Potentials!$A$1:$O$1000,MATCH(R487,Potentials!$A$1:$A$1000,0),MATCH("Groupe",Potentials!$A$1:$O$1,0))=$A$2,LEFT(R487,3)="PRA"),1,0))))</f>
      </c>
      <c r="U487" s="47" t="str">
        <f>IF(T487&lt;&gt;0,SUM($T$4:T487),0)</f>
      </c>
      <c r="V487" s="1"/>
      <c r="W487" s="17"/>
      <c r="Y487" t="str">
        <f>Projects!A485</f>
      </c>
      <c r="Z487" s="1" t="str">
        <f>Projects!I485</f>
      </c>
      <c r="AA487" s="47" t="str">
        <f>IF($A$2="Tous",
IF(AND($Y$2=0,$Z$2=0,DATE(YEAR(Z487),MONTH(Z487),DAY(Z487))&gt;=$O$6,(DATE(YEAR(Z487),MONTH(Z487),DAY(Z487))&lt;=$O$3)),1,
IF(AND($Y$2&lt;&gt;0,$Z$2&lt;&gt;0,DATE(YEAR(Z487),MONTH(Z487),DAY(Z487))&gt;=$Y$2,(DATE(YEAR(Z487),MONTH(Z487),DAY(Z487))&lt;=$Z$2)),1,0)),
IF(AND($Y$2=0,$Z$2=0,DATE(YEAR(Z487),MONTH(Z487),DAY(Z487))&gt;=$O$6,(DATE(YEAR(Z487),MONTH(Z487),DAY(Z487))&lt;=$O$3),INDEX(Projects!$A$1:$O$1000,MATCH(Y487,Projects!$A$1:$A$1000,0),MATCH("Groupe",Projects!$A$1:$O$1,0))=$A$2),1,
IF(AND($Y$2&lt;&gt;0,$Z$2&lt;&gt;0,DATE(YEAR(Z487),MONTH(Z487),DAY(Z487))&gt;=$Y$2,(DATE(YEAR(Z487),MONTH(Z487),DAY(Z487))&lt;=$Z$2),INDEX(Projects!$A$1:$O$1000,MATCH(Y487,Projects!$A$1:$A$1000,0),MATCH("Groupe",Projects!$A$1:$O$1,0))=$A$2),1,0)))</f>
      </c>
      <c r="AB487" s="47" t="str">
        <f>IF(AA487&lt;&gt;0,SUM($AA$4:AA487),0)</f>
      </c>
      <c r="AC487" s="1"/>
      <c r="AD487" s="17"/>
      <c r="AF487" t="str">
        <f>Projects!A485</f>
      </c>
      <c r="AG487" s="1" t="str">
        <f>Projects!D485</f>
      </c>
      <c r="AH487" s="47" t="str">
        <f>IF($A$2="Tous",
IF(AND($AF$2=0,$AG$2=0,DATE(YEAR(AG487),MONTH(AG487),DAY(AG487))&gt;=$O$6,(DATE(YEAR(AG487),MONTH(AG487),DAY(AG487))&lt;=$O$3)),1,
IF(AND($AF$2&lt;&gt;0,$AG$2&lt;&gt;0,DATE(YEAR(AG487),MONTH(AG487),DAY(AG487))&gt;=$AF$2,(DATE(YEAR(AG487),MONTH(AG487),DAY(AG487))&lt;=$AG$2)),1,0)),
IF(AND($AF$2=0,$AG$2=0,DATE(YEAR(AG487),MONTH(AG487),DAY(AG487))&gt;=$O$6,(DATE(YEAR(AG487),MONTH(AG487),DAY(AG487))&lt;=$O$3),INDEX(Projects!$A$1:$O$1000,MATCH(AF487,Projects!$A$1:$A$1000,0),MATCH("Groupe",Projects!$A$1:$O$1,0))=$A$2),1,
IF(AND($AF$2&lt;&gt;0,$AG$2&lt;&gt;0,DATE(YEAR(AG487),MONTH(AG487),DAY(AG487))&gt;=$AF$2,(DATE(YEAR(AG487),MONTH(AG487),DAY(AG487))&lt;=$AG$2),INDEX(Projects!$A$1:$O$1000,MATCH(AF487,Projects!$A$1:$A$1000,0),MATCH("Groupe",Projects!$A$1:$O$1,0))=$A$2),1,0)))</f>
      </c>
      <c r="AI487" s="47" t="str">
        <f>IF(AH487&lt;&gt;0,SUM($AH$4:AH487),0)</f>
      </c>
      <c r="AJ487" s="1"/>
      <c r="AK487" s="17"/>
      <c r="AM487" t="str">
        <f>Potentials!A485</f>
      </c>
      <c r="AN487" s="1" t="str">
        <f>Potentials!L485</f>
      </c>
      <c r="AO487" s="47" t="str">
        <f>IF(INDEX(Potentials!$A$1:$O$1000,MATCH(R487,Potentials!$A$1:$A$1000,0),MATCH("Origine setup",Potentials!$A$1:$O$1,0))&lt;&gt;"",0,
IF($A$2="Tous",
IF(AND($AM$2=0,$AN$2=0,DATE(YEAR(AN487),MONTH(AN487),DAY(AN487))&gt;=$O$6,(DATE(YEAR(AN487),MONTH(AN487),DAY(AN487))&lt;=$O$3),INDEX(Potentials!$A$1:$O$10000,MATCH(AM487,Potentials!$A$1:$A$1000,0),MATCH("Statut",Potentials!$A$1:$O$1,0))="9 -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IF(AND($AM$2&lt;&gt;0,$AN$2&lt;&gt;0,DATE(YEAR(AN487),MONTH(AN487),DAY(AN487))&gt;=$AM$2,(DATE(YEAR(AN487),MONTH(AN487),DAY(AN487))&lt;=$AN$2),INDEX(Potentials!$A$1:$O$10000,MATCH(AM487,Potentials!$A$1:$A$1000,0),MATCH("Statut",Potentials!$A$1:$O$1,0))="9 - Perdu"),1,0)),
IF(AND($AM$2=0,$AN$2=0,DATE(YEAR(AN487),MONTH(AN487),DAY(AN487))&gt;=$O$6,(DATE(YEAR(AN487),MONTH(AN487),DAY(AN487))&lt;=$O$3),INDEX(Potentials!$A$1:$O$1000,MATCH(AM487,Potentials!$A$1:$A$1000,0),MATCH("Groupe",Potentials!$A$1:$O$1,0))=$A$2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,MATCH(AM487,Potentials!$A$1:$A$1000,0),MATCH("Groupe",Potentials!$A$1:$O$1,0))=$A$2,INDEX(Potentials!$A$1:$O$10000,MATCH(AM487,Potentials!$A$1:$A$1000,0),MATCH("Statut",Potentials!$A$1:$O$1,0))="9 - Perdu"),1,0))))</f>
      </c>
      <c r="AP487" s="47" t="str">
        <f>IF(AO487&lt;&gt;0,SUM($AO$4:AO487),0)</f>
      </c>
      <c r="AQ487" s="1"/>
      <c r="AR487" s="17"/>
      <c r="AT487" t="str">
        <f>IF(COUNTIF($AT$4:AT486,Potentials!B485)&gt;0,"",Potentials!B485)</f>
      </c>
      <c r="AU487" s="2" t="str">
        <f t="array" ref="AU487" aca="1" ca="1">IF($A$2="Tous",SUMPRODUCT((Potentials!$F$2:$F$2000)*(Potentials!$B$2:$B$2000=AT487)*(Potentials!$E$2:$E$2000&lt;&gt;"8 - Gagne")*(Potentials!$E$2:$E$2000&lt;&gt;"9 - Perdu")*(Potentials!$E$2:$E$2000&lt;&gt;"10 - Gele"))
+SUMPRODUCT((Potentials!$F$2:$F$2000=0)*(Potentials!$B$2:$B$2000=AT487)*(Potentials!$D$2:$D$2000)*(Potentials!$E$2:$E$2000&lt;&gt;"8 - Gagne")*(Potentials!$E$2:$E$2000&lt;&gt;"9 - Perdu")*(Potentials!$E$2:$E$2000&lt;&gt;"10 - Gele")),
SUMPRODUCT((Potentials!$F$2:$F$2000)*(Potentials!$B$2:$B$2000=AT487)*(Potentials!$E$2:$E$2000&lt;&gt;"8 - Gagne")*(Potentials!$E$2:$E$2000&lt;&gt;"9 - Perdu")*(Potentials!$E$2:$E$2000&lt;&gt;"10 - Gele")*(Potentials!$O$2:$O$2000=$A$2))
+SUMPRODUCT((Potentials!$F$2:$F$2000=0)*(Potentials!$B$2:$B$2000=AT487)*(Potentials!$D$2:$D$2000)*(Potentials!$E$2:$E$2000&lt;&gt;"8 - Gagne")*(Potentials!$E$2:$E$2000&lt;&gt;"9 - Perdu")*(Potentials!$E$2:$E$2000&lt;&gt;"10 - Gele")*(Potentials!$O$2:$O$2000=$A$2)))</f>
      </c>
      <c r="BA487" t="str">
        <f>Potentials!A485</f>
      </c>
      <c r="BB487" s="2" t="str">
        <f t="array" ref="BB487" aca="1" ca="1">IF($A$2="Tous",SUMPRODUCT((Potentials!$F$2:$F$2000)*(Potentials!$A$2:$A$2000=BA487)*(Potentials!$E$2:$E$2000&lt;&gt;"8 - Gagne")*(Potentials!$E$2:$E$2000&lt;&gt;"9 - Perdu")*(Potentials!$E$2:$E$2000&lt;&gt;"10 - Gele"))
+SUMPRODUCT((Potentials!$F$2:$F$2000=0)*(Potentials!$A$2:$A$2000=BA487)*(Potentials!$D$2:$D$2000)*(Potentials!$E$2:$E$2000&lt;&gt;"8 - Gagne")*(Potentials!$E$2:$E$2000&lt;&gt;"9 - Perdu")*(Potentials!$E$2:$E$2000&lt;&gt;"10 - Gele")),
SUMPRODUCT((Potentials!$F$2:$F$2000)*(Potentials!$A$2:$A$2000=BA487)*(Potentials!$E$2:$E$2000&lt;&gt;"8 - Gagne")*(Potentials!$E$2:$E$2000&lt;&gt;"9 - Perdu")*(Potentials!$E$2:$E$2000&lt;&gt;"10 - Gele")*(Potentials!$O$2:$O$2000=$A$2))
+SUMPRODUCT((Potentials!$F$2:$F$2000=0)*(Potentials!$A$2:$A$2000=BA487)*(Potentials!$D$2:$D$2000)*(Potentials!$E$2:$E$2000&lt;&gt;"8 - Gagne")*(Potentials!$E$2:$E$2000&lt;&gt;"9 - Perdu")*(Potentials!$E$2:$E$2000&lt;&gt;"10 - Gele")*(Potentials!$O$2:$O$2000=$A$2)))</f>
      </c>
    </row>
    <row r="488" spans="1:113">
      <c r="R488" t="str">
        <f>Potentials!A486</f>
      </c>
      <c r="S488" s="1" t="str">
        <f>Potentials!M486</f>
      </c>
      <c r="T488" s="47" t="str">
        <f>IF(INDEX(Potentials!$A$1:$O$1000,MATCH(R488,Potentials!$A$1:$A$1000,0),MATCH("Origine setup",Potentials!$A$1:$O$1,0))&lt;&gt;"",0,
IF($A$2="Tous",
IF(AND($R$2=0,$S$2=0,DATE(YEAR(S488),MONTH(S488),DAY(S488))&gt;=$O$6,(DATE(YEAR(S488),MONTH(S488),DAY(S488))&lt;=$O$3),LEFT(R488,3)="PRA"),1,
IF(AND($R$2&lt;&gt;0,$S$2&lt;&gt;0,DATE(YEAR(S488),MONTH(S488),DAY(S488))&gt;=$R$2,(DATE(YEAR(S488),MONTH(S488),DAY(S488))&lt;=$S$2),LEFT(R488,3)="PRA"),1,0)),
IF(AND($R$2=0,$S$2=0,DATE(YEAR(S488),MONTH(S488),DAY(S488))&gt;=$O$6,(DATE(YEAR(S488),MONTH(S488),DAY(S488))&lt;=$O$3),INDEX(Potentials!$A$1:$O$1000,MATCH(R488,Potentials!$A$1:$A$1000,0),MATCH("Groupe",Potentials!$A$1:$O$1,0))=$A$2,LEFT(R488,3)="PRA"),1,
IF(AND($R$2&lt;&gt;0,$S$2&lt;&gt;0,DATE(YEAR(S488),MONTH(S488),DAY(S488))&gt;=$R$2,(DATE(YEAR(S488),MONTH(S488),DAY(S488))&lt;=$S$2),INDEX(Potentials!$A$1:$O$1000,MATCH(R488,Potentials!$A$1:$A$1000,0),MATCH("Groupe",Potentials!$A$1:$O$1,0))=$A$2,LEFT(R488,3)="PRA"),1,0))))</f>
      </c>
      <c r="U488" s="47" t="str">
        <f>IF(T488&lt;&gt;0,SUM($T$4:T488),0)</f>
      </c>
      <c r="V488" s="1"/>
      <c r="W488" s="17"/>
      <c r="Y488" t="str">
        <f>Projects!A486</f>
      </c>
      <c r="Z488" s="1" t="str">
        <f>Projects!I486</f>
      </c>
      <c r="AA488" s="47" t="str">
        <f>IF($A$2="Tous",
IF(AND($Y$2=0,$Z$2=0,DATE(YEAR(Z488),MONTH(Z488),DAY(Z488))&gt;=$O$6,(DATE(YEAR(Z488),MONTH(Z488),DAY(Z488))&lt;=$O$3)),1,
IF(AND($Y$2&lt;&gt;0,$Z$2&lt;&gt;0,DATE(YEAR(Z488),MONTH(Z488),DAY(Z488))&gt;=$Y$2,(DATE(YEAR(Z488),MONTH(Z488),DAY(Z488))&lt;=$Z$2)),1,0)),
IF(AND($Y$2=0,$Z$2=0,DATE(YEAR(Z488),MONTH(Z488),DAY(Z488))&gt;=$O$6,(DATE(YEAR(Z488),MONTH(Z488),DAY(Z488))&lt;=$O$3),INDEX(Projects!$A$1:$O$1000,MATCH(Y488,Projects!$A$1:$A$1000,0),MATCH("Groupe",Projects!$A$1:$O$1,0))=$A$2),1,
IF(AND($Y$2&lt;&gt;0,$Z$2&lt;&gt;0,DATE(YEAR(Z488),MONTH(Z488),DAY(Z488))&gt;=$Y$2,(DATE(YEAR(Z488),MONTH(Z488),DAY(Z488))&lt;=$Z$2),INDEX(Projects!$A$1:$O$1000,MATCH(Y488,Projects!$A$1:$A$1000,0),MATCH("Groupe",Projects!$A$1:$O$1,0))=$A$2),1,0)))</f>
      </c>
      <c r="AB488" s="47" t="str">
        <f>IF(AA488&lt;&gt;0,SUM($AA$4:AA488),0)</f>
      </c>
      <c r="AC488" s="1"/>
      <c r="AD488" s="17"/>
      <c r="AF488" t="str">
        <f>Projects!A486</f>
      </c>
      <c r="AG488" s="1" t="str">
        <f>Projects!D486</f>
      </c>
      <c r="AH488" s="47" t="str">
        <f>IF($A$2="Tous",
IF(AND($AF$2=0,$AG$2=0,DATE(YEAR(AG488),MONTH(AG488),DAY(AG488))&gt;=$O$6,(DATE(YEAR(AG488),MONTH(AG488),DAY(AG488))&lt;=$O$3)),1,
IF(AND($AF$2&lt;&gt;0,$AG$2&lt;&gt;0,DATE(YEAR(AG488),MONTH(AG488),DAY(AG488))&gt;=$AF$2,(DATE(YEAR(AG488),MONTH(AG488),DAY(AG488))&lt;=$AG$2)),1,0)),
IF(AND($AF$2=0,$AG$2=0,DATE(YEAR(AG488),MONTH(AG488),DAY(AG488))&gt;=$O$6,(DATE(YEAR(AG488),MONTH(AG488),DAY(AG488))&lt;=$O$3),INDEX(Projects!$A$1:$O$1000,MATCH(AF488,Projects!$A$1:$A$1000,0),MATCH("Groupe",Projects!$A$1:$O$1,0))=$A$2),1,
IF(AND($AF$2&lt;&gt;0,$AG$2&lt;&gt;0,DATE(YEAR(AG488),MONTH(AG488),DAY(AG488))&gt;=$AF$2,(DATE(YEAR(AG488),MONTH(AG488),DAY(AG488))&lt;=$AG$2),INDEX(Projects!$A$1:$O$1000,MATCH(AF488,Projects!$A$1:$A$1000,0),MATCH("Groupe",Projects!$A$1:$O$1,0))=$A$2),1,0)))</f>
      </c>
      <c r="AI488" s="47" t="str">
        <f>IF(AH488&lt;&gt;0,SUM($AH$4:AH488),0)</f>
      </c>
      <c r="AJ488" s="1"/>
      <c r="AK488" s="17"/>
      <c r="AM488" t="str">
        <f>Potentials!A486</f>
      </c>
      <c r="AN488" s="1" t="str">
        <f>Potentials!L486</f>
      </c>
      <c r="AO488" s="47" t="str">
        <f>IF(INDEX(Potentials!$A$1:$O$1000,MATCH(R488,Potentials!$A$1:$A$1000,0),MATCH("Origine setup",Potentials!$A$1:$O$1,0))&lt;&gt;"",0,
IF($A$2="Tous",
IF(AND($AM$2=0,$AN$2=0,DATE(YEAR(AN488),MONTH(AN488),DAY(AN488))&gt;=$O$6,(DATE(YEAR(AN488),MONTH(AN488),DAY(AN488))&lt;=$O$3),INDEX(Potentials!$A$1:$O$10000,MATCH(AM488,Potentials!$A$1:$A$1000,0),MATCH("Statut",Potentials!$A$1:$O$1,0))="9 -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IF(AND($AM$2&lt;&gt;0,$AN$2&lt;&gt;0,DATE(YEAR(AN488),MONTH(AN488),DAY(AN488))&gt;=$AM$2,(DATE(YEAR(AN488),MONTH(AN488),DAY(AN488))&lt;=$AN$2),INDEX(Potentials!$A$1:$O$10000,MATCH(AM488,Potentials!$A$1:$A$1000,0),MATCH("Statut",Potentials!$A$1:$O$1,0))="9 - Perdu"),1,0)),
IF(AND($AM$2=0,$AN$2=0,DATE(YEAR(AN488),MONTH(AN488),DAY(AN488))&gt;=$O$6,(DATE(YEAR(AN488),MONTH(AN488),DAY(AN488))&lt;=$O$3),INDEX(Potentials!$A$1:$O$1000,MATCH(AM488,Potentials!$A$1:$A$1000,0),MATCH("Groupe",Potentials!$A$1:$O$1,0))=$A$2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,MATCH(AM488,Potentials!$A$1:$A$1000,0),MATCH("Groupe",Potentials!$A$1:$O$1,0))=$A$2,INDEX(Potentials!$A$1:$O$10000,MATCH(AM488,Potentials!$A$1:$A$1000,0),MATCH("Statut",Potentials!$A$1:$O$1,0))="9 - Perdu"),1,0))))</f>
      </c>
      <c r="AP488" s="47" t="str">
        <f>IF(AO488&lt;&gt;0,SUM($AO$4:AO488),0)</f>
      </c>
      <c r="AQ488" s="1"/>
      <c r="AR488" s="17"/>
      <c r="AT488" t="str">
        <f>IF(COUNTIF($AT$4:AT487,Potentials!B486)&gt;0,"",Potentials!B486)</f>
      </c>
      <c r="AU488" s="2" t="str">
        <f t="array" ref="AU488" aca="1" ca="1">IF($A$2="Tous",SUMPRODUCT((Potentials!$F$2:$F$2000)*(Potentials!$B$2:$B$2000=AT488)*(Potentials!$E$2:$E$2000&lt;&gt;"8 - Gagne")*(Potentials!$E$2:$E$2000&lt;&gt;"9 - Perdu")*(Potentials!$E$2:$E$2000&lt;&gt;"10 - Gele"))
+SUMPRODUCT((Potentials!$F$2:$F$2000=0)*(Potentials!$B$2:$B$2000=AT488)*(Potentials!$D$2:$D$2000)*(Potentials!$E$2:$E$2000&lt;&gt;"8 - Gagne")*(Potentials!$E$2:$E$2000&lt;&gt;"9 - Perdu")*(Potentials!$E$2:$E$2000&lt;&gt;"10 - Gele")),
SUMPRODUCT((Potentials!$F$2:$F$2000)*(Potentials!$B$2:$B$2000=AT488)*(Potentials!$E$2:$E$2000&lt;&gt;"8 - Gagne")*(Potentials!$E$2:$E$2000&lt;&gt;"9 - Perdu")*(Potentials!$E$2:$E$2000&lt;&gt;"10 - Gele")*(Potentials!$O$2:$O$2000=$A$2))
+SUMPRODUCT((Potentials!$F$2:$F$2000=0)*(Potentials!$B$2:$B$2000=AT488)*(Potentials!$D$2:$D$2000)*(Potentials!$E$2:$E$2000&lt;&gt;"8 - Gagne")*(Potentials!$E$2:$E$2000&lt;&gt;"9 - Perdu")*(Potentials!$E$2:$E$2000&lt;&gt;"10 - Gele")*(Potentials!$O$2:$O$2000=$A$2)))</f>
      </c>
      <c r="BA488" t="str">
        <f>Potentials!A486</f>
      </c>
      <c r="BB488" s="2" t="str">
        <f t="array" ref="BB488" aca="1" ca="1">IF($A$2="Tous",SUMPRODUCT((Potentials!$F$2:$F$2000)*(Potentials!$A$2:$A$2000=BA488)*(Potentials!$E$2:$E$2000&lt;&gt;"8 - Gagne")*(Potentials!$E$2:$E$2000&lt;&gt;"9 - Perdu")*(Potentials!$E$2:$E$2000&lt;&gt;"10 - Gele"))
+SUMPRODUCT((Potentials!$F$2:$F$2000=0)*(Potentials!$A$2:$A$2000=BA488)*(Potentials!$D$2:$D$2000)*(Potentials!$E$2:$E$2000&lt;&gt;"8 - Gagne")*(Potentials!$E$2:$E$2000&lt;&gt;"9 - Perdu")*(Potentials!$E$2:$E$2000&lt;&gt;"10 - Gele")),
SUMPRODUCT((Potentials!$F$2:$F$2000)*(Potentials!$A$2:$A$2000=BA488)*(Potentials!$E$2:$E$2000&lt;&gt;"8 - Gagne")*(Potentials!$E$2:$E$2000&lt;&gt;"9 - Perdu")*(Potentials!$E$2:$E$2000&lt;&gt;"10 - Gele")*(Potentials!$O$2:$O$2000=$A$2))
+SUMPRODUCT((Potentials!$F$2:$F$2000=0)*(Potentials!$A$2:$A$2000=BA488)*(Potentials!$D$2:$D$2000)*(Potentials!$E$2:$E$2000&lt;&gt;"8 - Gagne")*(Potentials!$E$2:$E$2000&lt;&gt;"9 - Perdu")*(Potentials!$E$2:$E$2000&lt;&gt;"10 - Gele")*(Potentials!$O$2:$O$2000=$A$2)))</f>
      </c>
    </row>
    <row r="489" spans="1:113">
      <c r="R489" t="str">
        <f>Potentials!A487</f>
      </c>
      <c r="S489" s="1" t="str">
        <f>Potentials!M487</f>
      </c>
      <c r="T489" s="47" t="str">
        <f>IF(INDEX(Potentials!$A$1:$O$1000,MATCH(R489,Potentials!$A$1:$A$1000,0),MATCH("Origine setup",Potentials!$A$1:$O$1,0))&lt;&gt;"",0,
IF($A$2="Tous",
IF(AND($R$2=0,$S$2=0,DATE(YEAR(S489),MONTH(S489),DAY(S489))&gt;=$O$6,(DATE(YEAR(S489),MONTH(S489),DAY(S489))&lt;=$O$3),LEFT(R489,3)="PRA"),1,
IF(AND($R$2&lt;&gt;0,$S$2&lt;&gt;0,DATE(YEAR(S489),MONTH(S489),DAY(S489))&gt;=$R$2,(DATE(YEAR(S489),MONTH(S489),DAY(S489))&lt;=$S$2),LEFT(R489,3)="PRA"),1,0)),
IF(AND($R$2=0,$S$2=0,DATE(YEAR(S489),MONTH(S489),DAY(S489))&gt;=$O$6,(DATE(YEAR(S489),MONTH(S489),DAY(S489))&lt;=$O$3),INDEX(Potentials!$A$1:$O$1000,MATCH(R489,Potentials!$A$1:$A$1000,0),MATCH("Groupe",Potentials!$A$1:$O$1,0))=$A$2,LEFT(R489,3)="PRA"),1,
IF(AND($R$2&lt;&gt;0,$S$2&lt;&gt;0,DATE(YEAR(S489),MONTH(S489),DAY(S489))&gt;=$R$2,(DATE(YEAR(S489),MONTH(S489),DAY(S489))&lt;=$S$2),INDEX(Potentials!$A$1:$O$1000,MATCH(R489,Potentials!$A$1:$A$1000,0),MATCH("Groupe",Potentials!$A$1:$O$1,0))=$A$2,LEFT(R489,3)="PRA"),1,0))))</f>
      </c>
      <c r="U489" s="47" t="str">
        <f>IF(T489&lt;&gt;0,SUM($T$4:T489),0)</f>
      </c>
      <c r="V489" s="1"/>
      <c r="W489" s="17"/>
      <c r="Y489" t="str">
        <f>Projects!A487</f>
      </c>
      <c r="Z489" s="1" t="str">
        <f>Projects!I487</f>
      </c>
      <c r="AA489" s="47" t="str">
        <f>IF($A$2="Tous",
IF(AND($Y$2=0,$Z$2=0,DATE(YEAR(Z489),MONTH(Z489),DAY(Z489))&gt;=$O$6,(DATE(YEAR(Z489),MONTH(Z489),DAY(Z489))&lt;=$O$3)),1,
IF(AND($Y$2&lt;&gt;0,$Z$2&lt;&gt;0,DATE(YEAR(Z489),MONTH(Z489),DAY(Z489))&gt;=$Y$2,(DATE(YEAR(Z489),MONTH(Z489),DAY(Z489))&lt;=$Z$2)),1,0)),
IF(AND($Y$2=0,$Z$2=0,DATE(YEAR(Z489),MONTH(Z489),DAY(Z489))&gt;=$O$6,(DATE(YEAR(Z489),MONTH(Z489),DAY(Z489))&lt;=$O$3),INDEX(Projects!$A$1:$O$1000,MATCH(Y489,Projects!$A$1:$A$1000,0),MATCH("Groupe",Projects!$A$1:$O$1,0))=$A$2),1,
IF(AND($Y$2&lt;&gt;0,$Z$2&lt;&gt;0,DATE(YEAR(Z489),MONTH(Z489),DAY(Z489))&gt;=$Y$2,(DATE(YEAR(Z489),MONTH(Z489),DAY(Z489))&lt;=$Z$2),INDEX(Projects!$A$1:$O$1000,MATCH(Y489,Projects!$A$1:$A$1000,0),MATCH("Groupe",Projects!$A$1:$O$1,0))=$A$2),1,0)))</f>
      </c>
      <c r="AB489" s="47" t="str">
        <f>IF(AA489&lt;&gt;0,SUM($AA$4:AA489),0)</f>
      </c>
      <c r="AC489" s="1"/>
      <c r="AD489" s="17"/>
      <c r="AF489" t="str">
        <f>Projects!A487</f>
      </c>
      <c r="AG489" s="1" t="str">
        <f>Projects!D487</f>
      </c>
      <c r="AH489" s="47" t="str">
        <f>IF($A$2="Tous",
IF(AND($AF$2=0,$AG$2=0,DATE(YEAR(AG489),MONTH(AG489),DAY(AG489))&gt;=$O$6,(DATE(YEAR(AG489),MONTH(AG489),DAY(AG489))&lt;=$O$3)),1,
IF(AND($AF$2&lt;&gt;0,$AG$2&lt;&gt;0,DATE(YEAR(AG489),MONTH(AG489),DAY(AG489))&gt;=$AF$2,(DATE(YEAR(AG489),MONTH(AG489),DAY(AG489))&lt;=$AG$2)),1,0)),
IF(AND($AF$2=0,$AG$2=0,DATE(YEAR(AG489),MONTH(AG489),DAY(AG489))&gt;=$O$6,(DATE(YEAR(AG489),MONTH(AG489),DAY(AG489))&lt;=$O$3),INDEX(Projects!$A$1:$O$1000,MATCH(AF489,Projects!$A$1:$A$1000,0),MATCH("Groupe",Projects!$A$1:$O$1,0))=$A$2),1,
IF(AND($AF$2&lt;&gt;0,$AG$2&lt;&gt;0,DATE(YEAR(AG489),MONTH(AG489),DAY(AG489))&gt;=$AF$2,(DATE(YEAR(AG489),MONTH(AG489),DAY(AG489))&lt;=$AG$2),INDEX(Projects!$A$1:$O$1000,MATCH(AF489,Projects!$A$1:$A$1000,0),MATCH("Groupe",Projects!$A$1:$O$1,0))=$A$2),1,0)))</f>
      </c>
      <c r="AI489" s="47" t="str">
        <f>IF(AH489&lt;&gt;0,SUM($AH$4:AH489),0)</f>
      </c>
      <c r="AJ489" s="1"/>
      <c r="AK489" s="17"/>
      <c r="AM489" t="str">
        <f>Potentials!A487</f>
      </c>
      <c r="AN489" s="1" t="str">
        <f>Potentials!L487</f>
      </c>
      <c r="AO489" s="47" t="str">
        <f>IF(INDEX(Potentials!$A$1:$O$1000,MATCH(R489,Potentials!$A$1:$A$1000,0),MATCH("Origine setup",Potentials!$A$1:$O$1,0))&lt;&gt;"",0,
IF($A$2="Tous",
IF(AND($AM$2=0,$AN$2=0,DATE(YEAR(AN489),MONTH(AN489),DAY(AN489))&gt;=$O$6,(DATE(YEAR(AN489),MONTH(AN489),DAY(AN489))&lt;=$O$3),INDEX(Potentials!$A$1:$O$10000,MATCH(AM489,Potentials!$A$1:$A$1000,0),MATCH("Statut",Potentials!$A$1:$O$1,0))="9 -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IF(AND($AM$2&lt;&gt;0,$AN$2&lt;&gt;0,DATE(YEAR(AN489),MONTH(AN489),DAY(AN489))&gt;=$AM$2,(DATE(YEAR(AN489),MONTH(AN489),DAY(AN489))&lt;=$AN$2),INDEX(Potentials!$A$1:$O$10000,MATCH(AM489,Potentials!$A$1:$A$1000,0),MATCH("Statut",Potentials!$A$1:$O$1,0))="9 - Perdu"),1,0)),
IF(AND($AM$2=0,$AN$2=0,DATE(YEAR(AN489),MONTH(AN489),DAY(AN489))&gt;=$O$6,(DATE(YEAR(AN489),MONTH(AN489),DAY(AN489))&lt;=$O$3),INDEX(Potentials!$A$1:$O$1000,MATCH(AM489,Potentials!$A$1:$A$1000,0),MATCH("Groupe",Potentials!$A$1:$O$1,0))=$A$2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,MATCH(AM489,Potentials!$A$1:$A$1000,0),MATCH("Groupe",Potentials!$A$1:$O$1,0))=$A$2,INDEX(Potentials!$A$1:$O$10000,MATCH(AM489,Potentials!$A$1:$A$1000,0),MATCH("Statut",Potentials!$A$1:$O$1,0))="9 - Perdu"),1,0))))</f>
      </c>
      <c r="AP489" s="47" t="str">
        <f>IF(AO489&lt;&gt;0,SUM($AO$4:AO489),0)</f>
      </c>
      <c r="AQ489" s="1"/>
      <c r="AR489" s="17"/>
      <c r="AT489" t="str">
        <f>IF(COUNTIF($AT$4:AT488,Potentials!B487)&gt;0,"",Potentials!B487)</f>
      </c>
      <c r="AU489" s="2" t="str">
        <f t="array" ref="AU489" aca="1" ca="1">IF($A$2="Tous",SUMPRODUCT((Potentials!$F$2:$F$2000)*(Potentials!$B$2:$B$2000=AT489)*(Potentials!$E$2:$E$2000&lt;&gt;"8 - Gagne")*(Potentials!$E$2:$E$2000&lt;&gt;"9 - Perdu")*(Potentials!$E$2:$E$2000&lt;&gt;"10 - Gele"))
+SUMPRODUCT((Potentials!$F$2:$F$2000=0)*(Potentials!$B$2:$B$2000=AT489)*(Potentials!$D$2:$D$2000)*(Potentials!$E$2:$E$2000&lt;&gt;"8 - Gagne")*(Potentials!$E$2:$E$2000&lt;&gt;"9 - Perdu")*(Potentials!$E$2:$E$2000&lt;&gt;"10 - Gele")),
SUMPRODUCT((Potentials!$F$2:$F$2000)*(Potentials!$B$2:$B$2000=AT489)*(Potentials!$E$2:$E$2000&lt;&gt;"8 - Gagne")*(Potentials!$E$2:$E$2000&lt;&gt;"9 - Perdu")*(Potentials!$E$2:$E$2000&lt;&gt;"10 - Gele")*(Potentials!$O$2:$O$2000=$A$2))
+SUMPRODUCT((Potentials!$F$2:$F$2000=0)*(Potentials!$B$2:$B$2000=AT489)*(Potentials!$D$2:$D$2000)*(Potentials!$E$2:$E$2000&lt;&gt;"8 - Gagne")*(Potentials!$E$2:$E$2000&lt;&gt;"9 - Perdu")*(Potentials!$E$2:$E$2000&lt;&gt;"10 - Gele")*(Potentials!$O$2:$O$2000=$A$2)))</f>
      </c>
      <c r="BA489" t="str">
        <f>Potentials!A487</f>
      </c>
      <c r="BB489" s="2" t="str">
        <f t="array" ref="BB489" aca="1" ca="1">IF($A$2="Tous",SUMPRODUCT((Potentials!$F$2:$F$2000)*(Potentials!$A$2:$A$2000=BA489)*(Potentials!$E$2:$E$2000&lt;&gt;"8 - Gagne")*(Potentials!$E$2:$E$2000&lt;&gt;"9 - Perdu")*(Potentials!$E$2:$E$2000&lt;&gt;"10 - Gele"))
+SUMPRODUCT((Potentials!$F$2:$F$2000=0)*(Potentials!$A$2:$A$2000=BA489)*(Potentials!$D$2:$D$2000)*(Potentials!$E$2:$E$2000&lt;&gt;"8 - Gagne")*(Potentials!$E$2:$E$2000&lt;&gt;"9 - Perdu")*(Potentials!$E$2:$E$2000&lt;&gt;"10 - Gele")),
SUMPRODUCT((Potentials!$F$2:$F$2000)*(Potentials!$A$2:$A$2000=BA489)*(Potentials!$E$2:$E$2000&lt;&gt;"8 - Gagne")*(Potentials!$E$2:$E$2000&lt;&gt;"9 - Perdu")*(Potentials!$E$2:$E$2000&lt;&gt;"10 - Gele")*(Potentials!$O$2:$O$2000=$A$2))
+SUMPRODUCT((Potentials!$F$2:$F$2000=0)*(Potentials!$A$2:$A$2000=BA489)*(Potentials!$D$2:$D$2000)*(Potentials!$E$2:$E$2000&lt;&gt;"8 - Gagne")*(Potentials!$E$2:$E$2000&lt;&gt;"9 - Perdu")*(Potentials!$E$2:$E$2000&lt;&gt;"10 - Gele")*(Potentials!$O$2:$O$2000=$A$2)))</f>
      </c>
    </row>
    <row r="490" spans="1:113">
      <c r="R490" t="str">
        <f>Potentials!A488</f>
      </c>
      <c r="S490" s="1" t="str">
        <f>Potentials!M488</f>
      </c>
      <c r="T490" s="47" t="str">
        <f>IF(INDEX(Potentials!$A$1:$O$1000,MATCH(R490,Potentials!$A$1:$A$1000,0),MATCH("Origine setup",Potentials!$A$1:$O$1,0))&lt;&gt;"",0,
IF($A$2="Tous",
IF(AND($R$2=0,$S$2=0,DATE(YEAR(S490),MONTH(S490),DAY(S490))&gt;=$O$6,(DATE(YEAR(S490),MONTH(S490),DAY(S490))&lt;=$O$3),LEFT(R490,3)="PRA"),1,
IF(AND($R$2&lt;&gt;0,$S$2&lt;&gt;0,DATE(YEAR(S490),MONTH(S490),DAY(S490))&gt;=$R$2,(DATE(YEAR(S490),MONTH(S490),DAY(S490))&lt;=$S$2),LEFT(R490,3)="PRA"),1,0)),
IF(AND($R$2=0,$S$2=0,DATE(YEAR(S490),MONTH(S490),DAY(S490))&gt;=$O$6,(DATE(YEAR(S490),MONTH(S490),DAY(S490))&lt;=$O$3),INDEX(Potentials!$A$1:$O$1000,MATCH(R490,Potentials!$A$1:$A$1000,0),MATCH("Groupe",Potentials!$A$1:$O$1,0))=$A$2,LEFT(R490,3)="PRA"),1,
IF(AND($R$2&lt;&gt;0,$S$2&lt;&gt;0,DATE(YEAR(S490),MONTH(S490),DAY(S490))&gt;=$R$2,(DATE(YEAR(S490),MONTH(S490),DAY(S490))&lt;=$S$2),INDEX(Potentials!$A$1:$O$1000,MATCH(R490,Potentials!$A$1:$A$1000,0),MATCH("Groupe",Potentials!$A$1:$O$1,0))=$A$2,LEFT(R490,3)="PRA"),1,0))))</f>
      </c>
      <c r="U490" s="47" t="str">
        <f>IF(T490&lt;&gt;0,SUM($T$4:T490),0)</f>
      </c>
      <c r="V490" s="1"/>
      <c r="W490" s="17"/>
      <c r="Y490" t="str">
        <f>Projects!A488</f>
      </c>
      <c r="Z490" s="1" t="str">
        <f>Projects!I488</f>
      </c>
      <c r="AA490" s="47" t="str">
        <f>IF($A$2="Tous",
IF(AND($Y$2=0,$Z$2=0,DATE(YEAR(Z490),MONTH(Z490),DAY(Z490))&gt;=$O$6,(DATE(YEAR(Z490),MONTH(Z490),DAY(Z490))&lt;=$O$3)),1,
IF(AND($Y$2&lt;&gt;0,$Z$2&lt;&gt;0,DATE(YEAR(Z490),MONTH(Z490),DAY(Z490))&gt;=$Y$2,(DATE(YEAR(Z490),MONTH(Z490),DAY(Z490))&lt;=$Z$2)),1,0)),
IF(AND($Y$2=0,$Z$2=0,DATE(YEAR(Z490),MONTH(Z490),DAY(Z490))&gt;=$O$6,(DATE(YEAR(Z490),MONTH(Z490),DAY(Z490))&lt;=$O$3),INDEX(Projects!$A$1:$O$1000,MATCH(Y490,Projects!$A$1:$A$1000,0),MATCH("Groupe",Projects!$A$1:$O$1,0))=$A$2),1,
IF(AND($Y$2&lt;&gt;0,$Z$2&lt;&gt;0,DATE(YEAR(Z490),MONTH(Z490),DAY(Z490))&gt;=$Y$2,(DATE(YEAR(Z490),MONTH(Z490),DAY(Z490))&lt;=$Z$2),INDEX(Projects!$A$1:$O$1000,MATCH(Y490,Projects!$A$1:$A$1000,0),MATCH("Groupe",Projects!$A$1:$O$1,0))=$A$2),1,0)))</f>
      </c>
      <c r="AB490" s="47" t="str">
        <f>IF(AA490&lt;&gt;0,SUM($AA$4:AA490),0)</f>
      </c>
      <c r="AC490" s="1"/>
      <c r="AD490" s="17"/>
      <c r="AF490" t="str">
        <f>Projects!A488</f>
      </c>
      <c r="AG490" s="1" t="str">
        <f>Projects!D488</f>
      </c>
      <c r="AH490" s="47" t="str">
        <f>IF($A$2="Tous",
IF(AND($AF$2=0,$AG$2=0,DATE(YEAR(AG490),MONTH(AG490),DAY(AG490))&gt;=$O$6,(DATE(YEAR(AG490),MONTH(AG490),DAY(AG490))&lt;=$O$3)),1,
IF(AND($AF$2&lt;&gt;0,$AG$2&lt;&gt;0,DATE(YEAR(AG490),MONTH(AG490),DAY(AG490))&gt;=$AF$2,(DATE(YEAR(AG490),MONTH(AG490),DAY(AG490))&lt;=$AG$2)),1,0)),
IF(AND($AF$2=0,$AG$2=0,DATE(YEAR(AG490),MONTH(AG490),DAY(AG490))&gt;=$O$6,(DATE(YEAR(AG490),MONTH(AG490),DAY(AG490))&lt;=$O$3),INDEX(Projects!$A$1:$O$1000,MATCH(AF490,Projects!$A$1:$A$1000,0),MATCH("Groupe",Projects!$A$1:$O$1,0))=$A$2),1,
IF(AND($AF$2&lt;&gt;0,$AG$2&lt;&gt;0,DATE(YEAR(AG490),MONTH(AG490),DAY(AG490))&gt;=$AF$2,(DATE(YEAR(AG490),MONTH(AG490),DAY(AG490))&lt;=$AG$2),INDEX(Projects!$A$1:$O$1000,MATCH(AF490,Projects!$A$1:$A$1000,0),MATCH("Groupe",Projects!$A$1:$O$1,0))=$A$2),1,0)))</f>
      </c>
      <c r="AI490" s="47" t="str">
        <f>IF(AH490&lt;&gt;0,SUM($AH$4:AH490),0)</f>
      </c>
      <c r="AJ490" s="1"/>
      <c r="AK490" s="17"/>
      <c r="AM490" t="str">
        <f>Potentials!A488</f>
      </c>
      <c r="AN490" s="1" t="str">
        <f>Potentials!L488</f>
      </c>
      <c r="AO490" s="47" t="str">
        <f>IF(INDEX(Potentials!$A$1:$O$1000,MATCH(R490,Potentials!$A$1:$A$1000,0),MATCH("Origine setup",Potentials!$A$1:$O$1,0))&lt;&gt;"",0,
IF($A$2="Tous",
IF(AND($AM$2=0,$AN$2=0,DATE(YEAR(AN490),MONTH(AN490),DAY(AN490))&gt;=$O$6,(DATE(YEAR(AN490),MONTH(AN490),DAY(AN490))&lt;=$O$3),INDEX(Potentials!$A$1:$O$10000,MATCH(AM490,Potentials!$A$1:$A$1000,0),MATCH("Statut",Potentials!$A$1:$O$1,0))="9 -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IF(AND($AM$2&lt;&gt;0,$AN$2&lt;&gt;0,DATE(YEAR(AN490),MONTH(AN490),DAY(AN490))&gt;=$AM$2,(DATE(YEAR(AN490),MONTH(AN490),DAY(AN490))&lt;=$AN$2),INDEX(Potentials!$A$1:$O$10000,MATCH(AM490,Potentials!$A$1:$A$1000,0),MATCH("Statut",Potentials!$A$1:$O$1,0))="9 - Perdu"),1,0)),
IF(AND($AM$2=0,$AN$2=0,DATE(YEAR(AN490),MONTH(AN490),DAY(AN490))&gt;=$O$6,(DATE(YEAR(AN490),MONTH(AN490),DAY(AN490))&lt;=$O$3),INDEX(Potentials!$A$1:$O$1000,MATCH(AM490,Potentials!$A$1:$A$1000,0),MATCH("Groupe",Potentials!$A$1:$O$1,0))=$A$2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,MATCH(AM490,Potentials!$A$1:$A$1000,0),MATCH("Groupe",Potentials!$A$1:$O$1,0))=$A$2,INDEX(Potentials!$A$1:$O$10000,MATCH(AM490,Potentials!$A$1:$A$1000,0),MATCH("Statut",Potentials!$A$1:$O$1,0))="9 - Perdu"),1,0))))</f>
      </c>
      <c r="AP490" s="47" t="str">
        <f>IF(AO490&lt;&gt;0,SUM($AO$4:AO490),0)</f>
      </c>
      <c r="AQ490" s="1"/>
      <c r="AR490" s="17"/>
      <c r="AT490" t="str">
        <f>IF(COUNTIF($AT$4:AT489,Potentials!B488)&gt;0,"",Potentials!B488)</f>
      </c>
      <c r="AU490" s="2" t="str">
        <f t="array" ref="AU490" aca="1" ca="1">IF($A$2="Tous",SUMPRODUCT((Potentials!$F$2:$F$2000)*(Potentials!$B$2:$B$2000=AT490)*(Potentials!$E$2:$E$2000&lt;&gt;"8 - Gagne")*(Potentials!$E$2:$E$2000&lt;&gt;"9 - Perdu")*(Potentials!$E$2:$E$2000&lt;&gt;"10 - Gele"))
+SUMPRODUCT((Potentials!$F$2:$F$2000=0)*(Potentials!$B$2:$B$2000=AT490)*(Potentials!$D$2:$D$2000)*(Potentials!$E$2:$E$2000&lt;&gt;"8 - Gagne")*(Potentials!$E$2:$E$2000&lt;&gt;"9 - Perdu")*(Potentials!$E$2:$E$2000&lt;&gt;"10 - Gele")),
SUMPRODUCT((Potentials!$F$2:$F$2000)*(Potentials!$B$2:$B$2000=AT490)*(Potentials!$E$2:$E$2000&lt;&gt;"8 - Gagne")*(Potentials!$E$2:$E$2000&lt;&gt;"9 - Perdu")*(Potentials!$E$2:$E$2000&lt;&gt;"10 - Gele")*(Potentials!$O$2:$O$2000=$A$2))
+SUMPRODUCT((Potentials!$F$2:$F$2000=0)*(Potentials!$B$2:$B$2000=AT490)*(Potentials!$D$2:$D$2000)*(Potentials!$E$2:$E$2000&lt;&gt;"8 - Gagne")*(Potentials!$E$2:$E$2000&lt;&gt;"9 - Perdu")*(Potentials!$E$2:$E$2000&lt;&gt;"10 - Gele")*(Potentials!$O$2:$O$2000=$A$2)))</f>
      </c>
      <c r="BA490" t="str">
        <f>Potentials!A488</f>
      </c>
      <c r="BB490" s="2" t="str">
        <f t="array" ref="BB490" aca="1" ca="1">IF($A$2="Tous",SUMPRODUCT((Potentials!$F$2:$F$2000)*(Potentials!$A$2:$A$2000=BA490)*(Potentials!$E$2:$E$2000&lt;&gt;"8 - Gagne")*(Potentials!$E$2:$E$2000&lt;&gt;"9 - Perdu")*(Potentials!$E$2:$E$2000&lt;&gt;"10 - Gele"))
+SUMPRODUCT((Potentials!$F$2:$F$2000=0)*(Potentials!$A$2:$A$2000=BA490)*(Potentials!$D$2:$D$2000)*(Potentials!$E$2:$E$2000&lt;&gt;"8 - Gagne")*(Potentials!$E$2:$E$2000&lt;&gt;"9 - Perdu")*(Potentials!$E$2:$E$2000&lt;&gt;"10 - Gele")),
SUMPRODUCT((Potentials!$F$2:$F$2000)*(Potentials!$A$2:$A$2000=BA490)*(Potentials!$E$2:$E$2000&lt;&gt;"8 - Gagne")*(Potentials!$E$2:$E$2000&lt;&gt;"9 - Perdu")*(Potentials!$E$2:$E$2000&lt;&gt;"10 - Gele")*(Potentials!$O$2:$O$2000=$A$2))
+SUMPRODUCT((Potentials!$F$2:$F$2000=0)*(Potentials!$A$2:$A$2000=BA490)*(Potentials!$D$2:$D$2000)*(Potentials!$E$2:$E$2000&lt;&gt;"8 - Gagne")*(Potentials!$E$2:$E$2000&lt;&gt;"9 - Perdu")*(Potentials!$E$2:$E$2000&lt;&gt;"10 - Gele")*(Potentials!$O$2:$O$2000=$A$2)))</f>
      </c>
    </row>
    <row r="491" spans="1:113">
      <c r="R491" t="str">
        <f>Potentials!A489</f>
      </c>
      <c r="S491" s="1" t="str">
        <f>Potentials!M489</f>
      </c>
      <c r="T491" s="47" t="str">
        <f>IF(INDEX(Potentials!$A$1:$O$1000,MATCH(R491,Potentials!$A$1:$A$1000,0),MATCH("Origine setup",Potentials!$A$1:$O$1,0))&lt;&gt;"",0,
IF($A$2="Tous",
IF(AND($R$2=0,$S$2=0,DATE(YEAR(S491),MONTH(S491),DAY(S491))&gt;=$O$6,(DATE(YEAR(S491),MONTH(S491),DAY(S491))&lt;=$O$3),LEFT(R491,3)="PRA"),1,
IF(AND($R$2&lt;&gt;0,$S$2&lt;&gt;0,DATE(YEAR(S491),MONTH(S491),DAY(S491))&gt;=$R$2,(DATE(YEAR(S491),MONTH(S491),DAY(S491))&lt;=$S$2),LEFT(R491,3)="PRA"),1,0)),
IF(AND($R$2=0,$S$2=0,DATE(YEAR(S491),MONTH(S491),DAY(S491))&gt;=$O$6,(DATE(YEAR(S491),MONTH(S491),DAY(S491))&lt;=$O$3),INDEX(Potentials!$A$1:$O$1000,MATCH(R491,Potentials!$A$1:$A$1000,0),MATCH("Groupe",Potentials!$A$1:$O$1,0))=$A$2,LEFT(R491,3)="PRA"),1,
IF(AND($R$2&lt;&gt;0,$S$2&lt;&gt;0,DATE(YEAR(S491),MONTH(S491),DAY(S491))&gt;=$R$2,(DATE(YEAR(S491),MONTH(S491),DAY(S491))&lt;=$S$2),INDEX(Potentials!$A$1:$O$1000,MATCH(R491,Potentials!$A$1:$A$1000,0),MATCH("Groupe",Potentials!$A$1:$O$1,0))=$A$2,LEFT(R491,3)="PRA"),1,0))))</f>
      </c>
      <c r="U491" s="47" t="str">
        <f>IF(T491&lt;&gt;0,SUM($T$4:T491),0)</f>
      </c>
      <c r="V491" s="1"/>
      <c r="W491" s="17"/>
      <c r="Y491" t="str">
        <f>Projects!A489</f>
      </c>
      <c r="Z491" s="1" t="str">
        <f>Projects!I489</f>
      </c>
      <c r="AA491" s="47" t="str">
        <f>IF($A$2="Tous",
IF(AND($Y$2=0,$Z$2=0,DATE(YEAR(Z491),MONTH(Z491),DAY(Z491))&gt;=$O$6,(DATE(YEAR(Z491),MONTH(Z491),DAY(Z491))&lt;=$O$3)),1,
IF(AND($Y$2&lt;&gt;0,$Z$2&lt;&gt;0,DATE(YEAR(Z491),MONTH(Z491),DAY(Z491))&gt;=$Y$2,(DATE(YEAR(Z491),MONTH(Z491),DAY(Z491))&lt;=$Z$2)),1,0)),
IF(AND($Y$2=0,$Z$2=0,DATE(YEAR(Z491),MONTH(Z491),DAY(Z491))&gt;=$O$6,(DATE(YEAR(Z491),MONTH(Z491),DAY(Z491))&lt;=$O$3),INDEX(Projects!$A$1:$O$1000,MATCH(Y491,Projects!$A$1:$A$1000,0),MATCH("Groupe",Projects!$A$1:$O$1,0))=$A$2),1,
IF(AND($Y$2&lt;&gt;0,$Z$2&lt;&gt;0,DATE(YEAR(Z491),MONTH(Z491),DAY(Z491))&gt;=$Y$2,(DATE(YEAR(Z491),MONTH(Z491),DAY(Z491))&lt;=$Z$2),INDEX(Projects!$A$1:$O$1000,MATCH(Y491,Projects!$A$1:$A$1000,0),MATCH("Groupe",Projects!$A$1:$O$1,0))=$A$2),1,0)))</f>
      </c>
      <c r="AB491" s="47" t="str">
        <f>IF(AA491&lt;&gt;0,SUM($AA$4:AA491),0)</f>
      </c>
      <c r="AC491" s="1"/>
      <c r="AD491" s="17"/>
      <c r="AF491" t="str">
        <f>Projects!A489</f>
      </c>
      <c r="AG491" s="1" t="str">
        <f>Projects!D489</f>
      </c>
      <c r="AH491" s="47" t="str">
        <f>IF($A$2="Tous",
IF(AND($AF$2=0,$AG$2=0,DATE(YEAR(AG491),MONTH(AG491),DAY(AG491))&gt;=$O$6,(DATE(YEAR(AG491),MONTH(AG491),DAY(AG491))&lt;=$O$3)),1,
IF(AND($AF$2&lt;&gt;0,$AG$2&lt;&gt;0,DATE(YEAR(AG491),MONTH(AG491),DAY(AG491))&gt;=$AF$2,(DATE(YEAR(AG491),MONTH(AG491),DAY(AG491))&lt;=$AG$2)),1,0)),
IF(AND($AF$2=0,$AG$2=0,DATE(YEAR(AG491),MONTH(AG491),DAY(AG491))&gt;=$O$6,(DATE(YEAR(AG491),MONTH(AG491),DAY(AG491))&lt;=$O$3),INDEX(Projects!$A$1:$O$1000,MATCH(AF491,Projects!$A$1:$A$1000,0),MATCH("Groupe",Projects!$A$1:$O$1,0))=$A$2),1,
IF(AND($AF$2&lt;&gt;0,$AG$2&lt;&gt;0,DATE(YEAR(AG491),MONTH(AG491),DAY(AG491))&gt;=$AF$2,(DATE(YEAR(AG491),MONTH(AG491),DAY(AG491))&lt;=$AG$2),INDEX(Projects!$A$1:$O$1000,MATCH(AF491,Projects!$A$1:$A$1000,0),MATCH("Groupe",Projects!$A$1:$O$1,0))=$A$2),1,0)))</f>
      </c>
      <c r="AI491" s="47" t="str">
        <f>IF(AH491&lt;&gt;0,SUM($AH$4:AH491),0)</f>
      </c>
      <c r="AJ491" s="1"/>
      <c r="AK491" s="17"/>
      <c r="AM491" t="str">
        <f>Potentials!A489</f>
      </c>
      <c r="AN491" s="1" t="str">
        <f>Potentials!L489</f>
      </c>
      <c r="AO491" s="47" t="str">
        <f>IF(INDEX(Potentials!$A$1:$O$1000,MATCH(R491,Potentials!$A$1:$A$1000,0),MATCH("Origine setup",Potentials!$A$1:$O$1,0))&lt;&gt;"",0,
IF($A$2="Tous",
IF(AND($AM$2=0,$AN$2=0,DATE(YEAR(AN491),MONTH(AN491),DAY(AN491))&gt;=$O$6,(DATE(YEAR(AN491),MONTH(AN491),DAY(AN491))&lt;=$O$3),INDEX(Potentials!$A$1:$O$10000,MATCH(AM491,Potentials!$A$1:$A$1000,0),MATCH("Statut",Potentials!$A$1:$O$1,0))="9 -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IF(AND($AM$2&lt;&gt;0,$AN$2&lt;&gt;0,DATE(YEAR(AN491),MONTH(AN491),DAY(AN491))&gt;=$AM$2,(DATE(YEAR(AN491),MONTH(AN491),DAY(AN491))&lt;=$AN$2),INDEX(Potentials!$A$1:$O$10000,MATCH(AM491,Potentials!$A$1:$A$1000,0),MATCH("Statut",Potentials!$A$1:$O$1,0))="9 - Perdu"),1,0)),
IF(AND($AM$2=0,$AN$2=0,DATE(YEAR(AN491),MONTH(AN491),DAY(AN491))&gt;=$O$6,(DATE(YEAR(AN491),MONTH(AN491),DAY(AN491))&lt;=$O$3),INDEX(Potentials!$A$1:$O$1000,MATCH(AM491,Potentials!$A$1:$A$1000,0),MATCH("Groupe",Potentials!$A$1:$O$1,0))=$A$2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,MATCH(AM491,Potentials!$A$1:$A$1000,0),MATCH("Groupe",Potentials!$A$1:$O$1,0))=$A$2,INDEX(Potentials!$A$1:$O$10000,MATCH(AM491,Potentials!$A$1:$A$1000,0),MATCH("Statut",Potentials!$A$1:$O$1,0))="9 - Perdu"),1,0))))</f>
      </c>
      <c r="AP491" s="47" t="str">
        <f>IF(AO491&lt;&gt;0,SUM($AO$4:AO491),0)</f>
      </c>
      <c r="AQ491" s="1"/>
      <c r="AR491" s="17"/>
      <c r="AT491" t="str">
        <f>IF(COUNTIF($AT$4:AT490,Potentials!B489)&gt;0,"",Potentials!B489)</f>
      </c>
      <c r="AU491" s="2" t="str">
        <f t="array" ref="AU491" aca="1" ca="1">IF($A$2="Tous",SUMPRODUCT((Potentials!$F$2:$F$2000)*(Potentials!$B$2:$B$2000=AT491)*(Potentials!$E$2:$E$2000&lt;&gt;"8 - Gagne")*(Potentials!$E$2:$E$2000&lt;&gt;"9 - Perdu")*(Potentials!$E$2:$E$2000&lt;&gt;"10 - Gele"))
+SUMPRODUCT((Potentials!$F$2:$F$2000=0)*(Potentials!$B$2:$B$2000=AT491)*(Potentials!$D$2:$D$2000)*(Potentials!$E$2:$E$2000&lt;&gt;"8 - Gagne")*(Potentials!$E$2:$E$2000&lt;&gt;"9 - Perdu")*(Potentials!$E$2:$E$2000&lt;&gt;"10 - Gele")),
SUMPRODUCT((Potentials!$F$2:$F$2000)*(Potentials!$B$2:$B$2000=AT491)*(Potentials!$E$2:$E$2000&lt;&gt;"8 - Gagne")*(Potentials!$E$2:$E$2000&lt;&gt;"9 - Perdu")*(Potentials!$E$2:$E$2000&lt;&gt;"10 - Gele")*(Potentials!$O$2:$O$2000=$A$2))
+SUMPRODUCT((Potentials!$F$2:$F$2000=0)*(Potentials!$B$2:$B$2000=AT491)*(Potentials!$D$2:$D$2000)*(Potentials!$E$2:$E$2000&lt;&gt;"8 - Gagne")*(Potentials!$E$2:$E$2000&lt;&gt;"9 - Perdu")*(Potentials!$E$2:$E$2000&lt;&gt;"10 - Gele")*(Potentials!$O$2:$O$2000=$A$2)))</f>
      </c>
      <c r="BA491" t="str">
        <f>Potentials!A489</f>
      </c>
      <c r="BB491" s="2" t="str">
        <f t="array" ref="BB491" aca="1" ca="1">IF($A$2="Tous",SUMPRODUCT((Potentials!$F$2:$F$2000)*(Potentials!$A$2:$A$2000=BA491)*(Potentials!$E$2:$E$2000&lt;&gt;"8 - Gagne")*(Potentials!$E$2:$E$2000&lt;&gt;"9 - Perdu")*(Potentials!$E$2:$E$2000&lt;&gt;"10 - Gele"))
+SUMPRODUCT((Potentials!$F$2:$F$2000=0)*(Potentials!$A$2:$A$2000=BA491)*(Potentials!$D$2:$D$2000)*(Potentials!$E$2:$E$2000&lt;&gt;"8 - Gagne")*(Potentials!$E$2:$E$2000&lt;&gt;"9 - Perdu")*(Potentials!$E$2:$E$2000&lt;&gt;"10 - Gele")),
SUMPRODUCT((Potentials!$F$2:$F$2000)*(Potentials!$A$2:$A$2000=BA491)*(Potentials!$E$2:$E$2000&lt;&gt;"8 - Gagne")*(Potentials!$E$2:$E$2000&lt;&gt;"9 - Perdu")*(Potentials!$E$2:$E$2000&lt;&gt;"10 - Gele")*(Potentials!$O$2:$O$2000=$A$2))
+SUMPRODUCT((Potentials!$F$2:$F$2000=0)*(Potentials!$A$2:$A$2000=BA491)*(Potentials!$D$2:$D$2000)*(Potentials!$E$2:$E$2000&lt;&gt;"8 - Gagne")*(Potentials!$E$2:$E$2000&lt;&gt;"9 - Perdu")*(Potentials!$E$2:$E$2000&lt;&gt;"10 - Gele")*(Potentials!$O$2:$O$2000=$A$2)))</f>
      </c>
    </row>
    <row r="492" spans="1:113">
      <c r="R492" t="str">
        <f>Potentials!A490</f>
      </c>
      <c r="S492" s="1" t="str">
        <f>Potentials!M490</f>
      </c>
      <c r="T492" s="47" t="str">
        <f>IF(INDEX(Potentials!$A$1:$O$1000,MATCH(R492,Potentials!$A$1:$A$1000,0),MATCH("Origine setup",Potentials!$A$1:$O$1,0))&lt;&gt;"",0,
IF($A$2="Tous",
IF(AND($R$2=0,$S$2=0,DATE(YEAR(S492),MONTH(S492),DAY(S492))&gt;=$O$6,(DATE(YEAR(S492),MONTH(S492),DAY(S492))&lt;=$O$3),LEFT(R492,3)="PRA"),1,
IF(AND($R$2&lt;&gt;0,$S$2&lt;&gt;0,DATE(YEAR(S492),MONTH(S492),DAY(S492))&gt;=$R$2,(DATE(YEAR(S492),MONTH(S492),DAY(S492))&lt;=$S$2),LEFT(R492,3)="PRA"),1,0)),
IF(AND($R$2=0,$S$2=0,DATE(YEAR(S492),MONTH(S492),DAY(S492))&gt;=$O$6,(DATE(YEAR(S492),MONTH(S492),DAY(S492))&lt;=$O$3),INDEX(Potentials!$A$1:$O$1000,MATCH(R492,Potentials!$A$1:$A$1000,0),MATCH("Groupe",Potentials!$A$1:$O$1,0))=$A$2,LEFT(R492,3)="PRA"),1,
IF(AND($R$2&lt;&gt;0,$S$2&lt;&gt;0,DATE(YEAR(S492),MONTH(S492),DAY(S492))&gt;=$R$2,(DATE(YEAR(S492),MONTH(S492),DAY(S492))&lt;=$S$2),INDEX(Potentials!$A$1:$O$1000,MATCH(R492,Potentials!$A$1:$A$1000,0),MATCH("Groupe",Potentials!$A$1:$O$1,0))=$A$2,LEFT(R492,3)="PRA"),1,0))))</f>
      </c>
      <c r="U492" s="47" t="str">
        <f>IF(T492&lt;&gt;0,SUM($T$4:T492),0)</f>
      </c>
      <c r="V492" s="1"/>
      <c r="W492" s="17"/>
      <c r="Y492" t="str">
        <f>Projects!A490</f>
      </c>
      <c r="Z492" s="1" t="str">
        <f>Projects!I490</f>
      </c>
      <c r="AA492" s="47" t="str">
        <f>IF($A$2="Tous",
IF(AND($Y$2=0,$Z$2=0,DATE(YEAR(Z492),MONTH(Z492),DAY(Z492))&gt;=$O$6,(DATE(YEAR(Z492),MONTH(Z492),DAY(Z492))&lt;=$O$3)),1,
IF(AND($Y$2&lt;&gt;0,$Z$2&lt;&gt;0,DATE(YEAR(Z492),MONTH(Z492),DAY(Z492))&gt;=$Y$2,(DATE(YEAR(Z492),MONTH(Z492),DAY(Z492))&lt;=$Z$2)),1,0)),
IF(AND($Y$2=0,$Z$2=0,DATE(YEAR(Z492),MONTH(Z492),DAY(Z492))&gt;=$O$6,(DATE(YEAR(Z492),MONTH(Z492),DAY(Z492))&lt;=$O$3),INDEX(Projects!$A$1:$O$1000,MATCH(Y492,Projects!$A$1:$A$1000,0),MATCH("Groupe",Projects!$A$1:$O$1,0))=$A$2),1,
IF(AND($Y$2&lt;&gt;0,$Z$2&lt;&gt;0,DATE(YEAR(Z492),MONTH(Z492),DAY(Z492))&gt;=$Y$2,(DATE(YEAR(Z492),MONTH(Z492),DAY(Z492))&lt;=$Z$2),INDEX(Projects!$A$1:$O$1000,MATCH(Y492,Projects!$A$1:$A$1000,0),MATCH("Groupe",Projects!$A$1:$O$1,0))=$A$2),1,0)))</f>
      </c>
      <c r="AB492" s="47" t="str">
        <f>IF(AA492&lt;&gt;0,SUM($AA$4:AA492),0)</f>
      </c>
      <c r="AC492" s="1"/>
      <c r="AD492" s="17"/>
      <c r="AF492" t="str">
        <f>Projects!A490</f>
      </c>
      <c r="AG492" s="1" t="str">
        <f>Projects!D490</f>
      </c>
      <c r="AH492" s="47" t="str">
        <f>IF($A$2="Tous",
IF(AND($AF$2=0,$AG$2=0,DATE(YEAR(AG492),MONTH(AG492),DAY(AG492))&gt;=$O$6,(DATE(YEAR(AG492),MONTH(AG492),DAY(AG492))&lt;=$O$3)),1,
IF(AND($AF$2&lt;&gt;0,$AG$2&lt;&gt;0,DATE(YEAR(AG492),MONTH(AG492),DAY(AG492))&gt;=$AF$2,(DATE(YEAR(AG492),MONTH(AG492),DAY(AG492))&lt;=$AG$2)),1,0)),
IF(AND($AF$2=0,$AG$2=0,DATE(YEAR(AG492),MONTH(AG492),DAY(AG492))&gt;=$O$6,(DATE(YEAR(AG492),MONTH(AG492),DAY(AG492))&lt;=$O$3),INDEX(Projects!$A$1:$O$1000,MATCH(AF492,Projects!$A$1:$A$1000,0),MATCH("Groupe",Projects!$A$1:$O$1,0))=$A$2),1,
IF(AND($AF$2&lt;&gt;0,$AG$2&lt;&gt;0,DATE(YEAR(AG492),MONTH(AG492),DAY(AG492))&gt;=$AF$2,(DATE(YEAR(AG492),MONTH(AG492),DAY(AG492))&lt;=$AG$2),INDEX(Projects!$A$1:$O$1000,MATCH(AF492,Projects!$A$1:$A$1000,0),MATCH("Groupe",Projects!$A$1:$O$1,0))=$A$2),1,0)))</f>
      </c>
      <c r="AI492" s="47" t="str">
        <f>IF(AH492&lt;&gt;0,SUM($AH$4:AH492),0)</f>
      </c>
      <c r="AJ492" s="1"/>
      <c r="AK492" s="17"/>
      <c r="AM492" t="str">
        <f>Potentials!A490</f>
      </c>
      <c r="AN492" s="1" t="str">
        <f>Potentials!L490</f>
      </c>
      <c r="AO492" s="47" t="str">
        <f>IF(INDEX(Potentials!$A$1:$O$1000,MATCH(R492,Potentials!$A$1:$A$1000,0),MATCH("Origine setup",Potentials!$A$1:$O$1,0))&lt;&gt;"",0,
IF($A$2="Tous",
IF(AND($AM$2=0,$AN$2=0,DATE(YEAR(AN492),MONTH(AN492),DAY(AN492))&gt;=$O$6,(DATE(YEAR(AN492),MONTH(AN492),DAY(AN492))&lt;=$O$3),INDEX(Potentials!$A$1:$O$10000,MATCH(AM492,Potentials!$A$1:$A$1000,0),MATCH("Statut",Potentials!$A$1:$O$1,0))="9 -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IF(AND($AM$2&lt;&gt;0,$AN$2&lt;&gt;0,DATE(YEAR(AN492),MONTH(AN492),DAY(AN492))&gt;=$AM$2,(DATE(YEAR(AN492),MONTH(AN492),DAY(AN492))&lt;=$AN$2),INDEX(Potentials!$A$1:$O$10000,MATCH(AM492,Potentials!$A$1:$A$1000,0),MATCH("Statut",Potentials!$A$1:$O$1,0))="9 - Perdu"),1,0)),
IF(AND($AM$2=0,$AN$2=0,DATE(YEAR(AN492),MONTH(AN492),DAY(AN492))&gt;=$O$6,(DATE(YEAR(AN492),MONTH(AN492),DAY(AN492))&lt;=$O$3),INDEX(Potentials!$A$1:$O$1000,MATCH(AM492,Potentials!$A$1:$A$1000,0),MATCH("Groupe",Potentials!$A$1:$O$1,0))=$A$2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,MATCH(AM492,Potentials!$A$1:$A$1000,0),MATCH("Groupe",Potentials!$A$1:$O$1,0))=$A$2,INDEX(Potentials!$A$1:$O$10000,MATCH(AM492,Potentials!$A$1:$A$1000,0),MATCH("Statut",Potentials!$A$1:$O$1,0))="9 - Perdu"),1,0))))</f>
      </c>
      <c r="AP492" s="47" t="str">
        <f>IF(AO492&lt;&gt;0,SUM($AO$4:AO492),0)</f>
      </c>
      <c r="AQ492" s="1"/>
      <c r="AR492" s="17"/>
      <c r="AT492" t="str">
        <f>IF(COUNTIF($AT$4:AT491,Potentials!B490)&gt;0,"",Potentials!B490)</f>
      </c>
      <c r="AU492" s="2" t="str">
        <f t="array" ref="AU492" aca="1" ca="1">IF($A$2="Tous",SUMPRODUCT((Potentials!$F$2:$F$2000)*(Potentials!$B$2:$B$2000=AT492)*(Potentials!$E$2:$E$2000&lt;&gt;"8 - Gagne")*(Potentials!$E$2:$E$2000&lt;&gt;"9 - Perdu")*(Potentials!$E$2:$E$2000&lt;&gt;"10 - Gele"))
+SUMPRODUCT((Potentials!$F$2:$F$2000=0)*(Potentials!$B$2:$B$2000=AT492)*(Potentials!$D$2:$D$2000)*(Potentials!$E$2:$E$2000&lt;&gt;"8 - Gagne")*(Potentials!$E$2:$E$2000&lt;&gt;"9 - Perdu")*(Potentials!$E$2:$E$2000&lt;&gt;"10 - Gele")),
SUMPRODUCT((Potentials!$F$2:$F$2000)*(Potentials!$B$2:$B$2000=AT492)*(Potentials!$E$2:$E$2000&lt;&gt;"8 - Gagne")*(Potentials!$E$2:$E$2000&lt;&gt;"9 - Perdu")*(Potentials!$E$2:$E$2000&lt;&gt;"10 - Gele")*(Potentials!$O$2:$O$2000=$A$2))
+SUMPRODUCT((Potentials!$F$2:$F$2000=0)*(Potentials!$B$2:$B$2000=AT492)*(Potentials!$D$2:$D$2000)*(Potentials!$E$2:$E$2000&lt;&gt;"8 - Gagne")*(Potentials!$E$2:$E$2000&lt;&gt;"9 - Perdu")*(Potentials!$E$2:$E$2000&lt;&gt;"10 - Gele")*(Potentials!$O$2:$O$2000=$A$2)))</f>
      </c>
      <c r="BA492" t="str">
        <f>Potentials!A490</f>
      </c>
      <c r="BB492" s="2" t="str">
        <f t="array" ref="BB492" aca="1" ca="1">IF($A$2="Tous",SUMPRODUCT((Potentials!$F$2:$F$2000)*(Potentials!$A$2:$A$2000=BA492)*(Potentials!$E$2:$E$2000&lt;&gt;"8 - Gagne")*(Potentials!$E$2:$E$2000&lt;&gt;"9 - Perdu")*(Potentials!$E$2:$E$2000&lt;&gt;"10 - Gele"))
+SUMPRODUCT((Potentials!$F$2:$F$2000=0)*(Potentials!$A$2:$A$2000=BA492)*(Potentials!$D$2:$D$2000)*(Potentials!$E$2:$E$2000&lt;&gt;"8 - Gagne")*(Potentials!$E$2:$E$2000&lt;&gt;"9 - Perdu")*(Potentials!$E$2:$E$2000&lt;&gt;"10 - Gele")),
SUMPRODUCT((Potentials!$F$2:$F$2000)*(Potentials!$A$2:$A$2000=BA492)*(Potentials!$E$2:$E$2000&lt;&gt;"8 - Gagne")*(Potentials!$E$2:$E$2000&lt;&gt;"9 - Perdu")*(Potentials!$E$2:$E$2000&lt;&gt;"10 - Gele")*(Potentials!$O$2:$O$2000=$A$2))
+SUMPRODUCT((Potentials!$F$2:$F$2000=0)*(Potentials!$A$2:$A$2000=BA492)*(Potentials!$D$2:$D$2000)*(Potentials!$E$2:$E$2000&lt;&gt;"8 - Gagne")*(Potentials!$E$2:$E$2000&lt;&gt;"9 - Perdu")*(Potentials!$E$2:$E$2000&lt;&gt;"10 - Gele")*(Potentials!$O$2:$O$2000=$A$2)))</f>
      </c>
    </row>
    <row r="493" spans="1:113">
      <c r="R493" t="str">
        <f>Potentials!A491</f>
      </c>
      <c r="S493" s="1" t="str">
        <f>Potentials!M491</f>
      </c>
      <c r="T493" s="47" t="str">
        <f>IF(INDEX(Potentials!$A$1:$O$1000,MATCH(R493,Potentials!$A$1:$A$1000,0),MATCH("Origine setup",Potentials!$A$1:$O$1,0))&lt;&gt;"",0,
IF($A$2="Tous",
IF(AND($R$2=0,$S$2=0,DATE(YEAR(S493),MONTH(S493),DAY(S493))&gt;=$O$6,(DATE(YEAR(S493),MONTH(S493),DAY(S493))&lt;=$O$3),LEFT(R493,3)="PRA"),1,
IF(AND($R$2&lt;&gt;0,$S$2&lt;&gt;0,DATE(YEAR(S493),MONTH(S493),DAY(S493))&gt;=$R$2,(DATE(YEAR(S493),MONTH(S493),DAY(S493))&lt;=$S$2),LEFT(R493,3)="PRA"),1,0)),
IF(AND($R$2=0,$S$2=0,DATE(YEAR(S493),MONTH(S493),DAY(S493))&gt;=$O$6,(DATE(YEAR(S493),MONTH(S493),DAY(S493))&lt;=$O$3),INDEX(Potentials!$A$1:$O$1000,MATCH(R493,Potentials!$A$1:$A$1000,0),MATCH("Groupe",Potentials!$A$1:$O$1,0))=$A$2,LEFT(R493,3)="PRA"),1,
IF(AND($R$2&lt;&gt;0,$S$2&lt;&gt;0,DATE(YEAR(S493),MONTH(S493),DAY(S493))&gt;=$R$2,(DATE(YEAR(S493),MONTH(S493),DAY(S493))&lt;=$S$2),INDEX(Potentials!$A$1:$O$1000,MATCH(R493,Potentials!$A$1:$A$1000,0),MATCH("Groupe",Potentials!$A$1:$O$1,0))=$A$2,LEFT(R493,3)="PRA"),1,0))))</f>
      </c>
      <c r="U493" s="47" t="str">
        <f>IF(T493&lt;&gt;0,SUM($T$4:T493),0)</f>
      </c>
      <c r="V493" s="1"/>
      <c r="W493" s="17"/>
      <c r="Y493" t="str">
        <f>Projects!A491</f>
      </c>
      <c r="Z493" s="1" t="str">
        <f>Projects!I491</f>
      </c>
      <c r="AA493" s="47" t="str">
        <f>IF($A$2="Tous",
IF(AND($Y$2=0,$Z$2=0,DATE(YEAR(Z493),MONTH(Z493),DAY(Z493))&gt;=$O$6,(DATE(YEAR(Z493),MONTH(Z493),DAY(Z493))&lt;=$O$3)),1,
IF(AND($Y$2&lt;&gt;0,$Z$2&lt;&gt;0,DATE(YEAR(Z493),MONTH(Z493),DAY(Z493))&gt;=$Y$2,(DATE(YEAR(Z493),MONTH(Z493),DAY(Z493))&lt;=$Z$2)),1,0)),
IF(AND($Y$2=0,$Z$2=0,DATE(YEAR(Z493),MONTH(Z493),DAY(Z493))&gt;=$O$6,(DATE(YEAR(Z493),MONTH(Z493),DAY(Z493))&lt;=$O$3),INDEX(Projects!$A$1:$O$1000,MATCH(Y493,Projects!$A$1:$A$1000,0),MATCH("Groupe",Projects!$A$1:$O$1,0))=$A$2),1,
IF(AND($Y$2&lt;&gt;0,$Z$2&lt;&gt;0,DATE(YEAR(Z493),MONTH(Z493),DAY(Z493))&gt;=$Y$2,(DATE(YEAR(Z493),MONTH(Z493),DAY(Z493))&lt;=$Z$2),INDEX(Projects!$A$1:$O$1000,MATCH(Y493,Projects!$A$1:$A$1000,0),MATCH("Groupe",Projects!$A$1:$O$1,0))=$A$2),1,0)))</f>
      </c>
      <c r="AB493" s="47" t="str">
        <f>IF(AA493&lt;&gt;0,SUM($AA$4:AA493),0)</f>
      </c>
      <c r="AC493" s="1"/>
      <c r="AD493" s="17"/>
      <c r="AF493" t="str">
        <f>Projects!A491</f>
      </c>
      <c r="AG493" s="1" t="str">
        <f>Projects!D491</f>
      </c>
      <c r="AH493" s="47" t="str">
        <f>IF($A$2="Tous",
IF(AND($AF$2=0,$AG$2=0,DATE(YEAR(AG493),MONTH(AG493),DAY(AG493))&gt;=$O$6,(DATE(YEAR(AG493),MONTH(AG493),DAY(AG493))&lt;=$O$3)),1,
IF(AND($AF$2&lt;&gt;0,$AG$2&lt;&gt;0,DATE(YEAR(AG493),MONTH(AG493),DAY(AG493))&gt;=$AF$2,(DATE(YEAR(AG493),MONTH(AG493),DAY(AG493))&lt;=$AG$2)),1,0)),
IF(AND($AF$2=0,$AG$2=0,DATE(YEAR(AG493),MONTH(AG493),DAY(AG493))&gt;=$O$6,(DATE(YEAR(AG493),MONTH(AG493),DAY(AG493))&lt;=$O$3),INDEX(Projects!$A$1:$O$1000,MATCH(AF493,Projects!$A$1:$A$1000,0),MATCH("Groupe",Projects!$A$1:$O$1,0))=$A$2),1,
IF(AND($AF$2&lt;&gt;0,$AG$2&lt;&gt;0,DATE(YEAR(AG493),MONTH(AG493),DAY(AG493))&gt;=$AF$2,(DATE(YEAR(AG493),MONTH(AG493),DAY(AG493))&lt;=$AG$2),INDEX(Projects!$A$1:$O$1000,MATCH(AF493,Projects!$A$1:$A$1000,0),MATCH("Groupe",Projects!$A$1:$O$1,0))=$A$2),1,0)))</f>
      </c>
      <c r="AI493" s="47" t="str">
        <f>IF(AH493&lt;&gt;0,SUM($AH$4:AH493),0)</f>
      </c>
      <c r="AJ493" s="1"/>
      <c r="AK493" s="17"/>
      <c r="AM493" t="str">
        <f>Potentials!A491</f>
      </c>
      <c r="AN493" s="1" t="str">
        <f>Potentials!L491</f>
      </c>
      <c r="AO493" s="47" t="str">
        <f>IF(INDEX(Potentials!$A$1:$O$1000,MATCH(R493,Potentials!$A$1:$A$1000,0),MATCH("Origine setup",Potentials!$A$1:$O$1,0))&lt;&gt;"",0,
IF($A$2="Tous",
IF(AND($AM$2=0,$AN$2=0,DATE(YEAR(AN493),MONTH(AN493),DAY(AN493))&gt;=$O$6,(DATE(YEAR(AN493),MONTH(AN493),DAY(AN493))&lt;=$O$3),INDEX(Potentials!$A$1:$O$10000,MATCH(AM493,Potentials!$A$1:$A$1000,0),MATCH("Statut",Potentials!$A$1:$O$1,0))="9 -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IF(AND($AM$2&lt;&gt;0,$AN$2&lt;&gt;0,DATE(YEAR(AN493),MONTH(AN493),DAY(AN493))&gt;=$AM$2,(DATE(YEAR(AN493),MONTH(AN493),DAY(AN493))&lt;=$AN$2),INDEX(Potentials!$A$1:$O$10000,MATCH(AM493,Potentials!$A$1:$A$1000,0),MATCH("Statut",Potentials!$A$1:$O$1,0))="9 - Perdu"),1,0)),
IF(AND($AM$2=0,$AN$2=0,DATE(YEAR(AN493),MONTH(AN493),DAY(AN493))&gt;=$O$6,(DATE(YEAR(AN493),MONTH(AN493),DAY(AN493))&lt;=$O$3),INDEX(Potentials!$A$1:$O$1000,MATCH(AM493,Potentials!$A$1:$A$1000,0),MATCH("Groupe",Potentials!$A$1:$O$1,0))=$A$2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,MATCH(AM493,Potentials!$A$1:$A$1000,0),MATCH("Groupe",Potentials!$A$1:$O$1,0))=$A$2,INDEX(Potentials!$A$1:$O$10000,MATCH(AM493,Potentials!$A$1:$A$1000,0),MATCH("Statut",Potentials!$A$1:$O$1,0))="9 - Perdu"),1,0))))</f>
      </c>
      <c r="AP493" s="47" t="str">
        <f>IF(AO493&lt;&gt;0,SUM($AO$4:AO493),0)</f>
      </c>
      <c r="AQ493" s="1"/>
      <c r="AR493" s="17"/>
      <c r="AT493" t="str">
        <f>IF(COUNTIF($AT$4:AT492,Potentials!B491)&gt;0,"",Potentials!B491)</f>
      </c>
      <c r="AU493" s="2" t="str">
        <f t="array" ref="AU493" aca="1" ca="1">IF($A$2="Tous",SUMPRODUCT((Potentials!$F$2:$F$2000)*(Potentials!$B$2:$B$2000=AT493)*(Potentials!$E$2:$E$2000&lt;&gt;"8 - Gagne")*(Potentials!$E$2:$E$2000&lt;&gt;"9 - Perdu")*(Potentials!$E$2:$E$2000&lt;&gt;"10 - Gele"))
+SUMPRODUCT((Potentials!$F$2:$F$2000=0)*(Potentials!$B$2:$B$2000=AT493)*(Potentials!$D$2:$D$2000)*(Potentials!$E$2:$E$2000&lt;&gt;"8 - Gagne")*(Potentials!$E$2:$E$2000&lt;&gt;"9 - Perdu")*(Potentials!$E$2:$E$2000&lt;&gt;"10 - Gele")),
SUMPRODUCT((Potentials!$F$2:$F$2000)*(Potentials!$B$2:$B$2000=AT493)*(Potentials!$E$2:$E$2000&lt;&gt;"8 - Gagne")*(Potentials!$E$2:$E$2000&lt;&gt;"9 - Perdu")*(Potentials!$E$2:$E$2000&lt;&gt;"10 - Gele")*(Potentials!$O$2:$O$2000=$A$2))
+SUMPRODUCT((Potentials!$F$2:$F$2000=0)*(Potentials!$B$2:$B$2000=AT493)*(Potentials!$D$2:$D$2000)*(Potentials!$E$2:$E$2000&lt;&gt;"8 - Gagne")*(Potentials!$E$2:$E$2000&lt;&gt;"9 - Perdu")*(Potentials!$E$2:$E$2000&lt;&gt;"10 - Gele")*(Potentials!$O$2:$O$2000=$A$2)))</f>
      </c>
      <c r="BA493" t="str">
        <f>Potentials!A491</f>
      </c>
      <c r="BB493" s="2" t="str">
        <f t="array" ref="BB493" aca="1" ca="1">IF($A$2="Tous",SUMPRODUCT((Potentials!$F$2:$F$2000)*(Potentials!$A$2:$A$2000=BA493)*(Potentials!$E$2:$E$2000&lt;&gt;"8 - Gagne")*(Potentials!$E$2:$E$2000&lt;&gt;"9 - Perdu")*(Potentials!$E$2:$E$2000&lt;&gt;"10 - Gele"))
+SUMPRODUCT((Potentials!$F$2:$F$2000=0)*(Potentials!$A$2:$A$2000=BA493)*(Potentials!$D$2:$D$2000)*(Potentials!$E$2:$E$2000&lt;&gt;"8 - Gagne")*(Potentials!$E$2:$E$2000&lt;&gt;"9 - Perdu")*(Potentials!$E$2:$E$2000&lt;&gt;"10 - Gele")),
SUMPRODUCT((Potentials!$F$2:$F$2000)*(Potentials!$A$2:$A$2000=BA493)*(Potentials!$E$2:$E$2000&lt;&gt;"8 - Gagne")*(Potentials!$E$2:$E$2000&lt;&gt;"9 - Perdu")*(Potentials!$E$2:$E$2000&lt;&gt;"10 - Gele")*(Potentials!$O$2:$O$2000=$A$2))
+SUMPRODUCT((Potentials!$F$2:$F$2000=0)*(Potentials!$A$2:$A$2000=BA493)*(Potentials!$D$2:$D$2000)*(Potentials!$E$2:$E$2000&lt;&gt;"8 - Gagne")*(Potentials!$E$2:$E$2000&lt;&gt;"9 - Perdu")*(Potentials!$E$2:$E$2000&lt;&gt;"10 - Gele")*(Potentials!$O$2:$O$2000=$A$2)))</f>
      </c>
    </row>
    <row r="494" spans="1:113">
      <c r="R494" t="str">
        <f>Potentials!A492</f>
      </c>
      <c r="S494" s="1" t="str">
        <f>Potentials!M492</f>
      </c>
      <c r="T494" s="47" t="str">
        <f>IF(INDEX(Potentials!$A$1:$O$1000,MATCH(R494,Potentials!$A$1:$A$1000,0),MATCH("Origine setup",Potentials!$A$1:$O$1,0))&lt;&gt;"",0,
IF($A$2="Tous",
IF(AND($R$2=0,$S$2=0,DATE(YEAR(S494),MONTH(S494),DAY(S494))&gt;=$O$6,(DATE(YEAR(S494),MONTH(S494),DAY(S494))&lt;=$O$3),LEFT(R494,3)="PRA"),1,
IF(AND($R$2&lt;&gt;0,$S$2&lt;&gt;0,DATE(YEAR(S494),MONTH(S494),DAY(S494))&gt;=$R$2,(DATE(YEAR(S494),MONTH(S494),DAY(S494))&lt;=$S$2),LEFT(R494,3)="PRA"),1,0)),
IF(AND($R$2=0,$S$2=0,DATE(YEAR(S494),MONTH(S494),DAY(S494))&gt;=$O$6,(DATE(YEAR(S494),MONTH(S494),DAY(S494))&lt;=$O$3),INDEX(Potentials!$A$1:$O$1000,MATCH(R494,Potentials!$A$1:$A$1000,0),MATCH("Groupe",Potentials!$A$1:$O$1,0))=$A$2,LEFT(R494,3)="PRA"),1,
IF(AND($R$2&lt;&gt;0,$S$2&lt;&gt;0,DATE(YEAR(S494),MONTH(S494),DAY(S494))&gt;=$R$2,(DATE(YEAR(S494),MONTH(S494),DAY(S494))&lt;=$S$2),INDEX(Potentials!$A$1:$O$1000,MATCH(R494,Potentials!$A$1:$A$1000,0),MATCH("Groupe",Potentials!$A$1:$O$1,0))=$A$2,LEFT(R494,3)="PRA"),1,0))))</f>
      </c>
      <c r="U494" s="47" t="str">
        <f>IF(T494&lt;&gt;0,SUM($T$4:T494),0)</f>
      </c>
      <c r="V494" s="1"/>
      <c r="W494" s="17"/>
      <c r="Y494" t="str">
        <f>Projects!A492</f>
      </c>
      <c r="Z494" s="1" t="str">
        <f>Projects!I492</f>
      </c>
      <c r="AA494" s="47" t="str">
        <f>IF($A$2="Tous",
IF(AND($Y$2=0,$Z$2=0,DATE(YEAR(Z494),MONTH(Z494),DAY(Z494))&gt;=$O$6,(DATE(YEAR(Z494),MONTH(Z494),DAY(Z494))&lt;=$O$3)),1,
IF(AND($Y$2&lt;&gt;0,$Z$2&lt;&gt;0,DATE(YEAR(Z494),MONTH(Z494),DAY(Z494))&gt;=$Y$2,(DATE(YEAR(Z494),MONTH(Z494),DAY(Z494))&lt;=$Z$2)),1,0)),
IF(AND($Y$2=0,$Z$2=0,DATE(YEAR(Z494),MONTH(Z494),DAY(Z494))&gt;=$O$6,(DATE(YEAR(Z494),MONTH(Z494),DAY(Z494))&lt;=$O$3),INDEX(Projects!$A$1:$O$1000,MATCH(Y494,Projects!$A$1:$A$1000,0),MATCH("Groupe",Projects!$A$1:$O$1,0))=$A$2),1,
IF(AND($Y$2&lt;&gt;0,$Z$2&lt;&gt;0,DATE(YEAR(Z494),MONTH(Z494),DAY(Z494))&gt;=$Y$2,(DATE(YEAR(Z494),MONTH(Z494),DAY(Z494))&lt;=$Z$2),INDEX(Projects!$A$1:$O$1000,MATCH(Y494,Projects!$A$1:$A$1000,0),MATCH("Groupe",Projects!$A$1:$O$1,0))=$A$2),1,0)))</f>
      </c>
      <c r="AB494" s="47" t="str">
        <f>IF(AA494&lt;&gt;0,SUM($AA$4:AA494),0)</f>
      </c>
      <c r="AC494" s="1"/>
      <c r="AD494" s="17"/>
      <c r="AF494" t="str">
        <f>Projects!A492</f>
      </c>
      <c r="AG494" s="1" t="str">
        <f>Projects!D492</f>
      </c>
      <c r="AH494" s="47" t="str">
        <f>IF($A$2="Tous",
IF(AND($AF$2=0,$AG$2=0,DATE(YEAR(AG494),MONTH(AG494),DAY(AG494))&gt;=$O$6,(DATE(YEAR(AG494),MONTH(AG494),DAY(AG494))&lt;=$O$3)),1,
IF(AND($AF$2&lt;&gt;0,$AG$2&lt;&gt;0,DATE(YEAR(AG494),MONTH(AG494),DAY(AG494))&gt;=$AF$2,(DATE(YEAR(AG494),MONTH(AG494),DAY(AG494))&lt;=$AG$2)),1,0)),
IF(AND($AF$2=0,$AG$2=0,DATE(YEAR(AG494),MONTH(AG494),DAY(AG494))&gt;=$O$6,(DATE(YEAR(AG494),MONTH(AG494),DAY(AG494))&lt;=$O$3),INDEX(Projects!$A$1:$O$1000,MATCH(AF494,Projects!$A$1:$A$1000,0),MATCH("Groupe",Projects!$A$1:$O$1,0))=$A$2),1,
IF(AND($AF$2&lt;&gt;0,$AG$2&lt;&gt;0,DATE(YEAR(AG494),MONTH(AG494),DAY(AG494))&gt;=$AF$2,(DATE(YEAR(AG494),MONTH(AG494),DAY(AG494))&lt;=$AG$2),INDEX(Projects!$A$1:$O$1000,MATCH(AF494,Projects!$A$1:$A$1000,0),MATCH("Groupe",Projects!$A$1:$O$1,0))=$A$2),1,0)))</f>
      </c>
      <c r="AI494" s="47" t="str">
        <f>IF(AH494&lt;&gt;0,SUM($AH$4:AH494),0)</f>
      </c>
      <c r="AJ494" s="1"/>
      <c r="AK494" s="17"/>
      <c r="AM494" t="str">
        <f>Potentials!A492</f>
      </c>
      <c r="AN494" s="1" t="str">
        <f>Potentials!L492</f>
      </c>
      <c r="AO494" s="47" t="str">
        <f>IF(INDEX(Potentials!$A$1:$O$1000,MATCH(R494,Potentials!$A$1:$A$1000,0),MATCH("Origine setup",Potentials!$A$1:$O$1,0))&lt;&gt;"",0,
IF($A$2="Tous",
IF(AND($AM$2=0,$AN$2=0,DATE(YEAR(AN494),MONTH(AN494),DAY(AN494))&gt;=$O$6,(DATE(YEAR(AN494),MONTH(AN494),DAY(AN494))&lt;=$O$3),INDEX(Potentials!$A$1:$O$10000,MATCH(AM494,Potentials!$A$1:$A$1000,0),MATCH("Statut",Potentials!$A$1:$O$1,0))="9 -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IF(AND($AM$2&lt;&gt;0,$AN$2&lt;&gt;0,DATE(YEAR(AN494),MONTH(AN494),DAY(AN494))&gt;=$AM$2,(DATE(YEAR(AN494),MONTH(AN494),DAY(AN494))&lt;=$AN$2),INDEX(Potentials!$A$1:$O$10000,MATCH(AM494,Potentials!$A$1:$A$1000,0),MATCH("Statut",Potentials!$A$1:$O$1,0))="9 - Perdu"),1,0)),
IF(AND($AM$2=0,$AN$2=0,DATE(YEAR(AN494),MONTH(AN494),DAY(AN494))&gt;=$O$6,(DATE(YEAR(AN494),MONTH(AN494),DAY(AN494))&lt;=$O$3),INDEX(Potentials!$A$1:$O$1000,MATCH(AM494,Potentials!$A$1:$A$1000,0),MATCH("Groupe",Potentials!$A$1:$O$1,0))=$A$2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,MATCH(AM494,Potentials!$A$1:$A$1000,0),MATCH("Groupe",Potentials!$A$1:$O$1,0))=$A$2,INDEX(Potentials!$A$1:$O$10000,MATCH(AM494,Potentials!$A$1:$A$1000,0),MATCH("Statut",Potentials!$A$1:$O$1,0))="9 - Perdu"),1,0))))</f>
      </c>
      <c r="AP494" s="47" t="str">
        <f>IF(AO494&lt;&gt;0,SUM($AO$4:AO494),0)</f>
      </c>
      <c r="AQ494" s="1"/>
      <c r="AR494" s="17"/>
      <c r="AT494" t="str">
        <f>IF(COUNTIF($AT$4:AT493,Potentials!B492)&gt;0,"",Potentials!B492)</f>
      </c>
      <c r="AU494" s="2" t="str">
        <f t="array" ref="AU494" aca="1" ca="1">IF($A$2="Tous",SUMPRODUCT((Potentials!$F$2:$F$2000)*(Potentials!$B$2:$B$2000=AT494)*(Potentials!$E$2:$E$2000&lt;&gt;"8 - Gagne")*(Potentials!$E$2:$E$2000&lt;&gt;"9 - Perdu")*(Potentials!$E$2:$E$2000&lt;&gt;"10 - Gele"))
+SUMPRODUCT((Potentials!$F$2:$F$2000=0)*(Potentials!$B$2:$B$2000=AT494)*(Potentials!$D$2:$D$2000)*(Potentials!$E$2:$E$2000&lt;&gt;"8 - Gagne")*(Potentials!$E$2:$E$2000&lt;&gt;"9 - Perdu")*(Potentials!$E$2:$E$2000&lt;&gt;"10 - Gele")),
SUMPRODUCT((Potentials!$F$2:$F$2000)*(Potentials!$B$2:$B$2000=AT494)*(Potentials!$E$2:$E$2000&lt;&gt;"8 - Gagne")*(Potentials!$E$2:$E$2000&lt;&gt;"9 - Perdu")*(Potentials!$E$2:$E$2000&lt;&gt;"10 - Gele")*(Potentials!$O$2:$O$2000=$A$2))
+SUMPRODUCT((Potentials!$F$2:$F$2000=0)*(Potentials!$B$2:$B$2000=AT494)*(Potentials!$D$2:$D$2000)*(Potentials!$E$2:$E$2000&lt;&gt;"8 - Gagne")*(Potentials!$E$2:$E$2000&lt;&gt;"9 - Perdu")*(Potentials!$E$2:$E$2000&lt;&gt;"10 - Gele")*(Potentials!$O$2:$O$2000=$A$2)))</f>
      </c>
      <c r="BA494" t="str">
        <f>Potentials!A492</f>
      </c>
      <c r="BB494" s="2" t="str">
        <f t="array" ref="BB494" aca="1" ca="1">IF($A$2="Tous",SUMPRODUCT((Potentials!$F$2:$F$2000)*(Potentials!$A$2:$A$2000=BA494)*(Potentials!$E$2:$E$2000&lt;&gt;"8 - Gagne")*(Potentials!$E$2:$E$2000&lt;&gt;"9 - Perdu")*(Potentials!$E$2:$E$2000&lt;&gt;"10 - Gele"))
+SUMPRODUCT((Potentials!$F$2:$F$2000=0)*(Potentials!$A$2:$A$2000=BA494)*(Potentials!$D$2:$D$2000)*(Potentials!$E$2:$E$2000&lt;&gt;"8 - Gagne")*(Potentials!$E$2:$E$2000&lt;&gt;"9 - Perdu")*(Potentials!$E$2:$E$2000&lt;&gt;"10 - Gele")),
SUMPRODUCT((Potentials!$F$2:$F$2000)*(Potentials!$A$2:$A$2000=BA494)*(Potentials!$E$2:$E$2000&lt;&gt;"8 - Gagne")*(Potentials!$E$2:$E$2000&lt;&gt;"9 - Perdu")*(Potentials!$E$2:$E$2000&lt;&gt;"10 - Gele")*(Potentials!$O$2:$O$2000=$A$2))
+SUMPRODUCT((Potentials!$F$2:$F$2000=0)*(Potentials!$A$2:$A$2000=BA494)*(Potentials!$D$2:$D$2000)*(Potentials!$E$2:$E$2000&lt;&gt;"8 - Gagne")*(Potentials!$E$2:$E$2000&lt;&gt;"9 - Perdu")*(Potentials!$E$2:$E$2000&lt;&gt;"10 - Gele")*(Potentials!$O$2:$O$2000=$A$2)))</f>
      </c>
    </row>
    <row r="495" spans="1:113">
      <c r="R495" t="str">
        <f>Potentials!A493</f>
      </c>
      <c r="S495" s="1" t="str">
        <f>Potentials!M493</f>
      </c>
      <c r="T495" s="47" t="str">
        <f>IF(INDEX(Potentials!$A$1:$O$1000,MATCH(R495,Potentials!$A$1:$A$1000,0),MATCH("Origine setup",Potentials!$A$1:$O$1,0))&lt;&gt;"",0,
IF($A$2="Tous",
IF(AND($R$2=0,$S$2=0,DATE(YEAR(S495),MONTH(S495),DAY(S495))&gt;=$O$6,(DATE(YEAR(S495),MONTH(S495),DAY(S495))&lt;=$O$3),LEFT(R495,3)="PRA"),1,
IF(AND($R$2&lt;&gt;0,$S$2&lt;&gt;0,DATE(YEAR(S495),MONTH(S495),DAY(S495))&gt;=$R$2,(DATE(YEAR(S495),MONTH(S495),DAY(S495))&lt;=$S$2),LEFT(R495,3)="PRA"),1,0)),
IF(AND($R$2=0,$S$2=0,DATE(YEAR(S495),MONTH(S495),DAY(S495))&gt;=$O$6,(DATE(YEAR(S495),MONTH(S495),DAY(S495))&lt;=$O$3),INDEX(Potentials!$A$1:$O$1000,MATCH(R495,Potentials!$A$1:$A$1000,0),MATCH("Groupe",Potentials!$A$1:$O$1,0))=$A$2,LEFT(R495,3)="PRA"),1,
IF(AND($R$2&lt;&gt;0,$S$2&lt;&gt;0,DATE(YEAR(S495),MONTH(S495),DAY(S495))&gt;=$R$2,(DATE(YEAR(S495),MONTH(S495),DAY(S495))&lt;=$S$2),INDEX(Potentials!$A$1:$O$1000,MATCH(R495,Potentials!$A$1:$A$1000,0),MATCH("Groupe",Potentials!$A$1:$O$1,0))=$A$2,LEFT(R495,3)="PRA"),1,0))))</f>
      </c>
      <c r="U495" s="47" t="str">
        <f>IF(T495&lt;&gt;0,SUM($T$4:T495),0)</f>
      </c>
      <c r="V495" s="1"/>
      <c r="W495" s="17"/>
      <c r="Y495" t="str">
        <f>Projects!A493</f>
      </c>
      <c r="Z495" s="1" t="str">
        <f>Projects!I493</f>
      </c>
      <c r="AA495" s="47" t="str">
        <f>IF($A$2="Tous",
IF(AND($Y$2=0,$Z$2=0,DATE(YEAR(Z495),MONTH(Z495),DAY(Z495))&gt;=$O$6,(DATE(YEAR(Z495),MONTH(Z495),DAY(Z495))&lt;=$O$3)),1,
IF(AND($Y$2&lt;&gt;0,$Z$2&lt;&gt;0,DATE(YEAR(Z495),MONTH(Z495),DAY(Z495))&gt;=$Y$2,(DATE(YEAR(Z495),MONTH(Z495),DAY(Z495))&lt;=$Z$2)),1,0)),
IF(AND($Y$2=0,$Z$2=0,DATE(YEAR(Z495),MONTH(Z495),DAY(Z495))&gt;=$O$6,(DATE(YEAR(Z495),MONTH(Z495),DAY(Z495))&lt;=$O$3),INDEX(Projects!$A$1:$O$1000,MATCH(Y495,Projects!$A$1:$A$1000,0),MATCH("Groupe",Projects!$A$1:$O$1,0))=$A$2),1,
IF(AND($Y$2&lt;&gt;0,$Z$2&lt;&gt;0,DATE(YEAR(Z495),MONTH(Z495),DAY(Z495))&gt;=$Y$2,(DATE(YEAR(Z495),MONTH(Z495),DAY(Z495))&lt;=$Z$2),INDEX(Projects!$A$1:$O$1000,MATCH(Y495,Projects!$A$1:$A$1000,0),MATCH("Groupe",Projects!$A$1:$O$1,0))=$A$2),1,0)))</f>
      </c>
      <c r="AB495" s="47" t="str">
        <f>IF(AA495&lt;&gt;0,SUM($AA$4:AA495),0)</f>
      </c>
      <c r="AC495" s="1"/>
      <c r="AD495" s="17"/>
      <c r="AF495" t="str">
        <f>Projects!A493</f>
      </c>
      <c r="AG495" s="1" t="str">
        <f>Projects!D493</f>
      </c>
      <c r="AH495" s="47" t="str">
        <f>IF($A$2="Tous",
IF(AND($AF$2=0,$AG$2=0,DATE(YEAR(AG495),MONTH(AG495),DAY(AG495))&gt;=$O$6,(DATE(YEAR(AG495),MONTH(AG495),DAY(AG495))&lt;=$O$3)),1,
IF(AND($AF$2&lt;&gt;0,$AG$2&lt;&gt;0,DATE(YEAR(AG495),MONTH(AG495),DAY(AG495))&gt;=$AF$2,(DATE(YEAR(AG495),MONTH(AG495),DAY(AG495))&lt;=$AG$2)),1,0)),
IF(AND($AF$2=0,$AG$2=0,DATE(YEAR(AG495),MONTH(AG495),DAY(AG495))&gt;=$O$6,(DATE(YEAR(AG495),MONTH(AG495),DAY(AG495))&lt;=$O$3),INDEX(Projects!$A$1:$O$1000,MATCH(AF495,Projects!$A$1:$A$1000,0),MATCH("Groupe",Projects!$A$1:$O$1,0))=$A$2),1,
IF(AND($AF$2&lt;&gt;0,$AG$2&lt;&gt;0,DATE(YEAR(AG495),MONTH(AG495),DAY(AG495))&gt;=$AF$2,(DATE(YEAR(AG495),MONTH(AG495),DAY(AG495))&lt;=$AG$2),INDEX(Projects!$A$1:$O$1000,MATCH(AF495,Projects!$A$1:$A$1000,0),MATCH("Groupe",Projects!$A$1:$O$1,0))=$A$2),1,0)))</f>
      </c>
      <c r="AI495" s="47" t="str">
        <f>IF(AH495&lt;&gt;0,SUM($AH$4:AH495),0)</f>
      </c>
      <c r="AJ495" s="1"/>
      <c r="AK495" s="17"/>
      <c r="AM495" t="str">
        <f>Potentials!A493</f>
      </c>
      <c r="AN495" s="1" t="str">
        <f>Potentials!L493</f>
      </c>
      <c r="AO495" s="47" t="str">
        <f>IF(INDEX(Potentials!$A$1:$O$1000,MATCH(R495,Potentials!$A$1:$A$1000,0),MATCH("Origine setup",Potentials!$A$1:$O$1,0))&lt;&gt;"",0,
IF($A$2="Tous",
IF(AND($AM$2=0,$AN$2=0,DATE(YEAR(AN495),MONTH(AN495),DAY(AN495))&gt;=$O$6,(DATE(YEAR(AN495),MONTH(AN495),DAY(AN495))&lt;=$O$3),INDEX(Potentials!$A$1:$O$10000,MATCH(AM495,Potentials!$A$1:$A$1000,0),MATCH("Statut",Potentials!$A$1:$O$1,0))="9 -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IF(AND($AM$2&lt;&gt;0,$AN$2&lt;&gt;0,DATE(YEAR(AN495),MONTH(AN495),DAY(AN495))&gt;=$AM$2,(DATE(YEAR(AN495),MONTH(AN495),DAY(AN495))&lt;=$AN$2),INDEX(Potentials!$A$1:$O$10000,MATCH(AM495,Potentials!$A$1:$A$1000,0),MATCH("Statut",Potentials!$A$1:$O$1,0))="9 - Perdu"),1,0)),
IF(AND($AM$2=0,$AN$2=0,DATE(YEAR(AN495),MONTH(AN495),DAY(AN495))&gt;=$O$6,(DATE(YEAR(AN495),MONTH(AN495),DAY(AN495))&lt;=$O$3),INDEX(Potentials!$A$1:$O$1000,MATCH(AM495,Potentials!$A$1:$A$1000,0),MATCH("Groupe",Potentials!$A$1:$O$1,0))=$A$2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,MATCH(AM495,Potentials!$A$1:$A$1000,0),MATCH("Groupe",Potentials!$A$1:$O$1,0))=$A$2,INDEX(Potentials!$A$1:$O$10000,MATCH(AM495,Potentials!$A$1:$A$1000,0),MATCH("Statut",Potentials!$A$1:$O$1,0))="9 - Perdu"),1,0))))</f>
      </c>
      <c r="AP495" s="47" t="str">
        <f>IF(AO495&lt;&gt;0,SUM($AO$4:AO495),0)</f>
      </c>
      <c r="AQ495" s="1"/>
      <c r="AR495" s="17"/>
      <c r="AT495" t="str">
        <f>IF(COUNTIF($AT$4:AT494,Potentials!B493)&gt;0,"",Potentials!B493)</f>
      </c>
      <c r="AU495" s="2" t="str">
        <f t="array" ref="AU495" aca="1" ca="1">IF($A$2="Tous",SUMPRODUCT((Potentials!$F$2:$F$2000)*(Potentials!$B$2:$B$2000=AT495)*(Potentials!$E$2:$E$2000&lt;&gt;"8 - Gagne")*(Potentials!$E$2:$E$2000&lt;&gt;"9 - Perdu")*(Potentials!$E$2:$E$2000&lt;&gt;"10 - Gele"))
+SUMPRODUCT((Potentials!$F$2:$F$2000=0)*(Potentials!$B$2:$B$2000=AT495)*(Potentials!$D$2:$D$2000)*(Potentials!$E$2:$E$2000&lt;&gt;"8 - Gagne")*(Potentials!$E$2:$E$2000&lt;&gt;"9 - Perdu")*(Potentials!$E$2:$E$2000&lt;&gt;"10 - Gele")),
SUMPRODUCT((Potentials!$F$2:$F$2000)*(Potentials!$B$2:$B$2000=AT495)*(Potentials!$E$2:$E$2000&lt;&gt;"8 - Gagne")*(Potentials!$E$2:$E$2000&lt;&gt;"9 - Perdu")*(Potentials!$E$2:$E$2000&lt;&gt;"10 - Gele")*(Potentials!$O$2:$O$2000=$A$2))
+SUMPRODUCT((Potentials!$F$2:$F$2000=0)*(Potentials!$B$2:$B$2000=AT495)*(Potentials!$D$2:$D$2000)*(Potentials!$E$2:$E$2000&lt;&gt;"8 - Gagne")*(Potentials!$E$2:$E$2000&lt;&gt;"9 - Perdu")*(Potentials!$E$2:$E$2000&lt;&gt;"10 - Gele")*(Potentials!$O$2:$O$2000=$A$2)))</f>
      </c>
      <c r="BA495" t="str">
        <f>Potentials!A493</f>
      </c>
      <c r="BB495" s="2" t="str">
        <f t="array" ref="BB495" aca="1" ca="1">IF($A$2="Tous",SUMPRODUCT((Potentials!$F$2:$F$2000)*(Potentials!$A$2:$A$2000=BA495)*(Potentials!$E$2:$E$2000&lt;&gt;"8 - Gagne")*(Potentials!$E$2:$E$2000&lt;&gt;"9 - Perdu")*(Potentials!$E$2:$E$2000&lt;&gt;"10 - Gele"))
+SUMPRODUCT((Potentials!$F$2:$F$2000=0)*(Potentials!$A$2:$A$2000=BA495)*(Potentials!$D$2:$D$2000)*(Potentials!$E$2:$E$2000&lt;&gt;"8 - Gagne")*(Potentials!$E$2:$E$2000&lt;&gt;"9 - Perdu")*(Potentials!$E$2:$E$2000&lt;&gt;"10 - Gele")),
SUMPRODUCT((Potentials!$F$2:$F$2000)*(Potentials!$A$2:$A$2000=BA495)*(Potentials!$E$2:$E$2000&lt;&gt;"8 - Gagne")*(Potentials!$E$2:$E$2000&lt;&gt;"9 - Perdu")*(Potentials!$E$2:$E$2000&lt;&gt;"10 - Gele")*(Potentials!$O$2:$O$2000=$A$2))
+SUMPRODUCT((Potentials!$F$2:$F$2000=0)*(Potentials!$A$2:$A$2000=BA495)*(Potentials!$D$2:$D$2000)*(Potentials!$E$2:$E$2000&lt;&gt;"8 - Gagne")*(Potentials!$E$2:$E$2000&lt;&gt;"9 - Perdu")*(Potentials!$E$2:$E$2000&lt;&gt;"10 - Gele")*(Potentials!$O$2:$O$2000=$A$2)))</f>
      </c>
    </row>
    <row r="496" spans="1:113">
      <c r="R496" t="str">
        <f>Potentials!A494</f>
      </c>
      <c r="S496" s="1" t="str">
        <f>Potentials!M494</f>
      </c>
      <c r="T496" s="47" t="str">
        <f>IF(INDEX(Potentials!$A$1:$O$1000,MATCH(R496,Potentials!$A$1:$A$1000,0),MATCH("Origine setup",Potentials!$A$1:$O$1,0))&lt;&gt;"",0,
IF($A$2="Tous",
IF(AND($R$2=0,$S$2=0,DATE(YEAR(S496),MONTH(S496),DAY(S496))&gt;=$O$6,(DATE(YEAR(S496),MONTH(S496),DAY(S496))&lt;=$O$3),LEFT(R496,3)="PRA"),1,
IF(AND($R$2&lt;&gt;0,$S$2&lt;&gt;0,DATE(YEAR(S496),MONTH(S496),DAY(S496))&gt;=$R$2,(DATE(YEAR(S496),MONTH(S496),DAY(S496))&lt;=$S$2),LEFT(R496,3)="PRA"),1,0)),
IF(AND($R$2=0,$S$2=0,DATE(YEAR(S496),MONTH(S496),DAY(S496))&gt;=$O$6,(DATE(YEAR(S496),MONTH(S496),DAY(S496))&lt;=$O$3),INDEX(Potentials!$A$1:$O$1000,MATCH(R496,Potentials!$A$1:$A$1000,0),MATCH("Groupe",Potentials!$A$1:$O$1,0))=$A$2,LEFT(R496,3)="PRA"),1,
IF(AND($R$2&lt;&gt;0,$S$2&lt;&gt;0,DATE(YEAR(S496),MONTH(S496),DAY(S496))&gt;=$R$2,(DATE(YEAR(S496),MONTH(S496),DAY(S496))&lt;=$S$2),INDEX(Potentials!$A$1:$O$1000,MATCH(R496,Potentials!$A$1:$A$1000,0),MATCH("Groupe",Potentials!$A$1:$O$1,0))=$A$2,LEFT(R496,3)="PRA"),1,0))))</f>
      </c>
      <c r="U496" s="47" t="str">
        <f>IF(T496&lt;&gt;0,SUM($T$4:T496),0)</f>
      </c>
      <c r="V496" s="1"/>
      <c r="W496" s="17"/>
      <c r="Y496" t="str">
        <f>Projects!A494</f>
      </c>
      <c r="Z496" s="1" t="str">
        <f>Projects!I494</f>
      </c>
      <c r="AA496" s="47" t="str">
        <f>IF($A$2="Tous",
IF(AND($Y$2=0,$Z$2=0,DATE(YEAR(Z496),MONTH(Z496),DAY(Z496))&gt;=$O$6,(DATE(YEAR(Z496),MONTH(Z496),DAY(Z496))&lt;=$O$3)),1,
IF(AND($Y$2&lt;&gt;0,$Z$2&lt;&gt;0,DATE(YEAR(Z496),MONTH(Z496),DAY(Z496))&gt;=$Y$2,(DATE(YEAR(Z496),MONTH(Z496),DAY(Z496))&lt;=$Z$2)),1,0)),
IF(AND($Y$2=0,$Z$2=0,DATE(YEAR(Z496),MONTH(Z496),DAY(Z496))&gt;=$O$6,(DATE(YEAR(Z496),MONTH(Z496),DAY(Z496))&lt;=$O$3),INDEX(Projects!$A$1:$O$1000,MATCH(Y496,Projects!$A$1:$A$1000,0),MATCH("Groupe",Projects!$A$1:$O$1,0))=$A$2),1,
IF(AND($Y$2&lt;&gt;0,$Z$2&lt;&gt;0,DATE(YEAR(Z496),MONTH(Z496),DAY(Z496))&gt;=$Y$2,(DATE(YEAR(Z496),MONTH(Z496),DAY(Z496))&lt;=$Z$2),INDEX(Projects!$A$1:$O$1000,MATCH(Y496,Projects!$A$1:$A$1000,0),MATCH("Groupe",Projects!$A$1:$O$1,0))=$A$2),1,0)))</f>
      </c>
      <c r="AB496" s="47" t="str">
        <f>IF(AA496&lt;&gt;0,SUM($AA$4:AA496),0)</f>
      </c>
      <c r="AC496" s="1"/>
      <c r="AD496" s="17"/>
      <c r="AF496" t="str">
        <f>Projects!A494</f>
      </c>
      <c r="AG496" s="1" t="str">
        <f>Projects!D494</f>
      </c>
      <c r="AH496" s="47" t="str">
        <f>IF($A$2="Tous",
IF(AND($AF$2=0,$AG$2=0,DATE(YEAR(AG496),MONTH(AG496),DAY(AG496))&gt;=$O$6,(DATE(YEAR(AG496),MONTH(AG496),DAY(AG496))&lt;=$O$3)),1,
IF(AND($AF$2&lt;&gt;0,$AG$2&lt;&gt;0,DATE(YEAR(AG496),MONTH(AG496),DAY(AG496))&gt;=$AF$2,(DATE(YEAR(AG496),MONTH(AG496),DAY(AG496))&lt;=$AG$2)),1,0)),
IF(AND($AF$2=0,$AG$2=0,DATE(YEAR(AG496),MONTH(AG496),DAY(AG496))&gt;=$O$6,(DATE(YEAR(AG496),MONTH(AG496),DAY(AG496))&lt;=$O$3),INDEX(Projects!$A$1:$O$1000,MATCH(AF496,Projects!$A$1:$A$1000,0),MATCH("Groupe",Projects!$A$1:$O$1,0))=$A$2),1,
IF(AND($AF$2&lt;&gt;0,$AG$2&lt;&gt;0,DATE(YEAR(AG496),MONTH(AG496),DAY(AG496))&gt;=$AF$2,(DATE(YEAR(AG496),MONTH(AG496),DAY(AG496))&lt;=$AG$2),INDEX(Projects!$A$1:$O$1000,MATCH(AF496,Projects!$A$1:$A$1000,0),MATCH("Groupe",Projects!$A$1:$O$1,0))=$A$2),1,0)))</f>
      </c>
      <c r="AI496" s="47" t="str">
        <f>IF(AH496&lt;&gt;0,SUM($AH$4:AH496),0)</f>
      </c>
      <c r="AJ496" s="1"/>
      <c r="AK496" s="17"/>
      <c r="AM496" t="str">
        <f>Potentials!A494</f>
      </c>
      <c r="AN496" s="1" t="str">
        <f>Potentials!L494</f>
      </c>
      <c r="AO496" s="47" t="str">
        <f>IF(INDEX(Potentials!$A$1:$O$1000,MATCH(R496,Potentials!$A$1:$A$1000,0),MATCH("Origine setup",Potentials!$A$1:$O$1,0))&lt;&gt;"",0,
IF($A$2="Tous",
IF(AND($AM$2=0,$AN$2=0,DATE(YEAR(AN496),MONTH(AN496),DAY(AN496))&gt;=$O$6,(DATE(YEAR(AN496),MONTH(AN496),DAY(AN496))&lt;=$O$3),INDEX(Potentials!$A$1:$O$10000,MATCH(AM496,Potentials!$A$1:$A$1000,0),MATCH("Statut",Potentials!$A$1:$O$1,0))="9 -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IF(AND($AM$2&lt;&gt;0,$AN$2&lt;&gt;0,DATE(YEAR(AN496),MONTH(AN496),DAY(AN496))&gt;=$AM$2,(DATE(YEAR(AN496),MONTH(AN496),DAY(AN496))&lt;=$AN$2),INDEX(Potentials!$A$1:$O$10000,MATCH(AM496,Potentials!$A$1:$A$1000,0),MATCH("Statut",Potentials!$A$1:$O$1,0))="9 - Perdu"),1,0)),
IF(AND($AM$2=0,$AN$2=0,DATE(YEAR(AN496),MONTH(AN496),DAY(AN496))&gt;=$O$6,(DATE(YEAR(AN496),MONTH(AN496),DAY(AN496))&lt;=$O$3),INDEX(Potentials!$A$1:$O$1000,MATCH(AM496,Potentials!$A$1:$A$1000,0),MATCH("Groupe",Potentials!$A$1:$O$1,0))=$A$2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,MATCH(AM496,Potentials!$A$1:$A$1000,0),MATCH("Groupe",Potentials!$A$1:$O$1,0))=$A$2,INDEX(Potentials!$A$1:$O$10000,MATCH(AM496,Potentials!$A$1:$A$1000,0),MATCH("Statut",Potentials!$A$1:$O$1,0))="9 - Perdu"),1,0))))</f>
      </c>
      <c r="AP496" s="47" t="str">
        <f>IF(AO496&lt;&gt;0,SUM($AO$4:AO496),0)</f>
      </c>
      <c r="AQ496" s="1"/>
      <c r="AR496" s="17"/>
      <c r="AT496" t="str">
        <f>IF(COUNTIF($AT$4:AT495,Potentials!B494)&gt;0,"",Potentials!B494)</f>
      </c>
      <c r="AU496" s="2" t="str">
        <f t="array" ref="AU496" aca="1" ca="1">IF($A$2="Tous",SUMPRODUCT((Potentials!$F$2:$F$2000)*(Potentials!$B$2:$B$2000=AT496)*(Potentials!$E$2:$E$2000&lt;&gt;"8 - Gagne")*(Potentials!$E$2:$E$2000&lt;&gt;"9 - Perdu")*(Potentials!$E$2:$E$2000&lt;&gt;"10 - Gele"))
+SUMPRODUCT((Potentials!$F$2:$F$2000=0)*(Potentials!$B$2:$B$2000=AT496)*(Potentials!$D$2:$D$2000)*(Potentials!$E$2:$E$2000&lt;&gt;"8 - Gagne")*(Potentials!$E$2:$E$2000&lt;&gt;"9 - Perdu")*(Potentials!$E$2:$E$2000&lt;&gt;"10 - Gele")),
SUMPRODUCT((Potentials!$F$2:$F$2000)*(Potentials!$B$2:$B$2000=AT496)*(Potentials!$E$2:$E$2000&lt;&gt;"8 - Gagne")*(Potentials!$E$2:$E$2000&lt;&gt;"9 - Perdu")*(Potentials!$E$2:$E$2000&lt;&gt;"10 - Gele")*(Potentials!$O$2:$O$2000=$A$2))
+SUMPRODUCT((Potentials!$F$2:$F$2000=0)*(Potentials!$B$2:$B$2000=AT496)*(Potentials!$D$2:$D$2000)*(Potentials!$E$2:$E$2000&lt;&gt;"8 - Gagne")*(Potentials!$E$2:$E$2000&lt;&gt;"9 - Perdu")*(Potentials!$E$2:$E$2000&lt;&gt;"10 - Gele")*(Potentials!$O$2:$O$2000=$A$2)))</f>
      </c>
      <c r="BA496" t="str">
        <f>Potentials!A494</f>
      </c>
      <c r="BB496" s="2" t="str">
        <f t="array" ref="BB496" aca="1" ca="1">IF($A$2="Tous",SUMPRODUCT((Potentials!$F$2:$F$2000)*(Potentials!$A$2:$A$2000=BA496)*(Potentials!$E$2:$E$2000&lt;&gt;"8 - Gagne")*(Potentials!$E$2:$E$2000&lt;&gt;"9 - Perdu")*(Potentials!$E$2:$E$2000&lt;&gt;"10 - Gele"))
+SUMPRODUCT((Potentials!$F$2:$F$2000=0)*(Potentials!$A$2:$A$2000=BA496)*(Potentials!$D$2:$D$2000)*(Potentials!$E$2:$E$2000&lt;&gt;"8 - Gagne")*(Potentials!$E$2:$E$2000&lt;&gt;"9 - Perdu")*(Potentials!$E$2:$E$2000&lt;&gt;"10 - Gele")),
SUMPRODUCT((Potentials!$F$2:$F$2000)*(Potentials!$A$2:$A$2000=BA496)*(Potentials!$E$2:$E$2000&lt;&gt;"8 - Gagne")*(Potentials!$E$2:$E$2000&lt;&gt;"9 - Perdu")*(Potentials!$E$2:$E$2000&lt;&gt;"10 - Gele")*(Potentials!$O$2:$O$2000=$A$2))
+SUMPRODUCT((Potentials!$F$2:$F$2000=0)*(Potentials!$A$2:$A$2000=BA496)*(Potentials!$D$2:$D$2000)*(Potentials!$E$2:$E$2000&lt;&gt;"8 - Gagne")*(Potentials!$E$2:$E$2000&lt;&gt;"9 - Perdu")*(Potentials!$E$2:$E$2000&lt;&gt;"10 - Gele")*(Potentials!$O$2:$O$2000=$A$2)))</f>
      </c>
    </row>
    <row r="497" spans="1:113">
      <c r="R497" t="str">
        <f>Potentials!A495</f>
      </c>
      <c r="S497" s="1" t="str">
        <f>Potentials!M495</f>
      </c>
      <c r="T497" s="47" t="str">
        <f>IF(INDEX(Potentials!$A$1:$O$1000,MATCH(R497,Potentials!$A$1:$A$1000,0),MATCH("Origine setup",Potentials!$A$1:$O$1,0))&lt;&gt;"",0,
IF($A$2="Tous",
IF(AND($R$2=0,$S$2=0,DATE(YEAR(S497),MONTH(S497),DAY(S497))&gt;=$O$6,(DATE(YEAR(S497),MONTH(S497),DAY(S497))&lt;=$O$3),LEFT(R497,3)="PRA"),1,
IF(AND($R$2&lt;&gt;0,$S$2&lt;&gt;0,DATE(YEAR(S497),MONTH(S497),DAY(S497))&gt;=$R$2,(DATE(YEAR(S497),MONTH(S497),DAY(S497))&lt;=$S$2),LEFT(R497,3)="PRA"),1,0)),
IF(AND($R$2=0,$S$2=0,DATE(YEAR(S497),MONTH(S497),DAY(S497))&gt;=$O$6,(DATE(YEAR(S497),MONTH(S497),DAY(S497))&lt;=$O$3),INDEX(Potentials!$A$1:$O$1000,MATCH(R497,Potentials!$A$1:$A$1000,0),MATCH("Groupe",Potentials!$A$1:$O$1,0))=$A$2,LEFT(R497,3)="PRA"),1,
IF(AND($R$2&lt;&gt;0,$S$2&lt;&gt;0,DATE(YEAR(S497),MONTH(S497),DAY(S497))&gt;=$R$2,(DATE(YEAR(S497),MONTH(S497),DAY(S497))&lt;=$S$2),INDEX(Potentials!$A$1:$O$1000,MATCH(R497,Potentials!$A$1:$A$1000,0),MATCH("Groupe",Potentials!$A$1:$O$1,0))=$A$2,LEFT(R497,3)="PRA"),1,0))))</f>
      </c>
      <c r="U497" s="47" t="str">
        <f>IF(T497&lt;&gt;0,SUM($T$4:T497),0)</f>
      </c>
      <c r="V497" s="1"/>
      <c r="W497" s="17"/>
      <c r="Y497" t="str">
        <f>Projects!A495</f>
      </c>
      <c r="Z497" s="1" t="str">
        <f>Projects!I495</f>
      </c>
      <c r="AA497" s="47" t="str">
        <f>IF($A$2="Tous",
IF(AND($Y$2=0,$Z$2=0,DATE(YEAR(Z497),MONTH(Z497),DAY(Z497))&gt;=$O$6,(DATE(YEAR(Z497),MONTH(Z497),DAY(Z497))&lt;=$O$3)),1,
IF(AND($Y$2&lt;&gt;0,$Z$2&lt;&gt;0,DATE(YEAR(Z497),MONTH(Z497),DAY(Z497))&gt;=$Y$2,(DATE(YEAR(Z497),MONTH(Z497),DAY(Z497))&lt;=$Z$2)),1,0)),
IF(AND($Y$2=0,$Z$2=0,DATE(YEAR(Z497),MONTH(Z497),DAY(Z497))&gt;=$O$6,(DATE(YEAR(Z497),MONTH(Z497),DAY(Z497))&lt;=$O$3),INDEX(Projects!$A$1:$O$1000,MATCH(Y497,Projects!$A$1:$A$1000,0),MATCH("Groupe",Projects!$A$1:$O$1,0))=$A$2),1,
IF(AND($Y$2&lt;&gt;0,$Z$2&lt;&gt;0,DATE(YEAR(Z497),MONTH(Z497),DAY(Z497))&gt;=$Y$2,(DATE(YEAR(Z497),MONTH(Z497),DAY(Z497))&lt;=$Z$2),INDEX(Projects!$A$1:$O$1000,MATCH(Y497,Projects!$A$1:$A$1000,0),MATCH("Groupe",Projects!$A$1:$O$1,0))=$A$2),1,0)))</f>
      </c>
      <c r="AB497" s="47" t="str">
        <f>IF(AA497&lt;&gt;0,SUM($AA$4:AA497),0)</f>
      </c>
      <c r="AC497" s="1"/>
      <c r="AD497" s="17"/>
      <c r="AF497" t="str">
        <f>Projects!A495</f>
      </c>
      <c r="AG497" s="1" t="str">
        <f>Projects!D495</f>
      </c>
      <c r="AH497" s="47" t="str">
        <f>IF($A$2="Tous",
IF(AND($AF$2=0,$AG$2=0,DATE(YEAR(AG497),MONTH(AG497),DAY(AG497))&gt;=$O$6,(DATE(YEAR(AG497),MONTH(AG497),DAY(AG497))&lt;=$O$3)),1,
IF(AND($AF$2&lt;&gt;0,$AG$2&lt;&gt;0,DATE(YEAR(AG497),MONTH(AG497),DAY(AG497))&gt;=$AF$2,(DATE(YEAR(AG497),MONTH(AG497),DAY(AG497))&lt;=$AG$2)),1,0)),
IF(AND($AF$2=0,$AG$2=0,DATE(YEAR(AG497),MONTH(AG497),DAY(AG497))&gt;=$O$6,(DATE(YEAR(AG497),MONTH(AG497),DAY(AG497))&lt;=$O$3),INDEX(Projects!$A$1:$O$1000,MATCH(AF497,Projects!$A$1:$A$1000,0),MATCH("Groupe",Projects!$A$1:$O$1,0))=$A$2),1,
IF(AND($AF$2&lt;&gt;0,$AG$2&lt;&gt;0,DATE(YEAR(AG497),MONTH(AG497),DAY(AG497))&gt;=$AF$2,(DATE(YEAR(AG497),MONTH(AG497),DAY(AG497))&lt;=$AG$2),INDEX(Projects!$A$1:$O$1000,MATCH(AF497,Projects!$A$1:$A$1000,0),MATCH("Groupe",Projects!$A$1:$O$1,0))=$A$2),1,0)))</f>
      </c>
      <c r="AI497" s="47" t="str">
        <f>IF(AH497&lt;&gt;0,SUM($AH$4:AH497),0)</f>
      </c>
      <c r="AJ497" s="1"/>
      <c r="AK497" s="17"/>
      <c r="AM497" t="str">
        <f>Potentials!A495</f>
      </c>
      <c r="AN497" s="1" t="str">
        <f>Potentials!L495</f>
      </c>
      <c r="AO497" s="47" t="str">
        <f>IF(INDEX(Potentials!$A$1:$O$1000,MATCH(R497,Potentials!$A$1:$A$1000,0),MATCH("Origine setup",Potentials!$A$1:$O$1,0))&lt;&gt;"",0,
IF($A$2="Tous",
IF(AND($AM$2=0,$AN$2=0,DATE(YEAR(AN497),MONTH(AN497),DAY(AN497))&gt;=$O$6,(DATE(YEAR(AN497),MONTH(AN497),DAY(AN497))&lt;=$O$3),INDEX(Potentials!$A$1:$O$10000,MATCH(AM497,Potentials!$A$1:$A$1000,0),MATCH("Statut",Potentials!$A$1:$O$1,0))="9 -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IF(AND($AM$2&lt;&gt;0,$AN$2&lt;&gt;0,DATE(YEAR(AN497),MONTH(AN497),DAY(AN497))&gt;=$AM$2,(DATE(YEAR(AN497),MONTH(AN497),DAY(AN497))&lt;=$AN$2),INDEX(Potentials!$A$1:$O$10000,MATCH(AM497,Potentials!$A$1:$A$1000,0),MATCH("Statut",Potentials!$A$1:$O$1,0))="9 - Perdu"),1,0)),
IF(AND($AM$2=0,$AN$2=0,DATE(YEAR(AN497),MONTH(AN497),DAY(AN497))&gt;=$O$6,(DATE(YEAR(AN497),MONTH(AN497),DAY(AN497))&lt;=$O$3),INDEX(Potentials!$A$1:$O$1000,MATCH(AM497,Potentials!$A$1:$A$1000,0),MATCH("Groupe",Potentials!$A$1:$O$1,0))=$A$2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,MATCH(AM497,Potentials!$A$1:$A$1000,0),MATCH("Groupe",Potentials!$A$1:$O$1,0))=$A$2,INDEX(Potentials!$A$1:$O$10000,MATCH(AM497,Potentials!$A$1:$A$1000,0),MATCH("Statut",Potentials!$A$1:$O$1,0))="9 - Perdu"),1,0))))</f>
      </c>
      <c r="AP497" s="47" t="str">
        <f>IF(AO497&lt;&gt;0,SUM($AO$4:AO497),0)</f>
      </c>
      <c r="AQ497" s="1"/>
      <c r="AR497" s="17"/>
      <c r="AT497" t="str">
        <f>IF(COUNTIF($AT$4:AT496,Potentials!B495)&gt;0,"",Potentials!B495)</f>
      </c>
      <c r="AU497" s="2" t="str">
        <f t="array" ref="AU497" aca="1" ca="1">IF($A$2="Tous",SUMPRODUCT((Potentials!$F$2:$F$2000)*(Potentials!$B$2:$B$2000=AT497)*(Potentials!$E$2:$E$2000&lt;&gt;"8 - Gagne")*(Potentials!$E$2:$E$2000&lt;&gt;"9 - Perdu")*(Potentials!$E$2:$E$2000&lt;&gt;"10 - Gele"))
+SUMPRODUCT((Potentials!$F$2:$F$2000=0)*(Potentials!$B$2:$B$2000=AT497)*(Potentials!$D$2:$D$2000)*(Potentials!$E$2:$E$2000&lt;&gt;"8 - Gagne")*(Potentials!$E$2:$E$2000&lt;&gt;"9 - Perdu")*(Potentials!$E$2:$E$2000&lt;&gt;"10 - Gele")),
SUMPRODUCT((Potentials!$F$2:$F$2000)*(Potentials!$B$2:$B$2000=AT497)*(Potentials!$E$2:$E$2000&lt;&gt;"8 - Gagne")*(Potentials!$E$2:$E$2000&lt;&gt;"9 - Perdu")*(Potentials!$E$2:$E$2000&lt;&gt;"10 - Gele")*(Potentials!$O$2:$O$2000=$A$2))
+SUMPRODUCT((Potentials!$F$2:$F$2000=0)*(Potentials!$B$2:$B$2000=AT497)*(Potentials!$D$2:$D$2000)*(Potentials!$E$2:$E$2000&lt;&gt;"8 - Gagne")*(Potentials!$E$2:$E$2000&lt;&gt;"9 - Perdu")*(Potentials!$E$2:$E$2000&lt;&gt;"10 - Gele")*(Potentials!$O$2:$O$2000=$A$2)))</f>
      </c>
      <c r="BA497" t="str">
        <f>Potentials!A495</f>
      </c>
      <c r="BB497" s="2" t="str">
        <f t="array" ref="BB497" aca="1" ca="1">IF($A$2="Tous",SUMPRODUCT((Potentials!$F$2:$F$2000)*(Potentials!$A$2:$A$2000=BA497)*(Potentials!$E$2:$E$2000&lt;&gt;"8 - Gagne")*(Potentials!$E$2:$E$2000&lt;&gt;"9 - Perdu")*(Potentials!$E$2:$E$2000&lt;&gt;"10 - Gele"))
+SUMPRODUCT((Potentials!$F$2:$F$2000=0)*(Potentials!$A$2:$A$2000=BA497)*(Potentials!$D$2:$D$2000)*(Potentials!$E$2:$E$2000&lt;&gt;"8 - Gagne")*(Potentials!$E$2:$E$2000&lt;&gt;"9 - Perdu")*(Potentials!$E$2:$E$2000&lt;&gt;"10 - Gele")),
SUMPRODUCT((Potentials!$F$2:$F$2000)*(Potentials!$A$2:$A$2000=BA497)*(Potentials!$E$2:$E$2000&lt;&gt;"8 - Gagne")*(Potentials!$E$2:$E$2000&lt;&gt;"9 - Perdu")*(Potentials!$E$2:$E$2000&lt;&gt;"10 - Gele")*(Potentials!$O$2:$O$2000=$A$2))
+SUMPRODUCT((Potentials!$F$2:$F$2000=0)*(Potentials!$A$2:$A$2000=BA497)*(Potentials!$D$2:$D$2000)*(Potentials!$E$2:$E$2000&lt;&gt;"8 - Gagne")*(Potentials!$E$2:$E$2000&lt;&gt;"9 - Perdu")*(Potentials!$E$2:$E$2000&lt;&gt;"10 - Gele")*(Potentials!$O$2:$O$2000=$A$2)))</f>
      </c>
    </row>
    <row r="498" spans="1:113">
      <c r="R498" t="str">
        <f>Potentials!A496</f>
      </c>
      <c r="S498" s="1" t="str">
        <f>Potentials!M496</f>
      </c>
      <c r="T498" s="47" t="str">
        <f>IF(INDEX(Potentials!$A$1:$O$1000,MATCH(R498,Potentials!$A$1:$A$1000,0),MATCH("Origine setup",Potentials!$A$1:$O$1,0))&lt;&gt;"",0,
IF($A$2="Tous",
IF(AND($R$2=0,$S$2=0,DATE(YEAR(S498),MONTH(S498),DAY(S498))&gt;=$O$6,(DATE(YEAR(S498),MONTH(S498),DAY(S498))&lt;=$O$3),LEFT(R498,3)="PRA"),1,
IF(AND($R$2&lt;&gt;0,$S$2&lt;&gt;0,DATE(YEAR(S498),MONTH(S498),DAY(S498))&gt;=$R$2,(DATE(YEAR(S498),MONTH(S498),DAY(S498))&lt;=$S$2),LEFT(R498,3)="PRA"),1,0)),
IF(AND($R$2=0,$S$2=0,DATE(YEAR(S498),MONTH(S498),DAY(S498))&gt;=$O$6,(DATE(YEAR(S498),MONTH(S498),DAY(S498))&lt;=$O$3),INDEX(Potentials!$A$1:$O$1000,MATCH(R498,Potentials!$A$1:$A$1000,0),MATCH("Groupe",Potentials!$A$1:$O$1,0))=$A$2,LEFT(R498,3)="PRA"),1,
IF(AND($R$2&lt;&gt;0,$S$2&lt;&gt;0,DATE(YEAR(S498),MONTH(S498),DAY(S498))&gt;=$R$2,(DATE(YEAR(S498),MONTH(S498),DAY(S498))&lt;=$S$2),INDEX(Potentials!$A$1:$O$1000,MATCH(R498,Potentials!$A$1:$A$1000,0),MATCH("Groupe",Potentials!$A$1:$O$1,0))=$A$2,LEFT(R498,3)="PRA"),1,0))))</f>
      </c>
      <c r="U498" s="47" t="str">
        <f>IF(T498&lt;&gt;0,SUM($T$4:T498),0)</f>
      </c>
      <c r="V498" s="1"/>
      <c r="W498" s="17"/>
      <c r="Y498" t="str">
        <f>Projects!A496</f>
      </c>
      <c r="Z498" s="1" t="str">
        <f>Projects!I496</f>
      </c>
      <c r="AA498" s="47" t="str">
        <f>IF($A$2="Tous",
IF(AND($Y$2=0,$Z$2=0,DATE(YEAR(Z498),MONTH(Z498),DAY(Z498))&gt;=$O$6,(DATE(YEAR(Z498),MONTH(Z498),DAY(Z498))&lt;=$O$3)),1,
IF(AND($Y$2&lt;&gt;0,$Z$2&lt;&gt;0,DATE(YEAR(Z498),MONTH(Z498),DAY(Z498))&gt;=$Y$2,(DATE(YEAR(Z498),MONTH(Z498),DAY(Z498))&lt;=$Z$2)),1,0)),
IF(AND($Y$2=0,$Z$2=0,DATE(YEAR(Z498),MONTH(Z498),DAY(Z498))&gt;=$O$6,(DATE(YEAR(Z498),MONTH(Z498),DAY(Z498))&lt;=$O$3),INDEX(Projects!$A$1:$O$1000,MATCH(Y498,Projects!$A$1:$A$1000,0),MATCH("Groupe",Projects!$A$1:$O$1,0))=$A$2),1,
IF(AND($Y$2&lt;&gt;0,$Z$2&lt;&gt;0,DATE(YEAR(Z498),MONTH(Z498),DAY(Z498))&gt;=$Y$2,(DATE(YEAR(Z498),MONTH(Z498),DAY(Z498))&lt;=$Z$2),INDEX(Projects!$A$1:$O$1000,MATCH(Y498,Projects!$A$1:$A$1000,0),MATCH("Groupe",Projects!$A$1:$O$1,0))=$A$2),1,0)))</f>
      </c>
      <c r="AB498" s="47" t="str">
        <f>IF(AA498&lt;&gt;0,SUM($AA$4:AA498),0)</f>
      </c>
      <c r="AC498" s="1"/>
      <c r="AD498" s="17"/>
      <c r="AF498" t="str">
        <f>Projects!A496</f>
      </c>
      <c r="AG498" s="1" t="str">
        <f>Projects!D496</f>
      </c>
      <c r="AH498" s="47" t="str">
        <f>IF($A$2="Tous",
IF(AND($AF$2=0,$AG$2=0,DATE(YEAR(AG498),MONTH(AG498),DAY(AG498))&gt;=$O$6,(DATE(YEAR(AG498),MONTH(AG498),DAY(AG498))&lt;=$O$3)),1,
IF(AND($AF$2&lt;&gt;0,$AG$2&lt;&gt;0,DATE(YEAR(AG498),MONTH(AG498),DAY(AG498))&gt;=$AF$2,(DATE(YEAR(AG498),MONTH(AG498),DAY(AG498))&lt;=$AG$2)),1,0)),
IF(AND($AF$2=0,$AG$2=0,DATE(YEAR(AG498),MONTH(AG498),DAY(AG498))&gt;=$O$6,(DATE(YEAR(AG498),MONTH(AG498),DAY(AG498))&lt;=$O$3),INDEX(Projects!$A$1:$O$1000,MATCH(AF498,Projects!$A$1:$A$1000,0),MATCH("Groupe",Projects!$A$1:$O$1,0))=$A$2),1,
IF(AND($AF$2&lt;&gt;0,$AG$2&lt;&gt;0,DATE(YEAR(AG498),MONTH(AG498),DAY(AG498))&gt;=$AF$2,(DATE(YEAR(AG498),MONTH(AG498),DAY(AG498))&lt;=$AG$2),INDEX(Projects!$A$1:$O$1000,MATCH(AF498,Projects!$A$1:$A$1000,0),MATCH("Groupe",Projects!$A$1:$O$1,0))=$A$2),1,0)))</f>
      </c>
      <c r="AI498" s="47" t="str">
        <f>IF(AH498&lt;&gt;0,SUM($AH$4:AH498),0)</f>
      </c>
      <c r="AJ498" s="1"/>
      <c r="AK498" s="17"/>
      <c r="AM498" t="str">
        <f>Potentials!A496</f>
      </c>
      <c r="AN498" s="1" t="str">
        <f>Potentials!L496</f>
      </c>
      <c r="AO498" s="47" t="str">
        <f>IF(INDEX(Potentials!$A$1:$O$1000,MATCH(R498,Potentials!$A$1:$A$1000,0),MATCH("Origine setup",Potentials!$A$1:$O$1,0))&lt;&gt;"",0,
IF($A$2="Tous",
IF(AND($AM$2=0,$AN$2=0,DATE(YEAR(AN498),MONTH(AN498),DAY(AN498))&gt;=$O$6,(DATE(YEAR(AN498),MONTH(AN498),DAY(AN498))&lt;=$O$3),INDEX(Potentials!$A$1:$O$10000,MATCH(AM498,Potentials!$A$1:$A$1000,0),MATCH("Statut",Potentials!$A$1:$O$1,0))="9 -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IF(AND($AM$2&lt;&gt;0,$AN$2&lt;&gt;0,DATE(YEAR(AN498),MONTH(AN498),DAY(AN498))&gt;=$AM$2,(DATE(YEAR(AN498),MONTH(AN498),DAY(AN498))&lt;=$AN$2),INDEX(Potentials!$A$1:$O$10000,MATCH(AM498,Potentials!$A$1:$A$1000,0),MATCH("Statut",Potentials!$A$1:$O$1,0))="9 - Perdu"),1,0)),
IF(AND($AM$2=0,$AN$2=0,DATE(YEAR(AN498),MONTH(AN498),DAY(AN498))&gt;=$O$6,(DATE(YEAR(AN498),MONTH(AN498),DAY(AN498))&lt;=$O$3),INDEX(Potentials!$A$1:$O$1000,MATCH(AM498,Potentials!$A$1:$A$1000,0),MATCH("Groupe",Potentials!$A$1:$O$1,0))=$A$2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,MATCH(AM498,Potentials!$A$1:$A$1000,0),MATCH("Groupe",Potentials!$A$1:$O$1,0))=$A$2,INDEX(Potentials!$A$1:$O$10000,MATCH(AM498,Potentials!$A$1:$A$1000,0),MATCH("Statut",Potentials!$A$1:$O$1,0))="9 - Perdu"),1,0))))</f>
      </c>
      <c r="AP498" s="47" t="str">
        <f>IF(AO498&lt;&gt;0,SUM($AO$4:AO498),0)</f>
      </c>
      <c r="AQ498" s="1"/>
      <c r="AR498" s="17"/>
      <c r="AT498" t="str">
        <f>IF(COUNTIF($AT$4:AT497,Potentials!B496)&gt;0,"",Potentials!B496)</f>
      </c>
      <c r="AU498" s="2" t="str">
        <f t="array" ref="AU498" aca="1" ca="1">IF($A$2="Tous",SUMPRODUCT((Potentials!$F$2:$F$2000)*(Potentials!$B$2:$B$2000=AT498)*(Potentials!$E$2:$E$2000&lt;&gt;"8 - Gagne")*(Potentials!$E$2:$E$2000&lt;&gt;"9 - Perdu")*(Potentials!$E$2:$E$2000&lt;&gt;"10 - Gele"))
+SUMPRODUCT((Potentials!$F$2:$F$2000=0)*(Potentials!$B$2:$B$2000=AT498)*(Potentials!$D$2:$D$2000)*(Potentials!$E$2:$E$2000&lt;&gt;"8 - Gagne")*(Potentials!$E$2:$E$2000&lt;&gt;"9 - Perdu")*(Potentials!$E$2:$E$2000&lt;&gt;"10 - Gele")),
SUMPRODUCT((Potentials!$F$2:$F$2000)*(Potentials!$B$2:$B$2000=AT498)*(Potentials!$E$2:$E$2000&lt;&gt;"8 - Gagne")*(Potentials!$E$2:$E$2000&lt;&gt;"9 - Perdu")*(Potentials!$E$2:$E$2000&lt;&gt;"10 - Gele")*(Potentials!$O$2:$O$2000=$A$2))
+SUMPRODUCT((Potentials!$F$2:$F$2000=0)*(Potentials!$B$2:$B$2000=AT498)*(Potentials!$D$2:$D$2000)*(Potentials!$E$2:$E$2000&lt;&gt;"8 - Gagne")*(Potentials!$E$2:$E$2000&lt;&gt;"9 - Perdu")*(Potentials!$E$2:$E$2000&lt;&gt;"10 - Gele")*(Potentials!$O$2:$O$2000=$A$2)))</f>
      </c>
      <c r="BA498" t="str">
        <f>Potentials!A496</f>
      </c>
      <c r="BB498" s="2" t="str">
        <f t="array" ref="BB498" aca="1" ca="1">IF($A$2="Tous",SUMPRODUCT((Potentials!$F$2:$F$2000)*(Potentials!$A$2:$A$2000=BA498)*(Potentials!$E$2:$E$2000&lt;&gt;"8 - Gagne")*(Potentials!$E$2:$E$2000&lt;&gt;"9 - Perdu")*(Potentials!$E$2:$E$2000&lt;&gt;"10 - Gele"))
+SUMPRODUCT((Potentials!$F$2:$F$2000=0)*(Potentials!$A$2:$A$2000=BA498)*(Potentials!$D$2:$D$2000)*(Potentials!$E$2:$E$2000&lt;&gt;"8 - Gagne")*(Potentials!$E$2:$E$2000&lt;&gt;"9 - Perdu")*(Potentials!$E$2:$E$2000&lt;&gt;"10 - Gele")),
SUMPRODUCT((Potentials!$F$2:$F$2000)*(Potentials!$A$2:$A$2000=BA498)*(Potentials!$E$2:$E$2000&lt;&gt;"8 - Gagne")*(Potentials!$E$2:$E$2000&lt;&gt;"9 - Perdu")*(Potentials!$E$2:$E$2000&lt;&gt;"10 - Gele")*(Potentials!$O$2:$O$2000=$A$2))
+SUMPRODUCT((Potentials!$F$2:$F$2000=0)*(Potentials!$A$2:$A$2000=BA498)*(Potentials!$D$2:$D$2000)*(Potentials!$E$2:$E$2000&lt;&gt;"8 - Gagne")*(Potentials!$E$2:$E$2000&lt;&gt;"9 - Perdu")*(Potentials!$E$2:$E$2000&lt;&gt;"10 - Gele")*(Potentials!$O$2:$O$2000=$A$2)))</f>
      </c>
    </row>
    <row r="499" spans="1:113">
      <c r="R499" t="str">
        <f>Potentials!A497</f>
      </c>
      <c r="S499" s="1" t="str">
        <f>Potentials!M497</f>
      </c>
      <c r="T499" s="47" t="str">
        <f>IF(INDEX(Potentials!$A$1:$O$1000,MATCH(R499,Potentials!$A$1:$A$1000,0),MATCH("Origine setup",Potentials!$A$1:$O$1,0))&lt;&gt;"",0,
IF($A$2="Tous",
IF(AND($R$2=0,$S$2=0,DATE(YEAR(S499),MONTH(S499),DAY(S499))&gt;=$O$6,(DATE(YEAR(S499),MONTH(S499),DAY(S499))&lt;=$O$3),LEFT(R499,3)="PRA"),1,
IF(AND($R$2&lt;&gt;0,$S$2&lt;&gt;0,DATE(YEAR(S499),MONTH(S499),DAY(S499))&gt;=$R$2,(DATE(YEAR(S499),MONTH(S499),DAY(S499))&lt;=$S$2),LEFT(R499,3)="PRA"),1,0)),
IF(AND($R$2=0,$S$2=0,DATE(YEAR(S499),MONTH(S499),DAY(S499))&gt;=$O$6,(DATE(YEAR(S499),MONTH(S499),DAY(S499))&lt;=$O$3),INDEX(Potentials!$A$1:$O$1000,MATCH(R499,Potentials!$A$1:$A$1000,0),MATCH("Groupe",Potentials!$A$1:$O$1,0))=$A$2,LEFT(R499,3)="PRA"),1,
IF(AND($R$2&lt;&gt;0,$S$2&lt;&gt;0,DATE(YEAR(S499),MONTH(S499),DAY(S499))&gt;=$R$2,(DATE(YEAR(S499),MONTH(S499),DAY(S499))&lt;=$S$2),INDEX(Potentials!$A$1:$O$1000,MATCH(R499,Potentials!$A$1:$A$1000,0),MATCH("Groupe",Potentials!$A$1:$O$1,0))=$A$2,LEFT(R499,3)="PRA"),1,0))))</f>
      </c>
      <c r="U499" s="47" t="str">
        <f>IF(T499&lt;&gt;0,SUM($T$4:T499),0)</f>
      </c>
      <c r="V499" s="1"/>
      <c r="W499" s="17"/>
      <c r="Y499" t="str">
        <f>Projects!A497</f>
      </c>
      <c r="Z499" s="1" t="str">
        <f>Projects!I497</f>
      </c>
      <c r="AA499" s="47" t="str">
        <f>IF($A$2="Tous",
IF(AND($Y$2=0,$Z$2=0,DATE(YEAR(Z499),MONTH(Z499),DAY(Z499))&gt;=$O$6,(DATE(YEAR(Z499),MONTH(Z499),DAY(Z499))&lt;=$O$3)),1,
IF(AND($Y$2&lt;&gt;0,$Z$2&lt;&gt;0,DATE(YEAR(Z499),MONTH(Z499),DAY(Z499))&gt;=$Y$2,(DATE(YEAR(Z499),MONTH(Z499),DAY(Z499))&lt;=$Z$2)),1,0)),
IF(AND($Y$2=0,$Z$2=0,DATE(YEAR(Z499),MONTH(Z499),DAY(Z499))&gt;=$O$6,(DATE(YEAR(Z499),MONTH(Z499),DAY(Z499))&lt;=$O$3),INDEX(Projects!$A$1:$O$1000,MATCH(Y499,Projects!$A$1:$A$1000,0),MATCH("Groupe",Projects!$A$1:$O$1,0))=$A$2),1,
IF(AND($Y$2&lt;&gt;0,$Z$2&lt;&gt;0,DATE(YEAR(Z499),MONTH(Z499),DAY(Z499))&gt;=$Y$2,(DATE(YEAR(Z499),MONTH(Z499),DAY(Z499))&lt;=$Z$2),INDEX(Projects!$A$1:$O$1000,MATCH(Y499,Projects!$A$1:$A$1000,0),MATCH("Groupe",Projects!$A$1:$O$1,0))=$A$2),1,0)))</f>
      </c>
      <c r="AB499" s="47" t="str">
        <f>IF(AA499&lt;&gt;0,SUM($AA$4:AA499),0)</f>
      </c>
      <c r="AC499" s="1"/>
      <c r="AD499" s="17"/>
      <c r="AF499" t="str">
        <f>Projects!A497</f>
      </c>
      <c r="AG499" s="1" t="str">
        <f>Projects!D497</f>
      </c>
      <c r="AH499" s="47" t="str">
        <f>IF($A$2="Tous",
IF(AND($AF$2=0,$AG$2=0,DATE(YEAR(AG499),MONTH(AG499),DAY(AG499))&gt;=$O$6,(DATE(YEAR(AG499),MONTH(AG499),DAY(AG499))&lt;=$O$3)),1,
IF(AND($AF$2&lt;&gt;0,$AG$2&lt;&gt;0,DATE(YEAR(AG499),MONTH(AG499),DAY(AG499))&gt;=$AF$2,(DATE(YEAR(AG499),MONTH(AG499),DAY(AG499))&lt;=$AG$2)),1,0)),
IF(AND($AF$2=0,$AG$2=0,DATE(YEAR(AG499),MONTH(AG499),DAY(AG499))&gt;=$O$6,(DATE(YEAR(AG499),MONTH(AG499),DAY(AG499))&lt;=$O$3),INDEX(Projects!$A$1:$O$1000,MATCH(AF499,Projects!$A$1:$A$1000,0),MATCH("Groupe",Projects!$A$1:$O$1,0))=$A$2),1,
IF(AND($AF$2&lt;&gt;0,$AG$2&lt;&gt;0,DATE(YEAR(AG499),MONTH(AG499),DAY(AG499))&gt;=$AF$2,(DATE(YEAR(AG499),MONTH(AG499),DAY(AG499))&lt;=$AG$2),INDEX(Projects!$A$1:$O$1000,MATCH(AF499,Projects!$A$1:$A$1000,0),MATCH("Groupe",Projects!$A$1:$O$1,0))=$A$2),1,0)))</f>
      </c>
      <c r="AI499" s="47" t="str">
        <f>IF(AH499&lt;&gt;0,SUM($AH$4:AH499),0)</f>
      </c>
      <c r="AJ499" s="1"/>
      <c r="AK499" s="17"/>
      <c r="AM499" t="str">
        <f>Potentials!A497</f>
      </c>
      <c r="AN499" s="1" t="str">
        <f>Potentials!L497</f>
      </c>
      <c r="AO499" s="47" t="str">
        <f>IF(INDEX(Potentials!$A$1:$O$1000,MATCH(R499,Potentials!$A$1:$A$1000,0),MATCH("Origine setup",Potentials!$A$1:$O$1,0))&lt;&gt;"",0,
IF($A$2="Tous",
IF(AND($AM$2=0,$AN$2=0,DATE(YEAR(AN499),MONTH(AN499),DAY(AN499))&gt;=$O$6,(DATE(YEAR(AN499),MONTH(AN499),DAY(AN499))&lt;=$O$3),INDEX(Potentials!$A$1:$O$10000,MATCH(AM499,Potentials!$A$1:$A$1000,0),MATCH("Statut",Potentials!$A$1:$O$1,0))="9 -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IF(AND($AM$2&lt;&gt;0,$AN$2&lt;&gt;0,DATE(YEAR(AN499),MONTH(AN499),DAY(AN499))&gt;=$AM$2,(DATE(YEAR(AN499),MONTH(AN499),DAY(AN499))&lt;=$AN$2),INDEX(Potentials!$A$1:$O$10000,MATCH(AM499,Potentials!$A$1:$A$1000,0),MATCH("Statut",Potentials!$A$1:$O$1,0))="9 - Perdu"),1,0)),
IF(AND($AM$2=0,$AN$2=0,DATE(YEAR(AN499),MONTH(AN499),DAY(AN499))&gt;=$O$6,(DATE(YEAR(AN499),MONTH(AN499),DAY(AN499))&lt;=$O$3),INDEX(Potentials!$A$1:$O$1000,MATCH(AM499,Potentials!$A$1:$A$1000,0),MATCH("Groupe",Potentials!$A$1:$O$1,0))=$A$2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,MATCH(AM499,Potentials!$A$1:$A$1000,0),MATCH("Groupe",Potentials!$A$1:$O$1,0))=$A$2,INDEX(Potentials!$A$1:$O$10000,MATCH(AM499,Potentials!$A$1:$A$1000,0),MATCH("Statut",Potentials!$A$1:$O$1,0))="9 - Perdu"),1,0))))</f>
      </c>
      <c r="AP499" s="47" t="str">
        <f>IF(AO499&lt;&gt;0,SUM($AO$4:AO499),0)</f>
      </c>
      <c r="AQ499" s="1"/>
      <c r="AR499" s="17"/>
      <c r="AT499" t="str">
        <f>IF(COUNTIF($AT$4:AT498,Potentials!B497)&gt;0,"",Potentials!B497)</f>
      </c>
      <c r="AU499" s="2" t="str">
        <f t="array" ref="AU499" aca="1" ca="1">IF($A$2="Tous",SUMPRODUCT((Potentials!$F$2:$F$2000)*(Potentials!$B$2:$B$2000=AT499)*(Potentials!$E$2:$E$2000&lt;&gt;"8 - Gagne")*(Potentials!$E$2:$E$2000&lt;&gt;"9 - Perdu")*(Potentials!$E$2:$E$2000&lt;&gt;"10 - Gele"))
+SUMPRODUCT((Potentials!$F$2:$F$2000=0)*(Potentials!$B$2:$B$2000=AT499)*(Potentials!$D$2:$D$2000)*(Potentials!$E$2:$E$2000&lt;&gt;"8 - Gagne")*(Potentials!$E$2:$E$2000&lt;&gt;"9 - Perdu")*(Potentials!$E$2:$E$2000&lt;&gt;"10 - Gele")),
SUMPRODUCT((Potentials!$F$2:$F$2000)*(Potentials!$B$2:$B$2000=AT499)*(Potentials!$E$2:$E$2000&lt;&gt;"8 - Gagne")*(Potentials!$E$2:$E$2000&lt;&gt;"9 - Perdu")*(Potentials!$E$2:$E$2000&lt;&gt;"10 - Gele")*(Potentials!$O$2:$O$2000=$A$2))
+SUMPRODUCT((Potentials!$F$2:$F$2000=0)*(Potentials!$B$2:$B$2000=AT499)*(Potentials!$D$2:$D$2000)*(Potentials!$E$2:$E$2000&lt;&gt;"8 - Gagne")*(Potentials!$E$2:$E$2000&lt;&gt;"9 - Perdu")*(Potentials!$E$2:$E$2000&lt;&gt;"10 - Gele")*(Potentials!$O$2:$O$2000=$A$2)))</f>
      </c>
      <c r="BA499" t="str">
        <f>Potentials!A497</f>
      </c>
      <c r="BB499" s="2" t="str">
        <f t="array" ref="BB499" aca="1" ca="1">IF($A$2="Tous",SUMPRODUCT((Potentials!$F$2:$F$2000)*(Potentials!$A$2:$A$2000=BA499)*(Potentials!$E$2:$E$2000&lt;&gt;"8 - Gagne")*(Potentials!$E$2:$E$2000&lt;&gt;"9 - Perdu")*(Potentials!$E$2:$E$2000&lt;&gt;"10 - Gele"))
+SUMPRODUCT((Potentials!$F$2:$F$2000=0)*(Potentials!$A$2:$A$2000=BA499)*(Potentials!$D$2:$D$2000)*(Potentials!$E$2:$E$2000&lt;&gt;"8 - Gagne")*(Potentials!$E$2:$E$2000&lt;&gt;"9 - Perdu")*(Potentials!$E$2:$E$2000&lt;&gt;"10 - Gele")),
SUMPRODUCT((Potentials!$F$2:$F$2000)*(Potentials!$A$2:$A$2000=BA499)*(Potentials!$E$2:$E$2000&lt;&gt;"8 - Gagne")*(Potentials!$E$2:$E$2000&lt;&gt;"9 - Perdu")*(Potentials!$E$2:$E$2000&lt;&gt;"10 - Gele")*(Potentials!$O$2:$O$2000=$A$2))
+SUMPRODUCT((Potentials!$F$2:$F$2000=0)*(Potentials!$A$2:$A$2000=BA499)*(Potentials!$D$2:$D$2000)*(Potentials!$E$2:$E$2000&lt;&gt;"8 - Gagne")*(Potentials!$E$2:$E$2000&lt;&gt;"9 - Perdu")*(Potentials!$E$2:$E$2000&lt;&gt;"10 - Gele")*(Potentials!$O$2:$O$2000=$A$2)))</f>
      </c>
    </row>
    <row r="500" spans="1:113">
      <c r="R500" t="str">
        <f>Potentials!A498</f>
      </c>
      <c r="S500" s="1" t="str">
        <f>Potentials!M498</f>
      </c>
      <c r="T500" s="47" t="str">
        <f>IF(INDEX(Potentials!$A$1:$O$1000,MATCH(R500,Potentials!$A$1:$A$1000,0),MATCH("Origine setup",Potentials!$A$1:$O$1,0))&lt;&gt;"",0,
IF($A$2="Tous",
IF(AND($R$2=0,$S$2=0,DATE(YEAR(S500),MONTH(S500),DAY(S500))&gt;=$O$6,(DATE(YEAR(S500),MONTH(S500),DAY(S500))&lt;=$O$3),LEFT(R500,3)="PRA"),1,
IF(AND($R$2&lt;&gt;0,$S$2&lt;&gt;0,DATE(YEAR(S500),MONTH(S500),DAY(S500))&gt;=$R$2,(DATE(YEAR(S500),MONTH(S500),DAY(S500))&lt;=$S$2),LEFT(R500,3)="PRA"),1,0)),
IF(AND($R$2=0,$S$2=0,DATE(YEAR(S500),MONTH(S500),DAY(S500))&gt;=$O$6,(DATE(YEAR(S500),MONTH(S500),DAY(S500))&lt;=$O$3),INDEX(Potentials!$A$1:$O$1000,MATCH(R500,Potentials!$A$1:$A$1000,0),MATCH("Groupe",Potentials!$A$1:$O$1,0))=$A$2,LEFT(R500,3)="PRA"),1,
IF(AND($R$2&lt;&gt;0,$S$2&lt;&gt;0,DATE(YEAR(S500),MONTH(S500),DAY(S500))&gt;=$R$2,(DATE(YEAR(S500),MONTH(S500),DAY(S500))&lt;=$S$2),INDEX(Potentials!$A$1:$O$1000,MATCH(R500,Potentials!$A$1:$A$1000,0),MATCH("Groupe",Potentials!$A$1:$O$1,0))=$A$2,LEFT(R500,3)="PRA"),1,0))))</f>
      </c>
      <c r="U500" s="47" t="str">
        <f>IF(T500&lt;&gt;0,SUM($T$4:T500),0)</f>
      </c>
      <c r="V500" s="1"/>
      <c r="W500" s="17"/>
      <c r="Y500" t="str">
        <f>Projects!A498</f>
      </c>
      <c r="Z500" s="1" t="str">
        <f>Projects!I498</f>
      </c>
      <c r="AA500" s="47" t="str">
        <f>IF($A$2="Tous",
IF(AND($Y$2=0,$Z$2=0,DATE(YEAR(Z500),MONTH(Z500),DAY(Z500))&gt;=$O$6,(DATE(YEAR(Z500),MONTH(Z500),DAY(Z500))&lt;=$O$3)),1,
IF(AND($Y$2&lt;&gt;0,$Z$2&lt;&gt;0,DATE(YEAR(Z500),MONTH(Z500),DAY(Z500))&gt;=$Y$2,(DATE(YEAR(Z500),MONTH(Z500),DAY(Z500))&lt;=$Z$2)),1,0)),
IF(AND($Y$2=0,$Z$2=0,DATE(YEAR(Z500),MONTH(Z500),DAY(Z500))&gt;=$O$6,(DATE(YEAR(Z500),MONTH(Z500),DAY(Z500))&lt;=$O$3),INDEX(Projects!$A$1:$O$1000,MATCH(Y500,Projects!$A$1:$A$1000,0),MATCH("Groupe",Projects!$A$1:$O$1,0))=$A$2),1,
IF(AND($Y$2&lt;&gt;0,$Z$2&lt;&gt;0,DATE(YEAR(Z500),MONTH(Z500),DAY(Z500))&gt;=$Y$2,(DATE(YEAR(Z500),MONTH(Z500),DAY(Z500))&lt;=$Z$2),INDEX(Projects!$A$1:$O$1000,MATCH(Y500,Projects!$A$1:$A$1000,0),MATCH("Groupe",Projects!$A$1:$O$1,0))=$A$2),1,0)))</f>
      </c>
      <c r="AB500" s="47" t="str">
        <f>IF(AA500&lt;&gt;0,SUM($AA$4:AA500),0)</f>
      </c>
      <c r="AC500" s="1"/>
      <c r="AD500" s="17"/>
      <c r="AF500" t="str">
        <f>Projects!A498</f>
      </c>
      <c r="AG500" s="1" t="str">
        <f>Projects!D498</f>
      </c>
      <c r="AH500" s="47" t="str">
        <f>IF($A$2="Tous",
IF(AND($AF$2=0,$AG$2=0,DATE(YEAR(AG500),MONTH(AG500),DAY(AG500))&gt;=$O$6,(DATE(YEAR(AG500),MONTH(AG500),DAY(AG500))&lt;=$O$3)),1,
IF(AND($AF$2&lt;&gt;0,$AG$2&lt;&gt;0,DATE(YEAR(AG500),MONTH(AG500),DAY(AG500))&gt;=$AF$2,(DATE(YEAR(AG500),MONTH(AG500),DAY(AG500))&lt;=$AG$2)),1,0)),
IF(AND($AF$2=0,$AG$2=0,DATE(YEAR(AG500),MONTH(AG500),DAY(AG500))&gt;=$O$6,(DATE(YEAR(AG500),MONTH(AG500),DAY(AG500))&lt;=$O$3),INDEX(Projects!$A$1:$O$1000,MATCH(AF500,Projects!$A$1:$A$1000,0),MATCH("Groupe",Projects!$A$1:$O$1,0))=$A$2),1,
IF(AND($AF$2&lt;&gt;0,$AG$2&lt;&gt;0,DATE(YEAR(AG500),MONTH(AG500),DAY(AG500))&gt;=$AF$2,(DATE(YEAR(AG500),MONTH(AG500),DAY(AG500))&lt;=$AG$2),INDEX(Projects!$A$1:$O$1000,MATCH(AF500,Projects!$A$1:$A$1000,0),MATCH("Groupe",Projects!$A$1:$O$1,0))=$A$2),1,0)))</f>
      </c>
      <c r="AI500" s="47" t="str">
        <f>IF(AH500&lt;&gt;0,SUM($AH$4:AH500),0)</f>
      </c>
      <c r="AJ500" s="1"/>
      <c r="AK500" s="17"/>
      <c r="AM500" t="str">
        <f>Potentials!A498</f>
      </c>
      <c r="AN500" s="1" t="str">
        <f>Potentials!L498</f>
      </c>
      <c r="AO500" s="47" t="str">
        <f>IF(INDEX(Potentials!$A$1:$O$1000,MATCH(R500,Potentials!$A$1:$A$1000,0),MATCH("Origine setup",Potentials!$A$1:$O$1,0))&lt;&gt;"",0,
IF($A$2="Tous",
IF(AND($AM$2=0,$AN$2=0,DATE(YEAR(AN500),MONTH(AN500),DAY(AN500))&gt;=$O$6,(DATE(YEAR(AN500),MONTH(AN500),DAY(AN500))&lt;=$O$3),INDEX(Potentials!$A$1:$O$10000,MATCH(AM500,Potentials!$A$1:$A$1000,0),MATCH("Statut",Potentials!$A$1:$O$1,0))="9 -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IF(AND($AM$2&lt;&gt;0,$AN$2&lt;&gt;0,DATE(YEAR(AN500),MONTH(AN500),DAY(AN500))&gt;=$AM$2,(DATE(YEAR(AN500),MONTH(AN500),DAY(AN500))&lt;=$AN$2),INDEX(Potentials!$A$1:$O$10000,MATCH(AM500,Potentials!$A$1:$A$1000,0),MATCH("Statut",Potentials!$A$1:$O$1,0))="9 - Perdu"),1,0)),
IF(AND($AM$2=0,$AN$2=0,DATE(YEAR(AN500),MONTH(AN500),DAY(AN500))&gt;=$O$6,(DATE(YEAR(AN500),MONTH(AN500),DAY(AN500))&lt;=$O$3),INDEX(Potentials!$A$1:$O$1000,MATCH(AM500,Potentials!$A$1:$A$1000,0),MATCH("Groupe",Potentials!$A$1:$O$1,0))=$A$2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,MATCH(AM500,Potentials!$A$1:$A$1000,0),MATCH("Groupe",Potentials!$A$1:$O$1,0))=$A$2,INDEX(Potentials!$A$1:$O$10000,MATCH(AM500,Potentials!$A$1:$A$1000,0),MATCH("Statut",Potentials!$A$1:$O$1,0))="9 - Perdu"),1,0))))</f>
      </c>
      <c r="AP500" s="47" t="str">
        <f>IF(AO500&lt;&gt;0,SUM($AO$4:AO500),0)</f>
      </c>
      <c r="AQ500" s="1"/>
      <c r="AR500" s="17"/>
      <c r="AT500" t="str">
        <f>IF(COUNTIF($AT$4:AT499,Potentials!B498)&gt;0,"",Potentials!B498)</f>
      </c>
      <c r="AU500" s="2" t="str">
        <f t="array" ref="AU500" aca="1" ca="1">IF($A$2="Tous",SUMPRODUCT((Potentials!$F$2:$F$2000)*(Potentials!$B$2:$B$2000=AT500)*(Potentials!$E$2:$E$2000&lt;&gt;"8 - Gagne")*(Potentials!$E$2:$E$2000&lt;&gt;"9 - Perdu")*(Potentials!$E$2:$E$2000&lt;&gt;"10 - Gele"))
+SUMPRODUCT((Potentials!$F$2:$F$2000=0)*(Potentials!$B$2:$B$2000=AT500)*(Potentials!$D$2:$D$2000)*(Potentials!$E$2:$E$2000&lt;&gt;"8 - Gagne")*(Potentials!$E$2:$E$2000&lt;&gt;"9 - Perdu")*(Potentials!$E$2:$E$2000&lt;&gt;"10 - Gele")),
SUMPRODUCT((Potentials!$F$2:$F$2000)*(Potentials!$B$2:$B$2000=AT500)*(Potentials!$E$2:$E$2000&lt;&gt;"8 - Gagne")*(Potentials!$E$2:$E$2000&lt;&gt;"9 - Perdu")*(Potentials!$E$2:$E$2000&lt;&gt;"10 - Gele")*(Potentials!$O$2:$O$2000=$A$2))
+SUMPRODUCT((Potentials!$F$2:$F$2000=0)*(Potentials!$B$2:$B$2000=AT500)*(Potentials!$D$2:$D$2000)*(Potentials!$E$2:$E$2000&lt;&gt;"8 - Gagne")*(Potentials!$E$2:$E$2000&lt;&gt;"9 - Perdu")*(Potentials!$E$2:$E$2000&lt;&gt;"10 - Gele")*(Potentials!$O$2:$O$2000=$A$2)))</f>
      </c>
      <c r="BA500" t="str">
        <f>Potentials!A498</f>
      </c>
      <c r="BB500" s="2" t="str">
        <f t="array" ref="BB500" aca="1" ca="1">IF($A$2="Tous",SUMPRODUCT((Potentials!$F$2:$F$2000)*(Potentials!$A$2:$A$2000=BA500)*(Potentials!$E$2:$E$2000&lt;&gt;"8 - Gagne")*(Potentials!$E$2:$E$2000&lt;&gt;"9 - Perdu")*(Potentials!$E$2:$E$2000&lt;&gt;"10 - Gele"))
+SUMPRODUCT((Potentials!$F$2:$F$2000=0)*(Potentials!$A$2:$A$2000=BA500)*(Potentials!$D$2:$D$2000)*(Potentials!$E$2:$E$2000&lt;&gt;"8 - Gagne")*(Potentials!$E$2:$E$2000&lt;&gt;"9 - Perdu")*(Potentials!$E$2:$E$2000&lt;&gt;"10 - Gele")),
SUMPRODUCT((Potentials!$F$2:$F$2000)*(Potentials!$A$2:$A$2000=BA500)*(Potentials!$E$2:$E$2000&lt;&gt;"8 - Gagne")*(Potentials!$E$2:$E$2000&lt;&gt;"9 - Perdu")*(Potentials!$E$2:$E$2000&lt;&gt;"10 - Gele")*(Potentials!$O$2:$O$2000=$A$2))
+SUMPRODUCT((Potentials!$F$2:$F$2000=0)*(Potentials!$A$2:$A$2000=BA500)*(Potentials!$D$2:$D$2000)*(Potentials!$E$2:$E$2000&lt;&gt;"8 - Gagne")*(Potentials!$E$2:$E$2000&lt;&gt;"9 - Perdu")*(Potentials!$E$2:$E$2000&lt;&gt;"10 - Gele")*(Potentials!$O$2:$O$2000=$A$2)))</f>
      </c>
    </row>
    <row r="501" spans="1:113">
      <c r="R501" t="str">
        <f>Potentials!A499</f>
      </c>
      <c r="S501" s="1" t="str">
        <f>Potentials!M499</f>
      </c>
      <c r="T501" s="47" t="str">
        <f>IF(INDEX(Potentials!$A$1:$O$1000,MATCH(R501,Potentials!$A$1:$A$1000,0),MATCH("Origine setup",Potentials!$A$1:$O$1,0))&lt;&gt;"",0,
IF($A$2="Tous",
IF(AND($R$2=0,$S$2=0,DATE(YEAR(S501),MONTH(S501),DAY(S501))&gt;=$O$6,(DATE(YEAR(S501),MONTH(S501),DAY(S501))&lt;=$O$3),LEFT(R501,3)="PRA"),1,
IF(AND($R$2&lt;&gt;0,$S$2&lt;&gt;0,DATE(YEAR(S501),MONTH(S501),DAY(S501))&gt;=$R$2,(DATE(YEAR(S501),MONTH(S501),DAY(S501))&lt;=$S$2),LEFT(R501,3)="PRA"),1,0)),
IF(AND($R$2=0,$S$2=0,DATE(YEAR(S501),MONTH(S501),DAY(S501))&gt;=$O$6,(DATE(YEAR(S501),MONTH(S501),DAY(S501))&lt;=$O$3),INDEX(Potentials!$A$1:$O$1000,MATCH(R501,Potentials!$A$1:$A$1000,0),MATCH("Groupe",Potentials!$A$1:$O$1,0))=$A$2,LEFT(R501,3)="PRA"),1,
IF(AND($R$2&lt;&gt;0,$S$2&lt;&gt;0,DATE(YEAR(S501),MONTH(S501),DAY(S501))&gt;=$R$2,(DATE(YEAR(S501),MONTH(S501),DAY(S501))&lt;=$S$2),INDEX(Potentials!$A$1:$O$1000,MATCH(R501,Potentials!$A$1:$A$1000,0),MATCH("Groupe",Potentials!$A$1:$O$1,0))=$A$2,LEFT(R501,3)="PRA"),1,0))))</f>
      </c>
      <c r="U501" s="47" t="str">
        <f>IF(T501&lt;&gt;0,SUM($T$4:T501),0)</f>
      </c>
      <c r="V501" s="1"/>
      <c r="W501" s="17"/>
      <c r="Y501" t="str">
        <f>Projects!A499</f>
      </c>
      <c r="Z501" s="1" t="str">
        <f>Projects!I499</f>
      </c>
      <c r="AA501" s="47" t="str">
        <f>IF($A$2="Tous",
IF(AND($Y$2=0,$Z$2=0,DATE(YEAR(Z501),MONTH(Z501),DAY(Z501))&gt;=$O$6,(DATE(YEAR(Z501),MONTH(Z501),DAY(Z501))&lt;=$O$3)),1,
IF(AND($Y$2&lt;&gt;0,$Z$2&lt;&gt;0,DATE(YEAR(Z501),MONTH(Z501),DAY(Z501))&gt;=$Y$2,(DATE(YEAR(Z501),MONTH(Z501),DAY(Z501))&lt;=$Z$2)),1,0)),
IF(AND($Y$2=0,$Z$2=0,DATE(YEAR(Z501),MONTH(Z501),DAY(Z501))&gt;=$O$6,(DATE(YEAR(Z501),MONTH(Z501),DAY(Z501))&lt;=$O$3),INDEX(Projects!$A$1:$O$1000,MATCH(Y501,Projects!$A$1:$A$1000,0),MATCH("Groupe",Projects!$A$1:$O$1,0))=$A$2),1,
IF(AND($Y$2&lt;&gt;0,$Z$2&lt;&gt;0,DATE(YEAR(Z501),MONTH(Z501),DAY(Z501))&gt;=$Y$2,(DATE(YEAR(Z501),MONTH(Z501),DAY(Z501))&lt;=$Z$2),INDEX(Projects!$A$1:$O$1000,MATCH(Y501,Projects!$A$1:$A$1000,0),MATCH("Groupe",Projects!$A$1:$O$1,0))=$A$2),1,0)))</f>
      </c>
      <c r="AB501" s="47" t="str">
        <f>IF(AA501&lt;&gt;0,SUM($AA$4:AA501),0)</f>
      </c>
      <c r="AC501" s="1"/>
      <c r="AD501" s="17"/>
      <c r="AF501" t="str">
        <f>Projects!A499</f>
      </c>
      <c r="AG501" s="1" t="str">
        <f>Projects!D499</f>
      </c>
      <c r="AH501" s="47" t="str">
        <f>IF($A$2="Tous",
IF(AND($AF$2=0,$AG$2=0,DATE(YEAR(AG501),MONTH(AG501),DAY(AG501))&gt;=$O$6,(DATE(YEAR(AG501),MONTH(AG501),DAY(AG501))&lt;=$O$3)),1,
IF(AND($AF$2&lt;&gt;0,$AG$2&lt;&gt;0,DATE(YEAR(AG501),MONTH(AG501),DAY(AG501))&gt;=$AF$2,(DATE(YEAR(AG501),MONTH(AG501),DAY(AG501))&lt;=$AG$2)),1,0)),
IF(AND($AF$2=0,$AG$2=0,DATE(YEAR(AG501),MONTH(AG501),DAY(AG501))&gt;=$O$6,(DATE(YEAR(AG501),MONTH(AG501),DAY(AG501))&lt;=$O$3),INDEX(Projects!$A$1:$O$1000,MATCH(AF501,Projects!$A$1:$A$1000,0),MATCH("Groupe",Projects!$A$1:$O$1,0))=$A$2),1,
IF(AND($AF$2&lt;&gt;0,$AG$2&lt;&gt;0,DATE(YEAR(AG501),MONTH(AG501),DAY(AG501))&gt;=$AF$2,(DATE(YEAR(AG501),MONTH(AG501),DAY(AG501))&lt;=$AG$2),INDEX(Projects!$A$1:$O$1000,MATCH(AF501,Projects!$A$1:$A$1000,0),MATCH("Groupe",Projects!$A$1:$O$1,0))=$A$2),1,0)))</f>
      </c>
      <c r="AI501" s="47" t="str">
        <f>IF(AH501&lt;&gt;0,SUM($AH$4:AH501),0)</f>
      </c>
      <c r="AJ501" s="1"/>
      <c r="AK501" s="17"/>
      <c r="AM501" t="str">
        <f>Potentials!A499</f>
      </c>
      <c r="AN501" s="1" t="str">
        <f>Potentials!L499</f>
      </c>
      <c r="AO501" s="47" t="str">
        <f>IF(INDEX(Potentials!$A$1:$O$1000,MATCH(R501,Potentials!$A$1:$A$1000,0),MATCH("Origine setup",Potentials!$A$1:$O$1,0))&lt;&gt;"",0,
IF($A$2="Tous",
IF(AND($AM$2=0,$AN$2=0,DATE(YEAR(AN501),MONTH(AN501),DAY(AN501))&gt;=$O$6,(DATE(YEAR(AN501),MONTH(AN501),DAY(AN501))&lt;=$O$3),INDEX(Potentials!$A$1:$O$10000,MATCH(AM501,Potentials!$A$1:$A$1000,0),MATCH("Statut",Potentials!$A$1:$O$1,0))="9 -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IF(AND($AM$2&lt;&gt;0,$AN$2&lt;&gt;0,DATE(YEAR(AN501),MONTH(AN501),DAY(AN501))&gt;=$AM$2,(DATE(YEAR(AN501),MONTH(AN501),DAY(AN501))&lt;=$AN$2),INDEX(Potentials!$A$1:$O$10000,MATCH(AM501,Potentials!$A$1:$A$1000,0),MATCH("Statut",Potentials!$A$1:$O$1,0))="9 - Perdu"),1,0)),
IF(AND($AM$2=0,$AN$2=0,DATE(YEAR(AN501),MONTH(AN501),DAY(AN501))&gt;=$O$6,(DATE(YEAR(AN501),MONTH(AN501),DAY(AN501))&lt;=$O$3),INDEX(Potentials!$A$1:$O$1000,MATCH(AM501,Potentials!$A$1:$A$1000,0),MATCH("Groupe",Potentials!$A$1:$O$1,0))=$A$2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,MATCH(AM501,Potentials!$A$1:$A$1000,0),MATCH("Groupe",Potentials!$A$1:$O$1,0))=$A$2,INDEX(Potentials!$A$1:$O$10000,MATCH(AM501,Potentials!$A$1:$A$1000,0),MATCH("Statut",Potentials!$A$1:$O$1,0))="9 - Perdu"),1,0))))</f>
      </c>
      <c r="AP501" s="47" t="str">
        <f>IF(AO501&lt;&gt;0,SUM($AO$4:AO501),0)</f>
      </c>
      <c r="AQ501" s="1"/>
      <c r="AR501" s="17"/>
      <c r="AT501" t="str">
        <f>IF(COUNTIF($AT$4:AT500,Potentials!B499)&gt;0,"",Potentials!B499)</f>
      </c>
      <c r="AU501" s="2" t="str">
        <f t="array" ref="AU501" aca="1" ca="1">IF($A$2="Tous",SUMPRODUCT((Potentials!$F$2:$F$2000)*(Potentials!$B$2:$B$2000=AT501)*(Potentials!$E$2:$E$2000&lt;&gt;"8 - Gagne")*(Potentials!$E$2:$E$2000&lt;&gt;"9 - Perdu")*(Potentials!$E$2:$E$2000&lt;&gt;"10 - Gele"))
+SUMPRODUCT((Potentials!$F$2:$F$2000=0)*(Potentials!$B$2:$B$2000=AT501)*(Potentials!$D$2:$D$2000)*(Potentials!$E$2:$E$2000&lt;&gt;"8 - Gagne")*(Potentials!$E$2:$E$2000&lt;&gt;"9 - Perdu")*(Potentials!$E$2:$E$2000&lt;&gt;"10 - Gele")),
SUMPRODUCT((Potentials!$F$2:$F$2000)*(Potentials!$B$2:$B$2000=AT501)*(Potentials!$E$2:$E$2000&lt;&gt;"8 - Gagne")*(Potentials!$E$2:$E$2000&lt;&gt;"9 - Perdu")*(Potentials!$E$2:$E$2000&lt;&gt;"10 - Gele")*(Potentials!$O$2:$O$2000=$A$2))
+SUMPRODUCT((Potentials!$F$2:$F$2000=0)*(Potentials!$B$2:$B$2000=AT501)*(Potentials!$D$2:$D$2000)*(Potentials!$E$2:$E$2000&lt;&gt;"8 - Gagne")*(Potentials!$E$2:$E$2000&lt;&gt;"9 - Perdu")*(Potentials!$E$2:$E$2000&lt;&gt;"10 - Gele")*(Potentials!$O$2:$O$2000=$A$2)))</f>
      </c>
      <c r="BA501" t="str">
        <f>Potentials!A499</f>
      </c>
      <c r="BB501" s="2" t="str">
        <f t="array" ref="BB501" aca="1" ca="1">IF($A$2="Tous",SUMPRODUCT((Potentials!$F$2:$F$2000)*(Potentials!$A$2:$A$2000=BA501)*(Potentials!$E$2:$E$2000&lt;&gt;"8 - Gagne")*(Potentials!$E$2:$E$2000&lt;&gt;"9 - Perdu")*(Potentials!$E$2:$E$2000&lt;&gt;"10 - Gele"))
+SUMPRODUCT((Potentials!$F$2:$F$2000=0)*(Potentials!$A$2:$A$2000=BA501)*(Potentials!$D$2:$D$2000)*(Potentials!$E$2:$E$2000&lt;&gt;"8 - Gagne")*(Potentials!$E$2:$E$2000&lt;&gt;"9 - Perdu")*(Potentials!$E$2:$E$2000&lt;&gt;"10 - Gele")),
SUMPRODUCT((Potentials!$F$2:$F$2000)*(Potentials!$A$2:$A$2000=BA501)*(Potentials!$E$2:$E$2000&lt;&gt;"8 - Gagne")*(Potentials!$E$2:$E$2000&lt;&gt;"9 - Perdu")*(Potentials!$E$2:$E$2000&lt;&gt;"10 - Gele")*(Potentials!$O$2:$O$2000=$A$2))
+SUMPRODUCT((Potentials!$F$2:$F$2000=0)*(Potentials!$A$2:$A$2000=BA501)*(Potentials!$D$2:$D$2000)*(Potentials!$E$2:$E$2000&lt;&gt;"8 - Gagne")*(Potentials!$E$2:$E$2000&lt;&gt;"9 - Perdu")*(Potentials!$E$2:$E$2000&lt;&gt;"10 - Gele")*(Potentials!$O$2:$O$2000=$A$2)))</f>
      </c>
    </row>
    <row r="502" spans="1:113">
      <c r="R502" t="str">
        <f>Potentials!A500</f>
      </c>
      <c r="S502" s="1" t="str">
        <f>Potentials!M500</f>
      </c>
      <c r="T502" s="47" t="str">
        <f>IF(INDEX(Potentials!$A$1:$O$1000,MATCH(R502,Potentials!$A$1:$A$1000,0),MATCH("Origine setup",Potentials!$A$1:$O$1,0))&lt;&gt;"",0,
IF($A$2="Tous",
IF(AND($R$2=0,$S$2=0,DATE(YEAR(S502),MONTH(S502),DAY(S502))&gt;=$O$6,(DATE(YEAR(S502),MONTH(S502),DAY(S502))&lt;=$O$3),LEFT(R502,3)="PRA"),1,
IF(AND($R$2&lt;&gt;0,$S$2&lt;&gt;0,DATE(YEAR(S502),MONTH(S502),DAY(S502))&gt;=$R$2,(DATE(YEAR(S502),MONTH(S502),DAY(S502))&lt;=$S$2),LEFT(R502,3)="PRA"),1,0)),
IF(AND($R$2=0,$S$2=0,DATE(YEAR(S502),MONTH(S502),DAY(S502))&gt;=$O$6,(DATE(YEAR(S502),MONTH(S502),DAY(S502))&lt;=$O$3),INDEX(Potentials!$A$1:$O$1000,MATCH(R502,Potentials!$A$1:$A$1000,0),MATCH("Groupe",Potentials!$A$1:$O$1,0))=$A$2,LEFT(R502,3)="PRA"),1,
IF(AND($R$2&lt;&gt;0,$S$2&lt;&gt;0,DATE(YEAR(S502),MONTH(S502),DAY(S502))&gt;=$R$2,(DATE(YEAR(S502),MONTH(S502),DAY(S502))&lt;=$S$2),INDEX(Potentials!$A$1:$O$1000,MATCH(R502,Potentials!$A$1:$A$1000,0),MATCH("Groupe",Potentials!$A$1:$O$1,0))=$A$2,LEFT(R502,3)="PRA"),1,0))))</f>
      </c>
      <c r="U502" s="47" t="str">
        <f>IF(T502&lt;&gt;0,SUM($T$4:T502),0)</f>
      </c>
      <c r="V502" s="1"/>
      <c r="W502" s="17"/>
      <c r="Y502" t="str">
        <f>Projects!A500</f>
      </c>
      <c r="Z502" s="1" t="str">
        <f>Projects!I500</f>
      </c>
      <c r="AA502" s="47" t="str">
        <f>IF($A$2="Tous",
IF(AND($Y$2=0,$Z$2=0,DATE(YEAR(Z502),MONTH(Z502),DAY(Z502))&gt;=$O$6,(DATE(YEAR(Z502),MONTH(Z502),DAY(Z502))&lt;=$O$3)),1,
IF(AND($Y$2&lt;&gt;0,$Z$2&lt;&gt;0,DATE(YEAR(Z502),MONTH(Z502),DAY(Z502))&gt;=$Y$2,(DATE(YEAR(Z502),MONTH(Z502),DAY(Z502))&lt;=$Z$2)),1,0)),
IF(AND($Y$2=0,$Z$2=0,DATE(YEAR(Z502),MONTH(Z502),DAY(Z502))&gt;=$O$6,(DATE(YEAR(Z502),MONTH(Z502),DAY(Z502))&lt;=$O$3),INDEX(Projects!$A$1:$O$1000,MATCH(Y502,Projects!$A$1:$A$1000,0),MATCH("Groupe",Projects!$A$1:$O$1,0))=$A$2),1,
IF(AND($Y$2&lt;&gt;0,$Z$2&lt;&gt;0,DATE(YEAR(Z502),MONTH(Z502),DAY(Z502))&gt;=$Y$2,(DATE(YEAR(Z502),MONTH(Z502),DAY(Z502))&lt;=$Z$2),INDEX(Projects!$A$1:$O$1000,MATCH(Y502,Projects!$A$1:$A$1000,0),MATCH("Groupe",Projects!$A$1:$O$1,0))=$A$2),1,0)))</f>
      </c>
      <c r="AB502" s="47" t="str">
        <f>IF(AA502&lt;&gt;0,SUM($AA$4:AA502),0)</f>
      </c>
      <c r="AC502" s="1"/>
      <c r="AD502" s="17"/>
      <c r="AF502" t="str">
        <f>Projects!A500</f>
      </c>
      <c r="AG502" s="1" t="str">
        <f>Projects!D500</f>
      </c>
      <c r="AH502" s="47" t="str">
        <f>IF($A$2="Tous",
IF(AND($AF$2=0,$AG$2=0,DATE(YEAR(AG502),MONTH(AG502),DAY(AG502))&gt;=$O$6,(DATE(YEAR(AG502),MONTH(AG502),DAY(AG502))&lt;=$O$3)),1,
IF(AND($AF$2&lt;&gt;0,$AG$2&lt;&gt;0,DATE(YEAR(AG502),MONTH(AG502),DAY(AG502))&gt;=$AF$2,(DATE(YEAR(AG502),MONTH(AG502),DAY(AG502))&lt;=$AG$2)),1,0)),
IF(AND($AF$2=0,$AG$2=0,DATE(YEAR(AG502),MONTH(AG502),DAY(AG502))&gt;=$O$6,(DATE(YEAR(AG502),MONTH(AG502),DAY(AG502))&lt;=$O$3),INDEX(Projects!$A$1:$O$1000,MATCH(AF502,Projects!$A$1:$A$1000,0),MATCH("Groupe",Projects!$A$1:$O$1,0))=$A$2),1,
IF(AND($AF$2&lt;&gt;0,$AG$2&lt;&gt;0,DATE(YEAR(AG502),MONTH(AG502),DAY(AG502))&gt;=$AF$2,(DATE(YEAR(AG502),MONTH(AG502),DAY(AG502))&lt;=$AG$2),INDEX(Projects!$A$1:$O$1000,MATCH(AF502,Projects!$A$1:$A$1000,0),MATCH("Groupe",Projects!$A$1:$O$1,0))=$A$2),1,0)))</f>
      </c>
      <c r="AI502" s="47" t="str">
        <f>IF(AH502&lt;&gt;0,SUM($AH$4:AH502),0)</f>
      </c>
      <c r="AJ502" s="1"/>
      <c r="AK502" s="17"/>
      <c r="AM502" t="str">
        <f>Potentials!A500</f>
      </c>
      <c r="AN502" s="1" t="str">
        <f>Potentials!L500</f>
      </c>
      <c r="AO502" s="47" t="str">
        <f>IF(INDEX(Potentials!$A$1:$O$1000,MATCH(R502,Potentials!$A$1:$A$1000,0),MATCH("Origine setup",Potentials!$A$1:$O$1,0))&lt;&gt;"",0,
IF($A$2="Tous",
IF(AND($AM$2=0,$AN$2=0,DATE(YEAR(AN502),MONTH(AN502),DAY(AN502))&gt;=$O$6,(DATE(YEAR(AN502),MONTH(AN502),DAY(AN502))&lt;=$O$3),INDEX(Potentials!$A$1:$O$10000,MATCH(AM502,Potentials!$A$1:$A$1000,0),MATCH("Statut",Potentials!$A$1:$O$1,0))="9 -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IF(AND($AM$2&lt;&gt;0,$AN$2&lt;&gt;0,DATE(YEAR(AN502),MONTH(AN502),DAY(AN502))&gt;=$AM$2,(DATE(YEAR(AN502),MONTH(AN502),DAY(AN502))&lt;=$AN$2),INDEX(Potentials!$A$1:$O$10000,MATCH(AM502,Potentials!$A$1:$A$1000,0),MATCH("Statut",Potentials!$A$1:$O$1,0))="9 - Perdu"),1,0)),
IF(AND($AM$2=0,$AN$2=0,DATE(YEAR(AN502),MONTH(AN502),DAY(AN502))&gt;=$O$6,(DATE(YEAR(AN502),MONTH(AN502),DAY(AN502))&lt;=$O$3),INDEX(Potentials!$A$1:$O$1000,MATCH(AM502,Potentials!$A$1:$A$1000,0),MATCH("Groupe",Potentials!$A$1:$O$1,0))=$A$2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,MATCH(AM502,Potentials!$A$1:$A$1000,0),MATCH("Groupe",Potentials!$A$1:$O$1,0))=$A$2,INDEX(Potentials!$A$1:$O$10000,MATCH(AM502,Potentials!$A$1:$A$1000,0),MATCH("Statut",Potentials!$A$1:$O$1,0))="9 - Perdu"),1,0))))</f>
      </c>
      <c r="AP502" s="47" t="str">
        <f>IF(AO502&lt;&gt;0,SUM($AO$4:AO502),0)</f>
      </c>
      <c r="AQ502" s="1"/>
      <c r="AR502" s="17"/>
      <c r="AT502" t="str">
        <f>IF(COUNTIF($AT$4:AT501,Potentials!B500)&gt;0,"",Potentials!B500)</f>
      </c>
      <c r="AU502" s="2" t="str">
        <f t="array" ref="AU502" aca="1" ca="1">IF($A$2="Tous",SUMPRODUCT((Potentials!$F$2:$F$2000)*(Potentials!$B$2:$B$2000=AT502)*(Potentials!$E$2:$E$2000&lt;&gt;"8 - Gagne")*(Potentials!$E$2:$E$2000&lt;&gt;"9 - Perdu")*(Potentials!$E$2:$E$2000&lt;&gt;"10 - Gele"))
+SUMPRODUCT((Potentials!$F$2:$F$2000=0)*(Potentials!$B$2:$B$2000=AT502)*(Potentials!$D$2:$D$2000)*(Potentials!$E$2:$E$2000&lt;&gt;"8 - Gagne")*(Potentials!$E$2:$E$2000&lt;&gt;"9 - Perdu")*(Potentials!$E$2:$E$2000&lt;&gt;"10 - Gele")),
SUMPRODUCT((Potentials!$F$2:$F$2000)*(Potentials!$B$2:$B$2000=AT502)*(Potentials!$E$2:$E$2000&lt;&gt;"8 - Gagne")*(Potentials!$E$2:$E$2000&lt;&gt;"9 - Perdu")*(Potentials!$E$2:$E$2000&lt;&gt;"10 - Gele")*(Potentials!$O$2:$O$2000=$A$2))
+SUMPRODUCT((Potentials!$F$2:$F$2000=0)*(Potentials!$B$2:$B$2000=AT502)*(Potentials!$D$2:$D$2000)*(Potentials!$E$2:$E$2000&lt;&gt;"8 - Gagne")*(Potentials!$E$2:$E$2000&lt;&gt;"9 - Perdu")*(Potentials!$E$2:$E$2000&lt;&gt;"10 - Gele")*(Potentials!$O$2:$O$2000=$A$2)))</f>
      </c>
      <c r="BA502" t="str">
        <f>Potentials!A500</f>
      </c>
      <c r="BB502" s="2" t="str">
        <f t="array" ref="BB502" aca="1" ca="1">IF($A$2="Tous",SUMPRODUCT((Potentials!$F$2:$F$2000)*(Potentials!$A$2:$A$2000=BA502)*(Potentials!$E$2:$E$2000&lt;&gt;"8 - Gagne")*(Potentials!$E$2:$E$2000&lt;&gt;"9 - Perdu")*(Potentials!$E$2:$E$2000&lt;&gt;"10 - Gele"))
+SUMPRODUCT((Potentials!$F$2:$F$2000=0)*(Potentials!$A$2:$A$2000=BA502)*(Potentials!$D$2:$D$2000)*(Potentials!$E$2:$E$2000&lt;&gt;"8 - Gagne")*(Potentials!$E$2:$E$2000&lt;&gt;"9 - Perdu")*(Potentials!$E$2:$E$2000&lt;&gt;"10 - Gele")),
SUMPRODUCT((Potentials!$F$2:$F$2000)*(Potentials!$A$2:$A$2000=BA502)*(Potentials!$E$2:$E$2000&lt;&gt;"8 - Gagne")*(Potentials!$E$2:$E$2000&lt;&gt;"9 - Perdu")*(Potentials!$E$2:$E$2000&lt;&gt;"10 - Gele")*(Potentials!$O$2:$O$2000=$A$2))
+SUMPRODUCT((Potentials!$F$2:$F$2000=0)*(Potentials!$A$2:$A$2000=BA502)*(Potentials!$D$2:$D$2000)*(Potentials!$E$2:$E$2000&lt;&gt;"8 - Gagne")*(Potentials!$E$2:$E$2000&lt;&gt;"9 - Perdu")*(Potentials!$E$2:$E$2000&lt;&gt;"10 - Gele")*(Potentials!$O$2:$O$2000=$A$2)))</f>
      </c>
    </row>
    <row r="503" spans="1:113">
      <c r="R503" t="str">
        <f>Potentials!A501</f>
      </c>
      <c r="S503" s="1" t="str">
        <f>Potentials!M501</f>
      </c>
      <c r="T503" s="47" t="str">
        <f>IF(INDEX(Potentials!$A$1:$O$1000,MATCH(R503,Potentials!$A$1:$A$1000,0),MATCH("Origine setup",Potentials!$A$1:$O$1,0))&lt;&gt;"",0,
IF($A$2="Tous",
IF(AND($R$2=0,$S$2=0,DATE(YEAR(S503),MONTH(S503),DAY(S503))&gt;=$O$6,(DATE(YEAR(S503),MONTH(S503),DAY(S503))&lt;=$O$3),LEFT(R503,3)="PRA"),1,
IF(AND($R$2&lt;&gt;0,$S$2&lt;&gt;0,DATE(YEAR(S503),MONTH(S503),DAY(S503))&gt;=$R$2,(DATE(YEAR(S503),MONTH(S503),DAY(S503))&lt;=$S$2),LEFT(R503,3)="PRA"),1,0)),
IF(AND($R$2=0,$S$2=0,DATE(YEAR(S503),MONTH(S503),DAY(S503))&gt;=$O$6,(DATE(YEAR(S503),MONTH(S503),DAY(S503))&lt;=$O$3),INDEX(Potentials!$A$1:$O$1000,MATCH(R503,Potentials!$A$1:$A$1000,0),MATCH("Groupe",Potentials!$A$1:$O$1,0))=$A$2,LEFT(R503,3)="PRA"),1,
IF(AND($R$2&lt;&gt;0,$S$2&lt;&gt;0,DATE(YEAR(S503),MONTH(S503),DAY(S503))&gt;=$R$2,(DATE(YEAR(S503),MONTH(S503),DAY(S503))&lt;=$S$2),INDEX(Potentials!$A$1:$O$1000,MATCH(R503,Potentials!$A$1:$A$1000,0),MATCH("Groupe",Potentials!$A$1:$O$1,0))=$A$2,LEFT(R503,3)="PRA"),1,0))))</f>
      </c>
      <c r="U503" s="47" t="str">
        <f>IF(T503&lt;&gt;0,SUM($T$4:T503),0)</f>
      </c>
      <c r="V503" s="1"/>
      <c r="W503" s="17"/>
      <c r="Y503" t="str">
        <f>Projects!A501</f>
      </c>
      <c r="Z503" s="1" t="str">
        <f>Projects!I501</f>
      </c>
      <c r="AA503" s="47" t="str">
        <f>IF($A$2="Tous",
IF(AND($Y$2=0,$Z$2=0,DATE(YEAR(Z503),MONTH(Z503),DAY(Z503))&gt;=$O$6,(DATE(YEAR(Z503),MONTH(Z503),DAY(Z503))&lt;=$O$3)),1,
IF(AND($Y$2&lt;&gt;0,$Z$2&lt;&gt;0,DATE(YEAR(Z503),MONTH(Z503),DAY(Z503))&gt;=$Y$2,(DATE(YEAR(Z503),MONTH(Z503),DAY(Z503))&lt;=$Z$2)),1,0)),
IF(AND($Y$2=0,$Z$2=0,DATE(YEAR(Z503),MONTH(Z503),DAY(Z503))&gt;=$O$6,(DATE(YEAR(Z503),MONTH(Z503),DAY(Z503))&lt;=$O$3),INDEX(Projects!$A$1:$O$1000,MATCH(Y503,Projects!$A$1:$A$1000,0),MATCH("Groupe",Projects!$A$1:$O$1,0))=$A$2),1,
IF(AND($Y$2&lt;&gt;0,$Z$2&lt;&gt;0,DATE(YEAR(Z503),MONTH(Z503),DAY(Z503))&gt;=$Y$2,(DATE(YEAR(Z503),MONTH(Z503),DAY(Z503))&lt;=$Z$2),INDEX(Projects!$A$1:$O$1000,MATCH(Y503,Projects!$A$1:$A$1000,0),MATCH("Groupe",Projects!$A$1:$O$1,0))=$A$2),1,0)))</f>
      </c>
      <c r="AB503" s="47" t="str">
        <f>IF(AA503&lt;&gt;0,SUM($AA$4:AA503),0)</f>
      </c>
      <c r="AC503" s="1"/>
      <c r="AD503" s="17"/>
      <c r="AF503" t="str">
        <f>Projects!A501</f>
      </c>
      <c r="AG503" s="1" t="str">
        <f>Projects!D501</f>
      </c>
      <c r="AH503" s="47" t="str">
        <f>IF($A$2="Tous",
IF(AND($AF$2=0,$AG$2=0,DATE(YEAR(AG503),MONTH(AG503),DAY(AG503))&gt;=$O$6,(DATE(YEAR(AG503),MONTH(AG503),DAY(AG503))&lt;=$O$3)),1,
IF(AND($AF$2&lt;&gt;0,$AG$2&lt;&gt;0,DATE(YEAR(AG503),MONTH(AG503),DAY(AG503))&gt;=$AF$2,(DATE(YEAR(AG503),MONTH(AG503),DAY(AG503))&lt;=$AG$2)),1,0)),
IF(AND($AF$2=0,$AG$2=0,DATE(YEAR(AG503),MONTH(AG503),DAY(AG503))&gt;=$O$6,(DATE(YEAR(AG503),MONTH(AG503),DAY(AG503))&lt;=$O$3),INDEX(Projects!$A$1:$O$1000,MATCH(AF503,Projects!$A$1:$A$1000,0),MATCH("Groupe",Projects!$A$1:$O$1,0))=$A$2),1,
IF(AND($AF$2&lt;&gt;0,$AG$2&lt;&gt;0,DATE(YEAR(AG503),MONTH(AG503),DAY(AG503))&gt;=$AF$2,(DATE(YEAR(AG503),MONTH(AG503),DAY(AG503))&lt;=$AG$2),INDEX(Projects!$A$1:$O$1000,MATCH(AF503,Projects!$A$1:$A$1000,0),MATCH("Groupe",Projects!$A$1:$O$1,0))=$A$2),1,0)))</f>
      </c>
      <c r="AI503" s="47" t="str">
        <f>IF(AH503&lt;&gt;0,SUM($AH$4:AH503),0)</f>
      </c>
      <c r="AJ503" s="1"/>
      <c r="AK503" s="17"/>
      <c r="AM503" t="str">
        <f>Potentials!A501</f>
      </c>
      <c r="AN503" s="1" t="str">
        <f>Potentials!L501</f>
      </c>
      <c r="AO503" s="47" t="str">
        <f>IF(INDEX(Potentials!$A$1:$O$1000,MATCH(R503,Potentials!$A$1:$A$1000,0),MATCH("Origine setup",Potentials!$A$1:$O$1,0))&lt;&gt;"",0,
IF($A$2="Tous",
IF(AND($AM$2=0,$AN$2=0,DATE(YEAR(AN503),MONTH(AN503),DAY(AN503))&gt;=$O$6,(DATE(YEAR(AN503),MONTH(AN503),DAY(AN503))&lt;=$O$3),INDEX(Potentials!$A$1:$O$10000,MATCH(AM503,Potentials!$A$1:$A$1000,0),MATCH("Statut",Potentials!$A$1:$O$1,0))="9 -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IF(AND($AM$2&lt;&gt;0,$AN$2&lt;&gt;0,DATE(YEAR(AN503),MONTH(AN503),DAY(AN503))&gt;=$AM$2,(DATE(YEAR(AN503),MONTH(AN503),DAY(AN503))&lt;=$AN$2),INDEX(Potentials!$A$1:$O$10000,MATCH(AM503,Potentials!$A$1:$A$1000,0),MATCH("Statut",Potentials!$A$1:$O$1,0))="9 - Perdu"),1,0)),
IF(AND($AM$2=0,$AN$2=0,DATE(YEAR(AN503),MONTH(AN503),DAY(AN503))&gt;=$O$6,(DATE(YEAR(AN503),MONTH(AN503),DAY(AN503))&lt;=$O$3),INDEX(Potentials!$A$1:$O$1000,MATCH(AM503,Potentials!$A$1:$A$1000,0),MATCH("Groupe",Potentials!$A$1:$O$1,0))=$A$2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,MATCH(AM503,Potentials!$A$1:$A$1000,0),MATCH("Groupe",Potentials!$A$1:$O$1,0))=$A$2,INDEX(Potentials!$A$1:$O$10000,MATCH(AM503,Potentials!$A$1:$A$1000,0),MATCH("Statut",Potentials!$A$1:$O$1,0))="9 - Perdu"),1,0))))</f>
      </c>
      <c r="AP503" s="47" t="str">
        <f>IF(AO503&lt;&gt;0,SUM($AO$4:AO503),0)</f>
      </c>
      <c r="AQ503" s="1"/>
      <c r="AR503" s="17"/>
      <c r="AT503" t="str">
        <f>IF(COUNTIF($AT$4:AT502,Potentials!B501)&gt;0,"",Potentials!B501)</f>
      </c>
      <c r="AU503" s="2" t="str">
        <f t="array" ref="AU503" aca="1" ca="1">IF($A$2="Tous",SUMPRODUCT((Potentials!$F$2:$F$2000)*(Potentials!$B$2:$B$2000=AT503)*(Potentials!$E$2:$E$2000&lt;&gt;"8 - Gagne")*(Potentials!$E$2:$E$2000&lt;&gt;"9 - Perdu")*(Potentials!$E$2:$E$2000&lt;&gt;"10 - Gele"))
+SUMPRODUCT((Potentials!$F$2:$F$2000=0)*(Potentials!$B$2:$B$2000=AT503)*(Potentials!$D$2:$D$2000)*(Potentials!$E$2:$E$2000&lt;&gt;"8 - Gagne")*(Potentials!$E$2:$E$2000&lt;&gt;"9 - Perdu")*(Potentials!$E$2:$E$2000&lt;&gt;"10 - Gele")),
SUMPRODUCT((Potentials!$F$2:$F$2000)*(Potentials!$B$2:$B$2000=AT503)*(Potentials!$E$2:$E$2000&lt;&gt;"8 - Gagne")*(Potentials!$E$2:$E$2000&lt;&gt;"9 - Perdu")*(Potentials!$E$2:$E$2000&lt;&gt;"10 - Gele")*(Potentials!$O$2:$O$2000=$A$2))
+SUMPRODUCT((Potentials!$F$2:$F$2000=0)*(Potentials!$B$2:$B$2000=AT503)*(Potentials!$D$2:$D$2000)*(Potentials!$E$2:$E$2000&lt;&gt;"8 - Gagne")*(Potentials!$E$2:$E$2000&lt;&gt;"9 - Perdu")*(Potentials!$E$2:$E$2000&lt;&gt;"10 - Gele")*(Potentials!$O$2:$O$2000=$A$2)))</f>
      </c>
      <c r="BA503" t="str">
        <f>Potentials!A501</f>
      </c>
      <c r="BB503" s="2" t="str">
        <f t="array" ref="BB503" aca="1" ca="1">IF($A$2="Tous",SUMPRODUCT((Potentials!$F$2:$F$2000)*(Potentials!$A$2:$A$2000=BA503)*(Potentials!$E$2:$E$2000&lt;&gt;"8 - Gagne")*(Potentials!$E$2:$E$2000&lt;&gt;"9 - Perdu")*(Potentials!$E$2:$E$2000&lt;&gt;"10 - Gele"))
+SUMPRODUCT((Potentials!$F$2:$F$2000=0)*(Potentials!$A$2:$A$2000=BA503)*(Potentials!$D$2:$D$2000)*(Potentials!$E$2:$E$2000&lt;&gt;"8 - Gagne")*(Potentials!$E$2:$E$2000&lt;&gt;"9 - Perdu")*(Potentials!$E$2:$E$2000&lt;&gt;"10 - Gele")),
SUMPRODUCT((Potentials!$F$2:$F$2000)*(Potentials!$A$2:$A$2000=BA503)*(Potentials!$E$2:$E$2000&lt;&gt;"8 - Gagne")*(Potentials!$E$2:$E$2000&lt;&gt;"9 - Perdu")*(Potentials!$E$2:$E$2000&lt;&gt;"10 - Gele")*(Potentials!$O$2:$O$2000=$A$2))
+SUMPRODUCT((Potentials!$F$2:$F$2000=0)*(Potentials!$A$2:$A$2000=BA503)*(Potentials!$D$2:$D$2000)*(Potentials!$E$2:$E$2000&lt;&gt;"8 - Gagne")*(Potentials!$E$2:$E$2000&lt;&gt;"9 - Perdu")*(Potentials!$E$2:$E$2000&lt;&gt;"10 - Gele")*(Potentials!$O$2:$O$2000=$A$2)))</f>
      </c>
    </row>
    <row r="504" spans="1:113">
      <c r="R504" t="str">
        <f>Potentials!A502</f>
      </c>
      <c r="S504" s="1" t="str">
        <f>Potentials!M502</f>
      </c>
      <c r="T504" s="47" t="str">
        <f>IF(INDEX(Potentials!$A$1:$O$1000,MATCH(R504,Potentials!$A$1:$A$1000,0),MATCH("Origine setup",Potentials!$A$1:$O$1,0))&lt;&gt;"",0,
IF($A$2="Tous",
IF(AND($R$2=0,$S$2=0,DATE(YEAR(S504),MONTH(S504),DAY(S504))&gt;=$O$6,(DATE(YEAR(S504),MONTH(S504),DAY(S504))&lt;=$O$3),LEFT(R504,3)="PRA"),1,
IF(AND($R$2&lt;&gt;0,$S$2&lt;&gt;0,DATE(YEAR(S504),MONTH(S504),DAY(S504))&gt;=$R$2,(DATE(YEAR(S504),MONTH(S504),DAY(S504))&lt;=$S$2),LEFT(R504,3)="PRA"),1,0)),
IF(AND($R$2=0,$S$2=0,DATE(YEAR(S504),MONTH(S504),DAY(S504))&gt;=$O$6,(DATE(YEAR(S504),MONTH(S504),DAY(S504))&lt;=$O$3),INDEX(Potentials!$A$1:$O$1000,MATCH(R504,Potentials!$A$1:$A$1000,0),MATCH("Groupe",Potentials!$A$1:$O$1,0))=$A$2,LEFT(R504,3)="PRA"),1,
IF(AND($R$2&lt;&gt;0,$S$2&lt;&gt;0,DATE(YEAR(S504),MONTH(S504),DAY(S504))&gt;=$R$2,(DATE(YEAR(S504),MONTH(S504),DAY(S504))&lt;=$S$2),INDEX(Potentials!$A$1:$O$1000,MATCH(R504,Potentials!$A$1:$A$1000,0),MATCH("Groupe",Potentials!$A$1:$O$1,0))=$A$2,LEFT(R504,3)="PRA"),1,0))))</f>
      </c>
      <c r="U504" s="47" t="str">
        <f>IF(T504&lt;&gt;0,SUM($T$4:T504),0)</f>
      </c>
      <c r="V504" s="1"/>
      <c r="W504" s="17"/>
      <c r="Y504" t="str">
        <f>Projects!A502</f>
      </c>
      <c r="Z504" s="1" t="str">
        <f>Projects!I502</f>
      </c>
      <c r="AA504" s="47" t="str">
        <f>IF($A$2="Tous",
IF(AND($Y$2=0,$Z$2=0,DATE(YEAR(Z504),MONTH(Z504),DAY(Z504))&gt;=$O$6,(DATE(YEAR(Z504),MONTH(Z504),DAY(Z504))&lt;=$O$3)),1,
IF(AND($Y$2&lt;&gt;0,$Z$2&lt;&gt;0,DATE(YEAR(Z504),MONTH(Z504),DAY(Z504))&gt;=$Y$2,(DATE(YEAR(Z504),MONTH(Z504),DAY(Z504))&lt;=$Z$2)),1,0)),
IF(AND($Y$2=0,$Z$2=0,DATE(YEAR(Z504),MONTH(Z504),DAY(Z504))&gt;=$O$6,(DATE(YEAR(Z504),MONTH(Z504),DAY(Z504))&lt;=$O$3),INDEX(Projects!$A$1:$O$1000,MATCH(Y504,Projects!$A$1:$A$1000,0),MATCH("Groupe",Projects!$A$1:$O$1,0))=$A$2),1,
IF(AND($Y$2&lt;&gt;0,$Z$2&lt;&gt;0,DATE(YEAR(Z504),MONTH(Z504),DAY(Z504))&gt;=$Y$2,(DATE(YEAR(Z504),MONTH(Z504),DAY(Z504))&lt;=$Z$2),INDEX(Projects!$A$1:$O$1000,MATCH(Y504,Projects!$A$1:$A$1000,0),MATCH("Groupe",Projects!$A$1:$O$1,0))=$A$2),1,0)))</f>
      </c>
      <c r="AB504" s="47" t="str">
        <f>IF(AA504&lt;&gt;0,SUM($AA$4:AA504),0)</f>
      </c>
      <c r="AC504" s="1"/>
      <c r="AD504" s="17"/>
      <c r="AF504" t="str">
        <f>Projects!A502</f>
      </c>
      <c r="AG504" s="1" t="str">
        <f>Projects!D502</f>
      </c>
      <c r="AH504" s="47" t="str">
        <f>IF($A$2="Tous",
IF(AND($AF$2=0,$AG$2=0,DATE(YEAR(AG504),MONTH(AG504),DAY(AG504))&gt;=$O$6,(DATE(YEAR(AG504),MONTH(AG504),DAY(AG504))&lt;=$O$3)),1,
IF(AND($AF$2&lt;&gt;0,$AG$2&lt;&gt;0,DATE(YEAR(AG504),MONTH(AG504),DAY(AG504))&gt;=$AF$2,(DATE(YEAR(AG504),MONTH(AG504),DAY(AG504))&lt;=$AG$2)),1,0)),
IF(AND($AF$2=0,$AG$2=0,DATE(YEAR(AG504),MONTH(AG504),DAY(AG504))&gt;=$O$6,(DATE(YEAR(AG504),MONTH(AG504),DAY(AG504))&lt;=$O$3),INDEX(Projects!$A$1:$O$1000,MATCH(AF504,Projects!$A$1:$A$1000,0),MATCH("Groupe",Projects!$A$1:$O$1,0))=$A$2),1,
IF(AND($AF$2&lt;&gt;0,$AG$2&lt;&gt;0,DATE(YEAR(AG504),MONTH(AG504),DAY(AG504))&gt;=$AF$2,(DATE(YEAR(AG504),MONTH(AG504),DAY(AG504))&lt;=$AG$2),INDEX(Projects!$A$1:$O$1000,MATCH(AF504,Projects!$A$1:$A$1000,0),MATCH("Groupe",Projects!$A$1:$O$1,0))=$A$2),1,0)))</f>
      </c>
      <c r="AI504" s="47" t="str">
        <f>IF(AH504&lt;&gt;0,SUM($AH$4:AH504),0)</f>
      </c>
      <c r="AJ504" s="1"/>
      <c r="AK504" s="17"/>
      <c r="AM504" t="str">
        <f>Potentials!A502</f>
      </c>
      <c r="AN504" s="1" t="str">
        <f>Potentials!L502</f>
      </c>
      <c r="AO504" s="47" t="str">
        <f>IF(INDEX(Potentials!$A$1:$O$1000,MATCH(R504,Potentials!$A$1:$A$1000,0),MATCH("Origine setup",Potentials!$A$1:$O$1,0))&lt;&gt;"",0,
IF($A$2="Tous",
IF(AND($AM$2=0,$AN$2=0,DATE(YEAR(AN504),MONTH(AN504),DAY(AN504))&gt;=$O$6,(DATE(YEAR(AN504),MONTH(AN504),DAY(AN504))&lt;=$O$3),INDEX(Potentials!$A$1:$O$10000,MATCH(AM504,Potentials!$A$1:$A$1000,0),MATCH("Statut",Potentials!$A$1:$O$1,0))="9 -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IF(AND($AM$2&lt;&gt;0,$AN$2&lt;&gt;0,DATE(YEAR(AN504),MONTH(AN504),DAY(AN504))&gt;=$AM$2,(DATE(YEAR(AN504),MONTH(AN504),DAY(AN504))&lt;=$AN$2),INDEX(Potentials!$A$1:$O$10000,MATCH(AM504,Potentials!$A$1:$A$1000,0),MATCH("Statut",Potentials!$A$1:$O$1,0))="9 - Perdu"),1,0)),
IF(AND($AM$2=0,$AN$2=0,DATE(YEAR(AN504),MONTH(AN504),DAY(AN504))&gt;=$O$6,(DATE(YEAR(AN504),MONTH(AN504),DAY(AN504))&lt;=$O$3),INDEX(Potentials!$A$1:$O$1000,MATCH(AM504,Potentials!$A$1:$A$1000,0),MATCH("Groupe",Potentials!$A$1:$O$1,0))=$A$2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,MATCH(AM504,Potentials!$A$1:$A$1000,0),MATCH("Groupe",Potentials!$A$1:$O$1,0))=$A$2,INDEX(Potentials!$A$1:$O$10000,MATCH(AM504,Potentials!$A$1:$A$1000,0),MATCH("Statut",Potentials!$A$1:$O$1,0))="9 - Perdu"),1,0))))</f>
      </c>
      <c r="AP504" s="47" t="str">
        <f>IF(AO504&lt;&gt;0,SUM($AO$4:AO504),0)</f>
      </c>
      <c r="AQ504" s="1"/>
      <c r="AR504" s="17"/>
      <c r="AT504" t="str">
        <f>IF(COUNTIF($AT$4:AT503,Potentials!B502)&gt;0,"",Potentials!B502)</f>
      </c>
      <c r="AU504" s="2" t="str">
        <f t="array" ref="AU504" aca="1" ca="1">IF($A$2="Tous",SUMPRODUCT((Potentials!$F$2:$F$2000)*(Potentials!$B$2:$B$2000=AT504)*(Potentials!$E$2:$E$2000&lt;&gt;"8 - Gagne")*(Potentials!$E$2:$E$2000&lt;&gt;"9 - Perdu")*(Potentials!$E$2:$E$2000&lt;&gt;"10 - Gele"))
+SUMPRODUCT((Potentials!$F$2:$F$2000=0)*(Potentials!$B$2:$B$2000=AT504)*(Potentials!$D$2:$D$2000)*(Potentials!$E$2:$E$2000&lt;&gt;"8 - Gagne")*(Potentials!$E$2:$E$2000&lt;&gt;"9 - Perdu")*(Potentials!$E$2:$E$2000&lt;&gt;"10 - Gele")),
SUMPRODUCT((Potentials!$F$2:$F$2000)*(Potentials!$B$2:$B$2000=AT504)*(Potentials!$E$2:$E$2000&lt;&gt;"8 - Gagne")*(Potentials!$E$2:$E$2000&lt;&gt;"9 - Perdu")*(Potentials!$E$2:$E$2000&lt;&gt;"10 - Gele")*(Potentials!$O$2:$O$2000=$A$2))
+SUMPRODUCT((Potentials!$F$2:$F$2000=0)*(Potentials!$B$2:$B$2000=AT504)*(Potentials!$D$2:$D$2000)*(Potentials!$E$2:$E$2000&lt;&gt;"8 - Gagne")*(Potentials!$E$2:$E$2000&lt;&gt;"9 - Perdu")*(Potentials!$E$2:$E$2000&lt;&gt;"10 - Gele")*(Potentials!$O$2:$O$2000=$A$2)))</f>
      </c>
      <c r="BA504" t="str">
        <f>Potentials!A502</f>
      </c>
      <c r="BB504" s="2" t="str">
        <f t="array" ref="BB504" aca="1" ca="1">IF($A$2="Tous",SUMPRODUCT((Potentials!$F$2:$F$2000)*(Potentials!$A$2:$A$2000=BA504)*(Potentials!$E$2:$E$2000&lt;&gt;"8 - Gagne")*(Potentials!$E$2:$E$2000&lt;&gt;"9 - Perdu")*(Potentials!$E$2:$E$2000&lt;&gt;"10 - Gele"))
+SUMPRODUCT((Potentials!$F$2:$F$2000=0)*(Potentials!$A$2:$A$2000=BA504)*(Potentials!$D$2:$D$2000)*(Potentials!$E$2:$E$2000&lt;&gt;"8 - Gagne")*(Potentials!$E$2:$E$2000&lt;&gt;"9 - Perdu")*(Potentials!$E$2:$E$2000&lt;&gt;"10 - Gele")),
SUMPRODUCT((Potentials!$F$2:$F$2000)*(Potentials!$A$2:$A$2000=BA504)*(Potentials!$E$2:$E$2000&lt;&gt;"8 - Gagne")*(Potentials!$E$2:$E$2000&lt;&gt;"9 - Perdu")*(Potentials!$E$2:$E$2000&lt;&gt;"10 - Gele")*(Potentials!$O$2:$O$2000=$A$2))
+SUMPRODUCT((Potentials!$F$2:$F$2000=0)*(Potentials!$A$2:$A$2000=BA504)*(Potentials!$D$2:$D$2000)*(Potentials!$E$2:$E$2000&lt;&gt;"8 - Gagne")*(Potentials!$E$2:$E$2000&lt;&gt;"9 - Perdu")*(Potentials!$E$2:$E$2000&lt;&gt;"10 - Gele")*(Potentials!$O$2:$O$2000=$A$2)))</f>
      </c>
    </row>
    <row r="505" spans="1:113">
      <c r="R505" t="str">
        <f>Potentials!A503</f>
      </c>
      <c r="S505" s="1" t="str">
        <f>Potentials!M503</f>
      </c>
      <c r="T505" s="47" t="str">
        <f>IF(INDEX(Potentials!$A$1:$O$1000,MATCH(R505,Potentials!$A$1:$A$1000,0),MATCH("Origine setup",Potentials!$A$1:$O$1,0))&lt;&gt;"",0,
IF($A$2="Tous",
IF(AND($R$2=0,$S$2=0,DATE(YEAR(S505),MONTH(S505),DAY(S505))&gt;=$O$6,(DATE(YEAR(S505),MONTH(S505),DAY(S505))&lt;=$O$3),LEFT(R505,3)="PRA"),1,
IF(AND($R$2&lt;&gt;0,$S$2&lt;&gt;0,DATE(YEAR(S505),MONTH(S505),DAY(S505))&gt;=$R$2,(DATE(YEAR(S505),MONTH(S505),DAY(S505))&lt;=$S$2),LEFT(R505,3)="PRA"),1,0)),
IF(AND($R$2=0,$S$2=0,DATE(YEAR(S505),MONTH(S505),DAY(S505))&gt;=$O$6,(DATE(YEAR(S505),MONTH(S505),DAY(S505))&lt;=$O$3),INDEX(Potentials!$A$1:$O$1000,MATCH(R505,Potentials!$A$1:$A$1000,0),MATCH("Groupe",Potentials!$A$1:$O$1,0))=$A$2,LEFT(R505,3)="PRA"),1,
IF(AND($R$2&lt;&gt;0,$S$2&lt;&gt;0,DATE(YEAR(S505),MONTH(S505),DAY(S505))&gt;=$R$2,(DATE(YEAR(S505),MONTH(S505),DAY(S505))&lt;=$S$2),INDEX(Potentials!$A$1:$O$1000,MATCH(R505,Potentials!$A$1:$A$1000,0),MATCH("Groupe",Potentials!$A$1:$O$1,0))=$A$2,LEFT(R505,3)="PRA"),1,0))))</f>
      </c>
      <c r="U505" s="47" t="str">
        <f>IF(T505&lt;&gt;0,SUM($T$4:T505),0)</f>
      </c>
      <c r="V505" s="1"/>
      <c r="W505" s="17"/>
      <c r="Y505" t="str">
        <f>Projects!A503</f>
      </c>
      <c r="Z505" s="1" t="str">
        <f>Projects!I503</f>
      </c>
      <c r="AA505" s="47" t="str">
        <f>IF($A$2="Tous",
IF(AND($Y$2=0,$Z$2=0,DATE(YEAR(Z505),MONTH(Z505),DAY(Z505))&gt;=$O$6,(DATE(YEAR(Z505),MONTH(Z505),DAY(Z505))&lt;=$O$3)),1,
IF(AND($Y$2&lt;&gt;0,$Z$2&lt;&gt;0,DATE(YEAR(Z505),MONTH(Z505),DAY(Z505))&gt;=$Y$2,(DATE(YEAR(Z505),MONTH(Z505),DAY(Z505))&lt;=$Z$2)),1,0)),
IF(AND($Y$2=0,$Z$2=0,DATE(YEAR(Z505),MONTH(Z505),DAY(Z505))&gt;=$O$6,(DATE(YEAR(Z505),MONTH(Z505),DAY(Z505))&lt;=$O$3),INDEX(Projects!$A$1:$O$1000,MATCH(Y505,Projects!$A$1:$A$1000,0),MATCH("Groupe",Projects!$A$1:$O$1,0))=$A$2),1,
IF(AND($Y$2&lt;&gt;0,$Z$2&lt;&gt;0,DATE(YEAR(Z505),MONTH(Z505),DAY(Z505))&gt;=$Y$2,(DATE(YEAR(Z505),MONTH(Z505),DAY(Z505))&lt;=$Z$2),INDEX(Projects!$A$1:$O$1000,MATCH(Y505,Projects!$A$1:$A$1000,0),MATCH("Groupe",Projects!$A$1:$O$1,0))=$A$2),1,0)))</f>
      </c>
      <c r="AB505" s="47" t="str">
        <f>IF(AA505&lt;&gt;0,SUM($AA$4:AA505),0)</f>
      </c>
      <c r="AC505" s="1"/>
      <c r="AD505" s="17"/>
      <c r="AF505" t="str">
        <f>Projects!A503</f>
      </c>
      <c r="AG505" s="1" t="str">
        <f>Projects!D503</f>
      </c>
      <c r="AH505" s="47" t="str">
        <f>IF($A$2="Tous",
IF(AND($AF$2=0,$AG$2=0,DATE(YEAR(AG505),MONTH(AG505),DAY(AG505))&gt;=$O$6,(DATE(YEAR(AG505),MONTH(AG505),DAY(AG505))&lt;=$O$3)),1,
IF(AND($AF$2&lt;&gt;0,$AG$2&lt;&gt;0,DATE(YEAR(AG505),MONTH(AG505),DAY(AG505))&gt;=$AF$2,(DATE(YEAR(AG505),MONTH(AG505),DAY(AG505))&lt;=$AG$2)),1,0)),
IF(AND($AF$2=0,$AG$2=0,DATE(YEAR(AG505),MONTH(AG505),DAY(AG505))&gt;=$O$6,(DATE(YEAR(AG505),MONTH(AG505),DAY(AG505))&lt;=$O$3),INDEX(Projects!$A$1:$O$1000,MATCH(AF505,Projects!$A$1:$A$1000,0),MATCH("Groupe",Projects!$A$1:$O$1,0))=$A$2),1,
IF(AND($AF$2&lt;&gt;0,$AG$2&lt;&gt;0,DATE(YEAR(AG505),MONTH(AG505),DAY(AG505))&gt;=$AF$2,(DATE(YEAR(AG505),MONTH(AG505),DAY(AG505))&lt;=$AG$2),INDEX(Projects!$A$1:$O$1000,MATCH(AF505,Projects!$A$1:$A$1000,0),MATCH("Groupe",Projects!$A$1:$O$1,0))=$A$2),1,0)))</f>
      </c>
      <c r="AI505" s="47" t="str">
        <f>IF(AH505&lt;&gt;0,SUM($AH$4:AH505),0)</f>
      </c>
      <c r="AJ505" s="1"/>
      <c r="AK505" s="17"/>
      <c r="AM505" t="str">
        <f>Potentials!A503</f>
      </c>
      <c r="AN505" s="1" t="str">
        <f>Potentials!L503</f>
      </c>
      <c r="AO505" s="47" t="str">
        <f>IF(INDEX(Potentials!$A$1:$O$1000,MATCH(R505,Potentials!$A$1:$A$1000,0),MATCH("Origine setup",Potentials!$A$1:$O$1,0))&lt;&gt;"",0,
IF($A$2="Tous",
IF(AND($AM$2=0,$AN$2=0,DATE(YEAR(AN505),MONTH(AN505),DAY(AN505))&gt;=$O$6,(DATE(YEAR(AN505),MONTH(AN505),DAY(AN505))&lt;=$O$3),INDEX(Potentials!$A$1:$O$10000,MATCH(AM505,Potentials!$A$1:$A$1000,0),MATCH("Statut",Potentials!$A$1:$O$1,0))="9 -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IF(AND($AM$2&lt;&gt;0,$AN$2&lt;&gt;0,DATE(YEAR(AN505),MONTH(AN505),DAY(AN505))&gt;=$AM$2,(DATE(YEAR(AN505),MONTH(AN505),DAY(AN505))&lt;=$AN$2),INDEX(Potentials!$A$1:$O$10000,MATCH(AM505,Potentials!$A$1:$A$1000,0),MATCH("Statut",Potentials!$A$1:$O$1,0))="9 - Perdu"),1,0)),
IF(AND($AM$2=0,$AN$2=0,DATE(YEAR(AN505),MONTH(AN505),DAY(AN505))&gt;=$O$6,(DATE(YEAR(AN505),MONTH(AN505),DAY(AN505))&lt;=$O$3),INDEX(Potentials!$A$1:$O$1000,MATCH(AM505,Potentials!$A$1:$A$1000,0),MATCH("Groupe",Potentials!$A$1:$O$1,0))=$A$2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,MATCH(AM505,Potentials!$A$1:$A$1000,0),MATCH("Groupe",Potentials!$A$1:$O$1,0))=$A$2,INDEX(Potentials!$A$1:$O$10000,MATCH(AM505,Potentials!$A$1:$A$1000,0),MATCH("Statut",Potentials!$A$1:$O$1,0))="9 - Perdu"),1,0))))</f>
      </c>
      <c r="AP505" s="47" t="str">
        <f>IF(AO505&lt;&gt;0,SUM($AO$4:AO505),0)</f>
      </c>
      <c r="AQ505" s="1"/>
      <c r="AR505" s="17"/>
      <c r="AT505" t="str">
        <f>IF(COUNTIF($AT$4:AT504,Potentials!B503)&gt;0,"",Potentials!B503)</f>
      </c>
      <c r="AU505" s="2" t="str">
        <f t="array" ref="AU505" aca="1" ca="1">IF($A$2="Tous",SUMPRODUCT((Potentials!$F$2:$F$2000)*(Potentials!$B$2:$B$2000=AT505)*(Potentials!$E$2:$E$2000&lt;&gt;"8 - Gagne")*(Potentials!$E$2:$E$2000&lt;&gt;"9 - Perdu")*(Potentials!$E$2:$E$2000&lt;&gt;"10 - Gele"))
+SUMPRODUCT((Potentials!$F$2:$F$2000=0)*(Potentials!$B$2:$B$2000=AT505)*(Potentials!$D$2:$D$2000)*(Potentials!$E$2:$E$2000&lt;&gt;"8 - Gagne")*(Potentials!$E$2:$E$2000&lt;&gt;"9 - Perdu")*(Potentials!$E$2:$E$2000&lt;&gt;"10 - Gele")),
SUMPRODUCT((Potentials!$F$2:$F$2000)*(Potentials!$B$2:$B$2000=AT505)*(Potentials!$E$2:$E$2000&lt;&gt;"8 - Gagne")*(Potentials!$E$2:$E$2000&lt;&gt;"9 - Perdu")*(Potentials!$E$2:$E$2000&lt;&gt;"10 - Gele")*(Potentials!$O$2:$O$2000=$A$2))
+SUMPRODUCT((Potentials!$F$2:$F$2000=0)*(Potentials!$B$2:$B$2000=AT505)*(Potentials!$D$2:$D$2000)*(Potentials!$E$2:$E$2000&lt;&gt;"8 - Gagne")*(Potentials!$E$2:$E$2000&lt;&gt;"9 - Perdu")*(Potentials!$E$2:$E$2000&lt;&gt;"10 - Gele")*(Potentials!$O$2:$O$2000=$A$2)))</f>
      </c>
      <c r="BA505" t="str">
        <f>Potentials!A503</f>
      </c>
      <c r="BB505" s="2" t="str">
        <f t="array" ref="BB505" aca="1" ca="1">IF($A$2="Tous",SUMPRODUCT((Potentials!$F$2:$F$2000)*(Potentials!$A$2:$A$2000=BA505)*(Potentials!$E$2:$E$2000&lt;&gt;"8 - Gagne")*(Potentials!$E$2:$E$2000&lt;&gt;"9 - Perdu")*(Potentials!$E$2:$E$2000&lt;&gt;"10 - Gele"))
+SUMPRODUCT((Potentials!$F$2:$F$2000=0)*(Potentials!$A$2:$A$2000=BA505)*(Potentials!$D$2:$D$2000)*(Potentials!$E$2:$E$2000&lt;&gt;"8 - Gagne")*(Potentials!$E$2:$E$2000&lt;&gt;"9 - Perdu")*(Potentials!$E$2:$E$2000&lt;&gt;"10 - Gele")),
SUMPRODUCT((Potentials!$F$2:$F$2000)*(Potentials!$A$2:$A$2000=BA505)*(Potentials!$E$2:$E$2000&lt;&gt;"8 - Gagne")*(Potentials!$E$2:$E$2000&lt;&gt;"9 - Perdu")*(Potentials!$E$2:$E$2000&lt;&gt;"10 - Gele")*(Potentials!$O$2:$O$2000=$A$2))
+SUMPRODUCT((Potentials!$F$2:$F$2000=0)*(Potentials!$A$2:$A$2000=BA505)*(Potentials!$D$2:$D$2000)*(Potentials!$E$2:$E$2000&lt;&gt;"8 - Gagne")*(Potentials!$E$2:$E$2000&lt;&gt;"9 - Perdu")*(Potentials!$E$2:$E$2000&lt;&gt;"10 - Gele")*(Potentials!$O$2:$O$2000=$A$2)))</f>
      </c>
    </row>
    <row r="506" spans="1:113">
      <c r="R506" t="str">
        <f>Potentials!A504</f>
      </c>
      <c r="S506" s="1" t="str">
        <f>Potentials!M504</f>
      </c>
      <c r="T506" s="47" t="str">
        <f>IF(INDEX(Potentials!$A$1:$O$1000,MATCH(R506,Potentials!$A$1:$A$1000,0),MATCH("Origine setup",Potentials!$A$1:$O$1,0))&lt;&gt;"",0,
IF($A$2="Tous",
IF(AND($R$2=0,$S$2=0,DATE(YEAR(S506),MONTH(S506),DAY(S506))&gt;=$O$6,(DATE(YEAR(S506),MONTH(S506),DAY(S506))&lt;=$O$3),LEFT(R506,3)="PRA"),1,
IF(AND($R$2&lt;&gt;0,$S$2&lt;&gt;0,DATE(YEAR(S506),MONTH(S506),DAY(S506))&gt;=$R$2,(DATE(YEAR(S506),MONTH(S506),DAY(S506))&lt;=$S$2),LEFT(R506,3)="PRA"),1,0)),
IF(AND($R$2=0,$S$2=0,DATE(YEAR(S506),MONTH(S506),DAY(S506))&gt;=$O$6,(DATE(YEAR(S506),MONTH(S506),DAY(S506))&lt;=$O$3),INDEX(Potentials!$A$1:$O$1000,MATCH(R506,Potentials!$A$1:$A$1000,0),MATCH("Groupe",Potentials!$A$1:$O$1,0))=$A$2,LEFT(R506,3)="PRA"),1,
IF(AND($R$2&lt;&gt;0,$S$2&lt;&gt;0,DATE(YEAR(S506),MONTH(S506),DAY(S506))&gt;=$R$2,(DATE(YEAR(S506),MONTH(S506),DAY(S506))&lt;=$S$2),INDEX(Potentials!$A$1:$O$1000,MATCH(R506,Potentials!$A$1:$A$1000,0),MATCH("Groupe",Potentials!$A$1:$O$1,0))=$A$2,LEFT(R506,3)="PRA"),1,0))))</f>
      </c>
      <c r="U506" s="47" t="str">
        <f>IF(T506&lt;&gt;0,SUM($T$4:T506),0)</f>
      </c>
      <c r="V506" s="1"/>
      <c r="W506" s="17"/>
      <c r="Y506" t="str">
        <f>Projects!A504</f>
      </c>
      <c r="Z506" s="1" t="str">
        <f>Projects!I504</f>
      </c>
      <c r="AA506" s="47" t="str">
        <f>IF($A$2="Tous",
IF(AND($Y$2=0,$Z$2=0,DATE(YEAR(Z506),MONTH(Z506),DAY(Z506))&gt;=$O$6,(DATE(YEAR(Z506),MONTH(Z506),DAY(Z506))&lt;=$O$3)),1,
IF(AND($Y$2&lt;&gt;0,$Z$2&lt;&gt;0,DATE(YEAR(Z506),MONTH(Z506),DAY(Z506))&gt;=$Y$2,(DATE(YEAR(Z506),MONTH(Z506),DAY(Z506))&lt;=$Z$2)),1,0)),
IF(AND($Y$2=0,$Z$2=0,DATE(YEAR(Z506),MONTH(Z506),DAY(Z506))&gt;=$O$6,(DATE(YEAR(Z506),MONTH(Z506),DAY(Z506))&lt;=$O$3),INDEX(Projects!$A$1:$O$1000,MATCH(Y506,Projects!$A$1:$A$1000,0),MATCH("Groupe",Projects!$A$1:$O$1,0))=$A$2),1,
IF(AND($Y$2&lt;&gt;0,$Z$2&lt;&gt;0,DATE(YEAR(Z506),MONTH(Z506),DAY(Z506))&gt;=$Y$2,(DATE(YEAR(Z506),MONTH(Z506),DAY(Z506))&lt;=$Z$2),INDEX(Projects!$A$1:$O$1000,MATCH(Y506,Projects!$A$1:$A$1000,0),MATCH("Groupe",Projects!$A$1:$O$1,0))=$A$2),1,0)))</f>
      </c>
      <c r="AB506" s="47" t="str">
        <f>IF(AA506&lt;&gt;0,SUM($AA$4:AA506),0)</f>
      </c>
      <c r="AC506" s="1"/>
      <c r="AD506" s="17"/>
      <c r="AF506" t="str">
        <f>Projects!A504</f>
      </c>
      <c r="AG506" s="1" t="str">
        <f>Projects!D504</f>
      </c>
      <c r="AH506" s="47" t="str">
        <f>IF($A$2="Tous",
IF(AND($AF$2=0,$AG$2=0,DATE(YEAR(AG506),MONTH(AG506),DAY(AG506))&gt;=$O$6,(DATE(YEAR(AG506),MONTH(AG506),DAY(AG506))&lt;=$O$3)),1,
IF(AND($AF$2&lt;&gt;0,$AG$2&lt;&gt;0,DATE(YEAR(AG506),MONTH(AG506),DAY(AG506))&gt;=$AF$2,(DATE(YEAR(AG506),MONTH(AG506),DAY(AG506))&lt;=$AG$2)),1,0)),
IF(AND($AF$2=0,$AG$2=0,DATE(YEAR(AG506),MONTH(AG506),DAY(AG506))&gt;=$O$6,(DATE(YEAR(AG506),MONTH(AG506),DAY(AG506))&lt;=$O$3),INDEX(Projects!$A$1:$O$1000,MATCH(AF506,Projects!$A$1:$A$1000,0),MATCH("Groupe",Projects!$A$1:$O$1,0))=$A$2),1,
IF(AND($AF$2&lt;&gt;0,$AG$2&lt;&gt;0,DATE(YEAR(AG506),MONTH(AG506),DAY(AG506))&gt;=$AF$2,(DATE(YEAR(AG506),MONTH(AG506),DAY(AG506))&lt;=$AG$2),INDEX(Projects!$A$1:$O$1000,MATCH(AF506,Projects!$A$1:$A$1000,0),MATCH("Groupe",Projects!$A$1:$O$1,0))=$A$2),1,0)))</f>
      </c>
      <c r="AI506" s="47" t="str">
        <f>IF(AH506&lt;&gt;0,SUM($AH$4:AH506),0)</f>
      </c>
      <c r="AJ506" s="1"/>
      <c r="AK506" s="17"/>
      <c r="AM506" t="str">
        <f>Potentials!A504</f>
      </c>
      <c r="AN506" s="1" t="str">
        <f>Potentials!L504</f>
      </c>
      <c r="AO506" s="47" t="str">
        <f>IF(INDEX(Potentials!$A$1:$O$1000,MATCH(R506,Potentials!$A$1:$A$1000,0),MATCH("Origine setup",Potentials!$A$1:$O$1,0))&lt;&gt;"",0,
IF($A$2="Tous",
IF(AND($AM$2=0,$AN$2=0,DATE(YEAR(AN506),MONTH(AN506),DAY(AN506))&gt;=$O$6,(DATE(YEAR(AN506),MONTH(AN506),DAY(AN506))&lt;=$O$3),INDEX(Potentials!$A$1:$O$10000,MATCH(AM506,Potentials!$A$1:$A$1000,0),MATCH("Statut",Potentials!$A$1:$O$1,0))="9 -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IF(AND($AM$2&lt;&gt;0,$AN$2&lt;&gt;0,DATE(YEAR(AN506),MONTH(AN506),DAY(AN506))&gt;=$AM$2,(DATE(YEAR(AN506),MONTH(AN506),DAY(AN506))&lt;=$AN$2),INDEX(Potentials!$A$1:$O$10000,MATCH(AM506,Potentials!$A$1:$A$1000,0),MATCH("Statut",Potentials!$A$1:$O$1,0))="9 - Perdu"),1,0)),
IF(AND($AM$2=0,$AN$2=0,DATE(YEAR(AN506),MONTH(AN506),DAY(AN506))&gt;=$O$6,(DATE(YEAR(AN506),MONTH(AN506),DAY(AN506))&lt;=$O$3),INDEX(Potentials!$A$1:$O$1000,MATCH(AM506,Potentials!$A$1:$A$1000,0),MATCH("Groupe",Potentials!$A$1:$O$1,0))=$A$2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,MATCH(AM506,Potentials!$A$1:$A$1000,0),MATCH("Groupe",Potentials!$A$1:$O$1,0))=$A$2,INDEX(Potentials!$A$1:$O$10000,MATCH(AM506,Potentials!$A$1:$A$1000,0),MATCH("Statut",Potentials!$A$1:$O$1,0))="9 - Perdu"),1,0))))</f>
      </c>
      <c r="AP506" s="47" t="str">
        <f>IF(AO506&lt;&gt;0,SUM($AO$4:AO506),0)</f>
      </c>
      <c r="AQ506" s="1"/>
      <c r="AR506" s="17"/>
      <c r="AT506" t="str">
        <f>IF(COUNTIF($AT$4:AT505,Potentials!B504)&gt;0,"",Potentials!B504)</f>
      </c>
      <c r="AU506" s="2" t="str">
        <f t="array" ref="AU506" aca="1" ca="1">IF($A$2="Tous",SUMPRODUCT((Potentials!$F$2:$F$2000)*(Potentials!$B$2:$B$2000=AT506)*(Potentials!$E$2:$E$2000&lt;&gt;"8 - Gagne")*(Potentials!$E$2:$E$2000&lt;&gt;"9 - Perdu")*(Potentials!$E$2:$E$2000&lt;&gt;"10 - Gele"))
+SUMPRODUCT((Potentials!$F$2:$F$2000=0)*(Potentials!$B$2:$B$2000=AT506)*(Potentials!$D$2:$D$2000)*(Potentials!$E$2:$E$2000&lt;&gt;"8 - Gagne")*(Potentials!$E$2:$E$2000&lt;&gt;"9 - Perdu")*(Potentials!$E$2:$E$2000&lt;&gt;"10 - Gele")),
SUMPRODUCT((Potentials!$F$2:$F$2000)*(Potentials!$B$2:$B$2000=AT506)*(Potentials!$E$2:$E$2000&lt;&gt;"8 - Gagne")*(Potentials!$E$2:$E$2000&lt;&gt;"9 - Perdu")*(Potentials!$E$2:$E$2000&lt;&gt;"10 - Gele")*(Potentials!$O$2:$O$2000=$A$2))
+SUMPRODUCT((Potentials!$F$2:$F$2000=0)*(Potentials!$B$2:$B$2000=AT506)*(Potentials!$D$2:$D$2000)*(Potentials!$E$2:$E$2000&lt;&gt;"8 - Gagne")*(Potentials!$E$2:$E$2000&lt;&gt;"9 - Perdu")*(Potentials!$E$2:$E$2000&lt;&gt;"10 - Gele")*(Potentials!$O$2:$O$2000=$A$2)))</f>
      </c>
      <c r="BA506" t="str">
        <f>Potentials!A504</f>
      </c>
      <c r="BB506" s="2" t="str">
        <f t="array" ref="BB506" aca="1" ca="1">IF($A$2="Tous",SUMPRODUCT((Potentials!$F$2:$F$2000)*(Potentials!$A$2:$A$2000=BA506)*(Potentials!$E$2:$E$2000&lt;&gt;"8 - Gagne")*(Potentials!$E$2:$E$2000&lt;&gt;"9 - Perdu")*(Potentials!$E$2:$E$2000&lt;&gt;"10 - Gele"))
+SUMPRODUCT((Potentials!$F$2:$F$2000=0)*(Potentials!$A$2:$A$2000=BA506)*(Potentials!$D$2:$D$2000)*(Potentials!$E$2:$E$2000&lt;&gt;"8 - Gagne")*(Potentials!$E$2:$E$2000&lt;&gt;"9 - Perdu")*(Potentials!$E$2:$E$2000&lt;&gt;"10 - Gele")),
SUMPRODUCT((Potentials!$F$2:$F$2000)*(Potentials!$A$2:$A$2000=BA506)*(Potentials!$E$2:$E$2000&lt;&gt;"8 - Gagne")*(Potentials!$E$2:$E$2000&lt;&gt;"9 - Perdu")*(Potentials!$E$2:$E$2000&lt;&gt;"10 - Gele")*(Potentials!$O$2:$O$2000=$A$2))
+SUMPRODUCT((Potentials!$F$2:$F$2000=0)*(Potentials!$A$2:$A$2000=BA506)*(Potentials!$D$2:$D$2000)*(Potentials!$E$2:$E$2000&lt;&gt;"8 - Gagne")*(Potentials!$E$2:$E$2000&lt;&gt;"9 - Perdu")*(Potentials!$E$2:$E$2000&lt;&gt;"10 - Gele")*(Potentials!$O$2:$O$2000=$A$2)))</f>
      </c>
    </row>
    <row r="507" spans="1:113">
      <c r="R507" t="str">
        <f>Potentials!A505</f>
      </c>
      <c r="S507" s="1" t="str">
        <f>Potentials!M505</f>
      </c>
      <c r="T507" s="47" t="str">
        <f>IF(INDEX(Potentials!$A$1:$O$1000,MATCH(R507,Potentials!$A$1:$A$1000,0),MATCH("Origine setup",Potentials!$A$1:$O$1,0))&lt;&gt;"",0,
IF($A$2="Tous",
IF(AND($R$2=0,$S$2=0,DATE(YEAR(S507),MONTH(S507),DAY(S507))&gt;=$O$6,(DATE(YEAR(S507),MONTH(S507),DAY(S507))&lt;=$O$3),LEFT(R507,3)="PRA"),1,
IF(AND($R$2&lt;&gt;0,$S$2&lt;&gt;0,DATE(YEAR(S507),MONTH(S507),DAY(S507))&gt;=$R$2,(DATE(YEAR(S507),MONTH(S507),DAY(S507))&lt;=$S$2),LEFT(R507,3)="PRA"),1,0)),
IF(AND($R$2=0,$S$2=0,DATE(YEAR(S507),MONTH(S507),DAY(S507))&gt;=$O$6,(DATE(YEAR(S507),MONTH(S507),DAY(S507))&lt;=$O$3),INDEX(Potentials!$A$1:$O$1000,MATCH(R507,Potentials!$A$1:$A$1000,0),MATCH("Groupe",Potentials!$A$1:$O$1,0))=$A$2,LEFT(R507,3)="PRA"),1,
IF(AND($R$2&lt;&gt;0,$S$2&lt;&gt;0,DATE(YEAR(S507),MONTH(S507),DAY(S507))&gt;=$R$2,(DATE(YEAR(S507),MONTH(S507),DAY(S507))&lt;=$S$2),INDEX(Potentials!$A$1:$O$1000,MATCH(R507,Potentials!$A$1:$A$1000,0),MATCH("Groupe",Potentials!$A$1:$O$1,0))=$A$2,LEFT(R507,3)="PRA"),1,0))))</f>
      </c>
      <c r="U507" s="47" t="str">
        <f>IF(T507&lt;&gt;0,SUM($T$4:T507),0)</f>
      </c>
      <c r="V507" s="1"/>
      <c r="W507" s="17"/>
      <c r="Y507" t="str">
        <f>Projects!A505</f>
      </c>
      <c r="Z507" s="1" t="str">
        <f>Projects!I505</f>
      </c>
      <c r="AA507" s="47" t="str">
        <f>IF($A$2="Tous",
IF(AND($Y$2=0,$Z$2=0,DATE(YEAR(Z507),MONTH(Z507),DAY(Z507))&gt;=$O$6,(DATE(YEAR(Z507),MONTH(Z507),DAY(Z507))&lt;=$O$3)),1,
IF(AND($Y$2&lt;&gt;0,$Z$2&lt;&gt;0,DATE(YEAR(Z507),MONTH(Z507),DAY(Z507))&gt;=$Y$2,(DATE(YEAR(Z507),MONTH(Z507),DAY(Z507))&lt;=$Z$2)),1,0)),
IF(AND($Y$2=0,$Z$2=0,DATE(YEAR(Z507),MONTH(Z507),DAY(Z507))&gt;=$O$6,(DATE(YEAR(Z507),MONTH(Z507),DAY(Z507))&lt;=$O$3),INDEX(Projects!$A$1:$O$1000,MATCH(Y507,Projects!$A$1:$A$1000,0),MATCH("Groupe",Projects!$A$1:$O$1,0))=$A$2),1,
IF(AND($Y$2&lt;&gt;0,$Z$2&lt;&gt;0,DATE(YEAR(Z507),MONTH(Z507),DAY(Z507))&gt;=$Y$2,(DATE(YEAR(Z507),MONTH(Z507),DAY(Z507))&lt;=$Z$2),INDEX(Projects!$A$1:$O$1000,MATCH(Y507,Projects!$A$1:$A$1000,0),MATCH("Groupe",Projects!$A$1:$O$1,0))=$A$2),1,0)))</f>
      </c>
      <c r="AB507" s="47" t="str">
        <f>IF(AA507&lt;&gt;0,SUM($AA$4:AA507),0)</f>
      </c>
      <c r="AC507" s="1"/>
      <c r="AD507" s="17"/>
      <c r="AF507" t="str">
        <f>Projects!A505</f>
      </c>
      <c r="AG507" s="1" t="str">
        <f>Projects!D505</f>
      </c>
      <c r="AH507" s="47" t="str">
        <f>IF($A$2="Tous",
IF(AND($AF$2=0,$AG$2=0,DATE(YEAR(AG507),MONTH(AG507),DAY(AG507))&gt;=$O$6,(DATE(YEAR(AG507),MONTH(AG507),DAY(AG507))&lt;=$O$3)),1,
IF(AND($AF$2&lt;&gt;0,$AG$2&lt;&gt;0,DATE(YEAR(AG507),MONTH(AG507),DAY(AG507))&gt;=$AF$2,(DATE(YEAR(AG507),MONTH(AG507),DAY(AG507))&lt;=$AG$2)),1,0)),
IF(AND($AF$2=0,$AG$2=0,DATE(YEAR(AG507),MONTH(AG507),DAY(AG507))&gt;=$O$6,(DATE(YEAR(AG507),MONTH(AG507),DAY(AG507))&lt;=$O$3),INDEX(Projects!$A$1:$O$1000,MATCH(AF507,Projects!$A$1:$A$1000,0),MATCH("Groupe",Projects!$A$1:$O$1,0))=$A$2),1,
IF(AND($AF$2&lt;&gt;0,$AG$2&lt;&gt;0,DATE(YEAR(AG507),MONTH(AG507),DAY(AG507))&gt;=$AF$2,(DATE(YEAR(AG507),MONTH(AG507),DAY(AG507))&lt;=$AG$2),INDEX(Projects!$A$1:$O$1000,MATCH(AF507,Projects!$A$1:$A$1000,0),MATCH("Groupe",Projects!$A$1:$O$1,0))=$A$2),1,0)))</f>
      </c>
      <c r="AI507" s="47" t="str">
        <f>IF(AH507&lt;&gt;0,SUM($AH$4:AH507),0)</f>
      </c>
      <c r="AJ507" s="1"/>
      <c r="AK507" s="17"/>
      <c r="AM507" t="str">
        <f>Potentials!A505</f>
      </c>
      <c r="AN507" s="1" t="str">
        <f>Potentials!L505</f>
      </c>
      <c r="AO507" s="47" t="str">
        <f>IF(INDEX(Potentials!$A$1:$O$1000,MATCH(R507,Potentials!$A$1:$A$1000,0),MATCH("Origine setup",Potentials!$A$1:$O$1,0))&lt;&gt;"",0,
IF($A$2="Tous",
IF(AND($AM$2=0,$AN$2=0,DATE(YEAR(AN507),MONTH(AN507),DAY(AN507))&gt;=$O$6,(DATE(YEAR(AN507),MONTH(AN507),DAY(AN507))&lt;=$O$3),INDEX(Potentials!$A$1:$O$10000,MATCH(AM507,Potentials!$A$1:$A$1000,0),MATCH("Statut",Potentials!$A$1:$O$1,0))="9 -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IF(AND($AM$2&lt;&gt;0,$AN$2&lt;&gt;0,DATE(YEAR(AN507),MONTH(AN507),DAY(AN507))&gt;=$AM$2,(DATE(YEAR(AN507),MONTH(AN507),DAY(AN507))&lt;=$AN$2),INDEX(Potentials!$A$1:$O$10000,MATCH(AM507,Potentials!$A$1:$A$1000,0),MATCH("Statut",Potentials!$A$1:$O$1,0))="9 - Perdu"),1,0)),
IF(AND($AM$2=0,$AN$2=0,DATE(YEAR(AN507),MONTH(AN507),DAY(AN507))&gt;=$O$6,(DATE(YEAR(AN507),MONTH(AN507),DAY(AN507))&lt;=$O$3),INDEX(Potentials!$A$1:$O$1000,MATCH(AM507,Potentials!$A$1:$A$1000,0),MATCH("Groupe",Potentials!$A$1:$O$1,0))=$A$2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,MATCH(AM507,Potentials!$A$1:$A$1000,0),MATCH("Groupe",Potentials!$A$1:$O$1,0))=$A$2,INDEX(Potentials!$A$1:$O$10000,MATCH(AM507,Potentials!$A$1:$A$1000,0),MATCH("Statut",Potentials!$A$1:$O$1,0))="9 - Perdu"),1,0))))</f>
      </c>
      <c r="AP507" s="47" t="str">
        <f>IF(AO507&lt;&gt;0,SUM($AO$4:AO507),0)</f>
      </c>
      <c r="AQ507" s="1"/>
      <c r="AR507" s="17"/>
      <c r="AT507" t="str">
        <f>IF(COUNTIF($AT$4:AT506,Potentials!B505)&gt;0,"",Potentials!B505)</f>
      </c>
      <c r="AU507" s="2" t="str">
        <f t="array" ref="AU507" aca="1" ca="1">IF($A$2="Tous",SUMPRODUCT((Potentials!$F$2:$F$2000)*(Potentials!$B$2:$B$2000=AT507)*(Potentials!$E$2:$E$2000&lt;&gt;"8 - Gagne")*(Potentials!$E$2:$E$2000&lt;&gt;"9 - Perdu")*(Potentials!$E$2:$E$2000&lt;&gt;"10 - Gele"))
+SUMPRODUCT((Potentials!$F$2:$F$2000=0)*(Potentials!$B$2:$B$2000=AT507)*(Potentials!$D$2:$D$2000)*(Potentials!$E$2:$E$2000&lt;&gt;"8 - Gagne")*(Potentials!$E$2:$E$2000&lt;&gt;"9 - Perdu")*(Potentials!$E$2:$E$2000&lt;&gt;"10 - Gele")),
SUMPRODUCT((Potentials!$F$2:$F$2000)*(Potentials!$B$2:$B$2000=AT507)*(Potentials!$E$2:$E$2000&lt;&gt;"8 - Gagne")*(Potentials!$E$2:$E$2000&lt;&gt;"9 - Perdu")*(Potentials!$E$2:$E$2000&lt;&gt;"10 - Gele")*(Potentials!$O$2:$O$2000=$A$2))
+SUMPRODUCT((Potentials!$F$2:$F$2000=0)*(Potentials!$B$2:$B$2000=AT507)*(Potentials!$D$2:$D$2000)*(Potentials!$E$2:$E$2000&lt;&gt;"8 - Gagne")*(Potentials!$E$2:$E$2000&lt;&gt;"9 - Perdu")*(Potentials!$E$2:$E$2000&lt;&gt;"10 - Gele")*(Potentials!$O$2:$O$2000=$A$2)))</f>
      </c>
      <c r="BA507" t="str">
        <f>Potentials!A505</f>
      </c>
      <c r="BB507" s="2" t="str">
        <f t="array" ref="BB507" aca="1" ca="1">IF($A$2="Tous",SUMPRODUCT((Potentials!$F$2:$F$2000)*(Potentials!$A$2:$A$2000=BA507)*(Potentials!$E$2:$E$2000&lt;&gt;"8 - Gagne")*(Potentials!$E$2:$E$2000&lt;&gt;"9 - Perdu")*(Potentials!$E$2:$E$2000&lt;&gt;"10 - Gele"))
+SUMPRODUCT((Potentials!$F$2:$F$2000=0)*(Potentials!$A$2:$A$2000=BA507)*(Potentials!$D$2:$D$2000)*(Potentials!$E$2:$E$2000&lt;&gt;"8 - Gagne")*(Potentials!$E$2:$E$2000&lt;&gt;"9 - Perdu")*(Potentials!$E$2:$E$2000&lt;&gt;"10 - Gele")),
SUMPRODUCT((Potentials!$F$2:$F$2000)*(Potentials!$A$2:$A$2000=BA507)*(Potentials!$E$2:$E$2000&lt;&gt;"8 - Gagne")*(Potentials!$E$2:$E$2000&lt;&gt;"9 - Perdu")*(Potentials!$E$2:$E$2000&lt;&gt;"10 - Gele")*(Potentials!$O$2:$O$2000=$A$2))
+SUMPRODUCT((Potentials!$F$2:$F$2000=0)*(Potentials!$A$2:$A$2000=BA507)*(Potentials!$D$2:$D$2000)*(Potentials!$E$2:$E$2000&lt;&gt;"8 - Gagne")*(Potentials!$E$2:$E$2000&lt;&gt;"9 - Perdu")*(Potentials!$E$2:$E$2000&lt;&gt;"10 - Gele")*(Potentials!$O$2:$O$2000=$A$2)))</f>
      </c>
    </row>
    <row r="508" spans="1:113">
      <c r="R508" t="str">
        <f>Potentials!A506</f>
      </c>
      <c r="S508" s="1" t="str">
        <f>Potentials!M506</f>
      </c>
      <c r="T508" s="47" t="str">
        <f>IF(INDEX(Potentials!$A$1:$O$1000,MATCH(R508,Potentials!$A$1:$A$1000,0),MATCH("Origine setup",Potentials!$A$1:$O$1,0))&lt;&gt;"",0,
IF($A$2="Tous",
IF(AND($R$2=0,$S$2=0,DATE(YEAR(S508),MONTH(S508),DAY(S508))&gt;=$O$6,(DATE(YEAR(S508),MONTH(S508),DAY(S508))&lt;=$O$3),LEFT(R508,3)="PRA"),1,
IF(AND($R$2&lt;&gt;0,$S$2&lt;&gt;0,DATE(YEAR(S508),MONTH(S508),DAY(S508))&gt;=$R$2,(DATE(YEAR(S508),MONTH(S508),DAY(S508))&lt;=$S$2),LEFT(R508,3)="PRA"),1,0)),
IF(AND($R$2=0,$S$2=0,DATE(YEAR(S508),MONTH(S508),DAY(S508))&gt;=$O$6,(DATE(YEAR(S508),MONTH(S508),DAY(S508))&lt;=$O$3),INDEX(Potentials!$A$1:$O$1000,MATCH(R508,Potentials!$A$1:$A$1000,0),MATCH("Groupe",Potentials!$A$1:$O$1,0))=$A$2,LEFT(R508,3)="PRA"),1,
IF(AND($R$2&lt;&gt;0,$S$2&lt;&gt;0,DATE(YEAR(S508),MONTH(S508),DAY(S508))&gt;=$R$2,(DATE(YEAR(S508),MONTH(S508),DAY(S508))&lt;=$S$2),INDEX(Potentials!$A$1:$O$1000,MATCH(R508,Potentials!$A$1:$A$1000,0),MATCH("Groupe",Potentials!$A$1:$O$1,0))=$A$2,LEFT(R508,3)="PRA"),1,0))))</f>
      </c>
      <c r="U508" s="47" t="str">
        <f>IF(T508&lt;&gt;0,SUM($T$4:T508),0)</f>
      </c>
      <c r="V508" s="1"/>
      <c r="W508" s="17"/>
      <c r="Y508" t="str">
        <f>Projects!A506</f>
      </c>
      <c r="Z508" s="1" t="str">
        <f>Projects!I506</f>
      </c>
      <c r="AA508" s="47" t="str">
        <f>IF($A$2="Tous",
IF(AND($Y$2=0,$Z$2=0,DATE(YEAR(Z508),MONTH(Z508),DAY(Z508))&gt;=$O$6,(DATE(YEAR(Z508),MONTH(Z508),DAY(Z508))&lt;=$O$3)),1,
IF(AND($Y$2&lt;&gt;0,$Z$2&lt;&gt;0,DATE(YEAR(Z508),MONTH(Z508),DAY(Z508))&gt;=$Y$2,(DATE(YEAR(Z508),MONTH(Z508),DAY(Z508))&lt;=$Z$2)),1,0)),
IF(AND($Y$2=0,$Z$2=0,DATE(YEAR(Z508),MONTH(Z508),DAY(Z508))&gt;=$O$6,(DATE(YEAR(Z508),MONTH(Z508),DAY(Z508))&lt;=$O$3),INDEX(Projects!$A$1:$O$1000,MATCH(Y508,Projects!$A$1:$A$1000,0),MATCH("Groupe",Projects!$A$1:$O$1,0))=$A$2),1,
IF(AND($Y$2&lt;&gt;0,$Z$2&lt;&gt;0,DATE(YEAR(Z508),MONTH(Z508),DAY(Z508))&gt;=$Y$2,(DATE(YEAR(Z508),MONTH(Z508),DAY(Z508))&lt;=$Z$2),INDEX(Projects!$A$1:$O$1000,MATCH(Y508,Projects!$A$1:$A$1000,0),MATCH("Groupe",Projects!$A$1:$O$1,0))=$A$2),1,0)))</f>
      </c>
      <c r="AB508" s="47" t="str">
        <f>IF(AA508&lt;&gt;0,SUM($AA$4:AA508),0)</f>
      </c>
      <c r="AC508" s="1"/>
      <c r="AD508" s="17"/>
      <c r="AF508" t="str">
        <f>Projects!A506</f>
      </c>
      <c r="AG508" s="1" t="str">
        <f>Projects!D506</f>
      </c>
      <c r="AH508" s="47" t="str">
        <f>IF($A$2="Tous",
IF(AND($AF$2=0,$AG$2=0,DATE(YEAR(AG508),MONTH(AG508),DAY(AG508))&gt;=$O$6,(DATE(YEAR(AG508),MONTH(AG508),DAY(AG508))&lt;=$O$3)),1,
IF(AND($AF$2&lt;&gt;0,$AG$2&lt;&gt;0,DATE(YEAR(AG508),MONTH(AG508),DAY(AG508))&gt;=$AF$2,(DATE(YEAR(AG508),MONTH(AG508),DAY(AG508))&lt;=$AG$2)),1,0)),
IF(AND($AF$2=0,$AG$2=0,DATE(YEAR(AG508),MONTH(AG508),DAY(AG508))&gt;=$O$6,(DATE(YEAR(AG508),MONTH(AG508),DAY(AG508))&lt;=$O$3),INDEX(Projects!$A$1:$O$1000,MATCH(AF508,Projects!$A$1:$A$1000,0),MATCH("Groupe",Projects!$A$1:$O$1,0))=$A$2),1,
IF(AND($AF$2&lt;&gt;0,$AG$2&lt;&gt;0,DATE(YEAR(AG508),MONTH(AG508),DAY(AG508))&gt;=$AF$2,(DATE(YEAR(AG508),MONTH(AG508),DAY(AG508))&lt;=$AG$2),INDEX(Projects!$A$1:$O$1000,MATCH(AF508,Projects!$A$1:$A$1000,0),MATCH("Groupe",Projects!$A$1:$O$1,0))=$A$2),1,0)))</f>
      </c>
      <c r="AI508" s="47" t="str">
        <f>IF(AH508&lt;&gt;0,SUM($AH$4:AH508),0)</f>
      </c>
      <c r="AJ508" s="1"/>
      <c r="AK508" s="17"/>
      <c r="AM508" t="str">
        <f>Potentials!A506</f>
      </c>
      <c r="AN508" s="1" t="str">
        <f>Potentials!L506</f>
      </c>
      <c r="AO508" s="47" t="str">
        <f>IF(INDEX(Potentials!$A$1:$O$1000,MATCH(R508,Potentials!$A$1:$A$1000,0),MATCH("Origine setup",Potentials!$A$1:$O$1,0))&lt;&gt;"",0,
IF($A$2="Tous",
IF(AND($AM$2=0,$AN$2=0,DATE(YEAR(AN508),MONTH(AN508),DAY(AN508))&gt;=$O$6,(DATE(YEAR(AN508),MONTH(AN508),DAY(AN508))&lt;=$O$3),INDEX(Potentials!$A$1:$O$10000,MATCH(AM508,Potentials!$A$1:$A$1000,0),MATCH("Statut",Potentials!$A$1:$O$1,0))="9 -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IF(AND($AM$2&lt;&gt;0,$AN$2&lt;&gt;0,DATE(YEAR(AN508),MONTH(AN508),DAY(AN508))&gt;=$AM$2,(DATE(YEAR(AN508),MONTH(AN508),DAY(AN508))&lt;=$AN$2),INDEX(Potentials!$A$1:$O$10000,MATCH(AM508,Potentials!$A$1:$A$1000,0),MATCH("Statut",Potentials!$A$1:$O$1,0))="9 - Perdu"),1,0)),
IF(AND($AM$2=0,$AN$2=0,DATE(YEAR(AN508),MONTH(AN508),DAY(AN508))&gt;=$O$6,(DATE(YEAR(AN508),MONTH(AN508),DAY(AN508))&lt;=$O$3),INDEX(Potentials!$A$1:$O$1000,MATCH(AM508,Potentials!$A$1:$A$1000,0),MATCH("Groupe",Potentials!$A$1:$O$1,0))=$A$2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,MATCH(AM508,Potentials!$A$1:$A$1000,0),MATCH("Groupe",Potentials!$A$1:$O$1,0))=$A$2,INDEX(Potentials!$A$1:$O$10000,MATCH(AM508,Potentials!$A$1:$A$1000,0),MATCH("Statut",Potentials!$A$1:$O$1,0))="9 - Perdu"),1,0))))</f>
      </c>
      <c r="AP508" s="47" t="str">
        <f>IF(AO508&lt;&gt;0,SUM($AO$4:AO508),0)</f>
      </c>
      <c r="AQ508" s="1"/>
      <c r="AR508" s="17"/>
      <c r="AT508" t="str">
        <f>IF(COUNTIF($AT$4:AT507,Potentials!B506)&gt;0,"",Potentials!B506)</f>
      </c>
      <c r="AU508" s="2" t="str">
        <f t="array" ref="AU508" aca="1" ca="1">IF($A$2="Tous",SUMPRODUCT((Potentials!$F$2:$F$2000)*(Potentials!$B$2:$B$2000=AT508)*(Potentials!$E$2:$E$2000&lt;&gt;"8 - Gagne")*(Potentials!$E$2:$E$2000&lt;&gt;"9 - Perdu")*(Potentials!$E$2:$E$2000&lt;&gt;"10 - Gele"))
+SUMPRODUCT((Potentials!$F$2:$F$2000=0)*(Potentials!$B$2:$B$2000=AT508)*(Potentials!$D$2:$D$2000)*(Potentials!$E$2:$E$2000&lt;&gt;"8 - Gagne")*(Potentials!$E$2:$E$2000&lt;&gt;"9 - Perdu")*(Potentials!$E$2:$E$2000&lt;&gt;"10 - Gele")),
SUMPRODUCT((Potentials!$F$2:$F$2000)*(Potentials!$B$2:$B$2000=AT508)*(Potentials!$E$2:$E$2000&lt;&gt;"8 - Gagne")*(Potentials!$E$2:$E$2000&lt;&gt;"9 - Perdu")*(Potentials!$E$2:$E$2000&lt;&gt;"10 - Gele")*(Potentials!$O$2:$O$2000=$A$2))
+SUMPRODUCT((Potentials!$F$2:$F$2000=0)*(Potentials!$B$2:$B$2000=AT508)*(Potentials!$D$2:$D$2000)*(Potentials!$E$2:$E$2000&lt;&gt;"8 - Gagne")*(Potentials!$E$2:$E$2000&lt;&gt;"9 - Perdu")*(Potentials!$E$2:$E$2000&lt;&gt;"10 - Gele")*(Potentials!$O$2:$O$2000=$A$2)))</f>
      </c>
      <c r="BA508" t="str">
        <f>Potentials!A506</f>
      </c>
      <c r="BB508" s="2" t="str">
        <f t="array" ref="BB508" aca="1" ca="1">IF($A$2="Tous",SUMPRODUCT((Potentials!$F$2:$F$2000)*(Potentials!$A$2:$A$2000=BA508)*(Potentials!$E$2:$E$2000&lt;&gt;"8 - Gagne")*(Potentials!$E$2:$E$2000&lt;&gt;"9 - Perdu")*(Potentials!$E$2:$E$2000&lt;&gt;"10 - Gele"))
+SUMPRODUCT((Potentials!$F$2:$F$2000=0)*(Potentials!$A$2:$A$2000=BA508)*(Potentials!$D$2:$D$2000)*(Potentials!$E$2:$E$2000&lt;&gt;"8 - Gagne")*(Potentials!$E$2:$E$2000&lt;&gt;"9 - Perdu")*(Potentials!$E$2:$E$2000&lt;&gt;"10 - Gele")),
SUMPRODUCT((Potentials!$F$2:$F$2000)*(Potentials!$A$2:$A$2000=BA508)*(Potentials!$E$2:$E$2000&lt;&gt;"8 - Gagne")*(Potentials!$E$2:$E$2000&lt;&gt;"9 - Perdu")*(Potentials!$E$2:$E$2000&lt;&gt;"10 - Gele")*(Potentials!$O$2:$O$2000=$A$2))
+SUMPRODUCT((Potentials!$F$2:$F$2000=0)*(Potentials!$A$2:$A$2000=BA508)*(Potentials!$D$2:$D$2000)*(Potentials!$E$2:$E$2000&lt;&gt;"8 - Gagne")*(Potentials!$E$2:$E$2000&lt;&gt;"9 - Perdu")*(Potentials!$E$2:$E$2000&lt;&gt;"10 - Gele")*(Potentials!$O$2:$O$2000=$A$2)))</f>
      </c>
    </row>
    <row r="509" spans="1:113">
      <c r="R509" t="str">
        <f>Potentials!A507</f>
      </c>
      <c r="S509" s="1" t="str">
        <f>Potentials!M507</f>
      </c>
      <c r="T509" s="47" t="str">
        <f>IF(INDEX(Potentials!$A$1:$O$1000,MATCH(R509,Potentials!$A$1:$A$1000,0),MATCH("Origine setup",Potentials!$A$1:$O$1,0))&lt;&gt;"",0,
IF($A$2="Tous",
IF(AND($R$2=0,$S$2=0,DATE(YEAR(S509),MONTH(S509),DAY(S509))&gt;=$O$6,(DATE(YEAR(S509),MONTH(S509),DAY(S509))&lt;=$O$3),LEFT(R509,3)="PRA"),1,
IF(AND($R$2&lt;&gt;0,$S$2&lt;&gt;0,DATE(YEAR(S509),MONTH(S509),DAY(S509))&gt;=$R$2,(DATE(YEAR(S509),MONTH(S509),DAY(S509))&lt;=$S$2),LEFT(R509,3)="PRA"),1,0)),
IF(AND($R$2=0,$S$2=0,DATE(YEAR(S509),MONTH(S509),DAY(S509))&gt;=$O$6,(DATE(YEAR(S509),MONTH(S509),DAY(S509))&lt;=$O$3),INDEX(Potentials!$A$1:$O$1000,MATCH(R509,Potentials!$A$1:$A$1000,0),MATCH("Groupe",Potentials!$A$1:$O$1,0))=$A$2,LEFT(R509,3)="PRA"),1,
IF(AND($R$2&lt;&gt;0,$S$2&lt;&gt;0,DATE(YEAR(S509),MONTH(S509),DAY(S509))&gt;=$R$2,(DATE(YEAR(S509),MONTH(S509),DAY(S509))&lt;=$S$2),INDEX(Potentials!$A$1:$O$1000,MATCH(R509,Potentials!$A$1:$A$1000,0),MATCH("Groupe",Potentials!$A$1:$O$1,0))=$A$2,LEFT(R509,3)="PRA"),1,0))))</f>
      </c>
      <c r="U509" s="47" t="str">
        <f>IF(T509&lt;&gt;0,SUM($T$4:T509),0)</f>
      </c>
      <c r="V509" s="1"/>
      <c r="W509" s="17"/>
      <c r="Y509" t="str">
        <f>Projects!A507</f>
      </c>
      <c r="Z509" s="1" t="str">
        <f>Projects!I507</f>
      </c>
      <c r="AA509" s="47" t="str">
        <f>IF($A$2="Tous",
IF(AND($Y$2=0,$Z$2=0,DATE(YEAR(Z509),MONTH(Z509),DAY(Z509))&gt;=$O$6,(DATE(YEAR(Z509),MONTH(Z509),DAY(Z509))&lt;=$O$3)),1,
IF(AND($Y$2&lt;&gt;0,$Z$2&lt;&gt;0,DATE(YEAR(Z509),MONTH(Z509),DAY(Z509))&gt;=$Y$2,(DATE(YEAR(Z509),MONTH(Z509),DAY(Z509))&lt;=$Z$2)),1,0)),
IF(AND($Y$2=0,$Z$2=0,DATE(YEAR(Z509),MONTH(Z509),DAY(Z509))&gt;=$O$6,(DATE(YEAR(Z509),MONTH(Z509),DAY(Z509))&lt;=$O$3),INDEX(Projects!$A$1:$O$1000,MATCH(Y509,Projects!$A$1:$A$1000,0),MATCH("Groupe",Projects!$A$1:$O$1,0))=$A$2),1,
IF(AND($Y$2&lt;&gt;0,$Z$2&lt;&gt;0,DATE(YEAR(Z509),MONTH(Z509),DAY(Z509))&gt;=$Y$2,(DATE(YEAR(Z509),MONTH(Z509),DAY(Z509))&lt;=$Z$2),INDEX(Projects!$A$1:$O$1000,MATCH(Y509,Projects!$A$1:$A$1000,0),MATCH("Groupe",Projects!$A$1:$O$1,0))=$A$2),1,0)))</f>
      </c>
      <c r="AB509" s="47" t="str">
        <f>IF(AA509&lt;&gt;0,SUM($AA$4:AA509),0)</f>
      </c>
      <c r="AC509" s="1"/>
      <c r="AD509" s="17"/>
      <c r="AF509" t="str">
        <f>Projects!A507</f>
      </c>
      <c r="AG509" s="1" t="str">
        <f>Projects!D507</f>
      </c>
      <c r="AH509" s="47" t="str">
        <f>IF($A$2="Tous",
IF(AND($AF$2=0,$AG$2=0,DATE(YEAR(AG509),MONTH(AG509),DAY(AG509))&gt;=$O$6,(DATE(YEAR(AG509),MONTH(AG509),DAY(AG509))&lt;=$O$3)),1,
IF(AND($AF$2&lt;&gt;0,$AG$2&lt;&gt;0,DATE(YEAR(AG509),MONTH(AG509),DAY(AG509))&gt;=$AF$2,(DATE(YEAR(AG509),MONTH(AG509),DAY(AG509))&lt;=$AG$2)),1,0)),
IF(AND($AF$2=0,$AG$2=0,DATE(YEAR(AG509),MONTH(AG509),DAY(AG509))&gt;=$O$6,(DATE(YEAR(AG509),MONTH(AG509),DAY(AG509))&lt;=$O$3),INDEX(Projects!$A$1:$O$1000,MATCH(AF509,Projects!$A$1:$A$1000,0),MATCH("Groupe",Projects!$A$1:$O$1,0))=$A$2),1,
IF(AND($AF$2&lt;&gt;0,$AG$2&lt;&gt;0,DATE(YEAR(AG509),MONTH(AG509),DAY(AG509))&gt;=$AF$2,(DATE(YEAR(AG509),MONTH(AG509),DAY(AG509))&lt;=$AG$2),INDEX(Projects!$A$1:$O$1000,MATCH(AF509,Projects!$A$1:$A$1000,0),MATCH("Groupe",Projects!$A$1:$O$1,0))=$A$2),1,0)))</f>
      </c>
      <c r="AI509" s="47" t="str">
        <f>IF(AH509&lt;&gt;0,SUM($AH$4:AH509),0)</f>
      </c>
      <c r="AJ509" s="1"/>
      <c r="AK509" s="17"/>
      <c r="AM509" t="str">
        <f>Potentials!A507</f>
      </c>
      <c r="AN509" s="1" t="str">
        <f>Potentials!L507</f>
      </c>
      <c r="AO509" s="47" t="str">
        <f>IF(INDEX(Potentials!$A$1:$O$1000,MATCH(R509,Potentials!$A$1:$A$1000,0),MATCH("Origine setup",Potentials!$A$1:$O$1,0))&lt;&gt;"",0,
IF($A$2="Tous",
IF(AND($AM$2=0,$AN$2=0,DATE(YEAR(AN509),MONTH(AN509),DAY(AN509))&gt;=$O$6,(DATE(YEAR(AN509),MONTH(AN509),DAY(AN509))&lt;=$O$3),INDEX(Potentials!$A$1:$O$10000,MATCH(AM509,Potentials!$A$1:$A$1000,0),MATCH("Statut",Potentials!$A$1:$O$1,0))="9 -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IF(AND($AM$2&lt;&gt;0,$AN$2&lt;&gt;0,DATE(YEAR(AN509),MONTH(AN509),DAY(AN509))&gt;=$AM$2,(DATE(YEAR(AN509),MONTH(AN509),DAY(AN509))&lt;=$AN$2),INDEX(Potentials!$A$1:$O$10000,MATCH(AM509,Potentials!$A$1:$A$1000,0),MATCH("Statut",Potentials!$A$1:$O$1,0))="9 - Perdu"),1,0)),
IF(AND($AM$2=0,$AN$2=0,DATE(YEAR(AN509),MONTH(AN509),DAY(AN509))&gt;=$O$6,(DATE(YEAR(AN509),MONTH(AN509),DAY(AN509))&lt;=$O$3),INDEX(Potentials!$A$1:$O$1000,MATCH(AM509,Potentials!$A$1:$A$1000,0),MATCH("Groupe",Potentials!$A$1:$O$1,0))=$A$2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,MATCH(AM509,Potentials!$A$1:$A$1000,0),MATCH("Groupe",Potentials!$A$1:$O$1,0))=$A$2,INDEX(Potentials!$A$1:$O$10000,MATCH(AM509,Potentials!$A$1:$A$1000,0),MATCH("Statut",Potentials!$A$1:$O$1,0))="9 - Perdu"),1,0))))</f>
      </c>
      <c r="AP509" s="47" t="str">
        <f>IF(AO509&lt;&gt;0,SUM($AO$4:AO509),0)</f>
      </c>
      <c r="AQ509" s="1"/>
      <c r="AR509" s="17"/>
      <c r="AT509" t="str">
        <f>IF(COUNTIF($AT$4:AT508,Potentials!B507)&gt;0,"",Potentials!B507)</f>
      </c>
      <c r="AU509" s="2" t="str">
        <f t="array" ref="AU509" aca="1" ca="1">IF($A$2="Tous",SUMPRODUCT((Potentials!$F$2:$F$2000)*(Potentials!$B$2:$B$2000=AT509)*(Potentials!$E$2:$E$2000&lt;&gt;"8 - Gagne")*(Potentials!$E$2:$E$2000&lt;&gt;"9 - Perdu")*(Potentials!$E$2:$E$2000&lt;&gt;"10 - Gele"))
+SUMPRODUCT((Potentials!$F$2:$F$2000=0)*(Potentials!$B$2:$B$2000=AT509)*(Potentials!$D$2:$D$2000)*(Potentials!$E$2:$E$2000&lt;&gt;"8 - Gagne")*(Potentials!$E$2:$E$2000&lt;&gt;"9 - Perdu")*(Potentials!$E$2:$E$2000&lt;&gt;"10 - Gele")),
SUMPRODUCT((Potentials!$F$2:$F$2000)*(Potentials!$B$2:$B$2000=AT509)*(Potentials!$E$2:$E$2000&lt;&gt;"8 - Gagne")*(Potentials!$E$2:$E$2000&lt;&gt;"9 - Perdu")*(Potentials!$E$2:$E$2000&lt;&gt;"10 - Gele")*(Potentials!$O$2:$O$2000=$A$2))
+SUMPRODUCT((Potentials!$F$2:$F$2000=0)*(Potentials!$B$2:$B$2000=AT509)*(Potentials!$D$2:$D$2000)*(Potentials!$E$2:$E$2000&lt;&gt;"8 - Gagne")*(Potentials!$E$2:$E$2000&lt;&gt;"9 - Perdu")*(Potentials!$E$2:$E$2000&lt;&gt;"10 - Gele")*(Potentials!$O$2:$O$2000=$A$2)))</f>
      </c>
      <c r="BA509" t="str">
        <f>Potentials!A507</f>
      </c>
      <c r="BB509" s="2" t="str">
        <f t="array" ref="BB509" aca="1" ca="1">IF($A$2="Tous",SUMPRODUCT((Potentials!$F$2:$F$2000)*(Potentials!$A$2:$A$2000=BA509)*(Potentials!$E$2:$E$2000&lt;&gt;"8 - Gagne")*(Potentials!$E$2:$E$2000&lt;&gt;"9 - Perdu")*(Potentials!$E$2:$E$2000&lt;&gt;"10 - Gele"))
+SUMPRODUCT((Potentials!$F$2:$F$2000=0)*(Potentials!$A$2:$A$2000=BA509)*(Potentials!$D$2:$D$2000)*(Potentials!$E$2:$E$2000&lt;&gt;"8 - Gagne")*(Potentials!$E$2:$E$2000&lt;&gt;"9 - Perdu")*(Potentials!$E$2:$E$2000&lt;&gt;"10 - Gele")),
SUMPRODUCT((Potentials!$F$2:$F$2000)*(Potentials!$A$2:$A$2000=BA509)*(Potentials!$E$2:$E$2000&lt;&gt;"8 - Gagne")*(Potentials!$E$2:$E$2000&lt;&gt;"9 - Perdu")*(Potentials!$E$2:$E$2000&lt;&gt;"10 - Gele")*(Potentials!$O$2:$O$2000=$A$2))
+SUMPRODUCT((Potentials!$F$2:$F$2000=0)*(Potentials!$A$2:$A$2000=BA509)*(Potentials!$D$2:$D$2000)*(Potentials!$E$2:$E$2000&lt;&gt;"8 - Gagne")*(Potentials!$E$2:$E$2000&lt;&gt;"9 - Perdu")*(Potentials!$E$2:$E$2000&lt;&gt;"10 - Gele")*(Potentials!$O$2:$O$2000=$A$2)))</f>
      </c>
    </row>
    <row r="510" spans="1:113">
      <c r="R510" t="str">
        <f>Potentials!A508</f>
      </c>
      <c r="S510" s="1" t="str">
        <f>Potentials!M508</f>
      </c>
      <c r="T510" s="47" t="str">
        <f>IF(INDEX(Potentials!$A$1:$O$1000,MATCH(R510,Potentials!$A$1:$A$1000,0),MATCH("Origine setup",Potentials!$A$1:$O$1,0))&lt;&gt;"",0,
IF($A$2="Tous",
IF(AND($R$2=0,$S$2=0,DATE(YEAR(S510),MONTH(S510),DAY(S510))&gt;=$O$6,(DATE(YEAR(S510),MONTH(S510),DAY(S510))&lt;=$O$3),LEFT(R510,3)="PRA"),1,
IF(AND($R$2&lt;&gt;0,$S$2&lt;&gt;0,DATE(YEAR(S510),MONTH(S510),DAY(S510))&gt;=$R$2,(DATE(YEAR(S510),MONTH(S510),DAY(S510))&lt;=$S$2),LEFT(R510,3)="PRA"),1,0)),
IF(AND($R$2=0,$S$2=0,DATE(YEAR(S510),MONTH(S510),DAY(S510))&gt;=$O$6,(DATE(YEAR(S510),MONTH(S510),DAY(S510))&lt;=$O$3),INDEX(Potentials!$A$1:$O$1000,MATCH(R510,Potentials!$A$1:$A$1000,0),MATCH("Groupe",Potentials!$A$1:$O$1,0))=$A$2,LEFT(R510,3)="PRA"),1,
IF(AND($R$2&lt;&gt;0,$S$2&lt;&gt;0,DATE(YEAR(S510),MONTH(S510),DAY(S510))&gt;=$R$2,(DATE(YEAR(S510),MONTH(S510),DAY(S510))&lt;=$S$2),INDEX(Potentials!$A$1:$O$1000,MATCH(R510,Potentials!$A$1:$A$1000,0),MATCH("Groupe",Potentials!$A$1:$O$1,0))=$A$2,LEFT(R510,3)="PRA"),1,0))))</f>
      </c>
      <c r="U510" s="47" t="str">
        <f>IF(T510&lt;&gt;0,SUM($T$4:T510),0)</f>
      </c>
      <c r="V510" s="1"/>
      <c r="W510" s="17"/>
      <c r="Y510" t="str">
        <f>Projects!A508</f>
      </c>
      <c r="Z510" s="1" t="str">
        <f>Projects!I508</f>
      </c>
      <c r="AA510" s="47" t="str">
        <f>IF($A$2="Tous",
IF(AND($Y$2=0,$Z$2=0,DATE(YEAR(Z510),MONTH(Z510),DAY(Z510))&gt;=$O$6,(DATE(YEAR(Z510),MONTH(Z510),DAY(Z510))&lt;=$O$3)),1,
IF(AND($Y$2&lt;&gt;0,$Z$2&lt;&gt;0,DATE(YEAR(Z510),MONTH(Z510),DAY(Z510))&gt;=$Y$2,(DATE(YEAR(Z510),MONTH(Z510),DAY(Z510))&lt;=$Z$2)),1,0)),
IF(AND($Y$2=0,$Z$2=0,DATE(YEAR(Z510),MONTH(Z510),DAY(Z510))&gt;=$O$6,(DATE(YEAR(Z510),MONTH(Z510),DAY(Z510))&lt;=$O$3),INDEX(Projects!$A$1:$O$1000,MATCH(Y510,Projects!$A$1:$A$1000,0),MATCH("Groupe",Projects!$A$1:$O$1,0))=$A$2),1,
IF(AND($Y$2&lt;&gt;0,$Z$2&lt;&gt;0,DATE(YEAR(Z510),MONTH(Z510),DAY(Z510))&gt;=$Y$2,(DATE(YEAR(Z510),MONTH(Z510),DAY(Z510))&lt;=$Z$2),INDEX(Projects!$A$1:$O$1000,MATCH(Y510,Projects!$A$1:$A$1000,0),MATCH("Groupe",Projects!$A$1:$O$1,0))=$A$2),1,0)))</f>
      </c>
      <c r="AB510" s="47" t="str">
        <f>IF(AA510&lt;&gt;0,SUM($AA$4:AA510),0)</f>
      </c>
      <c r="AC510" s="1"/>
      <c r="AD510" s="17"/>
      <c r="AF510" t="str">
        <f>Projects!A508</f>
      </c>
      <c r="AG510" s="1" t="str">
        <f>Projects!D508</f>
      </c>
      <c r="AH510" s="47" t="str">
        <f>IF($A$2="Tous",
IF(AND($AF$2=0,$AG$2=0,DATE(YEAR(AG510),MONTH(AG510),DAY(AG510))&gt;=$O$6,(DATE(YEAR(AG510),MONTH(AG510),DAY(AG510))&lt;=$O$3)),1,
IF(AND($AF$2&lt;&gt;0,$AG$2&lt;&gt;0,DATE(YEAR(AG510),MONTH(AG510),DAY(AG510))&gt;=$AF$2,(DATE(YEAR(AG510),MONTH(AG510),DAY(AG510))&lt;=$AG$2)),1,0)),
IF(AND($AF$2=0,$AG$2=0,DATE(YEAR(AG510),MONTH(AG510),DAY(AG510))&gt;=$O$6,(DATE(YEAR(AG510),MONTH(AG510),DAY(AG510))&lt;=$O$3),INDEX(Projects!$A$1:$O$1000,MATCH(AF510,Projects!$A$1:$A$1000,0),MATCH("Groupe",Projects!$A$1:$O$1,0))=$A$2),1,
IF(AND($AF$2&lt;&gt;0,$AG$2&lt;&gt;0,DATE(YEAR(AG510),MONTH(AG510),DAY(AG510))&gt;=$AF$2,(DATE(YEAR(AG510),MONTH(AG510),DAY(AG510))&lt;=$AG$2),INDEX(Projects!$A$1:$O$1000,MATCH(AF510,Projects!$A$1:$A$1000,0),MATCH("Groupe",Projects!$A$1:$O$1,0))=$A$2),1,0)))</f>
      </c>
      <c r="AI510" s="47" t="str">
        <f>IF(AH510&lt;&gt;0,SUM($AH$4:AH510),0)</f>
      </c>
      <c r="AJ510" s="1"/>
      <c r="AK510" s="17"/>
      <c r="AM510" t="str">
        <f>Potentials!A508</f>
      </c>
      <c r="AN510" s="1" t="str">
        <f>Potentials!L508</f>
      </c>
      <c r="AO510" s="47" t="str">
        <f>IF(INDEX(Potentials!$A$1:$O$1000,MATCH(R510,Potentials!$A$1:$A$1000,0),MATCH("Origine setup",Potentials!$A$1:$O$1,0))&lt;&gt;"",0,
IF($A$2="Tous",
IF(AND($AM$2=0,$AN$2=0,DATE(YEAR(AN510),MONTH(AN510),DAY(AN510))&gt;=$O$6,(DATE(YEAR(AN510),MONTH(AN510),DAY(AN510))&lt;=$O$3),INDEX(Potentials!$A$1:$O$10000,MATCH(AM510,Potentials!$A$1:$A$1000,0),MATCH("Statut",Potentials!$A$1:$O$1,0))="9 -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IF(AND($AM$2&lt;&gt;0,$AN$2&lt;&gt;0,DATE(YEAR(AN510),MONTH(AN510),DAY(AN510))&gt;=$AM$2,(DATE(YEAR(AN510),MONTH(AN510),DAY(AN510))&lt;=$AN$2),INDEX(Potentials!$A$1:$O$10000,MATCH(AM510,Potentials!$A$1:$A$1000,0),MATCH("Statut",Potentials!$A$1:$O$1,0))="9 - Perdu"),1,0)),
IF(AND($AM$2=0,$AN$2=0,DATE(YEAR(AN510),MONTH(AN510),DAY(AN510))&gt;=$O$6,(DATE(YEAR(AN510),MONTH(AN510),DAY(AN510))&lt;=$O$3),INDEX(Potentials!$A$1:$O$1000,MATCH(AM510,Potentials!$A$1:$A$1000,0),MATCH("Groupe",Potentials!$A$1:$O$1,0))=$A$2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,MATCH(AM510,Potentials!$A$1:$A$1000,0),MATCH("Groupe",Potentials!$A$1:$O$1,0))=$A$2,INDEX(Potentials!$A$1:$O$10000,MATCH(AM510,Potentials!$A$1:$A$1000,0),MATCH("Statut",Potentials!$A$1:$O$1,0))="9 - Perdu"),1,0))))</f>
      </c>
      <c r="AP510" s="47" t="str">
        <f>IF(AO510&lt;&gt;0,SUM($AO$4:AO510),0)</f>
      </c>
      <c r="AQ510" s="1"/>
      <c r="AR510" s="17"/>
      <c r="AT510" t="str">
        <f>IF(COUNTIF($AT$4:AT509,Potentials!B508)&gt;0,"",Potentials!B508)</f>
      </c>
      <c r="AU510" s="2" t="str">
        <f t="array" ref="AU510" aca="1" ca="1">IF($A$2="Tous",SUMPRODUCT((Potentials!$F$2:$F$2000)*(Potentials!$B$2:$B$2000=AT510)*(Potentials!$E$2:$E$2000&lt;&gt;"8 - Gagne")*(Potentials!$E$2:$E$2000&lt;&gt;"9 - Perdu")*(Potentials!$E$2:$E$2000&lt;&gt;"10 - Gele"))
+SUMPRODUCT((Potentials!$F$2:$F$2000=0)*(Potentials!$B$2:$B$2000=AT510)*(Potentials!$D$2:$D$2000)*(Potentials!$E$2:$E$2000&lt;&gt;"8 - Gagne")*(Potentials!$E$2:$E$2000&lt;&gt;"9 - Perdu")*(Potentials!$E$2:$E$2000&lt;&gt;"10 - Gele")),
SUMPRODUCT((Potentials!$F$2:$F$2000)*(Potentials!$B$2:$B$2000=AT510)*(Potentials!$E$2:$E$2000&lt;&gt;"8 - Gagne")*(Potentials!$E$2:$E$2000&lt;&gt;"9 - Perdu")*(Potentials!$E$2:$E$2000&lt;&gt;"10 - Gele")*(Potentials!$O$2:$O$2000=$A$2))
+SUMPRODUCT((Potentials!$F$2:$F$2000=0)*(Potentials!$B$2:$B$2000=AT510)*(Potentials!$D$2:$D$2000)*(Potentials!$E$2:$E$2000&lt;&gt;"8 - Gagne")*(Potentials!$E$2:$E$2000&lt;&gt;"9 - Perdu")*(Potentials!$E$2:$E$2000&lt;&gt;"10 - Gele")*(Potentials!$O$2:$O$2000=$A$2)))</f>
      </c>
      <c r="BA510" t="str">
        <f>Potentials!A508</f>
      </c>
      <c r="BB510" s="2" t="str">
        <f t="array" ref="BB510" aca="1" ca="1">IF($A$2="Tous",SUMPRODUCT((Potentials!$F$2:$F$2000)*(Potentials!$A$2:$A$2000=BA510)*(Potentials!$E$2:$E$2000&lt;&gt;"8 - Gagne")*(Potentials!$E$2:$E$2000&lt;&gt;"9 - Perdu")*(Potentials!$E$2:$E$2000&lt;&gt;"10 - Gele"))
+SUMPRODUCT((Potentials!$F$2:$F$2000=0)*(Potentials!$A$2:$A$2000=BA510)*(Potentials!$D$2:$D$2000)*(Potentials!$E$2:$E$2000&lt;&gt;"8 - Gagne")*(Potentials!$E$2:$E$2000&lt;&gt;"9 - Perdu")*(Potentials!$E$2:$E$2000&lt;&gt;"10 - Gele")),
SUMPRODUCT((Potentials!$F$2:$F$2000)*(Potentials!$A$2:$A$2000=BA510)*(Potentials!$E$2:$E$2000&lt;&gt;"8 - Gagne")*(Potentials!$E$2:$E$2000&lt;&gt;"9 - Perdu")*(Potentials!$E$2:$E$2000&lt;&gt;"10 - Gele")*(Potentials!$O$2:$O$2000=$A$2))
+SUMPRODUCT((Potentials!$F$2:$F$2000=0)*(Potentials!$A$2:$A$2000=BA510)*(Potentials!$D$2:$D$2000)*(Potentials!$E$2:$E$2000&lt;&gt;"8 - Gagne")*(Potentials!$E$2:$E$2000&lt;&gt;"9 - Perdu")*(Potentials!$E$2:$E$2000&lt;&gt;"10 - Gele")*(Potentials!$O$2:$O$2000=$A$2)))</f>
      </c>
    </row>
    <row r="511" spans="1:113">
      <c r="R511" t="str">
        <f>Potentials!A509</f>
      </c>
      <c r="S511" s="1" t="str">
        <f>Potentials!M509</f>
      </c>
      <c r="T511" s="47" t="str">
        <f>IF(INDEX(Potentials!$A$1:$O$1000,MATCH(R511,Potentials!$A$1:$A$1000,0),MATCH("Origine setup",Potentials!$A$1:$O$1,0))&lt;&gt;"",0,
IF($A$2="Tous",
IF(AND($R$2=0,$S$2=0,DATE(YEAR(S511),MONTH(S511),DAY(S511))&gt;=$O$6,(DATE(YEAR(S511),MONTH(S511),DAY(S511))&lt;=$O$3),LEFT(R511,3)="PRA"),1,
IF(AND($R$2&lt;&gt;0,$S$2&lt;&gt;0,DATE(YEAR(S511),MONTH(S511),DAY(S511))&gt;=$R$2,(DATE(YEAR(S511),MONTH(S511),DAY(S511))&lt;=$S$2),LEFT(R511,3)="PRA"),1,0)),
IF(AND($R$2=0,$S$2=0,DATE(YEAR(S511),MONTH(S511),DAY(S511))&gt;=$O$6,(DATE(YEAR(S511),MONTH(S511),DAY(S511))&lt;=$O$3),INDEX(Potentials!$A$1:$O$1000,MATCH(R511,Potentials!$A$1:$A$1000,0),MATCH("Groupe",Potentials!$A$1:$O$1,0))=$A$2,LEFT(R511,3)="PRA"),1,
IF(AND($R$2&lt;&gt;0,$S$2&lt;&gt;0,DATE(YEAR(S511),MONTH(S511),DAY(S511))&gt;=$R$2,(DATE(YEAR(S511),MONTH(S511),DAY(S511))&lt;=$S$2),INDEX(Potentials!$A$1:$O$1000,MATCH(R511,Potentials!$A$1:$A$1000,0),MATCH("Groupe",Potentials!$A$1:$O$1,0))=$A$2,LEFT(R511,3)="PRA"),1,0))))</f>
      </c>
      <c r="U511" s="47" t="str">
        <f>IF(T511&lt;&gt;0,SUM($T$4:T511),0)</f>
      </c>
      <c r="V511" s="1"/>
      <c r="W511" s="17"/>
      <c r="Y511" t="str">
        <f>Projects!A509</f>
      </c>
      <c r="Z511" s="1" t="str">
        <f>Projects!I509</f>
      </c>
      <c r="AA511" s="47" t="str">
        <f>IF($A$2="Tous",
IF(AND($Y$2=0,$Z$2=0,DATE(YEAR(Z511),MONTH(Z511),DAY(Z511))&gt;=$O$6,(DATE(YEAR(Z511),MONTH(Z511),DAY(Z511))&lt;=$O$3)),1,
IF(AND($Y$2&lt;&gt;0,$Z$2&lt;&gt;0,DATE(YEAR(Z511),MONTH(Z511),DAY(Z511))&gt;=$Y$2,(DATE(YEAR(Z511),MONTH(Z511),DAY(Z511))&lt;=$Z$2)),1,0)),
IF(AND($Y$2=0,$Z$2=0,DATE(YEAR(Z511),MONTH(Z511),DAY(Z511))&gt;=$O$6,(DATE(YEAR(Z511),MONTH(Z511),DAY(Z511))&lt;=$O$3),INDEX(Projects!$A$1:$O$1000,MATCH(Y511,Projects!$A$1:$A$1000,0),MATCH("Groupe",Projects!$A$1:$O$1,0))=$A$2),1,
IF(AND($Y$2&lt;&gt;0,$Z$2&lt;&gt;0,DATE(YEAR(Z511),MONTH(Z511),DAY(Z511))&gt;=$Y$2,(DATE(YEAR(Z511),MONTH(Z511),DAY(Z511))&lt;=$Z$2),INDEX(Projects!$A$1:$O$1000,MATCH(Y511,Projects!$A$1:$A$1000,0),MATCH("Groupe",Projects!$A$1:$O$1,0))=$A$2),1,0)))</f>
      </c>
      <c r="AB511" s="47" t="str">
        <f>IF(AA511&lt;&gt;0,SUM($AA$4:AA511),0)</f>
      </c>
      <c r="AC511" s="1"/>
      <c r="AD511" s="17"/>
      <c r="AF511" t="str">
        <f>Projects!A509</f>
      </c>
      <c r="AG511" s="1" t="str">
        <f>Projects!D509</f>
      </c>
      <c r="AH511" s="47" t="str">
        <f>IF($A$2="Tous",
IF(AND($AF$2=0,$AG$2=0,DATE(YEAR(AG511),MONTH(AG511),DAY(AG511))&gt;=$O$6,(DATE(YEAR(AG511),MONTH(AG511),DAY(AG511))&lt;=$O$3)),1,
IF(AND($AF$2&lt;&gt;0,$AG$2&lt;&gt;0,DATE(YEAR(AG511),MONTH(AG511),DAY(AG511))&gt;=$AF$2,(DATE(YEAR(AG511),MONTH(AG511),DAY(AG511))&lt;=$AG$2)),1,0)),
IF(AND($AF$2=0,$AG$2=0,DATE(YEAR(AG511),MONTH(AG511),DAY(AG511))&gt;=$O$6,(DATE(YEAR(AG511),MONTH(AG511),DAY(AG511))&lt;=$O$3),INDEX(Projects!$A$1:$O$1000,MATCH(AF511,Projects!$A$1:$A$1000,0),MATCH("Groupe",Projects!$A$1:$O$1,0))=$A$2),1,
IF(AND($AF$2&lt;&gt;0,$AG$2&lt;&gt;0,DATE(YEAR(AG511),MONTH(AG511),DAY(AG511))&gt;=$AF$2,(DATE(YEAR(AG511),MONTH(AG511),DAY(AG511))&lt;=$AG$2),INDEX(Projects!$A$1:$O$1000,MATCH(AF511,Projects!$A$1:$A$1000,0),MATCH("Groupe",Projects!$A$1:$O$1,0))=$A$2),1,0)))</f>
      </c>
      <c r="AI511" s="47" t="str">
        <f>IF(AH511&lt;&gt;0,SUM($AH$4:AH511),0)</f>
      </c>
      <c r="AJ511" s="1"/>
      <c r="AK511" s="17"/>
      <c r="AM511" t="str">
        <f>Potentials!A509</f>
      </c>
      <c r="AN511" s="1" t="str">
        <f>Potentials!L509</f>
      </c>
      <c r="AO511" s="47" t="str">
        <f>IF(INDEX(Potentials!$A$1:$O$1000,MATCH(R511,Potentials!$A$1:$A$1000,0),MATCH("Origine setup",Potentials!$A$1:$O$1,0))&lt;&gt;"",0,
IF($A$2="Tous",
IF(AND($AM$2=0,$AN$2=0,DATE(YEAR(AN511),MONTH(AN511),DAY(AN511))&gt;=$O$6,(DATE(YEAR(AN511),MONTH(AN511),DAY(AN511))&lt;=$O$3),INDEX(Potentials!$A$1:$O$10000,MATCH(AM511,Potentials!$A$1:$A$1000,0),MATCH("Statut",Potentials!$A$1:$O$1,0))="9 -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IF(AND($AM$2&lt;&gt;0,$AN$2&lt;&gt;0,DATE(YEAR(AN511),MONTH(AN511),DAY(AN511))&gt;=$AM$2,(DATE(YEAR(AN511),MONTH(AN511),DAY(AN511))&lt;=$AN$2),INDEX(Potentials!$A$1:$O$10000,MATCH(AM511,Potentials!$A$1:$A$1000,0),MATCH("Statut",Potentials!$A$1:$O$1,0))="9 - Perdu"),1,0)),
IF(AND($AM$2=0,$AN$2=0,DATE(YEAR(AN511),MONTH(AN511),DAY(AN511))&gt;=$O$6,(DATE(YEAR(AN511),MONTH(AN511),DAY(AN511))&lt;=$O$3),INDEX(Potentials!$A$1:$O$1000,MATCH(AM511,Potentials!$A$1:$A$1000,0),MATCH("Groupe",Potentials!$A$1:$O$1,0))=$A$2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,MATCH(AM511,Potentials!$A$1:$A$1000,0),MATCH("Groupe",Potentials!$A$1:$O$1,0))=$A$2,INDEX(Potentials!$A$1:$O$10000,MATCH(AM511,Potentials!$A$1:$A$1000,0),MATCH("Statut",Potentials!$A$1:$O$1,0))="9 - Perdu"),1,0))))</f>
      </c>
      <c r="AP511" s="47" t="str">
        <f>IF(AO511&lt;&gt;0,SUM($AO$4:AO511),0)</f>
      </c>
      <c r="AQ511" s="1"/>
      <c r="AR511" s="17"/>
      <c r="AT511" t="str">
        <f>IF(COUNTIF($AT$4:AT510,Potentials!B509)&gt;0,"",Potentials!B509)</f>
      </c>
      <c r="AU511" s="2" t="str">
        <f t="array" ref="AU511" aca="1" ca="1">IF($A$2="Tous",SUMPRODUCT((Potentials!$F$2:$F$2000)*(Potentials!$B$2:$B$2000=AT511)*(Potentials!$E$2:$E$2000&lt;&gt;"8 - Gagne")*(Potentials!$E$2:$E$2000&lt;&gt;"9 - Perdu")*(Potentials!$E$2:$E$2000&lt;&gt;"10 - Gele"))
+SUMPRODUCT((Potentials!$F$2:$F$2000=0)*(Potentials!$B$2:$B$2000=AT511)*(Potentials!$D$2:$D$2000)*(Potentials!$E$2:$E$2000&lt;&gt;"8 - Gagne")*(Potentials!$E$2:$E$2000&lt;&gt;"9 - Perdu")*(Potentials!$E$2:$E$2000&lt;&gt;"10 - Gele")),
SUMPRODUCT((Potentials!$F$2:$F$2000)*(Potentials!$B$2:$B$2000=AT511)*(Potentials!$E$2:$E$2000&lt;&gt;"8 - Gagne")*(Potentials!$E$2:$E$2000&lt;&gt;"9 - Perdu")*(Potentials!$E$2:$E$2000&lt;&gt;"10 - Gele")*(Potentials!$O$2:$O$2000=$A$2))
+SUMPRODUCT((Potentials!$F$2:$F$2000=0)*(Potentials!$B$2:$B$2000=AT511)*(Potentials!$D$2:$D$2000)*(Potentials!$E$2:$E$2000&lt;&gt;"8 - Gagne")*(Potentials!$E$2:$E$2000&lt;&gt;"9 - Perdu")*(Potentials!$E$2:$E$2000&lt;&gt;"10 - Gele")*(Potentials!$O$2:$O$2000=$A$2)))</f>
      </c>
      <c r="BA511" t="str">
        <f>Potentials!A509</f>
      </c>
      <c r="BB511" s="2" t="str">
        <f t="array" ref="BB511" aca="1" ca="1">IF($A$2="Tous",SUMPRODUCT((Potentials!$F$2:$F$2000)*(Potentials!$A$2:$A$2000=BA511)*(Potentials!$E$2:$E$2000&lt;&gt;"8 - Gagne")*(Potentials!$E$2:$E$2000&lt;&gt;"9 - Perdu")*(Potentials!$E$2:$E$2000&lt;&gt;"10 - Gele"))
+SUMPRODUCT((Potentials!$F$2:$F$2000=0)*(Potentials!$A$2:$A$2000=BA511)*(Potentials!$D$2:$D$2000)*(Potentials!$E$2:$E$2000&lt;&gt;"8 - Gagne")*(Potentials!$E$2:$E$2000&lt;&gt;"9 - Perdu")*(Potentials!$E$2:$E$2000&lt;&gt;"10 - Gele")),
SUMPRODUCT((Potentials!$F$2:$F$2000)*(Potentials!$A$2:$A$2000=BA511)*(Potentials!$E$2:$E$2000&lt;&gt;"8 - Gagne")*(Potentials!$E$2:$E$2000&lt;&gt;"9 - Perdu")*(Potentials!$E$2:$E$2000&lt;&gt;"10 - Gele")*(Potentials!$O$2:$O$2000=$A$2))
+SUMPRODUCT((Potentials!$F$2:$F$2000=0)*(Potentials!$A$2:$A$2000=BA511)*(Potentials!$D$2:$D$2000)*(Potentials!$E$2:$E$2000&lt;&gt;"8 - Gagne")*(Potentials!$E$2:$E$2000&lt;&gt;"9 - Perdu")*(Potentials!$E$2:$E$2000&lt;&gt;"10 - Gele")*(Potentials!$O$2:$O$2000=$A$2)))</f>
      </c>
    </row>
    <row r="512" spans="1:113">
      <c r="R512" t="str">
        <f>Potentials!A510</f>
      </c>
      <c r="S512" s="1" t="str">
        <f>Potentials!M510</f>
      </c>
      <c r="T512" s="47" t="str">
        <f>IF(INDEX(Potentials!$A$1:$O$1000,MATCH(R512,Potentials!$A$1:$A$1000,0),MATCH("Origine setup",Potentials!$A$1:$O$1,0))&lt;&gt;"",0,
IF($A$2="Tous",
IF(AND($R$2=0,$S$2=0,DATE(YEAR(S512),MONTH(S512),DAY(S512))&gt;=$O$6,(DATE(YEAR(S512),MONTH(S512),DAY(S512))&lt;=$O$3),LEFT(R512,3)="PRA"),1,
IF(AND($R$2&lt;&gt;0,$S$2&lt;&gt;0,DATE(YEAR(S512),MONTH(S512),DAY(S512))&gt;=$R$2,(DATE(YEAR(S512),MONTH(S512),DAY(S512))&lt;=$S$2),LEFT(R512,3)="PRA"),1,0)),
IF(AND($R$2=0,$S$2=0,DATE(YEAR(S512),MONTH(S512),DAY(S512))&gt;=$O$6,(DATE(YEAR(S512),MONTH(S512),DAY(S512))&lt;=$O$3),INDEX(Potentials!$A$1:$O$1000,MATCH(R512,Potentials!$A$1:$A$1000,0),MATCH("Groupe",Potentials!$A$1:$O$1,0))=$A$2,LEFT(R512,3)="PRA"),1,
IF(AND($R$2&lt;&gt;0,$S$2&lt;&gt;0,DATE(YEAR(S512),MONTH(S512),DAY(S512))&gt;=$R$2,(DATE(YEAR(S512),MONTH(S512),DAY(S512))&lt;=$S$2),INDEX(Potentials!$A$1:$O$1000,MATCH(R512,Potentials!$A$1:$A$1000,0),MATCH("Groupe",Potentials!$A$1:$O$1,0))=$A$2,LEFT(R512,3)="PRA"),1,0))))</f>
      </c>
      <c r="U512" s="47" t="str">
        <f>IF(T512&lt;&gt;0,SUM($T$4:T512),0)</f>
      </c>
      <c r="V512" s="1"/>
      <c r="W512" s="17"/>
      <c r="Y512" t="str">
        <f>Projects!A510</f>
      </c>
      <c r="Z512" s="1" t="str">
        <f>Projects!I510</f>
      </c>
      <c r="AA512" s="47" t="str">
        <f>IF($A$2="Tous",
IF(AND($Y$2=0,$Z$2=0,DATE(YEAR(Z512),MONTH(Z512),DAY(Z512))&gt;=$O$6,(DATE(YEAR(Z512),MONTH(Z512),DAY(Z512))&lt;=$O$3)),1,
IF(AND($Y$2&lt;&gt;0,$Z$2&lt;&gt;0,DATE(YEAR(Z512),MONTH(Z512),DAY(Z512))&gt;=$Y$2,(DATE(YEAR(Z512),MONTH(Z512),DAY(Z512))&lt;=$Z$2)),1,0)),
IF(AND($Y$2=0,$Z$2=0,DATE(YEAR(Z512),MONTH(Z512),DAY(Z512))&gt;=$O$6,(DATE(YEAR(Z512),MONTH(Z512),DAY(Z512))&lt;=$O$3),INDEX(Projects!$A$1:$O$1000,MATCH(Y512,Projects!$A$1:$A$1000,0),MATCH("Groupe",Projects!$A$1:$O$1,0))=$A$2),1,
IF(AND($Y$2&lt;&gt;0,$Z$2&lt;&gt;0,DATE(YEAR(Z512),MONTH(Z512),DAY(Z512))&gt;=$Y$2,(DATE(YEAR(Z512),MONTH(Z512),DAY(Z512))&lt;=$Z$2),INDEX(Projects!$A$1:$O$1000,MATCH(Y512,Projects!$A$1:$A$1000,0),MATCH("Groupe",Projects!$A$1:$O$1,0))=$A$2),1,0)))</f>
      </c>
      <c r="AB512" s="47" t="str">
        <f>IF(AA512&lt;&gt;0,SUM($AA$4:AA512),0)</f>
      </c>
      <c r="AC512" s="1"/>
      <c r="AD512" s="17"/>
      <c r="AF512" t="str">
        <f>Projects!A510</f>
      </c>
      <c r="AG512" s="1" t="str">
        <f>Projects!D510</f>
      </c>
      <c r="AH512" s="47" t="str">
        <f>IF($A$2="Tous",
IF(AND($AF$2=0,$AG$2=0,DATE(YEAR(AG512),MONTH(AG512),DAY(AG512))&gt;=$O$6,(DATE(YEAR(AG512),MONTH(AG512),DAY(AG512))&lt;=$O$3)),1,
IF(AND($AF$2&lt;&gt;0,$AG$2&lt;&gt;0,DATE(YEAR(AG512),MONTH(AG512),DAY(AG512))&gt;=$AF$2,(DATE(YEAR(AG512),MONTH(AG512),DAY(AG512))&lt;=$AG$2)),1,0)),
IF(AND($AF$2=0,$AG$2=0,DATE(YEAR(AG512),MONTH(AG512),DAY(AG512))&gt;=$O$6,(DATE(YEAR(AG512),MONTH(AG512),DAY(AG512))&lt;=$O$3),INDEX(Projects!$A$1:$O$1000,MATCH(AF512,Projects!$A$1:$A$1000,0),MATCH("Groupe",Projects!$A$1:$O$1,0))=$A$2),1,
IF(AND($AF$2&lt;&gt;0,$AG$2&lt;&gt;0,DATE(YEAR(AG512),MONTH(AG512),DAY(AG512))&gt;=$AF$2,(DATE(YEAR(AG512),MONTH(AG512),DAY(AG512))&lt;=$AG$2),INDEX(Projects!$A$1:$O$1000,MATCH(AF512,Projects!$A$1:$A$1000,0),MATCH("Groupe",Projects!$A$1:$O$1,0))=$A$2),1,0)))</f>
      </c>
      <c r="AI512" s="47" t="str">
        <f>IF(AH512&lt;&gt;0,SUM($AH$4:AH512),0)</f>
      </c>
      <c r="AJ512" s="1"/>
      <c r="AK512" s="17"/>
      <c r="AM512" t="str">
        <f>Potentials!A510</f>
      </c>
      <c r="AN512" s="1" t="str">
        <f>Potentials!L510</f>
      </c>
      <c r="AO512" s="47" t="str">
        <f>IF(INDEX(Potentials!$A$1:$O$1000,MATCH(R512,Potentials!$A$1:$A$1000,0),MATCH("Origine setup",Potentials!$A$1:$O$1,0))&lt;&gt;"",0,
IF($A$2="Tous",
IF(AND($AM$2=0,$AN$2=0,DATE(YEAR(AN512),MONTH(AN512),DAY(AN512))&gt;=$O$6,(DATE(YEAR(AN512),MONTH(AN512),DAY(AN512))&lt;=$O$3),INDEX(Potentials!$A$1:$O$10000,MATCH(AM512,Potentials!$A$1:$A$1000,0),MATCH("Statut",Potentials!$A$1:$O$1,0))="9 -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IF(AND($AM$2&lt;&gt;0,$AN$2&lt;&gt;0,DATE(YEAR(AN512),MONTH(AN512),DAY(AN512))&gt;=$AM$2,(DATE(YEAR(AN512),MONTH(AN512),DAY(AN512))&lt;=$AN$2),INDEX(Potentials!$A$1:$O$10000,MATCH(AM512,Potentials!$A$1:$A$1000,0),MATCH("Statut",Potentials!$A$1:$O$1,0))="9 - Perdu"),1,0)),
IF(AND($AM$2=0,$AN$2=0,DATE(YEAR(AN512),MONTH(AN512),DAY(AN512))&gt;=$O$6,(DATE(YEAR(AN512),MONTH(AN512),DAY(AN512))&lt;=$O$3),INDEX(Potentials!$A$1:$O$1000,MATCH(AM512,Potentials!$A$1:$A$1000,0),MATCH("Groupe",Potentials!$A$1:$O$1,0))=$A$2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,MATCH(AM512,Potentials!$A$1:$A$1000,0),MATCH("Groupe",Potentials!$A$1:$O$1,0))=$A$2,INDEX(Potentials!$A$1:$O$10000,MATCH(AM512,Potentials!$A$1:$A$1000,0),MATCH("Statut",Potentials!$A$1:$O$1,0))="9 - Perdu"),1,0))))</f>
      </c>
      <c r="AP512" s="47" t="str">
        <f>IF(AO512&lt;&gt;0,SUM($AO$4:AO512),0)</f>
      </c>
      <c r="AQ512" s="1"/>
      <c r="AR512" s="17"/>
      <c r="AT512" t="str">
        <f>IF(COUNTIF($AT$4:AT511,Potentials!B510)&gt;0,"",Potentials!B510)</f>
      </c>
      <c r="AU512" s="2" t="str">
        <f t="array" ref="AU512" aca="1" ca="1">IF($A$2="Tous",SUMPRODUCT((Potentials!$F$2:$F$2000)*(Potentials!$B$2:$B$2000=AT512)*(Potentials!$E$2:$E$2000&lt;&gt;"8 - Gagne")*(Potentials!$E$2:$E$2000&lt;&gt;"9 - Perdu")*(Potentials!$E$2:$E$2000&lt;&gt;"10 - Gele"))
+SUMPRODUCT((Potentials!$F$2:$F$2000=0)*(Potentials!$B$2:$B$2000=AT512)*(Potentials!$D$2:$D$2000)*(Potentials!$E$2:$E$2000&lt;&gt;"8 - Gagne")*(Potentials!$E$2:$E$2000&lt;&gt;"9 - Perdu")*(Potentials!$E$2:$E$2000&lt;&gt;"10 - Gele")),
SUMPRODUCT((Potentials!$F$2:$F$2000)*(Potentials!$B$2:$B$2000=AT512)*(Potentials!$E$2:$E$2000&lt;&gt;"8 - Gagne")*(Potentials!$E$2:$E$2000&lt;&gt;"9 - Perdu")*(Potentials!$E$2:$E$2000&lt;&gt;"10 - Gele")*(Potentials!$O$2:$O$2000=$A$2))
+SUMPRODUCT((Potentials!$F$2:$F$2000=0)*(Potentials!$B$2:$B$2000=AT512)*(Potentials!$D$2:$D$2000)*(Potentials!$E$2:$E$2000&lt;&gt;"8 - Gagne")*(Potentials!$E$2:$E$2000&lt;&gt;"9 - Perdu")*(Potentials!$E$2:$E$2000&lt;&gt;"10 - Gele")*(Potentials!$O$2:$O$2000=$A$2)))</f>
      </c>
      <c r="BA512" t="str">
        <f>Potentials!A510</f>
      </c>
      <c r="BB512" s="2" t="str">
        <f t="array" ref="BB512" aca="1" ca="1">IF($A$2="Tous",SUMPRODUCT((Potentials!$F$2:$F$2000)*(Potentials!$A$2:$A$2000=BA512)*(Potentials!$E$2:$E$2000&lt;&gt;"8 - Gagne")*(Potentials!$E$2:$E$2000&lt;&gt;"9 - Perdu")*(Potentials!$E$2:$E$2000&lt;&gt;"10 - Gele"))
+SUMPRODUCT((Potentials!$F$2:$F$2000=0)*(Potentials!$A$2:$A$2000=BA512)*(Potentials!$D$2:$D$2000)*(Potentials!$E$2:$E$2000&lt;&gt;"8 - Gagne")*(Potentials!$E$2:$E$2000&lt;&gt;"9 - Perdu")*(Potentials!$E$2:$E$2000&lt;&gt;"10 - Gele")),
SUMPRODUCT((Potentials!$F$2:$F$2000)*(Potentials!$A$2:$A$2000=BA512)*(Potentials!$E$2:$E$2000&lt;&gt;"8 - Gagne")*(Potentials!$E$2:$E$2000&lt;&gt;"9 - Perdu")*(Potentials!$E$2:$E$2000&lt;&gt;"10 - Gele")*(Potentials!$O$2:$O$2000=$A$2))
+SUMPRODUCT((Potentials!$F$2:$F$2000=0)*(Potentials!$A$2:$A$2000=BA512)*(Potentials!$D$2:$D$2000)*(Potentials!$E$2:$E$2000&lt;&gt;"8 - Gagne")*(Potentials!$E$2:$E$2000&lt;&gt;"9 - Perdu")*(Potentials!$E$2:$E$2000&lt;&gt;"10 - Gele")*(Potentials!$O$2:$O$2000=$A$2)))</f>
      </c>
    </row>
    <row r="513" spans="1:113">
      <c r="R513" t="str">
        <f>Potentials!A511</f>
      </c>
      <c r="S513" s="1" t="str">
        <f>Potentials!M511</f>
      </c>
      <c r="T513" s="47" t="str">
        <f>IF(INDEX(Potentials!$A$1:$O$1000,MATCH(R513,Potentials!$A$1:$A$1000,0),MATCH("Origine setup",Potentials!$A$1:$O$1,0))&lt;&gt;"",0,
IF($A$2="Tous",
IF(AND($R$2=0,$S$2=0,DATE(YEAR(S513),MONTH(S513),DAY(S513))&gt;=$O$6,(DATE(YEAR(S513),MONTH(S513),DAY(S513))&lt;=$O$3),LEFT(R513,3)="PRA"),1,
IF(AND($R$2&lt;&gt;0,$S$2&lt;&gt;0,DATE(YEAR(S513),MONTH(S513),DAY(S513))&gt;=$R$2,(DATE(YEAR(S513),MONTH(S513),DAY(S513))&lt;=$S$2),LEFT(R513,3)="PRA"),1,0)),
IF(AND($R$2=0,$S$2=0,DATE(YEAR(S513),MONTH(S513),DAY(S513))&gt;=$O$6,(DATE(YEAR(S513),MONTH(S513),DAY(S513))&lt;=$O$3),INDEX(Potentials!$A$1:$O$1000,MATCH(R513,Potentials!$A$1:$A$1000,0),MATCH("Groupe",Potentials!$A$1:$O$1,0))=$A$2,LEFT(R513,3)="PRA"),1,
IF(AND($R$2&lt;&gt;0,$S$2&lt;&gt;0,DATE(YEAR(S513),MONTH(S513),DAY(S513))&gt;=$R$2,(DATE(YEAR(S513),MONTH(S513),DAY(S513))&lt;=$S$2),INDEX(Potentials!$A$1:$O$1000,MATCH(R513,Potentials!$A$1:$A$1000,0),MATCH("Groupe",Potentials!$A$1:$O$1,0))=$A$2,LEFT(R513,3)="PRA"),1,0))))</f>
      </c>
      <c r="U513" s="47" t="str">
        <f>IF(T513&lt;&gt;0,SUM($T$4:T513),0)</f>
      </c>
      <c r="V513" s="1"/>
      <c r="W513" s="17"/>
      <c r="Y513" t="str">
        <f>Projects!A511</f>
      </c>
      <c r="Z513" s="1" t="str">
        <f>Projects!I511</f>
      </c>
      <c r="AA513" s="47" t="str">
        <f>IF($A$2="Tous",
IF(AND($Y$2=0,$Z$2=0,DATE(YEAR(Z513),MONTH(Z513),DAY(Z513))&gt;=$O$6,(DATE(YEAR(Z513),MONTH(Z513),DAY(Z513))&lt;=$O$3)),1,
IF(AND($Y$2&lt;&gt;0,$Z$2&lt;&gt;0,DATE(YEAR(Z513),MONTH(Z513),DAY(Z513))&gt;=$Y$2,(DATE(YEAR(Z513),MONTH(Z513),DAY(Z513))&lt;=$Z$2)),1,0)),
IF(AND($Y$2=0,$Z$2=0,DATE(YEAR(Z513),MONTH(Z513),DAY(Z513))&gt;=$O$6,(DATE(YEAR(Z513),MONTH(Z513),DAY(Z513))&lt;=$O$3),INDEX(Projects!$A$1:$O$1000,MATCH(Y513,Projects!$A$1:$A$1000,0),MATCH("Groupe",Projects!$A$1:$O$1,0))=$A$2),1,
IF(AND($Y$2&lt;&gt;0,$Z$2&lt;&gt;0,DATE(YEAR(Z513),MONTH(Z513),DAY(Z513))&gt;=$Y$2,(DATE(YEAR(Z513),MONTH(Z513),DAY(Z513))&lt;=$Z$2),INDEX(Projects!$A$1:$O$1000,MATCH(Y513,Projects!$A$1:$A$1000,0),MATCH("Groupe",Projects!$A$1:$O$1,0))=$A$2),1,0)))</f>
      </c>
      <c r="AB513" s="47" t="str">
        <f>IF(AA513&lt;&gt;0,SUM($AA$4:AA513),0)</f>
      </c>
      <c r="AC513" s="1"/>
      <c r="AD513" s="17"/>
      <c r="AF513" t="str">
        <f>Projects!A511</f>
      </c>
      <c r="AG513" s="1" t="str">
        <f>Projects!D511</f>
      </c>
      <c r="AH513" s="47" t="str">
        <f>IF($A$2="Tous",
IF(AND($AF$2=0,$AG$2=0,DATE(YEAR(AG513),MONTH(AG513),DAY(AG513))&gt;=$O$6,(DATE(YEAR(AG513),MONTH(AG513),DAY(AG513))&lt;=$O$3)),1,
IF(AND($AF$2&lt;&gt;0,$AG$2&lt;&gt;0,DATE(YEAR(AG513),MONTH(AG513),DAY(AG513))&gt;=$AF$2,(DATE(YEAR(AG513),MONTH(AG513),DAY(AG513))&lt;=$AG$2)),1,0)),
IF(AND($AF$2=0,$AG$2=0,DATE(YEAR(AG513),MONTH(AG513),DAY(AG513))&gt;=$O$6,(DATE(YEAR(AG513),MONTH(AG513),DAY(AG513))&lt;=$O$3),INDEX(Projects!$A$1:$O$1000,MATCH(AF513,Projects!$A$1:$A$1000,0),MATCH("Groupe",Projects!$A$1:$O$1,0))=$A$2),1,
IF(AND($AF$2&lt;&gt;0,$AG$2&lt;&gt;0,DATE(YEAR(AG513),MONTH(AG513),DAY(AG513))&gt;=$AF$2,(DATE(YEAR(AG513),MONTH(AG513),DAY(AG513))&lt;=$AG$2),INDEX(Projects!$A$1:$O$1000,MATCH(AF513,Projects!$A$1:$A$1000,0),MATCH("Groupe",Projects!$A$1:$O$1,0))=$A$2),1,0)))</f>
      </c>
      <c r="AI513" s="47" t="str">
        <f>IF(AH513&lt;&gt;0,SUM($AH$4:AH513),0)</f>
      </c>
      <c r="AJ513" s="1"/>
      <c r="AK513" s="17"/>
      <c r="AM513" t="str">
        <f>Potentials!A511</f>
      </c>
      <c r="AN513" s="1" t="str">
        <f>Potentials!L511</f>
      </c>
      <c r="AO513" s="47" t="str">
        <f>IF(INDEX(Potentials!$A$1:$O$1000,MATCH(R513,Potentials!$A$1:$A$1000,0),MATCH("Origine setup",Potentials!$A$1:$O$1,0))&lt;&gt;"",0,
IF($A$2="Tous",
IF(AND($AM$2=0,$AN$2=0,DATE(YEAR(AN513),MONTH(AN513),DAY(AN513))&gt;=$O$6,(DATE(YEAR(AN513),MONTH(AN513),DAY(AN513))&lt;=$O$3),INDEX(Potentials!$A$1:$O$10000,MATCH(AM513,Potentials!$A$1:$A$1000,0),MATCH("Statut",Potentials!$A$1:$O$1,0))="9 -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IF(AND($AM$2&lt;&gt;0,$AN$2&lt;&gt;0,DATE(YEAR(AN513),MONTH(AN513),DAY(AN513))&gt;=$AM$2,(DATE(YEAR(AN513),MONTH(AN513),DAY(AN513))&lt;=$AN$2),INDEX(Potentials!$A$1:$O$10000,MATCH(AM513,Potentials!$A$1:$A$1000,0),MATCH("Statut",Potentials!$A$1:$O$1,0))="9 - Perdu"),1,0)),
IF(AND($AM$2=0,$AN$2=0,DATE(YEAR(AN513),MONTH(AN513),DAY(AN513))&gt;=$O$6,(DATE(YEAR(AN513),MONTH(AN513),DAY(AN513))&lt;=$O$3),INDEX(Potentials!$A$1:$O$1000,MATCH(AM513,Potentials!$A$1:$A$1000,0),MATCH("Groupe",Potentials!$A$1:$O$1,0))=$A$2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,MATCH(AM513,Potentials!$A$1:$A$1000,0),MATCH("Groupe",Potentials!$A$1:$O$1,0))=$A$2,INDEX(Potentials!$A$1:$O$10000,MATCH(AM513,Potentials!$A$1:$A$1000,0),MATCH("Statut",Potentials!$A$1:$O$1,0))="9 - Perdu"),1,0))))</f>
      </c>
      <c r="AP513" s="47" t="str">
        <f>IF(AO513&lt;&gt;0,SUM($AO$4:AO513),0)</f>
      </c>
      <c r="AQ513" s="1"/>
      <c r="AR513" s="17"/>
      <c r="AT513" t="str">
        <f>IF(COUNTIF($AT$4:AT512,Potentials!B511)&gt;0,"",Potentials!B511)</f>
      </c>
      <c r="AU513" s="2" t="str">
        <f t="array" ref="AU513" aca="1" ca="1">IF($A$2="Tous",SUMPRODUCT((Potentials!$F$2:$F$2000)*(Potentials!$B$2:$B$2000=AT513)*(Potentials!$E$2:$E$2000&lt;&gt;"8 - Gagne")*(Potentials!$E$2:$E$2000&lt;&gt;"9 - Perdu")*(Potentials!$E$2:$E$2000&lt;&gt;"10 - Gele"))
+SUMPRODUCT((Potentials!$F$2:$F$2000=0)*(Potentials!$B$2:$B$2000=AT513)*(Potentials!$D$2:$D$2000)*(Potentials!$E$2:$E$2000&lt;&gt;"8 - Gagne")*(Potentials!$E$2:$E$2000&lt;&gt;"9 - Perdu")*(Potentials!$E$2:$E$2000&lt;&gt;"10 - Gele")),
SUMPRODUCT((Potentials!$F$2:$F$2000)*(Potentials!$B$2:$B$2000=AT513)*(Potentials!$E$2:$E$2000&lt;&gt;"8 - Gagne")*(Potentials!$E$2:$E$2000&lt;&gt;"9 - Perdu")*(Potentials!$E$2:$E$2000&lt;&gt;"10 - Gele")*(Potentials!$O$2:$O$2000=$A$2))
+SUMPRODUCT((Potentials!$F$2:$F$2000=0)*(Potentials!$B$2:$B$2000=AT513)*(Potentials!$D$2:$D$2000)*(Potentials!$E$2:$E$2000&lt;&gt;"8 - Gagne")*(Potentials!$E$2:$E$2000&lt;&gt;"9 - Perdu")*(Potentials!$E$2:$E$2000&lt;&gt;"10 - Gele")*(Potentials!$O$2:$O$2000=$A$2)))</f>
      </c>
      <c r="BA513" t="str">
        <f>Potentials!A511</f>
      </c>
      <c r="BB513" s="2" t="str">
        <f t="array" ref="BB513" aca="1" ca="1">IF($A$2="Tous",SUMPRODUCT((Potentials!$F$2:$F$2000)*(Potentials!$A$2:$A$2000=BA513)*(Potentials!$E$2:$E$2000&lt;&gt;"8 - Gagne")*(Potentials!$E$2:$E$2000&lt;&gt;"9 - Perdu")*(Potentials!$E$2:$E$2000&lt;&gt;"10 - Gele"))
+SUMPRODUCT((Potentials!$F$2:$F$2000=0)*(Potentials!$A$2:$A$2000=BA513)*(Potentials!$D$2:$D$2000)*(Potentials!$E$2:$E$2000&lt;&gt;"8 - Gagne")*(Potentials!$E$2:$E$2000&lt;&gt;"9 - Perdu")*(Potentials!$E$2:$E$2000&lt;&gt;"10 - Gele")),
SUMPRODUCT((Potentials!$F$2:$F$2000)*(Potentials!$A$2:$A$2000=BA513)*(Potentials!$E$2:$E$2000&lt;&gt;"8 - Gagne")*(Potentials!$E$2:$E$2000&lt;&gt;"9 - Perdu")*(Potentials!$E$2:$E$2000&lt;&gt;"10 - Gele")*(Potentials!$O$2:$O$2000=$A$2))
+SUMPRODUCT((Potentials!$F$2:$F$2000=0)*(Potentials!$A$2:$A$2000=BA513)*(Potentials!$D$2:$D$2000)*(Potentials!$E$2:$E$2000&lt;&gt;"8 - Gagne")*(Potentials!$E$2:$E$2000&lt;&gt;"9 - Perdu")*(Potentials!$E$2:$E$2000&lt;&gt;"10 - Gele")*(Potentials!$O$2:$O$2000=$A$2)))</f>
      </c>
    </row>
    <row r="514" spans="1:113">
      <c r="R514" t="str">
        <f>Potentials!A512</f>
      </c>
      <c r="S514" s="1" t="str">
        <f>Potentials!M512</f>
      </c>
      <c r="T514" s="47" t="str">
        <f>IF(INDEX(Potentials!$A$1:$O$1000,MATCH(R514,Potentials!$A$1:$A$1000,0),MATCH("Origine setup",Potentials!$A$1:$O$1,0))&lt;&gt;"",0,
IF($A$2="Tous",
IF(AND($R$2=0,$S$2=0,DATE(YEAR(S514),MONTH(S514),DAY(S514))&gt;=$O$6,(DATE(YEAR(S514),MONTH(S514),DAY(S514))&lt;=$O$3),LEFT(R514,3)="PRA"),1,
IF(AND($R$2&lt;&gt;0,$S$2&lt;&gt;0,DATE(YEAR(S514),MONTH(S514),DAY(S514))&gt;=$R$2,(DATE(YEAR(S514),MONTH(S514),DAY(S514))&lt;=$S$2),LEFT(R514,3)="PRA"),1,0)),
IF(AND($R$2=0,$S$2=0,DATE(YEAR(S514),MONTH(S514),DAY(S514))&gt;=$O$6,(DATE(YEAR(S514),MONTH(S514),DAY(S514))&lt;=$O$3),INDEX(Potentials!$A$1:$O$1000,MATCH(R514,Potentials!$A$1:$A$1000,0),MATCH("Groupe",Potentials!$A$1:$O$1,0))=$A$2,LEFT(R514,3)="PRA"),1,
IF(AND($R$2&lt;&gt;0,$S$2&lt;&gt;0,DATE(YEAR(S514),MONTH(S514),DAY(S514))&gt;=$R$2,(DATE(YEAR(S514),MONTH(S514),DAY(S514))&lt;=$S$2),INDEX(Potentials!$A$1:$O$1000,MATCH(R514,Potentials!$A$1:$A$1000,0),MATCH("Groupe",Potentials!$A$1:$O$1,0))=$A$2,LEFT(R514,3)="PRA"),1,0))))</f>
      </c>
      <c r="U514" s="47" t="str">
        <f>IF(T514&lt;&gt;0,SUM($T$4:T514),0)</f>
      </c>
      <c r="V514" s="1"/>
      <c r="W514" s="17"/>
      <c r="Y514" t="str">
        <f>Projects!A512</f>
      </c>
      <c r="Z514" s="1" t="str">
        <f>Projects!I512</f>
      </c>
      <c r="AA514" s="47" t="str">
        <f>IF($A$2="Tous",
IF(AND($Y$2=0,$Z$2=0,DATE(YEAR(Z514),MONTH(Z514),DAY(Z514))&gt;=$O$6,(DATE(YEAR(Z514),MONTH(Z514),DAY(Z514))&lt;=$O$3)),1,
IF(AND($Y$2&lt;&gt;0,$Z$2&lt;&gt;0,DATE(YEAR(Z514),MONTH(Z514),DAY(Z514))&gt;=$Y$2,(DATE(YEAR(Z514),MONTH(Z514),DAY(Z514))&lt;=$Z$2)),1,0)),
IF(AND($Y$2=0,$Z$2=0,DATE(YEAR(Z514),MONTH(Z514),DAY(Z514))&gt;=$O$6,(DATE(YEAR(Z514),MONTH(Z514),DAY(Z514))&lt;=$O$3),INDEX(Projects!$A$1:$O$1000,MATCH(Y514,Projects!$A$1:$A$1000,0),MATCH("Groupe",Projects!$A$1:$O$1,0))=$A$2),1,
IF(AND($Y$2&lt;&gt;0,$Z$2&lt;&gt;0,DATE(YEAR(Z514),MONTH(Z514),DAY(Z514))&gt;=$Y$2,(DATE(YEAR(Z514),MONTH(Z514),DAY(Z514))&lt;=$Z$2),INDEX(Projects!$A$1:$O$1000,MATCH(Y514,Projects!$A$1:$A$1000,0),MATCH("Groupe",Projects!$A$1:$O$1,0))=$A$2),1,0)))</f>
      </c>
      <c r="AB514" s="47" t="str">
        <f>IF(AA514&lt;&gt;0,SUM($AA$4:AA514),0)</f>
      </c>
      <c r="AC514" s="1"/>
      <c r="AD514" s="17"/>
      <c r="AF514" t="str">
        <f>Projects!A512</f>
      </c>
      <c r="AG514" s="1" t="str">
        <f>Projects!D512</f>
      </c>
      <c r="AH514" s="47" t="str">
        <f>IF($A$2="Tous",
IF(AND($AF$2=0,$AG$2=0,DATE(YEAR(AG514),MONTH(AG514),DAY(AG514))&gt;=$O$6,(DATE(YEAR(AG514),MONTH(AG514),DAY(AG514))&lt;=$O$3)),1,
IF(AND($AF$2&lt;&gt;0,$AG$2&lt;&gt;0,DATE(YEAR(AG514),MONTH(AG514),DAY(AG514))&gt;=$AF$2,(DATE(YEAR(AG514),MONTH(AG514),DAY(AG514))&lt;=$AG$2)),1,0)),
IF(AND($AF$2=0,$AG$2=0,DATE(YEAR(AG514),MONTH(AG514),DAY(AG514))&gt;=$O$6,(DATE(YEAR(AG514),MONTH(AG514),DAY(AG514))&lt;=$O$3),INDEX(Projects!$A$1:$O$1000,MATCH(AF514,Projects!$A$1:$A$1000,0),MATCH("Groupe",Projects!$A$1:$O$1,0))=$A$2),1,
IF(AND($AF$2&lt;&gt;0,$AG$2&lt;&gt;0,DATE(YEAR(AG514),MONTH(AG514),DAY(AG514))&gt;=$AF$2,(DATE(YEAR(AG514),MONTH(AG514),DAY(AG514))&lt;=$AG$2),INDEX(Projects!$A$1:$O$1000,MATCH(AF514,Projects!$A$1:$A$1000,0),MATCH("Groupe",Projects!$A$1:$O$1,0))=$A$2),1,0)))</f>
      </c>
      <c r="AI514" s="47" t="str">
        <f>IF(AH514&lt;&gt;0,SUM($AH$4:AH514),0)</f>
      </c>
      <c r="AJ514" s="1"/>
      <c r="AK514" s="17"/>
      <c r="AM514" t="str">
        <f>Potentials!A512</f>
      </c>
      <c r="AN514" s="1" t="str">
        <f>Potentials!L512</f>
      </c>
      <c r="AO514" s="47" t="str">
        <f>IF(INDEX(Potentials!$A$1:$O$1000,MATCH(R514,Potentials!$A$1:$A$1000,0),MATCH("Origine setup",Potentials!$A$1:$O$1,0))&lt;&gt;"",0,
IF($A$2="Tous",
IF(AND($AM$2=0,$AN$2=0,DATE(YEAR(AN514),MONTH(AN514),DAY(AN514))&gt;=$O$6,(DATE(YEAR(AN514),MONTH(AN514),DAY(AN514))&lt;=$O$3),INDEX(Potentials!$A$1:$O$10000,MATCH(AM514,Potentials!$A$1:$A$1000,0),MATCH("Statut",Potentials!$A$1:$O$1,0))="9 -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IF(AND($AM$2&lt;&gt;0,$AN$2&lt;&gt;0,DATE(YEAR(AN514),MONTH(AN514),DAY(AN514))&gt;=$AM$2,(DATE(YEAR(AN514),MONTH(AN514),DAY(AN514))&lt;=$AN$2),INDEX(Potentials!$A$1:$O$10000,MATCH(AM514,Potentials!$A$1:$A$1000,0),MATCH("Statut",Potentials!$A$1:$O$1,0))="9 - Perdu"),1,0)),
IF(AND($AM$2=0,$AN$2=0,DATE(YEAR(AN514),MONTH(AN514),DAY(AN514))&gt;=$O$6,(DATE(YEAR(AN514),MONTH(AN514),DAY(AN514))&lt;=$O$3),INDEX(Potentials!$A$1:$O$1000,MATCH(AM514,Potentials!$A$1:$A$1000,0),MATCH("Groupe",Potentials!$A$1:$O$1,0))=$A$2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,MATCH(AM514,Potentials!$A$1:$A$1000,0),MATCH("Groupe",Potentials!$A$1:$O$1,0))=$A$2,INDEX(Potentials!$A$1:$O$10000,MATCH(AM514,Potentials!$A$1:$A$1000,0),MATCH("Statut",Potentials!$A$1:$O$1,0))="9 - Perdu"),1,0))))</f>
      </c>
      <c r="AP514" s="47" t="str">
        <f>IF(AO514&lt;&gt;0,SUM($AO$4:AO514),0)</f>
      </c>
      <c r="AQ514" s="1"/>
      <c r="AR514" s="17"/>
      <c r="AT514" t="str">
        <f>IF(COUNTIF($AT$4:AT513,Potentials!B512)&gt;0,"",Potentials!B512)</f>
      </c>
      <c r="AU514" s="2" t="str">
        <f t="array" ref="AU514" aca="1" ca="1">IF($A$2="Tous",SUMPRODUCT((Potentials!$F$2:$F$2000)*(Potentials!$B$2:$B$2000=AT514)*(Potentials!$E$2:$E$2000&lt;&gt;"8 - Gagne")*(Potentials!$E$2:$E$2000&lt;&gt;"9 - Perdu")*(Potentials!$E$2:$E$2000&lt;&gt;"10 - Gele"))
+SUMPRODUCT((Potentials!$F$2:$F$2000=0)*(Potentials!$B$2:$B$2000=AT514)*(Potentials!$D$2:$D$2000)*(Potentials!$E$2:$E$2000&lt;&gt;"8 - Gagne")*(Potentials!$E$2:$E$2000&lt;&gt;"9 - Perdu")*(Potentials!$E$2:$E$2000&lt;&gt;"10 - Gele")),
SUMPRODUCT((Potentials!$F$2:$F$2000)*(Potentials!$B$2:$B$2000=AT514)*(Potentials!$E$2:$E$2000&lt;&gt;"8 - Gagne")*(Potentials!$E$2:$E$2000&lt;&gt;"9 - Perdu")*(Potentials!$E$2:$E$2000&lt;&gt;"10 - Gele")*(Potentials!$O$2:$O$2000=$A$2))
+SUMPRODUCT((Potentials!$F$2:$F$2000=0)*(Potentials!$B$2:$B$2000=AT514)*(Potentials!$D$2:$D$2000)*(Potentials!$E$2:$E$2000&lt;&gt;"8 - Gagne")*(Potentials!$E$2:$E$2000&lt;&gt;"9 - Perdu")*(Potentials!$E$2:$E$2000&lt;&gt;"10 - Gele")*(Potentials!$O$2:$O$2000=$A$2)))</f>
      </c>
      <c r="BA514" t="str">
        <f>Potentials!A512</f>
      </c>
      <c r="BB514" s="2" t="str">
        <f t="array" ref="BB514" aca="1" ca="1">IF($A$2="Tous",SUMPRODUCT((Potentials!$F$2:$F$2000)*(Potentials!$A$2:$A$2000=BA514)*(Potentials!$E$2:$E$2000&lt;&gt;"8 - Gagne")*(Potentials!$E$2:$E$2000&lt;&gt;"9 - Perdu")*(Potentials!$E$2:$E$2000&lt;&gt;"10 - Gele"))
+SUMPRODUCT((Potentials!$F$2:$F$2000=0)*(Potentials!$A$2:$A$2000=BA514)*(Potentials!$D$2:$D$2000)*(Potentials!$E$2:$E$2000&lt;&gt;"8 - Gagne")*(Potentials!$E$2:$E$2000&lt;&gt;"9 - Perdu")*(Potentials!$E$2:$E$2000&lt;&gt;"10 - Gele")),
SUMPRODUCT((Potentials!$F$2:$F$2000)*(Potentials!$A$2:$A$2000=BA514)*(Potentials!$E$2:$E$2000&lt;&gt;"8 - Gagne")*(Potentials!$E$2:$E$2000&lt;&gt;"9 - Perdu")*(Potentials!$E$2:$E$2000&lt;&gt;"10 - Gele")*(Potentials!$O$2:$O$2000=$A$2))
+SUMPRODUCT((Potentials!$F$2:$F$2000=0)*(Potentials!$A$2:$A$2000=BA514)*(Potentials!$D$2:$D$2000)*(Potentials!$E$2:$E$2000&lt;&gt;"8 - Gagne")*(Potentials!$E$2:$E$2000&lt;&gt;"9 - Perdu")*(Potentials!$E$2:$E$2000&lt;&gt;"10 - Gele")*(Potentials!$O$2:$O$2000=$A$2)))</f>
      </c>
    </row>
    <row r="515" spans="1:113">
      <c r="R515" t="str">
        <f>Potentials!A513</f>
      </c>
      <c r="S515" s="1" t="str">
        <f>Potentials!M513</f>
      </c>
      <c r="T515" s="47" t="str">
        <f>IF(INDEX(Potentials!$A$1:$O$1000,MATCH(R515,Potentials!$A$1:$A$1000,0),MATCH("Origine setup",Potentials!$A$1:$O$1,0))&lt;&gt;"",0,
IF($A$2="Tous",
IF(AND($R$2=0,$S$2=0,DATE(YEAR(S515),MONTH(S515),DAY(S515))&gt;=$O$6,(DATE(YEAR(S515),MONTH(S515),DAY(S515))&lt;=$O$3),LEFT(R515,3)="PRA"),1,
IF(AND($R$2&lt;&gt;0,$S$2&lt;&gt;0,DATE(YEAR(S515),MONTH(S515),DAY(S515))&gt;=$R$2,(DATE(YEAR(S515),MONTH(S515),DAY(S515))&lt;=$S$2),LEFT(R515,3)="PRA"),1,0)),
IF(AND($R$2=0,$S$2=0,DATE(YEAR(S515),MONTH(S515),DAY(S515))&gt;=$O$6,(DATE(YEAR(S515),MONTH(S515),DAY(S515))&lt;=$O$3),INDEX(Potentials!$A$1:$O$1000,MATCH(R515,Potentials!$A$1:$A$1000,0),MATCH("Groupe",Potentials!$A$1:$O$1,0))=$A$2,LEFT(R515,3)="PRA"),1,
IF(AND($R$2&lt;&gt;0,$S$2&lt;&gt;0,DATE(YEAR(S515),MONTH(S515),DAY(S515))&gt;=$R$2,(DATE(YEAR(S515),MONTH(S515),DAY(S515))&lt;=$S$2),INDEX(Potentials!$A$1:$O$1000,MATCH(R515,Potentials!$A$1:$A$1000,0),MATCH("Groupe",Potentials!$A$1:$O$1,0))=$A$2,LEFT(R515,3)="PRA"),1,0))))</f>
      </c>
      <c r="U515" s="47" t="str">
        <f>IF(T515&lt;&gt;0,SUM($T$4:T515),0)</f>
      </c>
      <c r="V515" s="1"/>
      <c r="W515" s="17"/>
      <c r="Y515" t="str">
        <f>Projects!A513</f>
      </c>
      <c r="Z515" s="1" t="str">
        <f>Projects!I513</f>
      </c>
      <c r="AA515" s="47" t="str">
        <f>IF($A$2="Tous",
IF(AND($Y$2=0,$Z$2=0,DATE(YEAR(Z515),MONTH(Z515),DAY(Z515))&gt;=$O$6,(DATE(YEAR(Z515),MONTH(Z515),DAY(Z515))&lt;=$O$3)),1,
IF(AND($Y$2&lt;&gt;0,$Z$2&lt;&gt;0,DATE(YEAR(Z515),MONTH(Z515),DAY(Z515))&gt;=$Y$2,(DATE(YEAR(Z515),MONTH(Z515),DAY(Z515))&lt;=$Z$2)),1,0)),
IF(AND($Y$2=0,$Z$2=0,DATE(YEAR(Z515),MONTH(Z515),DAY(Z515))&gt;=$O$6,(DATE(YEAR(Z515),MONTH(Z515),DAY(Z515))&lt;=$O$3),INDEX(Projects!$A$1:$O$1000,MATCH(Y515,Projects!$A$1:$A$1000,0),MATCH("Groupe",Projects!$A$1:$O$1,0))=$A$2),1,
IF(AND($Y$2&lt;&gt;0,$Z$2&lt;&gt;0,DATE(YEAR(Z515),MONTH(Z515),DAY(Z515))&gt;=$Y$2,(DATE(YEAR(Z515),MONTH(Z515),DAY(Z515))&lt;=$Z$2),INDEX(Projects!$A$1:$O$1000,MATCH(Y515,Projects!$A$1:$A$1000,0),MATCH("Groupe",Projects!$A$1:$O$1,0))=$A$2),1,0)))</f>
      </c>
      <c r="AB515" s="47" t="str">
        <f>IF(AA515&lt;&gt;0,SUM($AA$4:AA515),0)</f>
      </c>
      <c r="AC515" s="1"/>
      <c r="AD515" s="17"/>
      <c r="AF515" t="str">
        <f>Projects!A513</f>
      </c>
      <c r="AG515" s="1" t="str">
        <f>Projects!D513</f>
      </c>
      <c r="AH515" s="47" t="str">
        <f>IF($A$2="Tous",
IF(AND($AF$2=0,$AG$2=0,DATE(YEAR(AG515),MONTH(AG515),DAY(AG515))&gt;=$O$6,(DATE(YEAR(AG515),MONTH(AG515),DAY(AG515))&lt;=$O$3)),1,
IF(AND($AF$2&lt;&gt;0,$AG$2&lt;&gt;0,DATE(YEAR(AG515),MONTH(AG515),DAY(AG515))&gt;=$AF$2,(DATE(YEAR(AG515),MONTH(AG515),DAY(AG515))&lt;=$AG$2)),1,0)),
IF(AND($AF$2=0,$AG$2=0,DATE(YEAR(AG515),MONTH(AG515),DAY(AG515))&gt;=$O$6,(DATE(YEAR(AG515),MONTH(AG515),DAY(AG515))&lt;=$O$3),INDEX(Projects!$A$1:$O$1000,MATCH(AF515,Projects!$A$1:$A$1000,0),MATCH("Groupe",Projects!$A$1:$O$1,0))=$A$2),1,
IF(AND($AF$2&lt;&gt;0,$AG$2&lt;&gt;0,DATE(YEAR(AG515),MONTH(AG515),DAY(AG515))&gt;=$AF$2,(DATE(YEAR(AG515),MONTH(AG515),DAY(AG515))&lt;=$AG$2),INDEX(Projects!$A$1:$O$1000,MATCH(AF515,Projects!$A$1:$A$1000,0),MATCH("Groupe",Projects!$A$1:$O$1,0))=$A$2),1,0)))</f>
      </c>
      <c r="AI515" s="47" t="str">
        <f>IF(AH515&lt;&gt;0,SUM($AH$4:AH515),0)</f>
      </c>
      <c r="AJ515" s="1"/>
      <c r="AK515" s="17"/>
      <c r="AM515" t="str">
        <f>Potentials!A513</f>
      </c>
      <c r="AN515" s="1" t="str">
        <f>Potentials!L513</f>
      </c>
      <c r="AO515" s="47" t="str">
        <f>IF(INDEX(Potentials!$A$1:$O$1000,MATCH(R515,Potentials!$A$1:$A$1000,0),MATCH("Origine setup",Potentials!$A$1:$O$1,0))&lt;&gt;"",0,
IF($A$2="Tous",
IF(AND($AM$2=0,$AN$2=0,DATE(YEAR(AN515),MONTH(AN515),DAY(AN515))&gt;=$O$6,(DATE(YEAR(AN515),MONTH(AN515),DAY(AN515))&lt;=$O$3),INDEX(Potentials!$A$1:$O$10000,MATCH(AM515,Potentials!$A$1:$A$1000,0),MATCH("Statut",Potentials!$A$1:$O$1,0))="9 -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IF(AND($AM$2&lt;&gt;0,$AN$2&lt;&gt;0,DATE(YEAR(AN515),MONTH(AN515),DAY(AN515))&gt;=$AM$2,(DATE(YEAR(AN515),MONTH(AN515),DAY(AN515))&lt;=$AN$2),INDEX(Potentials!$A$1:$O$10000,MATCH(AM515,Potentials!$A$1:$A$1000,0),MATCH("Statut",Potentials!$A$1:$O$1,0))="9 - Perdu"),1,0)),
IF(AND($AM$2=0,$AN$2=0,DATE(YEAR(AN515),MONTH(AN515),DAY(AN515))&gt;=$O$6,(DATE(YEAR(AN515),MONTH(AN515),DAY(AN515))&lt;=$O$3),INDEX(Potentials!$A$1:$O$1000,MATCH(AM515,Potentials!$A$1:$A$1000,0),MATCH("Groupe",Potentials!$A$1:$O$1,0))=$A$2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,MATCH(AM515,Potentials!$A$1:$A$1000,0),MATCH("Groupe",Potentials!$A$1:$O$1,0))=$A$2,INDEX(Potentials!$A$1:$O$10000,MATCH(AM515,Potentials!$A$1:$A$1000,0),MATCH("Statut",Potentials!$A$1:$O$1,0))="9 - Perdu"),1,0))))</f>
      </c>
      <c r="AP515" s="47" t="str">
        <f>IF(AO515&lt;&gt;0,SUM($AO$4:AO515),0)</f>
      </c>
      <c r="AQ515" s="1"/>
      <c r="AR515" s="17"/>
      <c r="AT515" t="str">
        <f>IF(COUNTIF($AT$4:AT514,Potentials!B513)&gt;0,"",Potentials!B513)</f>
      </c>
      <c r="AU515" s="2" t="str">
        <f t="array" ref="AU515" aca="1" ca="1">IF($A$2="Tous",SUMPRODUCT((Potentials!$F$2:$F$2000)*(Potentials!$B$2:$B$2000=AT515)*(Potentials!$E$2:$E$2000&lt;&gt;"8 - Gagne")*(Potentials!$E$2:$E$2000&lt;&gt;"9 - Perdu")*(Potentials!$E$2:$E$2000&lt;&gt;"10 - Gele"))
+SUMPRODUCT((Potentials!$F$2:$F$2000=0)*(Potentials!$B$2:$B$2000=AT515)*(Potentials!$D$2:$D$2000)*(Potentials!$E$2:$E$2000&lt;&gt;"8 - Gagne")*(Potentials!$E$2:$E$2000&lt;&gt;"9 - Perdu")*(Potentials!$E$2:$E$2000&lt;&gt;"10 - Gele")),
SUMPRODUCT((Potentials!$F$2:$F$2000)*(Potentials!$B$2:$B$2000=AT515)*(Potentials!$E$2:$E$2000&lt;&gt;"8 - Gagne")*(Potentials!$E$2:$E$2000&lt;&gt;"9 - Perdu")*(Potentials!$E$2:$E$2000&lt;&gt;"10 - Gele")*(Potentials!$O$2:$O$2000=$A$2))
+SUMPRODUCT((Potentials!$F$2:$F$2000=0)*(Potentials!$B$2:$B$2000=AT515)*(Potentials!$D$2:$D$2000)*(Potentials!$E$2:$E$2000&lt;&gt;"8 - Gagne")*(Potentials!$E$2:$E$2000&lt;&gt;"9 - Perdu")*(Potentials!$E$2:$E$2000&lt;&gt;"10 - Gele")*(Potentials!$O$2:$O$2000=$A$2)))</f>
      </c>
      <c r="BA515" t="str">
        <f>Potentials!A513</f>
      </c>
      <c r="BB515" s="2" t="str">
        <f t="array" ref="BB515" aca="1" ca="1">IF($A$2="Tous",SUMPRODUCT((Potentials!$F$2:$F$2000)*(Potentials!$A$2:$A$2000=BA515)*(Potentials!$E$2:$E$2000&lt;&gt;"8 - Gagne")*(Potentials!$E$2:$E$2000&lt;&gt;"9 - Perdu")*(Potentials!$E$2:$E$2000&lt;&gt;"10 - Gele"))
+SUMPRODUCT((Potentials!$F$2:$F$2000=0)*(Potentials!$A$2:$A$2000=BA515)*(Potentials!$D$2:$D$2000)*(Potentials!$E$2:$E$2000&lt;&gt;"8 - Gagne")*(Potentials!$E$2:$E$2000&lt;&gt;"9 - Perdu")*(Potentials!$E$2:$E$2000&lt;&gt;"10 - Gele")),
SUMPRODUCT((Potentials!$F$2:$F$2000)*(Potentials!$A$2:$A$2000=BA515)*(Potentials!$E$2:$E$2000&lt;&gt;"8 - Gagne")*(Potentials!$E$2:$E$2000&lt;&gt;"9 - Perdu")*(Potentials!$E$2:$E$2000&lt;&gt;"10 - Gele")*(Potentials!$O$2:$O$2000=$A$2))
+SUMPRODUCT((Potentials!$F$2:$F$2000=0)*(Potentials!$A$2:$A$2000=BA515)*(Potentials!$D$2:$D$2000)*(Potentials!$E$2:$E$2000&lt;&gt;"8 - Gagne")*(Potentials!$E$2:$E$2000&lt;&gt;"9 - Perdu")*(Potentials!$E$2:$E$2000&lt;&gt;"10 - Gele")*(Potentials!$O$2:$O$2000=$A$2)))</f>
      </c>
    </row>
    <row r="516" spans="1:113">
      <c r="R516" t="str">
        <f>Potentials!A514</f>
      </c>
      <c r="S516" s="1" t="str">
        <f>Potentials!M514</f>
      </c>
      <c r="T516" s="47" t="str">
        <f>IF(INDEX(Potentials!$A$1:$O$1000,MATCH(R516,Potentials!$A$1:$A$1000,0),MATCH("Origine setup",Potentials!$A$1:$O$1,0))&lt;&gt;"",0,
IF($A$2="Tous",
IF(AND($R$2=0,$S$2=0,DATE(YEAR(S516),MONTH(S516),DAY(S516))&gt;=$O$6,(DATE(YEAR(S516),MONTH(S516),DAY(S516))&lt;=$O$3),LEFT(R516,3)="PRA"),1,
IF(AND($R$2&lt;&gt;0,$S$2&lt;&gt;0,DATE(YEAR(S516),MONTH(S516),DAY(S516))&gt;=$R$2,(DATE(YEAR(S516),MONTH(S516),DAY(S516))&lt;=$S$2),LEFT(R516,3)="PRA"),1,0)),
IF(AND($R$2=0,$S$2=0,DATE(YEAR(S516),MONTH(S516),DAY(S516))&gt;=$O$6,(DATE(YEAR(S516),MONTH(S516),DAY(S516))&lt;=$O$3),INDEX(Potentials!$A$1:$O$1000,MATCH(R516,Potentials!$A$1:$A$1000,0),MATCH("Groupe",Potentials!$A$1:$O$1,0))=$A$2,LEFT(R516,3)="PRA"),1,
IF(AND($R$2&lt;&gt;0,$S$2&lt;&gt;0,DATE(YEAR(S516),MONTH(S516),DAY(S516))&gt;=$R$2,(DATE(YEAR(S516),MONTH(S516),DAY(S516))&lt;=$S$2),INDEX(Potentials!$A$1:$O$1000,MATCH(R516,Potentials!$A$1:$A$1000,0),MATCH("Groupe",Potentials!$A$1:$O$1,0))=$A$2,LEFT(R516,3)="PRA"),1,0))))</f>
      </c>
      <c r="U516" s="47" t="str">
        <f>IF(T516&lt;&gt;0,SUM($T$4:T516),0)</f>
      </c>
      <c r="V516" s="1"/>
      <c r="W516" s="17"/>
      <c r="Y516" t="str">
        <f>Projects!A514</f>
      </c>
      <c r="Z516" s="1" t="str">
        <f>Projects!I514</f>
      </c>
      <c r="AA516" s="47" t="str">
        <f>IF($A$2="Tous",
IF(AND($Y$2=0,$Z$2=0,DATE(YEAR(Z516),MONTH(Z516),DAY(Z516))&gt;=$O$6,(DATE(YEAR(Z516),MONTH(Z516),DAY(Z516))&lt;=$O$3)),1,
IF(AND($Y$2&lt;&gt;0,$Z$2&lt;&gt;0,DATE(YEAR(Z516),MONTH(Z516),DAY(Z516))&gt;=$Y$2,(DATE(YEAR(Z516),MONTH(Z516),DAY(Z516))&lt;=$Z$2)),1,0)),
IF(AND($Y$2=0,$Z$2=0,DATE(YEAR(Z516),MONTH(Z516),DAY(Z516))&gt;=$O$6,(DATE(YEAR(Z516),MONTH(Z516),DAY(Z516))&lt;=$O$3),INDEX(Projects!$A$1:$O$1000,MATCH(Y516,Projects!$A$1:$A$1000,0),MATCH("Groupe",Projects!$A$1:$O$1,0))=$A$2),1,
IF(AND($Y$2&lt;&gt;0,$Z$2&lt;&gt;0,DATE(YEAR(Z516),MONTH(Z516),DAY(Z516))&gt;=$Y$2,(DATE(YEAR(Z516),MONTH(Z516),DAY(Z516))&lt;=$Z$2),INDEX(Projects!$A$1:$O$1000,MATCH(Y516,Projects!$A$1:$A$1000,0),MATCH("Groupe",Projects!$A$1:$O$1,0))=$A$2),1,0)))</f>
      </c>
      <c r="AB516" s="47" t="str">
        <f>IF(AA516&lt;&gt;0,SUM($AA$4:AA516),0)</f>
      </c>
      <c r="AC516" s="1"/>
      <c r="AD516" s="17"/>
      <c r="AF516" t="str">
        <f>Projects!A514</f>
      </c>
      <c r="AG516" s="1" t="str">
        <f>Projects!D514</f>
      </c>
      <c r="AH516" s="47" t="str">
        <f>IF($A$2="Tous",
IF(AND($AF$2=0,$AG$2=0,DATE(YEAR(AG516),MONTH(AG516),DAY(AG516))&gt;=$O$6,(DATE(YEAR(AG516),MONTH(AG516),DAY(AG516))&lt;=$O$3)),1,
IF(AND($AF$2&lt;&gt;0,$AG$2&lt;&gt;0,DATE(YEAR(AG516),MONTH(AG516),DAY(AG516))&gt;=$AF$2,(DATE(YEAR(AG516),MONTH(AG516),DAY(AG516))&lt;=$AG$2)),1,0)),
IF(AND($AF$2=0,$AG$2=0,DATE(YEAR(AG516),MONTH(AG516),DAY(AG516))&gt;=$O$6,(DATE(YEAR(AG516),MONTH(AG516),DAY(AG516))&lt;=$O$3),INDEX(Projects!$A$1:$O$1000,MATCH(AF516,Projects!$A$1:$A$1000,0),MATCH("Groupe",Projects!$A$1:$O$1,0))=$A$2),1,
IF(AND($AF$2&lt;&gt;0,$AG$2&lt;&gt;0,DATE(YEAR(AG516),MONTH(AG516),DAY(AG516))&gt;=$AF$2,(DATE(YEAR(AG516),MONTH(AG516),DAY(AG516))&lt;=$AG$2),INDEX(Projects!$A$1:$O$1000,MATCH(AF516,Projects!$A$1:$A$1000,0),MATCH("Groupe",Projects!$A$1:$O$1,0))=$A$2),1,0)))</f>
      </c>
      <c r="AI516" s="47" t="str">
        <f>IF(AH516&lt;&gt;0,SUM($AH$4:AH516),0)</f>
      </c>
      <c r="AJ516" s="1"/>
      <c r="AK516" s="17"/>
      <c r="AM516" t="str">
        <f>Potentials!A514</f>
      </c>
      <c r="AN516" s="1" t="str">
        <f>Potentials!L514</f>
      </c>
      <c r="AO516" s="47" t="str">
        <f>IF(INDEX(Potentials!$A$1:$O$1000,MATCH(R516,Potentials!$A$1:$A$1000,0),MATCH("Origine setup",Potentials!$A$1:$O$1,0))&lt;&gt;"",0,
IF($A$2="Tous",
IF(AND($AM$2=0,$AN$2=0,DATE(YEAR(AN516),MONTH(AN516),DAY(AN516))&gt;=$O$6,(DATE(YEAR(AN516),MONTH(AN516),DAY(AN516))&lt;=$O$3),INDEX(Potentials!$A$1:$O$10000,MATCH(AM516,Potentials!$A$1:$A$1000,0),MATCH("Statut",Potentials!$A$1:$O$1,0))="9 -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IF(AND($AM$2&lt;&gt;0,$AN$2&lt;&gt;0,DATE(YEAR(AN516),MONTH(AN516),DAY(AN516))&gt;=$AM$2,(DATE(YEAR(AN516),MONTH(AN516),DAY(AN516))&lt;=$AN$2),INDEX(Potentials!$A$1:$O$10000,MATCH(AM516,Potentials!$A$1:$A$1000,0),MATCH("Statut",Potentials!$A$1:$O$1,0))="9 - Perdu"),1,0)),
IF(AND($AM$2=0,$AN$2=0,DATE(YEAR(AN516),MONTH(AN516),DAY(AN516))&gt;=$O$6,(DATE(YEAR(AN516),MONTH(AN516),DAY(AN516))&lt;=$O$3),INDEX(Potentials!$A$1:$O$1000,MATCH(AM516,Potentials!$A$1:$A$1000,0),MATCH("Groupe",Potentials!$A$1:$O$1,0))=$A$2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,MATCH(AM516,Potentials!$A$1:$A$1000,0),MATCH("Groupe",Potentials!$A$1:$O$1,0))=$A$2,INDEX(Potentials!$A$1:$O$10000,MATCH(AM516,Potentials!$A$1:$A$1000,0),MATCH("Statut",Potentials!$A$1:$O$1,0))="9 - Perdu"),1,0))))</f>
      </c>
      <c r="AP516" s="47" t="str">
        <f>IF(AO516&lt;&gt;0,SUM($AO$4:AO516),0)</f>
      </c>
      <c r="AQ516" s="1"/>
      <c r="AR516" s="17"/>
      <c r="AT516" t="str">
        <f>IF(COUNTIF($AT$4:AT515,Potentials!B514)&gt;0,"",Potentials!B514)</f>
      </c>
      <c r="AU516" s="2" t="str">
        <f t="array" ref="AU516" aca="1" ca="1">IF($A$2="Tous",SUMPRODUCT((Potentials!$F$2:$F$2000)*(Potentials!$B$2:$B$2000=AT516)*(Potentials!$E$2:$E$2000&lt;&gt;"8 - Gagne")*(Potentials!$E$2:$E$2000&lt;&gt;"9 - Perdu")*(Potentials!$E$2:$E$2000&lt;&gt;"10 - Gele"))
+SUMPRODUCT((Potentials!$F$2:$F$2000=0)*(Potentials!$B$2:$B$2000=AT516)*(Potentials!$D$2:$D$2000)*(Potentials!$E$2:$E$2000&lt;&gt;"8 - Gagne")*(Potentials!$E$2:$E$2000&lt;&gt;"9 - Perdu")*(Potentials!$E$2:$E$2000&lt;&gt;"10 - Gele")),
SUMPRODUCT((Potentials!$F$2:$F$2000)*(Potentials!$B$2:$B$2000=AT516)*(Potentials!$E$2:$E$2000&lt;&gt;"8 - Gagne")*(Potentials!$E$2:$E$2000&lt;&gt;"9 - Perdu")*(Potentials!$E$2:$E$2000&lt;&gt;"10 - Gele")*(Potentials!$O$2:$O$2000=$A$2))
+SUMPRODUCT((Potentials!$F$2:$F$2000=0)*(Potentials!$B$2:$B$2000=AT516)*(Potentials!$D$2:$D$2000)*(Potentials!$E$2:$E$2000&lt;&gt;"8 - Gagne")*(Potentials!$E$2:$E$2000&lt;&gt;"9 - Perdu")*(Potentials!$E$2:$E$2000&lt;&gt;"10 - Gele")*(Potentials!$O$2:$O$2000=$A$2)))</f>
      </c>
      <c r="BA516" t="str">
        <f>Potentials!A514</f>
      </c>
      <c r="BB516" s="2" t="str">
        <f t="array" ref="BB516" aca="1" ca="1">IF($A$2="Tous",SUMPRODUCT((Potentials!$F$2:$F$2000)*(Potentials!$A$2:$A$2000=BA516)*(Potentials!$E$2:$E$2000&lt;&gt;"8 - Gagne")*(Potentials!$E$2:$E$2000&lt;&gt;"9 - Perdu")*(Potentials!$E$2:$E$2000&lt;&gt;"10 - Gele"))
+SUMPRODUCT((Potentials!$F$2:$F$2000=0)*(Potentials!$A$2:$A$2000=BA516)*(Potentials!$D$2:$D$2000)*(Potentials!$E$2:$E$2000&lt;&gt;"8 - Gagne")*(Potentials!$E$2:$E$2000&lt;&gt;"9 - Perdu")*(Potentials!$E$2:$E$2000&lt;&gt;"10 - Gele")),
SUMPRODUCT((Potentials!$F$2:$F$2000)*(Potentials!$A$2:$A$2000=BA516)*(Potentials!$E$2:$E$2000&lt;&gt;"8 - Gagne")*(Potentials!$E$2:$E$2000&lt;&gt;"9 - Perdu")*(Potentials!$E$2:$E$2000&lt;&gt;"10 - Gele")*(Potentials!$O$2:$O$2000=$A$2))
+SUMPRODUCT((Potentials!$F$2:$F$2000=0)*(Potentials!$A$2:$A$2000=BA516)*(Potentials!$D$2:$D$2000)*(Potentials!$E$2:$E$2000&lt;&gt;"8 - Gagne")*(Potentials!$E$2:$E$2000&lt;&gt;"9 - Perdu")*(Potentials!$E$2:$E$2000&lt;&gt;"10 - Gele")*(Potentials!$O$2:$O$2000=$A$2)))</f>
      </c>
    </row>
    <row r="517" spans="1:113">
      <c r="R517" t="str">
        <f>Potentials!A515</f>
      </c>
      <c r="S517" s="1" t="str">
        <f>Potentials!M515</f>
      </c>
      <c r="T517" s="47" t="str">
        <f>IF(INDEX(Potentials!$A$1:$O$1000,MATCH(R517,Potentials!$A$1:$A$1000,0),MATCH("Origine setup",Potentials!$A$1:$O$1,0))&lt;&gt;"",0,
IF($A$2="Tous",
IF(AND($R$2=0,$S$2=0,DATE(YEAR(S517),MONTH(S517),DAY(S517))&gt;=$O$6,(DATE(YEAR(S517),MONTH(S517),DAY(S517))&lt;=$O$3),LEFT(R517,3)="PRA"),1,
IF(AND($R$2&lt;&gt;0,$S$2&lt;&gt;0,DATE(YEAR(S517),MONTH(S517),DAY(S517))&gt;=$R$2,(DATE(YEAR(S517),MONTH(S517),DAY(S517))&lt;=$S$2),LEFT(R517,3)="PRA"),1,0)),
IF(AND($R$2=0,$S$2=0,DATE(YEAR(S517),MONTH(S517),DAY(S517))&gt;=$O$6,(DATE(YEAR(S517),MONTH(S517),DAY(S517))&lt;=$O$3),INDEX(Potentials!$A$1:$O$1000,MATCH(R517,Potentials!$A$1:$A$1000,0),MATCH("Groupe",Potentials!$A$1:$O$1,0))=$A$2,LEFT(R517,3)="PRA"),1,
IF(AND($R$2&lt;&gt;0,$S$2&lt;&gt;0,DATE(YEAR(S517),MONTH(S517),DAY(S517))&gt;=$R$2,(DATE(YEAR(S517),MONTH(S517),DAY(S517))&lt;=$S$2),INDEX(Potentials!$A$1:$O$1000,MATCH(R517,Potentials!$A$1:$A$1000,0),MATCH("Groupe",Potentials!$A$1:$O$1,0))=$A$2,LEFT(R517,3)="PRA"),1,0))))</f>
      </c>
      <c r="U517" s="47" t="str">
        <f>IF(T517&lt;&gt;0,SUM($T$4:T517),0)</f>
      </c>
      <c r="V517" s="1"/>
      <c r="W517" s="17"/>
      <c r="Y517" t="str">
        <f>Projects!A515</f>
      </c>
      <c r="Z517" s="1" t="str">
        <f>Projects!I515</f>
      </c>
      <c r="AA517" s="47" t="str">
        <f>IF($A$2="Tous",
IF(AND($Y$2=0,$Z$2=0,DATE(YEAR(Z517),MONTH(Z517),DAY(Z517))&gt;=$O$6,(DATE(YEAR(Z517),MONTH(Z517),DAY(Z517))&lt;=$O$3)),1,
IF(AND($Y$2&lt;&gt;0,$Z$2&lt;&gt;0,DATE(YEAR(Z517),MONTH(Z517),DAY(Z517))&gt;=$Y$2,(DATE(YEAR(Z517),MONTH(Z517),DAY(Z517))&lt;=$Z$2)),1,0)),
IF(AND($Y$2=0,$Z$2=0,DATE(YEAR(Z517),MONTH(Z517),DAY(Z517))&gt;=$O$6,(DATE(YEAR(Z517),MONTH(Z517),DAY(Z517))&lt;=$O$3),INDEX(Projects!$A$1:$O$1000,MATCH(Y517,Projects!$A$1:$A$1000,0),MATCH("Groupe",Projects!$A$1:$O$1,0))=$A$2),1,
IF(AND($Y$2&lt;&gt;0,$Z$2&lt;&gt;0,DATE(YEAR(Z517),MONTH(Z517),DAY(Z517))&gt;=$Y$2,(DATE(YEAR(Z517),MONTH(Z517),DAY(Z517))&lt;=$Z$2),INDEX(Projects!$A$1:$O$1000,MATCH(Y517,Projects!$A$1:$A$1000,0),MATCH("Groupe",Projects!$A$1:$O$1,0))=$A$2),1,0)))</f>
      </c>
      <c r="AB517" s="47" t="str">
        <f>IF(AA517&lt;&gt;0,SUM($AA$4:AA517),0)</f>
      </c>
      <c r="AC517" s="1"/>
      <c r="AD517" s="17"/>
      <c r="AF517" t="str">
        <f>Projects!A515</f>
      </c>
      <c r="AG517" s="1" t="str">
        <f>Projects!D515</f>
      </c>
      <c r="AH517" s="47" t="str">
        <f>IF($A$2="Tous",
IF(AND($AF$2=0,$AG$2=0,DATE(YEAR(AG517),MONTH(AG517),DAY(AG517))&gt;=$O$6,(DATE(YEAR(AG517),MONTH(AG517),DAY(AG517))&lt;=$O$3)),1,
IF(AND($AF$2&lt;&gt;0,$AG$2&lt;&gt;0,DATE(YEAR(AG517),MONTH(AG517),DAY(AG517))&gt;=$AF$2,(DATE(YEAR(AG517),MONTH(AG517),DAY(AG517))&lt;=$AG$2)),1,0)),
IF(AND($AF$2=0,$AG$2=0,DATE(YEAR(AG517),MONTH(AG517),DAY(AG517))&gt;=$O$6,(DATE(YEAR(AG517),MONTH(AG517),DAY(AG517))&lt;=$O$3),INDEX(Projects!$A$1:$O$1000,MATCH(AF517,Projects!$A$1:$A$1000,0),MATCH("Groupe",Projects!$A$1:$O$1,0))=$A$2),1,
IF(AND($AF$2&lt;&gt;0,$AG$2&lt;&gt;0,DATE(YEAR(AG517),MONTH(AG517),DAY(AG517))&gt;=$AF$2,(DATE(YEAR(AG517),MONTH(AG517),DAY(AG517))&lt;=$AG$2),INDEX(Projects!$A$1:$O$1000,MATCH(AF517,Projects!$A$1:$A$1000,0),MATCH("Groupe",Projects!$A$1:$O$1,0))=$A$2),1,0)))</f>
      </c>
      <c r="AI517" s="47" t="str">
        <f>IF(AH517&lt;&gt;0,SUM($AH$4:AH517),0)</f>
      </c>
      <c r="AJ517" s="1"/>
      <c r="AK517" s="17"/>
      <c r="AM517" t="str">
        <f>Potentials!A515</f>
      </c>
      <c r="AN517" s="1" t="str">
        <f>Potentials!L515</f>
      </c>
      <c r="AO517" s="47" t="str">
        <f>IF(INDEX(Potentials!$A$1:$O$1000,MATCH(R517,Potentials!$A$1:$A$1000,0),MATCH("Origine setup",Potentials!$A$1:$O$1,0))&lt;&gt;"",0,
IF($A$2="Tous",
IF(AND($AM$2=0,$AN$2=0,DATE(YEAR(AN517),MONTH(AN517),DAY(AN517))&gt;=$O$6,(DATE(YEAR(AN517),MONTH(AN517),DAY(AN517))&lt;=$O$3),INDEX(Potentials!$A$1:$O$10000,MATCH(AM517,Potentials!$A$1:$A$1000,0),MATCH("Statut",Potentials!$A$1:$O$1,0))="9 -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IF(AND($AM$2&lt;&gt;0,$AN$2&lt;&gt;0,DATE(YEAR(AN517),MONTH(AN517),DAY(AN517))&gt;=$AM$2,(DATE(YEAR(AN517),MONTH(AN517),DAY(AN517))&lt;=$AN$2),INDEX(Potentials!$A$1:$O$10000,MATCH(AM517,Potentials!$A$1:$A$1000,0),MATCH("Statut",Potentials!$A$1:$O$1,0))="9 - Perdu"),1,0)),
IF(AND($AM$2=0,$AN$2=0,DATE(YEAR(AN517),MONTH(AN517),DAY(AN517))&gt;=$O$6,(DATE(YEAR(AN517),MONTH(AN517),DAY(AN517))&lt;=$O$3),INDEX(Potentials!$A$1:$O$1000,MATCH(AM517,Potentials!$A$1:$A$1000,0),MATCH("Groupe",Potentials!$A$1:$O$1,0))=$A$2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,MATCH(AM517,Potentials!$A$1:$A$1000,0),MATCH("Groupe",Potentials!$A$1:$O$1,0))=$A$2,INDEX(Potentials!$A$1:$O$10000,MATCH(AM517,Potentials!$A$1:$A$1000,0),MATCH("Statut",Potentials!$A$1:$O$1,0))="9 - Perdu"),1,0))))</f>
      </c>
      <c r="AP517" s="47" t="str">
        <f>IF(AO517&lt;&gt;0,SUM($AO$4:AO517),0)</f>
      </c>
      <c r="AQ517" s="1"/>
      <c r="AR517" s="17"/>
      <c r="AT517" t="str">
        <f>IF(COUNTIF($AT$4:AT516,Potentials!B515)&gt;0,"",Potentials!B515)</f>
      </c>
      <c r="AU517" s="2" t="str">
        <f t="array" ref="AU517" aca="1" ca="1">IF($A$2="Tous",SUMPRODUCT((Potentials!$F$2:$F$2000)*(Potentials!$B$2:$B$2000=AT517)*(Potentials!$E$2:$E$2000&lt;&gt;"8 - Gagne")*(Potentials!$E$2:$E$2000&lt;&gt;"9 - Perdu")*(Potentials!$E$2:$E$2000&lt;&gt;"10 - Gele"))
+SUMPRODUCT((Potentials!$F$2:$F$2000=0)*(Potentials!$B$2:$B$2000=AT517)*(Potentials!$D$2:$D$2000)*(Potentials!$E$2:$E$2000&lt;&gt;"8 - Gagne")*(Potentials!$E$2:$E$2000&lt;&gt;"9 - Perdu")*(Potentials!$E$2:$E$2000&lt;&gt;"10 - Gele")),
SUMPRODUCT((Potentials!$F$2:$F$2000)*(Potentials!$B$2:$B$2000=AT517)*(Potentials!$E$2:$E$2000&lt;&gt;"8 - Gagne")*(Potentials!$E$2:$E$2000&lt;&gt;"9 - Perdu")*(Potentials!$E$2:$E$2000&lt;&gt;"10 - Gele")*(Potentials!$O$2:$O$2000=$A$2))
+SUMPRODUCT((Potentials!$F$2:$F$2000=0)*(Potentials!$B$2:$B$2000=AT517)*(Potentials!$D$2:$D$2000)*(Potentials!$E$2:$E$2000&lt;&gt;"8 - Gagne")*(Potentials!$E$2:$E$2000&lt;&gt;"9 - Perdu")*(Potentials!$E$2:$E$2000&lt;&gt;"10 - Gele")*(Potentials!$O$2:$O$2000=$A$2)))</f>
      </c>
      <c r="BA517" t="str">
        <f>Potentials!A515</f>
      </c>
      <c r="BB517" s="2" t="str">
        <f t="array" ref="BB517" aca="1" ca="1">IF($A$2="Tous",SUMPRODUCT((Potentials!$F$2:$F$2000)*(Potentials!$A$2:$A$2000=BA517)*(Potentials!$E$2:$E$2000&lt;&gt;"8 - Gagne")*(Potentials!$E$2:$E$2000&lt;&gt;"9 - Perdu")*(Potentials!$E$2:$E$2000&lt;&gt;"10 - Gele"))
+SUMPRODUCT((Potentials!$F$2:$F$2000=0)*(Potentials!$A$2:$A$2000=BA517)*(Potentials!$D$2:$D$2000)*(Potentials!$E$2:$E$2000&lt;&gt;"8 - Gagne")*(Potentials!$E$2:$E$2000&lt;&gt;"9 - Perdu")*(Potentials!$E$2:$E$2000&lt;&gt;"10 - Gele")),
SUMPRODUCT((Potentials!$F$2:$F$2000)*(Potentials!$A$2:$A$2000=BA517)*(Potentials!$E$2:$E$2000&lt;&gt;"8 - Gagne")*(Potentials!$E$2:$E$2000&lt;&gt;"9 - Perdu")*(Potentials!$E$2:$E$2000&lt;&gt;"10 - Gele")*(Potentials!$O$2:$O$2000=$A$2))
+SUMPRODUCT((Potentials!$F$2:$F$2000=0)*(Potentials!$A$2:$A$2000=BA517)*(Potentials!$D$2:$D$2000)*(Potentials!$E$2:$E$2000&lt;&gt;"8 - Gagne")*(Potentials!$E$2:$E$2000&lt;&gt;"9 - Perdu")*(Potentials!$E$2:$E$2000&lt;&gt;"10 - Gele")*(Potentials!$O$2:$O$2000=$A$2)))</f>
      </c>
    </row>
    <row r="518" spans="1:113">
      <c r="R518" t="str">
        <f>Potentials!A516</f>
      </c>
      <c r="S518" s="1" t="str">
        <f>Potentials!M516</f>
      </c>
      <c r="T518" s="47" t="str">
        <f>IF(INDEX(Potentials!$A$1:$O$1000,MATCH(R518,Potentials!$A$1:$A$1000,0),MATCH("Origine setup",Potentials!$A$1:$O$1,0))&lt;&gt;"",0,
IF($A$2="Tous",
IF(AND($R$2=0,$S$2=0,DATE(YEAR(S518),MONTH(S518),DAY(S518))&gt;=$O$6,(DATE(YEAR(S518),MONTH(S518),DAY(S518))&lt;=$O$3),LEFT(R518,3)="PRA"),1,
IF(AND($R$2&lt;&gt;0,$S$2&lt;&gt;0,DATE(YEAR(S518),MONTH(S518),DAY(S518))&gt;=$R$2,(DATE(YEAR(S518),MONTH(S518),DAY(S518))&lt;=$S$2),LEFT(R518,3)="PRA"),1,0)),
IF(AND($R$2=0,$S$2=0,DATE(YEAR(S518),MONTH(S518),DAY(S518))&gt;=$O$6,(DATE(YEAR(S518),MONTH(S518),DAY(S518))&lt;=$O$3),INDEX(Potentials!$A$1:$O$1000,MATCH(R518,Potentials!$A$1:$A$1000,0),MATCH("Groupe",Potentials!$A$1:$O$1,0))=$A$2,LEFT(R518,3)="PRA"),1,
IF(AND($R$2&lt;&gt;0,$S$2&lt;&gt;0,DATE(YEAR(S518),MONTH(S518),DAY(S518))&gt;=$R$2,(DATE(YEAR(S518),MONTH(S518),DAY(S518))&lt;=$S$2),INDEX(Potentials!$A$1:$O$1000,MATCH(R518,Potentials!$A$1:$A$1000,0),MATCH("Groupe",Potentials!$A$1:$O$1,0))=$A$2,LEFT(R518,3)="PRA"),1,0))))</f>
      </c>
      <c r="U518" s="47" t="str">
        <f>IF(T518&lt;&gt;0,SUM($T$4:T518),0)</f>
      </c>
      <c r="V518" s="1"/>
      <c r="W518" s="17"/>
      <c r="Y518" t="str">
        <f>Projects!A516</f>
      </c>
      <c r="Z518" s="1" t="str">
        <f>Projects!I516</f>
      </c>
      <c r="AA518" s="47" t="str">
        <f>IF($A$2="Tous",
IF(AND($Y$2=0,$Z$2=0,DATE(YEAR(Z518),MONTH(Z518),DAY(Z518))&gt;=$O$6,(DATE(YEAR(Z518),MONTH(Z518),DAY(Z518))&lt;=$O$3)),1,
IF(AND($Y$2&lt;&gt;0,$Z$2&lt;&gt;0,DATE(YEAR(Z518),MONTH(Z518),DAY(Z518))&gt;=$Y$2,(DATE(YEAR(Z518),MONTH(Z518),DAY(Z518))&lt;=$Z$2)),1,0)),
IF(AND($Y$2=0,$Z$2=0,DATE(YEAR(Z518),MONTH(Z518),DAY(Z518))&gt;=$O$6,(DATE(YEAR(Z518),MONTH(Z518),DAY(Z518))&lt;=$O$3),INDEX(Projects!$A$1:$O$1000,MATCH(Y518,Projects!$A$1:$A$1000,0),MATCH("Groupe",Projects!$A$1:$O$1,0))=$A$2),1,
IF(AND($Y$2&lt;&gt;0,$Z$2&lt;&gt;0,DATE(YEAR(Z518),MONTH(Z518),DAY(Z518))&gt;=$Y$2,(DATE(YEAR(Z518),MONTH(Z518),DAY(Z518))&lt;=$Z$2),INDEX(Projects!$A$1:$O$1000,MATCH(Y518,Projects!$A$1:$A$1000,0),MATCH("Groupe",Projects!$A$1:$O$1,0))=$A$2),1,0)))</f>
      </c>
      <c r="AB518" s="47" t="str">
        <f>IF(AA518&lt;&gt;0,SUM($AA$4:AA518),0)</f>
      </c>
      <c r="AC518" s="1"/>
      <c r="AD518" s="17"/>
      <c r="AF518" t="str">
        <f>Projects!A516</f>
      </c>
      <c r="AG518" s="1" t="str">
        <f>Projects!D516</f>
      </c>
      <c r="AH518" s="47" t="str">
        <f>IF($A$2="Tous",
IF(AND($AF$2=0,$AG$2=0,DATE(YEAR(AG518),MONTH(AG518),DAY(AG518))&gt;=$O$6,(DATE(YEAR(AG518),MONTH(AG518),DAY(AG518))&lt;=$O$3)),1,
IF(AND($AF$2&lt;&gt;0,$AG$2&lt;&gt;0,DATE(YEAR(AG518),MONTH(AG518),DAY(AG518))&gt;=$AF$2,(DATE(YEAR(AG518),MONTH(AG518),DAY(AG518))&lt;=$AG$2)),1,0)),
IF(AND($AF$2=0,$AG$2=0,DATE(YEAR(AG518),MONTH(AG518),DAY(AG518))&gt;=$O$6,(DATE(YEAR(AG518),MONTH(AG518),DAY(AG518))&lt;=$O$3),INDEX(Projects!$A$1:$O$1000,MATCH(AF518,Projects!$A$1:$A$1000,0),MATCH("Groupe",Projects!$A$1:$O$1,0))=$A$2),1,
IF(AND($AF$2&lt;&gt;0,$AG$2&lt;&gt;0,DATE(YEAR(AG518),MONTH(AG518),DAY(AG518))&gt;=$AF$2,(DATE(YEAR(AG518),MONTH(AG518),DAY(AG518))&lt;=$AG$2),INDEX(Projects!$A$1:$O$1000,MATCH(AF518,Projects!$A$1:$A$1000,0),MATCH("Groupe",Projects!$A$1:$O$1,0))=$A$2),1,0)))</f>
      </c>
      <c r="AI518" s="47" t="str">
        <f>IF(AH518&lt;&gt;0,SUM($AH$4:AH518),0)</f>
      </c>
      <c r="AJ518" s="1"/>
      <c r="AK518" s="17"/>
      <c r="AM518" t="str">
        <f>Potentials!A516</f>
      </c>
      <c r="AN518" s="1" t="str">
        <f>Potentials!L516</f>
      </c>
      <c r="AO518" s="47" t="str">
        <f>IF(INDEX(Potentials!$A$1:$O$1000,MATCH(R518,Potentials!$A$1:$A$1000,0),MATCH("Origine setup",Potentials!$A$1:$O$1,0))&lt;&gt;"",0,
IF($A$2="Tous",
IF(AND($AM$2=0,$AN$2=0,DATE(YEAR(AN518),MONTH(AN518),DAY(AN518))&gt;=$O$6,(DATE(YEAR(AN518),MONTH(AN518),DAY(AN518))&lt;=$O$3),INDEX(Potentials!$A$1:$O$10000,MATCH(AM518,Potentials!$A$1:$A$1000,0),MATCH("Statut",Potentials!$A$1:$O$1,0))="9 -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IF(AND($AM$2&lt;&gt;0,$AN$2&lt;&gt;0,DATE(YEAR(AN518),MONTH(AN518),DAY(AN518))&gt;=$AM$2,(DATE(YEAR(AN518),MONTH(AN518),DAY(AN518))&lt;=$AN$2),INDEX(Potentials!$A$1:$O$10000,MATCH(AM518,Potentials!$A$1:$A$1000,0),MATCH("Statut",Potentials!$A$1:$O$1,0))="9 - Perdu"),1,0)),
IF(AND($AM$2=0,$AN$2=0,DATE(YEAR(AN518),MONTH(AN518),DAY(AN518))&gt;=$O$6,(DATE(YEAR(AN518),MONTH(AN518),DAY(AN518))&lt;=$O$3),INDEX(Potentials!$A$1:$O$1000,MATCH(AM518,Potentials!$A$1:$A$1000,0),MATCH("Groupe",Potentials!$A$1:$O$1,0))=$A$2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,MATCH(AM518,Potentials!$A$1:$A$1000,0),MATCH("Groupe",Potentials!$A$1:$O$1,0))=$A$2,INDEX(Potentials!$A$1:$O$10000,MATCH(AM518,Potentials!$A$1:$A$1000,0),MATCH("Statut",Potentials!$A$1:$O$1,0))="9 - Perdu"),1,0))))</f>
      </c>
      <c r="AP518" s="47" t="str">
        <f>IF(AO518&lt;&gt;0,SUM($AO$4:AO518),0)</f>
      </c>
      <c r="AQ518" s="1"/>
      <c r="AR518" s="17"/>
      <c r="AT518" t="str">
        <f>IF(COUNTIF($AT$4:AT517,Potentials!B516)&gt;0,"",Potentials!B516)</f>
      </c>
      <c r="AU518" s="2" t="str">
        <f t="array" ref="AU518" aca="1" ca="1">IF($A$2="Tous",SUMPRODUCT((Potentials!$F$2:$F$2000)*(Potentials!$B$2:$B$2000=AT518)*(Potentials!$E$2:$E$2000&lt;&gt;"8 - Gagne")*(Potentials!$E$2:$E$2000&lt;&gt;"9 - Perdu")*(Potentials!$E$2:$E$2000&lt;&gt;"10 - Gele"))
+SUMPRODUCT((Potentials!$F$2:$F$2000=0)*(Potentials!$B$2:$B$2000=AT518)*(Potentials!$D$2:$D$2000)*(Potentials!$E$2:$E$2000&lt;&gt;"8 - Gagne")*(Potentials!$E$2:$E$2000&lt;&gt;"9 - Perdu")*(Potentials!$E$2:$E$2000&lt;&gt;"10 - Gele")),
SUMPRODUCT((Potentials!$F$2:$F$2000)*(Potentials!$B$2:$B$2000=AT518)*(Potentials!$E$2:$E$2000&lt;&gt;"8 - Gagne")*(Potentials!$E$2:$E$2000&lt;&gt;"9 - Perdu")*(Potentials!$E$2:$E$2000&lt;&gt;"10 - Gele")*(Potentials!$O$2:$O$2000=$A$2))
+SUMPRODUCT((Potentials!$F$2:$F$2000=0)*(Potentials!$B$2:$B$2000=AT518)*(Potentials!$D$2:$D$2000)*(Potentials!$E$2:$E$2000&lt;&gt;"8 - Gagne")*(Potentials!$E$2:$E$2000&lt;&gt;"9 - Perdu")*(Potentials!$E$2:$E$2000&lt;&gt;"10 - Gele")*(Potentials!$O$2:$O$2000=$A$2)))</f>
      </c>
      <c r="BA518" t="str">
        <f>Potentials!A516</f>
      </c>
      <c r="BB518" s="2" t="str">
        <f t="array" ref="BB518" aca="1" ca="1">IF($A$2="Tous",SUMPRODUCT((Potentials!$F$2:$F$2000)*(Potentials!$A$2:$A$2000=BA518)*(Potentials!$E$2:$E$2000&lt;&gt;"8 - Gagne")*(Potentials!$E$2:$E$2000&lt;&gt;"9 - Perdu")*(Potentials!$E$2:$E$2000&lt;&gt;"10 - Gele"))
+SUMPRODUCT((Potentials!$F$2:$F$2000=0)*(Potentials!$A$2:$A$2000=BA518)*(Potentials!$D$2:$D$2000)*(Potentials!$E$2:$E$2000&lt;&gt;"8 - Gagne")*(Potentials!$E$2:$E$2000&lt;&gt;"9 - Perdu")*(Potentials!$E$2:$E$2000&lt;&gt;"10 - Gele")),
SUMPRODUCT((Potentials!$F$2:$F$2000)*(Potentials!$A$2:$A$2000=BA518)*(Potentials!$E$2:$E$2000&lt;&gt;"8 - Gagne")*(Potentials!$E$2:$E$2000&lt;&gt;"9 - Perdu")*(Potentials!$E$2:$E$2000&lt;&gt;"10 - Gele")*(Potentials!$O$2:$O$2000=$A$2))
+SUMPRODUCT((Potentials!$F$2:$F$2000=0)*(Potentials!$A$2:$A$2000=BA518)*(Potentials!$D$2:$D$2000)*(Potentials!$E$2:$E$2000&lt;&gt;"8 - Gagne")*(Potentials!$E$2:$E$2000&lt;&gt;"9 - Perdu")*(Potentials!$E$2:$E$2000&lt;&gt;"10 - Gele")*(Potentials!$O$2:$O$2000=$A$2)))</f>
      </c>
    </row>
    <row r="519" spans="1:113">
      <c r="R519" t="str">
        <f>Potentials!A517</f>
      </c>
      <c r="S519" s="1" t="str">
        <f>Potentials!M517</f>
      </c>
      <c r="T519" s="47" t="str">
        <f>IF(INDEX(Potentials!$A$1:$O$1000,MATCH(R519,Potentials!$A$1:$A$1000,0),MATCH("Origine setup",Potentials!$A$1:$O$1,0))&lt;&gt;"",0,
IF($A$2="Tous",
IF(AND($R$2=0,$S$2=0,DATE(YEAR(S519),MONTH(S519),DAY(S519))&gt;=$O$6,(DATE(YEAR(S519),MONTH(S519),DAY(S519))&lt;=$O$3),LEFT(R519,3)="PRA"),1,
IF(AND($R$2&lt;&gt;0,$S$2&lt;&gt;0,DATE(YEAR(S519),MONTH(S519),DAY(S519))&gt;=$R$2,(DATE(YEAR(S519),MONTH(S519),DAY(S519))&lt;=$S$2),LEFT(R519,3)="PRA"),1,0)),
IF(AND($R$2=0,$S$2=0,DATE(YEAR(S519),MONTH(S519),DAY(S519))&gt;=$O$6,(DATE(YEAR(S519),MONTH(S519),DAY(S519))&lt;=$O$3),INDEX(Potentials!$A$1:$O$1000,MATCH(R519,Potentials!$A$1:$A$1000,0),MATCH("Groupe",Potentials!$A$1:$O$1,0))=$A$2,LEFT(R519,3)="PRA"),1,
IF(AND($R$2&lt;&gt;0,$S$2&lt;&gt;0,DATE(YEAR(S519),MONTH(S519),DAY(S519))&gt;=$R$2,(DATE(YEAR(S519),MONTH(S519),DAY(S519))&lt;=$S$2),INDEX(Potentials!$A$1:$O$1000,MATCH(R519,Potentials!$A$1:$A$1000,0),MATCH("Groupe",Potentials!$A$1:$O$1,0))=$A$2,LEFT(R519,3)="PRA"),1,0))))</f>
      </c>
      <c r="U519" s="47" t="str">
        <f>IF(T519&lt;&gt;0,SUM($T$4:T519),0)</f>
      </c>
      <c r="V519" s="1"/>
      <c r="W519" s="17"/>
      <c r="Y519" t="str">
        <f>Projects!A517</f>
      </c>
      <c r="Z519" s="1" t="str">
        <f>Projects!I517</f>
      </c>
      <c r="AA519" s="47" t="str">
        <f>IF($A$2="Tous",
IF(AND($Y$2=0,$Z$2=0,DATE(YEAR(Z519),MONTH(Z519),DAY(Z519))&gt;=$O$6,(DATE(YEAR(Z519),MONTH(Z519),DAY(Z519))&lt;=$O$3)),1,
IF(AND($Y$2&lt;&gt;0,$Z$2&lt;&gt;0,DATE(YEAR(Z519),MONTH(Z519),DAY(Z519))&gt;=$Y$2,(DATE(YEAR(Z519),MONTH(Z519),DAY(Z519))&lt;=$Z$2)),1,0)),
IF(AND($Y$2=0,$Z$2=0,DATE(YEAR(Z519),MONTH(Z519),DAY(Z519))&gt;=$O$6,(DATE(YEAR(Z519),MONTH(Z519),DAY(Z519))&lt;=$O$3),INDEX(Projects!$A$1:$O$1000,MATCH(Y519,Projects!$A$1:$A$1000,0),MATCH("Groupe",Projects!$A$1:$O$1,0))=$A$2),1,
IF(AND($Y$2&lt;&gt;0,$Z$2&lt;&gt;0,DATE(YEAR(Z519),MONTH(Z519),DAY(Z519))&gt;=$Y$2,(DATE(YEAR(Z519),MONTH(Z519),DAY(Z519))&lt;=$Z$2),INDEX(Projects!$A$1:$O$1000,MATCH(Y519,Projects!$A$1:$A$1000,0),MATCH("Groupe",Projects!$A$1:$O$1,0))=$A$2),1,0)))</f>
      </c>
      <c r="AB519" s="47" t="str">
        <f>IF(AA519&lt;&gt;0,SUM($AA$4:AA519),0)</f>
      </c>
      <c r="AC519" s="1"/>
      <c r="AD519" s="17"/>
      <c r="AF519" t="str">
        <f>Projects!A517</f>
      </c>
      <c r="AG519" s="1" t="str">
        <f>Projects!D517</f>
      </c>
      <c r="AH519" s="47" t="str">
        <f>IF($A$2="Tous",
IF(AND($AF$2=0,$AG$2=0,DATE(YEAR(AG519),MONTH(AG519),DAY(AG519))&gt;=$O$6,(DATE(YEAR(AG519),MONTH(AG519),DAY(AG519))&lt;=$O$3)),1,
IF(AND($AF$2&lt;&gt;0,$AG$2&lt;&gt;0,DATE(YEAR(AG519),MONTH(AG519),DAY(AG519))&gt;=$AF$2,(DATE(YEAR(AG519),MONTH(AG519),DAY(AG519))&lt;=$AG$2)),1,0)),
IF(AND($AF$2=0,$AG$2=0,DATE(YEAR(AG519),MONTH(AG519),DAY(AG519))&gt;=$O$6,(DATE(YEAR(AG519),MONTH(AG519),DAY(AG519))&lt;=$O$3),INDEX(Projects!$A$1:$O$1000,MATCH(AF519,Projects!$A$1:$A$1000,0),MATCH("Groupe",Projects!$A$1:$O$1,0))=$A$2),1,
IF(AND($AF$2&lt;&gt;0,$AG$2&lt;&gt;0,DATE(YEAR(AG519),MONTH(AG519),DAY(AG519))&gt;=$AF$2,(DATE(YEAR(AG519),MONTH(AG519),DAY(AG519))&lt;=$AG$2),INDEX(Projects!$A$1:$O$1000,MATCH(AF519,Projects!$A$1:$A$1000,0),MATCH("Groupe",Projects!$A$1:$O$1,0))=$A$2),1,0)))</f>
      </c>
      <c r="AI519" s="47" t="str">
        <f>IF(AH519&lt;&gt;0,SUM($AH$4:AH519),0)</f>
      </c>
      <c r="AJ519" s="1"/>
      <c r="AK519" s="17"/>
      <c r="AM519" t="str">
        <f>Potentials!A517</f>
      </c>
      <c r="AN519" s="1" t="str">
        <f>Potentials!L517</f>
      </c>
      <c r="AO519" s="47" t="str">
        <f>IF(INDEX(Potentials!$A$1:$O$1000,MATCH(R519,Potentials!$A$1:$A$1000,0),MATCH("Origine setup",Potentials!$A$1:$O$1,0))&lt;&gt;"",0,
IF($A$2="Tous",
IF(AND($AM$2=0,$AN$2=0,DATE(YEAR(AN519),MONTH(AN519),DAY(AN519))&gt;=$O$6,(DATE(YEAR(AN519),MONTH(AN519),DAY(AN519))&lt;=$O$3),INDEX(Potentials!$A$1:$O$10000,MATCH(AM519,Potentials!$A$1:$A$1000,0),MATCH("Statut",Potentials!$A$1:$O$1,0))="9 -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IF(AND($AM$2&lt;&gt;0,$AN$2&lt;&gt;0,DATE(YEAR(AN519),MONTH(AN519),DAY(AN519))&gt;=$AM$2,(DATE(YEAR(AN519),MONTH(AN519),DAY(AN519))&lt;=$AN$2),INDEX(Potentials!$A$1:$O$10000,MATCH(AM519,Potentials!$A$1:$A$1000,0),MATCH("Statut",Potentials!$A$1:$O$1,0))="9 - Perdu"),1,0)),
IF(AND($AM$2=0,$AN$2=0,DATE(YEAR(AN519),MONTH(AN519),DAY(AN519))&gt;=$O$6,(DATE(YEAR(AN519),MONTH(AN519),DAY(AN519))&lt;=$O$3),INDEX(Potentials!$A$1:$O$1000,MATCH(AM519,Potentials!$A$1:$A$1000,0),MATCH("Groupe",Potentials!$A$1:$O$1,0))=$A$2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,MATCH(AM519,Potentials!$A$1:$A$1000,0),MATCH("Groupe",Potentials!$A$1:$O$1,0))=$A$2,INDEX(Potentials!$A$1:$O$10000,MATCH(AM519,Potentials!$A$1:$A$1000,0),MATCH("Statut",Potentials!$A$1:$O$1,0))="9 - Perdu"),1,0))))</f>
      </c>
      <c r="AP519" s="47" t="str">
        <f>IF(AO519&lt;&gt;0,SUM($AO$4:AO519),0)</f>
      </c>
      <c r="AQ519" s="1"/>
      <c r="AR519" s="17"/>
      <c r="AT519" t="str">
        <f>IF(COUNTIF($AT$4:AT518,Potentials!B517)&gt;0,"",Potentials!B517)</f>
      </c>
      <c r="AU519" s="2" t="str">
        <f t="array" ref="AU519" aca="1" ca="1">IF($A$2="Tous",SUMPRODUCT((Potentials!$F$2:$F$2000)*(Potentials!$B$2:$B$2000=AT519)*(Potentials!$E$2:$E$2000&lt;&gt;"8 - Gagne")*(Potentials!$E$2:$E$2000&lt;&gt;"9 - Perdu")*(Potentials!$E$2:$E$2000&lt;&gt;"10 - Gele"))
+SUMPRODUCT((Potentials!$F$2:$F$2000=0)*(Potentials!$B$2:$B$2000=AT519)*(Potentials!$D$2:$D$2000)*(Potentials!$E$2:$E$2000&lt;&gt;"8 - Gagne")*(Potentials!$E$2:$E$2000&lt;&gt;"9 - Perdu")*(Potentials!$E$2:$E$2000&lt;&gt;"10 - Gele")),
SUMPRODUCT((Potentials!$F$2:$F$2000)*(Potentials!$B$2:$B$2000=AT519)*(Potentials!$E$2:$E$2000&lt;&gt;"8 - Gagne")*(Potentials!$E$2:$E$2000&lt;&gt;"9 - Perdu")*(Potentials!$E$2:$E$2000&lt;&gt;"10 - Gele")*(Potentials!$O$2:$O$2000=$A$2))
+SUMPRODUCT((Potentials!$F$2:$F$2000=0)*(Potentials!$B$2:$B$2000=AT519)*(Potentials!$D$2:$D$2000)*(Potentials!$E$2:$E$2000&lt;&gt;"8 - Gagne")*(Potentials!$E$2:$E$2000&lt;&gt;"9 - Perdu")*(Potentials!$E$2:$E$2000&lt;&gt;"10 - Gele")*(Potentials!$O$2:$O$2000=$A$2)))</f>
      </c>
      <c r="BA519" t="str">
        <f>Potentials!A517</f>
      </c>
      <c r="BB519" s="2" t="str">
        <f t="array" ref="BB519" aca="1" ca="1">IF($A$2="Tous",SUMPRODUCT((Potentials!$F$2:$F$2000)*(Potentials!$A$2:$A$2000=BA519)*(Potentials!$E$2:$E$2000&lt;&gt;"8 - Gagne")*(Potentials!$E$2:$E$2000&lt;&gt;"9 - Perdu")*(Potentials!$E$2:$E$2000&lt;&gt;"10 - Gele"))
+SUMPRODUCT((Potentials!$F$2:$F$2000=0)*(Potentials!$A$2:$A$2000=BA519)*(Potentials!$D$2:$D$2000)*(Potentials!$E$2:$E$2000&lt;&gt;"8 - Gagne")*(Potentials!$E$2:$E$2000&lt;&gt;"9 - Perdu")*(Potentials!$E$2:$E$2000&lt;&gt;"10 - Gele")),
SUMPRODUCT((Potentials!$F$2:$F$2000)*(Potentials!$A$2:$A$2000=BA519)*(Potentials!$E$2:$E$2000&lt;&gt;"8 - Gagne")*(Potentials!$E$2:$E$2000&lt;&gt;"9 - Perdu")*(Potentials!$E$2:$E$2000&lt;&gt;"10 - Gele")*(Potentials!$O$2:$O$2000=$A$2))
+SUMPRODUCT((Potentials!$F$2:$F$2000=0)*(Potentials!$A$2:$A$2000=BA519)*(Potentials!$D$2:$D$2000)*(Potentials!$E$2:$E$2000&lt;&gt;"8 - Gagne")*(Potentials!$E$2:$E$2000&lt;&gt;"9 - Perdu")*(Potentials!$E$2:$E$2000&lt;&gt;"10 - Gele")*(Potentials!$O$2:$O$2000=$A$2)))</f>
      </c>
    </row>
    <row r="520" spans="1:113">
      <c r="R520" t="str">
        <f>Potentials!A518</f>
      </c>
      <c r="S520" s="1" t="str">
        <f>Potentials!M518</f>
      </c>
      <c r="T520" s="47" t="str">
        <f>IF(INDEX(Potentials!$A$1:$O$1000,MATCH(R520,Potentials!$A$1:$A$1000,0),MATCH("Origine setup",Potentials!$A$1:$O$1,0))&lt;&gt;"",0,
IF($A$2="Tous",
IF(AND($R$2=0,$S$2=0,DATE(YEAR(S520),MONTH(S520),DAY(S520))&gt;=$O$6,(DATE(YEAR(S520),MONTH(S520),DAY(S520))&lt;=$O$3),LEFT(R520,3)="PRA"),1,
IF(AND($R$2&lt;&gt;0,$S$2&lt;&gt;0,DATE(YEAR(S520),MONTH(S520),DAY(S520))&gt;=$R$2,(DATE(YEAR(S520),MONTH(S520),DAY(S520))&lt;=$S$2),LEFT(R520,3)="PRA"),1,0)),
IF(AND($R$2=0,$S$2=0,DATE(YEAR(S520),MONTH(S520),DAY(S520))&gt;=$O$6,(DATE(YEAR(S520),MONTH(S520),DAY(S520))&lt;=$O$3),INDEX(Potentials!$A$1:$O$1000,MATCH(R520,Potentials!$A$1:$A$1000,0),MATCH("Groupe",Potentials!$A$1:$O$1,0))=$A$2,LEFT(R520,3)="PRA"),1,
IF(AND($R$2&lt;&gt;0,$S$2&lt;&gt;0,DATE(YEAR(S520),MONTH(S520),DAY(S520))&gt;=$R$2,(DATE(YEAR(S520),MONTH(S520),DAY(S520))&lt;=$S$2),INDEX(Potentials!$A$1:$O$1000,MATCH(R520,Potentials!$A$1:$A$1000,0),MATCH("Groupe",Potentials!$A$1:$O$1,0))=$A$2,LEFT(R520,3)="PRA"),1,0))))</f>
      </c>
      <c r="U520" s="47" t="str">
        <f>IF(T520&lt;&gt;0,SUM($T$4:T520),0)</f>
      </c>
      <c r="V520" s="1"/>
      <c r="W520" s="17"/>
      <c r="Y520" t="str">
        <f>Projects!A518</f>
      </c>
      <c r="Z520" s="1" t="str">
        <f>Projects!I518</f>
      </c>
      <c r="AA520" s="47" t="str">
        <f>IF($A$2="Tous",
IF(AND($Y$2=0,$Z$2=0,DATE(YEAR(Z520),MONTH(Z520),DAY(Z520))&gt;=$O$6,(DATE(YEAR(Z520),MONTH(Z520),DAY(Z520))&lt;=$O$3)),1,
IF(AND($Y$2&lt;&gt;0,$Z$2&lt;&gt;0,DATE(YEAR(Z520),MONTH(Z520),DAY(Z520))&gt;=$Y$2,(DATE(YEAR(Z520),MONTH(Z520),DAY(Z520))&lt;=$Z$2)),1,0)),
IF(AND($Y$2=0,$Z$2=0,DATE(YEAR(Z520),MONTH(Z520),DAY(Z520))&gt;=$O$6,(DATE(YEAR(Z520),MONTH(Z520),DAY(Z520))&lt;=$O$3),INDEX(Projects!$A$1:$O$1000,MATCH(Y520,Projects!$A$1:$A$1000,0),MATCH("Groupe",Projects!$A$1:$O$1,0))=$A$2),1,
IF(AND($Y$2&lt;&gt;0,$Z$2&lt;&gt;0,DATE(YEAR(Z520),MONTH(Z520),DAY(Z520))&gt;=$Y$2,(DATE(YEAR(Z520),MONTH(Z520),DAY(Z520))&lt;=$Z$2),INDEX(Projects!$A$1:$O$1000,MATCH(Y520,Projects!$A$1:$A$1000,0),MATCH("Groupe",Projects!$A$1:$O$1,0))=$A$2),1,0)))</f>
      </c>
      <c r="AB520" s="47" t="str">
        <f>IF(AA520&lt;&gt;0,SUM($AA$4:AA520),0)</f>
      </c>
      <c r="AC520" s="1"/>
      <c r="AD520" s="17"/>
      <c r="AF520" t="str">
        <f>Projects!A518</f>
      </c>
      <c r="AG520" s="1" t="str">
        <f>Projects!D518</f>
      </c>
      <c r="AH520" s="47" t="str">
        <f>IF($A$2="Tous",
IF(AND($AF$2=0,$AG$2=0,DATE(YEAR(AG520),MONTH(AG520),DAY(AG520))&gt;=$O$6,(DATE(YEAR(AG520),MONTH(AG520),DAY(AG520))&lt;=$O$3)),1,
IF(AND($AF$2&lt;&gt;0,$AG$2&lt;&gt;0,DATE(YEAR(AG520),MONTH(AG520),DAY(AG520))&gt;=$AF$2,(DATE(YEAR(AG520),MONTH(AG520),DAY(AG520))&lt;=$AG$2)),1,0)),
IF(AND($AF$2=0,$AG$2=0,DATE(YEAR(AG520),MONTH(AG520),DAY(AG520))&gt;=$O$6,(DATE(YEAR(AG520),MONTH(AG520),DAY(AG520))&lt;=$O$3),INDEX(Projects!$A$1:$O$1000,MATCH(AF520,Projects!$A$1:$A$1000,0),MATCH("Groupe",Projects!$A$1:$O$1,0))=$A$2),1,
IF(AND($AF$2&lt;&gt;0,$AG$2&lt;&gt;0,DATE(YEAR(AG520),MONTH(AG520),DAY(AG520))&gt;=$AF$2,(DATE(YEAR(AG520),MONTH(AG520),DAY(AG520))&lt;=$AG$2),INDEX(Projects!$A$1:$O$1000,MATCH(AF520,Projects!$A$1:$A$1000,0),MATCH("Groupe",Projects!$A$1:$O$1,0))=$A$2),1,0)))</f>
      </c>
      <c r="AI520" s="47" t="str">
        <f>IF(AH520&lt;&gt;0,SUM($AH$4:AH520),0)</f>
      </c>
      <c r="AJ520" s="1"/>
      <c r="AK520" s="17"/>
      <c r="AM520" t="str">
        <f>Potentials!A518</f>
      </c>
      <c r="AN520" s="1" t="str">
        <f>Potentials!L518</f>
      </c>
      <c r="AO520" s="47" t="str">
        <f>IF(INDEX(Potentials!$A$1:$O$1000,MATCH(R520,Potentials!$A$1:$A$1000,0),MATCH("Origine setup",Potentials!$A$1:$O$1,0))&lt;&gt;"",0,
IF($A$2="Tous",
IF(AND($AM$2=0,$AN$2=0,DATE(YEAR(AN520),MONTH(AN520),DAY(AN520))&gt;=$O$6,(DATE(YEAR(AN520),MONTH(AN520),DAY(AN520))&lt;=$O$3),INDEX(Potentials!$A$1:$O$10000,MATCH(AM520,Potentials!$A$1:$A$1000,0),MATCH("Statut",Potentials!$A$1:$O$1,0))="9 -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IF(AND($AM$2&lt;&gt;0,$AN$2&lt;&gt;0,DATE(YEAR(AN520),MONTH(AN520),DAY(AN520))&gt;=$AM$2,(DATE(YEAR(AN520),MONTH(AN520),DAY(AN520))&lt;=$AN$2),INDEX(Potentials!$A$1:$O$10000,MATCH(AM520,Potentials!$A$1:$A$1000,0),MATCH("Statut",Potentials!$A$1:$O$1,0))="9 - Perdu"),1,0)),
IF(AND($AM$2=0,$AN$2=0,DATE(YEAR(AN520),MONTH(AN520),DAY(AN520))&gt;=$O$6,(DATE(YEAR(AN520),MONTH(AN520),DAY(AN520))&lt;=$O$3),INDEX(Potentials!$A$1:$O$1000,MATCH(AM520,Potentials!$A$1:$A$1000,0),MATCH("Groupe",Potentials!$A$1:$O$1,0))=$A$2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,MATCH(AM520,Potentials!$A$1:$A$1000,0),MATCH("Groupe",Potentials!$A$1:$O$1,0))=$A$2,INDEX(Potentials!$A$1:$O$10000,MATCH(AM520,Potentials!$A$1:$A$1000,0),MATCH("Statut",Potentials!$A$1:$O$1,0))="9 - Perdu"),1,0))))</f>
      </c>
      <c r="AP520" s="47" t="str">
        <f>IF(AO520&lt;&gt;0,SUM($AO$4:AO520),0)</f>
      </c>
      <c r="AQ520" s="1"/>
      <c r="AR520" s="17"/>
      <c r="AT520" t="str">
        <f>IF(COUNTIF($AT$4:AT519,Potentials!B518)&gt;0,"",Potentials!B518)</f>
      </c>
      <c r="AU520" s="2" t="str">
        <f t="array" ref="AU520" aca="1" ca="1">IF($A$2="Tous",SUMPRODUCT((Potentials!$F$2:$F$2000)*(Potentials!$B$2:$B$2000=AT520)*(Potentials!$E$2:$E$2000&lt;&gt;"8 - Gagne")*(Potentials!$E$2:$E$2000&lt;&gt;"9 - Perdu")*(Potentials!$E$2:$E$2000&lt;&gt;"10 - Gele"))
+SUMPRODUCT((Potentials!$F$2:$F$2000=0)*(Potentials!$B$2:$B$2000=AT520)*(Potentials!$D$2:$D$2000)*(Potentials!$E$2:$E$2000&lt;&gt;"8 - Gagne")*(Potentials!$E$2:$E$2000&lt;&gt;"9 - Perdu")*(Potentials!$E$2:$E$2000&lt;&gt;"10 - Gele")),
SUMPRODUCT((Potentials!$F$2:$F$2000)*(Potentials!$B$2:$B$2000=AT520)*(Potentials!$E$2:$E$2000&lt;&gt;"8 - Gagne")*(Potentials!$E$2:$E$2000&lt;&gt;"9 - Perdu")*(Potentials!$E$2:$E$2000&lt;&gt;"10 - Gele")*(Potentials!$O$2:$O$2000=$A$2))
+SUMPRODUCT((Potentials!$F$2:$F$2000=0)*(Potentials!$B$2:$B$2000=AT520)*(Potentials!$D$2:$D$2000)*(Potentials!$E$2:$E$2000&lt;&gt;"8 - Gagne")*(Potentials!$E$2:$E$2000&lt;&gt;"9 - Perdu")*(Potentials!$E$2:$E$2000&lt;&gt;"10 - Gele")*(Potentials!$O$2:$O$2000=$A$2)))</f>
      </c>
      <c r="BA520" t="str">
        <f>Potentials!A518</f>
      </c>
      <c r="BB520" s="2" t="str">
        <f t="array" ref="BB520" aca="1" ca="1">IF($A$2="Tous",SUMPRODUCT((Potentials!$F$2:$F$2000)*(Potentials!$A$2:$A$2000=BA520)*(Potentials!$E$2:$E$2000&lt;&gt;"8 - Gagne")*(Potentials!$E$2:$E$2000&lt;&gt;"9 - Perdu")*(Potentials!$E$2:$E$2000&lt;&gt;"10 - Gele"))
+SUMPRODUCT((Potentials!$F$2:$F$2000=0)*(Potentials!$A$2:$A$2000=BA520)*(Potentials!$D$2:$D$2000)*(Potentials!$E$2:$E$2000&lt;&gt;"8 - Gagne")*(Potentials!$E$2:$E$2000&lt;&gt;"9 - Perdu")*(Potentials!$E$2:$E$2000&lt;&gt;"10 - Gele")),
SUMPRODUCT((Potentials!$F$2:$F$2000)*(Potentials!$A$2:$A$2000=BA520)*(Potentials!$E$2:$E$2000&lt;&gt;"8 - Gagne")*(Potentials!$E$2:$E$2000&lt;&gt;"9 - Perdu")*(Potentials!$E$2:$E$2000&lt;&gt;"10 - Gele")*(Potentials!$O$2:$O$2000=$A$2))
+SUMPRODUCT((Potentials!$F$2:$F$2000=0)*(Potentials!$A$2:$A$2000=BA520)*(Potentials!$D$2:$D$2000)*(Potentials!$E$2:$E$2000&lt;&gt;"8 - Gagne")*(Potentials!$E$2:$E$2000&lt;&gt;"9 - Perdu")*(Potentials!$E$2:$E$2000&lt;&gt;"10 - Gele")*(Potentials!$O$2:$O$2000=$A$2)))</f>
      </c>
    </row>
    <row r="521" spans="1:113">
      <c r="R521" t="str">
        <f>Potentials!A519</f>
      </c>
      <c r="S521" s="1" t="str">
        <f>Potentials!M519</f>
      </c>
      <c r="T521" s="47" t="str">
        <f>IF(INDEX(Potentials!$A$1:$O$1000,MATCH(R521,Potentials!$A$1:$A$1000,0),MATCH("Origine setup",Potentials!$A$1:$O$1,0))&lt;&gt;"",0,
IF($A$2="Tous",
IF(AND($R$2=0,$S$2=0,DATE(YEAR(S521),MONTH(S521),DAY(S521))&gt;=$O$6,(DATE(YEAR(S521),MONTH(S521),DAY(S521))&lt;=$O$3),LEFT(R521,3)="PRA"),1,
IF(AND($R$2&lt;&gt;0,$S$2&lt;&gt;0,DATE(YEAR(S521),MONTH(S521),DAY(S521))&gt;=$R$2,(DATE(YEAR(S521),MONTH(S521),DAY(S521))&lt;=$S$2),LEFT(R521,3)="PRA"),1,0)),
IF(AND($R$2=0,$S$2=0,DATE(YEAR(S521),MONTH(S521),DAY(S521))&gt;=$O$6,(DATE(YEAR(S521),MONTH(S521),DAY(S521))&lt;=$O$3),INDEX(Potentials!$A$1:$O$1000,MATCH(R521,Potentials!$A$1:$A$1000,0),MATCH("Groupe",Potentials!$A$1:$O$1,0))=$A$2,LEFT(R521,3)="PRA"),1,
IF(AND($R$2&lt;&gt;0,$S$2&lt;&gt;0,DATE(YEAR(S521),MONTH(S521),DAY(S521))&gt;=$R$2,(DATE(YEAR(S521),MONTH(S521),DAY(S521))&lt;=$S$2),INDEX(Potentials!$A$1:$O$1000,MATCH(R521,Potentials!$A$1:$A$1000,0),MATCH("Groupe",Potentials!$A$1:$O$1,0))=$A$2,LEFT(R521,3)="PRA"),1,0))))</f>
      </c>
      <c r="U521" s="47" t="str">
        <f>IF(T521&lt;&gt;0,SUM($T$4:T521),0)</f>
      </c>
      <c r="V521" s="1"/>
      <c r="W521" s="17"/>
      <c r="Y521" t="str">
        <f>Projects!A519</f>
      </c>
      <c r="Z521" s="1" t="str">
        <f>Projects!I519</f>
      </c>
      <c r="AA521" s="47" t="str">
        <f>IF($A$2="Tous",
IF(AND($Y$2=0,$Z$2=0,DATE(YEAR(Z521),MONTH(Z521),DAY(Z521))&gt;=$O$6,(DATE(YEAR(Z521),MONTH(Z521),DAY(Z521))&lt;=$O$3)),1,
IF(AND($Y$2&lt;&gt;0,$Z$2&lt;&gt;0,DATE(YEAR(Z521),MONTH(Z521),DAY(Z521))&gt;=$Y$2,(DATE(YEAR(Z521),MONTH(Z521),DAY(Z521))&lt;=$Z$2)),1,0)),
IF(AND($Y$2=0,$Z$2=0,DATE(YEAR(Z521),MONTH(Z521),DAY(Z521))&gt;=$O$6,(DATE(YEAR(Z521),MONTH(Z521),DAY(Z521))&lt;=$O$3),INDEX(Projects!$A$1:$O$1000,MATCH(Y521,Projects!$A$1:$A$1000,0),MATCH("Groupe",Projects!$A$1:$O$1,0))=$A$2),1,
IF(AND($Y$2&lt;&gt;0,$Z$2&lt;&gt;0,DATE(YEAR(Z521),MONTH(Z521),DAY(Z521))&gt;=$Y$2,(DATE(YEAR(Z521),MONTH(Z521),DAY(Z521))&lt;=$Z$2),INDEX(Projects!$A$1:$O$1000,MATCH(Y521,Projects!$A$1:$A$1000,0),MATCH("Groupe",Projects!$A$1:$O$1,0))=$A$2),1,0)))</f>
      </c>
      <c r="AB521" s="47" t="str">
        <f>IF(AA521&lt;&gt;0,SUM($AA$4:AA521),0)</f>
      </c>
      <c r="AC521" s="1"/>
      <c r="AD521" s="17"/>
      <c r="AF521" t="str">
        <f>Projects!A519</f>
      </c>
      <c r="AG521" s="1" t="str">
        <f>Projects!D519</f>
      </c>
      <c r="AH521" s="47" t="str">
        <f>IF($A$2="Tous",
IF(AND($AF$2=0,$AG$2=0,DATE(YEAR(AG521),MONTH(AG521),DAY(AG521))&gt;=$O$6,(DATE(YEAR(AG521),MONTH(AG521),DAY(AG521))&lt;=$O$3)),1,
IF(AND($AF$2&lt;&gt;0,$AG$2&lt;&gt;0,DATE(YEAR(AG521),MONTH(AG521),DAY(AG521))&gt;=$AF$2,(DATE(YEAR(AG521),MONTH(AG521),DAY(AG521))&lt;=$AG$2)),1,0)),
IF(AND($AF$2=0,$AG$2=0,DATE(YEAR(AG521),MONTH(AG521),DAY(AG521))&gt;=$O$6,(DATE(YEAR(AG521),MONTH(AG521),DAY(AG521))&lt;=$O$3),INDEX(Projects!$A$1:$O$1000,MATCH(AF521,Projects!$A$1:$A$1000,0),MATCH("Groupe",Projects!$A$1:$O$1,0))=$A$2),1,
IF(AND($AF$2&lt;&gt;0,$AG$2&lt;&gt;0,DATE(YEAR(AG521),MONTH(AG521),DAY(AG521))&gt;=$AF$2,(DATE(YEAR(AG521),MONTH(AG521),DAY(AG521))&lt;=$AG$2),INDEX(Projects!$A$1:$O$1000,MATCH(AF521,Projects!$A$1:$A$1000,0),MATCH("Groupe",Projects!$A$1:$O$1,0))=$A$2),1,0)))</f>
      </c>
      <c r="AI521" s="47" t="str">
        <f>IF(AH521&lt;&gt;0,SUM($AH$4:AH521),0)</f>
      </c>
      <c r="AJ521" s="1"/>
      <c r="AK521" s="17"/>
      <c r="AM521" t="str">
        <f>Potentials!A519</f>
      </c>
      <c r="AN521" s="1" t="str">
        <f>Potentials!L519</f>
      </c>
      <c r="AO521" s="47" t="str">
        <f>IF(INDEX(Potentials!$A$1:$O$1000,MATCH(R521,Potentials!$A$1:$A$1000,0),MATCH("Origine setup",Potentials!$A$1:$O$1,0))&lt;&gt;"",0,
IF($A$2="Tous",
IF(AND($AM$2=0,$AN$2=0,DATE(YEAR(AN521),MONTH(AN521),DAY(AN521))&gt;=$O$6,(DATE(YEAR(AN521),MONTH(AN521),DAY(AN521))&lt;=$O$3),INDEX(Potentials!$A$1:$O$10000,MATCH(AM521,Potentials!$A$1:$A$1000,0),MATCH("Statut",Potentials!$A$1:$O$1,0))="9 -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IF(AND($AM$2&lt;&gt;0,$AN$2&lt;&gt;0,DATE(YEAR(AN521),MONTH(AN521),DAY(AN521))&gt;=$AM$2,(DATE(YEAR(AN521),MONTH(AN521),DAY(AN521))&lt;=$AN$2),INDEX(Potentials!$A$1:$O$10000,MATCH(AM521,Potentials!$A$1:$A$1000,0),MATCH("Statut",Potentials!$A$1:$O$1,0))="9 - Perdu"),1,0)),
IF(AND($AM$2=0,$AN$2=0,DATE(YEAR(AN521),MONTH(AN521),DAY(AN521))&gt;=$O$6,(DATE(YEAR(AN521),MONTH(AN521),DAY(AN521))&lt;=$O$3),INDEX(Potentials!$A$1:$O$1000,MATCH(AM521,Potentials!$A$1:$A$1000,0),MATCH("Groupe",Potentials!$A$1:$O$1,0))=$A$2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,MATCH(AM521,Potentials!$A$1:$A$1000,0),MATCH("Groupe",Potentials!$A$1:$O$1,0))=$A$2,INDEX(Potentials!$A$1:$O$10000,MATCH(AM521,Potentials!$A$1:$A$1000,0),MATCH("Statut",Potentials!$A$1:$O$1,0))="9 - Perdu"),1,0))))</f>
      </c>
      <c r="AP521" s="47" t="str">
        <f>IF(AO521&lt;&gt;0,SUM($AO$4:AO521),0)</f>
      </c>
      <c r="AQ521" s="1"/>
      <c r="AR521" s="17"/>
      <c r="AT521" t="str">
        <f>IF(COUNTIF($AT$4:AT520,Potentials!B519)&gt;0,"",Potentials!B519)</f>
      </c>
      <c r="AU521" s="2" t="str">
        <f t="array" ref="AU521" aca="1" ca="1">IF($A$2="Tous",SUMPRODUCT((Potentials!$F$2:$F$2000)*(Potentials!$B$2:$B$2000=AT521)*(Potentials!$E$2:$E$2000&lt;&gt;"8 - Gagne")*(Potentials!$E$2:$E$2000&lt;&gt;"9 - Perdu")*(Potentials!$E$2:$E$2000&lt;&gt;"10 - Gele"))
+SUMPRODUCT((Potentials!$F$2:$F$2000=0)*(Potentials!$B$2:$B$2000=AT521)*(Potentials!$D$2:$D$2000)*(Potentials!$E$2:$E$2000&lt;&gt;"8 - Gagne")*(Potentials!$E$2:$E$2000&lt;&gt;"9 - Perdu")*(Potentials!$E$2:$E$2000&lt;&gt;"10 - Gele")),
SUMPRODUCT((Potentials!$F$2:$F$2000)*(Potentials!$B$2:$B$2000=AT521)*(Potentials!$E$2:$E$2000&lt;&gt;"8 - Gagne")*(Potentials!$E$2:$E$2000&lt;&gt;"9 - Perdu")*(Potentials!$E$2:$E$2000&lt;&gt;"10 - Gele")*(Potentials!$O$2:$O$2000=$A$2))
+SUMPRODUCT((Potentials!$F$2:$F$2000=0)*(Potentials!$B$2:$B$2000=AT521)*(Potentials!$D$2:$D$2000)*(Potentials!$E$2:$E$2000&lt;&gt;"8 - Gagne")*(Potentials!$E$2:$E$2000&lt;&gt;"9 - Perdu")*(Potentials!$E$2:$E$2000&lt;&gt;"10 - Gele")*(Potentials!$O$2:$O$2000=$A$2)))</f>
      </c>
      <c r="BA521" t="str">
        <f>Potentials!A519</f>
      </c>
      <c r="BB521" s="2" t="str">
        <f t="array" ref="BB521" aca="1" ca="1">IF($A$2="Tous",SUMPRODUCT((Potentials!$F$2:$F$2000)*(Potentials!$A$2:$A$2000=BA521)*(Potentials!$E$2:$E$2000&lt;&gt;"8 - Gagne")*(Potentials!$E$2:$E$2000&lt;&gt;"9 - Perdu")*(Potentials!$E$2:$E$2000&lt;&gt;"10 - Gele"))
+SUMPRODUCT((Potentials!$F$2:$F$2000=0)*(Potentials!$A$2:$A$2000=BA521)*(Potentials!$D$2:$D$2000)*(Potentials!$E$2:$E$2000&lt;&gt;"8 - Gagne")*(Potentials!$E$2:$E$2000&lt;&gt;"9 - Perdu")*(Potentials!$E$2:$E$2000&lt;&gt;"10 - Gele")),
SUMPRODUCT((Potentials!$F$2:$F$2000)*(Potentials!$A$2:$A$2000=BA521)*(Potentials!$E$2:$E$2000&lt;&gt;"8 - Gagne")*(Potentials!$E$2:$E$2000&lt;&gt;"9 - Perdu")*(Potentials!$E$2:$E$2000&lt;&gt;"10 - Gele")*(Potentials!$O$2:$O$2000=$A$2))
+SUMPRODUCT((Potentials!$F$2:$F$2000=0)*(Potentials!$A$2:$A$2000=BA521)*(Potentials!$D$2:$D$2000)*(Potentials!$E$2:$E$2000&lt;&gt;"8 - Gagne")*(Potentials!$E$2:$E$2000&lt;&gt;"9 - Perdu")*(Potentials!$E$2:$E$2000&lt;&gt;"10 - Gele")*(Potentials!$O$2:$O$2000=$A$2)))</f>
      </c>
    </row>
    <row r="522" spans="1:113">
      <c r="R522" t="str">
        <f>Potentials!A520</f>
      </c>
      <c r="S522" s="1" t="str">
        <f>Potentials!M520</f>
      </c>
      <c r="T522" s="47" t="str">
        <f>IF(INDEX(Potentials!$A$1:$O$1000,MATCH(R522,Potentials!$A$1:$A$1000,0),MATCH("Origine setup",Potentials!$A$1:$O$1,0))&lt;&gt;"",0,
IF($A$2="Tous",
IF(AND($R$2=0,$S$2=0,DATE(YEAR(S522),MONTH(S522),DAY(S522))&gt;=$O$6,(DATE(YEAR(S522),MONTH(S522),DAY(S522))&lt;=$O$3),LEFT(R522,3)="PRA"),1,
IF(AND($R$2&lt;&gt;0,$S$2&lt;&gt;0,DATE(YEAR(S522),MONTH(S522),DAY(S522))&gt;=$R$2,(DATE(YEAR(S522),MONTH(S522),DAY(S522))&lt;=$S$2),LEFT(R522,3)="PRA"),1,0)),
IF(AND($R$2=0,$S$2=0,DATE(YEAR(S522),MONTH(S522),DAY(S522))&gt;=$O$6,(DATE(YEAR(S522),MONTH(S522),DAY(S522))&lt;=$O$3),INDEX(Potentials!$A$1:$O$1000,MATCH(R522,Potentials!$A$1:$A$1000,0),MATCH("Groupe",Potentials!$A$1:$O$1,0))=$A$2,LEFT(R522,3)="PRA"),1,
IF(AND($R$2&lt;&gt;0,$S$2&lt;&gt;0,DATE(YEAR(S522),MONTH(S522),DAY(S522))&gt;=$R$2,(DATE(YEAR(S522),MONTH(S522),DAY(S522))&lt;=$S$2),INDEX(Potentials!$A$1:$O$1000,MATCH(R522,Potentials!$A$1:$A$1000,0),MATCH("Groupe",Potentials!$A$1:$O$1,0))=$A$2,LEFT(R522,3)="PRA"),1,0))))</f>
      </c>
      <c r="U522" s="47" t="str">
        <f>IF(T522&lt;&gt;0,SUM($T$4:T522),0)</f>
      </c>
      <c r="V522" s="1"/>
      <c r="W522" s="17"/>
      <c r="Y522" t="str">
        <f>Projects!A520</f>
      </c>
      <c r="Z522" s="1" t="str">
        <f>Projects!I520</f>
      </c>
      <c r="AA522" s="47" t="str">
        <f>IF($A$2="Tous",
IF(AND($Y$2=0,$Z$2=0,DATE(YEAR(Z522),MONTH(Z522),DAY(Z522))&gt;=$O$6,(DATE(YEAR(Z522),MONTH(Z522),DAY(Z522))&lt;=$O$3)),1,
IF(AND($Y$2&lt;&gt;0,$Z$2&lt;&gt;0,DATE(YEAR(Z522),MONTH(Z522),DAY(Z522))&gt;=$Y$2,(DATE(YEAR(Z522),MONTH(Z522),DAY(Z522))&lt;=$Z$2)),1,0)),
IF(AND($Y$2=0,$Z$2=0,DATE(YEAR(Z522),MONTH(Z522),DAY(Z522))&gt;=$O$6,(DATE(YEAR(Z522),MONTH(Z522),DAY(Z522))&lt;=$O$3),INDEX(Projects!$A$1:$O$1000,MATCH(Y522,Projects!$A$1:$A$1000,0),MATCH("Groupe",Projects!$A$1:$O$1,0))=$A$2),1,
IF(AND($Y$2&lt;&gt;0,$Z$2&lt;&gt;0,DATE(YEAR(Z522),MONTH(Z522),DAY(Z522))&gt;=$Y$2,(DATE(YEAR(Z522),MONTH(Z522),DAY(Z522))&lt;=$Z$2),INDEX(Projects!$A$1:$O$1000,MATCH(Y522,Projects!$A$1:$A$1000,0),MATCH("Groupe",Projects!$A$1:$O$1,0))=$A$2),1,0)))</f>
      </c>
      <c r="AB522" s="47" t="str">
        <f>IF(AA522&lt;&gt;0,SUM($AA$4:AA522),0)</f>
      </c>
      <c r="AC522" s="1"/>
      <c r="AD522" s="17"/>
      <c r="AF522" t="str">
        <f>Projects!A520</f>
      </c>
      <c r="AG522" s="1" t="str">
        <f>Projects!D520</f>
      </c>
      <c r="AH522" s="47" t="str">
        <f>IF($A$2="Tous",
IF(AND($AF$2=0,$AG$2=0,DATE(YEAR(AG522),MONTH(AG522),DAY(AG522))&gt;=$O$6,(DATE(YEAR(AG522),MONTH(AG522),DAY(AG522))&lt;=$O$3)),1,
IF(AND($AF$2&lt;&gt;0,$AG$2&lt;&gt;0,DATE(YEAR(AG522),MONTH(AG522),DAY(AG522))&gt;=$AF$2,(DATE(YEAR(AG522),MONTH(AG522),DAY(AG522))&lt;=$AG$2)),1,0)),
IF(AND($AF$2=0,$AG$2=0,DATE(YEAR(AG522),MONTH(AG522),DAY(AG522))&gt;=$O$6,(DATE(YEAR(AG522),MONTH(AG522),DAY(AG522))&lt;=$O$3),INDEX(Projects!$A$1:$O$1000,MATCH(AF522,Projects!$A$1:$A$1000,0),MATCH("Groupe",Projects!$A$1:$O$1,0))=$A$2),1,
IF(AND($AF$2&lt;&gt;0,$AG$2&lt;&gt;0,DATE(YEAR(AG522),MONTH(AG522),DAY(AG522))&gt;=$AF$2,(DATE(YEAR(AG522),MONTH(AG522),DAY(AG522))&lt;=$AG$2),INDEX(Projects!$A$1:$O$1000,MATCH(AF522,Projects!$A$1:$A$1000,0),MATCH("Groupe",Projects!$A$1:$O$1,0))=$A$2),1,0)))</f>
      </c>
      <c r="AI522" s="47" t="str">
        <f>IF(AH522&lt;&gt;0,SUM($AH$4:AH522),0)</f>
      </c>
      <c r="AJ522" s="1"/>
      <c r="AK522" s="17"/>
      <c r="AM522" t="str">
        <f>Potentials!A520</f>
      </c>
      <c r="AN522" s="1" t="str">
        <f>Potentials!L520</f>
      </c>
      <c r="AO522" s="47" t="str">
        <f>IF(INDEX(Potentials!$A$1:$O$1000,MATCH(R522,Potentials!$A$1:$A$1000,0),MATCH("Origine setup",Potentials!$A$1:$O$1,0))&lt;&gt;"",0,
IF($A$2="Tous",
IF(AND($AM$2=0,$AN$2=0,DATE(YEAR(AN522),MONTH(AN522),DAY(AN522))&gt;=$O$6,(DATE(YEAR(AN522),MONTH(AN522),DAY(AN522))&lt;=$O$3),INDEX(Potentials!$A$1:$O$10000,MATCH(AM522,Potentials!$A$1:$A$1000,0),MATCH("Statut",Potentials!$A$1:$O$1,0))="9 -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IF(AND($AM$2&lt;&gt;0,$AN$2&lt;&gt;0,DATE(YEAR(AN522),MONTH(AN522),DAY(AN522))&gt;=$AM$2,(DATE(YEAR(AN522),MONTH(AN522),DAY(AN522))&lt;=$AN$2),INDEX(Potentials!$A$1:$O$10000,MATCH(AM522,Potentials!$A$1:$A$1000,0),MATCH("Statut",Potentials!$A$1:$O$1,0))="9 - Perdu"),1,0)),
IF(AND($AM$2=0,$AN$2=0,DATE(YEAR(AN522),MONTH(AN522),DAY(AN522))&gt;=$O$6,(DATE(YEAR(AN522),MONTH(AN522),DAY(AN522))&lt;=$O$3),INDEX(Potentials!$A$1:$O$1000,MATCH(AM522,Potentials!$A$1:$A$1000,0),MATCH("Groupe",Potentials!$A$1:$O$1,0))=$A$2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,MATCH(AM522,Potentials!$A$1:$A$1000,0),MATCH("Groupe",Potentials!$A$1:$O$1,0))=$A$2,INDEX(Potentials!$A$1:$O$10000,MATCH(AM522,Potentials!$A$1:$A$1000,0),MATCH("Statut",Potentials!$A$1:$O$1,0))="9 - Perdu"),1,0))))</f>
      </c>
      <c r="AP522" s="47" t="str">
        <f>IF(AO522&lt;&gt;0,SUM($AO$4:AO522),0)</f>
      </c>
      <c r="AQ522" s="1"/>
      <c r="AR522" s="17"/>
      <c r="AT522" t="str">
        <f>IF(COUNTIF($AT$4:AT521,Potentials!B520)&gt;0,"",Potentials!B520)</f>
      </c>
      <c r="AU522" s="2" t="str">
        <f t="array" ref="AU522" aca="1" ca="1">IF($A$2="Tous",SUMPRODUCT((Potentials!$F$2:$F$2000)*(Potentials!$B$2:$B$2000=AT522)*(Potentials!$E$2:$E$2000&lt;&gt;"8 - Gagne")*(Potentials!$E$2:$E$2000&lt;&gt;"9 - Perdu")*(Potentials!$E$2:$E$2000&lt;&gt;"10 - Gele"))
+SUMPRODUCT((Potentials!$F$2:$F$2000=0)*(Potentials!$B$2:$B$2000=AT522)*(Potentials!$D$2:$D$2000)*(Potentials!$E$2:$E$2000&lt;&gt;"8 - Gagne")*(Potentials!$E$2:$E$2000&lt;&gt;"9 - Perdu")*(Potentials!$E$2:$E$2000&lt;&gt;"10 - Gele")),
SUMPRODUCT((Potentials!$F$2:$F$2000)*(Potentials!$B$2:$B$2000=AT522)*(Potentials!$E$2:$E$2000&lt;&gt;"8 - Gagne")*(Potentials!$E$2:$E$2000&lt;&gt;"9 - Perdu")*(Potentials!$E$2:$E$2000&lt;&gt;"10 - Gele")*(Potentials!$O$2:$O$2000=$A$2))
+SUMPRODUCT((Potentials!$F$2:$F$2000=0)*(Potentials!$B$2:$B$2000=AT522)*(Potentials!$D$2:$D$2000)*(Potentials!$E$2:$E$2000&lt;&gt;"8 - Gagne")*(Potentials!$E$2:$E$2000&lt;&gt;"9 - Perdu")*(Potentials!$E$2:$E$2000&lt;&gt;"10 - Gele")*(Potentials!$O$2:$O$2000=$A$2)))</f>
      </c>
      <c r="BA522" t="str">
        <f>Potentials!A520</f>
      </c>
      <c r="BB522" s="2" t="str">
        <f t="array" ref="BB522" aca="1" ca="1">IF($A$2="Tous",SUMPRODUCT((Potentials!$F$2:$F$2000)*(Potentials!$A$2:$A$2000=BA522)*(Potentials!$E$2:$E$2000&lt;&gt;"8 - Gagne")*(Potentials!$E$2:$E$2000&lt;&gt;"9 - Perdu")*(Potentials!$E$2:$E$2000&lt;&gt;"10 - Gele"))
+SUMPRODUCT((Potentials!$F$2:$F$2000=0)*(Potentials!$A$2:$A$2000=BA522)*(Potentials!$D$2:$D$2000)*(Potentials!$E$2:$E$2000&lt;&gt;"8 - Gagne")*(Potentials!$E$2:$E$2000&lt;&gt;"9 - Perdu")*(Potentials!$E$2:$E$2000&lt;&gt;"10 - Gele")),
SUMPRODUCT((Potentials!$F$2:$F$2000)*(Potentials!$A$2:$A$2000=BA522)*(Potentials!$E$2:$E$2000&lt;&gt;"8 - Gagne")*(Potentials!$E$2:$E$2000&lt;&gt;"9 - Perdu")*(Potentials!$E$2:$E$2000&lt;&gt;"10 - Gele")*(Potentials!$O$2:$O$2000=$A$2))
+SUMPRODUCT((Potentials!$F$2:$F$2000=0)*(Potentials!$A$2:$A$2000=BA522)*(Potentials!$D$2:$D$2000)*(Potentials!$E$2:$E$2000&lt;&gt;"8 - Gagne")*(Potentials!$E$2:$E$2000&lt;&gt;"9 - Perdu")*(Potentials!$E$2:$E$2000&lt;&gt;"10 - Gele")*(Potentials!$O$2:$O$2000=$A$2)))</f>
      </c>
    </row>
    <row r="523" spans="1:113">
      <c r="R523" t="str">
        <f>Potentials!A521</f>
      </c>
      <c r="S523" s="1" t="str">
        <f>Potentials!M521</f>
      </c>
      <c r="T523" s="47" t="str">
        <f>IF(INDEX(Potentials!$A$1:$O$1000,MATCH(R523,Potentials!$A$1:$A$1000,0),MATCH("Origine setup",Potentials!$A$1:$O$1,0))&lt;&gt;"",0,
IF($A$2="Tous",
IF(AND($R$2=0,$S$2=0,DATE(YEAR(S523),MONTH(S523),DAY(S523))&gt;=$O$6,(DATE(YEAR(S523),MONTH(S523),DAY(S523))&lt;=$O$3),LEFT(R523,3)="PRA"),1,
IF(AND($R$2&lt;&gt;0,$S$2&lt;&gt;0,DATE(YEAR(S523),MONTH(S523),DAY(S523))&gt;=$R$2,(DATE(YEAR(S523),MONTH(S523),DAY(S523))&lt;=$S$2),LEFT(R523,3)="PRA"),1,0)),
IF(AND($R$2=0,$S$2=0,DATE(YEAR(S523),MONTH(S523),DAY(S523))&gt;=$O$6,(DATE(YEAR(S523),MONTH(S523),DAY(S523))&lt;=$O$3),INDEX(Potentials!$A$1:$O$1000,MATCH(R523,Potentials!$A$1:$A$1000,0),MATCH("Groupe",Potentials!$A$1:$O$1,0))=$A$2,LEFT(R523,3)="PRA"),1,
IF(AND($R$2&lt;&gt;0,$S$2&lt;&gt;0,DATE(YEAR(S523),MONTH(S523),DAY(S523))&gt;=$R$2,(DATE(YEAR(S523),MONTH(S523),DAY(S523))&lt;=$S$2),INDEX(Potentials!$A$1:$O$1000,MATCH(R523,Potentials!$A$1:$A$1000,0),MATCH("Groupe",Potentials!$A$1:$O$1,0))=$A$2,LEFT(R523,3)="PRA"),1,0))))</f>
      </c>
      <c r="U523" s="47" t="str">
        <f>IF(T523&lt;&gt;0,SUM($T$4:T523),0)</f>
      </c>
      <c r="V523" s="1"/>
      <c r="W523" s="17"/>
      <c r="Y523" t="str">
        <f>Projects!A521</f>
      </c>
      <c r="Z523" s="1" t="str">
        <f>Projects!I521</f>
      </c>
      <c r="AA523" s="47" t="str">
        <f>IF($A$2="Tous",
IF(AND($Y$2=0,$Z$2=0,DATE(YEAR(Z523),MONTH(Z523),DAY(Z523))&gt;=$O$6,(DATE(YEAR(Z523),MONTH(Z523),DAY(Z523))&lt;=$O$3)),1,
IF(AND($Y$2&lt;&gt;0,$Z$2&lt;&gt;0,DATE(YEAR(Z523),MONTH(Z523),DAY(Z523))&gt;=$Y$2,(DATE(YEAR(Z523),MONTH(Z523),DAY(Z523))&lt;=$Z$2)),1,0)),
IF(AND($Y$2=0,$Z$2=0,DATE(YEAR(Z523),MONTH(Z523),DAY(Z523))&gt;=$O$6,(DATE(YEAR(Z523),MONTH(Z523),DAY(Z523))&lt;=$O$3),INDEX(Projects!$A$1:$O$1000,MATCH(Y523,Projects!$A$1:$A$1000,0),MATCH("Groupe",Projects!$A$1:$O$1,0))=$A$2),1,
IF(AND($Y$2&lt;&gt;0,$Z$2&lt;&gt;0,DATE(YEAR(Z523),MONTH(Z523),DAY(Z523))&gt;=$Y$2,(DATE(YEAR(Z523),MONTH(Z523),DAY(Z523))&lt;=$Z$2),INDEX(Projects!$A$1:$O$1000,MATCH(Y523,Projects!$A$1:$A$1000,0),MATCH("Groupe",Projects!$A$1:$O$1,0))=$A$2),1,0)))</f>
      </c>
      <c r="AB523" s="47" t="str">
        <f>IF(AA523&lt;&gt;0,SUM($AA$4:AA523),0)</f>
      </c>
      <c r="AC523" s="1"/>
      <c r="AD523" s="17"/>
      <c r="AF523" t="str">
        <f>Projects!A521</f>
      </c>
      <c r="AG523" s="1" t="str">
        <f>Projects!D521</f>
      </c>
      <c r="AH523" s="47" t="str">
        <f>IF($A$2="Tous",
IF(AND($AF$2=0,$AG$2=0,DATE(YEAR(AG523),MONTH(AG523),DAY(AG523))&gt;=$O$6,(DATE(YEAR(AG523),MONTH(AG523),DAY(AG523))&lt;=$O$3)),1,
IF(AND($AF$2&lt;&gt;0,$AG$2&lt;&gt;0,DATE(YEAR(AG523),MONTH(AG523),DAY(AG523))&gt;=$AF$2,(DATE(YEAR(AG523),MONTH(AG523),DAY(AG523))&lt;=$AG$2)),1,0)),
IF(AND($AF$2=0,$AG$2=0,DATE(YEAR(AG523),MONTH(AG523),DAY(AG523))&gt;=$O$6,(DATE(YEAR(AG523),MONTH(AG523),DAY(AG523))&lt;=$O$3),INDEX(Projects!$A$1:$O$1000,MATCH(AF523,Projects!$A$1:$A$1000,0),MATCH("Groupe",Projects!$A$1:$O$1,0))=$A$2),1,
IF(AND($AF$2&lt;&gt;0,$AG$2&lt;&gt;0,DATE(YEAR(AG523),MONTH(AG523),DAY(AG523))&gt;=$AF$2,(DATE(YEAR(AG523),MONTH(AG523),DAY(AG523))&lt;=$AG$2),INDEX(Projects!$A$1:$O$1000,MATCH(AF523,Projects!$A$1:$A$1000,0),MATCH("Groupe",Projects!$A$1:$O$1,0))=$A$2),1,0)))</f>
      </c>
      <c r="AI523" s="47" t="str">
        <f>IF(AH523&lt;&gt;0,SUM($AH$4:AH523),0)</f>
      </c>
      <c r="AJ523" s="1"/>
      <c r="AK523" s="17"/>
      <c r="AM523" t="str">
        <f>Potentials!A521</f>
      </c>
      <c r="AN523" s="1" t="str">
        <f>Potentials!L521</f>
      </c>
      <c r="AO523" s="47" t="str">
        <f>IF(INDEX(Potentials!$A$1:$O$1000,MATCH(R523,Potentials!$A$1:$A$1000,0),MATCH("Origine setup",Potentials!$A$1:$O$1,0))&lt;&gt;"",0,
IF($A$2="Tous",
IF(AND($AM$2=0,$AN$2=0,DATE(YEAR(AN523),MONTH(AN523),DAY(AN523))&gt;=$O$6,(DATE(YEAR(AN523),MONTH(AN523),DAY(AN523))&lt;=$O$3),INDEX(Potentials!$A$1:$O$10000,MATCH(AM523,Potentials!$A$1:$A$1000,0),MATCH("Statut",Potentials!$A$1:$O$1,0))="9 -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IF(AND($AM$2&lt;&gt;0,$AN$2&lt;&gt;0,DATE(YEAR(AN523),MONTH(AN523),DAY(AN523))&gt;=$AM$2,(DATE(YEAR(AN523),MONTH(AN523),DAY(AN523))&lt;=$AN$2),INDEX(Potentials!$A$1:$O$10000,MATCH(AM523,Potentials!$A$1:$A$1000,0),MATCH("Statut",Potentials!$A$1:$O$1,0))="9 - Perdu"),1,0)),
IF(AND($AM$2=0,$AN$2=0,DATE(YEAR(AN523),MONTH(AN523),DAY(AN523))&gt;=$O$6,(DATE(YEAR(AN523),MONTH(AN523),DAY(AN523))&lt;=$O$3),INDEX(Potentials!$A$1:$O$1000,MATCH(AM523,Potentials!$A$1:$A$1000,0),MATCH("Groupe",Potentials!$A$1:$O$1,0))=$A$2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,MATCH(AM523,Potentials!$A$1:$A$1000,0),MATCH("Groupe",Potentials!$A$1:$O$1,0))=$A$2,INDEX(Potentials!$A$1:$O$10000,MATCH(AM523,Potentials!$A$1:$A$1000,0),MATCH("Statut",Potentials!$A$1:$O$1,0))="9 - Perdu"),1,0))))</f>
      </c>
      <c r="AP523" s="47" t="str">
        <f>IF(AO523&lt;&gt;0,SUM($AO$4:AO523),0)</f>
      </c>
      <c r="AQ523" s="1"/>
      <c r="AR523" s="17"/>
      <c r="AT523" t="str">
        <f>IF(COUNTIF($AT$4:AT522,Potentials!B521)&gt;0,"",Potentials!B521)</f>
      </c>
      <c r="AU523" s="2" t="str">
        <f t="array" ref="AU523" aca="1" ca="1">IF($A$2="Tous",SUMPRODUCT((Potentials!$F$2:$F$2000)*(Potentials!$B$2:$B$2000=AT523)*(Potentials!$E$2:$E$2000&lt;&gt;"8 - Gagne")*(Potentials!$E$2:$E$2000&lt;&gt;"9 - Perdu")*(Potentials!$E$2:$E$2000&lt;&gt;"10 - Gele"))
+SUMPRODUCT((Potentials!$F$2:$F$2000=0)*(Potentials!$B$2:$B$2000=AT523)*(Potentials!$D$2:$D$2000)*(Potentials!$E$2:$E$2000&lt;&gt;"8 - Gagne")*(Potentials!$E$2:$E$2000&lt;&gt;"9 - Perdu")*(Potentials!$E$2:$E$2000&lt;&gt;"10 - Gele")),
SUMPRODUCT((Potentials!$F$2:$F$2000)*(Potentials!$B$2:$B$2000=AT523)*(Potentials!$E$2:$E$2000&lt;&gt;"8 - Gagne")*(Potentials!$E$2:$E$2000&lt;&gt;"9 - Perdu")*(Potentials!$E$2:$E$2000&lt;&gt;"10 - Gele")*(Potentials!$O$2:$O$2000=$A$2))
+SUMPRODUCT((Potentials!$F$2:$F$2000=0)*(Potentials!$B$2:$B$2000=AT523)*(Potentials!$D$2:$D$2000)*(Potentials!$E$2:$E$2000&lt;&gt;"8 - Gagne")*(Potentials!$E$2:$E$2000&lt;&gt;"9 - Perdu")*(Potentials!$E$2:$E$2000&lt;&gt;"10 - Gele")*(Potentials!$O$2:$O$2000=$A$2)))</f>
      </c>
      <c r="BA523" t="str">
        <f>Potentials!A521</f>
      </c>
      <c r="BB523" s="2" t="str">
        <f t="array" ref="BB523" aca="1" ca="1">IF($A$2="Tous",SUMPRODUCT((Potentials!$F$2:$F$2000)*(Potentials!$A$2:$A$2000=BA523)*(Potentials!$E$2:$E$2000&lt;&gt;"8 - Gagne")*(Potentials!$E$2:$E$2000&lt;&gt;"9 - Perdu")*(Potentials!$E$2:$E$2000&lt;&gt;"10 - Gele"))
+SUMPRODUCT((Potentials!$F$2:$F$2000=0)*(Potentials!$A$2:$A$2000=BA523)*(Potentials!$D$2:$D$2000)*(Potentials!$E$2:$E$2000&lt;&gt;"8 - Gagne")*(Potentials!$E$2:$E$2000&lt;&gt;"9 - Perdu")*(Potentials!$E$2:$E$2000&lt;&gt;"10 - Gele")),
SUMPRODUCT((Potentials!$F$2:$F$2000)*(Potentials!$A$2:$A$2000=BA523)*(Potentials!$E$2:$E$2000&lt;&gt;"8 - Gagne")*(Potentials!$E$2:$E$2000&lt;&gt;"9 - Perdu")*(Potentials!$E$2:$E$2000&lt;&gt;"10 - Gele")*(Potentials!$O$2:$O$2000=$A$2))
+SUMPRODUCT((Potentials!$F$2:$F$2000=0)*(Potentials!$A$2:$A$2000=BA523)*(Potentials!$D$2:$D$2000)*(Potentials!$E$2:$E$2000&lt;&gt;"8 - Gagne")*(Potentials!$E$2:$E$2000&lt;&gt;"9 - Perdu")*(Potentials!$E$2:$E$2000&lt;&gt;"10 - Gele")*(Potentials!$O$2:$O$2000=$A$2)))</f>
      </c>
    </row>
    <row r="524" spans="1:113">
      <c r="R524" t="str">
        <f>Potentials!A522</f>
      </c>
      <c r="S524" s="1" t="str">
        <f>Potentials!M522</f>
      </c>
      <c r="T524" s="47" t="str">
        <f>IF(INDEX(Potentials!$A$1:$O$1000,MATCH(R524,Potentials!$A$1:$A$1000,0),MATCH("Origine setup",Potentials!$A$1:$O$1,0))&lt;&gt;"",0,
IF($A$2="Tous",
IF(AND($R$2=0,$S$2=0,DATE(YEAR(S524),MONTH(S524),DAY(S524))&gt;=$O$6,(DATE(YEAR(S524),MONTH(S524),DAY(S524))&lt;=$O$3),LEFT(R524,3)="PRA"),1,
IF(AND($R$2&lt;&gt;0,$S$2&lt;&gt;0,DATE(YEAR(S524),MONTH(S524),DAY(S524))&gt;=$R$2,(DATE(YEAR(S524),MONTH(S524),DAY(S524))&lt;=$S$2),LEFT(R524,3)="PRA"),1,0)),
IF(AND($R$2=0,$S$2=0,DATE(YEAR(S524),MONTH(S524),DAY(S524))&gt;=$O$6,(DATE(YEAR(S524),MONTH(S524),DAY(S524))&lt;=$O$3),INDEX(Potentials!$A$1:$O$1000,MATCH(R524,Potentials!$A$1:$A$1000,0),MATCH("Groupe",Potentials!$A$1:$O$1,0))=$A$2,LEFT(R524,3)="PRA"),1,
IF(AND($R$2&lt;&gt;0,$S$2&lt;&gt;0,DATE(YEAR(S524),MONTH(S524),DAY(S524))&gt;=$R$2,(DATE(YEAR(S524),MONTH(S524),DAY(S524))&lt;=$S$2),INDEX(Potentials!$A$1:$O$1000,MATCH(R524,Potentials!$A$1:$A$1000,0),MATCH("Groupe",Potentials!$A$1:$O$1,0))=$A$2,LEFT(R524,3)="PRA"),1,0))))</f>
      </c>
      <c r="U524" s="47" t="str">
        <f>IF(T524&lt;&gt;0,SUM($T$4:T524),0)</f>
      </c>
      <c r="V524" s="1"/>
      <c r="W524" s="17"/>
      <c r="Y524" t="str">
        <f>Projects!A522</f>
      </c>
      <c r="Z524" s="1" t="str">
        <f>Projects!I522</f>
      </c>
      <c r="AA524" s="47" t="str">
        <f>IF($A$2="Tous",
IF(AND($Y$2=0,$Z$2=0,DATE(YEAR(Z524),MONTH(Z524),DAY(Z524))&gt;=$O$6,(DATE(YEAR(Z524),MONTH(Z524),DAY(Z524))&lt;=$O$3)),1,
IF(AND($Y$2&lt;&gt;0,$Z$2&lt;&gt;0,DATE(YEAR(Z524),MONTH(Z524),DAY(Z524))&gt;=$Y$2,(DATE(YEAR(Z524),MONTH(Z524),DAY(Z524))&lt;=$Z$2)),1,0)),
IF(AND($Y$2=0,$Z$2=0,DATE(YEAR(Z524),MONTH(Z524),DAY(Z524))&gt;=$O$6,(DATE(YEAR(Z524),MONTH(Z524),DAY(Z524))&lt;=$O$3),INDEX(Projects!$A$1:$O$1000,MATCH(Y524,Projects!$A$1:$A$1000,0),MATCH("Groupe",Projects!$A$1:$O$1,0))=$A$2),1,
IF(AND($Y$2&lt;&gt;0,$Z$2&lt;&gt;0,DATE(YEAR(Z524),MONTH(Z524),DAY(Z524))&gt;=$Y$2,(DATE(YEAR(Z524),MONTH(Z524),DAY(Z524))&lt;=$Z$2),INDEX(Projects!$A$1:$O$1000,MATCH(Y524,Projects!$A$1:$A$1000,0),MATCH("Groupe",Projects!$A$1:$O$1,0))=$A$2),1,0)))</f>
      </c>
      <c r="AB524" s="47" t="str">
        <f>IF(AA524&lt;&gt;0,SUM($AA$4:AA524),0)</f>
      </c>
      <c r="AC524" s="1"/>
      <c r="AD524" s="17"/>
      <c r="AF524" t="str">
        <f>Projects!A522</f>
      </c>
      <c r="AG524" s="1" t="str">
        <f>Projects!D522</f>
      </c>
      <c r="AH524" s="47" t="str">
        <f>IF($A$2="Tous",
IF(AND($AF$2=0,$AG$2=0,DATE(YEAR(AG524),MONTH(AG524),DAY(AG524))&gt;=$O$6,(DATE(YEAR(AG524),MONTH(AG524),DAY(AG524))&lt;=$O$3)),1,
IF(AND($AF$2&lt;&gt;0,$AG$2&lt;&gt;0,DATE(YEAR(AG524),MONTH(AG524),DAY(AG524))&gt;=$AF$2,(DATE(YEAR(AG524),MONTH(AG524),DAY(AG524))&lt;=$AG$2)),1,0)),
IF(AND($AF$2=0,$AG$2=0,DATE(YEAR(AG524),MONTH(AG524),DAY(AG524))&gt;=$O$6,(DATE(YEAR(AG524),MONTH(AG524),DAY(AG524))&lt;=$O$3),INDEX(Projects!$A$1:$O$1000,MATCH(AF524,Projects!$A$1:$A$1000,0),MATCH("Groupe",Projects!$A$1:$O$1,0))=$A$2),1,
IF(AND($AF$2&lt;&gt;0,$AG$2&lt;&gt;0,DATE(YEAR(AG524),MONTH(AG524),DAY(AG524))&gt;=$AF$2,(DATE(YEAR(AG524),MONTH(AG524),DAY(AG524))&lt;=$AG$2),INDEX(Projects!$A$1:$O$1000,MATCH(AF524,Projects!$A$1:$A$1000,0),MATCH("Groupe",Projects!$A$1:$O$1,0))=$A$2),1,0)))</f>
      </c>
      <c r="AI524" s="47" t="str">
        <f>IF(AH524&lt;&gt;0,SUM($AH$4:AH524),0)</f>
      </c>
      <c r="AJ524" s="1"/>
      <c r="AK524" s="17"/>
      <c r="AM524" t="str">
        <f>Potentials!A522</f>
      </c>
      <c r="AN524" s="1" t="str">
        <f>Potentials!L522</f>
      </c>
      <c r="AO524" s="47" t="str">
        <f>IF(INDEX(Potentials!$A$1:$O$1000,MATCH(R524,Potentials!$A$1:$A$1000,0),MATCH("Origine setup",Potentials!$A$1:$O$1,0))&lt;&gt;"",0,
IF($A$2="Tous",
IF(AND($AM$2=0,$AN$2=0,DATE(YEAR(AN524),MONTH(AN524),DAY(AN524))&gt;=$O$6,(DATE(YEAR(AN524),MONTH(AN524),DAY(AN524))&lt;=$O$3),INDEX(Potentials!$A$1:$O$10000,MATCH(AM524,Potentials!$A$1:$A$1000,0),MATCH("Statut",Potentials!$A$1:$O$1,0))="9 -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IF(AND($AM$2&lt;&gt;0,$AN$2&lt;&gt;0,DATE(YEAR(AN524),MONTH(AN524),DAY(AN524))&gt;=$AM$2,(DATE(YEAR(AN524),MONTH(AN524),DAY(AN524))&lt;=$AN$2),INDEX(Potentials!$A$1:$O$10000,MATCH(AM524,Potentials!$A$1:$A$1000,0),MATCH("Statut",Potentials!$A$1:$O$1,0))="9 - Perdu"),1,0)),
IF(AND($AM$2=0,$AN$2=0,DATE(YEAR(AN524),MONTH(AN524),DAY(AN524))&gt;=$O$6,(DATE(YEAR(AN524),MONTH(AN524),DAY(AN524))&lt;=$O$3),INDEX(Potentials!$A$1:$O$1000,MATCH(AM524,Potentials!$A$1:$A$1000,0),MATCH("Groupe",Potentials!$A$1:$O$1,0))=$A$2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,MATCH(AM524,Potentials!$A$1:$A$1000,0),MATCH("Groupe",Potentials!$A$1:$O$1,0))=$A$2,INDEX(Potentials!$A$1:$O$10000,MATCH(AM524,Potentials!$A$1:$A$1000,0),MATCH("Statut",Potentials!$A$1:$O$1,0))="9 - Perdu"),1,0))))</f>
      </c>
      <c r="AP524" s="47" t="str">
        <f>IF(AO524&lt;&gt;0,SUM($AO$4:AO524),0)</f>
      </c>
      <c r="AQ524" s="1"/>
      <c r="AR524" s="17"/>
      <c r="AT524" t="str">
        <f>IF(COUNTIF($AT$4:AT523,Potentials!B522)&gt;0,"",Potentials!B522)</f>
      </c>
      <c r="AU524" s="2" t="str">
        <f t="array" ref="AU524" aca="1" ca="1">IF($A$2="Tous",SUMPRODUCT((Potentials!$F$2:$F$2000)*(Potentials!$B$2:$B$2000=AT524)*(Potentials!$E$2:$E$2000&lt;&gt;"8 - Gagne")*(Potentials!$E$2:$E$2000&lt;&gt;"9 - Perdu")*(Potentials!$E$2:$E$2000&lt;&gt;"10 - Gele"))
+SUMPRODUCT((Potentials!$F$2:$F$2000=0)*(Potentials!$B$2:$B$2000=AT524)*(Potentials!$D$2:$D$2000)*(Potentials!$E$2:$E$2000&lt;&gt;"8 - Gagne")*(Potentials!$E$2:$E$2000&lt;&gt;"9 - Perdu")*(Potentials!$E$2:$E$2000&lt;&gt;"10 - Gele")),
SUMPRODUCT((Potentials!$F$2:$F$2000)*(Potentials!$B$2:$B$2000=AT524)*(Potentials!$E$2:$E$2000&lt;&gt;"8 - Gagne")*(Potentials!$E$2:$E$2000&lt;&gt;"9 - Perdu")*(Potentials!$E$2:$E$2000&lt;&gt;"10 - Gele")*(Potentials!$O$2:$O$2000=$A$2))
+SUMPRODUCT((Potentials!$F$2:$F$2000=0)*(Potentials!$B$2:$B$2000=AT524)*(Potentials!$D$2:$D$2000)*(Potentials!$E$2:$E$2000&lt;&gt;"8 - Gagne")*(Potentials!$E$2:$E$2000&lt;&gt;"9 - Perdu")*(Potentials!$E$2:$E$2000&lt;&gt;"10 - Gele")*(Potentials!$O$2:$O$2000=$A$2)))</f>
      </c>
      <c r="BA524" t="str">
        <f>Potentials!A522</f>
      </c>
      <c r="BB524" s="2" t="str">
        <f t="array" ref="BB524" aca="1" ca="1">IF($A$2="Tous",SUMPRODUCT((Potentials!$F$2:$F$2000)*(Potentials!$A$2:$A$2000=BA524)*(Potentials!$E$2:$E$2000&lt;&gt;"8 - Gagne")*(Potentials!$E$2:$E$2000&lt;&gt;"9 - Perdu")*(Potentials!$E$2:$E$2000&lt;&gt;"10 - Gele"))
+SUMPRODUCT((Potentials!$F$2:$F$2000=0)*(Potentials!$A$2:$A$2000=BA524)*(Potentials!$D$2:$D$2000)*(Potentials!$E$2:$E$2000&lt;&gt;"8 - Gagne")*(Potentials!$E$2:$E$2000&lt;&gt;"9 - Perdu")*(Potentials!$E$2:$E$2000&lt;&gt;"10 - Gele")),
SUMPRODUCT((Potentials!$F$2:$F$2000)*(Potentials!$A$2:$A$2000=BA524)*(Potentials!$E$2:$E$2000&lt;&gt;"8 - Gagne")*(Potentials!$E$2:$E$2000&lt;&gt;"9 - Perdu")*(Potentials!$E$2:$E$2000&lt;&gt;"10 - Gele")*(Potentials!$O$2:$O$2000=$A$2))
+SUMPRODUCT((Potentials!$F$2:$F$2000=0)*(Potentials!$A$2:$A$2000=BA524)*(Potentials!$D$2:$D$2000)*(Potentials!$E$2:$E$2000&lt;&gt;"8 - Gagne")*(Potentials!$E$2:$E$2000&lt;&gt;"9 - Perdu")*(Potentials!$E$2:$E$2000&lt;&gt;"10 - Gele")*(Potentials!$O$2:$O$2000=$A$2)))</f>
      </c>
    </row>
    <row r="525" spans="1:113">
      <c r="R525" t="str">
        <f>Potentials!A523</f>
      </c>
      <c r="S525" s="1" t="str">
        <f>Potentials!M523</f>
      </c>
      <c r="T525" s="47" t="str">
        <f>IF(INDEX(Potentials!$A$1:$O$1000,MATCH(R525,Potentials!$A$1:$A$1000,0),MATCH("Origine setup",Potentials!$A$1:$O$1,0))&lt;&gt;"",0,
IF($A$2="Tous",
IF(AND($R$2=0,$S$2=0,DATE(YEAR(S525),MONTH(S525),DAY(S525))&gt;=$O$6,(DATE(YEAR(S525),MONTH(S525),DAY(S525))&lt;=$O$3),LEFT(R525,3)="PRA"),1,
IF(AND($R$2&lt;&gt;0,$S$2&lt;&gt;0,DATE(YEAR(S525),MONTH(S525),DAY(S525))&gt;=$R$2,(DATE(YEAR(S525),MONTH(S525),DAY(S525))&lt;=$S$2),LEFT(R525,3)="PRA"),1,0)),
IF(AND($R$2=0,$S$2=0,DATE(YEAR(S525),MONTH(S525),DAY(S525))&gt;=$O$6,(DATE(YEAR(S525),MONTH(S525),DAY(S525))&lt;=$O$3),INDEX(Potentials!$A$1:$O$1000,MATCH(R525,Potentials!$A$1:$A$1000,0),MATCH("Groupe",Potentials!$A$1:$O$1,0))=$A$2,LEFT(R525,3)="PRA"),1,
IF(AND($R$2&lt;&gt;0,$S$2&lt;&gt;0,DATE(YEAR(S525),MONTH(S525),DAY(S525))&gt;=$R$2,(DATE(YEAR(S525),MONTH(S525),DAY(S525))&lt;=$S$2),INDEX(Potentials!$A$1:$O$1000,MATCH(R525,Potentials!$A$1:$A$1000,0),MATCH("Groupe",Potentials!$A$1:$O$1,0))=$A$2,LEFT(R525,3)="PRA"),1,0))))</f>
      </c>
      <c r="U525" s="47" t="str">
        <f>IF(T525&lt;&gt;0,SUM($T$4:T525),0)</f>
      </c>
      <c r="V525" s="1"/>
      <c r="W525" s="17"/>
      <c r="Y525" t="str">
        <f>Projects!A523</f>
      </c>
      <c r="Z525" s="1" t="str">
        <f>Projects!I523</f>
      </c>
      <c r="AA525" s="47" t="str">
        <f>IF($A$2="Tous",
IF(AND($Y$2=0,$Z$2=0,DATE(YEAR(Z525),MONTH(Z525),DAY(Z525))&gt;=$O$6,(DATE(YEAR(Z525),MONTH(Z525),DAY(Z525))&lt;=$O$3)),1,
IF(AND($Y$2&lt;&gt;0,$Z$2&lt;&gt;0,DATE(YEAR(Z525),MONTH(Z525),DAY(Z525))&gt;=$Y$2,(DATE(YEAR(Z525),MONTH(Z525),DAY(Z525))&lt;=$Z$2)),1,0)),
IF(AND($Y$2=0,$Z$2=0,DATE(YEAR(Z525),MONTH(Z525),DAY(Z525))&gt;=$O$6,(DATE(YEAR(Z525),MONTH(Z525),DAY(Z525))&lt;=$O$3),INDEX(Projects!$A$1:$O$1000,MATCH(Y525,Projects!$A$1:$A$1000,0),MATCH("Groupe",Projects!$A$1:$O$1,0))=$A$2),1,
IF(AND($Y$2&lt;&gt;0,$Z$2&lt;&gt;0,DATE(YEAR(Z525),MONTH(Z525),DAY(Z525))&gt;=$Y$2,(DATE(YEAR(Z525),MONTH(Z525),DAY(Z525))&lt;=$Z$2),INDEX(Projects!$A$1:$O$1000,MATCH(Y525,Projects!$A$1:$A$1000,0),MATCH("Groupe",Projects!$A$1:$O$1,0))=$A$2),1,0)))</f>
      </c>
      <c r="AB525" s="47" t="str">
        <f>IF(AA525&lt;&gt;0,SUM($AA$4:AA525),0)</f>
      </c>
      <c r="AC525" s="1"/>
      <c r="AD525" s="17"/>
      <c r="AF525" t="str">
        <f>Projects!A523</f>
      </c>
      <c r="AG525" s="1" t="str">
        <f>Projects!D523</f>
      </c>
      <c r="AH525" s="47" t="str">
        <f>IF($A$2="Tous",
IF(AND($AF$2=0,$AG$2=0,DATE(YEAR(AG525),MONTH(AG525),DAY(AG525))&gt;=$O$6,(DATE(YEAR(AG525),MONTH(AG525),DAY(AG525))&lt;=$O$3)),1,
IF(AND($AF$2&lt;&gt;0,$AG$2&lt;&gt;0,DATE(YEAR(AG525),MONTH(AG525),DAY(AG525))&gt;=$AF$2,(DATE(YEAR(AG525),MONTH(AG525),DAY(AG525))&lt;=$AG$2)),1,0)),
IF(AND($AF$2=0,$AG$2=0,DATE(YEAR(AG525),MONTH(AG525),DAY(AG525))&gt;=$O$6,(DATE(YEAR(AG525),MONTH(AG525),DAY(AG525))&lt;=$O$3),INDEX(Projects!$A$1:$O$1000,MATCH(AF525,Projects!$A$1:$A$1000,0),MATCH("Groupe",Projects!$A$1:$O$1,0))=$A$2),1,
IF(AND($AF$2&lt;&gt;0,$AG$2&lt;&gt;0,DATE(YEAR(AG525),MONTH(AG525),DAY(AG525))&gt;=$AF$2,(DATE(YEAR(AG525),MONTH(AG525),DAY(AG525))&lt;=$AG$2),INDEX(Projects!$A$1:$O$1000,MATCH(AF525,Projects!$A$1:$A$1000,0),MATCH("Groupe",Projects!$A$1:$O$1,0))=$A$2),1,0)))</f>
      </c>
      <c r="AI525" s="47" t="str">
        <f>IF(AH525&lt;&gt;0,SUM($AH$4:AH525),0)</f>
      </c>
      <c r="AJ525" s="1"/>
      <c r="AK525" s="17"/>
      <c r="AM525" t="str">
        <f>Potentials!A523</f>
      </c>
      <c r="AN525" s="1" t="str">
        <f>Potentials!L523</f>
      </c>
      <c r="AO525" s="47" t="str">
        <f>IF(INDEX(Potentials!$A$1:$O$1000,MATCH(R525,Potentials!$A$1:$A$1000,0),MATCH("Origine setup",Potentials!$A$1:$O$1,0))&lt;&gt;"",0,
IF($A$2="Tous",
IF(AND($AM$2=0,$AN$2=0,DATE(YEAR(AN525),MONTH(AN525),DAY(AN525))&gt;=$O$6,(DATE(YEAR(AN525),MONTH(AN525),DAY(AN525))&lt;=$O$3),INDEX(Potentials!$A$1:$O$10000,MATCH(AM525,Potentials!$A$1:$A$1000,0),MATCH("Statut",Potentials!$A$1:$O$1,0))="9 -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IF(AND($AM$2&lt;&gt;0,$AN$2&lt;&gt;0,DATE(YEAR(AN525),MONTH(AN525),DAY(AN525))&gt;=$AM$2,(DATE(YEAR(AN525),MONTH(AN525),DAY(AN525))&lt;=$AN$2),INDEX(Potentials!$A$1:$O$10000,MATCH(AM525,Potentials!$A$1:$A$1000,0),MATCH("Statut",Potentials!$A$1:$O$1,0))="9 - Perdu"),1,0)),
IF(AND($AM$2=0,$AN$2=0,DATE(YEAR(AN525),MONTH(AN525),DAY(AN525))&gt;=$O$6,(DATE(YEAR(AN525),MONTH(AN525),DAY(AN525))&lt;=$O$3),INDEX(Potentials!$A$1:$O$1000,MATCH(AM525,Potentials!$A$1:$A$1000,0),MATCH("Groupe",Potentials!$A$1:$O$1,0))=$A$2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,MATCH(AM525,Potentials!$A$1:$A$1000,0),MATCH("Groupe",Potentials!$A$1:$O$1,0))=$A$2,INDEX(Potentials!$A$1:$O$10000,MATCH(AM525,Potentials!$A$1:$A$1000,0),MATCH("Statut",Potentials!$A$1:$O$1,0))="9 - Perdu"),1,0))))</f>
      </c>
      <c r="AP525" s="47" t="str">
        <f>IF(AO525&lt;&gt;0,SUM($AO$4:AO525),0)</f>
      </c>
      <c r="AQ525" s="1"/>
      <c r="AR525" s="17"/>
      <c r="AT525" t="str">
        <f>IF(COUNTIF($AT$4:AT524,Potentials!B523)&gt;0,"",Potentials!B523)</f>
      </c>
      <c r="AU525" s="2" t="str">
        <f t="array" ref="AU525" aca="1" ca="1">IF($A$2="Tous",SUMPRODUCT((Potentials!$F$2:$F$2000)*(Potentials!$B$2:$B$2000=AT525)*(Potentials!$E$2:$E$2000&lt;&gt;"8 - Gagne")*(Potentials!$E$2:$E$2000&lt;&gt;"9 - Perdu")*(Potentials!$E$2:$E$2000&lt;&gt;"10 - Gele"))
+SUMPRODUCT((Potentials!$F$2:$F$2000=0)*(Potentials!$B$2:$B$2000=AT525)*(Potentials!$D$2:$D$2000)*(Potentials!$E$2:$E$2000&lt;&gt;"8 - Gagne")*(Potentials!$E$2:$E$2000&lt;&gt;"9 - Perdu")*(Potentials!$E$2:$E$2000&lt;&gt;"10 - Gele")),
SUMPRODUCT((Potentials!$F$2:$F$2000)*(Potentials!$B$2:$B$2000=AT525)*(Potentials!$E$2:$E$2000&lt;&gt;"8 - Gagne")*(Potentials!$E$2:$E$2000&lt;&gt;"9 - Perdu")*(Potentials!$E$2:$E$2000&lt;&gt;"10 - Gele")*(Potentials!$O$2:$O$2000=$A$2))
+SUMPRODUCT((Potentials!$F$2:$F$2000=0)*(Potentials!$B$2:$B$2000=AT525)*(Potentials!$D$2:$D$2000)*(Potentials!$E$2:$E$2000&lt;&gt;"8 - Gagne")*(Potentials!$E$2:$E$2000&lt;&gt;"9 - Perdu")*(Potentials!$E$2:$E$2000&lt;&gt;"10 - Gele")*(Potentials!$O$2:$O$2000=$A$2)))</f>
      </c>
      <c r="BA525" t="str">
        <f>Potentials!A523</f>
      </c>
      <c r="BB525" s="2" t="str">
        <f t="array" ref="BB525" aca="1" ca="1">IF($A$2="Tous",SUMPRODUCT((Potentials!$F$2:$F$2000)*(Potentials!$A$2:$A$2000=BA525)*(Potentials!$E$2:$E$2000&lt;&gt;"8 - Gagne")*(Potentials!$E$2:$E$2000&lt;&gt;"9 - Perdu")*(Potentials!$E$2:$E$2000&lt;&gt;"10 - Gele"))
+SUMPRODUCT((Potentials!$F$2:$F$2000=0)*(Potentials!$A$2:$A$2000=BA525)*(Potentials!$D$2:$D$2000)*(Potentials!$E$2:$E$2000&lt;&gt;"8 - Gagne")*(Potentials!$E$2:$E$2000&lt;&gt;"9 - Perdu")*(Potentials!$E$2:$E$2000&lt;&gt;"10 - Gele")),
SUMPRODUCT((Potentials!$F$2:$F$2000)*(Potentials!$A$2:$A$2000=BA525)*(Potentials!$E$2:$E$2000&lt;&gt;"8 - Gagne")*(Potentials!$E$2:$E$2000&lt;&gt;"9 - Perdu")*(Potentials!$E$2:$E$2000&lt;&gt;"10 - Gele")*(Potentials!$O$2:$O$2000=$A$2))
+SUMPRODUCT((Potentials!$F$2:$F$2000=0)*(Potentials!$A$2:$A$2000=BA525)*(Potentials!$D$2:$D$2000)*(Potentials!$E$2:$E$2000&lt;&gt;"8 - Gagne")*(Potentials!$E$2:$E$2000&lt;&gt;"9 - Perdu")*(Potentials!$E$2:$E$2000&lt;&gt;"10 - Gele")*(Potentials!$O$2:$O$2000=$A$2)))</f>
      </c>
    </row>
    <row r="526" spans="1:113">
      <c r="R526" t="str">
        <f>Potentials!A524</f>
      </c>
      <c r="S526" s="1" t="str">
        <f>Potentials!M524</f>
      </c>
      <c r="T526" s="47" t="str">
        <f>IF(INDEX(Potentials!$A$1:$O$1000,MATCH(R526,Potentials!$A$1:$A$1000,0),MATCH("Origine setup",Potentials!$A$1:$O$1,0))&lt;&gt;"",0,
IF($A$2="Tous",
IF(AND($R$2=0,$S$2=0,DATE(YEAR(S526),MONTH(S526),DAY(S526))&gt;=$O$6,(DATE(YEAR(S526),MONTH(S526),DAY(S526))&lt;=$O$3),LEFT(R526,3)="PRA"),1,
IF(AND($R$2&lt;&gt;0,$S$2&lt;&gt;0,DATE(YEAR(S526),MONTH(S526),DAY(S526))&gt;=$R$2,(DATE(YEAR(S526),MONTH(S526),DAY(S526))&lt;=$S$2),LEFT(R526,3)="PRA"),1,0)),
IF(AND($R$2=0,$S$2=0,DATE(YEAR(S526),MONTH(S526),DAY(S526))&gt;=$O$6,(DATE(YEAR(S526),MONTH(S526),DAY(S526))&lt;=$O$3),INDEX(Potentials!$A$1:$O$1000,MATCH(R526,Potentials!$A$1:$A$1000,0),MATCH("Groupe",Potentials!$A$1:$O$1,0))=$A$2,LEFT(R526,3)="PRA"),1,
IF(AND($R$2&lt;&gt;0,$S$2&lt;&gt;0,DATE(YEAR(S526),MONTH(S526),DAY(S526))&gt;=$R$2,(DATE(YEAR(S526),MONTH(S526),DAY(S526))&lt;=$S$2),INDEX(Potentials!$A$1:$O$1000,MATCH(R526,Potentials!$A$1:$A$1000,0),MATCH("Groupe",Potentials!$A$1:$O$1,0))=$A$2,LEFT(R526,3)="PRA"),1,0))))</f>
      </c>
      <c r="U526" s="47" t="str">
        <f>IF(T526&lt;&gt;0,SUM($T$4:T526),0)</f>
      </c>
      <c r="V526" s="1"/>
      <c r="W526" s="17"/>
      <c r="Y526" t="str">
        <f>Projects!A524</f>
      </c>
      <c r="Z526" s="1" t="str">
        <f>Projects!I524</f>
      </c>
      <c r="AA526" s="47" t="str">
        <f>IF($A$2="Tous",
IF(AND($Y$2=0,$Z$2=0,DATE(YEAR(Z526),MONTH(Z526),DAY(Z526))&gt;=$O$6,(DATE(YEAR(Z526),MONTH(Z526),DAY(Z526))&lt;=$O$3)),1,
IF(AND($Y$2&lt;&gt;0,$Z$2&lt;&gt;0,DATE(YEAR(Z526),MONTH(Z526),DAY(Z526))&gt;=$Y$2,(DATE(YEAR(Z526),MONTH(Z526),DAY(Z526))&lt;=$Z$2)),1,0)),
IF(AND($Y$2=0,$Z$2=0,DATE(YEAR(Z526),MONTH(Z526),DAY(Z526))&gt;=$O$6,(DATE(YEAR(Z526),MONTH(Z526),DAY(Z526))&lt;=$O$3),INDEX(Projects!$A$1:$O$1000,MATCH(Y526,Projects!$A$1:$A$1000,0),MATCH("Groupe",Projects!$A$1:$O$1,0))=$A$2),1,
IF(AND($Y$2&lt;&gt;0,$Z$2&lt;&gt;0,DATE(YEAR(Z526),MONTH(Z526),DAY(Z526))&gt;=$Y$2,(DATE(YEAR(Z526),MONTH(Z526),DAY(Z526))&lt;=$Z$2),INDEX(Projects!$A$1:$O$1000,MATCH(Y526,Projects!$A$1:$A$1000,0),MATCH("Groupe",Projects!$A$1:$O$1,0))=$A$2),1,0)))</f>
      </c>
      <c r="AB526" s="47" t="str">
        <f>IF(AA526&lt;&gt;0,SUM($AA$4:AA526),0)</f>
      </c>
      <c r="AC526" s="1"/>
      <c r="AD526" s="17"/>
      <c r="AF526" t="str">
        <f>Projects!A524</f>
      </c>
      <c r="AG526" s="1" t="str">
        <f>Projects!D524</f>
      </c>
      <c r="AH526" s="47" t="str">
        <f>IF($A$2="Tous",
IF(AND($AF$2=0,$AG$2=0,DATE(YEAR(AG526),MONTH(AG526),DAY(AG526))&gt;=$O$6,(DATE(YEAR(AG526),MONTH(AG526),DAY(AG526))&lt;=$O$3)),1,
IF(AND($AF$2&lt;&gt;0,$AG$2&lt;&gt;0,DATE(YEAR(AG526),MONTH(AG526),DAY(AG526))&gt;=$AF$2,(DATE(YEAR(AG526),MONTH(AG526),DAY(AG526))&lt;=$AG$2)),1,0)),
IF(AND($AF$2=0,$AG$2=0,DATE(YEAR(AG526),MONTH(AG526),DAY(AG526))&gt;=$O$6,(DATE(YEAR(AG526),MONTH(AG526),DAY(AG526))&lt;=$O$3),INDEX(Projects!$A$1:$O$1000,MATCH(AF526,Projects!$A$1:$A$1000,0),MATCH("Groupe",Projects!$A$1:$O$1,0))=$A$2),1,
IF(AND($AF$2&lt;&gt;0,$AG$2&lt;&gt;0,DATE(YEAR(AG526),MONTH(AG526),DAY(AG526))&gt;=$AF$2,(DATE(YEAR(AG526),MONTH(AG526),DAY(AG526))&lt;=$AG$2),INDEX(Projects!$A$1:$O$1000,MATCH(AF526,Projects!$A$1:$A$1000,0),MATCH("Groupe",Projects!$A$1:$O$1,0))=$A$2),1,0)))</f>
      </c>
      <c r="AI526" s="47" t="str">
        <f>IF(AH526&lt;&gt;0,SUM($AH$4:AH526),0)</f>
      </c>
      <c r="AJ526" s="1"/>
      <c r="AK526" s="17"/>
      <c r="AM526" t="str">
        <f>Potentials!A524</f>
      </c>
      <c r="AN526" s="1" t="str">
        <f>Potentials!L524</f>
      </c>
      <c r="AO526" s="47" t="str">
        <f>IF(INDEX(Potentials!$A$1:$O$1000,MATCH(R526,Potentials!$A$1:$A$1000,0),MATCH("Origine setup",Potentials!$A$1:$O$1,0))&lt;&gt;"",0,
IF($A$2="Tous",
IF(AND($AM$2=0,$AN$2=0,DATE(YEAR(AN526),MONTH(AN526),DAY(AN526))&gt;=$O$6,(DATE(YEAR(AN526),MONTH(AN526),DAY(AN526))&lt;=$O$3),INDEX(Potentials!$A$1:$O$10000,MATCH(AM526,Potentials!$A$1:$A$1000,0),MATCH("Statut",Potentials!$A$1:$O$1,0))="9 -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IF(AND($AM$2&lt;&gt;0,$AN$2&lt;&gt;0,DATE(YEAR(AN526),MONTH(AN526),DAY(AN526))&gt;=$AM$2,(DATE(YEAR(AN526),MONTH(AN526),DAY(AN526))&lt;=$AN$2),INDEX(Potentials!$A$1:$O$10000,MATCH(AM526,Potentials!$A$1:$A$1000,0),MATCH("Statut",Potentials!$A$1:$O$1,0))="9 - Perdu"),1,0)),
IF(AND($AM$2=0,$AN$2=0,DATE(YEAR(AN526),MONTH(AN526),DAY(AN526))&gt;=$O$6,(DATE(YEAR(AN526),MONTH(AN526),DAY(AN526))&lt;=$O$3),INDEX(Potentials!$A$1:$O$1000,MATCH(AM526,Potentials!$A$1:$A$1000,0),MATCH("Groupe",Potentials!$A$1:$O$1,0))=$A$2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,MATCH(AM526,Potentials!$A$1:$A$1000,0),MATCH("Groupe",Potentials!$A$1:$O$1,0))=$A$2,INDEX(Potentials!$A$1:$O$10000,MATCH(AM526,Potentials!$A$1:$A$1000,0),MATCH("Statut",Potentials!$A$1:$O$1,0))="9 - Perdu"),1,0))))</f>
      </c>
      <c r="AP526" s="47" t="str">
        <f>IF(AO526&lt;&gt;0,SUM($AO$4:AO526),0)</f>
      </c>
      <c r="AQ526" s="1"/>
      <c r="AR526" s="17"/>
      <c r="AT526" t="str">
        <f>IF(COUNTIF($AT$4:AT525,Potentials!B524)&gt;0,"",Potentials!B524)</f>
      </c>
      <c r="AU526" s="2" t="str">
        <f t="array" ref="AU526" aca="1" ca="1">IF($A$2="Tous",SUMPRODUCT((Potentials!$F$2:$F$2000)*(Potentials!$B$2:$B$2000=AT526)*(Potentials!$E$2:$E$2000&lt;&gt;"8 - Gagne")*(Potentials!$E$2:$E$2000&lt;&gt;"9 - Perdu")*(Potentials!$E$2:$E$2000&lt;&gt;"10 - Gele"))
+SUMPRODUCT((Potentials!$F$2:$F$2000=0)*(Potentials!$B$2:$B$2000=AT526)*(Potentials!$D$2:$D$2000)*(Potentials!$E$2:$E$2000&lt;&gt;"8 - Gagne")*(Potentials!$E$2:$E$2000&lt;&gt;"9 - Perdu")*(Potentials!$E$2:$E$2000&lt;&gt;"10 - Gele")),
SUMPRODUCT((Potentials!$F$2:$F$2000)*(Potentials!$B$2:$B$2000=AT526)*(Potentials!$E$2:$E$2000&lt;&gt;"8 - Gagne")*(Potentials!$E$2:$E$2000&lt;&gt;"9 - Perdu")*(Potentials!$E$2:$E$2000&lt;&gt;"10 - Gele")*(Potentials!$O$2:$O$2000=$A$2))
+SUMPRODUCT((Potentials!$F$2:$F$2000=0)*(Potentials!$B$2:$B$2000=AT526)*(Potentials!$D$2:$D$2000)*(Potentials!$E$2:$E$2000&lt;&gt;"8 - Gagne")*(Potentials!$E$2:$E$2000&lt;&gt;"9 - Perdu")*(Potentials!$E$2:$E$2000&lt;&gt;"10 - Gele")*(Potentials!$O$2:$O$2000=$A$2)))</f>
      </c>
      <c r="BA526" t="str">
        <f>Potentials!A524</f>
      </c>
      <c r="BB526" s="2" t="str">
        <f t="array" ref="BB526" aca="1" ca="1">IF($A$2="Tous",SUMPRODUCT((Potentials!$F$2:$F$2000)*(Potentials!$A$2:$A$2000=BA526)*(Potentials!$E$2:$E$2000&lt;&gt;"8 - Gagne")*(Potentials!$E$2:$E$2000&lt;&gt;"9 - Perdu")*(Potentials!$E$2:$E$2000&lt;&gt;"10 - Gele"))
+SUMPRODUCT((Potentials!$F$2:$F$2000=0)*(Potentials!$A$2:$A$2000=BA526)*(Potentials!$D$2:$D$2000)*(Potentials!$E$2:$E$2000&lt;&gt;"8 - Gagne")*(Potentials!$E$2:$E$2000&lt;&gt;"9 - Perdu")*(Potentials!$E$2:$E$2000&lt;&gt;"10 - Gele")),
SUMPRODUCT((Potentials!$F$2:$F$2000)*(Potentials!$A$2:$A$2000=BA526)*(Potentials!$E$2:$E$2000&lt;&gt;"8 - Gagne")*(Potentials!$E$2:$E$2000&lt;&gt;"9 - Perdu")*(Potentials!$E$2:$E$2000&lt;&gt;"10 - Gele")*(Potentials!$O$2:$O$2000=$A$2))
+SUMPRODUCT((Potentials!$F$2:$F$2000=0)*(Potentials!$A$2:$A$2000=BA526)*(Potentials!$D$2:$D$2000)*(Potentials!$E$2:$E$2000&lt;&gt;"8 - Gagne")*(Potentials!$E$2:$E$2000&lt;&gt;"9 - Perdu")*(Potentials!$E$2:$E$2000&lt;&gt;"10 - Gele")*(Potentials!$O$2:$O$2000=$A$2)))</f>
      </c>
    </row>
    <row r="527" spans="1:113">
      <c r="R527" t="str">
        <f>Potentials!A525</f>
      </c>
      <c r="S527" s="1" t="str">
        <f>Potentials!M525</f>
      </c>
      <c r="T527" s="47" t="str">
        <f>IF(INDEX(Potentials!$A$1:$O$1000,MATCH(R527,Potentials!$A$1:$A$1000,0),MATCH("Origine setup",Potentials!$A$1:$O$1,0))&lt;&gt;"",0,
IF($A$2="Tous",
IF(AND($R$2=0,$S$2=0,DATE(YEAR(S527),MONTH(S527),DAY(S527))&gt;=$O$6,(DATE(YEAR(S527),MONTH(S527),DAY(S527))&lt;=$O$3),LEFT(R527,3)="PRA"),1,
IF(AND($R$2&lt;&gt;0,$S$2&lt;&gt;0,DATE(YEAR(S527),MONTH(S527),DAY(S527))&gt;=$R$2,(DATE(YEAR(S527),MONTH(S527),DAY(S527))&lt;=$S$2),LEFT(R527,3)="PRA"),1,0)),
IF(AND($R$2=0,$S$2=0,DATE(YEAR(S527),MONTH(S527),DAY(S527))&gt;=$O$6,(DATE(YEAR(S527),MONTH(S527),DAY(S527))&lt;=$O$3),INDEX(Potentials!$A$1:$O$1000,MATCH(R527,Potentials!$A$1:$A$1000,0),MATCH("Groupe",Potentials!$A$1:$O$1,0))=$A$2,LEFT(R527,3)="PRA"),1,
IF(AND($R$2&lt;&gt;0,$S$2&lt;&gt;0,DATE(YEAR(S527),MONTH(S527),DAY(S527))&gt;=$R$2,(DATE(YEAR(S527),MONTH(S527),DAY(S527))&lt;=$S$2),INDEX(Potentials!$A$1:$O$1000,MATCH(R527,Potentials!$A$1:$A$1000,0),MATCH("Groupe",Potentials!$A$1:$O$1,0))=$A$2,LEFT(R527,3)="PRA"),1,0))))</f>
      </c>
      <c r="U527" s="47" t="str">
        <f>IF(T527&lt;&gt;0,SUM($T$4:T527),0)</f>
      </c>
      <c r="V527" s="1"/>
      <c r="W527" s="17"/>
      <c r="Y527" t="str">
        <f>Projects!A525</f>
      </c>
      <c r="Z527" s="1" t="str">
        <f>Projects!I525</f>
      </c>
      <c r="AA527" s="47" t="str">
        <f>IF($A$2="Tous",
IF(AND($Y$2=0,$Z$2=0,DATE(YEAR(Z527),MONTH(Z527),DAY(Z527))&gt;=$O$6,(DATE(YEAR(Z527),MONTH(Z527),DAY(Z527))&lt;=$O$3)),1,
IF(AND($Y$2&lt;&gt;0,$Z$2&lt;&gt;0,DATE(YEAR(Z527),MONTH(Z527),DAY(Z527))&gt;=$Y$2,(DATE(YEAR(Z527),MONTH(Z527),DAY(Z527))&lt;=$Z$2)),1,0)),
IF(AND($Y$2=0,$Z$2=0,DATE(YEAR(Z527),MONTH(Z527),DAY(Z527))&gt;=$O$6,(DATE(YEAR(Z527),MONTH(Z527),DAY(Z527))&lt;=$O$3),INDEX(Projects!$A$1:$O$1000,MATCH(Y527,Projects!$A$1:$A$1000,0),MATCH("Groupe",Projects!$A$1:$O$1,0))=$A$2),1,
IF(AND($Y$2&lt;&gt;0,$Z$2&lt;&gt;0,DATE(YEAR(Z527),MONTH(Z527),DAY(Z527))&gt;=$Y$2,(DATE(YEAR(Z527),MONTH(Z527),DAY(Z527))&lt;=$Z$2),INDEX(Projects!$A$1:$O$1000,MATCH(Y527,Projects!$A$1:$A$1000,0),MATCH("Groupe",Projects!$A$1:$O$1,0))=$A$2),1,0)))</f>
      </c>
      <c r="AB527" s="47" t="str">
        <f>IF(AA527&lt;&gt;0,SUM($AA$4:AA527),0)</f>
      </c>
      <c r="AC527" s="1"/>
      <c r="AD527" s="17"/>
      <c r="AF527" t="str">
        <f>Projects!A525</f>
      </c>
      <c r="AG527" s="1" t="str">
        <f>Projects!D525</f>
      </c>
      <c r="AH527" s="47" t="str">
        <f>IF($A$2="Tous",
IF(AND($AF$2=0,$AG$2=0,DATE(YEAR(AG527),MONTH(AG527),DAY(AG527))&gt;=$O$6,(DATE(YEAR(AG527),MONTH(AG527),DAY(AG527))&lt;=$O$3)),1,
IF(AND($AF$2&lt;&gt;0,$AG$2&lt;&gt;0,DATE(YEAR(AG527),MONTH(AG527),DAY(AG527))&gt;=$AF$2,(DATE(YEAR(AG527),MONTH(AG527),DAY(AG527))&lt;=$AG$2)),1,0)),
IF(AND($AF$2=0,$AG$2=0,DATE(YEAR(AG527),MONTH(AG527),DAY(AG527))&gt;=$O$6,(DATE(YEAR(AG527),MONTH(AG527),DAY(AG527))&lt;=$O$3),INDEX(Projects!$A$1:$O$1000,MATCH(AF527,Projects!$A$1:$A$1000,0),MATCH("Groupe",Projects!$A$1:$O$1,0))=$A$2),1,
IF(AND($AF$2&lt;&gt;0,$AG$2&lt;&gt;0,DATE(YEAR(AG527),MONTH(AG527),DAY(AG527))&gt;=$AF$2,(DATE(YEAR(AG527),MONTH(AG527),DAY(AG527))&lt;=$AG$2),INDEX(Projects!$A$1:$O$1000,MATCH(AF527,Projects!$A$1:$A$1000,0),MATCH("Groupe",Projects!$A$1:$O$1,0))=$A$2),1,0)))</f>
      </c>
      <c r="AI527" s="47" t="str">
        <f>IF(AH527&lt;&gt;0,SUM($AH$4:AH527),0)</f>
      </c>
      <c r="AJ527" s="1"/>
      <c r="AK527" s="17"/>
      <c r="AM527" t="str">
        <f>Potentials!A525</f>
      </c>
      <c r="AN527" s="1" t="str">
        <f>Potentials!L525</f>
      </c>
      <c r="AO527" s="47" t="str">
        <f>IF(INDEX(Potentials!$A$1:$O$1000,MATCH(R527,Potentials!$A$1:$A$1000,0),MATCH("Origine setup",Potentials!$A$1:$O$1,0))&lt;&gt;"",0,
IF($A$2="Tous",
IF(AND($AM$2=0,$AN$2=0,DATE(YEAR(AN527),MONTH(AN527),DAY(AN527))&gt;=$O$6,(DATE(YEAR(AN527),MONTH(AN527),DAY(AN527))&lt;=$O$3),INDEX(Potentials!$A$1:$O$10000,MATCH(AM527,Potentials!$A$1:$A$1000,0),MATCH("Statut",Potentials!$A$1:$O$1,0))="9 -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IF(AND($AM$2&lt;&gt;0,$AN$2&lt;&gt;0,DATE(YEAR(AN527),MONTH(AN527),DAY(AN527))&gt;=$AM$2,(DATE(YEAR(AN527),MONTH(AN527),DAY(AN527))&lt;=$AN$2),INDEX(Potentials!$A$1:$O$10000,MATCH(AM527,Potentials!$A$1:$A$1000,0),MATCH("Statut",Potentials!$A$1:$O$1,0))="9 - Perdu"),1,0)),
IF(AND($AM$2=0,$AN$2=0,DATE(YEAR(AN527),MONTH(AN527),DAY(AN527))&gt;=$O$6,(DATE(YEAR(AN527),MONTH(AN527),DAY(AN527))&lt;=$O$3),INDEX(Potentials!$A$1:$O$1000,MATCH(AM527,Potentials!$A$1:$A$1000,0),MATCH("Groupe",Potentials!$A$1:$O$1,0))=$A$2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,MATCH(AM527,Potentials!$A$1:$A$1000,0),MATCH("Groupe",Potentials!$A$1:$O$1,0))=$A$2,INDEX(Potentials!$A$1:$O$10000,MATCH(AM527,Potentials!$A$1:$A$1000,0),MATCH("Statut",Potentials!$A$1:$O$1,0))="9 - Perdu"),1,0))))</f>
      </c>
      <c r="AP527" s="47" t="str">
        <f>IF(AO527&lt;&gt;0,SUM($AO$4:AO527),0)</f>
      </c>
      <c r="AQ527" s="1"/>
      <c r="AR527" s="17"/>
      <c r="AT527" t="str">
        <f>IF(COUNTIF($AT$4:AT526,Potentials!B525)&gt;0,"",Potentials!B525)</f>
      </c>
      <c r="AU527" s="2" t="str">
        <f t="array" ref="AU527" aca="1" ca="1">IF($A$2="Tous",SUMPRODUCT((Potentials!$F$2:$F$2000)*(Potentials!$B$2:$B$2000=AT527)*(Potentials!$E$2:$E$2000&lt;&gt;"8 - Gagne")*(Potentials!$E$2:$E$2000&lt;&gt;"9 - Perdu")*(Potentials!$E$2:$E$2000&lt;&gt;"10 - Gele"))
+SUMPRODUCT((Potentials!$F$2:$F$2000=0)*(Potentials!$B$2:$B$2000=AT527)*(Potentials!$D$2:$D$2000)*(Potentials!$E$2:$E$2000&lt;&gt;"8 - Gagne")*(Potentials!$E$2:$E$2000&lt;&gt;"9 - Perdu")*(Potentials!$E$2:$E$2000&lt;&gt;"10 - Gele")),
SUMPRODUCT((Potentials!$F$2:$F$2000)*(Potentials!$B$2:$B$2000=AT527)*(Potentials!$E$2:$E$2000&lt;&gt;"8 - Gagne")*(Potentials!$E$2:$E$2000&lt;&gt;"9 - Perdu")*(Potentials!$E$2:$E$2000&lt;&gt;"10 - Gele")*(Potentials!$O$2:$O$2000=$A$2))
+SUMPRODUCT((Potentials!$F$2:$F$2000=0)*(Potentials!$B$2:$B$2000=AT527)*(Potentials!$D$2:$D$2000)*(Potentials!$E$2:$E$2000&lt;&gt;"8 - Gagne")*(Potentials!$E$2:$E$2000&lt;&gt;"9 - Perdu")*(Potentials!$E$2:$E$2000&lt;&gt;"10 - Gele")*(Potentials!$O$2:$O$2000=$A$2)))</f>
      </c>
      <c r="BA527" t="str">
        <f>Potentials!A525</f>
      </c>
      <c r="BB527" s="2" t="str">
        <f t="array" ref="BB527" aca="1" ca="1">IF($A$2="Tous",SUMPRODUCT((Potentials!$F$2:$F$2000)*(Potentials!$A$2:$A$2000=BA527)*(Potentials!$E$2:$E$2000&lt;&gt;"8 - Gagne")*(Potentials!$E$2:$E$2000&lt;&gt;"9 - Perdu")*(Potentials!$E$2:$E$2000&lt;&gt;"10 - Gele"))
+SUMPRODUCT((Potentials!$F$2:$F$2000=0)*(Potentials!$A$2:$A$2000=BA527)*(Potentials!$D$2:$D$2000)*(Potentials!$E$2:$E$2000&lt;&gt;"8 - Gagne")*(Potentials!$E$2:$E$2000&lt;&gt;"9 - Perdu")*(Potentials!$E$2:$E$2000&lt;&gt;"10 - Gele")),
SUMPRODUCT((Potentials!$F$2:$F$2000)*(Potentials!$A$2:$A$2000=BA527)*(Potentials!$E$2:$E$2000&lt;&gt;"8 - Gagne")*(Potentials!$E$2:$E$2000&lt;&gt;"9 - Perdu")*(Potentials!$E$2:$E$2000&lt;&gt;"10 - Gele")*(Potentials!$O$2:$O$2000=$A$2))
+SUMPRODUCT((Potentials!$F$2:$F$2000=0)*(Potentials!$A$2:$A$2000=BA527)*(Potentials!$D$2:$D$2000)*(Potentials!$E$2:$E$2000&lt;&gt;"8 - Gagne")*(Potentials!$E$2:$E$2000&lt;&gt;"9 - Perdu")*(Potentials!$E$2:$E$2000&lt;&gt;"10 - Gele")*(Potentials!$O$2:$O$2000=$A$2)))</f>
      </c>
    </row>
    <row r="528" spans="1:113">
      <c r="R528" t="str">
        <f>Potentials!A526</f>
      </c>
      <c r="S528" s="1" t="str">
        <f>Potentials!M526</f>
      </c>
      <c r="T528" s="47" t="str">
        <f>IF(INDEX(Potentials!$A$1:$O$1000,MATCH(R528,Potentials!$A$1:$A$1000,0),MATCH("Origine setup",Potentials!$A$1:$O$1,0))&lt;&gt;"",0,
IF($A$2="Tous",
IF(AND($R$2=0,$S$2=0,DATE(YEAR(S528),MONTH(S528),DAY(S528))&gt;=$O$6,(DATE(YEAR(S528),MONTH(S528),DAY(S528))&lt;=$O$3),LEFT(R528,3)="PRA"),1,
IF(AND($R$2&lt;&gt;0,$S$2&lt;&gt;0,DATE(YEAR(S528),MONTH(S528),DAY(S528))&gt;=$R$2,(DATE(YEAR(S528),MONTH(S528),DAY(S528))&lt;=$S$2),LEFT(R528,3)="PRA"),1,0)),
IF(AND($R$2=0,$S$2=0,DATE(YEAR(S528),MONTH(S528),DAY(S528))&gt;=$O$6,(DATE(YEAR(S528),MONTH(S528),DAY(S528))&lt;=$O$3),INDEX(Potentials!$A$1:$O$1000,MATCH(R528,Potentials!$A$1:$A$1000,0),MATCH("Groupe",Potentials!$A$1:$O$1,0))=$A$2,LEFT(R528,3)="PRA"),1,
IF(AND($R$2&lt;&gt;0,$S$2&lt;&gt;0,DATE(YEAR(S528),MONTH(S528),DAY(S528))&gt;=$R$2,(DATE(YEAR(S528),MONTH(S528),DAY(S528))&lt;=$S$2),INDEX(Potentials!$A$1:$O$1000,MATCH(R528,Potentials!$A$1:$A$1000,0),MATCH("Groupe",Potentials!$A$1:$O$1,0))=$A$2,LEFT(R528,3)="PRA"),1,0))))</f>
      </c>
      <c r="U528" s="47" t="str">
        <f>IF(T528&lt;&gt;0,SUM($T$4:T528),0)</f>
      </c>
      <c r="V528" s="1"/>
      <c r="W528" s="17"/>
      <c r="Y528" t="str">
        <f>Projects!A526</f>
      </c>
      <c r="Z528" s="1" t="str">
        <f>Projects!I526</f>
      </c>
      <c r="AA528" s="47" t="str">
        <f>IF($A$2="Tous",
IF(AND($Y$2=0,$Z$2=0,DATE(YEAR(Z528),MONTH(Z528),DAY(Z528))&gt;=$O$6,(DATE(YEAR(Z528),MONTH(Z528),DAY(Z528))&lt;=$O$3)),1,
IF(AND($Y$2&lt;&gt;0,$Z$2&lt;&gt;0,DATE(YEAR(Z528),MONTH(Z528),DAY(Z528))&gt;=$Y$2,(DATE(YEAR(Z528),MONTH(Z528),DAY(Z528))&lt;=$Z$2)),1,0)),
IF(AND($Y$2=0,$Z$2=0,DATE(YEAR(Z528),MONTH(Z528),DAY(Z528))&gt;=$O$6,(DATE(YEAR(Z528),MONTH(Z528),DAY(Z528))&lt;=$O$3),INDEX(Projects!$A$1:$O$1000,MATCH(Y528,Projects!$A$1:$A$1000,0),MATCH("Groupe",Projects!$A$1:$O$1,0))=$A$2),1,
IF(AND($Y$2&lt;&gt;0,$Z$2&lt;&gt;0,DATE(YEAR(Z528),MONTH(Z528),DAY(Z528))&gt;=$Y$2,(DATE(YEAR(Z528),MONTH(Z528),DAY(Z528))&lt;=$Z$2),INDEX(Projects!$A$1:$O$1000,MATCH(Y528,Projects!$A$1:$A$1000,0),MATCH("Groupe",Projects!$A$1:$O$1,0))=$A$2),1,0)))</f>
      </c>
      <c r="AB528" s="47" t="str">
        <f>IF(AA528&lt;&gt;0,SUM($AA$4:AA528),0)</f>
      </c>
      <c r="AC528" s="1"/>
      <c r="AD528" s="17"/>
      <c r="AF528" t="str">
        <f>Projects!A526</f>
      </c>
      <c r="AG528" s="1" t="str">
        <f>Projects!D526</f>
      </c>
      <c r="AH528" s="47" t="str">
        <f>IF($A$2="Tous",
IF(AND($AF$2=0,$AG$2=0,DATE(YEAR(AG528),MONTH(AG528),DAY(AG528))&gt;=$O$6,(DATE(YEAR(AG528),MONTH(AG528),DAY(AG528))&lt;=$O$3)),1,
IF(AND($AF$2&lt;&gt;0,$AG$2&lt;&gt;0,DATE(YEAR(AG528),MONTH(AG528),DAY(AG528))&gt;=$AF$2,(DATE(YEAR(AG528),MONTH(AG528),DAY(AG528))&lt;=$AG$2)),1,0)),
IF(AND($AF$2=0,$AG$2=0,DATE(YEAR(AG528),MONTH(AG528),DAY(AG528))&gt;=$O$6,(DATE(YEAR(AG528),MONTH(AG528),DAY(AG528))&lt;=$O$3),INDEX(Projects!$A$1:$O$1000,MATCH(AF528,Projects!$A$1:$A$1000,0),MATCH("Groupe",Projects!$A$1:$O$1,0))=$A$2),1,
IF(AND($AF$2&lt;&gt;0,$AG$2&lt;&gt;0,DATE(YEAR(AG528),MONTH(AG528),DAY(AG528))&gt;=$AF$2,(DATE(YEAR(AG528),MONTH(AG528),DAY(AG528))&lt;=$AG$2),INDEX(Projects!$A$1:$O$1000,MATCH(AF528,Projects!$A$1:$A$1000,0),MATCH("Groupe",Projects!$A$1:$O$1,0))=$A$2),1,0)))</f>
      </c>
      <c r="AI528" s="47" t="str">
        <f>IF(AH528&lt;&gt;0,SUM($AH$4:AH528),0)</f>
      </c>
      <c r="AJ528" s="1"/>
      <c r="AK528" s="17"/>
      <c r="AM528" t="str">
        <f>Potentials!A526</f>
      </c>
      <c r="AN528" s="1" t="str">
        <f>Potentials!L526</f>
      </c>
      <c r="AO528" s="47" t="str">
        <f>IF(INDEX(Potentials!$A$1:$O$1000,MATCH(R528,Potentials!$A$1:$A$1000,0),MATCH("Origine setup",Potentials!$A$1:$O$1,0))&lt;&gt;"",0,
IF($A$2="Tous",
IF(AND($AM$2=0,$AN$2=0,DATE(YEAR(AN528),MONTH(AN528),DAY(AN528))&gt;=$O$6,(DATE(YEAR(AN528),MONTH(AN528),DAY(AN528))&lt;=$O$3),INDEX(Potentials!$A$1:$O$10000,MATCH(AM528,Potentials!$A$1:$A$1000,0),MATCH("Statut",Potentials!$A$1:$O$1,0))="9 -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IF(AND($AM$2&lt;&gt;0,$AN$2&lt;&gt;0,DATE(YEAR(AN528),MONTH(AN528),DAY(AN528))&gt;=$AM$2,(DATE(YEAR(AN528),MONTH(AN528),DAY(AN528))&lt;=$AN$2),INDEX(Potentials!$A$1:$O$10000,MATCH(AM528,Potentials!$A$1:$A$1000,0),MATCH("Statut",Potentials!$A$1:$O$1,0))="9 - Perdu"),1,0)),
IF(AND($AM$2=0,$AN$2=0,DATE(YEAR(AN528),MONTH(AN528),DAY(AN528))&gt;=$O$6,(DATE(YEAR(AN528),MONTH(AN528),DAY(AN528))&lt;=$O$3),INDEX(Potentials!$A$1:$O$1000,MATCH(AM528,Potentials!$A$1:$A$1000,0),MATCH("Groupe",Potentials!$A$1:$O$1,0))=$A$2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,MATCH(AM528,Potentials!$A$1:$A$1000,0),MATCH("Groupe",Potentials!$A$1:$O$1,0))=$A$2,INDEX(Potentials!$A$1:$O$10000,MATCH(AM528,Potentials!$A$1:$A$1000,0),MATCH("Statut",Potentials!$A$1:$O$1,0))="9 - Perdu"),1,0))))</f>
      </c>
      <c r="AP528" s="47" t="str">
        <f>IF(AO528&lt;&gt;0,SUM($AO$4:AO528),0)</f>
      </c>
      <c r="AQ528" s="1"/>
      <c r="AR528" s="17"/>
      <c r="AT528" t="str">
        <f>IF(COUNTIF($AT$4:AT527,Potentials!B526)&gt;0,"",Potentials!B526)</f>
      </c>
      <c r="AU528" s="2" t="str">
        <f t="array" ref="AU528" aca="1" ca="1">IF($A$2="Tous",SUMPRODUCT((Potentials!$F$2:$F$2000)*(Potentials!$B$2:$B$2000=AT528)*(Potentials!$E$2:$E$2000&lt;&gt;"8 - Gagne")*(Potentials!$E$2:$E$2000&lt;&gt;"9 - Perdu")*(Potentials!$E$2:$E$2000&lt;&gt;"10 - Gele"))
+SUMPRODUCT((Potentials!$F$2:$F$2000=0)*(Potentials!$B$2:$B$2000=AT528)*(Potentials!$D$2:$D$2000)*(Potentials!$E$2:$E$2000&lt;&gt;"8 - Gagne")*(Potentials!$E$2:$E$2000&lt;&gt;"9 - Perdu")*(Potentials!$E$2:$E$2000&lt;&gt;"10 - Gele")),
SUMPRODUCT((Potentials!$F$2:$F$2000)*(Potentials!$B$2:$B$2000=AT528)*(Potentials!$E$2:$E$2000&lt;&gt;"8 - Gagne")*(Potentials!$E$2:$E$2000&lt;&gt;"9 - Perdu")*(Potentials!$E$2:$E$2000&lt;&gt;"10 - Gele")*(Potentials!$O$2:$O$2000=$A$2))
+SUMPRODUCT((Potentials!$F$2:$F$2000=0)*(Potentials!$B$2:$B$2000=AT528)*(Potentials!$D$2:$D$2000)*(Potentials!$E$2:$E$2000&lt;&gt;"8 - Gagne")*(Potentials!$E$2:$E$2000&lt;&gt;"9 - Perdu")*(Potentials!$E$2:$E$2000&lt;&gt;"10 - Gele")*(Potentials!$O$2:$O$2000=$A$2)))</f>
      </c>
      <c r="BA528" t="str">
        <f>Potentials!A526</f>
      </c>
      <c r="BB528" s="2" t="str">
        <f t="array" ref="BB528" aca="1" ca="1">IF($A$2="Tous",SUMPRODUCT((Potentials!$F$2:$F$2000)*(Potentials!$A$2:$A$2000=BA528)*(Potentials!$E$2:$E$2000&lt;&gt;"8 - Gagne")*(Potentials!$E$2:$E$2000&lt;&gt;"9 - Perdu")*(Potentials!$E$2:$E$2000&lt;&gt;"10 - Gele"))
+SUMPRODUCT((Potentials!$F$2:$F$2000=0)*(Potentials!$A$2:$A$2000=BA528)*(Potentials!$D$2:$D$2000)*(Potentials!$E$2:$E$2000&lt;&gt;"8 - Gagne")*(Potentials!$E$2:$E$2000&lt;&gt;"9 - Perdu")*(Potentials!$E$2:$E$2000&lt;&gt;"10 - Gele")),
SUMPRODUCT((Potentials!$F$2:$F$2000)*(Potentials!$A$2:$A$2000=BA528)*(Potentials!$E$2:$E$2000&lt;&gt;"8 - Gagne")*(Potentials!$E$2:$E$2000&lt;&gt;"9 - Perdu")*(Potentials!$E$2:$E$2000&lt;&gt;"10 - Gele")*(Potentials!$O$2:$O$2000=$A$2))
+SUMPRODUCT((Potentials!$F$2:$F$2000=0)*(Potentials!$A$2:$A$2000=BA528)*(Potentials!$D$2:$D$2000)*(Potentials!$E$2:$E$2000&lt;&gt;"8 - Gagne")*(Potentials!$E$2:$E$2000&lt;&gt;"9 - Perdu")*(Potentials!$E$2:$E$2000&lt;&gt;"10 - Gele")*(Potentials!$O$2:$O$2000=$A$2)))</f>
      </c>
    </row>
    <row r="529" spans="1:113">
      <c r="R529" t="str">
        <f>Potentials!A527</f>
      </c>
      <c r="S529" s="1" t="str">
        <f>Potentials!M527</f>
      </c>
      <c r="T529" s="47" t="str">
        <f>IF(INDEX(Potentials!$A$1:$O$1000,MATCH(R529,Potentials!$A$1:$A$1000,0),MATCH("Origine setup",Potentials!$A$1:$O$1,0))&lt;&gt;"",0,
IF($A$2="Tous",
IF(AND($R$2=0,$S$2=0,DATE(YEAR(S529),MONTH(S529),DAY(S529))&gt;=$O$6,(DATE(YEAR(S529),MONTH(S529),DAY(S529))&lt;=$O$3),LEFT(R529,3)="PRA"),1,
IF(AND($R$2&lt;&gt;0,$S$2&lt;&gt;0,DATE(YEAR(S529),MONTH(S529),DAY(S529))&gt;=$R$2,(DATE(YEAR(S529),MONTH(S529),DAY(S529))&lt;=$S$2),LEFT(R529,3)="PRA"),1,0)),
IF(AND($R$2=0,$S$2=0,DATE(YEAR(S529),MONTH(S529),DAY(S529))&gt;=$O$6,(DATE(YEAR(S529),MONTH(S529),DAY(S529))&lt;=$O$3),INDEX(Potentials!$A$1:$O$1000,MATCH(R529,Potentials!$A$1:$A$1000,0),MATCH("Groupe",Potentials!$A$1:$O$1,0))=$A$2,LEFT(R529,3)="PRA"),1,
IF(AND($R$2&lt;&gt;0,$S$2&lt;&gt;0,DATE(YEAR(S529),MONTH(S529),DAY(S529))&gt;=$R$2,(DATE(YEAR(S529),MONTH(S529),DAY(S529))&lt;=$S$2),INDEX(Potentials!$A$1:$O$1000,MATCH(R529,Potentials!$A$1:$A$1000,0),MATCH("Groupe",Potentials!$A$1:$O$1,0))=$A$2,LEFT(R529,3)="PRA"),1,0))))</f>
      </c>
      <c r="U529" s="47" t="str">
        <f>IF(T529&lt;&gt;0,SUM($T$4:T529),0)</f>
      </c>
      <c r="V529" s="1"/>
      <c r="W529" s="17"/>
      <c r="Y529" t="str">
        <f>Projects!A527</f>
      </c>
      <c r="Z529" s="1" t="str">
        <f>Projects!I527</f>
      </c>
      <c r="AA529" s="47" t="str">
        <f>IF($A$2="Tous",
IF(AND($Y$2=0,$Z$2=0,DATE(YEAR(Z529),MONTH(Z529),DAY(Z529))&gt;=$O$6,(DATE(YEAR(Z529),MONTH(Z529),DAY(Z529))&lt;=$O$3)),1,
IF(AND($Y$2&lt;&gt;0,$Z$2&lt;&gt;0,DATE(YEAR(Z529),MONTH(Z529),DAY(Z529))&gt;=$Y$2,(DATE(YEAR(Z529),MONTH(Z529),DAY(Z529))&lt;=$Z$2)),1,0)),
IF(AND($Y$2=0,$Z$2=0,DATE(YEAR(Z529),MONTH(Z529),DAY(Z529))&gt;=$O$6,(DATE(YEAR(Z529),MONTH(Z529),DAY(Z529))&lt;=$O$3),INDEX(Projects!$A$1:$O$1000,MATCH(Y529,Projects!$A$1:$A$1000,0),MATCH("Groupe",Projects!$A$1:$O$1,0))=$A$2),1,
IF(AND($Y$2&lt;&gt;0,$Z$2&lt;&gt;0,DATE(YEAR(Z529),MONTH(Z529),DAY(Z529))&gt;=$Y$2,(DATE(YEAR(Z529),MONTH(Z529),DAY(Z529))&lt;=$Z$2),INDEX(Projects!$A$1:$O$1000,MATCH(Y529,Projects!$A$1:$A$1000,0),MATCH("Groupe",Projects!$A$1:$O$1,0))=$A$2),1,0)))</f>
      </c>
      <c r="AB529" s="47" t="str">
        <f>IF(AA529&lt;&gt;0,SUM($AA$4:AA529),0)</f>
      </c>
      <c r="AC529" s="1"/>
      <c r="AD529" s="17"/>
      <c r="AF529" t="str">
        <f>Projects!A527</f>
      </c>
      <c r="AG529" s="1" t="str">
        <f>Projects!D527</f>
      </c>
      <c r="AH529" s="47" t="str">
        <f>IF($A$2="Tous",
IF(AND($AF$2=0,$AG$2=0,DATE(YEAR(AG529),MONTH(AG529),DAY(AG529))&gt;=$O$6,(DATE(YEAR(AG529),MONTH(AG529),DAY(AG529))&lt;=$O$3)),1,
IF(AND($AF$2&lt;&gt;0,$AG$2&lt;&gt;0,DATE(YEAR(AG529),MONTH(AG529),DAY(AG529))&gt;=$AF$2,(DATE(YEAR(AG529),MONTH(AG529),DAY(AG529))&lt;=$AG$2)),1,0)),
IF(AND($AF$2=0,$AG$2=0,DATE(YEAR(AG529),MONTH(AG529),DAY(AG529))&gt;=$O$6,(DATE(YEAR(AG529),MONTH(AG529),DAY(AG529))&lt;=$O$3),INDEX(Projects!$A$1:$O$1000,MATCH(AF529,Projects!$A$1:$A$1000,0),MATCH("Groupe",Projects!$A$1:$O$1,0))=$A$2),1,
IF(AND($AF$2&lt;&gt;0,$AG$2&lt;&gt;0,DATE(YEAR(AG529),MONTH(AG529),DAY(AG529))&gt;=$AF$2,(DATE(YEAR(AG529),MONTH(AG529),DAY(AG529))&lt;=$AG$2),INDEX(Projects!$A$1:$O$1000,MATCH(AF529,Projects!$A$1:$A$1000,0),MATCH("Groupe",Projects!$A$1:$O$1,0))=$A$2),1,0)))</f>
      </c>
      <c r="AI529" s="47" t="str">
        <f>IF(AH529&lt;&gt;0,SUM($AH$4:AH529),0)</f>
      </c>
      <c r="AJ529" s="1"/>
      <c r="AK529" s="17"/>
      <c r="AM529" t="str">
        <f>Potentials!A527</f>
      </c>
      <c r="AN529" s="1" t="str">
        <f>Potentials!L527</f>
      </c>
      <c r="AO529" s="47" t="str">
        <f>IF(INDEX(Potentials!$A$1:$O$1000,MATCH(R529,Potentials!$A$1:$A$1000,0),MATCH("Origine setup",Potentials!$A$1:$O$1,0))&lt;&gt;"",0,
IF($A$2="Tous",
IF(AND($AM$2=0,$AN$2=0,DATE(YEAR(AN529),MONTH(AN529),DAY(AN529))&gt;=$O$6,(DATE(YEAR(AN529),MONTH(AN529),DAY(AN529))&lt;=$O$3),INDEX(Potentials!$A$1:$O$10000,MATCH(AM529,Potentials!$A$1:$A$1000,0),MATCH("Statut",Potentials!$A$1:$O$1,0))="9 -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IF(AND($AM$2&lt;&gt;0,$AN$2&lt;&gt;0,DATE(YEAR(AN529),MONTH(AN529),DAY(AN529))&gt;=$AM$2,(DATE(YEAR(AN529),MONTH(AN529),DAY(AN529))&lt;=$AN$2),INDEX(Potentials!$A$1:$O$10000,MATCH(AM529,Potentials!$A$1:$A$1000,0),MATCH("Statut",Potentials!$A$1:$O$1,0))="9 - Perdu"),1,0)),
IF(AND($AM$2=0,$AN$2=0,DATE(YEAR(AN529),MONTH(AN529),DAY(AN529))&gt;=$O$6,(DATE(YEAR(AN529),MONTH(AN529),DAY(AN529))&lt;=$O$3),INDEX(Potentials!$A$1:$O$1000,MATCH(AM529,Potentials!$A$1:$A$1000,0),MATCH("Groupe",Potentials!$A$1:$O$1,0))=$A$2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,MATCH(AM529,Potentials!$A$1:$A$1000,0),MATCH("Groupe",Potentials!$A$1:$O$1,0))=$A$2,INDEX(Potentials!$A$1:$O$10000,MATCH(AM529,Potentials!$A$1:$A$1000,0),MATCH("Statut",Potentials!$A$1:$O$1,0))="9 - Perdu"),1,0))))</f>
      </c>
      <c r="AP529" s="47" t="str">
        <f>IF(AO529&lt;&gt;0,SUM($AO$4:AO529),0)</f>
      </c>
      <c r="AQ529" s="1"/>
      <c r="AR529" s="17"/>
      <c r="AT529" t="str">
        <f>IF(COUNTIF($AT$4:AT528,Potentials!B527)&gt;0,"",Potentials!B527)</f>
      </c>
      <c r="AU529" s="2" t="str">
        <f t="array" ref="AU529" aca="1" ca="1">IF($A$2="Tous",SUMPRODUCT((Potentials!$F$2:$F$2000)*(Potentials!$B$2:$B$2000=AT529)*(Potentials!$E$2:$E$2000&lt;&gt;"8 - Gagne")*(Potentials!$E$2:$E$2000&lt;&gt;"9 - Perdu")*(Potentials!$E$2:$E$2000&lt;&gt;"10 - Gele"))
+SUMPRODUCT((Potentials!$F$2:$F$2000=0)*(Potentials!$B$2:$B$2000=AT529)*(Potentials!$D$2:$D$2000)*(Potentials!$E$2:$E$2000&lt;&gt;"8 - Gagne")*(Potentials!$E$2:$E$2000&lt;&gt;"9 - Perdu")*(Potentials!$E$2:$E$2000&lt;&gt;"10 - Gele")),
SUMPRODUCT((Potentials!$F$2:$F$2000)*(Potentials!$B$2:$B$2000=AT529)*(Potentials!$E$2:$E$2000&lt;&gt;"8 - Gagne")*(Potentials!$E$2:$E$2000&lt;&gt;"9 - Perdu")*(Potentials!$E$2:$E$2000&lt;&gt;"10 - Gele")*(Potentials!$O$2:$O$2000=$A$2))
+SUMPRODUCT((Potentials!$F$2:$F$2000=0)*(Potentials!$B$2:$B$2000=AT529)*(Potentials!$D$2:$D$2000)*(Potentials!$E$2:$E$2000&lt;&gt;"8 - Gagne")*(Potentials!$E$2:$E$2000&lt;&gt;"9 - Perdu")*(Potentials!$E$2:$E$2000&lt;&gt;"10 - Gele")*(Potentials!$O$2:$O$2000=$A$2)))</f>
      </c>
      <c r="BA529" t="str">
        <f>Potentials!A527</f>
      </c>
      <c r="BB529" s="2" t="str">
        <f t="array" ref="BB529" aca="1" ca="1">IF($A$2="Tous",SUMPRODUCT((Potentials!$F$2:$F$2000)*(Potentials!$A$2:$A$2000=BA529)*(Potentials!$E$2:$E$2000&lt;&gt;"8 - Gagne")*(Potentials!$E$2:$E$2000&lt;&gt;"9 - Perdu")*(Potentials!$E$2:$E$2000&lt;&gt;"10 - Gele"))
+SUMPRODUCT((Potentials!$F$2:$F$2000=0)*(Potentials!$A$2:$A$2000=BA529)*(Potentials!$D$2:$D$2000)*(Potentials!$E$2:$E$2000&lt;&gt;"8 - Gagne")*(Potentials!$E$2:$E$2000&lt;&gt;"9 - Perdu")*(Potentials!$E$2:$E$2000&lt;&gt;"10 - Gele")),
SUMPRODUCT((Potentials!$F$2:$F$2000)*(Potentials!$A$2:$A$2000=BA529)*(Potentials!$E$2:$E$2000&lt;&gt;"8 - Gagne")*(Potentials!$E$2:$E$2000&lt;&gt;"9 - Perdu")*(Potentials!$E$2:$E$2000&lt;&gt;"10 - Gele")*(Potentials!$O$2:$O$2000=$A$2))
+SUMPRODUCT((Potentials!$F$2:$F$2000=0)*(Potentials!$A$2:$A$2000=BA529)*(Potentials!$D$2:$D$2000)*(Potentials!$E$2:$E$2000&lt;&gt;"8 - Gagne")*(Potentials!$E$2:$E$2000&lt;&gt;"9 - Perdu")*(Potentials!$E$2:$E$2000&lt;&gt;"10 - Gele")*(Potentials!$O$2:$O$2000=$A$2)))</f>
      </c>
    </row>
    <row r="530" spans="1:113">
      <c r="R530" t="str">
        <f>Potentials!A528</f>
      </c>
      <c r="S530" s="1" t="str">
        <f>Potentials!M528</f>
      </c>
      <c r="T530" s="47" t="str">
        <f>IF(INDEX(Potentials!$A$1:$O$1000,MATCH(R530,Potentials!$A$1:$A$1000,0),MATCH("Origine setup",Potentials!$A$1:$O$1,0))&lt;&gt;"",0,
IF($A$2="Tous",
IF(AND($R$2=0,$S$2=0,DATE(YEAR(S530),MONTH(S530),DAY(S530))&gt;=$O$6,(DATE(YEAR(S530),MONTH(S530),DAY(S530))&lt;=$O$3),LEFT(R530,3)="PRA"),1,
IF(AND($R$2&lt;&gt;0,$S$2&lt;&gt;0,DATE(YEAR(S530),MONTH(S530),DAY(S530))&gt;=$R$2,(DATE(YEAR(S530),MONTH(S530),DAY(S530))&lt;=$S$2),LEFT(R530,3)="PRA"),1,0)),
IF(AND($R$2=0,$S$2=0,DATE(YEAR(S530),MONTH(S530),DAY(S530))&gt;=$O$6,(DATE(YEAR(S530),MONTH(S530),DAY(S530))&lt;=$O$3),INDEX(Potentials!$A$1:$O$1000,MATCH(R530,Potentials!$A$1:$A$1000,0),MATCH("Groupe",Potentials!$A$1:$O$1,0))=$A$2,LEFT(R530,3)="PRA"),1,
IF(AND($R$2&lt;&gt;0,$S$2&lt;&gt;0,DATE(YEAR(S530),MONTH(S530),DAY(S530))&gt;=$R$2,(DATE(YEAR(S530),MONTH(S530),DAY(S530))&lt;=$S$2),INDEX(Potentials!$A$1:$O$1000,MATCH(R530,Potentials!$A$1:$A$1000,0),MATCH("Groupe",Potentials!$A$1:$O$1,0))=$A$2,LEFT(R530,3)="PRA"),1,0))))</f>
      </c>
      <c r="U530" s="47" t="str">
        <f>IF(T530&lt;&gt;0,SUM($T$4:T530),0)</f>
      </c>
      <c r="V530" s="1"/>
      <c r="W530" s="17"/>
      <c r="Y530" t="str">
        <f>Projects!A528</f>
      </c>
      <c r="Z530" s="1" t="str">
        <f>Projects!I528</f>
      </c>
      <c r="AA530" s="47" t="str">
        <f>IF($A$2="Tous",
IF(AND($Y$2=0,$Z$2=0,DATE(YEAR(Z530),MONTH(Z530),DAY(Z530))&gt;=$O$6,(DATE(YEAR(Z530),MONTH(Z530),DAY(Z530))&lt;=$O$3)),1,
IF(AND($Y$2&lt;&gt;0,$Z$2&lt;&gt;0,DATE(YEAR(Z530),MONTH(Z530),DAY(Z530))&gt;=$Y$2,(DATE(YEAR(Z530),MONTH(Z530),DAY(Z530))&lt;=$Z$2)),1,0)),
IF(AND($Y$2=0,$Z$2=0,DATE(YEAR(Z530),MONTH(Z530),DAY(Z530))&gt;=$O$6,(DATE(YEAR(Z530),MONTH(Z530),DAY(Z530))&lt;=$O$3),INDEX(Projects!$A$1:$O$1000,MATCH(Y530,Projects!$A$1:$A$1000,0),MATCH("Groupe",Projects!$A$1:$O$1,0))=$A$2),1,
IF(AND($Y$2&lt;&gt;0,$Z$2&lt;&gt;0,DATE(YEAR(Z530),MONTH(Z530),DAY(Z530))&gt;=$Y$2,(DATE(YEAR(Z530),MONTH(Z530),DAY(Z530))&lt;=$Z$2),INDEX(Projects!$A$1:$O$1000,MATCH(Y530,Projects!$A$1:$A$1000,0),MATCH("Groupe",Projects!$A$1:$O$1,0))=$A$2),1,0)))</f>
      </c>
      <c r="AB530" s="47" t="str">
        <f>IF(AA530&lt;&gt;0,SUM($AA$4:AA530),0)</f>
      </c>
      <c r="AC530" s="1"/>
      <c r="AD530" s="17"/>
      <c r="AF530" t="str">
        <f>Projects!A528</f>
      </c>
      <c r="AG530" s="1" t="str">
        <f>Projects!D528</f>
      </c>
      <c r="AH530" s="47" t="str">
        <f>IF($A$2="Tous",
IF(AND($AF$2=0,$AG$2=0,DATE(YEAR(AG530),MONTH(AG530),DAY(AG530))&gt;=$O$6,(DATE(YEAR(AG530),MONTH(AG530),DAY(AG530))&lt;=$O$3)),1,
IF(AND($AF$2&lt;&gt;0,$AG$2&lt;&gt;0,DATE(YEAR(AG530),MONTH(AG530),DAY(AG530))&gt;=$AF$2,(DATE(YEAR(AG530),MONTH(AG530),DAY(AG530))&lt;=$AG$2)),1,0)),
IF(AND($AF$2=0,$AG$2=0,DATE(YEAR(AG530),MONTH(AG530),DAY(AG530))&gt;=$O$6,(DATE(YEAR(AG530),MONTH(AG530),DAY(AG530))&lt;=$O$3),INDEX(Projects!$A$1:$O$1000,MATCH(AF530,Projects!$A$1:$A$1000,0),MATCH("Groupe",Projects!$A$1:$O$1,0))=$A$2),1,
IF(AND($AF$2&lt;&gt;0,$AG$2&lt;&gt;0,DATE(YEAR(AG530),MONTH(AG530),DAY(AG530))&gt;=$AF$2,(DATE(YEAR(AG530),MONTH(AG530),DAY(AG530))&lt;=$AG$2),INDEX(Projects!$A$1:$O$1000,MATCH(AF530,Projects!$A$1:$A$1000,0),MATCH("Groupe",Projects!$A$1:$O$1,0))=$A$2),1,0)))</f>
      </c>
      <c r="AI530" s="47" t="str">
        <f>IF(AH530&lt;&gt;0,SUM($AH$4:AH530),0)</f>
      </c>
      <c r="AJ530" s="1"/>
      <c r="AK530" s="17"/>
      <c r="AM530" t="str">
        <f>Potentials!A528</f>
      </c>
      <c r="AN530" s="1" t="str">
        <f>Potentials!L528</f>
      </c>
      <c r="AO530" s="47" t="str">
        <f>IF(INDEX(Potentials!$A$1:$O$1000,MATCH(R530,Potentials!$A$1:$A$1000,0),MATCH("Origine setup",Potentials!$A$1:$O$1,0))&lt;&gt;"",0,
IF($A$2="Tous",
IF(AND($AM$2=0,$AN$2=0,DATE(YEAR(AN530),MONTH(AN530),DAY(AN530))&gt;=$O$6,(DATE(YEAR(AN530),MONTH(AN530),DAY(AN530))&lt;=$O$3),INDEX(Potentials!$A$1:$O$10000,MATCH(AM530,Potentials!$A$1:$A$1000,0),MATCH("Statut",Potentials!$A$1:$O$1,0))="9 -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IF(AND($AM$2&lt;&gt;0,$AN$2&lt;&gt;0,DATE(YEAR(AN530),MONTH(AN530),DAY(AN530))&gt;=$AM$2,(DATE(YEAR(AN530),MONTH(AN530),DAY(AN530))&lt;=$AN$2),INDEX(Potentials!$A$1:$O$10000,MATCH(AM530,Potentials!$A$1:$A$1000,0),MATCH("Statut",Potentials!$A$1:$O$1,0))="9 - Perdu"),1,0)),
IF(AND($AM$2=0,$AN$2=0,DATE(YEAR(AN530),MONTH(AN530),DAY(AN530))&gt;=$O$6,(DATE(YEAR(AN530),MONTH(AN530),DAY(AN530))&lt;=$O$3),INDEX(Potentials!$A$1:$O$1000,MATCH(AM530,Potentials!$A$1:$A$1000,0),MATCH("Groupe",Potentials!$A$1:$O$1,0))=$A$2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,MATCH(AM530,Potentials!$A$1:$A$1000,0),MATCH("Groupe",Potentials!$A$1:$O$1,0))=$A$2,INDEX(Potentials!$A$1:$O$10000,MATCH(AM530,Potentials!$A$1:$A$1000,0),MATCH("Statut",Potentials!$A$1:$O$1,0))="9 - Perdu"),1,0))))</f>
      </c>
      <c r="AP530" s="47" t="str">
        <f>IF(AO530&lt;&gt;0,SUM($AO$4:AO530),0)</f>
      </c>
      <c r="AQ530" s="1"/>
      <c r="AR530" s="17"/>
      <c r="AT530" t="str">
        <f>IF(COUNTIF($AT$4:AT529,Potentials!B528)&gt;0,"",Potentials!B528)</f>
      </c>
      <c r="AU530" s="2" t="str">
        <f t="array" ref="AU530" aca="1" ca="1">IF($A$2="Tous",SUMPRODUCT((Potentials!$F$2:$F$2000)*(Potentials!$B$2:$B$2000=AT530)*(Potentials!$E$2:$E$2000&lt;&gt;"8 - Gagne")*(Potentials!$E$2:$E$2000&lt;&gt;"9 - Perdu")*(Potentials!$E$2:$E$2000&lt;&gt;"10 - Gele"))
+SUMPRODUCT((Potentials!$F$2:$F$2000=0)*(Potentials!$B$2:$B$2000=AT530)*(Potentials!$D$2:$D$2000)*(Potentials!$E$2:$E$2000&lt;&gt;"8 - Gagne")*(Potentials!$E$2:$E$2000&lt;&gt;"9 - Perdu")*(Potentials!$E$2:$E$2000&lt;&gt;"10 - Gele")),
SUMPRODUCT((Potentials!$F$2:$F$2000)*(Potentials!$B$2:$B$2000=AT530)*(Potentials!$E$2:$E$2000&lt;&gt;"8 - Gagne")*(Potentials!$E$2:$E$2000&lt;&gt;"9 - Perdu")*(Potentials!$E$2:$E$2000&lt;&gt;"10 - Gele")*(Potentials!$O$2:$O$2000=$A$2))
+SUMPRODUCT((Potentials!$F$2:$F$2000=0)*(Potentials!$B$2:$B$2000=AT530)*(Potentials!$D$2:$D$2000)*(Potentials!$E$2:$E$2000&lt;&gt;"8 - Gagne")*(Potentials!$E$2:$E$2000&lt;&gt;"9 - Perdu")*(Potentials!$E$2:$E$2000&lt;&gt;"10 - Gele")*(Potentials!$O$2:$O$2000=$A$2)))</f>
      </c>
      <c r="BA530" t="str">
        <f>Potentials!A528</f>
      </c>
      <c r="BB530" s="2" t="str">
        <f t="array" ref="BB530" aca="1" ca="1">IF($A$2="Tous",SUMPRODUCT((Potentials!$F$2:$F$2000)*(Potentials!$A$2:$A$2000=BA530)*(Potentials!$E$2:$E$2000&lt;&gt;"8 - Gagne")*(Potentials!$E$2:$E$2000&lt;&gt;"9 - Perdu")*(Potentials!$E$2:$E$2000&lt;&gt;"10 - Gele"))
+SUMPRODUCT((Potentials!$F$2:$F$2000=0)*(Potentials!$A$2:$A$2000=BA530)*(Potentials!$D$2:$D$2000)*(Potentials!$E$2:$E$2000&lt;&gt;"8 - Gagne")*(Potentials!$E$2:$E$2000&lt;&gt;"9 - Perdu")*(Potentials!$E$2:$E$2000&lt;&gt;"10 - Gele")),
SUMPRODUCT((Potentials!$F$2:$F$2000)*(Potentials!$A$2:$A$2000=BA530)*(Potentials!$E$2:$E$2000&lt;&gt;"8 - Gagne")*(Potentials!$E$2:$E$2000&lt;&gt;"9 - Perdu")*(Potentials!$E$2:$E$2000&lt;&gt;"10 - Gele")*(Potentials!$O$2:$O$2000=$A$2))
+SUMPRODUCT((Potentials!$F$2:$F$2000=0)*(Potentials!$A$2:$A$2000=BA530)*(Potentials!$D$2:$D$2000)*(Potentials!$E$2:$E$2000&lt;&gt;"8 - Gagne")*(Potentials!$E$2:$E$2000&lt;&gt;"9 - Perdu")*(Potentials!$E$2:$E$2000&lt;&gt;"10 - Gele")*(Potentials!$O$2:$O$2000=$A$2)))</f>
      </c>
    </row>
    <row r="531" spans="1:113">
      <c r="R531" t="str">
        <f>Potentials!A529</f>
      </c>
      <c r="S531" s="1" t="str">
        <f>Potentials!M529</f>
      </c>
      <c r="T531" s="47" t="str">
        <f>IF(INDEX(Potentials!$A$1:$O$1000,MATCH(R531,Potentials!$A$1:$A$1000,0),MATCH("Origine setup",Potentials!$A$1:$O$1,0))&lt;&gt;"",0,
IF($A$2="Tous",
IF(AND($R$2=0,$S$2=0,DATE(YEAR(S531),MONTH(S531),DAY(S531))&gt;=$O$6,(DATE(YEAR(S531),MONTH(S531),DAY(S531))&lt;=$O$3),LEFT(R531,3)="PRA"),1,
IF(AND($R$2&lt;&gt;0,$S$2&lt;&gt;0,DATE(YEAR(S531),MONTH(S531),DAY(S531))&gt;=$R$2,(DATE(YEAR(S531),MONTH(S531),DAY(S531))&lt;=$S$2),LEFT(R531,3)="PRA"),1,0)),
IF(AND($R$2=0,$S$2=0,DATE(YEAR(S531),MONTH(S531),DAY(S531))&gt;=$O$6,(DATE(YEAR(S531),MONTH(S531),DAY(S531))&lt;=$O$3),INDEX(Potentials!$A$1:$O$1000,MATCH(R531,Potentials!$A$1:$A$1000,0),MATCH("Groupe",Potentials!$A$1:$O$1,0))=$A$2,LEFT(R531,3)="PRA"),1,
IF(AND($R$2&lt;&gt;0,$S$2&lt;&gt;0,DATE(YEAR(S531),MONTH(S531),DAY(S531))&gt;=$R$2,(DATE(YEAR(S531),MONTH(S531),DAY(S531))&lt;=$S$2),INDEX(Potentials!$A$1:$O$1000,MATCH(R531,Potentials!$A$1:$A$1000,0),MATCH("Groupe",Potentials!$A$1:$O$1,0))=$A$2,LEFT(R531,3)="PRA"),1,0))))</f>
      </c>
      <c r="U531" s="47" t="str">
        <f>IF(T531&lt;&gt;0,SUM($T$4:T531),0)</f>
      </c>
      <c r="V531" s="1"/>
      <c r="W531" s="17"/>
      <c r="Y531" t="str">
        <f>Projects!A529</f>
      </c>
      <c r="Z531" s="1" t="str">
        <f>Projects!I529</f>
      </c>
      <c r="AA531" s="47" t="str">
        <f>IF($A$2="Tous",
IF(AND($Y$2=0,$Z$2=0,DATE(YEAR(Z531),MONTH(Z531),DAY(Z531))&gt;=$O$6,(DATE(YEAR(Z531),MONTH(Z531),DAY(Z531))&lt;=$O$3)),1,
IF(AND($Y$2&lt;&gt;0,$Z$2&lt;&gt;0,DATE(YEAR(Z531),MONTH(Z531),DAY(Z531))&gt;=$Y$2,(DATE(YEAR(Z531),MONTH(Z531),DAY(Z531))&lt;=$Z$2)),1,0)),
IF(AND($Y$2=0,$Z$2=0,DATE(YEAR(Z531),MONTH(Z531),DAY(Z531))&gt;=$O$6,(DATE(YEAR(Z531),MONTH(Z531),DAY(Z531))&lt;=$O$3),INDEX(Projects!$A$1:$O$1000,MATCH(Y531,Projects!$A$1:$A$1000,0),MATCH("Groupe",Projects!$A$1:$O$1,0))=$A$2),1,
IF(AND($Y$2&lt;&gt;0,$Z$2&lt;&gt;0,DATE(YEAR(Z531),MONTH(Z531),DAY(Z531))&gt;=$Y$2,(DATE(YEAR(Z531),MONTH(Z531),DAY(Z531))&lt;=$Z$2),INDEX(Projects!$A$1:$O$1000,MATCH(Y531,Projects!$A$1:$A$1000,0),MATCH("Groupe",Projects!$A$1:$O$1,0))=$A$2),1,0)))</f>
      </c>
      <c r="AB531" s="47" t="str">
        <f>IF(AA531&lt;&gt;0,SUM($AA$4:AA531),0)</f>
      </c>
      <c r="AC531" s="1"/>
      <c r="AD531" s="17"/>
      <c r="AF531" t="str">
        <f>Projects!A529</f>
      </c>
      <c r="AG531" s="1" t="str">
        <f>Projects!D529</f>
      </c>
      <c r="AH531" s="47" t="str">
        <f>IF($A$2="Tous",
IF(AND($AF$2=0,$AG$2=0,DATE(YEAR(AG531),MONTH(AG531),DAY(AG531))&gt;=$O$6,(DATE(YEAR(AG531),MONTH(AG531),DAY(AG531))&lt;=$O$3)),1,
IF(AND($AF$2&lt;&gt;0,$AG$2&lt;&gt;0,DATE(YEAR(AG531),MONTH(AG531),DAY(AG531))&gt;=$AF$2,(DATE(YEAR(AG531),MONTH(AG531),DAY(AG531))&lt;=$AG$2)),1,0)),
IF(AND($AF$2=0,$AG$2=0,DATE(YEAR(AG531),MONTH(AG531),DAY(AG531))&gt;=$O$6,(DATE(YEAR(AG531),MONTH(AG531),DAY(AG531))&lt;=$O$3),INDEX(Projects!$A$1:$O$1000,MATCH(AF531,Projects!$A$1:$A$1000,0),MATCH("Groupe",Projects!$A$1:$O$1,0))=$A$2),1,
IF(AND($AF$2&lt;&gt;0,$AG$2&lt;&gt;0,DATE(YEAR(AG531),MONTH(AG531),DAY(AG531))&gt;=$AF$2,(DATE(YEAR(AG531),MONTH(AG531),DAY(AG531))&lt;=$AG$2),INDEX(Projects!$A$1:$O$1000,MATCH(AF531,Projects!$A$1:$A$1000,0),MATCH("Groupe",Projects!$A$1:$O$1,0))=$A$2),1,0)))</f>
      </c>
      <c r="AI531" s="47" t="str">
        <f>IF(AH531&lt;&gt;0,SUM($AH$4:AH531),0)</f>
      </c>
      <c r="AJ531" s="1"/>
      <c r="AK531" s="17"/>
      <c r="AM531" t="str">
        <f>Potentials!A529</f>
      </c>
      <c r="AN531" s="1" t="str">
        <f>Potentials!L529</f>
      </c>
      <c r="AO531" s="47" t="str">
        <f>IF(INDEX(Potentials!$A$1:$O$1000,MATCH(R531,Potentials!$A$1:$A$1000,0),MATCH("Origine setup",Potentials!$A$1:$O$1,0))&lt;&gt;"",0,
IF($A$2="Tous",
IF(AND($AM$2=0,$AN$2=0,DATE(YEAR(AN531),MONTH(AN531),DAY(AN531))&gt;=$O$6,(DATE(YEAR(AN531),MONTH(AN531),DAY(AN531))&lt;=$O$3),INDEX(Potentials!$A$1:$O$10000,MATCH(AM531,Potentials!$A$1:$A$1000,0),MATCH("Statut",Potentials!$A$1:$O$1,0))="9 -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IF(AND($AM$2&lt;&gt;0,$AN$2&lt;&gt;0,DATE(YEAR(AN531),MONTH(AN531),DAY(AN531))&gt;=$AM$2,(DATE(YEAR(AN531),MONTH(AN531),DAY(AN531))&lt;=$AN$2),INDEX(Potentials!$A$1:$O$10000,MATCH(AM531,Potentials!$A$1:$A$1000,0),MATCH("Statut",Potentials!$A$1:$O$1,0))="9 - Perdu"),1,0)),
IF(AND($AM$2=0,$AN$2=0,DATE(YEAR(AN531),MONTH(AN531),DAY(AN531))&gt;=$O$6,(DATE(YEAR(AN531),MONTH(AN531),DAY(AN531))&lt;=$O$3),INDEX(Potentials!$A$1:$O$1000,MATCH(AM531,Potentials!$A$1:$A$1000,0),MATCH("Groupe",Potentials!$A$1:$O$1,0))=$A$2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,MATCH(AM531,Potentials!$A$1:$A$1000,0),MATCH("Groupe",Potentials!$A$1:$O$1,0))=$A$2,INDEX(Potentials!$A$1:$O$10000,MATCH(AM531,Potentials!$A$1:$A$1000,0),MATCH("Statut",Potentials!$A$1:$O$1,0))="9 - Perdu"),1,0))))</f>
      </c>
      <c r="AP531" s="47" t="str">
        <f>IF(AO531&lt;&gt;0,SUM($AO$4:AO531),0)</f>
      </c>
      <c r="AQ531" s="1"/>
      <c r="AR531" s="17"/>
      <c r="AT531" t="str">
        <f>IF(COUNTIF($AT$4:AT530,Potentials!B529)&gt;0,"",Potentials!B529)</f>
      </c>
      <c r="AU531" s="2" t="str">
        <f t="array" ref="AU531" aca="1" ca="1">IF($A$2="Tous",SUMPRODUCT((Potentials!$F$2:$F$2000)*(Potentials!$B$2:$B$2000=AT531)*(Potentials!$E$2:$E$2000&lt;&gt;"8 - Gagne")*(Potentials!$E$2:$E$2000&lt;&gt;"9 - Perdu")*(Potentials!$E$2:$E$2000&lt;&gt;"10 - Gele"))
+SUMPRODUCT((Potentials!$F$2:$F$2000=0)*(Potentials!$B$2:$B$2000=AT531)*(Potentials!$D$2:$D$2000)*(Potentials!$E$2:$E$2000&lt;&gt;"8 - Gagne")*(Potentials!$E$2:$E$2000&lt;&gt;"9 - Perdu")*(Potentials!$E$2:$E$2000&lt;&gt;"10 - Gele")),
SUMPRODUCT((Potentials!$F$2:$F$2000)*(Potentials!$B$2:$B$2000=AT531)*(Potentials!$E$2:$E$2000&lt;&gt;"8 - Gagne")*(Potentials!$E$2:$E$2000&lt;&gt;"9 - Perdu")*(Potentials!$E$2:$E$2000&lt;&gt;"10 - Gele")*(Potentials!$O$2:$O$2000=$A$2))
+SUMPRODUCT((Potentials!$F$2:$F$2000=0)*(Potentials!$B$2:$B$2000=AT531)*(Potentials!$D$2:$D$2000)*(Potentials!$E$2:$E$2000&lt;&gt;"8 - Gagne")*(Potentials!$E$2:$E$2000&lt;&gt;"9 - Perdu")*(Potentials!$E$2:$E$2000&lt;&gt;"10 - Gele")*(Potentials!$O$2:$O$2000=$A$2)))</f>
      </c>
      <c r="BA531" t="str">
        <f>Potentials!A529</f>
      </c>
      <c r="BB531" s="2" t="str">
        <f t="array" ref="BB531" aca="1" ca="1">IF($A$2="Tous",SUMPRODUCT((Potentials!$F$2:$F$2000)*(Potentials!$A$2:$A$2000=BA531)*(Potentials!$E$2:$E$2000&lt;&gt;"8 - Gagne")*(Potentials!$E$2:$E$2000&lt;&gt;"9 - Perdu")*(Potentials!$E$2:$E$2000&lt;&gt;"10 - Gele"))
+SUMPRODUCT((Potentials!$F$2:$F$2000=0)*(Potentials!$A$2:$A$2000=BA531)*(Potentials!$D$2:$D$2000)*(Potentials!$E$2:$E$2000&lt;&gt;"8 - Gagne")*(Potentials!$E$2:$E$2000&lt;&gt;"9 - Perdu")*(Potentials!$E$2:$E$2000&lt;&gt;"10 - Gele")),
SUMPRODUCT((Potentials!$F$2:$F$2000)*(Potentials!$A$2:$A$2000=BA531)*(Potentials!$E$2:$E$2000&lt;&gt;"8 - Gagne")*(Potentials!$E$2:$E$2000&lt;&gt;"9 - Perdu")*(Potentials!$E$2:$E$2000&lt;&gt;"10 - Gele")*(Potentials!$O$2:$O$2000=$A$2))
+SUMPRODUCT((Potentials!$F$2:$F$2000=0)*(Potentials!$A$2:$A$2000=BA531)*(Potentials!$D$2:$D$2000)*(Potentials!$E$2:$E$2000&lt;&gt;"8 - Gagne")*(Potentials!$E$2:$E$2000&lt;&gt;"9 - Perdu")*(Potentials!$E$2:$E$2000&lt;&gt;"10 - Gele")*(Potentials!$O$2:$O$2000=$A$2)))</f>
      </c>
    </row>
    <row r="532" spans="1:113">
      <c r="R532" t="str">
        <f>Potentials!A530</f>
      </c>
      <c r="S532" s="1" t="str">
        <f>Potentials!M530</f>
      </c>
      <c r="T532" s="47" t="str">
        <f>IF(INDEX(Potentials!$A$1:$O$1000,MATCH(R532,Potentials!$A$1:$A$1000,0),MATCH("Origine setup",Potentials!$A$1:$O$1,0))&lt;&gt;"",0,
IF($A$2="Tous",
IF(AND($R$2=0,$S$2=0,DATE(YEAR(S532),MONTH(S532),DAY(S532))&gt;=$O$6,(DATE(YEAR(S532),MONTH(S532),DAY(S532))&lt;=$O$3),LEFT(R532,3)="PRA"),1,
IF(AND($R$2&lt;&gt;0,$S$2&lt;&gt;0,DATE(YEAR(S532),MONTH(S532),DAY(S532))&gt;=$R$2,(DATE(YEAR(S532),MONTH(S532),DAY(S532))&lt;=$S$2),LEFT(R532,3)="PRA"),1,0)),
IF(AND($R$2=0,$S$2=0,DATE(YEAR(S532),MONTH(S532),DAY(S532))&gt;=$O$6,(DATE(YEAR(S532),MONTH(S532),DAY(S532))&lt;=$O$3),INDEX(Potentials!$A$1:$O$1000,MATCH(R532,Potentials!$A$1:$A$1000,0),MATCH("Groupe",Potentials!$A$1:$O$1,0))=$A$2,LEFT(R532,3)="PRA"),1,
IF(AND($R$2&lt;&gt;0,$S$2&lt;&gt;0,DATE(YEAR(S532),MONTH(S532),DAY(S532))&gt;=$R$2,(DATE(YEAR(S532),MONTH(S532),DAY(S532))&lt;=$S$2),INDEX(Potentials!$A$1:$O$1000,MATCH(R532,Potentials!$A$1:$A$1000,0),MATCH("Groupe",Potentials!$A$1:$O$1,0))=$A$2,LEFT(R532,3)="PRA"),1,0))))</f>
      </c>
      <c r="U532" s="47" t="str">
        <f>IF(T532&lt;&gt;0,SUM($T$4:T532),0)</f>
      </c>
      <c r="V532" s="1"/>
      <c r="W532" s="17"/>
      <c r="Y532" t="str">
        <f>Projects!A530</f>
      </c>
      <c r="Z532" s="1" t="str">
        <f>Projects!I530</f>
      </c>
      <c r="AA532" s="47" t="str">
        <f>IF($A$2="Tous",
IF(AND($Y$2=0,$Z$2=0,DATE(YEAR(Z532),MONTH(Z532),DAY(Z532))&gt;=$O$6,(DATE(YEAR(Z532),MONTH(Z532),DAY(Z532))&lt;=$O$3)),1,
IF(AND($Y$2&lt;&gt;0,$Z$2&lt;&gt;0,DATE(YEAR(Z532),MONTH(Z532),DAY(Z532))&gt;=$Y$2,(DATE(YEAR(Z532),MONTH(Z532),DAY(Z532))&lt;=$Z$2)),1,0)),
IF(AND($Y$2=0,$Z$2=0,DATE(YEAR(Z532),MONTH(Z532),DAY(Z532))&gt;=$O$6,(DATE(YEAR(Z532),MONTH(Z532),DAY(Z532))&lt;=$O$3),INDEX(Projects!$A$1:$O$1000,MATCH(Y532,Projects!$A$1:$A$1000,0),MATCH("Groupe",Projects!$A$1:$O$1,0))=$A$2),1,
IF(AND($Y$2&lt;&gt;0,$Z$2&lt;&gt;0,DATE(YEAR(Z532),MONTH(Z532),DAY(Z532))&gt;=$Y$2,(DATE(YEAR(Z532),MONTH(Z532),DAY(Z532))&lt;=$Z$2),INDEX(Projects!$A$1:$O$1000,MATCH(Y532,Projects!$A$1:$A$1000,0),MATCH("Groupe",Projects!$A$1:$O$1,0))=$A$2),1,0)))</f>
      </c>
      <c r="AB532" s="47" t="str">
        <f>IF(AA532&lt;&gt;0,SUM($AA$4:AA532),0)</f>
      </c>
      <c r="AC532" s="1"/>
      <c r="AD532" s="17"/>
      <c r="AF532" t="str">
        <f>Projects!A530</f>
      </c>
      <c r="AG532" s="1" t="str">
        <f>Projects!D530</f>
      </c>
      <c r="AH532" s="47" t="str">
        <f>IF($A$2="Tous",
IF(AND($AF$2=0,$AG$2=0,DATE(YEAR(AG532),MONTH(AG532),DAY(AG532))&gt;=$O$6,(DATE(YEAR(AG532),MONTH(AG532),DAY(AG532))&lt;=$O$3)),1,
IF(AND($AF$2&lt;&gt;0,$AG$2&lt;&gt;0,DATE(YEAR(AG532),MONTH(AG532),DAY(AG532))&gt;=$AF$2,(DATE(YEAR(AG532),MONTH(AG532),DAY(AG532))&lt;=$AG$2)),1,0)),
IF(AND($AF$2=0,$AG$2=0,DATE(YEAR(AG532),MONTH(AG532),DAY(AG532))&gt;=$O$6,(DATE(YEAR(AG532),MONTH(AG532),DAY(AG532))&lt;=$O$3),INDEX(Projects!$A$1:$O$1000,MATCH(AF532,Projects!$A$1:$A$1000,0),MATCH("Groupe",Projects!$A$1:$O$1,0))=$A$2),1,
IF(AND($AF$2&lt;&gt;0,$AG$2&lt;&gt;0,DATE(YEAR(AG532),MONTH(AG532),DAY(AG532))&gt;=$AF$2,(DATE(YEAR(AG532),MONTH(AG532),DAY(AG532))&lt;=$AG$2),INDEX(Projects!$A$1:$O$1000,MATCH(AF532,Projects!$A$1:$A$1000,0),MATCH("Groupe",Projects!$A$1:$O$1,0))=$A$2),1,0)))</f>
      </c>
      <c r="AI532" s="47" t="str">
        <f>IF(AH532&lt;&gt;0,SUM($AH$4:AH532),0)</f>
      </c>
      <c r="AJ532" s="1"/>
      <c r="AK532" s="17"/>
      <c r="AM532" t="str">
        <f>Potentials!A530</f>
      </c>
      <c r="AN532" s="1" t="str">
        <f>Potentials!L530</f>
      </c>
      <c r="AO532" s="47" t="str">
        <f>IF(INDEX(Potentials!$A$1:$O$1000,MATCH(R532,Potentials!$A$1:$A$1000,0),MATCH("Origine setup",Potentials!$A$1:$O$1,0))&lt;&gt;"",0,
IF($A$2="Tous",
IF(AND($AM$2=0,$AN$2=0,DATE(YEAR(AN532),MONTH(AN532),DAY(AN532))&gt;=$O$6,(DATE(YEAR(AN532),MONTH(AN532),DAY(AN532))&lt;=$O$3),INDEX(Potentials!$A$1:$O$10000,MATCH(AM532,Potentials!$A$1:$A$1000,0),MATCH("Statut",Potentials!$A$1:$O$1,0))="9 -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IF(AND($AM$2&lt;&gt;0,$AN$2&lt;&gt;0,DATE(YEAR(AN532),MONTH(AN532),DAY(AN532))&gt;=$AM$2,(DATE(YEAR(AN532),MONTH(AN532),DAY(AN532))&lt;=$AN$2),INDEX(Potentials!$A$1:$O$10000,MATCH(AM532,Potentials!$A$1:$A$1000,0),MATCH("Statut",Potentials!$A$1:$O$1,0))="9 - Perdu"),1,0)),
IF(AND($AM$2=0,$AN$2=0,DATE(YEAR(AN532),MONTH(AN532),DAY(AN532))&gt;=$O$6,(DATE(YEAR(AN532),MONTH(AN532),DAY(AN532))&lt;=$O$3),INDEX(Potentials!$A$1:$O$1000,MATCH(AM532,Potentials!$A$1:$A$1000,0),MATCH("Groupe",Potentials!$A$1:$O$1,0))=$A$2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,MATCH(AM532,Potentials!$A$1:$A$1000,0),MATCH("Groupe",Potentials!$A$1:$O$1,0))=$A$2,INDEX(Potentials!$A$1:$O$10000,MATCH(AM532,Potentials!$A$1:$A$1000,0),MATCH("Statut",Potentials!$A$1:$O$1,0))="9 - Perdu"),1,0))))</f>
      </c>
      <c r="AP532" s="47" t="str">
        <f>IF(AO532&lt;&gt;0,SUM($AO$4:AO532),0)</f>
      </c>
      <c r="AQ532" s="1"/>
      <c r="AR532" s="17"/>
      <c r="AT532" t="str">
        <f>IF(COUNTIF($AT$4:AT531,Potentials!B530)&gt;0,"",Potentials!B530)</f>
      </c>
      <c r="AU532" s="2" t="str">
        <f t="array" ref="AU532" aca="1" ca="1">IF($A$2="Tous",SUMPRODUCT((Potentials!$F$2:$F$2000)*(Potentials!$B$2:$B$2000=AT532)*(Potentials!$E$2:$E$2000&lt;&gt;"8 - Gagne")*(Potentials!$E$2:$E$2000&lt;&gt;"9 - Perdu")*(Potentials!$E$2:$E$2000&lt;&gt;"10 - Gele"))
+SUMPRODUCT((Potentials!$F$2:$F$2000=0)*(Potentials!$B$2:$B$2000=AT532)*(Potentials!$D$2:$D$2000)*(Potentials!$E$2:$E$2000&lt;&gt;"8 - Gagne")*(Potentials!$E$2:$E$2000&lt;&gt;"9 - Perdu")*(Potentials!$E$2:$E$2000&lt;&gt;"10 - Gele")),
SUMPRODUCT((Potentials!$F$2:$F$2000)*(Potentials!$B$2:$B$2000=AT532)*(Potentials!$E$2:$E$2000&lt;&gt;"8 - Gagne")*(Potentials!$E$2:$E$2000&lt;&gt;"9 - Perdu")*(Potentials!$E$2:$E$2000&lt;&gt;"10 - Gele")*(Potentials!$O$2:$O$2000=$A$2))
+SUMPRODUCT((Potentials!$F$2:$F$2000=0)*(Potentials!$B$2:$B$2000=AT532)*(Potentials!$D$2:$D$2000)*(Potentials!$E$2:$E$2000&lt;&gt;"8 - Gagne")*(Potentials!$E$2:$E$2000&lt;&gt;"9 - Perdu")*(Potentials!$E$2:$E$2000&lt;&gt;"10 - Gele")*(Potentials!$O$2:$O$2000=$A$2)))</f>
      </c>
      <c r="BA532" t="str">
        <f>Potentials!A530</f>
      </c>
      <c r="BB532" s="2" t="str">
        <f t="array" ref="BB532" aca="1" ca="1">IF($A$2="Tous",SUMPRODUCT((Potentials!$F$2:$F$2000)*(Potentials!$A$2:$A$2000=BA532)*(Potentials!$E$2:$E$2000&lt;&gt;"8 - Gagne")*(Potentials!$E$2:$E$2000&lt;&gt;"9 - Perdu")*(Potentials!$E$2:$E$2000&lt;&gt;"10 - Gele"))
+SUMPRODUCT((Potentials!$F$2:$F$2000=0)*(Potentials!$A$2:$A$2000=BA532)*(Potentials!$D$2:$D$2000)*(Potentials!$E$2:$E$2000&lt;&gt;"8 - Gagne")*(Potentials!$E$2:$E$2000&lt;&gt;"9 - Perdu")*(Potentials!$E$2:$E$2000&lt;&gt;"10 - Gele")),
SUMPRODUCT((Potentials!$F$2:$F$2000)*(Potentials!$A$2:$A$2000=BA532)*(Potentials!$E$2:$E$2000&lt;&gt;"8 - Gagne")*(Potentials!$E$2:$E$2000&lt;&gt;"9 - Perdu")*(Potentials!$E$2:$E$2000&lt;&gt;"10 - Gele")*(Potentials!$O$2:$O$2000=$A$2))
+SUMPRODUCT((Potentials!$F$2:$F$2000=0)*(Potentials!$A$2:$A$2000=BA532)*(Potentials!$D$2:$D$2000)*(Potentials!$E$2:$E$2000&lt;&gt;"8 - Gagne")*(Potentials!$E$2:$E$2000&lt;&gt;"9 - Perdu")*(Potentials!$E$2:$E$2000&lt;&gt;"10 - Gele")*(Potentials!$O$2:$O$2000=$A$2)))</f>
      </c>
    </row>
    <row r="533" spans="1:113">
      <c r="R533" t="str">
        <f>Potentials!A531</f>
      </c>
      <c r="S533" s="1" t="str">
        <f>Potentials!M531</f>
      </c>
      <c r="T533" s="47" t="str">
        <f>IF(INDEX(Potentials!$A$1:$O$1000,MATCH(R533,Potentials!$A$1:$A$1000,0),MATCH("Origine setup",Potentials!$A$1:$O$1,0))&lt;&gt;"",0,
IF($A$2="Tous",
IF(AND($R$2=0,$S$2=0,DATE(YEAR(S533),MONTH(S533),DAY(S533))&gt;=$O$6,(DATE(YEAR(S533),MONTH(S533),DAY(S533))&lt;=$O$3),LEFT(R533,3)="PRA"),1,
IF(AND($R$2&lt;&gt;0,$S$2&lt;&gt;0,DATE(YEAR(S533),MONTH(S533),DAY(S533))&gt;=$R$2,(DATE(YEAR(S533),MONTH(S533),DAY(S533))&lt;=$S$2),LEFT(R533,3)="PRA"),1,0)),
IF(AND($R$2=0,$S$2=0,DATE(YEAR(S533),MONTH(S533),DAY(S533))&gt;=$O$6,(DATE(YEAR(S533),MONTH(S533),DAY(S533))&lt;=$O$3),INDEX(Potentials!$A$1:$O$1000,MATCH(R533,Potentials!$A$1:$A$1000,0),MATCH("Groupe",Potentials!$A$1:$O$1,0))=$A$2,LEFT(R533,3)="PRA"),1,
IF(AND($R$2&lt;&gt;0,$S$2&lt;&gt;0,DATE(YEAR(S533),MONTH(S533),DAY(S533))&gt;=$R$2,(DATE(YEAR(S533),MONTH(S533),DAY(S533))&lt;=$S$2),INDEX(Potentials!$A$1:$O$1000,MATCH(R533,Potentials!$A$1:$A$1000,0),MATCH("Groupe",Potentials!$A$1:$O$1,0))=$A$2,LEFT(R533,3)="PRA"),1,0))))</f>
      </c>
      <c r="U533" s="47" t="str">
        <f>IF(T533&lt;&gt;0,SUM($T$4:T533),0)</f>
      </c>
      <c r="V533" s="1"/>
      <c r="W533" s="17"/>
      <c r="Y533" t="str">
        <f>Projects!A531</f>
      </c>
      <c r="Z533" s="1" t="str">
        <f>Projects!I531</f>
      </c>
      <c r="AA533" s="47" t="str">
        <f>IF($A$2="Tous",
IF(AND($Y$2=0,$Z$2=0,DATE(YEAR(Z533),MONTH(Z533),DAY(Z533))&gt;=$O$6,(DATE(YEAR(Z533),MONTH(Z533),DAY(Z533))&lt;=$O$3)),1,
IF(AND($Y$2&lt;&gt;0,$Z$2&lt;&gt;0,DATE(YEAR(Z533),MONTH(Z533),DAY(Z533))&gt;=$Y$2,(DATE(YEAR(Z533),MONTH(Z533),DAY(Z533))&lt;=$Z$2)),1,0)),
IF(AND($Y$2=0,$Z$2=0,DATE(YEAR(Z533),MONTH(Z533),DAY(Z533))&gt;=$O$6,(DATE(YEAR(Z533),MONTH(Z533),DAY(Z533))&lt;=$O$3),INDEX(Projects!$A$1:$O$1000,MATCH(Y533,Projects!$A$1:$A$1000,0),MATCH("Groupe",Projects!$A$1:$O$1,0))=$A$2),1,
IF(AND($Y$2&lt;&gt;0,$Z$2&lt;&gt;0,DATE(YEAR(Z533),MONTH(Z533),DAY(Z533))&gt;=$Y$2,(DATE(YEAR(Z533),MONTH(Z533),DAY(Z533))&lt;=$Z$2),INDEX(Projects!$A$1:$O$1000,MATCH(Y533,Projects!$A$1:$A$1000,0),MATCH("Groupe",Projects!$A$1:$O$1,0))=$A$2),1,0)))</f>
      </c>
      <c r="AB533" s="47" t="str">
        <f>IF(AA533&lt;&gt;0,SUM($AA$4:AA533),0)</f>
      </c>
      <c r="AC533" s="1"/>
      <c r="AD533" s="17"/>
      <c r="AF533" t="str">
        <f>Projects!A531</f>
      </c>
      <c r="AG533" s="1" t="str">
        <f>Projects!D531</f>
      </c>
      <c r="AH533" s="47" t="str">
        <f>IF($A$2="Tous",
IF(AND($AF$2=0,$AG$2=0,DATE(YEAR(AG533),MONTH(AG533),DAY(AG533))&gt;=$O$6,(DATE(YEAR(AG533),MONTH(AG533),DAY(AG533))&lt;=$O$3)),1,
IF(AND($AF$2&lt;&gt;0,$AG$2&lt;&gt;0,DATE(YEAR(AG533),MONTH(AG533),DAY(AG533))&gt;=$AF$2,(DATE(YEAR(AG533),MONTH(AG533),DAY(AG533))&lt;=$AG$2)),1,0)),
IF(AND($AF$2=0,$AG$2=0,DATE(YEAR(AG533),MONTH(AG533),DAY(AG533))&gt;=$O$6,(DATE(YEAR(AG533),MONTH(AG533),DAY(AG533))&lt;=$O$3),INDEX(Projects!$A$1:$O$1000,MATCH(AF533,Projects!$A$1:$A$1000,0),MATCH("Groupe",Projects!$A$1:$O$1,0))=$A$2),1,
IF(AND($AF$2&lt;&gt;0,$AG$2&lt;&gt;0,DATE(YEAR(AG533),MONTH(AG533),DAY(AG533))&gt;=$AF$2,(DATE(YEAR(AG533),MONTH(AG533),DAY(AG533))&lt;=$AG$2),INDEX(Projects!$A$1:$O$1000,MATCH(AF533,Projects!$A$1:$A$1000,0),MATCH("Groupe",Projects!$A$1:$O$1,0))=$A$2),1,0)))</f>
      </c>
      <c r="AI533" s="47" t="str">
        <f>IF(AH533&lt;&gt;0,SUM($AH$4:AH533),0)</f>
      </c>
      <c r="AJ533" s="1"/>
      <c r="AK533" s="17"/>
      <c r="AM533" t="str">
        <f>Potentials!A531</f>
      </c>
      <c r="AN533" s="1" t="str">
        <f>Potentials!L531</f>
      </c>
      <c r="AO533" s="47" t="str">
        <f>IF(INDEX(Potentials!$A$1:$O$1000,MATCH(R533,Potentials!$A$1:$A$1000,0),MATCH("Origine setup",Potentials!$A$1:$O$1,0))&lt;&gt;"",0,
IF($A$2="Tous",
IF(AND($AM$2=0,$AN$2=0,DATE(YEAR(AN533),MONTH(AN533),DAY(AN533))&gt;=$O$6,(DATE(YEAR(AN533),MONTH(AN533),DAY(AN533))&lt;=$O$3),INDEX(Potentials!$A$1:$O$10000,MATCH(AM533,Potentials!$A$1:$A$1000,0),MATCH("Statut",Potentials!$A$1:$O$1,0))="9 -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IF(AND($AM$2&lt;&gt;0,$AN$2&lt;&gt;0,DATE(YEAR(AN533),MONTH(AN533),DAY(AN533))&gt;=$AM$2,(DATE(YEAR(AN533),MONTH(AN533),DAY(AN533))&lt;=$AN$2),INDEX(Potentials!$A$1:$O$10000,MATCH(AM533,Potentials!$A$1:$A$1000,0),MATCH("Statut",Potentials!$A$1:$O$1,0))="9 - Perdu"),1,0)),
IF(AND($AM$2=0,$AN$2=0,DATE(YEAR(AN533),MONTH(AN533),DAY(AN533))&gt;=$O$6,(DATE(YEAR(AN533),MONTH(AN533),DAY(AN533))&lt;=$O$3),INDEX(Potentials!$A$1:$O$1000,MATCH(AM533,Potentials!$A$1:$A$1000,0),MATCH("Groupe",Potentials!$A$1:$O$1,0))=$A$2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,MATCH(AM533,Potentials!$A$1:$A$1000,0),MATCH("Groupe",Potentials!$A$1:$O$1,0))=$A$2,INDEX(Potentials!$A$1:$O$10000,MATCH(AM533,Potentials!$A$1:$A$1000,0),MATCH("Statut",Potentials!$A$1:$O$1,0))="9 - Perdu"),1,0))))</f>
      </c>
      <c r="AP533" s="47" t="str">
        <f>IF(AO533&lt;&gt;0,SUM($AO$4:AO533),0)</f>
      </c>
      <c r="AQ533" s="1"/>
      <c r="AR533" s="17"/>
      <c r="AT533" t="str">
        <f>IF(COUNTIF($AT$4:AT532,Potentials!B531)&gt;0,"",Potentials!B531)</f>
      </c>
      <c r="AU533" s="2" t="str">
        <f t="array" ref="AU533" aca="1" ca="1">IF($A$2="Tous",SUMPRODUCT((Potentials!$F$2:$F$2000)*(Potentials!$B$2:$B$2000=AT533)*(Potentials!$E$2:$E$2000&lt;&gt;"8 - Gagne")*(Potentials!$E$2:$E$2000&lt;&gt;"9 - Perdu")*(Potentials!$E$2:$E$2000&lt;&gt;"10 - Gele"))
+SUMPRODUCT((Potentials!$F$2:$F$2000=0)*(Potentials!$B$2:$B$2000=AT533)*(Potentials!$D$2:$D$2000)*(Potentials!$E$2:$E$2000&lt;&gt;"8 - Gagne")*(Potentials!$E$2:$E$2000&lt;&gt;"9 - Perdu")*(Potentials!$E$2:$E$2000&lt;&gt;"10 - Gele")),
SUMPRODUCT((Potentials!$F$2:$F$2000)*(Potentials!$B$2:$B$2000=AT533)*(Potentials!$E$2:$E$2000&lt;&gt;"8 - Gagne")*(Potentials!$E$2:$E$2000&lt;&gt;"9 - Perdu")*(Potentials!$E$2:$E$2000&lt;&gt;"10 - Gele")*(Potentials!$O$2:$O$2000=$A$2))
+SUMPRODUCT((Potentials!$F$2:$F$2000=0)*(Potentials!$B$2:$B$2000=AT533)*(Potentials!$D$2:$D$2000)*(Potentials!$E$2:$E$2000&lt;&gt;"8 - Gagne")*(Potentials!$E$2:$E$2000&lt;&gt;"9 - Perdu")*(Potentials!$E$2:$E$2000&lt;&gt;"10 - Gele")*(Potentials!$O$2:$O$2000=$A$2)))</f>
      </c>
      <c r="BA533" t="str">
        <f>Potentials!A531</f>
      </c>
      <c r="BB533" s="2" t="str">
        <f t="array" ref="BB533" aca="1" ca="1">IF($A$2="Tous",SUMPRODUCT((Potentials!$F$2:$F$2000)*(Potentials!$A$2:$A$2000=BA533)*(Potentials!$E$2:$E$2000&lt;&gt;"8 - Gagne")*(Potentials!$E$2:$E$2000&lt;&gt;"9 - Perdu")*(Potentials!$E$2:$E$2000&lt;&gt;"10 - Gele"))
+SUMPRODUCT((Potentials!$F$2:$F$2000=0)*(Potentials!$A$2:$A$2000=BA533)*(Potentials!$D$2:$D$2000)*(Potentials!$E$2:$E$2000&lt;&gt;"8 - Gagne")*(Potentials!$E$2:$E$2000&lt;&gt;"9 - Perdu")*(Potentials!$E$2:$E$2000&lt;&gt;"10 - Gele")),
SUMPRODUCT((Potentials!$F$2:$F$2000)*(Potentials!$A$2:$A$2000=BA533)*(Potentials!$E$2:$E$2000&lt;&gt;"8 - Gagne")*(Potentials!$E$2:$E$2000&lt;&gt;"9 - Perdu")*(Potentials!$E$2:$E$2000&lt;&gt;"10 - Gele")*(Potentials!$O$2:$O$2000=$A$2))
+SUMPRODUCT((Potentials!$F$2:$F$2000=0)*(Potentials!$A$2:$A$2000=BA533)*(Potentials!$D$2:$D$2000)*(Potentials!$E$2:$E$2000&lt;&gt;"8 - Gagne")*(Potentials!$E$2:$E$2000&lt;&gt;"9 - Perdu")*(Potentials!$E$2:$E$2000&lt;&gt;"10 - Gele")*(Potentials!$O$2:$O$2000=$A$2)))</f>
      </c>
    </row>
    <row r="534" spans="1:113">
      <c r="R534" t="str">
        <f>Potentials!A532</f>
      </c>
      <c r="S534" s="1" t="str">
        <f>Potentials!M532</f>
      </c>
      <c r="T534" s="47" t="str">
        <f>IF(INDEX(Potentials!$A$1:$O$1000,MATCH(R534,Potentials!$A$1:$A$1000,0),MATCH("Origine setup",Potentials!$A$1:$O$1,0))&lt;&gt;"",0,
IF($A$2="Tous",
IF(AND($R$2=0,$S$2=0,DATE(YEAR(S534),MONTH(S534),DAY(S534))&gt;=$O$6,(DATE(YEAR(S534),MONTH(S534),DAY(S534))&lt;=$O$3),LEFT(R534,3)="PRA"),1,
IF(AND($R$2&lt;&gt;0,$S$2&lt;&gt;0,DATE(YEAR(S534),MONTH(S534),DAY(S534))&gt;=$R$2,(DATE(YEAR(S534),MONTH(S534),DAY(S534))&lt;=$S$2),LEFT(R534,3)="PRA"),1,0)),
IF(AND($R$2=0,$S$2=0,DATE(YEAR(S534),MONTH(S534),DAY(S534))&gt;=$O$6,(DATE(YEAR(S534),MONTH(S534),DAY(S534))&lt;=$O$3),INDEX(Potentials!$A$1:$O$1000,MATCH(R534,Potentials!$A$1:$A$1000,0),MATCH("Groupe",Potentials!$A$1:$O$1,0))=$A$2,LEFT(R534,3)="PRA"),1,
IF(AND($R$2&lt;&gt;0,$S$2&lt;&gt;0,DATE(YEAR(S534),MONTH(S534),DAY(S534))&gt;=$R$2,(DATE(YEAR(S534),MONTH(S534),DAY(S534))&lt;=$S$2),INDEX(Potentials!$A$1:$O$1000,MATCH(R534,Potentials!$A$1:$A$1000,0),MATCH("Groupe",Potentials!$A$1:$O$1,0))=$A$2,LEFT(R534,3)="PRA"),1,0))))</f>
      </c>
      <c r="U534" s="47" t="str">
        <f>IF(T534&lt;&gt;0,SUM($T$4:T534),0)</f>
      </c>
      <c r="V534" s="1"/>
      <c r="W534" s="17"/>
      <c r="Y534" t="str">
        <f>Projects!A532</f>
      </c>
      <c r="Z534" s="1" t="str">
        <f>Projects!I532</f>
      </c>
      <c r="AA534" s="47" t="str">
        <f>IF($A$2="Tous",
IF(AND($Y$2=0,$Z$2=0,DATE(YEAR(Z534),MONTH(Z534),DAY(Z534))&gt;=$O$6,(DATE(YEAR(Z534),MONTH(Z534),DAY(Z534))&lt;=$O$3)),1,
IF(AND($Y$2&lt;&gt;0,$Z$2&lt;&gt;0,DATE(YEAR(Z534),MONTH(Z534),DAY(Z534))&gt;=$Y$2,(DATE(YEAR(Z534),MONTH(Z534),DAY(Z534))&lt;=$Z$2)),1,0)),
IF(AND($Y$2=0,$Z$2=0,DATE(YEAR(Z534),MONTH(Z534),DAY(Z534))&gt;=$O$6,(DATE(YEAR(Z534),MONTH(Z534),DAY(Z534))&lt;=$O$3),INDEX(Projects!$A$1:$O$1000,MATCH(Y534,Projects!$A$1:$A$1000,0),MATCH("Groupe",Projects!$A$1:$O$1,0))=$A$2),1,
IF(AND($Y$2&lt;&gt;0,$Z$2&lt;&gt;0,DATE(YEAR(Z534),MONTH(Z534),DAY(Z534))&gt;=$Y$2,(DATE(YEAR(Z534),MONTH(Z534),DAY(Z534))&lt;=$Z$2),INDEX(Projects!$A$1:$O$1000,MATCH(Y534,Projects!$A$1:$A$1000,0),MATCH("Groupe",Projects!$A$1:$O$1,0))=$A$2),1,0)))</f>
      </c>
      <c r="AB534" s="47" t="str">
        <f>IF(AA534&lt;&gt;0,SUM($AA$4:AA534),0)</f>
      </c>
      <c r="AC534" s="1"/>
      <c r="AD534" s="17"/>
      <c r="AF534" t="str">
        <f>Projects!A532</f>
      </c>
      <c r="AG534" s="1" t="str">
        <f>Projects!D532</f>
      </c>
      <c r="AH534" s="47" t="str">
        <f>IF($A$2="Tous",
IF(AND($AF$2=0,$AG$2=0,DATE(YEAR(AG534),MONTH(AG534),DAY(AG534))&gt;=$O$6,(DATE(YEAR(AG534),MONTH(AG534),DAY(AG534))&lt;=$O$3)),1,
IF(AND($AF$2&lt;&gt;0,$AG$2&lt;&gt;0,DATE(YEAR(AG534),MONTH(AG534),DAY(AG534))&gt;=$AF$2,(DATE(YEAR(AG534),MONTH(AG534),DAY(AG534))&lt;=$AG$2)),1,0)),
IF(AND($AF$2=0,$AG$2=0,DATE(YEAR(AG534),MONTH(AG534),DAY(AG534))&gt;=$O$6,(DATE(YEAR(AG534),MONTH(AG534),DAY(AG534))&lt;=$O$3),INDEX(Projects!$A$1:$O$1000,MATCH(AF534,Projects!$A$1:$A$1000,0),MATCH("Groupe",Projects!$A$1:$O$1,0))=$A$2),1,
IF(AND($AF$2&lt;&gt;0,$AG$2&lt;&gt;0,DATE(YEAR(AG534),MONTH(AG534),DAY(AG534))&gt;=$AF$2,(DATE(YEAR(AG534),MONTH(AG534),DAY(AG534))&lt;=$AG$2),INDEX(Projects!$A$1:$O$1000,MATCH(AF534,Projects!$A$1:$A$1000,0),MATCH("Groupe",Projects!$A$1:$O$1,0))=$A$2),1,0)))</f>
      </c>
      <c r="AI534" s="47" t="str">
        <f>IF(AH534&lt;&gt;0,SUM($AH$4:AH534),0)</f>
      </c>
      <c r="AJ534" s="1"/>
      <c r="AK534" s="17"/>
      <c r="AM534" t="str">
        <f>Potentials!A532</f>
      </c>
      <c r="AN534" s="1" t="str">
        <f>Potentials!L532</f>
      </c>
      <c r="AO534" s="47" t="str">
        <f>IF(INDEX(Potentials!$A$1:$O$1000,MATCH(R534,Potentials!$A$1:$A$1000,0),MATCH("Origine setup",Potentials!$A$1:$O$1,0))&lt;&gt;"",0,
IF($A$2="Tous",
IF(AND($AM$2=0,$AN$2=0,DATE(YEAR(AN534),MONTH(AN534),DAY(AN534))&gt;=$O$6,(DATE(YEAR(AN534),MONTH(AN534),DAY(AN534))&lt;=$O$3),INDEX(Potentials!$A$1:$O$10000,MATCH(AM534,Potentials!$A$1:$A$1000,0),MATCH("Statut",Potentials!$A$1:$O$1,0))="9 -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IF(AND($AM$2&lt;&gt;0,$AN$2&lt;&gt;0,DATE(YEAR(AN534),MONTH(AN534),DAY(AN534))&gt;=$AM$2,(DATE(YEAR(AN534),MONTH(AN534),DAY(AN534))&lt;=$AN$2),INDEX(Potentials!$A$1:$O$10000,MATCH(AM534,Potentials!$A$1:$A$1000,0),MATCH("Statut",Potentials!$A$1:$O$1,0))="9 - Perdu"),1,0)),
IF(AND($AM$2=0,$AN$2=0,DATE(YEAR(AN534),MONTH(AN534),DAY(AN534))&gt;=$O$6,(DATE(YEAR(AN534),MONTH(AN534),DAY(AN534))&lt;=$O$3),INDEX(Potentials!$A$1:$O$1000,MATCH(AM534,Potentials!$A$1:$A$1000,0),MATCH("Groupe",Potentials!$A$1:$O$1,0))=$A$2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,MATCH(AM534,Potentials!$A$1:$A$1000,0),MATCH("Groupe",Potentials!$A$1:$O$1,0))=$A$2,INDEX(Potentials!$A$1:$O$10000,MATCH(AM534,Potentials!$A$1:$A$1000,0),MATCH("Statut",Potentials!$A$1:$O$1,0))="9 - Perdu"),1,0))))</f>
      </c>
      <c r="AP534" s="47" t="str">
        <f>IF(AO534&lt;&gt;0,SUM($AO$4:AO534),0)</f>
      </c>
      <c r="AQ534" s="1"/>
      <c r="AR534" s="17"/>
      <c r="AT534" t="str">
        <f>IF(COUNTIF($AT$4:AT533,Potentials!B532)&gt;0,"",Potentials!B532)</f>
      </c>
      <c r="AU534" s="2" t="str">
        <f t="array" ref="AU534" aca="1" ca="1">IF($A$2="Tous",SUMPRODUCT((Potentials!$F$2:$F$2000)*(Potentials!$B$2:$B$2000=AT534)*(Potentials!$E$2:$E$2000&lt;&gt;"8 - Gagne")*(Potentials!$E$2:$E$2000&lt;&gt;"9 - Perdu")*(Potentials!$E$2:$E$2000&lt;&gt;"10 - Gele"))
+SUMPRODUCT((Potentials!$F$2:$F$2000=0)*(Potentials!$B$2:$B$2000=AT534)*(Potentials!$D$2:$D$2000)*(Potentials!$E$2:$E$2000&lt;&gt;"8 - Gagne")*(Potentials!$E$2:$E$2000&lt;&gt;"9 - Perdu")*(Potentials!$E$2:$E$2000&lt;&gt;"10 - Gele")),
SUMPRODUCT((Potentials!$F$2:$F$2000)*(Potentials!$B$2:$B$2000=AT534)*(Potentials!$E$2:$E$2000&lt;&gt;"8 - Gagne")*(Potentials!$E$2:$E$2000&lt;&gt;"9 - Perdu")*(Potentials!$E$2:$E$2000&lt;&gt;"10 - Gele")*(Potentials!$O$2:$O$2000=$A$2))
+SUMPRODUCT((Potentials!$F$2:$F$2000=0)*(Potentials!$B$2:$B$2000=AT534)*(Potentials!$D$2:$D$2000)*(Potentials!$E$2:$E$2000&lt;&gt;"8 - Gagne")*(Potentials!$E$2:$E$2000&lt;&gt;"9 - Perdu")*(Potentials!$E$2:$E$2000&lt;&gt;"10 - Gele")*(Potentials!$O$2:$O$2000=$A$2)))</f>
      </c>
      <c r="BA534" t="str">
        <f>Potentials!A532</f>
      </c>
      <c r="BB534" s="2" t="str">
        <f t="array" ref="BB534" aca="1" ca="1">IF($A$2="Tous",SUMPRODUCT((Potentials!$F$2:$F$2000)*(Potentials!$A$2:$A$2000=BA534)*(Potentials!$E$2:$E$2000&lt;&gt;"8 - Gagne")*(Potentials!$E$2:$E$2000&lt;&gt;"9 - Perdu")*(Potentials!$E$2:$E$2000&lt;&gt;"10 - Gele"))
+SUMPRODUCT((Potentials!$F$2:$F$2000=0)*(Potentials!$A$2:$A$2000=BA534)*(Potentials!$D$2:$D$2000)*(Potentials!$E$2:$E$2000&lt;&gt;"8 - Gagne")*(Potentials!$E$2:$E$2000&lt;&gt;"9 - Perdu")*(Potentials!$E$2:$E$2000&lt;&gt;"10 - Gele")),
SUMPRODUCT((Potentials!$F$2:$F$2000)*(Potentials!$A$2:$A$2000=BA534)*(Potentials!$E$2:$E$2000&lt;&gt;"8 - Gagne")*(Potentials!$E$2:$E$2000&lt;&gt;"9 - Perdu")*(Potentials!$E$2:$E$2000&lt;&gt;"10 - Gele")*(Potentials!$O$2:$O$2000=$A$2))
+SUMPRODUCT((Potentials!$F$2:$F$2000=0)*(Potentials!$A$2:$A$2000=BA534)*(Potentials!$D$2:$D$2000)*(Potentials!$E$2:$E$2000&lt;&gt;"8 - Gagne")*(Potentials!$E$2:$E$2000&lt;&gt;"9 - Perdu")*(Potentials!$E$2:$E$2000&lt;&gt;"10 - Gele")*(Potentials!$O$2:$O$2000=$A$2)))</f>
      </c>
    </row>
    <row r="535" spans="1:113">
      <c r="R535" t="str">
        <f>Potentials!A533</f>
      </c>
      <c r="S535" s="1" t="str">
        <f>Potentials!M533</f>
      </c>
      <c r="T535" s="47" t="str">
        <f>IF(INDEX(Potentials!$A$1:$O$1000,MATCH(R535,Potentials!$A$1:$A$1000,0),MATCH("Origine setup",Potentials!$A$1:$O$1,0))&lt;&gt;"",0,
IF($A$2="Tous",
IF(AND($R$2=0,$S$2=0,DATE(YEAR(S535),MONTH(S535),DAY(S535))&gt;=$O$6,(DATE(YEAR(S535),MONTH(S535),DAY(S535))&lt;=$O$3),LEFT(R535,3)="PRA"),1,
IF(AND($R$2&lt;&gt;0,$S$2&lt;&gt;0,DATE(YEAR(S535),MONTH(S535),DAY(S535))&gt;=$R$2,(DATE(YEAR(S535),MONTH(S535),DAY(S535))&lt;=$S$2),LEFT(R535,3)="PRA"),1,0)),
IF(AND($R$2=0,$S$2=0,DATE(YEAR(S535),MONTH(S535),DAY(S535))&gt;=$O$6,(DATE(YEAR(S535),MONTH(S535),DAY(S535))&lt;=$O$3),INDEX(Potentials!$A$1:$O$1000,MATCH(R535,Potentials!$A$1:$A$1000,0),MATCH("Groupe",Potentials!$A$1:$O$1,0))=$A$2,LEFT(R535,3)="PRA"),1,
IF(AND($R$2&lt;&gt;0,$S$2&lt;&gt;0,DATE(YEAR(S535),MONTH(S535),DAY(S535))&gt;=$R$2,(DATE(YEAR(S535),MONTH(S535),DAY(S535))&lt;=$S$2),INDEX(Potentials!$A$1:$O$1000,MATCH(R535,Potentials!$A$1:$A$1000,0),MATCH("Groupe",Potentials!$A$1:$O$1,0))=$A$2,LEFT(R535,3)="PRA"),1,0))))</f>
      </c>
      <c r="U535" s="47" t="str">
        <f>IF(T535&lt;&gt;0,SUM($T$4:T535),0)</f>
      </c>
      <c r="V535" s="1"/>
      <c r="W535" s="17"/>
      <c r="Y535" t="str">
        <f>Projects!A533</f>
      </c>
      <c r="Z535" s="1" t="str">
        <f>Projects!I533</f>
      </c>
      <c r="AA535" s="47" t="str">
        <f>IF($A$2="Tous",
IF(AND($Y$2=0,$Z$2=0,DATE(YEAR(Z535),MONTH(Z535),DAY(Z535))&gt;=$O$6,(DATE(YEAR(Z535),MONTH(Z535),DAY(Z535))&lt;=$O$3)),1,
IF(AND($Y$2&lt;&gt;0,$Z$2&lt;&gt;0,DATE(YEAR(Z535),MONTH(Z535),DAY(Z535))&gt;=$Y$2,(DATE(YEAR(Z535),MONTH(Z535),DAY(Z535))&lt;=$Z$2)),1,0)),
IF(AND($Y$2=0,$Z$2=0,DATE(YEAR(Z535),MONTH(Z535),DAY(Z535))&gt;=$O$6,(DATE(YEAR(Z535),MONTH(Z535),DAY(Z535))&lt;=$O$3),INDEX(Projects!$A$1:$O$1000,MATCH(Y535,Projects!$A$1:$A$1000,0),MATCH("Groupe",Projects!$A$1:$O$1,0))=$A$2),1,
IF(AND($Y$2&lt;&gt;0,$Z$2&lt;&gt;0,DATE(YEAR(Z535),MONTH(Z535),DAY(Z535))&gt;=$Y$2,(DATE(YEAR(Z535),MONTH(Z535),DAY(Z535))&lt;=$Z$2),INDEX(Projects!$A$1:$O$1000,MATCH(Y535,Projects!$A$1:$A$1000,0),MATCH("Groupe",Projects!$A$1:$O$1,0))=$A$2),1,0)))</f>
      </c>
      <c r="AB535" s="47" t="str">
        <f>IF(AA535&lt;&gt;0,SUM($AA$4:AA535),0)</f>
      </c>
      <c r="AC535" s="1"/>
      <c r="AD535" s="17"/>
      <c r="AF535" t="str">
        <f>Projects!A533</f>
      </c>
      <c r="AG535" s="1" t="str">
        <f>Projects!D533</f>
      </c>
      <c r="AH535" s="47" t="str">
        <f>IF($A$2="Tous",
IF(AND($AF$2=0,$AG$2=0,DATE(YEAR(AG535),MONTH(AG535),DAY(AG535))&gt;=$O$6,(DATE(YEAR(AG535),MONTH(AG535),DAY(AG535))&lt;=$O$3)),1,
IF(AND($AF$2&lt;&gt;0,$AG$2&lt;&gt;0,DATE(YEAR(AG535),MONTH(AG535),DAY(AG535))&gt;=$AF$2,(DATE(YEAR(AG535),MONTH(AG535),DAY(AG535))&lt;=$AG$2)),1,0)),
IF(AND($AF$2=0,$AG$2=0,DATE(YEAR(AG535),MONTH(AG535),DAY(AG535))&gt;=$O$6,(DATE(YEAR(AG535),MONTH(AG535),DAY(AG535))&lt;=$O$3),INDEX(Projects!$A$1:$O$1000,MATCH(AF535,Projects!$A$1:$A$1000,0),MATCH("Groupe",Projects!$A$1:$O$1,0))=$A$2),1,
IF(AND($AF$2&lt;&gt;0,$AG$2&lt;&gt;0,DATE(YEAR(AG535),MONTH(AG535),DAY(AG535))&gt;=$AF$2,(DATE(YEAR(AG535),MONTH(AG535),DAY(AG535))&lt;=$AG$2),INDEX(Projects!$A$1:$O$1000,MATCH(AF535,Projects!$A$1:$A$1000,0),MATCH("Groupe",Projects!$A$1:$O$1,0))=$A$2),1,0)))</f>
      </c>
      <c r="AI535" s="47" t="str">
        <f>IF(AH535&lt;&gt;0,SUM($AH$4:AH535),0)</f>
      </c>
      <c r="AJ535" s="1"/>
      <c r="AK535" s="17"/>
      <c r="AM535" t="str">
        <f>Potentials!A533</f>
      </c>
      <c r="AN535" s="1" t="str">
        <f>Potentials!L533</f>
      </c>
      <c r="AO535" s="47" t="str">
        <f>IF(INDEX(Potentials!$A$1:$O$1000,MATCH(R535,Potentials!$A$1:$A$1000,0),MATCH("Origine setup",Potentials!$A$1:$O$1,0))&lt;&gt;"",0,
IF($A$2="Tous",
IF(AND($AM$2=0,$AN$2=0,DATE(YEAR(AN535),MONTH(AN535),DAY(AN535))&gt;=$O$6,(DATE(YEAR(AN535),MONTH(AN535),DAY(AN535))&lt;=$O$3),INDEX(Potentials!$A$1:$O$10000,MATCH(AM535,Potentials!$A$1:$A$1000,0),MATCH("Statut",Potentials!$A$1:$O$1,0))="9 -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IF(AND($AM$2&lt;&gt;0,$AN$2&lt;&gt;0,DATE(YEAR(AN535),MONTH(AN535),DAY(AN535))&gt;=$AM$2,(DATE(YEAR(AN535),MONTH(AN535),DAY(AN535))&lt;=$AN$2),INDEX(Potentials!$A$1:$O$10000,MATCH(AM535,Potentials!$A$1:$A$1000,0),MATCH("Statut",Potentials!$A$1:$O$1,0))="9 - Perdu"),1,0)),
IF(AND($AM$2=0,$AN$2=0,DATE(YEAR(AN535),MONTH(AN535),DAY(AN535))&gt;=$O$6,(DATE(YEAR(AN535),MONTH(AN535),DAY(AN535))&lt;=$O$3),INDEX(Potentials!$A$1:$O$1000,MATCH(AM535,Potentials!$A$1:$A$1000,0),MATCH("Groupe",Potentials!$A$1:$O$1,0))=$A$2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,MATCH(AM535,Potentials!$A$1:$A$1000,0),MATCH("Groupe",Potentials!$A$1:$O$1,0))=$A$2,INDEX(Potentials!$A$1:$O$10000,MATCH(AM535,Potentials!$A$1:$A$1000,0),MATCH("Statut",Potentials!$A$1:$O$1,0))="9 - Perdu"),1,0))))</f>
      </c>
      <c r="AP535" s="47" t="str">
        <f>IF(AO535&lt;&gt;0,SUM($AO$4:AO535),0)</f>
      </c>
      <c r="AQ535" s="1"/>
      <c r="AR535" s="17"/>
      <c r="AT535" t="str">
        <f>IF(COUNTIF($AT$4:AT534,Potentials!B533)&gt;0,"",Potentials!B533)</f>
      </c>
      <c r="AU535" s="2" t="str">
        <f t="array" ref="AU535" aca="1" ca="1">IF($A$2="Tous",SUMPRODUCT((Potentials!$F$2:$F$2000)*(Potentials!$B$2:$B$2000=AT535)*(Potentials!$E$2:$E$2000&lt;&gt;"8 - Gagne")*(Potentials!$E$2:$E$2000&lt;&gt;"9 - Perdu")*(Potentials!$E$2:$E$2000&lt;&gt;"10 - Gele"))
+SUMPRODUCT((Potentials!$F$2:$F$2000=0)*(Potentials!$B$2:$B$2000=AT535)*(Potentials!$D$2:$D$2000)*(Potentials!$E$2:$E$2000&lt;&gt;"8 - Gagne")*(Potentials!$E$2:$E$2000&lt;&gt;"9 - Perdu")*(Potentials!$E$2:$E$2000&lt;&gt;"10 - Gele")),
SUMPRODUCT((Potentials!$F$2:$F$2000)*(Potentials!$B$2:$B$2000=AT535)*(Potentials!$E$2:$E$2000&lt;&gt;"8 - Gagne")*(Potentials!$E$2:$E$2000&lt;&gt;"9 - Perdu")*(Potentials!$E$2:$E$2000&lt;&gt;"10 - Gele")*(Potentials!$O$2:$O$2000=$A$2))
+SUMPRODUCT((Potentials!$F$2:$F$2000=0)*(Potentials!$B$2:$B$2000=AT535)*(Potentials!$D$2:$D$2000)*(Potentials!$E$2:$E$2000&lt;&gt;"8 - Gagne")*(Potentials!$E$2:$E$2000&lt;&gt;"9 - Perdu")*(Potentials!$E$2:$E$2000&lt;&gt;"10 - Gele")*(Potentials!$O$2:$O$2000=$A$2)))</f>
      </c>
      <c r="BA535" t="str">
        <f>Potentials!A533</f>
      </c>
      <c r="BB535" s="2" t="str">
        <f t="array" ref="BB535" aca="1" ca="1">IF($A$2="Tous",SUMPRODUCT((Potentials!$F$2:$F$2000)*(Potentials!$A$2:$A$2000=BA535)*(Potentials!$E$2:$E$2000&lt;&gt;"8 - Gagne")*(Potentials!$E$2:$E$2000&lt;&gt;"9 - Perdu")*(Potentials!$E$2:$E$2000&lt;&gt;"10 - Gele"))
+SUMPRODUCT((Potentials!$F$2:$F$2000=0)*(Potentials!$A$2:$A$2000=BA535)*(Potentials!$D$2:$D$2000)*(Potentials!$E$2:$E$2000&lt;&gt;"8 - Gagne")*(Potentials!$E$2:$E$2000&lt;&gt;"9 - Perdu")*(Potentials!$E$2:$E$2000&lt;&gt;"10 - Gele")),
SUMPRODUCT((Potentials!$F$2:$F$2000)*(Potentials!$A$2:$A$2000=BA535)*(Potentials!$E$2:$E$2000&lt;&gt;"8 - Gagne")*(Potentials!$E$2:$E$2000&lt;&gt;"9 - Perdu")*(Potentials!$E$2:$E$2000&lt;&gt;"10 - Gele")*(Potentials!$O$2:$O$2000=$A$2))
+SUMPRODUCT((Potentials!$F$2:$F$2000=0)*(Potentials!$A$2:$A$2000=BA535)*(Potentials!$D$2:$D$2000)*(Potentials!$E$2:$E$2000&lt;&gt;"8 - Gagne")*(Potentials!$E$2:$E$2000&lt;&gt;"9 - Perdu")*(Potentials!$E$2:$E$2000&lt;&gt;"10 - Gele")*(Potentials!$O$2:$O$2000=$A$2)))</f>
      </c>
    </row>
    <row r="536" spans="1:113">
      <c r="R536" t="str">
        <f>Potentials!A534</f>
      </c>
      <c r="S536" s="1" t="str">
        <f>Potentials!M534</f>
      </c>
      <c r="T536" s="47" t="str">
        <f>IF(INDEX(Potentials!$A$1:$O$1000,MATCH(R536,Potentials!$A$1:$A$1000,0),MATCH("Origine setup",Potentials!$A$1:$O$1,0))&lt;&gt;"",0,
IF($A$2="Tous",
IF(AND($R$2=0,$S$2=0,DATE(YEAR(S536),MONTH(S536),DAY(S536))&gt;=$O$6,(DATE(YEAR(S536),MONTH(S536),DAY(S536))&lt;=$O$3),LEFT(R536,3)="PRA"),1,
IF(AND($R$2&lt;&gt;0,$S$2&lt;&gt;0,DATE(YEAR(S536),MONTH(S536),DAY(S536))&gt;=$R$2,(DATE(YEAR(S536),MONTH(S536),DAY(S536))&lt;=$S$2),LEFT(R536,3)="PRA"),1,0)),
IF(AND($R$2=0,$S$2=0,DATE(YEAR(S536),MONTH(S536),DAY(S536))&gt;=$O$6,(DATE(YEAR(S536),MONTH(S536),DAY(S536))&lt;=$O$3),INDEX(Potentials!$A$1:$O$1000,MATCH(R536,Potentials!$A$1:$A$1000,0),MATCH("Groupe",Potentials!$A$1:$O$1,0))=$A$2,LEFT(R536,3)="PRA"),1,
IF(AND($R$2&lt;&gt;0,$S$2&lt;&gt;0,DATE(YEAR(S536),MONTH(S536),DAY(S536))&gt;=$R$2,(DATE(YEAR(S536),MONTH(S536),DAY(S536))&lt;=$S$2),INDEX(Potentials!$A$1:$O$1000,MATCH(R536,Potentials!$A$1:$A$1000,0),MATCH("Groupe",Potentials!$A$1:$O$1,0))=$A$2,LEFT(R536,3)="PRA"),1,0))))</f>
      </c>
      <c r="U536" s="47" t="str">
        <f>IF(T536&lt;&gt;0,SUM($T$4:T536),0)</f>
      </c>
      <c r="V536" s="1"/>
      <c r="W536" s="17"/>
      <c r="Y536" t="str">
        <f>Projects!A534</f>
      </c>
      <c r="Z536" s="1" t="str">
        <f>Projects!I534</f>
      </c>
      <c r="AA536" s="47" t="str">
        <f>IF($A$2="Tous",
IF(AND($Y$2=0,$Z$2=0,DATE(YEAR(Z536),MONTH(Z536),DAY(Z536))&gt;=$O$6,(DATE(YEAR(Z536),MONTH(Z536),DAY(Z536))&lt;=$O$3)),1,
IF(AND($Y$2&lt;&gt;0,$Z$2&lt;&gt;0,DATE(YEAR(Z536),MONTH(Z536),DAY(Z536))&gt;=$Y$2,(DATE(YEAR(Z536),MONTH(Z536),DAY(Z536))&lt;=$Z$2)),1,0)),
IF(AND($Y$2=0,$Z$2=0,DATE(YEAR(Z536),MONTH(Z536),DAY(Z536))&gt;=$O$6,(DATE(YEAR(Z536),MONTH(Z536),DAY(Z536))&lt;=$O$3),INDEX(Projects!$A$1:$O$1000,MATCH(Y536,Projects!$A$1:$A$1000,0),MATCH("Groupe",Projects!$A$1:$O$1,0))=$A$2),1,
IF(AND($Y$2&lt;&gt;0,$Z$2&lt;&gt;0,DATE(YEAR(Z536),MONTH(Z536),DAY(Z536))&gt;=$Y$2,(DATE(YEAR(Z536),MONTH(Z536),DAY(Z536))&lt;=$Z$2),INDEX(Projects!$A$1:$O$1000,MATCH(Y536,Projects!$A$1:$A$1000,0),MATCH("Groupe",Projects!$A$1:$O$1,0))=$A$2),1,0)))</f>
      </c>
      <c r="AB536" s="47" t="str">
        <f>IF(AA536&lt;&gt;0,SUM($AA$4:AA536),0)</f>
      </c>
      <c r="AC536" s="1"/>
      <c r="AD536" s="17"/>
      <c r="AF536" t="str">
        <f>Projects!A534</f>
      </c>
      <c r="AG536" s="1" t="str">
        <f>Projects!D534</f>
      </c>
      <c r="AH536" s="47" t="str">
        <f>IF($A$2="Tous",
IF(AND($AF$2=0,$AG$2=0,DATE(YEAR(AG536),MONTH(AG536),DAY(AG536))&gt;=$O$6,(DATE(YEAR(AG536),MONTH(AG536),DAY(AG536))&lt;=$O$3)),1,
IF(AND($AF$2&lt;&gt;0,$AG$2&lt;&gt;0,DATE(YEAR(AG536),MONTH(AG536),DAY(AG536))&gt;=$AF$2,(DATE(YEAR(AG536),MONTH(AG536),DAY(AG536))&lt;=$AG$2)),1,0)),
IF(AND($AF$2=0,$AG$2=0,DATE(YEAR(AG536),MONTH(AG536),DAY(AG536))&gt;=$O$6,(DATE(YEAR(AG536),MONTH(AG536),DAY(AG536))&lt;=$O$3),INDEX(Projects!$A$1:$O$1000,MATCH(AF536,Projects!$A$1:$A$1000,0),MATCH("Groupe",Projects!$A$1:$O$1,0))=$A$2),1,
IF(AND($AF$2&lt;&gt;0,$AG$2&lt;&gt;0,DATE(YEAR(AG536),MONTH(AG536),DAY(AG536))&gt;=$AF$2,(DATE(YEAR(AG536),MONTH(AG536),DAY(AG536))&lt;=$AG$2),INDEX(Projects!$A$1:$O$1000,MATCH(AF536,Projects!$A$1:$A$1000,0),MATCH("Groupe",Projects!$A$1:$O$1,0))=$A$2),1,0)))</f>
      </c>
      <c r="AI536" s="47" t="str">
        <f>IF(AH536&lt;&gt;0,SUM($AH$4:AH536),0)</f>
      </c>
      <c r="AJ536" s="1"/>
      <c r="AK536" s="17"/>
      <c r="AM536" t="str">
        <f>Potentials!A534</f>
      </c>
      <c r="AN536" s="1" t="str">
        <f>Potentials!L534</f>
      </c>
      <c r="AO536" s="47" t="str">
        <f>IF(INDEX(Potentials!$A$1:$O$1000,MATCH(R536,Potentials!$A$1:$A$1000,0),MATCH("Origine setup",Potentials!$A$1:$O$1,0))&lt;&gt;"",0,
IF($A$2="Tous",
IF(AND($AM$2=0,$AN$2=0,DATE(YEAR(AN536),MONTH(AN536),DAY(AN536))&gt;=$O$6,(DATE(YEAR(AN536),MONTH(AN536),DAY(AN536))&lt;=$O$3),INDEX(Potentials!$A$1:$O$10000,MATCH(AM536,Potentials!$A$1:$A$1000,0),MATCH("Statut",Potentials!$A$1:$O$1,0))="9 -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IF(AND($AM$2&lt;&gt;0,$AN$2&lt;&gt;0,DATE(YEAR(AN536),MONTH(AN536),DAY(AN536))&gt;=$AM$2,(DATE(YEAR(AN536),MONTH(AN536),DAY(AN536))&lt;=$AN$2),INDEX(Potentials!$A$1:$O$10000,MATCH(AM536,Potentials!$A$1:$A$1000,0),MATCH("Statut",Potentials!$A$1:$O$1,0))="9 - Perdu"),1,0)),
IF(AND($AM$2=0,$AN$2=0,DATE(YEAR(AN536),MONTH(AN536),DAY(AN536))&gt;=$O$6,(DATE(YEAR(AN536),MONTH(AN536),DAY(AN536))&lt;=$O$3),INDEX(Potentials!$A$1:$O$1000,MATCH(AM536,Potentials!$A$1:$A$1000,0),MATCH("Groupe",Potentials!$A$1:$O$1,0))=$A$2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,MATCH(AM536,Potentials!$A$1:$A$1000,0),MATCH("Groupe",Potentials!$A$1:$O$1,0))=$A$2,INDEX(Potentials!$A$1:$O$10000,MATCH(AM536,Potentials!$A$1:$A$1000,0),MATCH("Statut",Potentials!$A$1:$O$1,0))="9 - Perdu"),1,0))))</f>
      </c>
      <c r="AP536" s="47" t="str">
        <f>IF(AO536&lt;&gt;0,SUM($AO$4:AO536),0)</f>
      </c>
      <c r="AQ536" s="1"/>
      <c r="AR536" s="17"/>
      <c r="AT536" t="str">
        <f>IF(COUNTIF($AT$4:AT535,Potentials!B534)&gt;0,"",Potentials!B534)</f>
      </c>
      <c r="AU536" s="2" t="str">
        <f t="array" ref="AU536" aca="1" ca="1">IF($A$2="Tous",SUMPRODUCT((Potentials!$F$2:$F$2000)*(Potentials!$B$2:$B$2000=AT536)*(Potentials!$E$2:$E$2000&lt;&gt;"8 - Gagne")*(Potentials!$E$2:$E$2000&lt;&gt;"9 - Perdu")*(Potentials!$E$2:$E$2000&lt;&gt;"10 - Gele"))
+SUMPRODUCT((Potentials!$F$2:$F$2000=0)*(Potentials!$B$2:$B$2000=AT536)*(Potentials!$D$2:$D$2000)*(Potentials!$E$2:$E$2000&lt;&gt;"8 - Gagne")*(Potentials!$E$2:$E$2000&lt;&gt;"9 - Perdu")*(Potentials!$E$2:$E$2000&lt;&gt;"10 - Gele")),
SUMPRODUCT((Potentials!$F$2:$F$2000)*(Potentials!$B$2:$B$2000=AT536)*(Potentials!$E$2:$E$2000&lt;&gt;"8 - Gagne")*(Potentials!$E$2:$E$2000&lt;&gt;"9 - Perdu")*(Potentials!$E$2:$E$2000&lt;&gt;"10 - Gele")*(Potentials!$O$2:$O$2000=$A$2))
+SUMPRODUCT((Potentials!$F$2:$F$2000=0)*(Potentials!$B$2:$B$2000=AT536)*(Potentials!$D$2:$D$2000)*(Potentials!$E$2:$E$2000&lt;&gt;"8 - Gagne")*(Potentials!$E$2:$E$2000&lt;&gt;"9 - Perdu")*(Potentials!$E$2:$E$2000&lt;&gt;"10 - Gele")*(Potentials!$O$2:$O$2000=$A$2)))</f>
      </c>
      <c r="BA536" t="str">
        <f>Potentials!A534</f>
      </c>
      <c r="BB536" s="2" t="str">
        <f t="array" ref="BB536" aca="1" ca="1">IF($A$2="Tous",SUMPRODUCT((Potentials!$F$2:$F$2000)*(Potentials!$A$2:$A$2000=BA536)*(Potentials!$E$2:$E$2000&lt;&gt;"8 - Gagne")*(Potentials!$E$2:$E$2000&lt;&gt;"9 - Perdu")*(Potentials!$E$2:$E$2000&lt;&gt;"10 - Gele"))
+SUMPRODUCT((Potentials!$F$2:$F$2000=0)*(Potentials!$A$2:$A$2000=BA536)*(Potentials!$D$2:$D$2000)*(Potentials!$E$2:$E$2000&lt;&gt;"8 - Gagne")*(Potentials!$E$2:$E$2000&lt;&gt;"9 - Perdu")*(Potentials!$E$2:$E$2000&lt;&gt;"10 - Gele")),
SUMPRODUCT((Potentials!$F$2:$F$2000)*(Potentials!$A$2:$A$2000=BA536)*(Potentials!$E$2:$E$2000&lt;&gt;"8 - Gagne")*(Potentials!$E$2:$E$2000&lt;&gt;"9 - Perdu")*(Potentials!$E$2:$E$2000&lt;&gt;"10 - Gele")*(Potentials!$O$2:$O$2000=$A$2))
+SUMPRODUCT((Potentials!$F$2:$F$2000=0)*(Potentials!$A$2:$A$2000=BA536)*(Potentials!$D$2:$D$2000)*(Potentials!$E$2:$E$2000&lt;&gt;"8 - Gagne")*(Potentials!$E$2:$E$2000&lt;&gt;"9 - Perdu")*(Potentials!$E$2:$E$2000&lt;&gt;"10 - Gele")*(Potentials!$O$2:$O$2000=$A$2)))</f>
      </c>
    </row>
    <row r="537" spans="1:113">
      <c r="R537" t="str">
        <f>Potentials!A535</f>
      </c>
      <c r="S537" s="1" t="str">
        <f>Potentials!M535</f>
      </c>
      <c r="T537" s="47" t="str">
        <f>IF(INDEX(Potentials!$A$1:$O$1000,MATCH(R537,Potentials!$A$1:$A$1000,0),MATCH("Origine setup",Potentials!$A$1:$O$1,0))&lt;&gt;"",0,
IF($A$2="Tous",
IF(AND($R$2=0,$S$2=0,DATE(YEAR(S537),MONTH(S537),DAY(S537))&gt;=$O$6,(DATE(YEAR(S537),MONTH(S537),DAY(S537))&lt;=$O$3),LEFT(R537,3)="PRA"),1,
IF(AND($R$2&lt;&gt;0,$S$2&lt;&gt;0,DATE(YEAR(S537),MONTH(S537),DAY(S537))&gt;=$R$2,(DATE(YEAR(S537),MONTH(S537),DAY(S537))&lt;=$S$2),LEFT(R537,3)="PRA"),1,0)),
IF(AND($R$2=0,$S$2=0,DATE(YEAR(S537),MONTH(S537),DAY(S537))&gt;=$O$6,(DATE(YEAR(S537),MONTH(S537),DAY(S537))&lt;=$O$3),INDEX(Potentials!$A$1:$O$1000,MATCH(R537,Potentials!$A$1:$A$1000,0),MATCH("Groupe",Potentials!$A$1:$O$1,0))=$A$2,LEFT(R537,3)="PRA"),1,
IF(AND($R$2&lt;&gt;0,$S$2&lt;&gt;0,DATE(YEAR(S537),MONTH(S537),DAY(S537))&gt;=$R$2,(DATE(YEAR(S537),MONTH(S537),DAY(S537))&lt;=$S$2),INDEX(Potentials!$A$1:$O$1000,MATCH(R537,Potentials!$A$1:$A$1000,0),MATCH("Groupe",Potentials!$A$1:$O$1,0))=$A$2,LEFT(R537,3)="PRA"),1,0))))</f>
      </c>
      <c r="U537" s="47" t="str">
        <f>IF(T537&lt;&gt;0,SUM($T$4:T537),0)</f>
      </c>
      <c r="V537" s="1"/>
      <c r="W537" s="17"/>
      <c r="Y537" t="str">
        <f>Projects!A535</f>
      </c>
      <c r="Z537" s="1" t="str">
        <f>Projects!I535</f>
      </c>
      <c r="AA537" s="47" t="str">
        <f>IF($A$2="Tous",
IF(AND($Y$2=0,$Z$2=0,DATE(YEAR(Z537),MONTH(Z537),DAY(Z537))&gt;=$O$6,(DATE(YEAR(Z537),MONTH(Z537),DAY(Z537))&lt;=$O$3)),1,
IF(AND($Y$2&lt;&gt;0,$Z$2&lt;&gt;0,DATE(YEAR(Z537),MONTH(Z537),DAY(Z537))&gt;=$Y$2,(DATE(YEAR(Z537),MONTH(Z537),DAY(Z537))&lt;=$Z$2)),1,0)),
IF(AND($Y$2=0,$Z$2=0,DATE(YEAR(Z537),MONTH(Z537),DAY(Z537))&gt;=$O$6,(DATE(YEAR(Z537),MONTH(Z537),DAY(Z537))&lt;=$O$3),INDEX(Projects!$A$1:$O$1000,MATCH(Y537,Projects!$A$1:$A$1000,0),MATCH("Groupe",Projects!$A$1:$O$1,0))=$A$2),1,
IF(AND($Y$2&lt;&gt;0,$Z$2&lt;&gt;0,DATE(YEAR(Z537),MONTH(Z537),DAY(Z537))&gt;=$Y$2,(DATE(YEAR(Z537),MONTH(Z537),DAY(Z537))&lt;=$Z$2),INDEX(Projects!$A$1:$O$1000,MATCH(Y537,Projects!$A$1:$A$1000,0),MATCH("Groupe",Projects!$A$1:$O$1,0))=$A$2),1,0)))</f>
      </c>
      <c r="AB537" s="47" t="str">
        <f>IF(AA537&lt;&gt;0,SUM($AA$4:AA537),0)</f>
      </c>
      <c r="AC537" s="1"/>
      <c r="AD537" s="17"/>
      <c r="AF537" t="str">
        <f>Projects!A535</f>
      </c>
      <c r="AG537" s="1" t="str">
        <f>Projects!D535</f>
      </c>
      <c r="AH537" s="47" t="str">
        <f>IF($A$2="Tous",
IF(AND($AF$2=0,$AG$2=0,DATE(YEAR(AG537),MONTH(AG537),DAY(AG537))&gt;=$O$6,(DATE(YEAR(AG537),MONTH(AG537),DAY(AG537))&lt;=$O$3)),1,
IF(AND($AF$2&lt;&gt;0,$AG$2&lt;&gt;0,DATE(YEAR(AG537),MONTH(AG537),DAY(AG537))&gt;=$AF$2,(DATE(YEAR(AG537),MONTH(AG537),DAY(AG537))&lt;=$AG$2)),1,0)),
IF(AND($AF$2=0,$AG$2=0,DATE(YEAR(AG537),MONTH(AG537),DAY(AG537))&gt;=$O$6,(DATE(YEAR(AG537),MONTH(AG537),DAY(AG537))&lt;=$O$3),INDEX(Projects!$A$1:$O$1000,MATCH(AF537,Projects!$A$1:$A$1000,0),MATCH("Groupe",Projects!$A$1:$O$1,0))=$A$2),1,
IF(AND($AF$2&lt;&gt;0,$AG$2&lt;&gt;0,DATE(YEAR(AG537),MONTH(AG537),DAY(AG537))&gt;=$AF$2,(DATE(YEAR(AG537),MONTH(AG537),DAY(AG537))&lt;=$AG$2),INDEX(Projects!$A$1:$O$1000,MATCH(AF537,Projects!$A$1:$A$1000,0),MATCH("Groupe",Projects!$A$1:$O$1,0))=$A$2),1,0)))</f>
      </c>
      <c r="AI537" s="47" t="str">
        <f>IF(AH537&lt;&gt;0,SUM($AH$4:AH537),0)</f>
      </c>
      <c r="AJ537" s="1"/>
      <c r="AK537" s="17"/>
      <c r="AM537" t="str">
        <f>Potentials!A535</f>
      </c>
      <c r="AN537" s="1" t="str">
        <f>Potentials!L535</f>
      </c>
      <c r="AO537" s="47" t="str">
        <f>IF(INDEX(Potentials!$A$1:$O$1000,MATCH(R537,Potentials!$A$1:$A$1000,0),MATCH("Origine setup",Potentials!$A$1:$O$1,0))&lt;&gt;"",0,
IF($A$2="Tous",
IF(AND($AM$2=0,$AN$2=0,DATE(YEAR(AN537),MONTH(AN537),DAY(AN537))&gt;=$O$6,(DATE(YEAR(AN537),MONTH(AN537),DAY(AN537))&lt;=$O$3),INDEX(Potentials!$A$1:$O$10000,MATCH(AM537,Potentials!$A$1:$A$1000,0),MATCH("Statut",Potentials!$A$1:$O$1,0))="9 -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IF(AND($AM$2&lt;&gt;0,$AN$2&lt;&gt;0,DATE(YEAR(AN537),MONTH(AN537),DAY(AN537))&gt;=$AM$2,(DATE(YEAR(AN537),MONTH(AN537),DAY(AN537))&lt;=$AN$2),INDEX(Potentials!$A$1:$O$10000,MATCH(AM537,Potentials!$A$1:$A$1000,0),MATCH("Statut",Potentials!$A$1:$O$1,0))="9 - Perdu"),1,0)),
IF(AND($AM$2=0,$AN$2=0,DATE(YEAR(AN537),MONTH(AN537),DAY(AN537))&gt;=$O$6,(DATE(YEAR(AN537),MONTH(AN537),DAY(AN537))&lt;=$O$3),INDEX(Potentials!$A$1:$O$1000,MATCH(AM537,Potentials!$A$1:$A$1000,0),MATCH("Groupe",Potentials!$A$1:$O$1,0))=$A$2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,MATCH(AM537,Potentials!$A$1:$A$1000,0),MATCH("Groupe",Potentials!$A$1:$O$1,0))=$A$2,INDEX(Potentials!$A$1:$O$10000,MATCH(AM537,Potentials!$A$1:$A$1000,0),MATCH("Statut",Potentials!$A$1:$O$1,0))="9 - Perdu"),1,0))))</f>
      </c>
      <c r="AP537" s="47" t="str">
        <f>IF(AO537&lt;&gt;0,SUM($AO$4:AO537),0)</f>
      </c>
      <c r="AQ537" s="1"/>
      <c r="AR537" s="17"/>
      <c r="AT537" t="str">
        <f>IF(COUNTIF($AT$4:AT536,Potentials!B535)&gt;0,"",Potentials!B535)</f>
      </c>
      <c r="AU537" s="2" t="str">
        <f t="array" ref="AU537" aca="1" ca="1">IF($A$2="Tous",SUMPRODUCT((Potentials!$F$2:$F$2000)*(Potentials!$B$2:$B$2000=AT537)*(Potentials!$E$2:$E$2000&lt;&gt;"8 - Gagne")*(Potentials!$E$2:$E$2000&lt;&gt;"9 - Perdu")*(Potentials!$E$2:$E$2000&lt;&gt;"10 - Gele"))
+SUMPRODUCT((Potentials!$F$2:$F$2000=0)*(Potentials!$B$2:$B$2000=AT537)*(Potentials!$D$2:$D$2000)*(Potentials!$E$2:$E$2000&lt;&gt;"8 - Gagne")*(Potentials!$E$2:$E$2000&lt;&gt;"9 - Perdu")*(Potentials!$E$2:$E$2000&lt;&gt;"10 - Gele")),
SUMPRODUCT((Potentials!$F$2:$F$2000)*(Potentials!$B$2:$B$2000=AT537)*(Potentials!$E$2:$E$2000&lt;&gt;"8 - Gagne")*(Potentials!$E$2:$E$2000&lt;&gt;"9 - Perdu")*(Potentials!$E$2:$E$2000&lt;&gt;"10 - Gele")*(Potentials!$O$2:$O$2000=$A$2))
+SUMPRODUCT((Potentials!$F$2:$F$2000=0)*(Potentials!$B$2:$B$2000=AT537)*(Potentials!$D$2:$D$2000)*(Potentials!$E$2:$E$2000&lt;&gt;"8 - Gagne")*(Potentials!$E$2:$E$2000&lt;&gt;"9 - Perdu")*(Potentials!$E$2:$E$2000&lt;&gt;"10 - Gele")*(Potentials!$O$2:$O$2000=$A$2)))</f>
      </c>
      <c r="BA537" t="str">
        <f>Potentials!A535</f>
      </c>
      <c r="BB537" s="2" t="str">
        <f t="array" ref="BB537" aca="1" ca="1">IF($A$2="Tous",SUMPRODUCT((Potentials!$F$2:$F$2000)*(Potentials!$A$2:$A$2000=BA537)*(Potentials!$E$2:$E$2000&lt;&gt;"8 - Gagne")*(Potentials!$E$2:$E$2000&lt;&gt;"9 - Perdu")*(Potentials!$E$2:$E$2000&lt;&gt;"10 - Gele"))
+SUMPRODUCT((Potentials!$F$2:$F$2000=0)*(Potentials!$A$2:$A$2000=BA537)*(Potentials!$D$2:$D$2000)*(Potentials!$E$2:$E$2000&lt;&gt;"8 - Gagne")*(Potentials!$E$2:$E$2000&lt;&gt;"9 - Perdu")*(Potentials!$E$2:$E$2000&lt;&gt;"10 - Gele")),
SUMPRODUCT((Potentials!$F$2:$F$2000)*(Potentials!$A$2:$A$2000=BA537)*(Potentials!$E$2:$E$2000&lt;&gt;"8 - Gagne")*(Potentials!$E$2:$E$2000&lt;&gt;"9 - Perdu")*(Potentials!$E$2:$E$2000&lt;&gt;"10 - Gele")*(Potentials!$O$2:$O$2000=$A$2))
+SUMPRODUCT((Potentials!$F$2:$F$2000=0)*(Potentials!$A$2:$A$2000=BA537)*(Potentials!$D$2:$D$2000)*(Potentials!$E$2:$E$2000&lt;&gt;"8 - Gagne")*(Potentials!$E$2:$E$2000&lt;&gt;"9 - Perdu")*(Potentials!$E$2:$E$2000&lt;&gt;"10 - Gele")*(Potentials!$O$2:$O$2000=$A$2)))</f>
      </c>
    </row>
    <row r="538" spans="1:113">
      <c r="R538" t="str">
        <f>Potentials!A536</f>
      </c>
      <c r="S538" s="1" t="str">
        <f>Potentials!M536</f>
      </c>
      <c r="T538" s="47" t="str">
        <f>IF(INDEX(Potentials!$A$1:$O$1000,MATCH(R538,Potentials!$A$1:$A$1000,0),MATCH("Origine setup",Potentials!$A$1:$O$1,0))&lt;&gt;"",0,
IF($A$2="Tous",
IF(AND($R$2=0,$S$2=0,DATE(YEAR(S538),MONTH(S538),DAY(S538))&gt;=$O$6,(DATE(YEAR(S538),MONTH(S538),DAY(S538))&lt;=$O$3),LEFT(R538,3)="PRA"),1,
IF(AND($R$2&lt;&gt;0,$S$2&lt;&gt;0,DATE(YEAR(S538),MONTH(S538),DAY(S538))&gt;=$R$2,(DATE(YEAR(S538),MONTH(S538),DAY(S538))&lt;=$S$2),LEFT(R538,3)="PRA"),1,0)),
IF(AND($R$2=0,$S$2=0,DATE(YEAR(S538),MONTH(S538),DAY(S538))&gt;=$O$6,(DATE(YEAR(S538),MONTH(S538),DAY(S538))&lt;=$O$3),INDEX(Potentials!$A$1:$O$1000,MATCH(R538,Potentials!$A$1:$A$1000,0),MATCH("Groupe",Potentials!$A$1:$O$1,0))=$A$2,LEFT(R538,3)="PRA"),1,
IF(AND($R$2&lt;&gt;0,$S$2&lt;&gt;0,DATE(YEAR(S538),MONTH(S538),DAY(S538))&gt;=$R$2,(DATE(YEAR(S538),MONTH(S538),DAY(S538))&lt;=$S$2),INDEX(Potentials!$A$1:$O$1000,MATCH(R538,Potentials!$A$1:$A$1000,0),MATCH("Groupe",Potentials!$A$1:$O$1,0))=$A$2,LEFT(R538,3)="PRA"),1,0))))</f>
      </c>
      <c r="U538" s="47" t="str">
        <f>IF(T538&lt;&gt;0,SUM($T$4:T538),0)</f>
      </c>
      <c r="V538" s="1"/>
      <c r="W538" s="17"/>
      <c r="Y538" t="str">
        <f>Projects!A536</f>
      </c>
      <c r="Z538" s="1" t="str">
        <f>Projects!I536</f>
      </c>
      <c r="AA538" s="47" t="str">
        <f>IF($A$2="Tous",
IF(AND($Y$2=0,$Z$2=0,DATE(YEAR(Z538),MONTH(Z538),DAY(Z538))&gt;=$O$6,(DATE(YEAR(Z538),MONTH(Z538),DAY(Z538))&lt;=$O$3)),1,
IF(AND($Y$2&lt;&gt;0,$Z$2&lt;&gt;0,DATE(YEAR(Z538),MONTH(Z538),DAY(Z538))&gt;=$Y$2,(DATE(YEAR(Z538),MONTH(Z538),DAY(Z538))&lt;=$Z$2)),1,0)),
IF(AND($Y$2=0,$Z$2=0,DATE(YEAR(Z538),MONTH(Z538),DAY(Z538))&gt;=$O$6,(DATE(YEAR(Z538),MONTH(Z538),DAY(Z538))&lt;=$O$3),INDEX(Projects!$A$1:$O$1000,MATCH(Y538,Projects!$A$1:$A$1000,0),MATCH("Groupe",Projects!$A$1:$O$1,0))=$A$2),1,
IF(AND($Y$2&lt;&gt;0,$Z$2&lt;&gt;0,DATE(YEAR(Z538),MONTH(Z538),DAY(Z538))&gt;=$Y$2,(DATE(YEAR(Z538),MONTH(Z538),DAY(Z538))&lt;=$Z$2),INDEX(Projects!$A$1:$O$1000,MATCH(Y538,Projects!$A$1:$A$1000,0),MATCH("Groupe",Projects!$A$1:$O$1,0))=$A$2),1,0)))</f>
      </c>
      <c r="AB538" s="47" t="str">
        <f>IF(AA538&lt;&gt;0,SUM($AA$4:AA538),0)</f>
      </c>
      <c r="AC538" s="1"/>
      <c r="AD538" s="17"/>
      <c r="AF538" t="str">
        <f>Projects!A536</f>
      </c>
      <c r="AG538" s="1" t="str">
        <f>Projects!D536</f>
      </c>
      <c r="AH538" s="47" t="str">
        <f>IF($A$2="Tous",
IF(AND($AF$2=0,$AG$2=0,DATE(YEAR(AG538),MONTH(AG538),DAY(AG538))&gt;=$O$6,(DATE(YEAR(AG538),MONTH(AG538),DAY(AG538))&lt;=$O$3)),1,
IF(AND($AF$2&lt;&gt;0,$AG$2&lt;&gt;0,DATE(YEAR(AG538),MONTH(AG538),DAY(AG538))&gt;=$AF$2,(DATE(YEAR(AG538),MONTH(AG538),DAY(AG538))&lt;=$AG$2)),1,0)),
IF(AND($AF$2=0,$AG$2=0,DATE(YEAR(AG538),MONTH(AG538),DAY(AG538))&gt;=$O$6,(DATE(YEAR(AG538),MONTH(AG538),DAY(AG538))&lt;=$O$3),INDEX(Projects!$A$1:$O$1000,MATCH(AF538,Projects!$A$1:$A$1000,0),MATCH("Groupe",Projects!$A$1:$O$1,0))=$A$2),1,
IF(AND($AF$2&lt;&gt;0,$AG$2&lt;&gt;0,DATE(YEAR(AG538),MONTH(AG538),DAY(AG538))&gt;=$AF$2,(DATE(YEAR(AG538),MONTH(AG538),DAY(AG538))&lt;=$AG$2),INDEX(Projects!$A$1:$O$1000,MATCH(AF538,Projects!$A$1:$A$1000,0),MATCH("Groupe",Projects!$A$1:$O$1,0))=$A$2),1,0)))</f>
      </c>
      <c r="AI538" s="47" t="str">
        <f>IF(AH538&lt;&gt;0,SUM($AH$4:AH538),0)</f>
      </c>
      <c r="AJ538" s="1"/>
      <c r="AK538" s="17"/>
      <c r="AM538" t="str">
        <f>Potentials!A536</f>
      </c>
      <c r="AN538" s="1" t="str">
        <f>Potentials!L536</f>
      </c>
      <c r="AO538" s="47" t="str">
        <f>IF(INDEX(Potentials!$A$1:$O$1000,MATCH(R538,Potentials!$A$1:$A$1000,0),MATCH("Origine setup",Potentials!$A$1:$O$1,0))&lt;&gt;"",0,
IF($A$2="Tous",
IF(AND($AM$2=0,$AN$2=0,DATE(YEAR(AN538),MONTH(AN538),DAY(AN538))&gt;=$O$6,(DATE(YEAR(AN538),MONTH(AN538),DAY(AN538))&lt;=$O$3),INDEX(Potentials!$A$1:$O$10000,MATCH(AM538,Potentials!$A$1:$A$1000,0),MATCH("Statut",Potentials!$A$1:$O$1,0))="9 -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IF(AND($AM$2&lt;&gt;0,$AN$2&lt;&gt;0,DATE(YEAR(AN538),MONTH(AN538),DAY(AN538))&gt;=$AM$2,(DATE(YEAR(AN538),MONTH(AN538),DAY(AN538))&lt;=$AN$2),INDEX(Potentials!$A$1:$O$10000,MATCH(AM538,Potentials!$A$1:$A$1000,0),MATCH("Statut",Potentials!$A$1:$O$1,0))="9 - Perdu"),1,0)),
IF(AND($AM$2=0,$AN$2=0,DATE(YEAR(AN538),MONTH(AN538),DAY(AN538))&gt;=$O$6,(DATE(YEAR(AN538),MONTH(AN538),DAY(AN538))&lt;=$O$3),INDEX(Potentials!$A$1:$O$1000,MATCH(AM538,Potentials!$A$1:$A$1000,0),MATCH("Groupe",Potentials!$A$1:$O$1,0))=$A$2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,MATCH(AM538,Potentials!$A$1:$A$1000,0),MATCH("Groupe",Potentials!$A$1:$O$1,0))=$A$2,INDEX(Potentials!$A$1:$O$10000,MATCH(AM538,Potentials!$A$1:$A$1000,0),MATCH("Statut",Potentials!$A$1:$O$1,0))="9 - Perdu"),1,0))))</f>
      </c>
      <c r="AP538" s="47" t="str">
        <f>IF(AO538&lt;&gt;0,SUM($AO$4:AO538),0)</f>
      </c>
      <c r="AQ538" s="1"/>
      <c r="AR538" s="17"/>
      <c r="AT538" t="str">
        <f>IF(COUNTIF($AT$4:AT537,Potentials!B536)&gt;0,"",Potentials!B536)</f>
      </c>
      <c r="AU538" s="2" t="str">
        <f t="array" ref="AU538" aca="1" ca="1">IF($A$2="Tous",SUMPRODUCT((Potentials!$F$2:$F$2000)*(Potentials!$B$2:$B$2000=AT538)*(Potentials!$E$2:$E$2000&lt;&gt;"8 - Gagne")*(Potentials!$E$2:$E$2000&lt;&gt;"9 - Perdu")*(Potentials!$E$2:$E$2000&lt;&gt;"10 - Gele"))
+SUMPRODUCT((Potentials!$F$2:$F$2000=0)*(Potentials!$B$2:$B$2000=AT538)*(Potentials!$D$2:$D$2000)*(Potentials!$E$2:$E$2000&lt;&gt;"8 - Gagne")*(Potentials!$E$2:$E$2000&lt;&gt;"9 - Perdu")*(Potentials!$E$2:$E$2000&lt;&gt;"10 - Gele")),
SUMPRODUCT((Potentials!$F$2:$F$2000)*(Potentials!$B$2:$B$2000=AT538)*(Potentials!$E$2:$E$2000&lt;&gt;"8 - Gagne")*(Potentials!$E$2:$E$2000&lt;&gt;"9 - Perdu")*(Potentials!$E$2:$E$2000&lt;&gt;"10 - Gele")*(Potentials!$O$2:$O$2000=$A$2))
+SUMPRODUCT((Potentials!$F$2:$F$2000=0)*(Potentials!$B$2:$B$2000=AT538)*(Potentials!$D$2:$D$2000)*(Potentials!$E$2:$E$2000&lt;&gt;"8 - Gagne")*(Potentials!$E$2:$E$2000&lt;&gt;"9 - Perdu")*(Potentials!$E$2:$E$2000&lt;&gt;"10 - Gele")*(Potentials!$O$2:$O$2000=$A$2)))</f>
      </c>
      <c r="BA538" t="str">
        <f>Potentials!A536</f>
      </c>
      <c r="BB538" s="2" t="str">
        <f t="array" ref="BB538" aca="1" ca="1">IF($A$2="Tous",SUMPRODUCT((Potentials!$F$2:$F$2000)*(Potentials!$A$2:$A$2000=BA538)*(Potentials!$E$2:$E$2000&lt;&gt;"8 - Gagne")*(Potentials!$E$2:$E$2000&lt;&gt;"9 - Perdu")*(Potentials!$E$2:$E$2000&lt;&gt;"10 - Gele"))
+SUMPRODUCT((Potentials!$F$2:$F$2000=0)*(Potentials!$A$2:$A$2000=BA538)*(Potentials!$D$2:$D$2000)*(Potentials!$E$2:$E$2000&lt;&gt;"8 - Gagne")*(Potentials!$E$2:$E$2000&lt;&gt;"9 - Perdu")*(Potentials!$E$2:$E$2000&lt;&gt;"10 - Gele")),
SUMPRODUCT((Potentials!$F$2:$F$2000)*(Potentials!$A$2:$A$2000=BA538)*(Potentials!$E$2:$E$2000&lt;&gt;"8 - Gagne")*(Potentials!$E$2:$E$2000&lt;&gt;"9 - Perdu")*(Potentials!$E$2:$E$2000&lt;&gt;"10 - Gele")*(Potentials!$O$2:$O$2000=$A$2))
+SUMPRODUCT((Potentials!$F$2:$F$2000=0)*(Potentials!$A$2:$A$2000=BA538)*(Potentials!$D$2:$D$2000)*(Potentials!$E$2:$E$2000&lt;&gt;"8 - Gagne")*(Potentials!$E$2:$E$2000&lt;&gt;"9 - Perdu")*(Potentials!$E$2:$E$2000&lt;&gt;"10 - Gele")*(Potentials!$O$2:$O$2000=$A$2)))</f>
      </c>
    </row>
    <row r="539" spans="1:113">
      <c r="R539" t="str">
        <f>Potentials!A537</f>
      </c>
      <c r="S539" s="1" t="str">
        <f>Potentials!M537</f>
      </c>
      <c r="T539" s="47" t="str">
        <f>IF(INDEX(Potentials!$A$1:$O$1000,MATCH(R539,Potentials!$A$1:$A$1000,0),MATCH("Origine setup",Potentials!$A$1:$O$1,0))&lt;&gt;"",0,
IF($A$2="Tous",
IF(AND($R$2=0,$S$2=0,DATE(YEAR(S539),MONTH(S539),DAY(S539))&gt;=$O$6,(DATE(YEAR(S539),MONTH(S539),DAY(S539))&lt;=$O$3),LEFT(R539,3)="PRA"),1,
IF(AND($R$2&lt;&gt;0,$S$2&lt;&gt;0,DATE(YEAR(S539),MONTH(S539),DAY(S539))&gt;=$R$2,(DATE(YEAR(S539),MONTH(S539),DAY(S539))&lt;=$S$2),LEFT(R539,3)="PRA"),1,0)),
IF(AND($R$2=0,$S$2=0,DATE(YEAR(S539),MONTH(S539),DAY(S539))&gt;=$O$6,(DATE(YEAR(S539),MONTH(S539),DAY(S539))&lt;=$O$3),INDEX(Potentials!$A$1:$O$1000,MATCH(R539,Potentials!$A$1:$A$1000,0),MATCH("Groupe",Potentials!$A$1:$O$1,0))=$A$2,LEFT(R539,3)="PRA"),1,
IF(AND($R$2&lt;&gt;0,$S$2&lt;&gt;0,DATE(YEAR(S539),MONTH(S539),DAY(S539))&gt;=$R$2,(DATE(YEAR(S539),MONTH(S539),DAY(S539))&lt;=$S$2),INDEX(Potentials!$A$1:$O$1000,MATCH(R539,Potentials!$A$1:$A$1000,0),MATCH("Groupe",Potentials!$A$1:$O$1,0))=$A$2,LEFT(R539,3)="PRA"),1,0))))</f>
      </c>
      <c r="U539" s="47" t="str">
        <f>IF(T539&lt;&gt;0,SUM($T$4:T539),0)</f>
      </c>
      <c r="V539" s="1"/>
      <c r="W539" s="17"/>
      <c r="Y539" t="str">
        <f>Projects!A537</f>
      </c>
      <c r="Z539" s="1" t="str">
        <f>Projects!I537</f>
      </c>
      <c r="AA539" s="47" t="str">
        <f>IF($A$2="Tous",
IF(AND($Y$2=0,$Z$2=0,DATE(YEAR(Z539),MONTH(Z539),DAY(Z539))&gt;=$O$6,(DATE(YEAR(Z539),MONTH(Z539),DAY(Z539))&lt;=$O$3)),1,
IF(AND($Y$2&lt;&gt;0,$Z$2&lt;&gt;0,DATE(YEAR(Z539),MONTH(Z539),DAY(Z539))&gt;=$Y$2,(DATE(YEAR(Z539),MONTH(Z539),DAY(Z539))&lt;=$Z$2)),1,0)),
IF(AND($Y$2=0,$Z$2=0,DATE(YEAR(Z539),MONTH(Z539),DAY(Z539))&gt;=$O$6,(DATE(YEAR(Z539),MONTH(Z539),DAY(Z539))&lt;=$O$3),INDEX(Projects!$A$1:$O$1000,MATCH(Y539,Projects!$A$1:$A$1000,0),MATCH("Groupe",Projects!$A$1:$O$1,0))=$A$2),1,
IF(AND($Y$2&lt;&gt;0,$Z$2&lt;&gt;0,DATE(YEAR(Z539),MONTH(Z539),DAY(Z539))&gt;=$Y$2,(DATE(YEAR(Z539),MONTH(Z539),DAY(Z539))&lt;=$Z$2),INDEX(Projects!$A$1:$O$1000,MATCH(Y539,Projects!$A$1:$A$1000,0),MATCH("Groupe",Projects!$A$1:$O$1,0))=$A$2),1,0)))</f>
      </c>
      <c r="AB539" s="47" t="str">
        <f>IF(AA539&lt;&gt;0,SUM($AA$4:AA539),0)</f>
      </c>
      <c r="AC539" s="1"/>
      <c r="AD539" s="17"/>
      <c r="AF539" t="str">
        <f>Projects!A537</f>
      </c>
      <c r="AG539" s="1" t="str">
        <f>Projects!D537</f>
      </c>
      <c r="AH539" s="47" t="str">
        <f>IF($A$2="Tous",
IF(AND($AF$2=0,$AG$2=0,DATE(YEAR(AG539),MONTH(AG539),DAY(AG539))&gt;=$O$6,(DATE(YEAR(AG539),MONTH(AG539),DAY(AG539))&lt;=$O$3)),1,
IF(AND($AF$2&lt;&gt;0,$AG$2&lt;&gt;0,DATE(YEAR(AG539),MONTH(AG539),DAY(AG539))&gt;=$AF$2,(DATE(YEAR(AG539),MONTH(AG539),DAY(AG539))&lt;=$AG$2)),1,0)),
IF(AND($AF$2=0,$AG$2=0,DATE(YEAR(AG539),MONTH(AG539),DAY(AG539))&gt;=$O$6,(DATE(YEAR(AG539),MONTH(AG539),DAY(AG539))&lt;=$O$3),INDEX(Projects!$A$1:$O$1000,MATCH(AF539,Projects!$A$1:$A$1000,0),MATCH("Groupe",Projects!$A$1:$O$1,0))=$A$2),1,
IF(AND($AF$2&lt;&gt;0,$AG$2&lt;&gt;0,DATE(YEAR(AG539),MONTH(AG539),DAY(AG539))&gt;=$AF$2,(DATE(YEAR(AG539),MONTH(AG539),DAY(AG539))&lt;=$AG$2),INDEX(Projects!$A$1:$O$1000,MATCH(AF539,Projects!$A$1:$A$1000,0),MATCH("Groupe",Projects!$A$1:$O$1,0))=$A$2),1,0)))</f>
      </c>
      <c r="AI539" s="47" t="str">
        <f>IF(AH539&lt;&gt;0,SUM($AH$4:AH539),0)</f>
      </c>
      <c r="AJ539" s="1"/>
      <c r="AK539" s="17"/>
      <c r="AM539" t="str">
        <f>Potentials!A537</f>
      </c>
      <c r="AN539" s="1" t="str">
        <f>Potentials!L537</f>
      </c>
      <c r="AO539" s="47" t="str">
        <f>IF(INDEX(Potentials!$A$1:$O$1000,MATCH(R539,Potentials!$A$1:$A$1000,0),MATCH("Origine setup",Potentials!$A$1:$O$1,0))&lt;&gt;"",0,
IF($A$2="Tous",
IF(AND($AM$2=0,$AN$2=0,DATE(YEAR(AN539),MONTH(AN539),DAY(AN539))&gt;=$O$6,(DATE(YEAR(AN539),MONTH(AN539),DAY(AN539))&lt;=$O$3),INDEX(Potentials!$A$1:$O$10000,MATCH(AM539,Potentials!$A$1:$A$1000,0),MATCH("Statut",Potentials!$A$1:$O$1,0))="9 -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IF(AND($AM$2&lt;&gt;0,$AN$2&lt;&gt;0,DATE(YEAR(AN539),MONTH(AN539),DAY(AN539))&gt;=$AM$2,(DATE(YEAR(AN539),MONTH(AN539),DAY(AN539))&lt;=$AN$2),INDEX(Potentials!$A$1:$O$10000,MATCH(AM539,Potentials!$A$1:$A$1000,0),MATCH("Statut",Potentials!$A$1:$O$1,0))="9 - Perdu"),1,0)),
IF(AND($AM$2=0,$AN$2=0,DATE(YEAR(AN539),MONTH(AN539),DAY(AN539))&gt;=$O$6,(DATE(YEAR(AN539),MONTH(AN539),DAY(AN539))&lt;=$O$3),INDEX(Potentials!$A$1:$O$1000,MATCH(AM539,Potentials!$A$1:$A$1000,0),MATCH("Groupe",Potentials!$A$1:$O$1,0))=$A$2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,MATCH(AM539,Potentials!$A$1:$A$1000,0),MATCH("Groupe",Potentials!$A$1:$O$1,0))=$A$2,INDEX(Potentials!$A$1:$O$10000,MATCH(AM539,Potentials!$A$1:$A$1000,0),MATCH("Statut",Potentials!$A$1:$O$1,0))="9 - Perdu"),1,0))))</f>
      </c>
      <c r="AP539" s="47" t="str">
        <f>IF(AO539&lt;&gt;0,SUM($AO$4:AO539),0)</f>
      </c>
      <c r="AQ539" s="1"/>
      <c r="AR539" s="17"/>
      <c r="AT539" t="str">
        <f>IF(COUNTIF($AT$4:AT538,Potentials!B537)&gt;0,"",Potentials!B537)</f>
      </c>
      <c r="AU539" s="2" t="str">
        <f t="array" ref="AU539" aca="1" ca="1">IF($A$2="Tous",SUMPRODUCT((Potentials!$F$2:$F$2000)*(Potentials!$B$2:$B$2000=AT539)*(Potentials!$E$2:$E$2000&lt;&gt;"8 - Gagne")*(Potentials!$E$2:$E$2000&lt;&gt;"9 - Perdu")*(Potentials!$E$2:$E$2000&lt;&gt;"10 - Gele"))
+SUMPRODUCT((Potentials!$F$2:$F$2000=0)*(Potentials!$B$2:$B$2000=AT539)*(Potentials!$D$2:$D$2000)*(Potentials!$E$2:$E$2000&lt;&gt;"8 - Gagne")*(Potentials!$E$2:$E$2000&lt;&gt;"9 - Perdu")*(Potentials!$E$2:$E$2000&lt;&gt;"10 - Gele")),
SUMPRODUCT((Potentials!$F$2:$F$2000)*(Potentials!$B$2:$B$2000=AT539)*(Potentials!$E$2:$E$2000&lt;&gt;"8 - Gagne")*(Potentials!$E$2:$E$2000&lt;&gt;"9 - Perdu")*(Potentials!$E$2:$E$2000&lt;&gt;"10 - Gele")*(Potentials!$O$2:$O$2000=$A$2))
+SUMPRODUCT((Potentials!$F$2:$F$2000=0)*(Potentials!$B$2:$B$2000=AT539)*(Potentials!$D$2:$D$2000)*(Potentials!$E$2:$E$2000&lt;&gt;"8 - Gagne")*(Potentials!$E$2:$E$2000&lt;&gt;"9 - Perdu")*(Potentials!$E$2:$E$2000&lt;&gt;"10 - Gele")*(Potentials!$O$2:$O$2000=$A$2)))</f>
      </c>
      <c r="BA539" t="str">
        <f>Potentials!A537</f>
      </c>
      <c r="BB539" s="2" t="str">
        <f t="array" ref="BB539" aca="1" ca="1">IF($A$2="Tous",SUMPRODUCT((Potentials!$F$2:$F$2000)*(Potentials!$A$2:$A$2000=BA539)*(Potentials!$E$2:$E$2000&lt;&gt;"8 - Gagne")*(Potentials!$E$2:$E$2000&lt;&gt;"9 - Perdu")*(Potentials!$E$2:$E$2000&lt;&gt;"10 - Gele"))
+SUMPRODUCT((Potentials!$F$2:$F$2000=0)*(Potentials!$A$2:$A$2000=BA539)*(Potentials!$D$2:$D$2000)*(Potentials!$E$2:$E$2000&lt;&gt;"8 - Gagne")*(Potentials!$E$2:$E$2000&lt;&gt;"9 - Perdu")*(Potentials!$E$2:$E$2000&lt;&gt;"10 - Gele")),
SUMPRODUCT((Potentials!$F$2:$F$2000)*(Potentials!$A$2:$A$2000=BA539)*(Potentials!$E$2:$E$2000&lt;&gt;"8 - Gagne")*(Potentials!$E$2:$E$2000&lt;&gt;"9 - Perdu")*(Potentials!$E$2:$E$2000&lt;&gt;"10 - Gele")*(Potentials!$O$2:$O$2000=$A$2))
+SUMPRODUCT((Potentials!$F$2:$F$2000=0)*(Potentials!$A$2:$A$2000=BA539)*(Potentials!$D$2:$D$2000)*(Potentials!$E$2:$E$2000&lt;&gt;"8 - Gagne")*(Potentials!$E$2:$E$2000&lt;&gt;"9 - Perdu")*(Potentials!$E$2:$E$2000&lt;&gt;"10 - Gele")*(Potentials!$O$2:$O$2000=$A$2)))</f>
      </c>
    </row>
    <row r="540" spans="1:113">
      <c r="R540" t="str">
        <f>Potentials!A538</f>
      </c>
      <c r="S540" s="1" t="str">
        <f>Potentials!M538</f>
      </c>
      <c r="T540" s="47" t="str">
        <f>IF(INDEX(Potentials!$A$1:$O$1000,MATCH(R540,Potentials!$A$1:$A$1000,0),MATCH("Origine setup",Potentials!$A$1:$O$1,0))&lt;&gt;"",0,
IF($A$2="Tous",
IF(AND($R$2=0,$S$2=0,DATE(YEAR(S540),MONTH(S540),DAY(S540))&gt;=$O$6,(DATE(YEAR(S540),MONTH(S540),DAY(S540))&lt;=$O$3),LEFT(R540,3)="PRA"),1,
IF(AND($R$2&lt;&gt;0,$S$2&lt;&gt;0,DATE(YEAR(S540),MONTH(S540),DAY(S540))&gt;=$R$2,(DATE(YEAR(S540),MONTH(S540),DAY(S540))&lt;=$S$2),LEFT(R540,3)="PRA"),1,0)),
IF(AND($R$2=0,$S$2=0,DATE(YEAR(S540),MONTH(S540),DAY(S540))&gt;=$O$6,(DATE(YEAR(S540),MONTH(S540),DAY(S540))&lt;=$O$3),INDEX(Potentials!$A$1:$O$1000,MATCH(R540,Potentials!$A$1:$A$1000,0),MATCH("Groupe",Potentials!$A$1:$O$1,0))=$A$2,LEFT(R540,3)="PRA"),1,
IF(AND($R$2&lt;&gt;0,$S$2&lt;&gt;0,DATE(YEAR(S540),MONTH(S540),DAY(S540))&gt;=$R$2,(DATE(YEAR(S540),MONTH(S540),DAY(S540))&lt;=$S$2),INDEX(Potentials!$A$1:$O$1000,MATCH(R540,Potentials!$A$1:$A$1000,0),MATCH("Groupe",Potentials!$A$1:$O$1,0))=$A$2,LEFT(R540,3)="PRA"),1,0))))</f>
      </c>
      <c r="U540" s="47" t="str">
        <f>IF(T540&lt;&gt;0,SUM($T$4:T540),0)</f>
      </c>
      <c r="V540" s="1"/>
      <c r="W540" s="17"/>
      <c r="Y540" t="str">
        <f>Projects!A538</f>
      </c>
      <c r="Z540" s="1" t="str">
        <f>Projects!I538</f>
      </c>
      <c r="AA540" s="47" t="str">
        <f>IF($A$2="Tous",
IF(AND($Y$2=0,$Z$2=0,DATE(YEAR(Z540),MONTH(Z540),DAY(Z540))&gt;=$O$6,(DATE(YEAR(Z540),MONTH(Z540),DAY(Z540))&lt;=$O$3)),1,
IF(AND($Y$2&lt;&gt;0,$Z$2&lt;&gt;0,DATE(YEAR(Z540),MONTH(Z540),DAY(Z540))&gt;=$Y$2,(DATE(YEAR(Z540),MONTH(Z540),DAY(Z540))&lt;=$Z$2)),1,0)),
IF(AND($Y$2=0,$Z$2=0,DATE(YEAR(Z540),MONTH(Z540),DAY(Z540))&gt;=$O$6,(DATE(YEAR(Z540),MONTH(Z540),DAY(Z540))&lt;=$O$3),INDEX(Projects!$A$1:$O$1000,MATCH(Y540,Projects!$A$1:$A$1000,0),MATCH("Groupe",Projects!$A$1:$O$1,0))=$A$2),1,
IF(AND($Y$2&lt;&gt;0,$Z$2&lt;&gt;0,DATE(YEAR(Z540),MONTH(Z540),DAY(Z540))&gt;=$Y$2,(DATE(YEAR(Z540),MONTH(Z540),DAY(Z540))&lt;=$Z$2),INDEX(Projects!$A$1:$O$1000,MATCH(Y540,Projects!$A$1:$A$1000,0),MATCH("Groupe",Projects!$A$1:$O$1,0))=$A$2),1,0)))</f>
      </c>
      <c r="AB540" s="47" t="str">
        <f>IF(AA540&lt;&gt;0,SUM($AA$4:AA540),0)</f>
      </c>
      <c r="AC540" s="1"/>
      <c r="AD540" s="17"/>
      <c r="AF540" t="str">
        <f>Projects!A538</f>
      </c>
      <c r="AG540" s="1" t="str">
        <f>Projects!D538</f>
      </c>
      <c r="AH540" s="47" t="str">
        <f>IF($A$2="Tous",
IF(AND($AF$2=0,$AG$2=0,DATE(YEAR(AG540),MONTH(AG540),DAY(AG540))&gt;=$O$6,(DATE(YEAR(AG540),MONTH(AG540),DAY(AG540))&lt;=$O$3)),1,
IF(AND($AF$2&lt;&gt;0,$AG$2&lt;&gt;0,DATE(YEAR(AG540),MONTH(AG540),DAY(AG540))&gt;=$AF$2,(DATE(YEAR(AG540),MONTH(AG540),DAY(AG540))&lt;=$AG$2)),1,0)),
IF(AND($AF$2=0,$AG$2=0,DATE(YEAR(AG540),MONTH(AG540),DAY(AG540))&gt;=$O$6,(DATE(YEAR(AG540),MONTH(AG540),DAY(AG540))&lt;=$O$3),INDEX(Projects!$A$1:$O$1000,MATCH(AF540,Projects!$A$1:$A$1000,0),MATCH("Groupe",Projects!$A$1:$O$1,0))=$A$2),1,
IF(AND($AF$2&lt;&gt;0,$AG$2&lt;&gt;0,DATE(YEAR(AG540),MONTH(AG540),DAY(AG540))&gt;=$AF$2,(DATE(YEAR(AG540),MONTH(AG540),DAY(AG540))&lt;=$AG$2),INDEX(Projects!$A$1:$O$1000,MATCH(AF540,Projects!$A$1:$A$1000,0),MATCH("Groupe",Projects!$A$1:$O$1,0))=$A$2),1,0)))</f>
      </c>
      <c r="AI540" s="47" t="str">
        <f>IF(AH540&lt;&gt;0,SUM($AH$4:AH540),0)</f>
      </c>
      <c r="AJ540" s="1"/>
      <c r="AK540" s="17"/>
      <c r="AM540" t="str">
        <f>Potentials!A538</f>
      </c>
      <c r="AN540" s="1" t="str">
        <f>Potentials!L538</f>
      </c>
      <c r="AO540" s="47" t="str">
        <f>IF(INDEX(Potentials!$A$1:$O$1000,MATCH(R540,Potentials!$A$1:$A$1000,0),MATCH("Origine setup",Potentials!$A$1:$O$1,0))&lt;&gt;"",0,
IF($A$2="Tous",
IF(AND($AM$2=0,$AN$2=0,DATE(YEAR(AN540),MONTH(AN540),DAY(AN540))&gt;=$O$6,(DATE(YEAR(AN540),MONTH(AN540),DAY(AN540))&lt;=$O$3),INDEX(Potentials!$A$1:$O$10000,MATCH(AM540,Potentials!$A$1:$A$1000,0),MATCH("Statut",Potentials!$A$1:$O$1,0))="9 -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IF(AND($AM$2&lt;&gt;0,$AN$2&lt;&gt;0,DATE(YEAR(AN540),MONTH(AN540),DAY(AN540))&gt;=$AM$2,(DATE(YEAR(AN540),MONTH(AN540),DAY(AN540))&lt;=$AN$2),INDEX(Potentials!$A$1:$O$10000,MATCH(AM540,Potentials!$A$1:$A$1000,0),MATCH("Statut",Potentials!$A$1:$O$1,0))="9 - Perdu"),1,0)),
IF(AND($AM$2=0,$AN$2=0,DATE(YEAR(AN540),MONTH(AN540),DAY(AN540))&gt;=$O$6,(DATE(YEAR(AN540),MONTH(AN540),DAY(AN540))&lt;=$O$3),INDEX(Potentials!$A$1:$O$1000,MATCH(AM540,Potentials!$A$1:$A$1000,0),MATCH("Groupe",Potentials!$A$1:$O$1,0))=$A$2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,MATCH(AM540,Potentials!$A$1:$A$1000,0),MATCH("Groupe",Potentials!$A$1:$O$1,0))=$A$2,INDEX(Potentials!$A$1:$O$10000,MATCH(AM540,Potentials!$A$1:$A$1000,0),MATCH("Statut",Potentials!$A$1:$O$1,0))="9 - Perdu"),1,0))))</f>
      </c>
      <c r="AP540" s="47" t="str">
        <f>IF(AO540&lt;&gt;0,SUM($AO$4:AO540),0)</f>
      </c>
      <c r="AQ540" s="1"/>
      <c r="AR540" s="17"/>
      <c r="AT540" t="str">
        <f>IF(COUNTIF($AT$4:AT539,Potentials!B538)&gt;0,"",Potentials!B538)</f>
      </c>
      <c r="AU540" s="2" t="str">
        <f t="array" ref="AU540" aca="1" ca="1">IF($A$2="Tous",SUMPRODUCT((Potentials!$F$2:$F$2000)*(Potentials!$B$2:$B$2000=AT540)*(Potentials!$E$2:$E$2000&lt;&gt;"8 - Gagne")*(Potentials!$E$2:$E$2000&lt;&gt;"9 - Perdu")*(Potentials!$E$2:$E$2000&lt;&gt;"10 - Gele"))
+SUMPRODUCT((Potentials!$F$2:$F$2000=0)*(Potentials!$B$2:$B$2000=AT540)*(Potentials!$D$2:$D$2000)*(Potentials!$E$2:$E$2000&lt;&gt;"8 - Gagne")*(Potentials!$E$2:$E$2000&lt;&gt;"9 - Perdu")*(Potentials!$E$2:$E$2000&lt;&gt;"10 - Gele")),
SUMPRODUCT((Potentials!$F$2:$F$2000)*(Potentials!$B$2:$B$2000=AT540)*(Potentials!$E$2:$E$2000&lt;&gt;"8 - Gagne")*(Potentials!$E$2:$E$2000&lt;&gt;"9 - Perdu")*(Potentials!$E$2:$E$2000&lt;&gt;"10 - Gele")*(Potentials!$O$2:$O$2000=$A$2))
+SUMPRODUCT((Potentials!$F$2:$F$2000=0)*(Potentials!$B$2:$B$2000=AT540)*(Potentials!$D$2:$D$2000)*(Potentials!$E$2:$E$2000&lt;&gt;"8 - Gagne")*(Potentials!$E$2:$E$2000&lt;&gt;"9 - Perdu")*(Potentials!$E$2:$E$2000&lt;&gt;"10 - Gele")*(Potentials!$O$2:$O$2000=$A$2)))</f>
      </c>
      <c r="BA540" t="str">
        <f>Potentials!A538</f>
      </c>
      <c r="BB540" s="2" t="str">
        <f t="array" ref="BB540" aca="1" ca="1">IF($A$2="Tous",SUMPRODUCT((Potentials!$F$2:$F$2000)*(Potentials!$A$2:$A$2000=BA540)*(Potentials!$E$2:$E$2000&lt;&gt;"8 - Gagne")*(Potentials!$E$2:$E$2000&lt;&gt;"9 - Perdu")*(Potentials!$E$2:$E$2000&lt;&gt;"10 - Gele"))
+SUMPRODUCT((Potentials!$F$2:$F$2000=0)*(Potentials!$A$2:$A$2000=BA540)*(Potentials!$D$2:$D$2000)*(Potentials!$E$2:$E$2000&lt;&gt;"8 - Gagne")*(Potentials!$E$2:$E$2000&lt;&gt;"9 - Perdu")*(Potentials!$E$2:$E$2000&lt;&gt;"10 - Gele")),
SUMPRODUCT((Potentials!$F$2:$F$2000)*(Potentials!$A$2:$A$2000=BA540)*(Potentials!$E$2:$E$2000&lt;&gt;"8 - Gagne")*(Potentials!$E$2:$E$2000&lt;&gt;"9 - Perdu")*(Potentials!$E$2:$E$2000&lt;&gt;"10 - Gele")*(Potentials!$O$2:$O$2000=$A$2))
+SUMPRODUCT((Potentials!$F$2:$F$2000=0)*(Potentials!$A$2:$A$2000=BA540)*(Potentials!$D$2:$D$2000)*(Potentials!$E$2:$E$2000&lt;&gt;"8 - Gagne")*(Potentials!$E$2:$E$2000&lt;&gt;"9 - Perdu")*(Potentials!$E$2:$E$2000&lt;&gt;"10 - Gele")*(Potentials!$O$2:$O$2000=$A$2)))</f>
      </c>
    </row>
    <row r="541" spans="1:113">
      <c r="R541" t="str">
        <f>Potentials!A539</f>
      </c>
      <c r="S541" s="1" t="str">
        <f>Potentials!M539</f>
      </c>
      <c r="T541" s="47" t="str">
        <f>IF(INDEX(Potentials!$A$1:$O$1000,MATCH(R541,Potentials!$A$1:$A$1000,0),MATCH("Origine setup",Potentials!$A$1:$O$1,0))&lt;&gt;"",0,
IF($A$2="Tous",
IF(AND($R$2=0,$S$2=0,DATE(YEAR(S541),MONTH(S541),DAY(S541))&gt;=$O$6,(DATE(YEAR(S541),MONTH(S541),DAY(S541))&lt;=$O$3),LEFT(R541,3)="PRA"),1,
IF(AND($R$2&lt;&gt;0,$S$2&lt;&gt;0,DATE(YEAR(S541),MONTH(S541),DAY(S541))&gt;=$R$2,(DATE(YEAR(S541),MONTH(S541),DAY(S541))&lt;=$S$2),LEFT(R541,3)="PRA"),1,0)),
IF(AND($R$2=0,$S$2=0,DATE(YEAR(S541),MONTH(S541),DAY(S541))&gt;=$O$6,(DATE(YEAR(S541),MONTH(S541),DAY(S541))&lt;=$O$3),INDEX(Potentials!$A$1:$O$1000,MATCH(R541,Potentials!$A$1:$A$1000,0),MATCH("Groupe",Potentials!$A$1:$O$1,0))=$A$2,LEFT(R541,3)="PRA"),1,
IF(AND($R$2&lt;&gt;0,$S$2&lt;&gt;0,DATE(YEAR(S541),MONTH(S541),DAY(S541))&gt;=$R$2,(DATE(YEAR(S541),MONTH(S541),DAY(S541))&lt;=$S$2),INDEX(Potentials!$A$1:$O$1000,MATCH(R541,Potentials!$A$1:$A$1000,0),MATCH("Groupe",Potentials!$A$1:$O$1,0))=$A$2,LEFT(R541,3)="PRA"),1,0))))</f>
      </c>
      <c r="U541" s="47" t="str">
        <f>IF(T541&lt;&gt;0,SUM($T$4:T541),0)</f>
      </c>
      <c r="V541" s="1"/>
      <c r="W541" s="17"/>
      <c r="Y541" t="str">
        <f>Projects!A539</f>
      </c>
      <c r="Z541" s="1" t="str">
        <f>Projects!I539</f>
      </c>
      <c r="AA541" s="47" t="str">
        <f>IF($A$2="Tous",
IF(AND($Y$2=0,$Z$2=0,DATE(YEAR(Z541),MONTH(Z541),DAY(Z541))&gt;=$O$6,(DATE(YEAR(Z541),MONTH(Z541),DAY(Z541))&lt;=$O$3)),1,
IF(AND($Y$2&lt;&gt;0,$Z$2&lt;&gt;0,DATE(YEAR(Z541),MONTH(Z541),DAY(Z541))&gt;=$Y$2,(DATE(YEAR(Z541),MONTH(Z541),DAY(Z541))&lt;=$Z$2)),1,0)),
IF(AND($Y$2=0,$Z$2=0,DATE(YEAR(Z541),MONTH(Z541),DAY(Z541))&gt;=$O$6,(DATE(YEAR(Z541),MONTH(Z541),DAY(Z541))&lt;=$O$3),INDEX(Projects!$A$1:$O$1000,MATCH(Y541,Projects!$A$1:$A$1000,0),MATCH("Groupe",Projects!$A$1:$O$1,0))=$A$2),1,
IF(AND($Y$2&lt;&gt;0,$Z$2&lt;&gt;0,DATE(YEAR(Z541),MONTH(Z541),DAY(Z541))&gt;=$Y$2,(DATE(YEAR(Z541),MONTH(Z541),DAY(Z541))&lt;=$Z$2),INDEX(Projects!$A$1:$O$1000,MATCH(Y541,Projects!$A$1:$A$1000,0),MATCH("Groupe",Projects!$A$1:$O$1,0))=$A$2),1,0)))</f>
      </c>
      <c r="AB541" s="47" t="str">
        <f>IF(AA541&lt;&gt;0,SUM($AA$4:AA541),0)</f>
      </c>
      <c r="AC541" s="1"/>
      <c r="AD541" s="17"/>
      <c r="AF541" t="str">
        <f>Projects!A539</f>
      </c>
      <c r="AG541" s="1" t="str">
        <f>Projects!D539</f>
      </c>
      <c r="AH541" s="47" t="str">
        <f>IF($A$2="Tous",
IF(AND($AF$2=0,$AG$2=0,DATE(YEAR(AG541),MONTH(AG541),DAY(AG541))&gt;=$O$6,(DATE(YEAR(AG541),MONTH(AG541),DAY(AG541))&lt;=$O$3)),1,
IF(AND($AF$2&lt;&gt;0,$AG$2&lt;&gt;0,DATE(YEAR(AG541),MONTH(AG541),DAY(AG541))&gt;=$AF$2,(DATE(YEAR(AG541),MONTH(AG541),DAY(AG541))&lt;=$AG$2)),1,0)),
IF(AND($AF$2=0,$AG$2=0,DATE(YEAR(AG541),MONTH(AG541),DAY(AG541))&gt;=$O$6,(DATE(YEAR(AG541),MONTH(AG541),DAY(AG541))&lt;=$O$3),INDEX(Projects!$A$1:$O$1000,MATCH(AF541,Projects!$A$1:$A$1000,0),MATCH("Groupe",Projects!$A$1:$O$1,0))=$A$2),1,
IF(AND($AF$2&lt;&gt;0,$AG$2&lt;&gt;0,DATE(YEAR(AG541),MONTH(AG541),DAY(AG541))&gt;=$AF$2,(DATE(YEAR(AG541),MONTH(AG541),DAY(AG541))&lt;=$AG$2),INDEX(Projects!$A$1:$O$1000,MATCH(AF541,Projects!$A$1:$A$1000,0),MATCH("Groupe",Projects!$A$1:$O$1,0))=$A$2),1,0)))</f>
      </c>
      <c r="AI541" s="47" t="str">
        <f>IF(AH541&lt;&gt;0,SUM($AH$4:AH541),0)</f>
      </c>
      <c r="AJ541" s="1"/>
      <c r="AK541" s="17"/>
      <c r="AM541" t="str">
        <f>Potentials!A539</f>
      </c>
      <c r="AN541" s="1" t="str">
        <f>Potentials!L539</f>
      </c>
      <c r="AO541" s="47" t="str">
        <f>IF(INDEX(Potentials!$A$1:$O$1000,MATCH(R541,Potentials!$A$1:$A$1000,0),MATCH("Origine setup",Potentials!$A$1:$O$1,0))&lt;&gt;"",0,
IF($A$2="Tous",
IF(AND($AM$2=0,$AN$2=0,DATE(YEAR(AN541),MONTH(AN541),DAY(AN541))&gt;=$O$6,(DATE(YEAR(AN541),MONTH(AN541),DAY(AN541))&lt;=$O$3),INDEX(Potentials!$A$1:$O$10000,MATCH(AM541,Potentials!$A$1:$A$1000,0),MATCH("Statut",Potentials!$A$1:$O$1,0))="9 -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IF(AND($AM$2&lt;&gt;0,$AN$2&lt;&gt;0,DATE(YEAR(AN541),MONTH(AN541),DAY(AN541))&gt;=$AM$2,(DATE(YEAR(AN541),MONTH(AN541),DAY(AN541))&lt;=$AN$2),INDEX(Potentials!$A$1:$O$10000,MATCH(AM541,Potentials!$A$1:$A$1000,0),MATCH("Statut",Potentials!$A$1:$O$1,0))="9 - Perdu"),1,0)),
IF(AND($AM$2=0,$AN$2=0,DATE(YEAR(AN541),MONTH(AN541),DAY(AN541))&gt;=$O$6,(DATE(YEAR(AN541),MONTH(AN541),DAY(AN541))&lt;=$O$3),INDEX(Potentials!$A$1:$O$1000,MATCH(AM541,Potentials!$A$1:$A$1000,0),MATCH("Groupe",Potentials!$A$1:$O$1,0))=$A$2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,MATCH(AM541,Potentials!$A$1:$A$1000,0),MATCH("Groupe",Potentials!$A$1:$O$1,0))=$A$2,INDEX(Potentials!$A$1:$O$10000,MATCH(AM541,Potentials!$A$1:$A$1000,0),MATCH("Statut",Potentials!$A$1:$O$1,0))="9 - Perdu"),1,0))))</f>
      </c>
      <c r="AP541" s="47" t="str">
        <f>IF(AO541&lt;&gt;0,SUM($AO$4:AO541),0)</f>
      </c>
      <c r="AQ541" s="1"/>
      <c r="AR541" s="17"/>
      <c r="AT541" t="str">
        <f>IF(COUNTIF($AT$4:AT540,Potentials!B539)&gt;0,"",Potentials!B539)</f>
      </c>
      <c r="AU541" s="2" t="str">
        <f t="array" ref="AU541" aca="1" ca="1">IF($A$2="Tous",SUMPRODUCT((Potentials!$F$2:$F$2000)*(Potentials!$B$2:$B$2000=AT541)*(Potentials!$E$2:$E$2000&lt;&gt;"8 - Gagne")*(Potentials!$E$2:$E$2000&lt;&gt;"9 - Perdu")*(Potentials!$E$2:$E$2000&lt;&gt;"10 - Gele"))
+SUMPRODUCT((Potentials!$F$2:$F$2000=0)*(Potentials!$B$2:$B$2000=AT541)*(Potentials!$D$2:$D$2000)*(Potentials!$E$2:$E$2000&lt;&gt;"8 - Gagne")*(Potentials!$E$2:$E$2000&lt;&gt;"9 - Perdu")*(Potentials!$E$2:$E$2000&lt;&gt;"10 - Gele")),
SUMPRODUCT((Potentials!$F$2:$F$2000)*(Potentials!$B$2:$B$2000=AT541)*(Potentials!$E$2:$E$2000&lt;&gt;"8 - Gagne")*(Potentials!$E$2:$E$2000&lt;&gt;"9 - Perdu")*(Potentials!$E$2:$E$2000&lt;&gt;"10 - Gele")*(Potentials!$O$2:$O$2000=$A$2))
+SUMPRODUCT((Potentials!$F$2:$F$2000=0)*(Potentials!$B$2:$B$2000=AT541)*(Potentials!$D$2:$D$2000)*(Potentials!$E$2:$E$2000&lt;&gt;"8 - Gagne")*(Potentials!$E$2:$E$2000&lt;&gt;"9 - Perdu")*(Potentials!$E$2:$E$2000&lt;&gt;"10 - Gele")*(Potentials!$O$2:$O$2000=$A$2)))</f>
      </c>
      <c r="BA541" t="str">
        <f>Potentials!A539</f>
      </c>
      <c r="BB541" s="2" t="str">
        <f t="array" ref="BB541" aca="1" ca="1">IF($A$2="Tous",SUMPRODUCT((Potentials!$F$2:$F$2000)*(Potentials!$A$2:$A$2000=BA541)*(Potentials!$E$2:$E$2000&lt;&gt;"8 - Gagne")*(Potentials!$E$2:$E$2000&lt;&gt;"9 - Perdu")*(Potentials!$E$2:$E$2000&lt;&gt;"10 - Gele"))
+SUMPRODUCT((Potentials!$F$2:$F$2000=0)*(Potentials!$A$2:$A$2000=BA541)*(Potentials!$D$2:$D$2000)*(Potentials!$E$2:$E$2000&lt;&gt;"8 - Gagne")*(Potentials!$E$2:$E$2000&lt;&gt;"9 - Perdu")*(Potentials!$E$2:$E$2000&lt;&gt;"10 - Gele")),
SUMPRODUCT((Potentials!$F$2:$F$2000)*(Potentials!$A$2:$A$2000=BA541)*(Potentials!$E$2:$E$2000&lt;&gt;"8 - Gagne")*(Potentials!$E$2:$E$2000&lt;&gt;"9 - Perdu")*(Potentials!$E$2:$E$2000&lt;&gt;"10 - Gele")*(Potentials!$O$2:$O$2000=$A$2))
+SUMPRODUCT((Potentials!$F$2:$F$2000=0)*(Potentials!$A$2:$A$2000=BA541)*(Potentials!$D$2:$D$2000)*(Potentials!$E$2:$E$2000&lt;&gt;"8 - Gagne")*(Potentials!$E$2:$E$2000&lt;&gt;"9 - Perdu")*(Potentials!$E$2:$E$2000&lt;&gt;"10 - Gele")*(Potentials!$O$2:$O$2000=$A$2)))</f>
      </c>
    </row>
    <row r="542" spans="1:113">
      <c r="R542" t="str">
        <f>Potentials!A540</f>
      </c>
      <c r="S542" s="1" t="str">
        <f>Potentials!M540</f>
      </c>
      <c r="T542" s="47" t="str">
        <f>IF(INDEX(Potentials!$A$1:$O$1000,MATCH(R542,Potentials!$A$1:$A$1000,0),MATCH("Origine setup",Potentials!$A$1:$O$1,0))&lt;&gt;"",0,
IF($A$2="Tous",
IF(AND($R$2=0,$S$2=0,DATE(YEAR(S542),MONTH(S542),DAY(S542))&gt;=$O$6,(DATE(YEAR(S542),MONTH(S542),DAY(S542))&lt;=$O$3),LEFT(R542,3)="PRA"),1,
IF(AND($R$2&lt;&gt;0,$S$2&lt;&gt;0,DATE(YEAR(S542),MONTH(S542),DAY(S542))&gt;=$R$2,(DATE(YEAR(S542),MONTH(S542),DAY(S542))&lt;=$S$2),LEFT(R542,3)="PRA"),1,0)),
IF(AND($R$2=0,$S$2=0,DATE(YEAR(S542),MONTH(S542),DAY(S542))&gt;=$O$6,(DATE(YEAR(S542),MONTH(S542),DAY(S542))&lt;=$O$3),INDEX(Potentials!$A$1:$O$1000,MATCH(R542,Potentials!$A$1:$A$1000,0),MATCH("Groupe",Potentials!$A$1:$O$1,0))=$A$2,LEFT(R542,3)="PRA"),1,
IF(AND($R$2&lt;&gt;0,$S$2&lt;&gt;0,DATE(YEAR(S542),MONTH(S542),DAY(S542))&gt;=$R$2,(DATE(YEAR(S542),MONTH(S542),DAY(S542))&lt;=$S$2),INDEX(Potentials!$A$1:$O$1000,MATCH(R542,Potentials!$A$1:$A$1000,0),MATCH("Groupe",Potentials!$A$1:$O$1,0))=$A$2,LEFT(R542,3)="PRA"),1,0))))</f>
      </c>
      <c r="U542" s="47" t="str">
        <f>IF(T542&lt;&gt;0,SUM($T$4:T542),0)</f>
      </c>
      <c r="V542" s="1"/>
      <c r="W542" s="17"/>
      <c r="Y542" t="str">
        <f>Projects!A540</f>
      </c>
      <c r="Z542" s="1" t="str">
        <f>Projects!I540</f>
      </c>
      <c r="AA542" s="47" t="str">
        <f>IF($A$2="Tous",
IF(AND($Y$2=0,$Z$2=0,DATE(YEAR(Z542),MONTH(Z542),DAY(Z542))&gt;=$O$6,(DATE(YEAR(Z542),MONTH(Z542),DAY(Z542))&lt;=$O$3)),1,
IF(AND($Y$2&lt;&gt;0,$Z$2&lt;&gt;0,DATE(YEAR(Z542),MONTH(Z542),DAY(Z542))&gt;=$Y$2,(DATE(YEAR(Z542),MONTH(Z542),DAY(Z542))&lt;=$Z$2)),1,0)),
IF(AND($Y$2=0,$Z$2=0,DATE(YEAR(Z542),MONTH(Z542),DAY(Z542))&gt;=$O$6,(DATE(YEAR(Z542),MONTH(Z542),DAY(Z542))&lt;=$O$3),INDEX(Projects!$A$1:$O$1000,MATCH(Y542,Projects!$A$1:$A$1000,0),MATCH("Groupe",Projects!$A$1:$O$1,0))=$A$2),1,
IF(AND($Y$2&lt;&gt;0,$Z$2&lt;&gt;0,DATE(YEAR(Z542),MONTH(Z542),DAY(Z542))&gt;=$Y$2,(DATE(YEAR(Z542),MONTH(Z542),DAY(Z542))&lt;=$Z$2),INDEX(Projects!$A$1:$O$1000,MATCH(Y542,Projects!$A$1:$A$1000,0),MATCH("Groupe",Projects!$A$1:$O$1,0))=$A$2),1,0)))</f>
      </c>
      <c r="AB542" s="47" t="str">
        <f>IF(AA542&lt;&gt;0,SUM($AA$4:AA542),0)</f>
      </c>
      <c r="AC542" s="1"/>
      <c r="AD542" s="17"/>
      <c r="AF542" t="str">
        <f>Projects!A540</f>
      </c>
      <c r="AG542" s="1" t="str">
        <f>Projects!D540</f>
      </c>
      <c r="AH542" s="47" t="str">
        <f>IF($A$2="Tous",
IF(AND($AF$2=0,$AG$2=0,DATE(YEAR(AG542),MONTH(AG542),DAY(AG542))&gt;=$O$6,(DATE(YEAR(AG542),MONTH(AG542),DAY(AG542))&lt;=$O$3)),1,
IF(AND($AF$2&lt;&gt;0,$AG$2&lt;&gt;0,DATE(YEAR(AG542),MONTH(AG542),DAY(AG542))&gt;=$AF$2,(DATE(YEAR(AG542),MONTH(AG542),DAY(AG542))&lt;=$AG$2)),1,0)),
IF(AND($AF$2=0,$AG$2=0,DATE(YEAR(AG542),MONTH(AG542),DAY(AG542))&gt;=$O$6,(DATE(YEAR(AG542),MONTH(AG542),DAY(AG542))&lt;=$O$3),INDEX(Projects!$A$1:$O$1000,MATCH(AF542,Projects!$A$1:$A$1000,0),MATCH("Groupe",Projects!$A$1:$O$1,0))=$A$2),1,
IF(AND($AF$2&lt;&gt;0,$AG$2&lt;&gt;0,DATE(YEAR(AG542),MONTH(AG542),DAY(AG542))&gt;=$AF$2,(DATE(YEAR(AG542),MONTH(AG542),DAY(AG542))&lt;=$AG$2),INDEX(Projects!$A$1:$O$1000,MATCH(AF542,Projects!$A$1:$A$1000,0),MATCH("Groupe",Projects!$A$1:$O$1,0))=$A$2),1,0)))</f>
      </c>
      <c r="AI542" s="47" t="str">
        <f>IF(AH542&lt;&gt;0,SUM($AH$4:AH542),0)</f>
      </c>
      <c r="AJ542" s="1"/>
      <c r="AK542" s="17"/>
      <c r="AM542" t="str">
        <f>Potentials!A540</f>
      </c>
      <c r="AN542" s="1" t="str">
        <f>Potentials!L540</f>
      </c>
      <c r="AO542" s="47" t="str">
        <f>IF(INDEX(Potentials!$A$1:$O$1000,MATCH(R542,Potentials!$A$1:$A$1000,0),MATCH("Origine setup",Potentials!$A$1:$O$1,0))&lt;&gt;"",0,
IF($A$2="Tous",
IF(AND($AM$2=0,$AN$2=0,DATE(YEAR(AN542),MONTH(AN542),DAY(AN542))&gt;=$O$6,(DATE(YEAR(AN542),MONTH(AN542),DAY(AN542))&lt;=$O$3),INDEX(Potentials!$A$1:$O$10000,MATCH(AM542,Potentials!$A$1:$A$1000,0),MATCH("Statut",Potentials!$A$1:$O$1,0))="9 -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IF(AND($AM$2&lt;&gt;0,$AN$2&lt;&gt;0,DATE(YEAR(AN542),MONTH(AN542),DAY(AN542))&gt;=$AM$2,(DATE(YEAR(AN542),MONTH(AN542),DAY(AN542))&lt;=$AN$2),INDEX(Potentials!$A$1:$O$10000,MATCH(AM542,Potentials!$A$1:$A$1000,0),MATCH("Statut",Potentials!$A$1:$O$1,0))="9 - Perdu"),1,0)),
IF(AND($AM$2=0,$AN$2=0,DATE(YEAR(AN542),MONTH(AN542),DAY(AN542))&gt;=$O$6,(DATE(YEAR(AN542),MONTH(AN542),DAY(AN542))&lt;=$O$3),INDEX(Potentials!$A$1:$O$1000,MATCH(AM542,Potentials!$A$1:$A$1000,0),MATCH("Groupe",Potentials!$A$1:$O$1,0))=$A$2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,MATCH(AM542,Potentials!$A$1:$A$1000,0),MATCH("Groupe",Potentials!$A$1:$O$1,0))=$A$2,INDEX(Potentials!$A$1:$O$10000,MATCH(AM542,Potentials!$A$1:$A$1000,0),MATCH("Statut",Potentials!$A$1:$O$1,0))="9 - Perdu"),1,0))))</f>
      </c>
      <c r="AP542" s="47" t="str">
        <f>IF(AO542&lt;&gt;0,SUM($AO$4:AO542),0)</f>
      </c>
      <c r="AQ542" s="1"/>
      <c r="AR542" s="17"/>
      <c r="AT542" t="str">
        <f>IF(COUNTIF($AT$4:AT541,Potentials!B540)&gt;0,"",Potentials!B540)</f>
      </c>
      <c r="AU542" s="2" t="str">
        <f t="array" ref="AU542" aca="1" ca="1">IF($A$2="Tous",SUMPRODUCT((Potentials!$F$2:$F$2000)*(Potentials!$B$2:$B$2000=AT542)*(Potentials!$E$2:$E$2000&lt;&gt;"8 - Gagne")*(Potentials!$E$2:$E$2000&lt;&gt;"9 - Perdu")*(Potentials!$E$2:$E$2000&lt;&gt;"10 - Gele"))
+SUMPRODUCT((Potentials!$F$2:$F$2000=0)*(Potentials!$B$2:$B$2000=AT542)*(Potentials!$D$2:$D$2000)*(Potentials!$E$2:$E$2000&lt;&gt;"8 - Gagne")*(Potentials!$E$2:$E$2000&lt;&gt;"9 - Perdu")*(Potentials!$E$2:$E$2000&lt;&gt;"10 - Gele")),
SUMPRODUCT((Potentials!$F$2:$F$2000)*(Potentials!$B$2:$B$2000=AT542)*(Potentials!$E$2:$E$2000&lt;&gt;"8 - Gagne")*(Potentials!$E$2:$E$2000&lt;&gt;"9 - Perdu")*(Potentials!$E$2:$E$2000&lt;&gt;"10 - Gele")*(Potentials!$O$2:$O$2000=$A$2))
+SUMPRODUCT((Potentials!$F$2:$F$2000=0)*(Potentials!$B$2:$B$2000=AT542)*(Potentials!$D$2:$D$2000)*(Potentials!$E$2:$E$2000&lt;&gt;"8 - Gagne")*(Potentials!$E$2:$E$2000&lt;&gt;"9 - Perdu")*(Potentials!$E$2:$E$2000&lt;&gt;"10 - Gele")*(Potentials!$O$2:$O$2000=$A$2)))</f>
      </c>
      <c r="BA542" t="str">
        <f>Potentials!A540</f>
      </c>
      <c r="BB542" s="2" t="str">
        <f t="array" ref="BB542" aca="1" ca="1">IF($A$2="Tous",SUMPRODUCT((Potentials!$F$2:$F$2000)*(Potentials!$A$2:$A$2000=BA542)*(Potentials!$E$2:$E$2000&lt;&gt;"8 - Gagne")*(Potentials!$E$2:$E$2000&lt;&gt;"9 - Perdu")*(Potentials!$E$2:$E$2000&lt;&gt;"10 - Gele"))
+SUMPRODUCT((Potentials!$F$2:$F$2000=0)*(Potentials!$A$2:$A$2000=BA542)*(Potentials!$D$2:$D$2000)*(Potentials!$E$2:$E$2000&lt;&gt;"8 - Gagne")*(Potentials!$E$2:$E$2000&lt;&gt;"9 - Perdu")*(Potentials!$E$2:$E$2000&lt;&gt;"10 - Gele")),
SUMPRODUCT((Potentials!$F$2:$F$2000)*(Potentials!$A$2:$A$2000=BA542)*(Potentials!$E$2:$E$2000&lt;&gt;"8 - Gagne")*(Potentials!$E$2:$E$2000&lt;&gt;"9 - Perdu")*(Potentials!$E$2:$E$2000&lt;&gt;"10 - Gele")*(Potentials!$O$2:$O$2000=$A$2))
+SUMPRODUCT((Potentials!$F$2:$F$2000=0)*(Potentials!$A$2:$A$2000=BA542)*(Potentials!$D$2:$D$2000)*(Potentials!$E$2:$E$2000&lt;&gt;"8 - Gagne")*(Potentials!$E$2:$E$2000&lt;&gt;"9 - Perdu")*(Potentials!$E$2:$E$2000&lt;&gt;"10 - Gele")*(Potentials!$O$2:$O$2000=$A$2)))</f>
      </c>
    </row>
    <row r="543" spans="1:113">
      <c r="R543" t="str">
        <f>Potentials!A541</f>
      </c>
      <c r="S543" s="1" t="str">
        <f>Potentials!M541</f>
      </c>
      <c r="T543" s="47" t="str">
        <f>IF(INDEX(Potentials!$A$1:$O$1000,MATCH(R543,Potentials!$A$1:$A$1000,0),MATCH("Origine setup",Potentials!$A$1:$O$1,0))&lt;&gt;"",0,
IF($A$2="Tous",
IF(AND($R$2=0,$S$2=0,DATE(YEAR(S543),MONTH(S543),DAY(S543))&gt;=$O$6,(DATE(YEAR(S543),MONTH(S543),DAY(S543))&lt;=$O$3),LEFT(R543,3)="PRA"),1,
IF(AND($R$2&lt;&gt;0,$S$2&lt;&gt;0,DATE(YEAR(S543),MONTH(S543),DAY(S543))&gt;=$R$2,(DATE(YEAR(S543),MONTH(S543),DAY(S543))&lt;=$S$2),LEFT(R543,3)="PRA"),1,0)),
IF(AND($R$2=0,$S$2=0,DATE(YEAR(S543),MONTH(S543),DAY(S543))&gt;=$O$6,(DATE(YEAR(S543),MONTH(S543),DAY(S543))&lt;=$O$3),INDEX(Potentials!$A$1:$O$1000,MATCH(R543,Potentials!$A$1:$A$1000,0),MATCH("Groupe",Potentials!$A$1:$O$1,0))=$A$2,LEFT(R543,3)="PRA"),1,
IF(AND($R$2&lt;&gt;0,$S$2&lt;&gt;0,DATE(YEAR(S543),MONTH(S543),DAY(S543))&gt;=$R$2,(DATE(YEAR(S543),MONTH(S543),DAY(S543))&lt;=$S$2),INDEX(Potentials!$A$1:$O$1000,MATCH(R543,Potentials!$A$1:$A$1000,0),MATCH("Groupe",Potentials!$A$1:$O$1,0))=$A$2,LEFT(R543,3)="PRA"),1,0))))</f>
      </c>
      <c r="U543" s="47" t="str">
        <f>IF(T543&lt;&gt;0,SUM($T$4:T543),0)</f>
      </c>
      <c r="V543" s="1"/>
      <c r="W543" s="17"/>
      <c r="Y543" t="str">
        <f>Projects!A541</f>
      </c>
      <c r="Z543" s="1" t="str">
        <f>Projects!I541</f>
      </c>
      <c r="AA543" s="47" t="str">
        <f>IF($A$2="Tous",
IF(AND($Y$2=0,$Z$2=0,DATE(YEAR(Z543),MONTH(Z543),DAY(Z543))&gt;=$O$6,(DATE(YEAR(Z543),MONTH(Z543),DAY(Z543))&lt;=$O$3)),1,
IF(AND($Y$2&lt;&gt;0,$Z$2&lt;&gt;0,DATE(YEAR(Z543),MONTH(Z543),DAY(Z543))&gt;=$Y$2,(DATE(YEAR(Z543),MONTH(Z543),DAY(Z543))&lt;=$Z$2)),1,0)),
IF(AND($Y$2=0,$Z$2=0,DATE(YEAR(Z543),MONTH(Z543),DAY(Z543))&gt;=$O$6,(DATE(YEAR(Z543),MONTH(Z543),DAY(Z543))&lt;=$O$3),INDEX(Projects!$A$1:$O$1000,MATCH(Y543,Projects!$A$1:$A$1000,0),MATCH("Groupe",Projects!$A$1:$O$1,0))=$A$2),1,
IF(AND($Y$2&lt;&gt;0,$Z$2&lt;&gt;0,DATE(YEAR(Z543),MONTH(Z543),DAY(Z543))&gt;=$Y$2,(DATE(YEAR(Z543),MONTH(Z543),DAY(Z543))&lt;=$Z$2),INDEX(Projects!$A$1:$O$1000,MATCH(Y543,Projects!$A$1:$A$1000,0),MATCH("Groupe",Projects!$A$1:$O$1,0))=$A$2),1,0)))</f>
      </c>
      <c r="AB543" s="47" t="str">
        <f>IF(AA543&lt;&gt;0,SUM($AA$4:AA543),0)</f>
      </c>
      <c r="AC543" s="1"/>
      <c r="AD543" s="17"/>
      <c r="AF543" t="str">
        <f>Projects!A541</f>
      </c>
      <c r="AG543" s="1" t="str">
        <f>Projects!D541</f>
      </c>
      <c r="AH543" s="47" t="str">
        <f>IF($A$2="Tous",
IF(AND($AF$2=0,$AG$2=0,DATE(YEAR(AG543),MONTH(AG543),DAY(AG543))&gt;=$O$6,(DATE(YEAR(AG543),MONTH(AG543),DAY(AG543))&lt;=$O$3)),1,
IF(AND($AF$2&lt;&gt;0,$AG$2&lt;&gt;0,DATE(YEAR(AG543),MONTH(AG543),DAY(AG543))&gt;=$AF$2,(DATE(YEAR(AG543),MONTH(AG543),DAY(AG543))&lt;=$AG$2)),1,0)),
IF(AND($AF$2=0,$AG$2=0,DATE(YEAR(AG543),MONTH(AG543),DAY(AG543))&gt;=$O$6,(DATE(YEAR(AG543),MONTH(AG543),DAY(AG543))&lt;=$O$3),INDEX(Projects!$A$1:$O$1000,MATCH(AF543,Projects!$A$1:$A$1000,0),MATCH("Groupe",Projects!$A$1:$O$1,0))=$A$2),1,
IF(AND($AF$2&lt;&gt;0,$AG$2&lt;&gt;0,DATE(YEAR(AG543),MONTH(AG543),DAY(AG543))&gt;=$AF$2,(DATE(YEAR(AG543),MONTH(AG543),DAY(AG543))&lt;=$AG$2),INDEX(Projects!$A$1:$O$1000,MATCH(AF543,Projects!$A$1:$A$1000,0),MATCH("Groupe",Projects!$A$1:$O$1,0))=$A$2),1,0)))</f>
      </c>
      <c r="AI543" s="47" t="str">
        <f>IF(AH543&lt;&gt;0,SUM($AH$4:AH543),0)</f>
      </c>
      <c r="AJ543" s="1"/>
      <c r="AK543" s="17"/>
      <c r="AM543" t="str">
        <f>Potentials!A541</f>
      </c>
      <c r="AN543" s="1" t="str">
        <f>Potentials!L541</f>
      </c>
      <c r="AO543" s="47" t="str">
        <f>IF(INDEX(Potentials!$A$1:$O$1000,MATCH(R543,Potentials!$A$1:$A$1000,0),MATCH("Origine setup",Potentials!$A$1:$O$1,0))&lt;&gt;"",0,
IF($A$2="Tous",
IF(AND($AM$2=0,$AN$2=0,DATE(YEAR(AN543),MONTH(AN543),DAY(AN543))&gt;=$O$6,(DATE(YEAR(AN543),MONTH(AN543),DAY(AN543))&lt;=$O$3),INDEX(Potentials!$A$1:$O$10000,MATCH(AM543,Potentials!$A$1:$A$1000,0),MATCH("Statut",Potentials!$A$1:$O$1,0))="9 -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IF(AND($AM$2&lt;&gt;0,$AN$2&lt;&gt;0,DATE(YEAR(AN543),MONTH(AN543),DAY(AN543))&gt;=$AM$2,(DATE(YEAR(AN543),MONTH(AN543),DAY(AN543))&lt;=$AN$2),INDEX(Potentials!$A$1:$O$10000,MATCH(AM543,Potentials!$A$1:$A$1000,0),MATCH("Statut",Potentials!$A$1:$O$1,0))="9 - Perdu"),1,0)),
IF(AND($AM$2=0,$AN$2=0,DATE(YEAR(AN543),MONTH(AN543),DAY(AN543))&gt;=$O$6,(DATE(YEAR(AN543),MONTH(AN543),DAY(AN543))&lt;=$O$3),INDEX(Potentials!$A$1:$O$1000,MATCH(AM543,Potentials!$A$1:$A$1000,0),MATCH("Groupe",Potentials!$A$1:$O$1,0))=$A$2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,MATCH(AM543,Potentials!$A$1:$A$1000,0),MATCH("Groupe",Potentials!$A$1:$O$1,0))=$A$2,INDEX(Potentials!$A$1:$O$10000,MATCH(AM543,Potentials!$A$1:$A$1000,0),MATCH("Statut",Potentials!$A$1:$O$1,0))="9 - Perdu"),1,0))))</f>
      </c>
      <c r="AP543" s="47" t="str">
        <f>IF(AO543&lt;&gt;0,SUM($AO$4:AO543),0)</f>
      </c>
      <c r="AQ543" s="1"/>
      <c r="AR543" s="17"/>
      <c r="AT543" t="str">
        <f>IF(COUNTIF($AT$4:AT542,Potentials!B541)&gt;0,"",Potentials!B541)</f>
      </c>
      <c r="AU543" s="2" t="str">
        <f t="array" ref="AU543" aca="1" ca="1">IF($A$2="Tous",SUMPRODUCT((Potentials!$F$2:$F$2000)*(Potentials!$B$2:$B$2000=AT543)*(Potentials!$E$2:$E$2000&lt;&gt;"8 - Gagne")*(Potentials!$E$2:$E$2000&lt;&gt;"9 - Perdu")*(Potentials!$E$2:$E$2000&lt;&gt;"10 - Gele"))
+SUMPRODUCT((Potentials!$F$2:$F$2000=0)*(Potentials!$B$2:$B$2000=AT543)*(Potentials!$D$2:$D$2000)*(Potentials!$E$2:$E$2000&lt;&gt;"8 - Gagne")*(Potentials!$E$2:$E$2000&lt;&gt;"9 - Perdu")*(Potentials!$E$2:$E$2000&lt;&gt;"10 - Gele")),
SUMPRODUCT((Potentials!$F$2:$F$2000)*(Potentials!$B$2:$B$2000=AT543)*(Potentials!$E$2:$E$2000&lt;&gt;"8 - Gagne")*(Potentials!$E$2:$E$2000&lt;&gt;"9 - Perdu")*(Potentials!$E$2:$E$2000&lt;&gt;"10 - Gele")*(Potentials!$O$2:$O$2000=$A$2))
+SUMPRODUCT((Potentials!$F$2:$F$2000=0)*(Potentials!$B$2:$B$2000=AT543)*(Potentials!$D$2:$D$2000)*(Potentials!$E$2:$E$2000&lt;&gt;"8 - Gagne")*(Potentials!$E$2:$E$2000&lt;&gt;"9 - Perdu")*(Potentials!$E$2:$E$2000&lt;&gt;"10 - Gele")*(Potentials!$O$2:$O$2000=$A$2)))</f>
      </c>
      <c r="BA543" t="str">
        <f>Potentials!A541</f>
      </c>
      <c r="BB543" s="2" t="str">
        <f t="array" ref="BB543" aca="1" ca="1">IF($A$2="Tous",SUMPRODUCT((Potentials!$F$2:$F$2000)*(Potentials!$A$2:$A$2000=BA543)*(Potentials!$E$2:$E$2000&lt;&gt;"8 - Gagne")*(Potentials!$E$2:$E$2000&lt;&gt;"9 - Perdu")*(Potentials!$E$2:$E$2000&lt;&gt;"10 - Gele"))
+SUMPRODUCT((Potentials!$F$2:$F$2000=0)*(Potentials!$A$2:$A$2000=BA543)*(Potentials!$D$2:$D$2000)*(Potentials!$E$2:$E$2000&lt;&gt;"8 - Gagne")*(Potentials!$E$2:$E$2000&lt;&gt;"9 - Perdu")*(Potentials!$E$2:$E$2000&lt;&gt;"10 - Gele")),
SUMPRODUCT((Potentials!$F$2:$F$2000)*(Potentials!$A$2:$A$2000=BA543)*(Potentials!$E$2:$E$2000&lt;&gt;"8 - Gagne")*(Potentials!$E$2:$E$2000&lt;&gt;"9 - Perdu")*(Potentials!$E$2:$E$2000&lt;&gt;"10 - Gele")*(Potentials!$O$2:$O$2000=$A$2))
+SUMPRODUCT((Potentials!$F$2:$F$2000=0)*(Potentials!$A$2:$A$2000=BA543)*(Potentials!$D$2:$D$2000)*(Potentials!$E$2:$E$2000&lt;&gt;"8 - Gagne")*(Potentials!$E$2:$E$2000&lt;&gt;"9 - Perdu")*(Potentials!$E$2:$E$2000&lt;&gt;"10 - Gele")*(Potentials!$O$2:$O$2000=$A$2)))</f>
      </c>
    </row>
    <row r="544" spans="1:113">
      <c r="R544" t="str">
        <f>Potentials!A542</f>
      </c>
      <c r="S544" s="1" t="str">
        <f>Potentials!M542</f>
      </c>
      <c r="T544" s="47" t="str">
        <f>IF(INDEX(Potentials!$A$1:$O$1000,MATCH(R544,Potentials!$A$1:$A$1000,0),MATCH("Origine setup",Potentials!$A$1:$O$1,0))&lt;&gt;"",0,
IF($A$2="Tous",
IF(AND($R$2=0,$S$2=0,DATE(YEAR(S544),MONTH(S544),DAY(S544))&gt;=$O$6,(DATE(YEAR(S544),MONTH(S544),DAY(S544))&lt;=$O$3),LEFT(R544,3)="PRA"),1,
IF(AND($R$2&lt;&gt;0,$S$2&lt;&gt;0,DATE(YEAR(S544),MONTH(S544),DAY(S544))&gt;=$R$2,(DATE(YEAR(S544),MONTH(S544),DAY(S544))&lt;=$S$2),LEFT(R544,3)="PRA"),1,0)),
IF(AND($R$2=0,$S$2=0,DATE(YEAR(S544),MONTH(S544),DAY(S544))&gt;=$O$6,(DATE(YEAR(S544),MONTH(S544),DAY(S544))&lt;=$O$3),INDEX(Potentials!$A$1:$O$1000,MATCH(R544,Potentials!$A$1:$A$1000,0),MATCH("Groupe",Potentials!$A$1:$O$1,0))=$A$2,LEFT(R544,3)="PRA"),1,
IF(AND($R$2&lt;&gt;0,$S$2&lt;&gt;0,DATE(YEAR(S544),MONTH(S544),DAY(S544))&gt;=$R$2,(DATE(YEAR(S544),MONTH(S544),DAY(S544))&lt;=$S$2),INDEX(Potentials!$A$1:$O$1000,MATCH(R544,Potentials!$A$1:$A$1000,0),MATCH("Groupe",Potentials!$A$1:$O$1,0))=$A$2,LEFT(R544,3)="PRA"),1,0))))</f>
      </c>
      <c r="U544" s="47" t="str">
        <f>IF(T544&lt;&gt;0,SUM($T$4:T544),0)</f>
      </c>
      <c r="V544" s="1"/>
      <c r="W544" s="17"/>
      <c r="Y544" t="str">
        <f>Projects!A542</f>
      </c>
      <c r="Z544" s="1" t="str">
        <f>Projects!I542</f>
      </c>
      <c r="AA544" s="47" t="str">
        <f>IF($A$2="Tous",
IF(AND($Y$2=0,$Z$2=0,DATE(YEAR(Z544),MONTH(Z544),DAY(Z544))&gt;=$O$6,(DATE(YEAR(Z544),MONTH(Z544),DAY(Z544))&lt;=$O$3)),1,
IF(AND($Y$2&lt;&gt;0,$Z$2&lt;&gt;0,DATE(YEAR(Z544),MONTH(Z544),DAY(Z544))&gt;=$Y$2,(DATE(YEAR(Z544),MONTH(Z544),DAY(Z544))&lt;=$Z$2)),1,0)),
IF(AND($Y$2=0,$Z$2=0,DATE(YEAR(Z544),MONTH(Z544),DAY(Z544))&gt;=$O$6,(DATE(YEAR(Z544),MONTH(Z544),DAY(Z544))&lt;=$O$3),INDEX(Projects!$A$1:$O$1000,MATCH(Y544,Projects!$A$1:$A$1000,0),MATCH("Groupe",Projects!$A$1:$O$1,0))=$A$2),1,
IF(AND($Y$2&lt;&gt;0,$Z$2&lt;&gt;0,DATE(YEAR(Z544),MONTH(Z544),DAY(Z544))&gt;=$Y$2,(DATE(YEAR(Z544),MONTH(Z544),DAY(Z544))&lt;=$Z$2),INDEX(Projects!$A$1:$O$1000,MATCH(Y544,Projects!$A$1:$A$1000,0),MATCH("Groupe",Projects!$A$1:$O$1,0))=$A$2),1,0)))</f>
      </c>
      <c r="AB544" s="47" t="str">
        <f>IF(AA544&lt;&gt;0,SUM($AA$4:AA544),0)</f>
      </c>
      <c r="AC544" s="1"/>
      <c r="AD544" s="17"/>
      <c r="AF544" t="str">
        <f>Projects!A542</f>
      </c>
      <c r="AG544" s="1" t="str">
        <f>Projects!D542</f>
      </c>
      <c r="AH544" s="47" t="str">
        <f>IF($A$2="Tous",
IF(AND($AF$2=0,$AG$2=0,DATE(YEAR(AG544),MONTH(AG544),DAY(AG544))&gt;=$O$6,(DATE(YEAR(AG544),MONTH(AG544),DAY(AG544))&lt;=$O$3)),1,
IF(AND($AF$2&lt;&gt;0,$AG$2&lt;&gt;0,DATE(YEAR(AG544),MONTH(AG544),DAY(AG544))&gt;=$AF$2,(DATE(YEAR(AG544),MONTH(AG544),DAY(AG544))&lt;=$AG$2)),1,0)),
IF(AND($AF$2=0,$AG$2=0,DATE(YEAR(AG544),MONTH(AG544),DAY(AG544))&gt;=$O$6,(DATE(YEAR(AG544),MONTH(AG544),DAY(AG544))&lt;=$O$3),INDEX(Projects!$A$1:$O$1000,MATCH(AF544,Projects!$A$1:$A$1000,0),MATCH("Groupe",Projects!$A$1:$O$1,0))=$A$2),1,
IF(AND($AF$2&lt;&gt;0,$AG$2&lt;&gt;0,DATE(YEAR(AG544),MONTH(AG544),DAY(AG544))&gt;=$AF$2,(DATE(YEAR(AG544),MONTH(AG544),DAY(AG544))&lt;=$AG$2),INDEX(Projects!$A$1:$O$1000,MATCH(AF544,Projects!$A$1:$A$1000,0),MATCH("Groupe",Projects!$A$1:$O$1,0))=$A$2),1,0)))</f>
      </c>
      <c r="AI544" s="47" t="str">
        <f>IF(AH544&lt;&gt;0,SUM($AH$4:AH544),0)</f>
      </c>
      <c r="AJ544" s="1"/>
      <c r="AK544" s="17"/>
      <c r="AM544" t="str">
        <f>Potentials!A542</f>
      </c>
      <c r="AN544" s="1" t="str">
        <f>Potentials!L542</f>
      </c>
      <c r="AO544" s="47" t="str">
        <f>IF(INDEX(Potentials!$A$1:$O$1000,MATCH(R544,Potentials!$A$1:$A$1000,0),MATCH("Origine setup",Potentials!$A$1:$O$1,0))&lt;&gt;"",0,
IF($A$2="Tous",
IF(AND($AM$2=0,$AN$2=0,DATE(YEAR(AN544),MONTH(AN544),DAY(AN544))&gt;=$O$6,(DATE(YEAR(AN544),MONTH(AN544),DAY(AN544))&lt;=$O$3),INDEX(Potentials!$A$1:$O$10000,MATCH(AM544,Potentials!$A$1:$A$1000,0),MATCH("Statut",Potentials!$A$1:$O$1,0))="9 -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IF(AND($AM$2&lt;&gt;0,$AN$2&lt;&gt;0,DATE(YEAR(AN544),MONTH(AN544),DAY(AN544))&gt;=$AM$2,(DATE(YEAR(AN544),MONTH(AN544),DAY(AN544))&lt;=$AN$2),INDEX(Potentials!$A$1:$O$10000,MATCH(AM544,Potentials!$A$1:$A$1000,0),MATCH("Statut",Potentials!$A$1:$O$1,0))="9 - Perdu"),1,0)),
IF(AND($AM$2=0,$AN$2=0,DATE(YEAR(AN544),MONTH(AN544),DAY(AN544))&gt;=$O$6,(DATE(YEAR(AN544),MONTH(AN544),DAY(AN544))&lt;=$O$3),INDEX(Potentials!$A$1:$O$1000,MATCH(AM544,Potentials!$A$1:$A$1000,0),MATCH("Groupe",Potentials!$A$1:$O$1,0))=$A$2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,MATCH(AM544,Potentials!$A$1:$A$1000,0),MATCH("Groupe",Potentials!$A$1:$O$1,0))=$A$2,INDEX(Potentials!$A$1:$O$10000,MATCH(AM544,Potentials!$A$1:$A$1000,0),MATCH("Statut",Potentials!$A$1:$O$1,0))="9 - Perdu"),1,0))))</f>
      </c>
      <c r="AP544" s="47" t="str">
        <f>IF(AO544&lt;&gt;0,SUM($AO$4:AO544),0)</f>
      </c>
      <c r="AQ544" s="1"/>
      <c r="AR544" s="17"/>
      <c r="AT544" t="str">
        <f>IF(COUNTIF($AT$4:AT543,Potentials!B542)&gt;0,"",Potentials!B542)</f>
      </c>
      <c r="AU544" s="2" t="str">
        <f t="array" ref="AU544" aca="1" ca="1">IF($A$2="Tous",SUMPRODUCT((Potentials!$F$2:$F$2000)*(Potentials!$B$2:$B$2000=AT544)*(Potentials!$E$2:$E$2000&lt;&gt;"8 - Gagne")*(Potentials!$E$2:$E$2000&lt;&gt;"9 - Perdu")*(Potentials!$E$2:$E$2000&lt;&gt;"10 - Gele"))
+SUMPRODUCT((Potentials!$F$2:$F$2000=0)*(Potentials!$B$2:$B$2000=AT544)*(Potentials!$D$2:$D$2000)*(Potentials!$E$2:$E$2000&lt;&gt;"8 - Gagne")*(Potentials!$E$2:$E$2000&lt;&gt;"9 - Perdu")*(Potentials!$E$2:$E$2000&lt;&gt;"10 - Gele")),
SUMPRODUCT((Potentials!$F$2:$F$2000)*(Potentials!$B$2:$B$2000=AT544)*(Potentials!$E$2:$E$2000&lt;&gt;"8 - Gagne")*(Potentials!$E$2:$E$2000&lt;&gt;"9 - Perdu")*(Potentials!$E$2:$E$2000&lt;&gt;"10 - Gele")*(Potentials!$O$2:$O$2000=$A$2))
+SUMPRODUCT((Potentials!$F$2:$F$2000=0)*(Potentials!$B$2:$B$2000=AT544)*(Potentials!$D$2:$D$2000)*(Potentials!$E$2:$E$2000&lt;&gt;"8 - Gagne")*(Potentials!$E$2:$E$2000&lt;&gt;"9 - Perdu")*(Potentials!$E$2:$E$2000&lt;&gt;"10 - Gele")*(Potentials!$O$2:$O$2000=$A$2)))</f>
      </c>
      <c r="BA544" t="str">
        <f>Potentials!A542</f>
      </c>
      <c r="BB544" s="2" t="str">
        <f t="array" ref="BB544" aca="1" ca="1">IF($A$2="Tous",SUMPRODUCT((Potentials!$F$2:$F$2000)*(Potentials!$A$2:$A$2000=BA544)*(Potentials!$E$2:$E$2000&lt;&gt;"8 - Gagne")*(Potentials!$E$2:$E$2000&lt;&gt;"9 - Perdu")*(Potentials!$E$2:$E$2000&lt;&gt;"10 - Gele"))
+SUMPRODUCT((Potentials!$F$2:$F$2000=0)*(Potentials!$A$2:$A$2000=BA544)*(Potentials!$D$2:$D$2000)*(Potentials!$E$2:$E$2000&lt;&gt;"8 - Gagne")*(Potentials!$E$2:$E$2000&lt;&gt;"9 - Perdu")*(Potentials!$E$2:$E$2000&lt;&gt;"10 - Gele")),
SUMPRODUCT((Potentials!$F$2:$F$2000)*(Potentials!$A$2:$A$2000=BA544)*(Potentials!$E$2:$E$2000&lt;&gt;"8 - Gagne")*(Potentials!$E$2:$E$2000&lt;&gt;"9 - Perdu")*(Potentials!$E$2:$E$2000&lt;&gt;"10 - Gele")*(Potentials!$O$2:$O$2000=$A$2))
+SUMPRODUCT((Potentials!$F$2:$F$2000=0)*(Potentials!$A$2:$A$2000=BA544)*(Potentials!$D$2:$D$2000)*(Potentials!$E$2:$E$2000&lt;&gt;"8 - Gagne")*(Potentials!$E$2:$E$2000&lt;&gt;"9 - Perdu")*(Potentials!$E$2:$E$2000&lt;&gt;"10 - Gele")*(Potentials!$O$2:$O$2000=$A$2)))</f>
      </c>
    </row>
    <row r="545" spans="1:113">
      <c r="R545" t="str">
        <f>Potentials!A543</f>
      </c>
      <c r="S545" s="1" t="str">
        <f>Potentials!M543</f>
      </c>
      <c r="T545" s="47" t="str">
        <f>IF(INDEX(Potentials!$A$1:$O$1000,MATCH(R545,Potentials!$A$1:$A$1000,0),MATCH("Origine setup",Potentials!$A$1:$O$1,0))&lt;&gt;"",0,
IF($A$2="Tous",
IF(AND($R$2=0,$S$2=0,DATE(YEAR(S545),MONTH(S545),DAY(S545))&gt;=$O$6,(DATE(YEAR(S545),MONTH(S545),DAY(S545))&lt;=$O$3),LEFT(R545,3)="PRA"),1,
IF(AND($R$2&lt;&gt;0,$S$2&lt;&gt;0,DATE(YEAR(S545),MONTH(S545),DAY(S545))&gt;=$R$2,(DATE(YEAR(S545),MONTH(S545),DAY(S545))&lt;=$S$2),LEFT(R545,3)="PRA"),1,0)),
IF(AND($R$2=0,$S$2=0,DATE(YEAR(S545),MONTH(S545),DAY(S545))&gt;=$O$6,(DATE(YEAR(S545),MONTH(S545),DAY(S545))&lt;=$O$3),INDEX(Potentials!$A$1:$O$1000,MATCH(R545,Potentials!$A$1:$A$1000,0),MATCH("Groupe",Potentials!$A$1:$O$1,0))=$A$2,LEFT(R545,3)="PRA"),1,
IF(AND($R$2&lt;&gt;0,$S$2&lt;&gt;0,DATE(YEAR(S545),MONTH(S545),DAY(S545))&gt;=$R$2,(DATE(YEAR(S545),MONTH(S545),DAY(S545))&lt;=$S$2),INDEX(Potentials!$A$1:$O$1000,MATCH(R545,Potentials!$A$1:$A$1000,0),MATCH("Groupe",Potentials!$A$1:$O$1,0))=$A$2,LEFT(R545,3)="PRA"),1,0))))</f>
      </c>
      <c r="U545" s="47" t="str">
        <f>IF(T545&lt;&gt;0,SUM($T$4:T545),0)</f>
      </c>
      <c r="V545" s="1"/>
      <c r="W545" s="17"/>
      <c r="Y545" t="str">
        <f>Projects!A543</f>
      </c>
      <c r="Z545" s="1" t="str">
        <f>Projects!I543</f>
      </c>
      <c r="AA545" s="47" t="str">
        <f>IF($A$2="Tous",
IF(AND($Y$2=0,$Z$2=0,DATE(YEAR(Z545),MONTH(Z545),DAY(Z545))&gt;=$O$6,(DATE(YEAR(Z545),MONTH(Z545),DAY(Z545))&lt;=$O$3)),1,
IF(AND($Y$2&lt;&gt;0,$Z$2&lt;&gt;0,DATE(YEAR(Z545),MONTH(Z545),DAY(Z545))&gt;=$Y$2,(DATE(YEAR(Z545),MONTH(Z545),DAY(Z545))&lt;=$Z$2)),1,0)),
IF(AND($Y$2=0,$Z$2=0,DATE(YEAR(Z545),MONTH(Z545),DAY(Z545))&gt;=$O$6,(DATE(YEAR(Z545),MONTH(Z545),DAY(Z545))&lt;=$O$3),INDEX(Projects!$A$1:$O$1000,MATCH(Y545,Projects!$A$1:$A$1000,0),MATCH("Groupe",Projects!$A$1:$O$1,0))=$A$2),1,
IF(AND($Y$2&lt;&gt;0,$Z$2&lt;&gt;0,DATE(YEAR(Z545),MONTH(Z545),DAY(Z545))&gt;=$Y$2,(DATE(YEAR(Z545),MONTH(Z545),DAY(Z545))&lt;=$Z$2),INDEX(Projects!$A$1:$O$1000,MATCH(Y545,Projects!$A$1:$A$1000,0),MATCH("Groupe",Projects!$A$1:$O$1,0))=$A$2),1,0)))</f>
      </c>
      <c r="AB545" s="47" t="str">
        <f>IF(AA545&lt;&gt;0,SUM($AA$4:AA545),0)</f>
      </c>
      <c r="AC545" s="1"/>
      <c r="AD545" s="17"/>
      <c r="AF545" t="str">
        <f>Projects!A543</f>
      </c>
      <c r="AG545" s="1" t="str">
        <f>Projects!D543</f>
      </c>
      <c r="AH545" s="47" t="str">
        <f>IF($A$2="Tous",
IF(AND($AF$2=0,$AG$2=0,DATE(YEAR(AG545),MONTH(AG545),DAY(AG545))&gt;=$O$6,(DATE(YEAR(AG545),MONTH(AG545),DAY(AG545))&lt;=$O$3)),1,
IF(AND($AF$2&lt;&gt;0,$AG$2&lt;&gt;0,DATE(YEAR(AG545),MONTH(AG545),DAY(AG545))&gt;=$AF$2,(DATE(YEAR(AG545),MONTH(AG545),DAY(AG545))&lt;=$AG$2)),1,0)),
IF(AND($AF$2=0,$AG$2=0,DATE(YEAR(AG545),MONTH(AG545),DAY(AG545))&gt;=$O$6,(DATE(YEAR(AG545),MONTH(AG545),DAY(AG545))&lt;=$O$3),INDEX(Projects!$A$1:$O$1000,MATCH(AF545,Projects!$A$1:$A$1000,0),MATCH("Groupe",Projects!$A$1:$O$1,0))=$A$2),1,
IF(AND($AF$2&lt;&gt;0,$AG$2&lt;&gt;0,DATE(YEAR(AG545),MONTH(AG545),DAY(AG545))&gt;=$AF$2,(DATE(YEAR(AG545),MONTH(AG545),DAY(AG545))&lt;=$AG$2),INDEX(Projects!$A$1:$O$1000,MATCH(AF545,Projects!$A$1:$A$1000,0),MATCH("Groupe",Projects!$A$1:$O$1,0))=$A$2),1,0)))</f>
      </c>
      <c r="AI545" s="47" t="str">
        <f>IF(AH545&lt;&gt;0,SUM($AH$4:AH545),0)</f>
      </c>
      <c r="AJ545" s="1"/>
      <c r="AK545" s="17"/>
      <c r="AM545" t="str">
        <f>Potentials!A543</f>
      </c>
      <c r="AN545" s="1" t="str">
        <f>Potentials!L543</f>
      </c>
      <c r="AO545" s="47" t="str">
        <f>IF(INDEX(Potentials!$A$1:$O$1000,MATCH(R545,Potentials!$A$1:$A$1000,0),MATCH("Origine setup",Potentials!$A$1:$O$1,0))&lt;&gt;"",0,
IF($A$2="Tous",
IF(AND($AM$2=0,$AN$2=0,DATE(YEAR(AN545),MONTH(AN545),DAY(AN545))&gt;=$O$6,(DATE(YEAR(AN545),MONTH(AN545),DAY(AN545))&lt;=$O$3),INDEX(Potentials!$A$1:$O$10000,MATCH(AM545,Potentials!$A$1:$A$1000,0),MATCH("Statut",Potentials!$A$1:$O$1,0))="9 -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IF(AND($AM$2&lt;&gt;0,$AN$2&lt;&gt;0,DATE(YEAR(AN545),MONTH(AN545),DAY(AN545))&gt;=$AM$2,(DATE(YEAR(AN545),MONTH(AN545),DAY(AN545))&lt;=$AN$2),INDEX(Potentials!$A$1:$O$10000,MATCH(AM545,Potentials!$A$1:$A$1000,0),MATCH("Statut",Potentials!$A$1:$O$1,0))="9 - Perdu"),1,0)),
IF(AND($AM$2=0,$AN$2=0,DATE(YEAR(AN545),MONTH(AN545),DAY(AN545))&gt;=$O$6,(DATE(YEAR(AN545),MONTH(AN545),DAY(AN545))&lt;=$O$3),INDEX(Potentials!$A$1:$O$1000,MATCH(AM545,Potentials!$A$1:$A$1000,0),MATCH("Groupe",Potentials!$A$1:$O$1,0))=$A$2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,MATCH(AM545,Potentials!$A$1:$A$1000,0),MATCH("Groupe",Potentials!$A$1:$O$1,0))=$A$2,INDEX(Potentials!$A$1:$O$10000,MATCH(AM545,Potentials!$A$1:$A$1000,0),MATCH("Statut",Potentials!$A$1:$O$1,0))="9 - Perdu"),1,0))))</f>
      </c>
      <c r="AP545" s="47" t="str">
        <f>IF(AO545&lt;&gt;0,SUM($AO$4:AO545),0)</f>
      </c>
      <c r="AQ545" s="1"/>
      <c r="AR545" s="17"/>
      <c r="AT545" t="str">
        <f>IF(COUNTIF($AT$4:AT544,Potentials!B543)&gt;0,"",Potentials!B543)</f>
      </c>
      <c r="AU545" s="2" t="str">
        <f t="array" ref="AU545" aca="1" ca="1">IF($A$2="Tous",SUMPRODUCT((Potentials!$F$2:$F$2000)*(Potentials!$B$2:$B$2000=AT545)*(Potentials!$E$2:$E$2000&lt;&gt;"8 - Gagne")*(Potentials!$E$2:$E$2000&lt;&gt;"9 - Perdu")*(Potentials!$E$2:$E$2000&lt;&gt;"10 - Gele"))
+SUMPRODUCT((Potentials!$F$2:$F$2000=0)*(Potentials!$B$2:$B$2000=AT545)*(Potentials!$D$2:$D$2000)*(Potentials!$E$2:$E$2000&lt;&gt;"8 - Gagne")*(Potentials!$E$2:$E$2000&lt;&gt;"9 - Perdu")*(Potentials!$E$2:$E$2000&lt;&gt;"10 - Gele")),
SUMPRODUCT((Potentials!$F$2:$F$2000)*(Potentials!$B$2:$B$2000=AT545)*(Potentials!$E$2:$E$2000&lt;&gt;"8 - Gagne")*(Potentials!$E$2:$E$2000&lt;&gt;"9 - Perdu")*(Potentials!$E$2:$E$2000&lt;&gt;"10 - Gele")*(Potentials!$O$2:$O$2000=$A$2))
+SUMPRODUCT((Potentials!$F$2:$F$2000=0)*(Potentials!$B$2:$B$2000=AT545)*(Potentials!$D$2:$D$2000)*(Potentials!$E$2:$E$2000&lt;&gt;"8 - Gagne")*(Potentials!$E$2:$E$2000&lt;&gt;"9 - Perdu")*(Potentials!$E$2:$E$2000&lt;&gt;"10 - Gele")*(Potentials!$O$2:$O$2000=$A$2)))</f>
      </c>
      <c r="BA545" t="str">
        <f>Potentials!A543</f>
      </c>
      <c r="BB545" s="2" t="str">
        <f t="array" ref="BB545" aca="1" ca="1">IF($A$2="Tous",SUMPRODUCT((Potentials!$F$2:$F$2000)*(Potentials!$A$2:$A$2000=BA545)*(Potentials!$E$2:$E$2000&lt;&gt;"8 - Gagne")*(Potentials!$E$2:$E$2000&lt;&gt;"9 - Perdu")*(Potentials!$E$2:$E$2000&lt;&gt;"10 - Gele"))
+SUMPRODUCT((Potentials!$F$2:$F$2000=0)*(Potentials!$A$2:$A$2000=BA545)*(Potentials!$D$2:$D$2000)*(Potentials!$E$2:$E$2000&lt;&gt;"8 - Gagne")*(Potentials!$E$2:$E$2000&lt;&gt;"9 - Perdu")*(Potentials!$E$2:$E$2000&lt;&gt;"10 - Gele")),
SUMPRODUCT((Potentials!$F$2:$F$2000)*(Potentials!$A$2:$A$2000=BA545)*(Potentials!$E$2:$E$2000&lt;&gt;"8 - Gagne")*(Potentials!$E$2:$E$2000&lt;&gt;"9 - Perdu")*(Potentials!$E$2:$E$2000&lt;&gt;"10 - Gele")*(Potentials!$O$2:$O$2000=$A$2))
+SUMPRODUCT((Potentials!$F$2:$F$2000=0)*(Potentials!$A$2:$A$2000=BA545)*(Potentials!$D$2:$D$2000)*(Potentials!$E$2:$E$2000&lt;&gt;"8 - Gagne")*(Potentials!$E$2:$E$2000&lt;&gt;"9 - Perdu")*(Potentials!$E$2:$E$2000&lt;&gt;"10 - Gele")*(Potentials!$O$2:$O$2000=$A$2)))</f>
      </c>
    </row>
    <row r="546" spans="1:113">
      <c r="R546" t="str">
        <f>Potentials!A544</f>
      </c>
      <c r="S546" s="1" t="str">
        <f>Potentials!M544</f>
      </c>
      <c r="T546" s="47" t="str">
        <f>IF(INDEX(Potentials!$A$1:$O$1000,MATCH(R546,Potentials!$A$1:$A$1000,0),MATCH("Origine setup",Potentials!$A$1:$O$1,0))&lt;&gt;"",0,
IF($A$2="Tous",
IF(AND($R$2=0,$S$2=0,DATE(YEAR(S546),MONTH(S546),DAY(S546))&gt;=$O$6,(DATE(YEAR(S546),MONTH(S546),DAY(S546))&lt;=$O$3),LEFT(R546,3)="PRA"),1,
IF(AND($R$2&lt;&gt;0,$S$2&lt;&gt;0,DATE(YEAR(S546),MONTH(S546),DAY(S546))&gt;=$R$2,(DATE(YEAR(S546),MONTH(S546),DAY(S546))&lt;=$S$2),LEFT(R546,3)="PRA"),1,0)),
IF(AND($R$2=0,$S$2=0,DATE(YEAR(S546),MONTH(S546),DAY(S546))&gt;=$O$6,(DATE(YEAR(S546),MONTH(S546),DAY(S546))&lt;=$O$3),INDEX(Potentials!$A$1:$O$1000,MATCH(R546,Potentials!$A$1:$A$1000,0),MATCH("Groupe",Potentials!$A$1:$O$1,0))=$A$2,LEFT(R546,3)="PRA"),1,
IF(AND($R$2&lt;&gt;0,$S$2&lt;&gt;0,DATE(YEAR(S546),MONTH(S546),DAY(S546))&gt;=$R$2,(DATE(YEAR(S546),MONTH(S546),DAY(S546))&lt;=$S$2),INDEX(Potentials!$A$1:$O$1000,MATCH(R546,Potentials!$A$1:$A$1000,0),MATCH("Groupe",Potentials!$A$1:$O$1,0))=$A$2,LEFT(R546,3)="PRA"),1,0))))</f>
      </c>
      <c r="U546" s="47" t="str">
        <f>IF(T546&lt;&gt;0,SUM($T$4:T546),0)</f>
      </c>
      <c r="V546" s="1"/>
      <c r="W546" s="17"/>
      <c r="Y546" t="str">
        <f>Projects!A544</f>
      </c>
      <c r="Z546" s="1" t="str">
        <f>Projects!I544</f>
      </c>
      <c r="AA546" s="47" t="str">
        <f>IF($A$2="Tous",
IF(AND($Y$2=0,$Z$2=0,DATE(YEAR(Z546),MONTH(Z546),DAY(Z546))&gt;=$O$6,(DATE(YEAR(Z546),MONTH(Z546),DAY(Z546))&lt;=$O$3)),1,
IF(AND($Y$2&lt;&gt;0,$Z$2&lt;&gt;0,DATE(YEAR(Z546),MONTH(Z546),DAY(Z546))&gt;=$Y$2,(DATE(YEAR(Z546),MONTH(Z546),DAY(Z546))&lt;=$Z$2)),1,0)),
IF(AND($Y$2=0,$Z$2=0,DATE(YEAR(Z546),MONTH(Z546),DAY(Z546))&gt;=$O$6,(DATE(YEAR(Z546),MONTH(Z546),DAY(Z546))&lt;=$O$3),INDEX(Projects!$A$1:$O$1000,MATCH(Y546,Projects!$A$1:$A$1000,0),MATCH("Groupe",Projects!$A$1:$O$1,0))=$A$2),1,
IF(AND($Y$2&lt;&gt;0,$Z$2&lt;&gt;0,DATE(YEAR(Z546),MONTH(Z546),DAY(Z546))&gt;=$Y$2,(DATE(YEAR(Z546),MONTH(Z546),DAY(Z546))&lt;=$Z$2),INDEX(Projects!$A$1:$O$1000,MATCH(Y546,Projects!$A$1:$A$1000,0),MATCH("Groupe",Projects!$A$1:$O$1,0))=$A$2),1,0)))</f>
      </c>
      <c r="AB546" s="47" t="str">
        <f>IF(AA546&lt;&gt;0,SUM($AA$4:AA546),0)</f>
      </c>
      <c r="AC546" s="1"/>
      <c r="AD546" s="17"/>
      <c r="AF546" t="str">
        <f>Projects!A544</f>
      </c>
      <c r="AG546" s="1" t="str">
        <f>Projects!D544</f>
      </c>
      <c r="AH546" s="47" t="str">
        <f>IF($A$2="Tous",
IF(AND($AF$2=0,$AG$2=0,DATE(YEAR(AG546),MONTH(AG546),DAY(AG546))&gt;=$O$6,(DATE(YEAR(AG546),MONTH(AG546),DAY(AG546))&lt;=$O$3)),1,
IF(AND($AF$2&lt;&gt;0,$AG$2&lt;&gt;0,DATE(YEAR(AG546),MONTH(AG546),DAY(AG546))&gt;=$AF$2,(DATE(YEAR(AG546),MONTH(AG546),DAY(AG546))&lt;=$AG$2)),1,0)),
IF(AND($AF$2=0,$AG$2=0,DATE(YEAR(AG546),MONTH(AG546),DAY(AG546))&gt;=$O$6,(DATE(YEAR(AG546),MONTH(AG546),DAY(AG546))&lt;=$O$3),INDEX(Projects!$A$1:$O$1000,MATCH(AF546,Projects!$A$1:$A$1000,0),MATCH("Groupe",Projects!$A$1:$O$1,0))=$A$2),1,
IF(AND($AF$2&lt;&gt;0,$AG$2&lt;&gt;0,DATE(YEAR(AG546),MONTH(AG546),DAY(AG546))&gt;=$AF$2,(DATE(YEAR(AG546),MONTH(AG546),DAY(AG546))&lt;=$AG$2),INDEX(Projects!$A$1:$O$1000,MATCH(AF546,Projects!$A$1:$A$1000,0),MATCH("Groupe",Projects!$A$1:$O$1,0))=$A$2),1,0)))</f>
      </c>
      <c r="AI546" s="47" t="str">
        <f>IF(AH546&lt;&gt;0,SUM($AH$4:AH546),0)</f>
      </c>
      <c r="AJ546" s="1"/>
      <c r="AK546" s="17"/>
      <c r="AM546" t="str">
        <f>Potentials!A544</f>
      </c>
      <c r="AN546" s="1" t="str">
        <f>Potentials!L544</f>
      </c>
      <c r="AO546" s="47" t="str">
        <f>IF(INDEX(Potentials!$A$1:$O$1000,MATCH(R546,Potentials!$A$1:$A$1000,0),MATCH("Origine setup",Potentials!$A$1:$O$1,0))&lt;&gt;"",0,
IF($A$2="Tous",
IF(AND($AM$2=0,$AN$2=0,DATE(YEAR(AN546),MONTH(AN546),DAY(AN546))&gt;=$O$6,(DATE(YEAR(AN546),MONTH(AN546),DAY(AN546))&lt;=$O$3),INDEX(Potentials!$A$1:$O$10000,MATCH(AM546,Potentials!$A$1:$A$1000,0),MATCH("Statut",Potentials!$A$1:$O$1,0))="9 -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IF(AND($AM$2&lt;&gt;0,$AN$2&lt;&gt;0,DATE(YEAR(AN546),MONTH(AN546),DAY(AN546))&gt;=$AM$2,(DATE(YEAR(AN546),MONTH(AN546),DAY(AN546))&lt;=$AN$2),INDEX(Potentials!$A$1:$O$10000,MATCH(AM546,Potentials!$A$1:$A$1000,0),MATCH("Statut",Potentials!$A$1:$O$1,0))="9 - Perdu"),1,0)),
IF(AND($AM$2=0,$AN$2=0,DATE(YEAR(AN546),MONTH(AN546),DAY(AN546))&gt;=$O$6,(DATE(YEAR(AN546),MONTH(AN546),DAY(AN546))&lt;=$O$3),INDEX(Potentials!$A$1:$O$1000,MATCH(AM546,Potentials!$A$1:$A$1000,0),MATCH("Groupe",Potentials!$A$1:$O$1,0))=$A$2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,MATCH(AM546,Potentials!$A$1:$A$1000,0),MATCH("Groupe",Potentials!$A$1:$O$1,0))=$A$2,INDEX(Potentials!$A$1:$O$10000,MATCH(AM546,Potentials!$A$1:$A$1000,0),MATCH("Statut",Potentials!$A$1:$O$1,0))="9 - Perdu"),1,0))))</f>
      </c>
      <c r="AP546" s="47" t="str">
        <f>IF(AO546&lt;&gt;0,SUM($AO$4:AO546),0)</f>
      </c>
      <c r="AQ546" s="1"/>
      <c r="AR546" s="17"/>
      <c r="AT546" t="str">
        <f>IF(COUNTIF($AT$4:AT545,Potentials!B544)&gt;0,"",Potentials!B544)</f>
      </c>
      <c r="AU546" s="2" t="str">
        <f t="array" ref="AU546" aca="1" ca="1">IF($A$2="Tous",SUMPRODUCT((Potentials!$F$2:$F$2000)*(Potentials!$B$2:$B$2000=AT546)*(Potentials!$E$2:$E$2000&lt;&gt;"8 - Gagne")*(Potentials!$E$2:$E$2000&lt;&gt;"9 - Perdu")*(Potentials!$E$2:$E$2000&lt;&gt;"10 - Gele"))
+SUMPRODUCT((Potentials!$F$2:$F$2000=0)*(Potentials!$B$2:$B$2000=AT546)*(Potentials!$D$2:$D$2000)*(Potentials!$E$2:$E$2000&lt;&gt;"8 - Gagne")*(Potentials!$E$2:$E$2000&lt;&gt;"9 - Perdu")*(Potentials!$E$2:$E$2000&lt;&gt;"10 - Gele")),
SUMPRODUCT((Potentials!$F$2:$F$2000)*(Potentials!$B$2:$B$2000=AT546)*(Potentials!$E$2:$E$2000&lt;&gt;"8 - Gagne")*(Potentials!$E$2:$E$2000&lt;&gt;"9 - Perdu")*(Potentials!$E$2:$E$2000&lt;&gt;"10 - Gele")*(Potentials!$O$2:$O$2000=$A$2))
+SUMPRODUCT((Potentials!$F$2:$F$2000=0)*(Potentials!$B$2:$B$2000=AT546)*(Potentials!$D$2:$D$2000)*(Potentials!$E$2:$E$2000&lt;&gt;"8 - Gagne")*(Potentials!$E$2:$E$2000&lt;&gt;"9 - Perdu")*(Potentials!$E$2:$E$2000&lt;&gt;"10 - Gele")*(Potentials!$O$2:$O$2000=$A$2)))</f>
      </c>
      <c r="BA546" t="str">
        <f>Potentials!A544</f>
      </c>
      <c r="BB546" s="2" t="str">
        <f t="array" ref="BB546" aca="1" ca="1">IF($A$2="Tous",SUMPRODUCT((Potentials!$F$2:$F$2000)*(Potentials!$A$2:$A$2000=BA546)*(Potentials!$E$2:$E$2000&lt;&gt;"8 - Gagne")*(Potentials!$E$2:$E$2000&lt;&gt;"9 - Perdu")*(Potentials!$E$2:$E$2000&lt;&gt;"10 - Gele"))
+SUMPRODUCT((Potentials!$F$2:$F$2000=0)*(Potentials!$A$2:$A$2000=BA546)*(Potentials!$D$2:$D$2000)*(Potentials!$E$2:$E$2000&lt;&gt;"8 - Gagne")*(Potentials!$E$2:$E$2000&lt;&gt;"9 - Perdu")*(Potentials!$E$2:$E$2000&lt;&gt;"10 - Gele")),
SUMPRODUCT((Potentials!$F$2:$F$2000)*(Potentials!$A$2:$A$2000=BA546)*(Potentials!$E$2:$E$2000&lt;&gt;"8 - Gagne")*(Potentials!$E$2:$E$2000&lt;&gt;"9 - Perdu")*(Potentials!$E$2:$E$2000&lt;&gt;"10 - Gele")*(Potentials!$O$2:$O$2000=$A$2))
+SUMPRODUCT((Potentials!$F$2:$F$2000=0)*(Potentials!$A$2:$A$2000=BA546)*(Potentials!$D$2:$D$2000)*(Potentials!$E$2:$E$2000&lt;&gt;"8 - Gagne")*(Potentials!$E$2:$E$2000&lt;&gt;"9 - Perdu")*(Potentials!$E$2:$E$2000&lt;&gt;"10 - Gele")*(Potentials!$O$2:$O$2000=$A$2)))</f>
      </c>
    </row>
    <row r="547" spans="1:113">
      <c r="R547" t="str">
        <f>Potentials!A545</f>
      </c>
      <c r="S547" s="1" t="str">
        <f>Potentials!M545</f>
      </c>
      <c r="T547" s="47" t="str">
        <f>IF(INDEX(Potentials!$A$1:$O$1000,MATCH(R547,Potentials!$A$1:$A$1000,0),MATCH("Origine setup",Potentials!$A$1:$O$1,0))&lt;&gt;"",0,
IF($A$2="Tous",
IF(AND($R$2=0,$S$2=0,DATE(YEAR(S547),MONTH(S547),DAY(S547))&gt;=$O$6,(DATE(YEAR(S547),MONTH(S547),DAY(S547))&lt;=$O$3),LEFT(R547,3)="PRA"),1,
IF(AND($R$2&lt;&gt;0,$S$2&lt;&gt;0,DATE(YEAR(S547),MONTH(S547),DAY(S547))&gt;=$R$2,(DATE(YEAR(S547),MONTH(S547),DAY(S547))&lt;=$S$2),LEFT(R547,3)="PRA"),1,0)),
IF(AND($R$2=0,$S$2=0,DATE(YEAR(S547),MONTH(S547),DAY(S547))&gt;=$O$6,(DATE(YEAR(S547),MONTH(S547),DAY(S547))&lt;=$O$3),INDEX(Potentials!$A$1:$O$1000,MATCH(R547,Potentials!$A$1:$A$1000,0),MATCH("Groupe",Potentials!$A$1:$O$1,0))=$A$2,LEFT(R547,3)="PRA"),1,
IF(AND($R$2&lt;&gt;0,$S$2&lt;&gt;0,DATE(YEAR(S547),MONTH(S547),DAY(S547))&gt;=$R$2,(DATE(YEAR(S547),MONTH(S547),DAY(S547))&lt;=$S$2),INDEX(Potentials!$A$1:$O$1000,MATCH(R547,Potentials!$A$1:$A$1000,0),MATCH("Groupe",Potentials!$A$1:$O$1,0))=$A$2,LEFT(R547,3)="PRA"),1,0))))</f>
      </c>
      <c r="U547" s="47" t="str">
        <f>IF(T547&lt;&gt;0,SUM($T$4:T547),0)</f>
      </c>
      <c r="V547" s="1"/>
      <c r="W547" s="17"/>
      <c r="Y547" t="str">
        <f>Projects!A545</f>
      </c>
      <c r="Z547" s="1" t="str">
        <f>Projects!I545</f>
      </c>
      <c r="AA547" s="47" t="str">
        <f>IF($A$2="Tous",
IF(AND($Y$2=0,$Z$2=0,DATE(YEAR(Z547),MONTH(Z547),DAY(Z547))&gt;=$O$6,(DATE(YEAR(Z547),MONTH(Z547),DAY(Z547))&lt;=$O$3)),1,
IF(AND($Y$2&lt;&gt;0,$Z$2&lt;&gt;0,DATE(YEAR(Z547),MONTH(Z547),DAY(Z547))&gt;=$Y$2,(DATE(YEAR(Z547),MONTH(Z547),DAY(Z547))&lt;=$Z$2)),1,0)),
IF(AND($Y$2=0,$Z$2=0,DATE(YEAR(Z547),MONTH(Z547),DAY(Z547))&gt;=$O$6,(DATE(YEAR(Z547),MONTH(Z547),DAY(Z547))&lt;=$O$3),INDEX(Projects!$A$1:$O$1000,MATCH(Y547,Projects!$A$1:$A$1000,0),MATCH("Groupe",Projects!$A$1:$O$1,0))=$A$2),1,
IF(AND($Y$2&lt;&gt;0,$Z$2&lt;&gt;0,DATE(YEAR(Z547),MONTH(Z547),DAY(Z547))&gt;=$Y$2,(DATE(YEAR(Z547),MONTH(Z547),DAY(Z547))&lt;=$Z$2),INDEX(Projects!$A$1:$O$1000,MATCH(Y547,Projects!$A$1:$A$1000,0),MATCH("Groupe",Projects!$A$1:$O$1,0))=$A$2),1,0)))</f>
      </c>
      <c r="AB547" s="47" t="str">
        <f>IF(AA547&lt;&gt;0,SUM($AA$4:AA547),0)</f>
      </c>
      <c r="AC547" s="1"/>
      <c r="AD547" s="17"/>
      <c r="AF547" t="str">
        <f>Projects!A545</f>
      </c>
      <c r="AG547" s="1" t="str">
        <f>Projects!D545</f>
      </c>
      <c r="AH547" s="47" t="str">
        <f>IF($A$2="Tous",
IF(AND($AF$2=0,$AG$2=0,DATE(YEAR(AG547),MONTH(AG547),DAY(AG547))&gt;=$O$6,(DATE(YEAR(AG547),MONTH(AG547),DAY(AG547))&lt;=$O$3)),1,
IF(AND($AF$2&lt;&gt;0,$AG$2&lt;&gt;0,DATE(YEAR(AG547),MONTH(AG547),DAY(AG547))&gt;=$AF$2,(DATE(YEAR(AG547),MONTH(AG547),DAY(AG547))&lt;=$AG$2)),1,0)),
IF(AND($AF$2=0,$AG$2=0,DATE(YEAR(AG547),MONTH(AG547),DAY(AG547))&gt;=$O$6,(DATE(YEAR(AG547),MONTH(AG547),DAY(AG547))&lt;=$O$3),INDEX(Projects!$A$1:$O$1000,MATCH(AF547,Projects!$A$1:$A$1000,0),MATCH("Groupe",Projects!$A$1:$O$1,0))=$A$2),1,
IF(AND($AF$2&lt;&gt;0,$AG$2&lt;&gt;0,DATE(YEAR(AG547),MONTH(AG547),DAY(AG547))&gt;=$AF$2,(DATE(YEAR(AG547),MONTH(AG547),DAY(AG547))&lt;=$AG$2),INDEX(Projects!$A$1:$O$1000,MATCH(AF547,Projects!$A$1:$A$1000,0),MATCH("Groupe",Projects!$A$1:$O$1,0))=$A$2),1,0)))</f>
      </c>
      <c r="AI547" s="47" t="str">
        <f>IF(AH547&lt;&gt;0,SUM($AH$4:AH547),0)</f>
      </c>
      <c r="AJ547" s="1"/>
      <c r="AK547" s="17"/>
      <c r="AM547" t="str">
        <f>Potentials!A545</f>
      </c>
      <c r="AN547" s="1" t="str">
        <f>Potentials!L545</f>
      </c>
      <c r="AO547" s="47" t="str">
        <f>IF(INDEX(Potentials!$A$1:$O$1000,MATCH(R547,Potentials!$A$1:$A$1000,0),MATCH("Origine setup",Potentials!$A$1:$O$1,0))&lt;&gt;"",0,
IF($A$2="Tous",
IF(AND($AM$2=0,$AN$2=0,DATE(YEAR(AN547),MONTH(AN547),DAY(AN547))&gt;=$O$6,(DATE(YEAR(AN547),MONTH(AN547),DAY(AN547))&lt;=$O$3),INDEX(Potentials!$A$1:$O$10000,MATCH(AM547,Potentials!$A$1:$A$1000,0),MATCH("Statut",Potentials!$A$1:$O$1,0))="9 -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IF(AND($AM$2&lt;&gt;0,$AN$2&lt;&gt;0,DATE(YEAR(AN547),MONTH(AN547),DAY(AN547))&gt;=$AM$2,(DATE(YEAR(AN547),MONTH(AN547),DAY(AN547))&lt;=$AN$2),INDEX(Potentials!$A$1:$O$10000,MATCH(AM547,Potentials!$A$1:$A$1000,0),MATCH("Statut",Potentials!$A$1:$O$1,0))="9 - Perdu"),1,0)),
IF(AND($AM$2=0,$AN$2=0,DATE(YEAR(AN547),MONTH(AN547),DAY(AN547))&gt;=$O$6,(DATE(YEAR(AN547),MONTH(AN547),DAY(AN547))&lt;=$O$3),INDEX(Potentials!$A$1:$O$1000,MATCH(AM547,Potentials!$A$1:$A$1000,0),MATCH("Groupe",Potentials!$A$1:$O$1,0))=$A$2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,MATCH(AM547,Potentials!$A$1:$A$1000,0),MATCH("Groupe",Potentials!$A$1:$O$1,0))=$A$2,INDEX(Potentials!$A$1:$O$10000,MATCH(AM547,Potentials!$A$1:$A$1000,0),MATCH("Statut",Potentials!$A$1:$O$1,0))="9 - Perdu"),1,0))))</f>
      </c>
      <c r="AP547" s="47" t="str">
        <f>IF(AO547&lt;&gt;0,SUM($AO$4:AO547),0)</f>
      </c>
      <c r="AQ547" s="1"/>
      <c r="AR547" s="17"/>
      <c r="AT547" t="str">
        <f>IF(COUNTIF($AT$4:AT546,Potentials!B545)&gt;0,"",Potentials!B545)</f>
      </c>
      <c r="AU547" s="2" t="str">
        <f t="array" ref="AU547" aca="1" ca="1">IF($A$2="Tous",SUMPRODUCT((Potentials!$F$2:$F$2000)*(Potentials!$B$2:$B$2000=AT547)*(Potentials!$E$2:$E$2000&lt;&gt;"8 - Gagne")*(Potentials!$E$2:$E$2000&lt;&gt;"9 - Perdu")*(Potentials!$E$2:$E$2000&lt;&gt;"10 - Gele"))
+SUMPRODUCT((Potentials!$F$2:$F$2000=0)*(Potentials!$B$2:$B$2000=AT547)*(Potentials!$D$2:$D$2000)*(Potentials!$E$2:$E$2000&lt;&gt;"8 - Gagne")*(Potentials!$E$2:$E$2000&lt;&gt;"9 - Perdu")*(Potentials!$E$2:$E$2000&lt;&gt;"10 - Gele")),
SUMPRODUCT((Potentials!$F$2:$F$2000)*(Potentials!$B$2:$B$2000=AT547)*(Potentials!$E$2:$E$2000&lt;&gt;"8 - Gagne")*(Potentials!$E$2:$E$2000&lt;&gt;"9 - Perdu")*(Potentials!$E$2:$E$2000&lt;&gt;"10 - Gele")*(Potentials!$O$2:$O$2000=$A$2))
+SUMPRODUCT((Potentials!$F$2:$F$2000=0)*(Potentials!$B$2:$B$2000=AT547)*(Potentials!$D$2:$D$2000)*(Potentials!$E$2:$E$2000&lt;&gt;"8 - Gagne")*(Potentials!$E$2:$E$2000&lt;&gt;"9 - Perdu")*(Potentials!$E$2:$E$2000&lt;&gt;"10 - Gele")*(Potentials!$O$2:$O$2000=$A$2)))</f>
      </c>
      <c r="BA547" t="str">
        <f>Potentials!A545</f>
      </c>
      <c r="BB547" s="2" t="str">
        <f t="array" ref="BB547" aca="1" ca="1">IF($A$2="Tous",SUMPRODUCT((Potentials!$F$2:$F$2000)*(Potentials!$A$2:$A$2000=BA547)*(Potentials!$E$2:$E$2000&lt;&gt;"8 - Gagne")*(Potentials!$E$2:$E$2000&lt;&gt;"9 - Perdu")*(Potentials!$E$2:$E$2000&lt;&gt;"10 - Gele"))
+SUMPRODUCT((Potentials!$F$2:$F$2000=0)*(Potentials!$A$2:$A$2000=BA547)*(Potentials!$D$2:$D$2000)*(Potentials!$E$2:$E$2000&lt;&gt;"8 - Gagne")*(Potentials!$E$2:$E$2000&lt;&gt;"9 - Perdu")*(Potentials!$E$2:$E$2000&lt;&gt;"10 - Gele")),
SUMPRODUCT((Potentials!$F$2:$F$2000)*(Potentials!$A$2:$A$2000=BA547)*(Potentials!$E$2:$E$2000&lt;&gt;"8 - Gagne")*(Potentials!$E$2:$E$2000&lt;&gt;"9 - Perdu")*(Potentials!$E$2:$E$2000&lt;&gt;"10 - Gele")*(Potentials!$O$2:$O$2000=$A$2))
+SUMPRODUCT((Potentials!$F$2:$F$2000=0)*(Potentials!$A$2:$A$2000=BA547)*(Potentials!$D$2:$D$2000)*(Potentials!$E$2:$E$2000&lt;&gt;"8 - Gagne")*(Potentials!$E$2:$E$2000&lt;&gt;"9 - Perdu")*(Potentials!$E$2:$E$2000&lt;&gt;"10 - Gele")*(Potentials!$O$2:$O$2000=$A$2)))</f>
      </c>
    </row>
    <row r="548" spans="1:113">
      <c r="R548" t="str">
        <f>Potentials!A546</f>
      </c>
      <c r="S548" s="1" t="str">
        <f>Potentials!M546</f>
      </c>
      <c r="T548" s="47" t="str">
        <f>IF(INDEX(Potentials!$A$1:$O$1000,MATCH(R548,Potentials!$A$1:$A$1000,0),MATCH("Origine setup",Potentials!$A$1:$O$1,0))&lt;&gt;"",0,
IF($A$2="Tous",
IF(AND($R$2=0,$S$2=0,DATE(YEAR(S548),MONTH(S548),DAY(S548))&gt;=$O$6,(DATE(YEAR(S548),MONTH(S548),DAY(S548))&lt;=$O$3),LEFT(R548,3)="PRA"),1,
IF(AND($R$2&lt;&gt;0,$S$2&lt;&gt;0,DATE(YEAR(S548),MONTH(S548),DAY(S548))&gt;=$R$2,(DATE(YEAR(S548),MONTH(S548),DAY(S548))&lt;=$S$2),LEFT(R548,3)="PRA"),1,0)),
IF(AND($R$2=0,$S$2=0,DATE(YEAR(S548),MONTH(S548),DAY(S548))&gt;=$O$6,(DATE(YEAR(S548),MONTH(S548),DAY(S548))&lt;=$O$3),INDEX(Potentials!$A$1:$O$1000,MATCH(R548,Potentials!$A$1:$A$1000,0),MATCH("Groupe",Potentials!$A$1:$O$1,0))=$A$2,LEFT(R548,3)="PRA"),1,
IF(AND($R$2&lt;&gt;0,$S$2&lt;&gt;0,DATE(YEAR(S548),MONTH(S548),DAY(S548))&gt;=$R$2,(DATE(YEAR(S548),MONTH(S548),DAY(S548))&lt;=$S$2),INDEX(Potentials!$A$1:$O$1000,MATCH(R548,Potentials!$A$1:$A$1000,0),MATCH("Groupe",Potentials!$A$1:$O$1,0))=$A$2,LEFT(R548,3)="PRA"),1,0))))</f>
      </c>
      <c r="U548" s="47" t="str">
        <f>IF(T548&lt;&gt;0,SUM($T$4:T548),0)</f>
      </c>
      <c r="V548" s="1"/>
      <c r="W548" s="17"/>
      <c r="Y548" t="str">
        <f>Projects!A546</f>
      </c>
      <c r="Z548" s="1" t="str">
        <f>Projects!I546</f>
      </c>
      <c r="AA548" s="47" t="str">
        <f>IF($A$2="Tous",
IF(AND($Y$2=0,$Z$2=0,DATE(YEAR(Z548),MONTH(Z548),DAY(Z548))&gt;=$O$6,(DATE(YEAR(Z548),MONTH(Z548),DAY(Z548))&lt;=$O$3)),1,
IF(AND($Y$2&lt;&gt;0,$Z$2&lt;&gt;0,DATE(YEAR(Z548),MONTH(Z548),DAY(Z548))&gt;=$Y$2,(DATE(YEAR(Z548),MONTH(Z548),DAY(Z548))&lt;=$Z$2)),1,0)),
IF(AND($Y$2=0,$Z$2=0,DATE(YEAR(Z548),MONTH(Z548),DAY(Z548))&gt;=$O$6,(DATE(YEAR(Z548),MONTH(Z548),DAY(Z548))&lt;=$O$3),INDEX(Projects!$A$1:$O$1000,MATCH(Y548,Projects!$A$1:$A$1000,0),MATCH("Groupe",Projects!$A$1:$O$1,0))=$A$2),1,
IF(AND($Y$2&lt;&gt;0,$Z$2&lt;&gt;0,DATE(YEAR(Z548),MONTH(Z548),DAY(Z548))&gt;=$Y$2,(DATE(YEAR(Z548),MONTH(Z548),DAY(Z548))&lt;=$Z$2),INDEX(Projects!$A$1:$O$1000,MATCH(Y548,Projects!$A$1:$A$1000,0),MATCH("Groupe",Projects!$A$1:$O$1,0))=$A$2),1,0)))</f>
      </c>
      <c r="AB548" s="47" t="str">
        <f>IF(AA548&lt;&gt;0,SUM($AA$4:AA548),0)</f>
      </c>
      <c r="AC548" s="1"/>
      <c r="AD548" s="17"/>
      <c r="AF548" t="str">
        <f>Projects!A546</f>
      </c>
      <c r="AG548" s="1" t="str">
        <f>Projects!D546</f>
      </c>
      <c r="AH548" s="47" t="str">
        <f>IF($A$2="Tous",
IF(AND($AF$2=0,$AG$2=0,DATE(YEAR(AG548),MONTH(AG548),DAY(AG548))&gt;=$O$6,(DATE(YEAR(AG548),MONTH(AG548),DAY(AG548))&lt;=$O$3)),1,
IF(AND($AF$2&lt;&gt;0,$AG$2&lt;&gt;0,DATE(YEAR(AG548),MONTH(AG548),DAY(AG548))&gt;=$AF$2,(DATE(YEAR(AG548),MONTH(AG548),DAY(AG548))&lt;=$AG$2)),1,0)),
IF(AND($AF$2=0,$AG$2=0,DATE(YEAR(AG548),MONTH(AG548),DAY(AG548))&gt;=$O$6,(DATE(YEAR(AG548),MONTH(AG548),DAY(AG548))&lt;=$O$3),INDEX(Projects!$A$1:$O$1000,MATCH(AF548,Projects!$A$1:$A$1000,0),MATCH("Groupe",Projects!$A$1:$O$1,0))=$A$2),1,
IF(AND($AF$2&lt;&gt;0,$AG$2&lt;&gt;0,DATE(YEAR(AG548),MONTH(AG548),DAY(AG548))&gt;=$AF$2,(DATE(YEAR(AG548),MONTH(AG548),DAY(AG548))&lt;=$AG$2),INDEX(Projects!$A$1:$O$1000,MATCH(AF548,Projects!$A$1:$A$1000,0),MATCH("Groupe",Projects!$A$1:$O$1,0))=$A$2),1,0)))</f>
      </c>
      <c r="AI548" s="47" t="str">
        <f>IF(AH548&lt;&gt;0,SUM($AH$4:AH548),0)</f>
      </c>
      <c r="AJ548" s="1"/>
      <c r="AK548" s="17"/>
      <c r="AM548" t="str">
        <f>Potentials!A546</f>
      </c>
      <c r="AN548" s="1" t="str">
        <f>Potentials!L546</f>
      </c>
      <c r="AO548" s="47" t="str">
        <f>IF(INDEX(Potentials!$A$1:$O$1000,MATCH(R548,Potentials!$A$1:$A$1000,0),MATCH("Origine setup",Potentials!$A$1:$O$1,0))&lt;&gt;"",0,
IF($A$2="Tous",
IF(AND($AM$2=0,$AN$2=0,DATE(YEAR(AN548),MONTH(AN548),DAY(AN548))&gt;=$O$6,(DATE(YEAR(AN548),MONTH(AN548),DAY(AN548))&lt;=$O$3),INDEX(Potentials!$A$1:$O$10000,MATCH(AM548,Potentials!$A$1:$A$1000,0),MATCH("Statut",Potentials!$A$1:$O$1,0))="9 -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IF(AND($AM$2&lt;&gt;0,$AN$2&lt;&gt;0,DATE(YEAR(AN548),MONTH(AN548),DAY(AN548))&gt;=$AM$2,(DATE(YEAR(AN548),MONTH(AN548),DAY(AN548))&lt;=$AN$2),INDEX(Potentials!$A$1:$O$10000,MATCH(AM548,Potentials!$A$1:$A$1000,0),MATCH("Statut",Potentials!$A$1:$O$1,0))="9 - Perdu"),1,0)),
IF(AND($AM$2=0,$AN$2=0,DATE(YEAR(AN548),MONTH(AN548),DAY(AN548))&gt;=$O$6,(DATE(YEAR(AN548),MONTH(AN548),DAY(AN548))&lt;=$O$3),INDEX(Potentials!$A$1:$O$1000,MATCH(AM548,Potentials!$A$1:$A$1000,0),MATCH("Groupe",Potentials!$A$1:$O$1,0))=$A$2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,MATCH(AM548,Potentials!$A$1:$A$1000,0),MATCH("Groupe",Potentials!$A$1:$O$1,0))=$A$2,INDEX(Potentials!$A$1:$O$10000,MATCH(AM548,Potentials!$A$1:$A$1000,0),MATCH("Statut",Potentials!$A$1:$O$1,0))="9 - Perdu"),1,0))))</f>
      </c>
      <c r="AP548" s="47" t="str">
        <f>IF(AO548&lt;&gt;0,SUM($AO$4:AO548),0)</f>
      </c>
      <c r="AQ548" s="1"/>
      <c r="AR548" s="17"/>
      <c r="AT548" t="str">
        <f>IF(COUNTIF($AT$4:AT547,Potentials!B546)&gt;0,"",Potentials!B546)</f>
      </c>
      <c r="AU548" s="2" t="str">
        <f t="array" ref="AU548" aca="1" ca="1">IF($A$2="Tous",SUMPRODUCT((Potentials!$F$2:$F$2000)*(Potentials!$B$2:$B$2000=AT548)*(Potentials!$E$2:$E$2000&lt;&gt;"8 - Gagne")*(Potentials!$E$2:$E$2000&lt;&gt;"9 - Perdu")*(Potentials!$E$2:$E$2000&lt;&gt;"10 - Gele"))
+SUMPRODUCT((Potentials!$F$2:$F$2000=0)*(Potentials!$B$2:$B$2000=AT548)*(Potentials!$D$2:$D$2000)*(Potentials!$E$2:$E$2000&lt;&gt;"8 - Gagne")*(Potentials!$E$2:$E$2000&lt;&gt;"9 - Perdu")*(Potentials!$E$2:$E$2000&lt;&gt;"10 - Gele")),
SUMPRODUCT((Potentials!$F$2:$F$2000)*(Potentials!$B$2:$B$2000=AT548)*(Potentials!$E$2:$E$2000&lt;&gt;"8 - Gagne")*(Potentials!$E$2:$E$2000&lt;&gt;"9 - Perdu")*(Potentials!$E$2:$E$2000&lt;&gt;"10 - Gele")*(Potentials!$O$2:$O$2000=$A$2))
+SUMPRODUCT((Potentials!$F$2:$F$2000=0)*(Potentials!$B$2:$B$2000=AT548)*(Potentials!$D$2:$D$2000)*(Potentials!$E$2:$E$2000&lt;&gt;"8 - Gagne")*(Potentials!$E$2:$E$2000&lt;&gt;"9 - Perdu")*(Potentials!$E$2:$E$2000&lt;&gt;"10 - Gele")*(Potentials!$O$2:$O$2000=$A$2)))</f>
      </c>
      <c r="BA548" t="str">
        <f>Potentials!A546</f>
      </c>
      <c r="BB548" s="2" t="str">
        <f t="array" ref="BB548" aca="1" ca="1">IF($A$2="Tous",SUMPRODUCT((Potentials!$F$2:$F$2000)*(Potentials!$A$2:$A$2000=BA548)*(Potentials!$E$2:$E$2000&lt;&gt;"8 - Gagne")*(Potentials!$E$2:$E$2000&lt;&gt;"9 - Perdu")*(Potentials!$E$2:$E$2000&lt;&gt;"10 - Gele"))
+SUMPRODUCT((Potentials!$F$2:$F$2000=0)*(Potentials!$A$2:$A$2000=BA548)*(Potentials!$D$2:$D$2000)*(Potentials!$E$2:$E$2000&lt;&gt;"8 - Gagne")*(Potentials!$E$2:$E$2000&lt;&gt;"9 - Perdu")*(Potentials!$E$2:$E$2000&lt;&gt;"10 - Gele")),
SUMPRODUCT((Potentials!$F$2:$F$2000)*(Potentials!$A$2:$A$2000=BA548)*(Potentials!$E$2:$E$2000&lt;&gt;"8 - Gagne")*(Potentials!$E$2:$E$2000&lt;&gt;"9 - Perdu")*(Potentials!$E$2:$E$2000&lt;&gt;"10 - Gele")*(Potentials!$O$2:$O$2000=$A$2))
+SUMPRODUCT((Potentials!$F$2:$F$2000=0)*(Potentials!$A$2:$A$2000=BA548)*(Potentials!$D$2:$D$2000)*(Potentials!$E$2:$E$2000&lt;&gt;"8 - Gagne")*(Potentials!$E$2:$E$2000&lt;&gt;"9 - Perdu")*(Potentials!$E$2:$E$2000&lt;&gt;"10 - Gele")*(Potentials!$O$2:$O$2000=$A$2)))</f>
      </c>
    </row>
    <row r="549" spans="1:113">
      <c r="R549" t="str">
        <f>Potentials!A547</f>
      </c>
      <c r="S549" s="1" t="str">
        <f>Potentials!M547</f>
      </c>
      <c r="T549" s="47" t="str">
        <f>IF(INDEX(Potentials!$A$1:$O$1000,MATCH(R549,Potentials!$A$1:$A$1000,0),MATCH("Origine setup",Potentials!$A$1:$O$1,0))&lt;&gt;"",0,
IF($A$2="Tous",
IF(AND($R$2=0,$S$2=0,DATE(YEAR(S549),MONTH(S549),DAY(S549))&gt;=$O$6,(DATE(YEAR(S549),MONTH(S549),DAY(S549))&lt;=$O$3),LEFT(R549,3)="PRA"),1,
IF(AND($R$2&lt;&gt;0,$S$2&lt;&gt;0,DATE(YEAR(S549),MONTH(S549),DAY(S549))&gt;=$R$2,(DATE(YEAR(S549),MONTH(S549),DAY(S549))&lt;=$S$2),LEFT(R549,3)="PRA"),1,0)),
IF(AND($R$2=0,$S$2=0,DATE(YEAR(S549),MONTH(S549),DAY(S549))&gt;=$O$6,(DATE(YEAR(S549),MONTH(S549),DAY(S549))&lt;=$O$3),INDEX(Potentials!$A$1:$O$1000,MATCH(R549,Potentials!$A$1:$A$1000,0),MATCH("Groupe",Potentials!$A$1:$O$1,0))=$A$2,LEFT(R549,3)="PRA"),1,
IF(AND($R$2&lt;&gt;0,$S$2&lt;&gt;0,DATE(YEAR(S549),MONTH(S549),DAY(S549))&gt;=$R$2,(DATE(YEAR(S549),MONTH(S549),DAY(S549))&lt;=$S$2),INDEX(Potentials!$A$1:$O$1000,MATCH(R549,Potentials!$A$1:$A$1000,0),MATCH("Groupe",Potentials!$A$1:$O$1,0))=$A$2,LEFT(R549,3)="PRA"),1,0))))</f>
      </c>
      <c r="U549" s="47" t="str">
        <f>IF(T549&lt;&gt;0,SUM($T$4:T549),0)</f>
      </c>
      <c r="V549" s="1"/>
      <c r="W549" s="17"/>
      <c r="Y549" t="str">
        <f>Projects!A547</f>
      </c>
      <c r="Z549" s="1" t="str">
        <f>Projects!I547</f>
      </c>
      <c r="AA549" s="47" t="str">
        <f>IF($A$2="Tous",
IF(AND($Y$2=0,$Z$2=0,DATE(YEAR(Z549),MONTH(Z549),DAY(Z549))&gt;=$O$6,(DATE(YEAR(Z549),MONTH(Z549),DAY(Z549))&lt;=$O$3)),1,
IF(AND($Y$2&lt;&gt;0,$Z$2&lt;&gt;0,DATE(YEAR(Z549),MONTH(Z549),DAY(Z549))&gt;=$Y$2,(DATE(YEAR(Z549),MONTH(Z549),DAY(Z549))&lt;=$Z$2)),1,0)),
IF(AND($Y$2=0,$Z$2=0,DATE(YEAR(Z549),MONTH(Z549),DAY(Z549))&gt;=$O$6,(DATE(YEAR(Z549),MONTH(Z549),DAY(Z549))&lt;=$O$3),INDEX(Projects!$A$1:$O$1000,MATCH(Y549,Projects!$A$1:$A$1000,0),MATCH("Groupe",Projects!$A$1:$O$1,0))=$A$2),1,
IF(AND($Y$2&lt;&gt;0,$Z$2&lt;&gt;0,DATE(YEAR(Z549),MONTH(Z549),DAY(Z549))&gt;=$Y$2,(DATE(YEAR(Z549),MONTH(Z549),DAY(Z549))&lt;=$Z$2),INDEX(Projects!$A$1:$O$1000,MATCH(Y549,Projects!$A$1:$A$1000,0),MATCH("Groupe",Projects!$A$1:$O$1,0))=$A$2),1,0)))</f>
      </c>
      <c r="AB549" s="47" t="str">
        <f>IF(AA549&lt;&gt;0,SUM($AA$4:AA549),0)</f>
      </c>
      <c r="AC549" s="1"/>
      <c r="AD549" s="17"/>
      <c r="AF549" t="str">
        <f>Projects!A547</f>
      </c>
      <c r="AG549" s="1" t="str">
        <f>Projects!D547</f>
      </c>
      <c r="AH549" s="47" t="str">
        <f>IF($A$2="Tous",
IF(AND($AF$2=0,$AG$2=0,DATE(YEAR(AG549),MONTH(AG549),DAY(AG549))&gt;=$O$6,(DATE(YEAR(AG549),MONTH(AG549),DAY(AG549))&lt;=$O$3)),1,
IF(AND($AF$2&lt;&gt;0,$AG$2&lt;&gt;0,DATE(YEAR(AG549),MONTH(AG549),DAY(AG549))&gt;=$AF$2,(DATE(YEAR(AG549),MONTH(AG549),DAY(AG549))&lt;=$AG$2)),1,0)),
IF(AND($AF$2=0,$AG$2=0,DATE(YEAR(AG549),MONTH(AG549),DAY(AG549))&gt;=$O$6,(DATE(YEAR(AG549),MONTH(AG549),DAY(AG549))&lt;=$O$3),INDEX(Projects!$A$1:$O$1000,MATCH(AF549,Projects!$A$1:$A$1000,0),MATCH("Groupe",Projects!$A$1:$O$1,0))=$A$2),1,
IF(AND($AF$2&lt;&gt;0,$AG$2&lt;&gt;0,DATE(YEAR(AG549),MONTH(AG549),DAY(AG549))&gt;=$AF$2,(DATE(YEAR(AG549),MONTH(AG549),DAY(AG549))&lt;=$AG$2),INDEX(Projects!$A$1:$O$1000,MATCH(AF549,Projects!$A$1:$A$1000,0),MATCH("Groupe",Projects!$A$1:$O$1,0))=$A$2),1,0)))</f>
      </c>
      <c r="AI549" s="47" t="str">
        <f>IF(AH549&lt;&gt;0,SUM($AH$4:AH549),0)</f>
      </c>
      <c r="AJ549" s="1"/>
      <c r="AK549" s="17"/>
      <c r="AM549" t="str">
        <f>Potentials!A547</f>
      </c>
      <c r="AN549" s="1" t="str">
        <f>Potentials!L547</f>
      </c>
      <c r="AO549" s="47" t="str">
        <f>IF(INDEX(Potentials!$A$1:$O$1000,MATCH(R549,Potentials!$A$1:$A$1000,0),MATCH("Origine setup",Potentials!$A$1:$O$1,0))&lt;&gt;"",0,
IF($A$2="Tous",
IF(AND($AM$2=0,$AN$2=0,DATE(YEAR(AN549),MONTH(AN549),DAY(AN549))&gt;=$O$6,(DATE(YEAR(AN549),MONTH(AN549),DAY(AN549))&lt;=$O$3),INDEX(Potentials!$A$1:$O$10000,MATCH(AM549,Potentials!$A$1:$A$1000,0),MATCH("Statut",Potentials!$A$1:$O$1,0))="9 -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IF(AND($AM$2&lt;&gt;0,$AN$2&lt;&gt;0,DATE(YEAR(AN549),MONTH(AN549),DAY(AN549))&gt;=$AM$2,(DATE(YEAR(AN549),MONTH(AN549),DAY(AN549))&lt;=$AN$2),INDEX(Potentials!$A$1:$O$10000,MATCH(AM549,Potentials!$A$1:$A$1000,0),MATCH("Statut",Potentials!$A$1:$O$1,0))="9 - Perdu"),1,0)),
IF(AND($AM$2=0,$AN$2=0,DATE(YEAR(AN549),MONTH(AN549),DAY(AN549))&gt;=$O$6,(DATE(YEAR(AN549),MONTH(AN549),DAY(AN549))&lt;=$O$3),INDEX(Potentials!$A$1:$O$1000,MATCH(AM549,Potentials!$A$1:$A$1000,0),MATCH("Groupe",Potentials!$A$1:$O$1,0))=$A$2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,MATCH(AM549,Potentials!$A$1:$A$1000,0),MATCH("Groupe",Potentials!$A$1:$O$1,0))=$A$2,INDEX(Potentials!$A$1:$O$10000,MATCH(AM549,Potentials!$A$1:$A$1000,0),MATCH("Statut",Potentials!$A$1:$O$1,0))="9 - Perdu"),1,0))))</f>
      </c>
      <c r="AP549" s="47" t="str">
        <f>IF(AO549&lt;&gt;0,SUM($AO$4:AO549),0)</f>
      </c>
      <c r="AQ549" s="1"/>
      <c r="AR549" s="17"/>
      <c r="AT549" t="str">
        <f>IF(COUNTIF($AT$4:AT548,Potentials!B547)&gt;0,"",Potentials!B547)</f>
      </c>
      <c r="AU549" s="2" t="str">
        <f t="array" ref="AU549" aca="1" ca="1">IF($A$2="Tous",SUMPRODUCT((Potentials!$F$2:$F$2000)*(Potentials!$B$2:$B$2000=AT549)*(Potentials!$E$2:$E$2000&lt;&gt;"8 - Gagne")*(Potentials!$E$2:$E$2000&lt;&gt;"9 - Perdu")*(Potentials!$E$2:$E$2000&lt;&gt;"10 - Gele"))
+SUMPRODUCT((Potentials!$F$2:$F$2000=0)*(Potentials!$B$2:$B$2000=AT549)*(Potentials!$D$2:$D$2000)*(Potentials!$E$2:$E$2000&lt;&gt;"8 - Gagne")*(Potentials!$E$2:$E$2000&lt;&gt;"9 - Perdu")*(Potentials!$E$2:$E$2000&lt;&gt;"10 - Gele")),
SUMPRODUCT((Potentials!$F$2:$F$2000)*(Potentials!$B$2:$B$2000=AT549)*(Potentials!$E$2:$E$2000&lt;&gt;"8 - Gagne")*(Potentials!$E$2:$E$2000&lt;&gt;"9 - Perdu")*(Potentials!$E$2:$E$2000&lt;&gt;"10 - Gele")*(Potentials!$O$2:$O$2000=$A$2))
+SUMPRODUCT((Potentials!$F$2:$F$2000=0)*(Potentials!$B$2:$B$2000=AT549)*(Potentials!$D$2:$D$2000)*(Potentials!$E$2:$E$2000&lt;&gt;"8 - Gagne")*(Potentials!$E$2:$E$2000&lt;&gt;"9 - Perdu")*(Potentials!$E$2:$E$2000&lt;&gt;"10 - Gele")*(Potentials!$O$2:$O$2000=$A$2)))</f>
      </c>
      <c r="BA549" t="str">
        <f>Potentials!A547</f>
      </c>
      <c r="BB549" s="2" t="str">
        <f t="array" ref="BB549" aca="1" ca="1">IF($A$2="Tous",SUMPRODUCT((Potentials!$F$2:$F$2000)*(Potentials!$A$2:$A$2000=BA549)*(Potentials!$E$2:$E$2000&lt;&gt;"8 - Gagne")*(Potentials!$E$2:$E$2000&lt;&gt;"9 - Perdu")*(Potentials!$E$2:$E$2000&lt;&gt;"10 - Gele"))
+SUMPRODUCT((Potentials!$F$2:$F$2000=0)*(Potentials!$A$2:$A$2000=BA549)*(Potentials!$D$2:$D$2000)*(Potentials!$E$2:$E$2000&lt;&gt;"8 - Gagne")*(Potentials!$E$2:$E$2000&lt;&gt;"9 - Perdu")*(Potentials!$E$2:$E$2000&lt;&gt;"10 - Gele")),
SUMPRODUCT((Potentials!$F$2:$F$2000)*(Potentials!$A$2:$A$2000=BA549)*(Potentials!$E$2:$E$2000&lt;&gt;"8 - Gagne")*(Potentials!$E$2:$E$2000&lt;&gt;"9 - Perdu")*(Potentials!$E$2:$E$2000&lt;&gt;"10 - Gele")*(Potentials!$O$2:$O$2000=$A$2))
+SUMPRODUCT((Potentials!$F$2:$F$2000=0)*(Potentials!$A$2:$A$2000=BA549)*(Potentials!$D$2:$D$2000)*(Potentials!$E$2:$E$2000&lt;&gt;"8 - Gagne")*(Potentials!$E$2:$E$2000&lt;&gt;"9 - Perdu")*(Potentials!$E$2:$E$2000&lt;&gt;"10 - Gele")*(Potentials!$O$2:$O$2000=$A$2)))</f>
      </c>
    </row>
    <row r="550" spans="1:113">
      <c r="R550" t="str">
        <f>Potentials!A548</f>
      </c>
      <c r="S550" s="1" t="str">
        <f>Potentials!M548</f>
      </c>
      <c r="T550" s="47" t="str">
        <f>IF(INDEX(Potentials!$A$1:$O$1000,MATCH(R550,Potentials!$A$1:$A$1000,0),MATCH("Origine setup",Potentials!$A$1:$O$1,0))&lt;&gt;"",0,
IF($A$2="Tous",
IF(AND($R$2=0,$S$2=0,DATE(YEAR(S550),MONTH(S550),DAY(S550))&gt;=$O$6,(DATE(YEAR(S550),MONTH(S550),DAY(S550))&lt;=$O$3),LEFT(R550,3)="PRA"),1,
IF(AND($R$2&lt;&gt;0,$S$2&lt;&gt;0,DATE(YEAR(S550),MONTH(S550),DAY(S550))&gt;=$R$2,(DATE(YEAR(S550),MONTH(S550),DAY(S550))&lt;=$S$2),LEFT(R550,3)="PRA"),1,0)),
IF(AND($R$2=0,$S$2=0,DATE(YEAR(S550),MONTH(S550),DAY(S550))&gt;=$O$6,(DATE(YEAR(S550),MONTH(S550),DAY(S550))&lt;=$O$3),INDEX(Potentials!$A$1:$O$1000,MATCH(R550,Potentials!$A$1:$A$1000,0),MATCH("Groupe",Potentials!$A$1:$O$1,0))=$A$2,LEFT(R550,3)="PRA"),1,
IF(AND($R$2&lt;&gt;0,$S$2&lt;&gt;0,DATE(YEAR(S550),MONTH(S550),DAY(S550))&gt;=$R$2,(DATE(YEAR(S550),MONTH(S550),DAY(S550))&lt;=$S$2),INDEX(Potentials!$A$1:$O$1000,MATCH(R550,Potentials!$A$1:$A$1000,0),MATCH("Groupe",Potentials!$A$1:$O$1,0))=$A$2,LEFT(R550,3)="PRA"),1,0))))</f>
      </c>
      <c r="U550" s="47" t="str">
        <f>IF(T550&lt;&gt;0,SUM($T$4:T550),0)</f>
      </c>
      <c r="V550" s="1"/>
      <c r="W550" s="17"/>
      <c r="Y550" t="str">
        <f>Projects!A548</f>
      </c>
      <c r="Z550" s="1" t="str">
        <f>Projects!I548</f>
      </c>
      <c r="AA550" s="47" t="str">
        <f>IF($A$2="Tous",
IF(AND($Y$2=0,$Z$2=0,DATE(YEAR(Z550),MONTH(Z550),DAY(Z550))&gt;=$O$6,(DATE(YEAR(Z550),MONTH(Z550),DAY(Z550))&lt;=$O$3)),1,
IF(AND($Y$2&lt;&gt;0,$Z$2&lt;&gt;0,DATE(YEAR(Z550),MONTH(Z550),DAY(Z550))&gt;=$Y$2,(DATE(YEAR(Z550),MONTH(Z550),DAY(Z550))&lt;=$Z$2)),1,0)),
IF(AND($Y$2=0,$Z$2=0,DATE(YEAR(Z550),MONTH(Z550),DAY(Z550))&gt;=$O$6,(DATE(YEAR(Z550),MONTH(Z550),DAY(Z550))&lt;=$O$3),INDEX(Projects!$A$1:$O$1000,MATCH(Y550,Projects!$A$1:$A$1000,0),MATCH("Groupe",Projects!$A$1:$O$1,0))=$A$2),1,
IF(AND($Y$2&lt;&gt;0,$Z$2&lt;&gt;0,DATE(YEAR(Z550),MONTH(Z550),DAY(Z550))&gt;=$Y$2,(DATE(YEAR(Z550),MONTH(Z550),DAY(Z550))&lt;=$Z$2),INDEX(Projects!$A$1:$O$1000,MATCH(Y550,Projects!$A$1:$A$1000,0),MATCH("Groupe",Projects!$A$1:$O$1,0))=$A$2),1,0)))</f>
      </c>
      <c r="AB550" s="47" t="str">
        <f>IF(AA550&lt;&gt;0,SUM($AA$4:AA550),0)</f>
      </c>
      <c r="AC550" s="1"/>
      <c r="AD550" s="17"/>
      <c r="AF550" t="str">
        <f>Projects!A548</f>
      </c>
      <c r="AG550" s="1" t="str">
        <f>Projects!D548</f>
      </c>
      <c r="AH550" s="47" t="str">
        <f>IF($A$2="Tous",
IF(AND($AF$2=0,$AG$2=0,DATE(YEAR(AG550),MONTH(AG550),DAY(AG550))&gt;=$O$6,(DATE(YEAR(AG550),MONTH(AG550),DAY(AG550))&lt;=$O$3)),1,
IF(AND($AF$2&lt;&gt;0,$AG$2&lt;&gt;0,DATE(YEAR(AG550),MONTH(AG550),DAY(AG550))&gt;=$AF$2,(DATE(YEAR(AG550),MONTH(AG550),DAY(AG550))&lt;=$AG$2)),1,0)),
IF(AND($AF$2=0,$AG$2=0,DATE(YEAR(AG550),MONTH(AG550),DAY(AG550))&gt;=$O$6,(DATE(YEAR(AG550),MONTH(AG550),DAY(AG550))&lt;=$O$3),INDEX(Projects!$A$1:$O$1000,MATCH(AF550,Projects!$A$1:$A$1000,0),MATCH("Groupe",Projects!$A$1:$O$1,0))=$A$2),1,
IF(AND($AF$2&lt;&gt;0,$AG$2&lt;&gt;0,DATE(YEAR(AG550),MONTH(AG550),DAY(AG550))&gt;=$AF$2,(DATE(YEAR(AG550),MONTH(AG550),DAY(AG550))&lt;=$AG$2),INDEX(Projects!$A$1:$O$1000,MATCH(AF550,Projects!$A$1:$A$1000,0),MATCH("Groupe",Projects!$A$1:$O$1,0))=$A$2),1,0)))</f>
      </c>
      <c r="AI550" s="47" t="str">
        <f>IF(AH550&lt;&gt;0,SUM($AH$4:AH550),0)</f>
      </c>
      <c r="AJ550" s="1"/>
      <c r="AK550" s="17"/>
      <c r="AM550" t="str">
        <f>Potentials!A548</f>
      </c>
      <c r="AN550" s="1" t="str">
        <f>Potentials!L548</f>
      </c>
      <c r="AO550" s="47" t="str">
        <f>IF(INDEX(Potentials!$A$1:$O$1000,MATCH(R550,Potentials!$A$1:$A$1000,0),MATCH("Origine setup",Potentials!$A$1:$O$1,0))&lt;&gt;"",0,
IF($A$2="Tous",
IF(AND($AM$2=0,$AN$2=0,DATE(YEAR(AN550),MONTH(AN550),DAY(AN550))&gt;=$O$6,(DATE(YEAR(AN550),MONTH(AN550),DAY(AN550))&lt;=$O$3),INDEX(Potentials!$A$1:$O$10000,MATCH(AM550,Potentials!$A$1:$A$1000,0),MATCH("Statut",Potentials!$A$1:$O$1,0))="9 -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IF(AND($AM$2&lt;&gt;0,$AN$2&lt;&gt;0,DATE(YEAR(AN550),MONTH(AN550),DAY(AN550))&gt;=$AM$2,(DATE(YEAR(AN550),MONTH(AN550),DAY(AN550))&lt;=$AN$2),INDEX(Potentials!$A$1:$O$10000,MATCH(AM550,Potentials!$A$1:$A$1000,0),MATCH("Statut",Potentials!$A$1:$O$1,0))="9 - Perdu"),1,0)),
IF(AND($AM$2=0,$AN$2=0,DATE(YEAR(AN550),MONTH(AN550),DAY(AN550))&gt;=$O$6,(DATE(YEAR(AN550),MONTH(AN550),DAY(AN550))&lt;=$O$3),INDEX(Potentials!$A$1:$O$1000,MATCH(AM550,Potentials!$A$1:$A$1000,0),MATCH("Groupe",Potentials!$A$1:$O$1,0))=$A$2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,MATCH(AM550,Potentials!$A$1:$A$1000,0),MATCH("Groupe",Potentials!$A$1:$O$1,0))=$A$2,INDEX(Potentials!$A$1:$O$10000,MATCH(AM550,Potentials!$A$1:$A$1000,0),MATCH("Statut",Potentials!$A$1:$O$1,0))="9 - Perdu"),1,0))))</f>
      </c>
      <c r="AP550" s="47" t="str">
        <f>IF(AO550&lt;&gt;0,SUM($AO$4:AO550),0)</f>
      </c>
      <c r="AQ550" s="1"/>
      <c r="AR550" s="17"/>
      <c r="AT550" t="str">
        <f>IF(COUNTIF($AT$4:AT549,Potentials!B548)&gt;0,"",Potentials!B548)</f>
      </c>
      <c r="AU550" s="2" t="str">
        <f t="array" ref="AU550" aca="1" ca="1">IF($A$2="Tous",SUMPRODUCT((Potentials!$F$2:$F$2000)*(Potentials!$B$2:$B$2000=AT550)*(Potentials!$E$2:$E$2000&lt;&gt;"8 - Gagne")*(Potentials!$E$2:$E$2000&lt;&gt;"9 - Perdu")*(Potentials!$E$2:$E$2000&lt;&gt;"10 - Gele"))
+SUMPRODUCT((Potentials!$F$2:$F$2000=0)*(Potentials!$B$2:$B$2000=AT550)*(Potentials!$D$2:$D$2000)*(Potentials!$E$2:$E$2000&lt;&gt;"8 - Gagne")*(Potentials!$E$2:$E$2000&lt;&gt;"9 - Perdu")*(Potentials!$E$2:$E$2000&lt;&gt;"10 - Gele")),
SUMPRODUCT((Potentials!$F$2:$F$2000)*(Potentials!$B$2:$B$2000=AT550)*(Potentials!$E$2:$E$2000&lt;&gt;"8 - Gagne")*(Potentials!$E$2:$E$2000&lt;&gt;"9 - Perdu")*(Potentials!$E$2:$E$2000&lt;&gt;"10 - Gele")*(Potentials!$O$2:$O$2000=$A$2))
+SUMPRODUCT((Potentials!$F$2:$F$2000=0)*(Potentials!$B$2:$B$2000=AT550)*(Potentials!$D$2:$D$2000)*(Potentials!$E$2:$E$2000&lt;&gt;"8 - Gagne")*(Potentials!$E$2:$E$2000&lt;&gt;"9 - Perdu")*(Potentials!$E$2:$E$2000&lt;&gt;"10 - Gele")*(Potentials!$O$2:$O$2000=$A$2)))</f>
      </c>
      <c r="BA550" t="str">
        <f>Potentials!A548</f>
      </c>
      <c r="BB550" s="2" t="str">
        <f t="array" ref="BB550" aca="1" ca="1">IF($A$2="Tous",SUMPRODUCT((Potentials!$F$2:$F$2000)*(Potentials!$A$2:$A$2000=BA550)*(Potentials!$E$2:$E$2000&lt;&gt;"8 - Gagne")*(Potentials!$E$2:$E$2000&lt;&gt;"9 - Perdu")*(Potentials!$E$2:$E$2000&lt;&gt;"10 - Gele"))
+SUMPRODUCT((Potentials!$F$2:$F$2000=0)*(Potentials!$A$2:$A$2000=BA550)*(Potentials!$D$2:$D$2000)*(Potentials!$E$2:$E$2000&lt;&gt;"8 - Gagne")*(Potentials!$E$2:$E$2000&lt;&gt;"9 - Perdu")*(Potentials!$E$2:$E$2000&lt;&gt;"10 - Gele")),
SUMPRODUCT((Potentials!$F$2:$F$2000)*(Potentials!$A$2:$A$2000=BA550)*(Potentials!$E$2:$E$2000&lt;&gt;"8 - Gagne")*(Potentials!$E$2:$E$2000&lt;&gt;"9 - Perdu")*(Potentials!$E$2:$E$2000&lt;&gt;"10 - Gele")*(Potentials!$O$2:$O$2000=$A$2))
+SUMPRODUCT((Potentials!$F$2:$F$2000=0)*(Potentials!$A$2:$A$2000=BA550)*(Potentials!$D$2:$D$2000)*(Potentials!$E$2:$E$2000&lt;&gt;"8 - Gagne")*(Potentials!$E$2:$E$2000&lt;&gt;"9 - Perdu")*(Potentials!$E$2:$E$2000&lt;&gt;"10 - Gele")*(Potentials!$O$2:$O$2000=$A$2)))</f>
      </c>
    </row>
    <row r="551" spans="1:113">
      <c r="R551" t="str">
        <f>Potentials!A549</f>
      </c>
      <c r="S551" s="1" t="str">
        <f>Potentials!M549</f>
      </c>
      <c r="T551" s="47" t="str">
        <f>IF(INDEX(Potentials!$A$1:$O$1000,MATCH(R551,Potentials!$A$1:$A$1000,0),MATCH("Origine setup",Potentials!$A$1:$O$1,0))&lt;&gt;"",0,
IF($A$2="Tous",
IF(AND($R$2=0,$S$2=0,DATE(YEAR(S551),MONTH(S551),DAY(S551))&gt;=$O$6,(DATE(YEAR(S551),MONTH(S551),DAY(S551))&lt;=$O$3),LEFT(R551,3)="PRA"),1,
IF(AND($R$2&lt;&gt;0,$S$2&lt;&gt;0,DATE(YEAR(S551),MONTH(S551),DAY(S551))&gt;=$R$2,(DATE(YEAR(S551),MONTH(S551),DAY(S551))&lt;=$S$2),LEFT(R551,3)="PRA"),1,0)),
IF(AND($R$2=0,$S$2=0,DATE(YEAR(S551),MONTH(S551),DAY(S551))&gt;=$O$6,(DATE(YEAR(S551),MONTH(S551),DAY(S551))&lt;=$O$3),INDEX(Potentials!$A$1:$O$1000,MATCH(R551,Potentials!$A$1:$A$1000,0),MATCH("Groupe",Potentials!$A$1:$O$1,0))=$A$2,LEFT(R551,3)="PRA"),1,
IF(AND($R$2&lt;&gt;0,$S$2&lt;&gt;0,DATE(YEAR(S551),MONTH(S551),DAY(S551))&gt;=$R$2,(DATE(YEAR(S551),MONTH(S551),DAY(S551))&lt;=$S$2),INDEX(Potentials!$A$1:$O$1000,MATCH(R551,Potentials!$A$1:$A$1000,0),MATCH("Groupe",Potentials!$A$1:$O$1,0))=$A$2,LEFT(R551,3)="PRA"),1,0))))</f>
      </c>
      <c r="U551" s="47" t="str">
        <f>IF(T551&lt;&gt;0,SUM($T$4:T551),0)</f>
      </c>
      <c r="V551" s="1"/>
      <c r="W551" s="17"/>
      <c r="Y551" t="str">
        <f>Projects!A549</f>
      </c>
      <c r="Z551" s="1" t="str">
        <f>Projects!I549</f>
      </c>
      <c r="AA551" s="47" t="str">
        <f>IF($A$2="Tous",
IF(AND($Y$2=0,$Z$2=0,DATE(YEAR(Z551),MONTH(Z551),DAY(Z551))&gt;=$O$6,(DATE(YEAR(Z551),MONTH(Z551),DAY(Z551))&lt;=$O$3)),1,
IF(AND($Y$2&lt;&gt;0,$Z$2&lt;&gt;0,DATE(YEAR(Z551),MONTH(Z551),DAY(Z551))&gt;=$Y$2,(DATE(YEAR(Z551),MONTH(Z551),DAY(Z551))&lt;=$Z$2)),1,0)),
IF(AND($Y$2=0,$Z$2=0,DATE(YEAR(Z551),MONTH(Z551),DAY(Z551))&gt;=$O$6,(DATE(YEAR(Z551),MONTH(Z551),DAY(Z551))&lt;=$O$3),INDEX(Projects!$A$1:$O$1000,MATCH(Y551,Projects!$A$1:$A$1000,0),MATCH("Groupe",Projects!$A$1:$O$1,0))=$A$2),1,
IF(AND($Y$2&lt;&gt;0,$Z$2&lt;&gt;0,DATE(YEAR(Z551),MONTH(Z551),DAY(Z551))&gt;=$Y$2,(DATE(YEAR(Z551),MONTH(Z551),DAY(Z551))&lt;=$Z$2),INDEX(Projects!$A$1:$O$1000,MATCH(Y551,Projects!$A$1:$A$1000,0),MATCH("Groupe",Projects!$A$1:$O$1,0))=$A$2),1,0)))</f>
      </c>
      <c r="AB551" s="47" t="str">
        <f>IF(AA551&lt;&gt;0,SUM($AA$4:AA551),0)</f>
      </c>
      <c r="AC551" s="1"/>
      <c r="AD551" s="17"/>
      <c r="AF551" t="str">
        <f>Projects!A549</f>
      </c>
      <c r="AG551" s="1" t="str">
        <f>Projects!D549</f>
      </c>
      <c r="AH551" s="47" t="str">
        <f>IF($A$2="Tous",
IF(AND($AF$2=0,$AG$2=0,DATE(YEAR(AG551),MONTH(AG551),DAY(AG551))&gt;=$O$6,(DATE(YEAR(AG551),MONTH(AG551),DAY(AG551))&lt;=$O$3)),1,
IF(AND($AF$2&lt;&gt;0,$AG$2&lt;&gt;0,DATE(YEAR(AG551),MONTH(AG551),DAY(AG551))&gt;=$AF$2,(DATE(YEAR(AG551),MONTH(AG551),DAY(AG551))&lt;=$AG$2)),1,0)),
IF(AND($AF$2=0,$AG$2=0,DATE(YEAR(AG551),MONTH(AG551),DAY(AG551))&gt;=$O$6,(DATE(YEAR(AG551),MONTH(AG551),DAY(AG551))&lt;=$O$3),INDEX(Projects!$A$1:$O$1000,MATCH(AF551,Projects!$A$1:$A$1000,0),MATCH("Groupe",Projects!$A$1:$O$1,0))=$A$2),1,
IF(AND($AF$2&lt;&gt;0,$AG$2&lt;&gt;0,DATE(YEAR(AG551),MONTH(AG551),DAY(AG551))&gt;=$AF$2,(DATE(YEAR(AG551),MONTH(AG551),DAY(AG551))&lt;=$AG$2),INDEX(Projects!$A$1:$O$1000,MATCH(AF551,Projects!$A$1:$A$1000,0),MATCH("Groupe",Projects!$A$1:$O$1,0))=$A$2),1,0)))</f>
      </c>
      <c r="AI551" s="47" t="str">
        <f>IF(AH551&lt;&gt;0,SUM($AH$4:AH551),0)</f>
      </c>
      <c r="AJ551" s="1"/>
      <c r="AK551" s="17"/>
      <c r="AM551" t="str">
        <f>Potentials!A549</f>
      </c>
      <c r="AN551" s="1" t="str">
        <f>Potentials!L549</f>
      </c>
      <c r="AO551" s="47" t="str">
        <f>IF(INDEX(Potentials!$A$1:$O$1000,MATCH(R551,Potentials!$A$1:$A$1000,0),MATCH("Origine setup",Potentials!$A$1:$O$1,0))&lt;&gt;"",0,
IF($A$2="Tous",
IF(AND($AM$2=0,$AN$2=0,DATE(YEAR(AN551),MONTH(AN551),DAY(AN551))&gt;=$O$6,(DATE(YEAR(AN551),MONTH(AN551),DAY(AN551))&lt;=$O$3),INDEX(Potentials!$A$1:$O$10000,MATCH(AM551,Potentials!$A$1:$A$1000,0),MATCH("Statut",Potentials!$A$1:$O$1,0))="9 -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IF(AND($AM$2&lt;&gt;0,$AN$2&lt;&gt;0,DATE(YEAR(AN551),MONTH(AN551),DAY(AN551))&gt;=$AM$2,(DATE(YEAR(AN551),MONTH(AN551),DAY(AN551))&lt;=$AN$2),INDEX(Potentials!$A$1:$O$10000,MATCH(AM551,Potentials!$A$1:$A$1000,0),MATCH("Statut",Potentials!$A$1:$O$1,0))="9 - Perdu"),1,0)),
IF(AND($AM$2=0,$AN$2=0,DATE(YEAR(AN551),MONTH(AN551),DAY(AN551))&gt;=$O$6,(DATE(YEAR(AN551),MONTH(AN551),DAY(AN551))&lt;=$O$3),INDEX(Potentials!$A$1:$O$1000,MATCH(AM551,Potentials!$A$1:$A$1000,0),MATCH("Groupe",Potentials!$A$1:$O$1,0))=$A$2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,MATCH(AM551,Potentials!$A$1:$A$1000,0),MATCH("Groupe",Potentials!$A$1:$O$1,0))=$A$2,INDEX(Potentials!$A$1:$O$10000,MATCH(AM551,Potentials!$A$1:$A$1000,0),MATCH("Statut",Potentials!$A$1:$O$1,0))="9 - Perdu"),1,0))))</f>
      </c>
      <c r="AP551" s="47" t="str">
        <f>IF(AO551&lt;&gt;0,SUM($AO$4:AO551),0)</f>
      </c>
      <c r="AQ551" s="1"/>
      <c r="AR551" s="17"/>
      <c r="AT551" t="str">
        <f>IF(COUNTIF($AT$4:AT550,Potentials!B549)&gt;0,"",Potentials!B549)</f>
      </c>
      <c r="AU551" s="2" t="str">
        <f t="array" ref="AU551" aca="1" ca="1">IF($A$2="Tous",SUMPRODUCT((Potentials!$F$2:$F$2000)*(Potentials!$B$2:$B$2000=AT551)*(Potentials!$E$2:$E$2000&lt;&gt;"8 - Gagne")*(Potentials!$E$2:$E$2000&lt;&gt;"9 - Perdu")*(Potentials!$E$2:$E$2000&lt;&gt;"10 - Gele"))
+SUMPRODUCT((Potentials!$F$2:$F$2000=0)*(Potentials!$B$2:$B$2000=AT551)*(Potentials!$D$2:$D$2000)*(Potentials!$E$2:$E$2000&lt;&gt;"8 - Gagne")*(Potentials!$E$2:$E$2000&lt;&gt;"9 - Perdu")*(Potentials!$E$2:$E$2000&lt;&gt;"10 - Gele")),
SUMPRODUCT((Potentials!$F$2:$F$2000)*(Potentials!$B$2:$B$2000=AT551)*(Potentials!$E$2:$E$2000&lt;&gt;"8 - Gagne")*(Potentials!$E$2:$E$2000&lt;&gt;"9 - Perdu")*(Potentials!$E$2:$E$2000&lt;&gt;"10 - Gele")*(Potentials!$O$2:$O$2000=$A$2))
+SUMPRODUCT((Potentials!$F$2:$F$2000=0)*(Potentials!$B$2:$B$2000=AT551)*(Potentials!$D$2:$D$2000)*(Potentials!$E$2:$E$2000&lt;&gt;"8 - Gagne")*(Potentials!$E$2:$E$2000&lt;&gt;"9 - Perdu")*(Potentials!$E$2:$E$2000&lt;&gt;"10 - Gele")*(Potentials!$O$2:$O$2000=$A$2)))</f>
      </c>
      <c r="BA551" t="str">
        <f>Potentials!A549</f>
      </c>
      <c r="BB551" s="2" t="str">
        <f t="array" ref="BB551" aca="1" ca="1">IF($A$2="Tous",SUMPRODUCT((Potentials!$F$2:$F$2000)*(Potentials!$A$2:$A$2000=BA551)*(Potentials!$E$2:$E$2000&lt;&gt;"8 - Gagne")*(Potentials!$E$2:$E$2000&lt;&gt;"9 - Perdu")*(Potentials!$E$2:$E$2000&lt;&gt;"10 - Gele"))
+SUMPRODUCT((Potentials!$F$2:$F$2000=0)*(Potentials!$A$2:$A$2000=BA551)*(Potentials!$D$2:$D$2000)*(Potentials!$E$2:$E$2000&lt;&gt;"8 - Gagne")*(Potentials!$E$2:$E$2000&lt;&gt;"9 - Perdu")*(Potentials!$E$2:$E$2000&lt;&gt;"10 - Gele")),
SUMPRODUCT((Potentials!$F$2:$F$2000)*(Potentials!$A$2:$A$2000=BA551)*(Potentials!$E$2:$E$2000&lt;&gt;"8 - Gagne")*(Potentials!$E$2:$E$2000&lt;&gt;"9 - Perdu")*(Potentials!$E$2:$E$2000&lt;&gt;"10 - Gele")*(Potentials!$O$2:$O$2000=$A$2))
+SUMPRODUCT((Potentials!$F$2:$F$2000=0)*(Potentials!$A$2:$A$2000=BA551)*(Potentials!$D$2:$D$2000)*(Potentials!$E$2:$E$2000&lt;&gt;"8 - Gagne")*(Potentials!$E$2:$E$2000&lt;&gt;"9 - Perdu")*(Potentials!$E$2:$E$2000&lt;&gt;"10 - Gele")*(Potentials!$O$2:$O$2000=$A$2)))</f>
      </c>
    </row>
    <row r="552" spans="1:113">
      <c r="R552" t="str">
        <f>Potentials!A550</f>
      </c>
      <c r="S552" s="1" t="str">
        <f>Potentials!M550</f>
      </c>
      <c r="T552" s="47" t="str">
        <f>IF(INDEX(Potentials!$A$1:$O$1000,MATCH(R552,Potentials!$A$1:$A$1000,0),MATCH("Origine setup",Potentials!$A$1:$O$1,0))&lt;&gt;"",0,
IF($A$2="Tous",
IF(AND($R$2=0,$S$2=0,DATE(YEAR(S552),MONTH(S552),DAY(S552))&gt;=$O$6,(DATE(YEAR(S552),MONTH(S552),DAY(S552))&lt;=$O$3),LEFT(R552,3)="PRA"),1,
IF(AND($R$2&lt;&gt;0,$S$2&lt;&gt;0,DATE(YEAR(S552),MONTH(S552),DAY(S552))&gt;=$R$2,(DATE(YEAR(S552),MONTH(S552),DAY(S552))&lt;=$S$2),LEFT(R552,3)="PRA"),1,0)),
IF(AND($R$2=0,$S$2=0,DATE(YEAR(S552),MONTH(S552),DAY(S552))&gt;=$O$6,(DATE(YEAR(S552),MONTH(S552),DAY(S552))&lt;=$O$3),INDEX(Potentials!$A$1:$O$1000,MATCH(R552,Potentials!$A$1:$A$1000,0),MATCH("Groupe",Potentials!$A$1:$O$1,0))=$A$2,LEFT(R552,3)="PRA"),1,
IF(AND($R$2&lt;&gt;0,$S$2&lt;&gt;0,DATE(YEAR(S552),MONTH(S552),DAY(S552))&gt;=$R$2,(DATE(YEAR(S552),MONTH(S552),DAY(S552))&lt;=$S$2),INDEX(Potentials!$A$1:$O$1000,MATCH(R552,Potentials!$A$1:$A$1000,0),MATCH("Groupe",Potentials!$A$1:$O$1,0))=$A$2,LEFT(R552,3)="PRA"),1,0))))</f>
      </c>
      <c r="U552" s="47" t="str">
        <f>IF(T552&lt;&gt;0,SUM($T$4:T552),0)</f>
      </c>
      <c r="V552" s="1"/>
      <c r="W552" s="17"/>
      <c r="Y552" t="str">
        <f>Projects!A550</f>
      </c>
      <c r="Z552" s="1" t="str">
        <f>Projects!I550</f>
      </c>
      <c r="AA552" s="47" t="str">
        <f>IF($A$2="Tous",
IF(AND($Y$2=0,$Z$2=0,DATE(YEAR(Z552),MONTH(Z552),DAY(Z552))&gt;=$O$6,(DATE(YEAR(Z552),MONTH(Z552),DAY(Z552))&lt;=$O$3)),1,
IF(AND($Y$2&lt;&gt;0,$Z$2&lt;&gt;0,DATE(YEAR(Z552),MONTH(Z552),DAY(Z552))&gt;=$Y$2,(DATE(YEAR(Z552),MONTH(Z552),DAY(Z552))&lt;=$Z$2)),1,0)),
IF(AND($Y$2=0,$Z$2=0,DATE(YEAR(Z552),MONTH(Z552),DAY(Z552))&gt;=$O$6,(DATE(YEAR(Z552),MONTH(Z552),DAY(Z552))&lt;=$O$3),INDEX(Projects!$A$1:$O$1000,MATCH(Y552,Projects!$A$1:$A$1000,0),MATCH("Groupe",Projects!$A$1:$O$1,0))=$A$2),1,
IF(AND($Y$2&lt;&gt;0,$Z$2&lt;&gt;0,DATE(YEAR(Z552),MONTH(Z552),DAY(Z552))&gt;=$Y$2,(DATE(YEAR(Z552),MONTH(Z552),DAY(Z552))&lt;=$Z$2),INDEX(Projects!$A$1:$O$1000,MATCH(Y552,Projects!$A$1:$A$1000,0),MATCH("Groupe",Projects!$A$1:$O$1,0))=$A$2),1,0)))</f>
      </c>
      <c r="AB552" s="47" t="str">
        <f>IF(AA552&lt;&gt;0,SUM($AA$4:AA552),0)</f>
      </c>
      <c r="AC552" s="1"/>
      <c r="AD552" s="17"/>
      <c r="AF552" t="str">
        <f>Projects!A550</f>
      </c>
      <c r="AG552" s="1" t="str">
        <f>Projects!D550</f>
      </c>
      <c r="AH552" s="47" t="str">
        <f>IF($A$2="Tous",
IF(AND($AF$2=0,$AG$2=0,DATE(YEAR(AG552),MONTH(AG552),DAY(AG552))&gt;=$O$6,(DATE(YEAR(AG552),MONTH(AG552),DAY(AG552))&lt;=$O$3)),1,
IF(AND($AF$2&lt;&gt;0,$AG$2&lt;&gt;0,DATE(YEAR(AG552),MONTH(AG552),DAY(AG552))&gt;=$AF$2,(DATE(YEAR(AG552),MONTH(AG552),DAY(AG552))&lt;=$AG$2)),1,0)),
IF(AND($AF$2=0,$AG$2=0,DATE(YEAR(AG552),MONTH(AG552),DAY(AG552))&gt;=$O$6,(DATE(YEAR(AG552),MONTH(AG552),DAY(AG552))&lt;=$O$3),INDEX(Projects!$A$1:$O$1000,MATCH(AF552,Projects!$A$1:$A$1000,0),MATCH("Groupe",Projects!$A$1:$O$1,0))=$A$2),1,
IF(AND($AF$2&lt;&gt;0,$AG$2&lt;&gt;0,DATE(YEAR(AG552),MONTH(AG552),DAY(AG552))&gt;=$AF$2,(DATE(YEAR(AG552),MONTH(AG552),DAY(AG552))&lt;=$AG$2),INDEX(Projects!$A$1:$O$1000,MATCH(AF552,Projects!$A$1:$A$1000,0),MATCH("Groupe",Projects!$A$1:$O$1,0))=$A$2),1,0)))</f>
      </c>
      <c r="AI552" s="47" t="str">
        <f>IF(AH552&lt;&gt;0,SUM($AH$4:AH552),0)</f>
      </c>
      <c r="AJ552" s="1"/>
      <c r="AK552" s="17"/>
      <c r="AM552" t="str">
        <f>Potentials!A550</f>
      </c>
      <c r="AN552" s="1" t="str">
        <f>Potentials!L550</f>
      </c>
      <c r="AO552" s="47" t="str">
        <f>IF(INDEX(Potentials!$A$1:$O$1000,MATCH(R552,Potentials!$A$1:$A$1000,0),MATCH("Origine setup",Potentials!$A$1:$O$1,0))&lt;&gt;"",0,
IF($A$2="Tous",
IF(AND($AM$2=0,$AN$2=0,DATE(YEAR(AN552),MONTH(AN552),DAY(AN552))&gt;=$O$6,(DATE(YEAR(AN552),MONTH(AN552),DAY(AN552))&lt;=$O$3),INDEX(Potentials!$A$1:$O$10000,MATCH(AM552,Potentials!$A$1:$A$1000,0),MATCH("Statut",Potentials!$A$1:$O$1,0))="9 -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IF(AND($AM$2&lt;&gt;0,$AN$2&lt;&gt;0,DATE(YEAR(AN552),MONTH(AN552),DAY(AN552))&gt;=$AM$2,(DATE(YEAR(AN552),MONTH(AN552),DAY(AN552))&lt;=$AN$2),INDEX(Potentials!$A$1:$O$10000,MATCH(AM552,Potentials!$A$1:$A$1000,0),MATCH("Statut",Potentials!$A$1:$O$1,0))="9 - Perdu"),1,0)),
IF(AND($AM$2=0,$AN$2=0,DATE(YEAR(AN552),MONTH(AN552),DAY(AN552))&gt;=$O$6,(DATE(YEAR(AN552),MONTH(AN552),DAY(AN552))&lt;=$O$3),INDEX(Potentials!$A$1:$O$1000,MATCH(AM552,Potentials!$A$1:$A$1000,0),MATCH("Groupe",Potentials!$A$1:$O$1,0))=$A$2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,MATCH(AM552,Potentials!$A$1:$A$1000,0),MATCH("Groupe",Potentials!$A$1:$O$1,0))=$A$2,INDEX(Potentials!$A$1:$O$10000,MATCH(AM552,Potentials!$A$1:$A$1000,0),MATCH("Statut",Potentials!$A$1:$O$1,0))="9 - Perdu"),1,0))))</f>
      </c>
      <c r="AP552" s="47" t="str">
        <f>IF(AO552&lt;&gt;0,SUM($AO$4:AO552),0)</f>
      </c>
      <c r="AQ552" s="1"/>
      <c r="AR552" s="17"/>
      <c r="AT552" t="str">
        <f>IF(COUNTIF($AT$4:AT551,Potentials!B550)&gt;0,"",Potentials!B550)</f>
      </c>
      <c r="AU552" s="2" t="str">
        <f t="array" ref="AU552" aca="1" ca="1">IF($A$2="Tous",SUMPRODUCT((Potentials!$F$2:$F$2000)*(Potentials!$B$2:$B$2000=AT552)*(Potentials!$E$2:$E$2000&lt;&gt;"8 - Gagne")*(Potentials!$E$2:$E$2000&lt;&gt;"9 - Perdu")*(Potentials!$E$2:$E$2000&lt;&gt;"10 - Gele"))
+SUMPRODUCT((Potentials!$F$2:$F$2000=0)*(Potentials!$B$2:$B$2000=AT552)*(Potentials!$D$2:$D$2000)*(Potentials!$E$2:$E$2000&lt;&gt;"8 - Gagne")*(Potentials!$E$2:$E$2000&lt;&gt;"9 - Perdu")*(Potentials!$E$2:$E$2000&lt;&gt;"10 - Gele")),
SUMPRODUCT((Potentials!$F$2:$F$2000)*(Potentials!$B$2:$B$2000=AT552)*(Potentials!$E$2:$E$2000&lt;&gt;"8 - Gagne")*(Potentials!$E$2:$E$2000&lt;&gt;"9 - Perdu")*(Potentials!$E$2:$E$2000&lt;&gt;"10 - Gele")*(Potentials!$O$2:$O$2000=$A$2))
+SUMPRODUCT((Potentials!$F$2:$F$2000=0)*(Potentials!$B$2:$B$2000=AT552)*(Potentials!$D$2:$D$2000)*(Potentials!$E$2:$E$2000&lt;&gt;"8 - Gagne")*(Potentials!$E$2:$E$2000&lt;&gt;"9 - Perdu")*(Potentials!$E$2:$E$2000&lt;&gt;"10 - Gele")*(Potentials!$O$2:$O$2000=$A$2)))</f>
      </c>
      <c r="BA552" t="str">
        <f>Potentials!A550</f>
      </c>
      <c r="BB552" s="2" t="str">
        <f t="array" ref="BB552" aca="1" ca="1">IF($A$2="Tous",SUMPRODUCT((Potentials!$F$2:$F$2000)*(Potentials!$A$2:$A$2000=BA552)*(Potentials!$E$2:$E$2000&lt;&gt;"8 - Gagne")*(Potentials!$E$2:$E$2000&lt;&gt;"9 - Perdu")*(Potentials!$E$2:$E$2000&lt;&gt;"10 - Gele"))
+SUMPRODUCT((Potentials!$F$2:$F$2000=0)*(Potentials!$A$2:$A$2000=BA552)*(Potentials!$D$2:$D$2000)*(Potentials!$E$2:$E$2000&lt;&gt;"8 - Gagne")*(Potentials!$E$2:$E$2000&lt;&gt;"9 - Perdu")*(Potentials!$E$2:$E$2000&lt;&gt;"10 - Gele")),
SUMPRODUCT((Potentials!$F$2:$F$2000)*(Potentials!$A$2:$A$2000=BA552)*(Potentials!$E$2:$E$2000&lt;&gt;"8 - Gagne")*(Potentials!$E$2:$E$2000&lt;&gt;"9 - Perdu")*(Potentials!$E$2:$E$2000&lt;&gt;"10 - Gele")*(Potentials!$O$2:$O$2000=$A$2))
+SUMPRODUCT((Potentials!$F$2:$F$2000=0)*(Potentials!$A$2:$A$2000=BA552)*(Potentials!$D$2:$D$2000)*(Potentials!$E$2:$E$2000&lt;&gt;"8 - Gagne")*(Potentials!$E$2:$E$2000&lt;&gt;"9 - Perdu")*(Potentials!$E$2:$E$2000&lt;&gt;"10 - Gele")*(Potentials!$O$2:$O$2000=$A$2)))</f>
      </c>
    </row>
    <row r="553" spans="1:113">
      <c r="R553" t="str">
        <f>Potentials!A551</f>
      </c>
      <c r="S553" s="1" t="str">
        <f>Potentials!M551</f>
      </c>
      <c r="T553" s="47" t="str">
        <f>IF(INDEX(Potentials!$A$1:$O$1000,MATCH(R553,Potentials!$A$1:$A$1000,0),MATCH("Origine setup",Potentials!$A$1:$O$1,0))&lt;&gt;"",0,
IF($A$2="Tous",
IF(AND($R$2=0,$S$2=0,DATE(YEAR(S553),MONTH(S553),DAY(S553))&gt;=$O$6,(DATE(YEAR(S553),MONTH(S553),DAY(S553))&lt;=$O$3),LEFT(R553,3)="PRA"),1,
IF(AND($R$2&lt;&gt;0,$S$2&lt;&gt;0,DATE(YEAR(S553),MONTH(S553),DAY(S553))&gt;=$R$2,(DATE(YEAR(S553),MONTH(S553),DAY(S553))&lt;=$S$2),LEFT(R553,3)="PRA"),1,0)),
IF(AND($R$2=0,$S$2=0,DATE(YEAR(S553),MONTH(S553),DAY(S553))&gt;=$O$6,(DATE(YEAR(S553),MONTH(S553),DAY(S553))&lt;=$O$3),INDEX(Potentials!$A$1:$O$1000,MATCH(R553,Potentials!$A$1:$A$1000,0),MATCH("Groupe",Potentials!$A$1:$O$1,0))=$A$2,LEFT(R553,3)="PRA"),1,
IF(AND($R$2&lt;&gt;0,$S$2&lt;&gt;0,DATE(YEAR(S553),MONTH(S553),DAY(S553))&gt;=$R$2,(DATE(YEAR(S553),MONTH(S553),DAY(S553))&lt;=$S$2),INDEX(Potentials!$A$1:$O$1000,MATCH(R553,Potentials!$A$1:$A$1000,0),MATCH("Groupe",Potentials!$A$1:$O$1,0))=$A$2,LEFT(R553,3)="PRA"),1,0))))</f>
      </c>
      <c r="U553" s="47" t="str">
        <f>IF(T553&lt;&gt;0,SUM($T$4:T553),0)</f>
      </c>
      <c r="V553" s="1"/>
      <c r="W553" s="17"/>
      <c r="Y553" t="str">
        <f>Projects!A551</f>
      </c>
      <c r="Z553" s="1" t="str">
        <f>Projects!I551</f>
      </c>
      <c r="AA553" s="47" t="str">
        <f>IF($A$2="Tous",
IF(AND($Y$2=0,$Z$2=0,DATE(YEAR(Z553),MONTH(Z553),DAY(Z553))&gt;=$O$6,(DATE(YEAR(Z553),MONTH(Z553),DAY(Z553))&lt;=$O$3)),1,
IF(AND($Y$2&lt;&gt;0,$Z$2&lt;&gt;0,DATE(YEAR(Z553),MONTH(Z553),DAY(Z553))&gt;=$Y$2,(DATE(YEAR(Z553),MONTH(Z553),DAY(Z553))&lt;=$Z$2)),1,0)),
IF(AND($Y$2=0,$Z$2=0,DATE(YEAR(Z553),MONTH(Z553),DAY(Z553))&gt;=$O$6,(DATE(YEAR(Z553),MONTH(Z553),DAY(Z553))&lt;=$O$3),INDEX(Projects!$A$1:$O$1000,MATCH(Y553,Projects!$A$1:$A$1000,0),MATCH("Groupe",Projects!$A$1:$O$1,0))=$A$2),1,
IF(AND($Y$2&lt;&gt;0,$Z$2&lt;&gt;0,DATE(YEAR(Z553),MONTH(Z553),DAY(Z553))&gt;=$Y$2,(DATE(YEAR(Z553),MONTH(Z553),DAY(Z553))&lt;=$Z$2),INDEX(Projects!$A$1:$O$1000,MATCH(Y553,Projects!$A$1:$A$1000,0),MATCH("Groupe",Projects!$A$1:$O$1,0))=$A$2),1,0)))</f>
      </c>
      <c r="AB553" s="47" t="str">
        <f>IF(AA553&lt;&gt;0,SUM($AA$4:AA553),0)</f>
      </c>
      <c r="AC553" s="1"/>
      <c r="AD553" s="17"/>
      <c r="AF553" t="str">
        <f>Projects!A551</f>
      </c>
      <c r="AG553" s="1" t="str">
        <f>Projects!D551</f>
      </c>
      <c r="AH553" s="47" t="str">
        <f>IF($A$2="Tous",
IF(AND($AF$2=0,$AG$2=0,DATE(YEAR(AG553),MONTH(AG553),DAY(AG553))&gt;=$O$6,(DATE(YEAR(AG553),MONTH(AG553),DAY(AG553))&lt;=$O$3)),1,
IF(AND($AF$2&lt;&gt;0,$AG$2&lt;&gt;0,DATE(YEAR(AG553),MONTH(AG553),DAY(AG553))&gt;=$AF$2,(DATE(YEAR(AG553),MONTH(AG553),DAY(AG553))&lt;=$AG$2)),1,0)),
IF(AND($AF$2=0,$AG$2=0,DATE(YEAR(AG553),MONTH(AG553),DAY(AG553))&gt;=$O$6,(DATE(YEAR(AG553),MONTH(AG553),DAY(AG553))&lt;=$O$3),INDEX(Projects!$A$1:$O$1000,MATCH(AF553,Projects!$A$1:$A$1000,0),MATCH("Groupe",Projects!$A$1:$O$1,0))=$A$2),1,
IF(AND($AF$2&lt;&gt;0,$AG$2&lt;&gt;0,DATE(YEAR(AG553),MONTH(AG553),DAY(AG553))&gt;=$AF$2,(DATE(YEAR(AG553),MONTH(AG553),DAY(AG553))&lt;=$AG$2),INDEX(Projects!$A$1:$O$1000,MATCH(AF553,Projects!$A$1:$A$1000,0),MATCH("Groupe",Projects!$A$1:$O$1,0))=$A$2),1,0)))</f>
      </c>
      <c r="AI553" s="47" t="str">
        <f>IF(AH553&lt;&gt;0,SUM($AH$4:AH553),0)</f>
      </c>
      <c r="AJ553" s="1"/>
      <c r="AK553" s="17"/>
      <c r="AM553" t="str">
        <f>Potentials!A551</f>
      </c>
      <c r="AN553" s="1" t="str">
        <f>Potentials!L551</f>
      </c>
      <c r="AO553" s="47" t="str">
        <f>IF(INDEX(Potentials!$A$1:$O$1000,MATCH(R553,Potentials!$A$1:$A$1000,0),MATCH("Origine setup",Potentials!$A$1:$O$1,0))&lt;&gt;"",0,
IF($A$2="Tous",
IF(AND($AM$2=0,$AN$2=0,DATE(YEAR(AN553),MONTH(AN553),DAY(AN553))&gt;=$O$6,(DATE(YEAR(AN553),MONTH(AN553),DAY(AN553))&lt;=$O$3),INDEX(Potentials!$A$1:$O$10000,MATCH(AM553,Potentials!$A$1:$A$1000,0),MATCH("Statut",Potentials!$A$1:$O$1,0))="9 -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IF(AND($AM$2&lt;&gt;0,$AN$2&lt;&gt;0,DATE(YEAR(AN553),MONTH(AN553),DAY(AN553))&gt;=$AM$2,(DATE(YEAR(AN553),MONTH(AN553),DAY(AN553))&lt;=$AN$2),INDEX(Potentials!$A$1:$O$10000,MATCH(AM553,Potentials!$A$1:$A$1000,0),MATCH("Statut",Potentials!$A$1:$O$1,0))="9 - Perdu"),1,0)),
IF(AND($AM$2=0,$AN$2=0,DATE(YEAR(AN553),MONTH(AN553),DAY(AN553))&gt;=$O$6,(DATE(YEAR(AN553),MONTH(AN553),DAY(AN553))&lt;=$O$3),INDEX(Potentials!$A$1:$O$1000,MATCH(AM553,Potentials!$A$1:$A$1000,0),MATCH("Groupe",Potentials!$A$1:$O$1,0))=$A$2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,MATCH(AM553,Potentials!$A$1:$A$1000,0),MATCH("Groupe",Potentials!$A$1:$O$1,0))=$A$2,INDEX(Potentials!$A$1:$O$10000,MATCH(AM553,Potentials!$A$1:$A$1000,0),MATCH("Statut",Potentials!$A$1:$O$1,0))="9 - Perdu"),1,0))))</f>
      </c>
      <c r="AP553" s="47" t="str">
        <f>IF(AO553&lt;&gt;0,SUM($AO$4:AO553),0)</f>
      </c>
      <c r="AQ553" s="1"/>
      <c r="AR553" s="17"/>
      <c r="AT553" t="str">
        <f>IF(COUNTIF($AT$4:AT552,Potentials!B551)&gt;0,"",Potentials!B551)</f>
      </c>
      <c r="AU553" s="2" t="str">
        <f t="array" ref="AU553" aca="1" ca="1">IF($A$2="Tous",SUMPRODUCT((Potentials!$F$2:$F$2000)*(Potentials!$B$2:$B$2000=AT553)*(Potentials!$E$2:$E$2000&lt;&gt;"8 - Gagne")*(Potentials!$E$2:$E$2000&lt;&gt;"9 - Perdu")*(Potentials!$E$2:$E$2000&lt;&gt;"10 - Gele"))
+SUMPRODUCT((Potentials!$F$2:$F$2000=0)*(Potentials!$B$2:$B$2000=AT553)*(Potentials!$D$2:$D$2000)*(Potentials!$E$2:$E$2000&lt;&gt;"8 - Gagne")*(Potentials!$E$2:$E$2000&lt;&gt;"9 - Perdu")*(Potentials!$E$2:$E$2000&lt;&gt;"10 - Gele")),
SUMPRODUCT((Potentials!$F$2:$F$2000)*(Potentials!$B$2:$B$2000=AT553)*(Potentials!$E$2:$E$2000&lt;&gt;"8 - Gagne")*(Potentials!$E$2:$E$2000&lt;&gt;"9 - Perdu")*(Potentials!$E$2:$E$2000&lt;&gt;"10 - Gele")*(Potentials!$O$2:$O$2000=$A$2))
+SUMPRODUCT((Potentials!$F$2:$F$2000=0)*(Potentials!$B$2:$B$2000=AT553)*(Potentials!$D$2:$D$2000)*(Potentials!$E$2:$E$2000&lt;&gt;"8 - Gagne")*(Potentials!$E$2:$E$2000&lt;&gt;"9 - Perdu")*(Potentials!$E$2:$E$2000&lt;&gt;"10 - Gele")*(Potentials!$O$2:$O$2000=$A$2)))</f>
      </c>
      <c r="BA553" t="str">
        <f>Potentials!A551</f>
      </c>
      <c r="BB553" s="2" t="str">
        <f t="array" ref="BB553" aca="1" ca="1">IF($A$2="Tous",SUMPRODUCT((Potentials!$F$2:$F$2000)*(Potentials!$A$2:$A$2000=BA553)*(Potentials!$E$2:$E$2000&lt;&gt;"8 - Gagne")*(Potentials!$E$2:$E$2000&lt;&gt;"9 - Perdu")*(Potentials!$E$2:$E$2000&lt;&gt;"10 - Gele"))
+SUMPRODUCT((Potentials!$F$2:$F$2000=0)*(Potentials!$A$2:$A$2000=BA553)*(Potentials!$D$2:$D$2000)*(Potentials!$E$2:$E$2000&lt;&gt;"8 - Gagne")*(Potentials!$E$2:$E$2000&lt;&gt;"9 - Perdu")*(Potentials!$E$2:$E$2000&lt;&gt;"10 - Gele")),
SUMPRODUCT((Potentials!$F$2:$F$2000)*(Potentials!$A$2:$A$2000=BA553)*(Potentials!$E$2:$E$2000&lt;&gt;"8 - Gagne")*(Potentials!$E$2:$E$2000&lt;&gt;"9 - Perdu")*(Potentials!$E$2:$E$2000&lt;&gt;"10 - Gele")*(Potentials!$O$2:$O$2000=$A$2))
+SUMPRODUCT((Potentials!$F$2:$F$2000=0)*(Potentials!$A$2:$A$2000=BA553)*(Potentials!$D$2:$D$2000)*(Potentials!$E$2:$E$2000&lt;&gt;"8 - Gagne")*(Potentials!$E$2:$E$2000&lt;&gt;"9 - Perdu")*(Potentials!$E$2:$E$2000&lt;&gt;"10 - Gele")*(Potentials!$O$2:$O$2000=$A$2)))</f>
      </c>
    </row>
    <row r="554" spans="1:113">
      <c r="R554" t="str">
        <f>Potentials!A552</f>
      </c>
      <c r="S554" s="1" t="str">
        <f>Potentials!M552</f>
      </c>
      <c r="T554" s="47" t="str">
        <f>IF(INDEX(Potentials!$A$1:$O$1000,MATCH(R554,Potentials!$A$1:$A$1000,0),MATCH("Origine setup",Potentials!$A$1:$O$1,0))&lt;&gt;"",0,
IF($A$2="Tous",
IF(AND($R$2=0,$S$2=0,DATE(YEAR(S554),MONTH(S554),DAY(S554))&gt;=$O$6,(DATE(YEAR(S554),MONTH(S554),DAY(S554))&lt;=$O$3),LEFT(R554,3)="PRA"),1,
IF(AND($R$2&lt;&gt;0,$S$2&lt;&gt;0,DATE(YEAR(S554),MONTH(S554),DAY(S554))&gt;=$R$2,(DATE(YEAR(S554),MONTH(S554),DAY(S554))&lt;=$S$2),LEFT(R554,3)="PRA"),1,0)),
IF(AND($R$2=0,$S$2=0,DATE(YEAR(S554),MONTH(S554),DAY(S554))&gt;=$O$6,(DATE(YEAR(S554),MONTH(S554),DAY(S554))&lt;=$O$3),INDEX(Potentials!$A$1:$O$1000,MATCH(R554,Potentials!$A$1:$A$1000,0),MATCH("Groupe",Potentials!$A$1:$O$1,0))=$A$2,LEFT(R554,3)="PRA"),1,
IF(AND($R$2&lt;&gt;0,$S$2&lt;&gt;0,DATE(YEAR(S554),MONTH(S554),DAY(S554))&gt;=$R$2,(DATE(YEAR(S554),MONTH(S554),DAY(S554))&lt;=$S$2),INDEX(Potentials!$A$1:$O$1000,MATCH(R554,Potentials!$A$1:$A$1000,0),MATCH("Groupe",Potentials!$A$1:$O$1,0))=$A$2,LEFT(R554,3)="PRA"),1,0))))</f>
      </c>
      <c r="U554" s="47" t="str">
        <f>IF(T554&lt;&gt;0,SUM($T$4:T554),0)</f>
      </c>
      <c r="V554" s="1"/>
      <c r="W554" s="17"/>
      <c r="Y554" t="str">
        <f>Projects!A552</f>
      </c>
      <c r="Z554" s="1" t="str">
        <f>Projects!I552</f>
      </c>
      <c r="AA554" s="47" t="str">
        <f>IF($A$2="Tous",
IF(AND($Y$2=0,$Z$2=0,DATE(YEAR(Z554),MONTH(Z554),DAY(Z554))&gt;=$O$6,(DATE(YEAR(Z554),MONTH(Z554),DAY(Z554))&lt;=$O$3)),1,
IF(AND($Y$2&lt;&gt;0,$Z$2&lt;&gt;0,DATE(YEAR(Z554),MONTH(Z554),DAY(Z554))&gt;=$Y$2,(DATE(YEAR(Z554),MONTH(Z554),DAY(Z554))&lt;=$Z$2)),1,0)),
IF(AND($Y$2=0,$Z$2=0,DATE(YEAR(Z554),MONTH(Z554),DAY(Z554))&gt;=$O$6,(DATE(YEAR(Z554),MONTH(Z554),DAY(Z554))&lt;=$O$3),INDEX(Projects!$A$1:$O$1000,MATCH(Y554,Projects!$A$1:$A$1000,0),MATCH("Groupe",Projects!$A$1:$O$1,0))=$A$2),1,
IF(AND($Y$2&lt;&gt;0,$Z$2&lt;&gt;0,DATE(YEAR(Z554),MONTH(Z554),DAY(Z554))&gt;=$Y$2,(DATE(YEAR(Z554),MONTH(Z554),DAY(Z554))&lt;=$Z$2),INDEX(Projects!$A$1:$O$1000,MATCH(Y554,Projects!$A$1:$A$1000,0),MATCH("Groupe",Projects!$A$1:$O$1,0))=$A$2),1,0)))</f>
      </c>
      <c r="AB554" s="47" t="str">
        <f>IF(AA554&lt;&gt;0,SUM($AA$4:AA554),0)</f>
      </c>
      <c r="AC554" s="1"/>
      <c r="AD554" s="17"/>
      <c r="AF554" t="str">
        <f>Projects!A552</f>
      </c>
      <c r="AG554" s="1" t="str">
        <f>Projects!D552</f>
      </c>
      <c r="AH554" s="47" t="str">
        <f>IF($A$2="Tous",
IF(AND($AF$2=0,$AG$2=0,DATE(YEAR(AG554),MONTH(AG554),DAY(AG554))&gt;=$O$6,(DATE(YEAR(AG554),MONTH(AG554),DAY(AG554))&lt;=$O$3)),1,
IF(AND($AF$2&lt;&gt;0,$AG$2&lt;&gt;0,DATE(YEAR(AG554),MONTH(AG554),DAY(AG554))&gt;=$AF$2,(DATE(YEAR(AG554),MONTH(AG554),DAY(AG554))&lt;=$AG$2)),1,0)),
IF(AND($AF$2=0,$AG$2=0,DATE(YEAR(AG554),MONTH(AG554),DAY(AG554))&gt;=$O$6,(DATE(YEAR(AG554),MONTH(AG554),DAY(AG554))&lt;=$O$3),INDEX(Projects!$A$1:$O$1000,MATCH(AF554,Projects!$A$1:$A$1000,0),MATCH("Groupe",Projects!$A$1:$O$1,0))=$A$2),1,
IF(AND($AF$2&lt;&gt;0,$AG$2&lt;&gt;0,DATE(YEAR(AG554),MONTH(AG554),DAY(AG554))&gt;=$AF$2,(DATE(YEAR(AG554),MONTH(AG554),DAY(AG554))&lt;=$AG$2),INDEX(Projects!$A$1:$O$1000,MATCH(AF554,Projects!$A$1:$A$1000,0),MATCH("Groupe",Projects!$A$1:$O$1,0))=$A$2),1,0)))</f>
      </c>
      <c r="AI554" s="47" t="str">
        <f>IF(AH554&lt;&gt;0,SUM($AH$4:AH554),0)</f>
      </c>
      <c r="AJ554" s="1"/>
      <c r="AK554" s="17"/>
      <c r="AM554" t="str">
        <f>Potentials!A552</f>
      </c>
      <c r="AN554" s="1" t="str">
        <f>Potentials!L552</f>
      </c>
      <c r="AO554" s="47" t="str">
        <f>IF(INDEX(Potentials!$A$1:$O$1000,MATCH(R554,Potentials!$A$1:$A$1000,0),MATCH("Origine setup",Potentials!$A$1:$O$1,0))&lt;&gt;"",0,
IF($A$2="Tous",
IF(AND($AM$2=0,$AN$2=0,DATE(YEAR(AN554),MONTH(AN554),DAY(AN554))&gt;=$O$6,(DATE(YEAR(AN554),MONTH(AN554),DAY(AN554))&lt;=$O$3),INDEX(Potentials!$A$1:$O$10000,MATCH(AM554,Potentials!$A$1:$A$1000,0),MATCH("Statut",Potentials!$A$1:$O$1,0))="9 -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IF(AND($AM$2&lt;&gt;0,$AN$2&lt;&gt;0,DATE(YEAR(AN554),MONTH(AN554),DAY(AN554))&gt;=$AM$2,(DATE(YEAR(AN554),MONTH(AN554),DAY(AN554))&lt;=$AN$2),INDEX(Potentials!$A$1:$O$10000,MATCH(AM554,Potentials!$A$1:$A$1000,0),MATCH("Statut",Potentials!$A$1:$O$1,0))="9 - Perdu"),1,0)),
IF(AND($AM$2=0,$AN$2=0,DATE(YEAR(AN554),MONTH(AN554),DAY(AN554))&gt;=$O$6,(DATE(YEAR(AN554),MONTH(AN554),DAY(AN554))&lt;=$O$3),INDEX(Potentials!$A$1:$O$1000,MATCH(AM554,Potentials!$A$1:$A$1000,0),MATCH("Groupe",Potentials!$A$1:$O$1,0))=$A$2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,MATCH(AM554,Potentials!$A$1:$A$1000,0),MATCH("Groupe",Potentials!$A$1:$O$1,0))=$A$2,INDEX(Potentials!$A$1:$O$10000,MATCH(AM554,Potentials!$A$1:$A$1000,0),MATCH("Statut",Potentials!$A$1:$O$1,0))="9 - Perdu"),1,0))))</f>
      </c>
      <c r="AP554" s="47" t="str">
        <f>IF(AO554&lt;&gt;0,SUM($AO$4:AO554),0)</f>
      </c>
      <c r="AQ554" s="1"/>
      <c r="AR554" s="17"/>
      <c r="AT554" t="str">
        <f>IF(COUNTIF($AT$4:AT553,Potentials!B552)&gt;0,"",Potentials!B552)</f>
      </c>
      <c r="AU554" s="2" t="str">
        <f t="array" ref="AU554" aca="1" ca="1">IF($A$2="Tous",SUMPRODUCT((Potentials!$F$2:$F$2000)*(Potentials!$B$2:$B$2000=AT554)*(Potentials!$E$2:$E$2000&lt;&gt;"8 - Gagne")*(Potentials!$E$2:$E$2000&lt;&gt;"9 - Perdu")*(Potentials!$E$2:$E$2000&lt;&gt;"10 - Gele"))
+SUMPRODUCT((Potentials!$F$2:$F$2000=0)*(Potentials!$B$2:$B$2000=AT554)*(Potentials!$D$2:$D$2000)*(Potentials!$E$2:$E$2000&lt;&gt;"8 - Gagne")*(Potentials!$E$2:$E$2000&lt;&gt;"9 - Perdu")*(Potentials!$E$2:$E$2000&lt;&gt;"10 - Gele")),
SUMPRODUCT((Potentials!$F$2:$F$2000)*(Potentials!$B$2:$B$2000=AT554)*(Potentials!$E$2:$E$2000&lt;&gt;"8 - Gagne")*(Potentials!$E$2:$E$2000&lt;&gt;"9 - Perdu")*(Potentials!$E$2:$E$2000&lt;&gt;"10 - Gele")*(Potentials!$O$2:$O$2000=$A$2))
+SUMPRODUCT((Potentials!$F$2:$F$2000=0)*(Potentials!$B$2:$B$2000=AT554)*(Potentials!$D$2:$D$2000)*(Potentials!$E$2:$E$2000&lt;&gt;"8 - Gagne")*(Potentials!$E$2:$E$2000&lt;&gt;"9 - Perdu")*(Potentials!$E$2:$E$2000&lt;&gt;"10 - Gele")*(Potentials!$O$2:$O$2000=$A$2)))</f>
      </c>
      <c r="BA554" t="str">
        <f>Potentials!A552</f>
      </c>
      <c r="BB554" s="2" t="str">
        <f t="array" ref="BB554" aca="1" ca="1">IF($A$2="Tous",SUMPRODUCT((Potentials!$F$2:$F$2000)*(Potentials!$A$2:$A$2000=BA554)*(Potentials!$E$2:$E$2000&lt;&gt;"8 - Gagne")*(Potentials!$E$2:$E$2000&lt;&gt;"9 - Perdu")*(Potentials!$E$2:$E$2000&lt;&gt;"10 - Gele"))
+SUMPRODUCT((Potentials!$F$2:$F$2000=0)*(Potentials!$A$2:$A$2000=BA554)*(Potentials!$D$2:$D$2000)*(Potentials!$E$2:$E$2000&lt;&gt;"8 - Gagne")*(Potentials!$E$2:$E$2000&lt;&gt;"9 - Perdu")*(Potentials!$E$2:$E$2000&lt;&gt;"10 - Gele")),
SUMPRODUCT((Potentials!$F$2:$F$2000)*(Potentials!$A$2:$A$2000=BA554)*(Potentials!$E$2:$E$2000&lt;&gt;"8 - Gagne")*(Potentials!$E$2:$E$2000&lt;&gt;"9 - Perdu")*(Potentials!$E$2:$E$2000&lt;&gt;"10 - Gele")*(Potentials!$O$2:$O$2000=$A$2))
+SUMPRODUCT((Potentials!$F$2:$F$2000=0)*(Potentials!$A$2:$A$2000=BA554)*(Potentials!$D$2:$D$2000)*(Potentials!$E$2:$E$2000&lt;&gt;"8 - Gagne")*(Potentials!$E$2:$E$2000&lt;&gt;"9 - Perdu")*(Potentials!$E$2:$E$2000&lt;&gt;"10 - Gele")*(Potentials!$O$2:$O$2000=$A$2)))</f>
      </c>
    </row>
    <row r="555" spans="1:113">
      <c r="R555" t="str">
        <f>Potentials!A553</f>
      </c>
      <c r="S555" s="1" t="str">
        <f>Potentials!M553</f>
      </c>
      <c r="T555" s="47" t="str">
        <f>IF(INDEX(Potentials!$A$1:$O$1000,MATCH(R555,Potentials!$A$1:$A$1000,0),MATCH("Origine setup",Potentials!$A$1:$O$1,0))&lt;&gt;"",0,
IF($A$2="Tous",
IF(AND($R$2=0,$S$2=0,DATE(YEAR(S555),MONTH(S555),DAY(S555))&gt;=$O$6,(DATE(YEAR(S555),MONTH(S555),DAY(S555))&lt;=$O$3),LEFT(R555,3)="PRA"),1,
IF(AND($R$2&lt;&gt;0,$S$2&lt;&gt;0,DATE(YEAR(S555),MONTH(S555),DAY(S555))&gt;=$R$2,(DATE(YEAR(S555),MONTH(S555),DAY(S555))&lt;=$S$2),LEFT(R555,3)="PRA"),1,0)),
IF(AND($R$2=0,$S$2=0,DATE(YEAR(S555),MONTH(S555),DAY(S555))&gt;=$O$6,(DATE(YEAR(S555),MONTH(S555),DAY(S555))&lt;=$O$3),INDEX(Potentials!$A$1:$O$1000,MATCH(R555,Potentials!$A$1:$A$1000,0),MATCH("Groupe",Potentials!$A$1:$O$1,0))=$A$2,LEFT(R555,3)="PRA"),1,
IF(AND($R$2&lt;&gt;0,$S$2&lt;&gt;0,DATE(YEAR(S555),MONTH(S555),DAY(S555))&gt;=$R$2,(DATE(YEAR(S555),MONTH(S555),DAY(S555))&lt;=$S$2),INDEX(Potentials!$A$1:$O$1000,MATCH(R555,Potentials!$A$1:$A$1000,0),MATCH("Groupe",Potentials!$A$1:$O$1,0))=$A$2,LEFT(R555,3)="PRA"),1,0))))</f>
      </c>
      <c r="U555" s="47" t="str">
        <f>IF(T555&lt;&gt;0,SUM($T$4:T555),0)</f>
      </c>
      <c r="V555" s="1"/>
      <c r="W555" s="17"/>
      <c r="Y555" t="str">
        <f>Projects!A553</f>
      </c>
      <c r="Z555" s="1" t="str">
        <f>Projects!I553</f>
      </c>
      <c r="AA555" s="47" t="str">
        <f>IF($A$2="Tous",
IF(AND($Y$2=0,$Z$2=0,DATE(YEAR(Z555),MONTH(Z555),DAY(Z555))&gt;=$O$6,(DATE(YEAR(Z555),MONTH(Z555),DAY(Z555))&lt;=$O$3)),1,
IF(AND($Y$2&lt;&gt;0,$Z$2&lt;&gt;0,DATE(YEAR(Z555),MONTH(Z555),DAY(Z555))&gt;=$Y$2,(DATE(YEAR(Z555),MONTH(Z555),DAY(Z555))&lt;=$Z$2)),1,0)),
IF(AND($Y$2=0,$Z$2=0,DATE(YEAR(Z555),MONTH(Z555),DAY(Z555))&gt;=$O$6,(DATE(YEAR(Z555),MONTH(Z555),DAY(Z555))&lt;=$O$3),INDEX(Projects!$A$1:$O$1000,MATCH(Y555,Projects!$A$1:$A$1000,0),MATCH("Groupe",Projects!$A$1:$O$1,0))=$A$2),1,
IF(AND($Y$2&lt;&gt;0,$Z$2&lt;&gt;0,DATE(YEAR(Z555),MONTH(Z555),DAY(Z555))&gt;=$Y$2,(DATE(YEAR(Z555),MONTH(Z555),DAY(Z555))&lt;=$Z$2),INDEX(Projects!$A$1:$O$1000,MATCH(Y555,Projects!$A$1:$A$1000,0),MATCH("Groupe",Projects!$A$1:$O$1,0))=$A$2),1,0)))</f>
      </c>
      <c r="AB555" s="47" t="str">
        <f>IF(AA555&lt;&gt;0,SUM($AA$4:AA555),0)</f>
      </c>
      <c r="AC555" s="1"/>
      <c r="AD555" s="17"/>
      <c r="AF555" t="str">
        <f>Projects!A553</f>
      </c>
      <c r="AG555" s="1" t="str">
        <f>Projects!D553</f>
      </c>
      <c r="AH555" s="47" t="str">
        <f>IF($A$2="Tous",
IF(AND($AF$2=0,$AG$2=0,DATE(YEAR(AG555),MONTH(AG555),DAY(AG555))&gt;=$O$6,(DATE(YEAR(AG555),MONTH(AG555),DAY(AG555))&lt;=$O$3)),1,
IF(AND($AF$2&lt;&gt;0,$AG$2&lt;&gt;0,DATE(YEAR(AG555),MONTH(AG555),DAY(AG555))&gt;=$AF$2,(DATE(YEAR(AG555),MONTH(AG555),DAY(AG555))&lt;=$AG$2)),1,0)),
IF(AND($AF$2=0,$AG$2=0,DATE(YEAR(AG555),MONTH(AG555),DAY(AG555))&gt;=$O$6,(DATE(YEAR(AG555),MONTH(AG555),DAY(AG555))&lt;=$O$3),INDEX(Projects!$A$1:$O$1000,MATCH(AF555,Projects!$A$1:$A$1000,0),MATCH("Groupe",Projects!$A$1:$O$1,0))=$A$2),1,
IF(AND($AF$2&lt;&gt;0,$AG$2&lt;&gt;0,DATE(YEAR(AG555),MONTH(AG555),DAY(AG555))&gt;=$AF$2,(DATE(YEAR(AG555),MONTH(AG555),DAY(AG555))&lt;=$AG$2),INDEX(Projects!$A$1:$O$1000,MATCH(AF555,Projects!$A$1:$A$1000,0),MATCH("Groupe",Projects!$A$1:$O$1,0))=$A$2),1,0)))</f>
      </c>
      <c r="AI555" s="47" t="str">
        <f>IF(AH555&lt;&gt;0,SUM($AH$4:AH555),0)</f>
      </c>
      <c r="AJ555" s="1"/>
      <c r="AK555" s="17"/>
      <c r="AM555" t="str">
        <f>Potentials!A553</f>
      </c>
      <c r="AN555" s="1" t="str">
        <f>Potentials!L553</f>
      </c>
      <c r="AO555" s="47" t="str">
        <f>IF(INDEX(Potentials!$A$1:$O$1000,MATCH(R555,Potentials!$A$1:$A$1000,0),MATCH("Origine setup",Potentials!$A$1:$O$1,0))&lt;&gt;"",0,
IF($A$2="Tous",
IF(AND($AM$2=0,$AN$2=0,DATE(YEAR(AN555),MONTH(AN555),DAY(AN555))&gt;=$O$6,(DATE(YEAR(AN555),MONTH(AN555),DAY(AN555))&lt;=$O$3),INDEX(Potentials!$A$1:$O$10000,MATCH(AM555,Potentials!$A$1:$A$1000,0),MATCH("Statut",Potentials!$A$1:$O$1,0))="9 -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IF(AND($AM$2&lt;&gt;0,$AN$2&lt;&gt;0,DATE(YEAR(AN555),MONTH(AN555),DAY(AN555))&gt;=$AM$2,(DATE(YEAR(AN555),MONTH(AN555),DAY(AN555))&lt;=$AN$2),INDEX(Potentials!$A$1:$O$10000,MATCH(AM555,Potentials!$A$1:$A$1000,0),MATCH("Statut",Potentials!$A$1:$O$1,0))="9 - Perdu"),1,0)),
IF(AND($AM$2=0,$AN$2=0,DATE(YEAR(AN555),MONTH(AN555),DAY(AN555))&gt;=$O$6,(DATE(YEAR(AN555),MONTH(AN555),DAY(AN555))&lt;=$O$3),INDEX(Potentials!$A$1:$O$1000,MATCH(AM555,Potentials!$A$1:$A$1000,0),MATCH("Groupe",Potentials!$A$1:$O$1,0))=$A$2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,MATCH(AM555,Potentials!$A$1:$A$1000,0),MATCH("Groupe",Potentials!$A$1:$O$1,0))=$A$2,INDEX(Potentials!$A$1:$O$10000,MATCH(AM555,Potentials!$A$1:$A$1000,0),MATCH("Statut",Potentials!$A$1:$O$1,0))="9 - Perdu"),1,0))))</f>
      </c>
      <c r="AP555" s="47" t="str">
        <f>IF(AO555&lt;&gt;0,SUM($AO$4:AO555),0)</f>
      </c>
      <c r="AQ555" s="1"/>
      <c r="AR555" s="17"/>
      <c r="AT555" t="str">
        <f>IF(COUNTIF($AT$4:AT554,Potentials!B553)&gt;0,"",Potentials!B553)</f>
      </c>
      <c r="AU555" s="2" t="str">
        <f t="array" ref="AU555" aca="1" ca="1">IF($A$2="Tous",SUMPRODUCT((Potentials!$F$2:$F$2000)*(Potentials!$B$2:$B$2000=AT555)*(Potentials!$E$2:$E$2000&lt;&gt;"8 - Gagne")*(Potentials!$E$2:$E$2000&lt;&gt;"9 - Perdu")*(Potentials!$E$2:$E$2000&lt;&gt;"10 - Gele"))
+SUMPRODUCT((Potentials!$F$2:$F$2000=0)*(Potentials!$B$2:$B$2000=AT555)*(Potentials!$D$2:$D$2000)*(Potentials!$E$2:$E$2000&lt;&gt;"8 - Gagne")*(Potentials!$E$2:$E$2000&lt;&gt;"9 - Perdu")*(Potentials!$E$2:$E$2000&lt;&gt;"10 - Gele")),
SUMPRODUCT((Potentials!$F$2:$F$2000)*(Potentials!$B$2:$B$2000=AT555)*(Potentials!$E$2:$E$2000&lt;&gt;"8 - Gagne")*(Potentials!$E$2:$E$2000&lt;&gt;"9 - Perdu")*(Potentials!$E$2:$E$2000&lt;&gt;"10 - Gele")*(Potentials!$O$2:$O$2000=$A$2))
+SUMPRODUCT((Potentials!$F$2:$F$2000=0)*(Potentials!$B$2:$B$2000=AT555)*(Potentials!$D$2:$D$2000)*(Potentials!$E$2:$E$2000&lt;&gt;"8 - Gagne")*(Potentials!$E$2:$E$2000&lt;&gt;"9 - Perdu")*(Potentials!$E$2:$E$2000&lt;&gt;"10 - Gele")*(Potentials!$O$2:$O$2000=$A$2)))</f>
      </c>
      <c r="BA555" t="str">
        <f>Potentials!A553</f>
      </c>
      <c r="BB555" s="2" t="str">
        <f t="array" ref="BB555" aca="1" ca="1">IF($A$2="Tous",SUMPRODUCT((Potentials!$F$2:$F$2000)*(Potentials!$A$2:$A$2000=BA555)*(Potentials!$E$2:$E$2000&lt;&gt;"8 - Gagne")*(Potentials!$E$2:$E$2000&lt;&gt;"9 - Perdu")*(Potentials!$E$2:$E$2000&lt;&gt;"10 - Gele"))
+SUMPRODUCT((Potentials!$F$2:$F$2000=0)*(Potentials!$A$2:$A$2000=BA555)*(Potentials!$D$2:$D$2000)*(Potentials!$E$2:$E$2000&lt;&gt;"8 - Gagne")*(Potentials!$E$2:$E$2000&lt;&gt;"9 - Perdu")*(Potentials!$E$2:$E$2000&lt;&gt;"10 - Gele")),
SUMPRODUCT((Potentials!$F$2:$F$2000)*(Potentials!$A$2:$A$2000=BA555)*(Potentials!$E$2:$E$2000&lt;&gt;"8 - Gagne")*(Potentials!$E$2:$E$2000&lt;&gt;"9 - Perdu")*(Potentials!$E$2:$E$2000&lt;&gt;"10 - Gele")*(Potentials!$O$2:$O$2000=$A$2))
+SUMPRODUCT((Potentials!$F$2:$F$2000=0)*(Potentials!$A$2:$A$2000=BA555)*(Potentials!$D$2:$D$2000)*(Potentials!$E$2:$E$2000&lt;&gt;"8 - Gagne")*(Potentials!$E$2:$E$2000&lt;&gt;"9 - Perdu")*(Potentials!$E$2:$E$2000&lt;&gt;"10 - Gele")*(Potentials!$O$2:$O$2000=$A$2)))</f>
      </c>
    </row>
    <row r="556" spans="1:113">
      <c r="R556" t="str">
        <f>Potentials!A554</f>
      </c>
      <c r="S556" s="1" t="str">
        <f>Potentials!M554</f>
      </c>
      <c r="T556" s="47" t="str">
        <f>IF(INDEX(Potentials!$A$1:$O$1000,MATCH(R556,Potentials!$A$1:$A$1000,0),MATCH("Origine setup",Potentials!$A$1:$O$1,0))&lt;&gt;"",0,
IF($A$2="Tous",
IF(AND($R$2=0,$S$2=0,DATE(YEAR(S556),MONTH(S556),DAY(S556))&gt;=$O$6,(DATE(YEAR(S556),MONTH(S556),DAY(S556))&lt;=$O$3),LEFT(R556,3)="PRA"),1,
IF(AND($R$2&lt;&gt;0,$S$2&lt;&gt;0,DATE(YEAR(S556),MONTH(S556),DAY(S556))&gt;=$R$2,(DATE(YEAR(S556),MONTH(S556),DAY(S556))&lt;=$S$2),LEFT(R556,3)="PRA"),1,0)),
IF(AND($R$2=0,$S$2=0,DATE(YEAR(S556),MONTH(S556),DAY(S556))&gt;=$O$6,(DATE(YEAR(S556),MONTH(S556),DAY(S556))&lt;=$O$3),INDEX(Potentials!$A$1:$O$1000,MATCH(R556,Potentials!$A$1:$A$1000,0),MATCH("Groupe",Potentials!$A$1:$O$1,0))=$A$2,LEFT(R556,3)="PRA"),1,
IF(AND($R$2&lt;&gt;0,$S$2&lt;&gt;0,DATE(YEAR(S556),MONTH(S556),DAY(S556))&gt;=$R$2,(DATE(YEAR(S556),MONTH(S556),DAY(S556))&lt;=$S$2),INDEX(Potentials!$A$1:$O$1000,MATCH(R556,Potentials!$A$1:$A$1000,0),MATCH("Groupe",Potentials!$A$1:$O$1,0))=$A$2,LEFT(R556,3)="PRA"),1,0))))</f>
      </c>
      <c r="U556" s="47" t="str">
        <f>IF(T556&lt;&gt;0,SUM($T$4:T556),0)</f>
      </c>
      <c r="V556" s="1"/>
      <c r="W556" s="17"/>
      <c r="Y556" t="str">
        <f>Projects!A554</f>
      </c>
      <c r="Z556" s="1" t="str">
        <f>Projects!I554</f>
      </c>
      <c r="AA556" s="47" t="str">
        <f>IF($A$2="Tous",
IF(AND($Y$2=0,$Z$2=0,DATE(YEAR(Z556),MONTH(Z556),DAY(Z556))&gt;=$O$6,(DATE(YEAR(Z556),MONTH(Z556),DAY(Z556))&lt;=$O$3)),1,
IF(AND($Y$2&lt;&gt;0,$Z$2&lt;&gt;0,DATE(YEAR(Z556),MONTH(Z556),DAY(Z556))&gt;=$Y$2,(DATE(YEAR(Z556),MONTH(Z556),DAY(Z556))&lt;=$Z$2)),1,0)),
IF(AND($Y$2=0,$Z$2=0,DATE(YEAR(Z556),MONTH(Z556),DAY(Z556))&gt;=$O$6,(DATE(YEAR(Z556),MONTH(Z556),DAY(Z556))&lt;=$O$3),INDEX(Projects!$A$1:$O$1000,MATCH(Y556,Projects!$A$1:$A$1000,0),MATCH("Groupe",Projects!$A$1:$O$1,0))=$A$2),1,
IF(AND($Y$2&lt;&gt;0,$Z$2&lt;&gt;0,DATE(YEAR(Z556),MONTH(Z556),DAY(Z556))&gt;=$Y$2,(DATE(YEAR(Z556),MONTH(Z556),DAY(Z556))&lt;=$Z$2),INDEX(Projects!$A$1:$O$1000,MATCH(Y556,Projects!$A$1:$A$1000,0),MATCH("Groupe",Projects!$A$1:$O$1,0))=$A$2),1,0)))</f>
      </c>
      <c r="AB556" s="47" t="str">
        <f>IF(AA556&lt;&gt;0,SUM($AA$4:AA556),0)</f>
      </c>
      <c r="AC556" s="1"/>
      <c r="AD556" s="17"/>
      <c r="AF556" t="str">
        <f>Projects!A554</f>
      </c>
      <c r="AG556" s="1" t="str">
        <f>Projects!D554</f>
      </c>
      <c r="AH556" s="47" t="str">
        <f>IF($A$2="Tous",
IF(AND($AF$2=0,$AG$2=0,DATE(YEAR(AG556),MONTH(AG556),DAY(AG556))&gt;=$O$6,(DATE(YEAR(AG556),MONTH(AG556),DAY(AG556))&lt;=$O$3)),1,
IF(AND($AF$2&lt;&gt;0,$AG$2&lt;&gt;0,DATE(YEAR(AG556),MONTH(AG556),DAY(AG556))&gt;=$AF$2,(DATE(YEAR(AG556),MONTH(AG556),DAY(AG556))&lt;=$AG$2)),1,0)),
IF(AND($AF$2=0,$AG$2=0,DATE(YEAR(AG556),MONTH(AG556),DAY(AG556))&gt;=$O$6,(DATE(YEAR(AG556),MONTH(AG556),DAY(AG556))&lt;=$O$3),INDEX(Projects!$A$1:$O$1000,MATCH(AF556,Projects!$A$1:$A$1000,0),MATCH("Groupe",Projects!$A$1:$O$1,0))=$A$2),1,
IF(AND($AF$2&lt;&gt;0,$AG$2&lt;&gt;0,DATE(YEAR(AG556),MONTH(AG556),DAY(AG556))&gt;=$AF$2,(DATE(YEAR(AG556),MONTH(AG556),DAY(AG556))&lt;=$AG$2),INDEX(Projects!$A$1:$O$1000,MATCH(AF556,Projects!$A$1:$A$1000,0),MATCH("Groupe",Projects!$A$1:$O$1,0))=$A$2),1,0)))</f>
      </c>
      <c r="AI556" s="47" t="str">
        <f>IF(AH556&lt;&gt;0,SUM($AH$4:AH556),0)</f>
      </c>
      <c r="AJ556" s="1"/>
      <c r="AK556" s="17"/>
      <c r="AM556" t="str">
        <f>Potentials!A554</f>
      </c>
      <c r="AN556" s="1" t="str">
        <f>Potentials!L554</f>
      </c>
      <c r="AO556" s="47" t="str">
        <f>IF(INDEX(Potentials!$A$1:$O$1000,MATCH(R556,Potentials!$A$1:$A$1000,0),MATCH("Origine setup",Potentials!$A$1:$O$1,0))&lt;&gt;"",0,
IF($A$2="Tous",
IF(AND($AM$2=0,$AN$2=0,DATE(YEAR(AN556),MONTH(AN556),DAY(AN556))&gt;=$O$6,(DATE(YEAR(AN556),MONTH(AN556),DAY(AN556))&lt;=$O$3),INDEX(Potentials!$A$1:$O$10000,MATCH(AM556,Potentials!$A$1:$A$1000,0),MATCH("Statut",Potentials!$A$1:$O$1,0))="9 -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IF(AND($AM$2&lt;&gt;0,$AN$2&lt;&gt;0,DATE(YEAR(AN556),MONTH(AN556),DAY(AN556))&gt;=$AM$2,(DATE(YEAR(AN556),MONTH(AN556),DAY(AN556))&lt;=$AN$2),INDEX(Potentials!$A$1:$O$10000,MATCH(AM556,Potentials!$A$1:$A$1000,0),MATCH("Statut",Potentials!$A$1:$O$1,0))="9 - Perdu"),1,0)),
IF(AND($AM$2=0,$AN$2=0,DATE(YEAR(AN556),MONTH(AN556),DAY(AN556))&gt;=$O$6,(DATE(YEAR(AN556),MONTH(AN556),DAY(AN556))&lt;=$O$3),INDEX(Potentials!$A$1:$O$1000,MATCH(AM556,Potentials!$A$1:$A$1000,0),MATCH("Groupe",Potentials!$A$1:$O$1,0))=$A$2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,MATCH(AM556,Potentials!$A$1:$A$1000,0),MATCH("Groupe",Potentials!$A$1:$O$1,0))=$A$2,INDEX(Potentials!$A$1:$O$10000,MATCH(AM556,Potentials!$A$1:$A$1000,0),MATCH("Statut",Potentials!$A$1:$O$1,0))="9 - Perdu"),1,0))))</f>
      </c>
      <c r="AP556" s="47" t="str">
        <f>IF(AO556&lt;&gt;0,SUM($AO$4:AO556),0)</f>
      </c>
      <c r="AQ556" s="1"/>
      <c r="AR556" s="17"/>
      <c r="AT556" t="str">
        <f>IF(COUNTIF($AT$4:AT555,Potentials!B554)&gt;0,"",Potentials!B554)</f>
      </c>
      <c r="AU556" s="2" t="str">
        <f t="array" ref="AU556" aca="1" ca="1">IF($A$2="Tous",SUMPRODUCT((Potentials!$F$2:$F$2000)*(Potentials!$B$2:$B$2000=AT556)*(Potentials!$E$2:$E$2000&lt;&gt;"8 - Gagne")*(Potentials!$E$2:$E$2000&lt;&gt;"9 - Perdu")*(Potentials!$E$2:$E$2000&lt;&gt;"10 - Gele"))
+SUMPRODUCT((Potentials!$F$2:$F$2000=0)*(Potentials!$B$2:$B$2000=AT556)*(Potentials!$D$2:$D$2000)*(Potentials!$E$2:$E$2000&lt;&gt;"8 - Gagne")*(Potentials!$E$2:$E$2000&lt;&gt;"9 - Perdu")*(Potentials!$E$2:$E$2000&lt;&gt;"10 - Gele")),
SUMPRODUCT((Potentials!$F$2:$F$2000)*(Potentials!$B$2:$B$2000=AT556)*(Potentials!$E$2:$E$2000&lt;&gt;"8 - Gagne")*(Potentials!$E$2:$E$2000&lt;&gt;"9 - Perdu")*(Potentials!$E$2:$E$2000&lt;&gt;"10 - Gele")*(Potentials!$O$2:$O$2000=$A$2))
+SUMPRODUCT((Potentials!$F$2:$F$2000=0)*(Potentials!$B$2:$B$2000=AT556)*(Potentials!$D$2:$D$2000)*(Potentials!$E$2:$E$2000&lt;&gt;"8 - Gagne")*(Potentials!$E$2:$E$2000&lt;&gt;"9 - Perdu")*(Potentials!$E$2:$E$2000&lt;&gt;"10 - Gele")*(Potentials!$O$2:$O$2000=$A$2)))</f>
      </c>
      <c r="BA556" t="str">
        <f>Potentials!A554</f>
      </c>
      <c r="BB556" s="2" t="str">
        <f t="array" ref="BB556" aca="1" ca="1">IF($A$2="Tous",SUMPRODUCT((Potentials!$F$2:$F$2000)*(Potentials!$A$2:$A$2000=BA556)*(Potentials!$E$2:$E$2000&lt;&gt;"8 - Gagne")*(Potentials!$E$2:$E$2000&lt;&gt;"9 - Perdu")*(Potentials!$E$2:$E$2000&lt;&gt;"10 - Gele"))
+SUMPRODUCT((Potentials!$F$2:$F$2000=0)*(Potentials!$A$2:$A$2000=BA556)*(Potentials!$D$2:$D$2000)*(Potentials!$E$2:$E$2000&lt;&gt;"8 - Gagne")*(Potentials!$E$2:$E$2000&lt;&gt;"9 - Perdu")*(Potentials!$E$2:$E$2000&lt;&gt;"10 - Gele")),
SUMPRODUCT((Potentials!$F$2:$F$2000)*(Potentials!$A$2:$A$2000=BA556)*(Potentials!$E$2:$E$2000&lt;&gt;"8 - Gagne")*(Potentials!$E$2:$E$2000&lt;&gt;"9 - Perdu")*(Potentials!$E$2:$E$2000&lt;&gt;"10 - Gele")*(Potentials!$O$2:$O$2000=$A$2))
+SUMPRODUCT((Potentials!$F$2:$F$2000=0)*(Potentials!$A$2:$A$2000=BA556)*(Potentials!$D$2:$D$2000)*(Potentials!$E$2:$E$2000&lt;&gt;"8 - Gagne")*(Potentials!$E$2:$E$2000&lt;&gt;"9 - Perdu")*(Potentials!$E$2:$E$2000&lt;&gt;"10 - Gele")*(Potentials!$O$2:$O$2000=$A$2)))</f>
      </c>
    </row>
    <row r="557" spans="1:113">
      <c r="R557" t="str">
        <f>Potentials!A555</f>
      </c>
      <c r="S557" s="1" t="str">
        <f>Potentials!M555</f>
      </c>
      <c r="T557" s="47" t="str">
        <f>IF(INDEX(Potentials!$A$1:$O$1000,MATCH(R557,Potentials!$A$1:$A$1000,0),MATCH("Origine setup",Potentials!$A$1:$O$1,0))&lt;&gt;"",0,
IF($A$2="Tous",
IF(AND($R$2=0,$S$2=0,DATE(YEAR(S557),MONTH(S557),DAY(S557))&gt;=$O$6,(DATE(YEAR(S557),MONTH(S557),DAY(S557))&lt;=$O$3),LEFT(R557,3)="PRA"),1,
IF(AND($R$2&lt;&gt;0,$S$2&lt;&gt;0,DATE(YEAR(S557),MONTH(S557),DAY(S557))&gt;=$R$2,(DATE(YEAR(S557),MONTH(S557),DAY(S557))&lt;=$S$2),LEFT(R557,3)="PRA"),1,0)),
IF(AND($R$2=0,$S$2=0,DATE(YEAR(S557),MONTH(S557),DAY(S557))&gt;=$O$6,(DATE(YEAR(S557),MONTH(S557),DAY(S557))&lt;=$O$3),INDEX(Potentials!$A$1:$O$1000,MATCH(R557,Potentials!$A$1:$A$1000,0),MATCH("Groupe",Potentials!$A$1:$O$1,0))=$A$2,LEFT(R557,3)="PRA"),1,
IF(AND($R$2&lt;&gt;0,$S$2&lt;&gt;0,DATE(YEAR(S557),MONTH(S557),DAY(S557))&gt;=$R$2,(DATE(YEAR(S557),MONTH(S557),DAY(S557))&lt;=$S$2),INDEX(Potentials!$A$1:$O$1000,MATCH(R557,Potentials!$A$1:$A$1000,0),MATCH("Groupe",Potentials!$A$1:$O$1,0))=$A$2,LEFT(R557,3)="PRA"),1,0))))</f>
      </c>
      <c r="U557" s="47" t="str">
        <f>IF(T557&lt;&gt;0,SUM($T$4:T557),0)</f>
      </c>
      <c r="V557" s="1"/>
      <c r="W557" s="17"/>
      <c r="Y557" t="str">
        <f>Projects!A555</f>
      </c>
      <c r="Z557" s="1" t="str">
        <f>Projects!I555</f>
      </c>
      <c r="AA557" s="47" t="str">
        <f>IF($A$2="Tous",
IF(AND($Y$2=0,$Z$2=0,DATE(YEAR(Z557),MONTH(Z557),DAY(Z557))&gt;=$O$6,(DATE(YEAR(Z557),MONTH(Z557),DAY(Z557))&lt;=$O$3)),1,
IF(AND($Y$2&lt;&gt;0,$Z$2&lt;&gt;0,DATE(YEAR(Z557),MONTH(Z557),DAY(Z557))&gt;=$Y$2,(DATE(YEAR(Z557),MONTH(Z557),DAY(Z557))&lt;=$Z$2)),1,0)),
IF(AND($Y$2=0,$Z$2=0,DATE(YEAR(Z557),MONTH(Z557),DAY(Z557))&gt;=$O$6,(DATE(YEAR(Z557),MONTH(Z557),DAY(Z557))&lt;=$O$3),INDEX(Projects!$A$1:$O$1000,MATCH(Y557,Projects!$A$1:$A$1000,0),MATCH("Groupe",Projects!$A$1:$O$1,0))=$A$2),1,
IF(AND($Y$2&lt;&gt;0,$Z$2&lt;&gt;0,DATE(YEAR(Z557),MONTH(Z557),DAY(Z557))&gt;=$Y$2,(DATE(YEAR(Z557),MONTH(Z557),DAY(Z557))&lt;=$Z$2),INDEX(Projects!$A$1:$O$1000,MATCH(Y557,Projects!$A$1:$A$1000,0),MATCH("Groupe",Projects!$A$1:$O$1,0))=$A$2),1,0)))</f>
      </c>
      <c r="AB557" s="47" t="str">
        <f>IF(AA557&lt;&gt;0,SUM($AA$4:AA557),0)</f>
      </c>
      <c r="AC557" s="1"/>
      <c r="AD557" s="17"/>
      <c r="AF557" t="str">
        <f>Projects!A555</f>
      </c>
      <c r="AG557" s="1" t="str">
        <f>Projects!D555</f>
      </c>
      <c r="AH557" s="47" t="str">
        <f>IF($A$2="Tous",
IF(AND($AF$2=0,$AG$2=0,DATE(YEAR(AG557),MONTH(AG557),DAY(AG557))&gt;=$O$6,(DATE(YEAR(AG557),MONTH(AG557),DAY(AG557))&lt;=$O$3)),1,
IF(AND($AF$2&lt;&gt;0,$AG$2&lt;&gt;0,DATE(YEAR(AG557),MONTH(AG557),DAY(AG557))&gt;=$AF$2,(DATE(YEAR(AG557),MONTH(AG557),DAY(AG557))&lt;=$AG$2)),1,0)),
IF(AND($AF$2=0,$AG$2=0,DATE(YEAR(AG557),MONTH(AG557),DAY(AG557))&gt;=$O$6,(DATE(YEAR(AG557),MONTH(AG557),DAY(AG557))&lt;=$O$3),INDEX(Projects!$A$1:$O$1000,MATCH(AF557,Projects!$A$1:$A$1000,0),MATCH("Groupe",Projects!$A$1:$O$1,0))=$A$2),1,
IF(AND($AF$2&lt;&gt;0,$AG$2&lt;&gt;0,DATE(YEAR(AG557),MONTH(AG557),DAY(AG557))&gt;=$AF$2,(DATE(YEAR(AG557),MONTH(AG557),DAY(AG557))&lt;=$AG$2),INDEX(Projects!$A$1:$O$1000,MATCH(AF557,Projects!$A$1:$A$1000,0),MATCH("Groupe",Projects!$A$1:$O$1,0))=$A$2),1,0)))</f>
      </c>
      <c r="AI557" s="47" t="str">
        <f>IF(AH557&lt;&gt;0,SUM($AH$4:AH557),0)</f>
      </c>
      <c r="AJ557" s="1"/>
      <c r="AK557" s="17"/>
      <c r="AM557" t="str">
        <f>Potentials!A555</f>
      </c>
      <c r="AN557" s="1" t="str">
        <f>Potentials!L555</f>
      </c>
      <c r="AO557" s="47" t="str">
        <f>IF(INDEX(Potentials!$A$1:$O$1000,MATCH(R557,Potentials!$A$1:$A$1000,0),MATCH("Origine setup",Potentials!$A$1:$O$1,0))&lt;&gt;"",0,
IF($A$2="Tous",
IF(AND($AM$2=0,$AN$2=0,DATE(YEAR(AN557),MONTH(AN557),DAY(AN557))&gt;=$O$6,(DATE(YEAR(AN557),MONTH(AN557),DAY(AN557))&lt;=$O$3),INDEX(Potentials!$A$1:$O$10000,MATCH(AM557,Potentials!$A$1:$A$1000,0),MATCH("Statut",Potentials!$A$1:$O$1,0))="9 -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IF(AND($AM$2&lt;&gt;0,$AN$2&lt;&gt;0,DATE(YEAR(AN557),MONTH(AN557),DAY(AN557))&gt;=$AM$2,(DATE(YEAR(AN557),MONTH(AN557),DAY(AN557))&lt;=$AN$2),INDEX(Potentials!$A$1:$O$10000,MATCH(AM557,Potentials!$A$1:$A$1000,0),MATCH("Statut",Potentials!$A$1:$O$1,0))="9 - Perdu"),1,0)),
IF(AND($AM$2=0,$AN$2=0,DATE(YEAR(AN557),MONTH(AN557),DAY(AN557))&gt;=$O$6,(DATE(YEAR(AN557),MONTH(AN557),DAY(AN557))&lt;=$O$3),INDEX(Potentials!$A$1:$O$1000,MATCH(AM557,Potentials!$A$1:$A$1000,0),MATCH("Groupe",Potentials!$A$1:$O$1,0))=$A$2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,MATCH(AM557,Potentials!$A$1:$A$1000,0),MATCH("Groupe",Potentials!$A$1:$O$1,0))=$A$2,INDEX(Potentials!$A$1:$O$10000,MATCH(AM557,Potentials!$A$1:$A$1000,0),MATCH("Statut",Potentials!$A$1:$O$1,0))="9 - Perdu"),1,0))))</f>
      </c>
      <c r="AP557" s="47" t="str">
        <f>IF(AO557&lt;&gt;0,SUM($AO$4:AO557),0)</f>
      </c>
      <c r="AQ557" s="1"/>
      <c r="AR557" s="17"/>
      <c r="AT557" t="str">
        <f>IF(COUNTIF($AT$4:AT556,Potentials!B555)&gt;0,"",Potentials!B555)</f>
      </c>
      <c r="AU557" s="2" t="str">
        <f t="array" ref="AU557" aca="1" ca="1">IF($A$2="Tous",SUMPRODUCT((Potentials!$F$2:$F$2000)*(Potentials!$B$2:$B$2000=AT557)*(Potentials!$E$2:$E$2000&lt;&gt;"8 - Gagne")*(Potentials!$E$2:$E$2000&lt;&gt;"9 - Perdu")*(Potentials!$E$2:$E$2000&lt;&gt;"10 - Gele"))
+SUMPRODUCT((Potentials!$F$2:$F$2000=0)*(Potentials!$B$2:$B$2000=AT557)*(Potentials!$D$2:$D$2000)*(Potentials!$E$2:$E$2000&lt;&gt;"8 - Gagne")*(Potentials!$E$2:$E$2000&lt;&gt;"9 - Perdu")*(Potentials!$E$2:$E$2000&lt;&gt;"10 - Gele")),
SUMPRODUCT((Potentials!$F$2:$F$2000)*(Potentials!$B$2:$B$2000=AT557)*(Potentials!$E$2:$E$2000&lt;&gt;"8 - Gagne")*(Potentials!$E$2:$E$2000&lt;&gt;"9 - Perdu")*(Potentials!$E$2:$E$2000&lt;&gt;"10 - Gele")*(Potentials!$O$2:$O$2000=$A$2))
+SUMPRODUCT((Potentials!$F$2:$F$2000=0)*(Potentials!$B$2:$B$2000=AT557)*(Potentials!$D$2:$D$2000)*(Potentials!$E$2:$E$2000&lt;&gt;"8 - Gagne")*(Potentials!$E$2:$E$2000&lt;&gt;"9 - Perdu")*(Potentials!$E$2:$E$2000&lt;&gt;"10 - Gele")*(Potentials!$O$2:$O$2000=$A$2)))</f>
      </c>
      <c r="BA557" t="str">
        <f>Potentials!A555</f>
      </c>
      <c r="BB557" s="2" t="str">
        <f t="array" ref="BB557" aca="1" ca="1">IF($A$2="Tous",SUMPRODUCT((Potentials!$F$2:$F$2000)*(Potentials!$A$2:$A$2000=BA557)*(Potentials!$E$2:$E$2000&lt;&gt;"8 - Gagne")*(Potentials!$E$2:$E$2000&lt;&gt;"9 - Perdu")*(Potentials!$E$2:$E$2000&lt;&gt;"10 - Gele"))
+SUMPRODUCT((Potentials!$F$2:$F$2000=0)*(Potentials!$A$2:$A$2000=BA557)*(Potentials!$D$2:$D$2000)*(Potentials!$E$2:$E$2000&lt;&gt;"8 - Gagne")*(Potentials!$E$2:$E$2000&lt;&gt;"9 - Perdu")*(Potentials!$E$2:$E$2000&lt;&gt;"10 - Gele")),
SUMPRODUCT((Potentials!$F$2:$F$2000)*(Potentials!$A$2:$A$2000=BA557)*(Potentials!$E$2:$E$2000&lt;&gt;"8 - Gagne")*(Potentials!$E$2:$E$2000&lt;&gt;"9 - Perdu")*(Potentials!$E$2:$E$2000&lt;&gt;"10 - Gele")*(Potentials!$O$2:$O$2000=$A$2))
+SUMPRODUCT((Potentials!$F$2:$F$2000=0)*(Potentials!$A$2:$A$2000=BA557)*(Potentials!$D$2:$D$2000)*(Potentials!$E$2:$E$2000&lt;&gt;"8 - Gagne")*(Potentials!$E$2:$E$2000&lt;&gt;"9 - Perdu")*(Potentials!$E$2:$E$2000&lt;&gt;"10 - Gele")*(Potentials!$O$2:$O$2000=$A$2)))</f>
      </c>
    </row>
    <row r="558" spans="1:113">
      <c r="R558" t="str">
        <f>Potentials!A556</f>
      </c>
      <c r="S558" s="1" t="str">
        <f>Potentials!M556</f>
      </c>
      <c r="T558" s="47" t="str">
        <f>IF(INDEX(Potentials!$A$1:$O$1000,MATCH(R558,Potentials!$A$1:$A$1000,0),MATCH("Origine setup",Potentials!$A$1:$O$1,0))&lt;&gt;"",0,
IF($A$2="Tous",
IF(AND($R$2=0,$S$2=0,DATE(YEAR(S558),MONTH(S558),DAY(S558))&gt;=$O$6,(DATE(YEAR(S558),MONTH(S558),DAY(S558))&lt;=$O$3),LEFT(R558,3)="PRA"),1,
IF(AND($R$2&lt;&gt;0,$S$2&lt;&gt;0,DATE(YEAR(S558),MONTH(S558),DAY(S558))&gt;=$R$2,(DATE(YEAR(S558),MONTH(S558),DAY(S558))&lt;=$S$2),LEFT(R558,3)="PRA"),1,0)),
IF(AND($R$2=0,$S$2=0,DATE(YEAR(S558),MONTH(S558),DAY(S558))&gt;=$O$6,(DATE(YEAR(S558),MONTH(S558),DAY(S558))&lt;=$O$3),INDEX(Potentials!$A$1:$O$1000,MATCH(R558,Potentials!$A$1:$A$1000,0),MATCH("Groupe",Potentials!$A$1:$O$1,0))=$A$2,LEFT(R558,3)="PRA"),1,
IF(AND($R$2&lt;&gt;0,$S$2&lt;&gt;0,DATE(YEAR(S558),MONTH(S558),DAY(S558))&gt;=$R$2,(DATE(YEAR(S558),MONTH(S558),DAY(S558))&lt;=$S$2),INDEX(Potentials!$A$1:$O$1000,MATCH(R558,Potentials!$A$1:$A$1000,0),MATCH("Groupe",Potentials!$A$1:$O$1,0))=$A$2,LEFT(R558,3)="PRA"),1,0))))</f>
      </c>
      <c r="U558" s="47" t="str">
        <f>IF(T558&lt;&gt;0,SUM($T$4:T558),0)</f>
      </c>
      <c r="V558" s="1"/>
      <c r="W558" s="17"/>
      <c r="Y558" t="str">
        <f>Projects!A556</f>
      </c>
      <c r="Z558" s="1" t="str">
        <f>Projects!I556</f>
      </c>
      <c r="AA558" s="47" t="str">
        <f>IF($A$2="Tous",
IF(AND($Y$2=0,$Z$2=0,DATE(YEAR(Z558),MONTH(Z558),DAY(Z558))&gt;=$O$6,(DATE(YEAR(Z558),MONTH(Z558),DAY(Z558))&lt;=$O$3)),1,
IF(AND($Y$2&lt;&gt;0,$Z$2&lt;&gt;0,DATE(YEAR(Z558),MONTH(Z558),DAY(Z558))&gt;=$Y$2,(DATE(YEAR(Z558),MONTH(Z558),DAY(Z558))&lt;=$Z$2)),1,0)),
IF(AND($Y$2=0,$Z$2=0,DATE(YEAR(Z558),MONTH(Z558),DAY(Z558))&gt;=$O$6,(DATE(YEAR(Z558),MONTH(Z558),DAY(Z558))&lt;=$O$3),INDEX(Projects!$A$1:$O$1000,MATCH(Y558,Projects!$A$1:$A$1000,0),MATCH("Groupe",Projects!$A$1:$O$1,0))=$A$2),1,
IF(AND($Y$2&lt;&gt;0,$Z$2&lt;&gt;0,DATE(YEAR(Z558),MONTH(Z558),DAY(Z558))&gt;=$Y$2,(DATE(YEAR(Z558),MONTH(Z558),DAY(Z558))&lt;=$Z$2),INDEX(Projects!$A$1:$O$1000,MATCH(Y558,Projects!$A$1:$A$1000,0),MATCH("Groupe",Projects!$A$1:$O$1,0))=$A$2),1,0)))</f>
      </c>
      <c r="AB558" s="47" t="str">
        <f>IF(AA558&lt;&gt;0,SUM($AA$4:AA558),0)</f>
      </c>
      <c r="AC558" s="1"/>
      <c r="AD558" s="17"/>
      <c r="AF558" t="str">
        <f>Projects!A556</f>
      </c>
      <c r="AG558" s="1" t="str">
        <f>Projects!D556</f>
      </c>
      <c r="AH558" s="47" t="str">
        <f>IF($A$2="Tous",
IF(AND($AF$2=0,$AG$2=0,DATE(YEAR(AG558),MONTH(AG558),DAY(AG558))&gt;=$O$6,(DATE(YEAR(AG558),MONTH(AG558),DAY(AG558))&lt;=$O$3)),1,
IF(AND($AF$2&lt;&gt;0,$AG$2&lt;&gt;0,DATE(YEAR(AG558),MONTH(AG558),DAY(AG558))&gt;=$AF$2,(DATE(YEAR(AG558),MONTH(AG558),DAY(AG558))&lt;=$AG$2)),1,0)),
IF(AND($AF$2=0,$AG$2=0,DATE(YEAR(AG558),MONTH(AG558),DAY(AG558))&gt;=$O$6,(DATE(YEAR(AG558),MONTH(AG558),DAY(AG558))&lt;=$O$3),INDEX(Projects!$A$1:$O$1000,MATCH(AF558,Projects!$A$1:$A$1000,0),MATCH("Groupe",Projects!$A$1:$O$1,0))=$A$2),1,
IF(AND($AF$2&lt;&gt;0,$AG$2&lt;&gt;0,DATE(YEAR(AG558),MONTH(AG558),DAY(AG558))&gt;=$AF$2,(DATE(YEAR(AG558),MONTH(AG558),DAY(AG558))&lt;=$AG$2),INDEX(Projects!$A$1:$O$1000,MATCH(AF558,Projects!$A$1:$A$1000,0),MATCH("Groupe",Projects!$A$1:$O$1,0))=$A$2),1,0)))</f>
      </c>
      <c r="AI558" s="47" t="str">
        <f>IF(AH558&lt;&gt;0,SUM($AH$4:AH558),0)</f>
      </c>
      <c r="AJ558" s="1"/>
      <c r="AK558" s="17"/>
      <c r="AM558" t="str">
        <f>Potentials!A556</f>
      </c>
      <c r="AN558" s="1" t="str">
        <f>Potentials!L556</f>
      </c>
      <c r="AO558" s="47" t="str">
        <f>IF(INDEX(Potentials!$A$1:$O$1000,MATCH(R558,Potentials!$A$1:$A$1000,0),MATCH("Origine setup",Potentials!$A$1:$O$1,0))&lt;&gt;"",0,
IF($A$2="Tous",
IF(AND($AM$2=0,$AN$2=0,DATE(YEAR(AN558),MONTH(AN558),DAY(AN558))&gt;=$O$6,(DATE(YEAR(AN558),MONTH(AN558),DAY(AN558))&lt;=$O$3),INDEX(Potentials!$A$1:$O$10000,MATCH(AM558,Potentials!$A$1:$A$1000,0),MATCH("Statut",Potentials!$A$1:$O$1,0))="9 -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IF(AND($AM$2&lt;&gt;0,$AN$2&lt;&gt;0,DATE(YEAR(AN558),MONTH(AN558),DAY(AN558))&gt;=$AM$2,(DATE(YEAR(AN558),MONTH(AN558),DAY(AN558))&lt;=$AN$2),INDEX(Potentials!$A$1:$O$10000,MATCH(AM558,Potentials!$A$1:$A$1000,0),MATCH("Statut",Potentials!$A$1:$O$1,0))="9 - Perdu"),1,0)),
IF(AND($AM$2=0,$AN$2=0,DATE(YEAR(AN558),MONTH(AN558),DAY(AN558))&gt;=$O$6,(DATE(YEAR(AN558),MONTH(AN558),DAY(AN558))&lt;=$O$3),INDEX(Potentials!$A$1:$O$1000,MATCH(AM558,Potentials!$A$1:$A$1000,0),MATCH("Groupe",Potentials!$A$1:$O$1,0))=$A$2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,MATCH(AM558,Potentials!$A$1:$A$1000,0),MATCH("Groupe",Potentials!$A$1:$O$1,0))=$A$2,INDEX(Potentials!$A$1:$O$10000,MATCH(AM558,Potentials!$A$1:$A$1000,0),MATCH("Statut",Potentials!$A$1:$O$1,0))="9 - Perdu"),1,0))))</f>
      </c>
      <c r="AP558" s="47" t="str">
        <f>IF(AO558&lt;&gt;0,SUM($AO$4:AO558),0)</f>
      </c>
      <c r="AQ558" s="1"/>
      <c r="AR558" s="17"/>
      <c r="AT558" t="str">
        <f>IF(COUNTIF($AT$4:AT557,Potentials!B556)&gt;0,"",Potentials!B556)</f>
      </c>
      <c r="AU558" s="2" t="str">
        <f t="array" ref="AU558" aca="1" ca="1">IF($A$2="Tous",SUMPRODUCT((Potentials!$F$2:$F$2000)*(Potentials!$B$2:$B$2000=AT558)*(Potentials!$E$2:$E$2000&lt;&gt;"8 - Gagne")*(Potentials!$E$2:$E$2000&lt;&gt;"9 - Perdu")*(Potentials!$E$2:$E$2000&lt;&gt;"10 - Gele"))
+SUMPRODUCT((Potentials!$F$2:$F$2000=0)*(Potentials!$B$2:$B$2000=AT558)*(Potentials!$D$2:$D$2000)*(Potentials!$E$2:$E$2000&lt;&gt;"8 - Gagne")*(Potentials!$E$2:$E$2000&lt;&gt;"9 - Perdu")*(Potentials!$E$2:$E$2000&lt;&gt;"10 - Gele")),
SUMPRODUCT((Potentials!$F$2:$F$2000)*(Potentials!$B$2:$B$2000=AT558)*(Potentials!$E$2:$E$2000&lt;&gt;"8 - Gagne")*(Potentials!$E$2:$E$2000&lt;&gt;"9 - Perdu")*(Potentials!$E$2:$E$2000&lt;&gt;"10 - Gele")*(Potentials!$O$2:$O$2000=$A$2))
+SUMPRODUCT((Potentials!$F$2:$F$2000=0)*(Potentials!$B$2:$B$2000=AT558)*(Potentials!$D$2:$D$2000)*(Potentials!$E$2:$E$2000&lt;&gt;"8 - Gagne")*(Potentials!$E$2:$E$2000&lt;&gt;"9 - Perdu")*(Potentials!$E$2:$E$2000&lt;&gt;"10 - Gele")*(Potentials!$O$2:$O$2000=$A$2)))</f>
      </c>
      <c r="BA558" t="str">
        <f>Potentials!A556</f>
      </c>
      <c r="BB558" s="2" t="str">
        <f t="array" ref="BB558" aca="1" ca="1">IF($A$2="Tous",SUMPRODUCT((Potentials!$F$2:$F$2000)*(Potentials!$A$2:$A$2000=BA558)*(Potentials!$E$2:$E$2000&lt;&gt;"8 - Gagne")*(Potentials!$E$2:$E$2000&lt;&gt;"9 - Perdu")*(Potentials!$E$2:$E$2000&lt;&gt;"10 - Gele"))
+SUMPRODUCT((Potentials!$F$2:$F$2000=0)*(Potentials!$A$2:$A$2000=BA558)*(Potentials!$D$2:$D$2000)*(Potentials!$E$2:$E$2000&lt;&gt;"8 - Gagne")*(Potentials!$E$2:$E$2000&lt;&gt;"9 - Perdu")*(Potentials!$E$2:$E$2000&lt;&gt;"10 - Gele")),
SUMPRODUCT((Potentials!$F$2:$F$2000)*(Potentials!$A$2:$A$2000=BA558)*(Potentials!$E$2:$E$2000&lt;&gt;"8 - Gagne")*(Potentials!$E$2:$E$2000&lt;&gt;"9 - Perdu")*(Potentials!$E$2:$E$2000&lt;&gt;"10 - Gele")*(Potentials!$O$2:$O$2000=$A$2))
+SUMPRODUCT((Potentials!$F$2:$F$2000=0)*(Potentials!$A$2:$A$2000=BA558)*(Potentials!$D$2:$D$2000)*(Potentials!$E$2:$E$2000&lt;&gt;"8 - Gagne")*(Potentials!$E$2:$E$2000&lt;&gt;"9 - Perdu")*(Potentials!$E$2:$E$2000&lt;&gt;"10 - Gele")*(Potentials!$O$2:$O$2000=$A$2)))</f>
      </c>
    </row>
    <row r="559" spans="1:113">
      <c r="R559" t="str">
        <f>Potentials!A557</f>
      </c>
      <c r="S559" s="1" t="str">
        <f>Potentials!M557</f>
      </c>
      <c r="T559" s="47" t="str">
        <f>IF(INDEX(Potentials!$A$1:$O$1000,MATCH(R559,Potentials!$A$1:$A$1000,0),MATCH("Origine setup",Potentials!$A$1:$O$1,0))&lt;&gt;"",0,
IF($A$2="Tous",
IF(AND($R$2=0,$S$2=0,DATE(YEAR(S559),MONTH(S559),DAY(S559))&gt;=$O$6,(DATE(YEAR(S559),MONTH(S559),DAY(S559))&lt;=$O$3),LEFT(R559,3)="PRA"),1,
IF(AND($R$2&lt;&gt;0,$S$2&lt;&gt;0,DATE(YEAR(S559),MONTH(S559),DAY(S559))&gt;=$R$2,(DATE(YEAR(S559),MONTH(S559),DAY(S559))&lt;=$S$2),LEFT(R559,3)="PRA"),1,0)),
IF(AND($R$2=0,$S$2=0,DATE(YEAR(S559),MONTH(S559),DAY(S559))&gt;=$O$6,(DATE(YEAR(S559),MONTH(S559),DAY(S559))&lt;=$O$3),INDEX(Potentials!$A$1:$O$1000,MATCH(R559,Potentials!$A$1:$A$1000,0),MATCH("Groupe",Potentials!$A$1:$O$1,0))=$A$2,LEFT(R559,3)="PRA"),1,
IF(AND($R$2&lt;&gt;0,$S$2&lt;&gt;0,DATE(YEAR(S559),MONTH(S559),DAY(S559))&gt;=$R$2,(DATE(YEAR(S559),MONTH(S559),DAY(S559))&lt;=$S$2),INDEX(Potentials!$A$1:$O$1000,MATCH(R559,Potentials!$A$1:$A$1000,0),MATCH("Groupe",Potentials!$A$1:$O$1,0))=$A$2,LEFT(R559,3)="PRA"),1,0))))</f>
      </c>
      <c r="U559" s="47" t="str">
        <f>IF(T559&lt;&gt;0,SUM($T$4:T559),0)</f>
      </c>
      <c r="V559" s="1"/>
      <c r="W559" s="17"/>
      <c r="Y559" t="str">
        <f>Projects!A557</f>
      </c>
      <c r="Z559" s="1" t="str">
        <f>Projects!I557</f>
      </c>
      <c r="AA559" s="47" t="str">
        <f>IF($A$2="Tous",
IF(AND($Y$2=0,$Z$2=0,DATE(YEAR(Z559),MONTH(Z559),DAY(Z559))&gt;=$O$6,(DATE(YEAR(Z559),MONTH(Z559),DAY(Z559))&lt;=$O$3)),1,
IF(AND($Y$2&lt;&gt;0,$Z$2&lt;&gt;0,DATE(YEAR(Z559),MONTH(Z559),DAY(Z559))&gt;=$Y$2,(DATE(YEAR(Z559),MONTH(Z559),DAY(Z559))&lt;=$Z$2)),1,0)),
IF(AND($Y$2=0,$Z$2=0,DATE(YEAR(Z559),MONTH(Z559),DAY(Z559))&gt;=$O$6,(DATE(YEAR(Z559),MONTH(Z559),DAY(Z559))&lt;=$O$3),INDEX(Projects!$A$1:$O$1000,MATCH(Y559,Projects!$A$1:$A$1000,0),MATCH("Groupe",Projects!$A$1:$O$1,0))=$A$2),1,
IF(AND($Y$2&lt;&gt;0,$Z$2&lt;&gt;0,DATE(YEAR(Z559),MONTH(Z559),DAY(Z559))&gt;=$Y$2,(DATE(YEAR(Z559),MONTH(Z559),DAY(Z559))&lt;=$Z$2),INDEX(Projects!$A$1:$O$1000,MATCH(Y559,Projects!$A$1:$A$1000,0),MATCH("Groupe",Projects!$A$1:$O$1,0))=$A$2),1,0)))</f>
      </c>
      <c r="AB559" s="47" t="str">
        <f>IF(AA559&lt;&gt;0,SUM($AA$4:AA559),0)</f>
      </c>
      <c r="AC559" s="1"/>
      <c r="AD559" s="17"/>
      <c r="AF559" t="str">
        <f>Projects!A557</f>
      </c>
      <c r="AG559" s="1" t="str">
        <f>Projects!D557</f>
      </c>
      <c r="AH559" s="47" t="str">
        <f>IF($A$2="Tous",
IF(AND($AF$2=0,$AG$2=0,DATE(YEAR(AG559),MONTH(AG559),DAY(AG559))&gt;=$O$6,(DATE(YEAR(AG559),MONTH(AG559),DAY(AG559))&lt;=$O$3)),1,
IF(AND($AF$2&lt;&gt;0,$AG$2&lt;&gt;0,DATE(YEAR(AG559),MONTH(AG559),DAY(AG559))&gt;=$AF$2,(DATE(YEAR(AG559),MONTH(AG559),DAY(AG559))&lt;=$AG$2)),1,0)),
IF(AND($AF$2=0,$AG$2=0,DATE(YEAR(AG559),MONTH(AG559),DAY(AG559))&gt;=$O$6,(DATE(YEAR(AG559),MONTH(AG559),DAY(AG559))&lt;=$O$3),INDEX(Projects!$A$1:$O$1000,MATCH(AF559,Projects!$A$1:$A$1000,0),MATCH("Groupe",Projects!$A$1:$O$1,0))=$A$2),1,
IF(AND($AF$2&lt;&gt;0,$AG$2&lt;&gt;0,DATE(YEAR(AG559),MONTH(AG559),DAY(AG559))&gt;=$AF$2,(DATE(YEAR(AG559),MONTH(AG559),DAY(AG559))&lt;=$AG$2),INDEX(Projects!$A$1:$O$1000,MATCH(AF559,Projects!$A$1:$A$1000,0),MATCH("Groupe",Projects!$A$1:$O$1,0))=$A$2),1,0)))</f>
      </c>
      <c r="AI559" s="47" t="str">
        <f>IF(AH559&lt;&gt;0,SUM($AH$4:AH559),0)</f>
      </c>
      <c r="AJ559" s="1"/>
      <c r="AK559" s="17"/>
      <c r="AM559" t="str">
        <f>Potentials!A557</f>
      </c>
      <c r="AN559" s="1" t="str">
        <f>Potentials!L557</f>
      </c>
      <c r="AO559" s="47" t="str">
        <f>IF(INDEX(Potentials!$A$1:$O$1000,MATCH(R559,Potentials!$A$1:$A$1000,0),MATCH("Origine setup",Potentials!$A$1:$O$1,0))&lt;&gt;"",0,
IF($A$2="Tous",
IF(AND($AM$2=0,$AN$2=0,DATE(YEAR(AN559),MONTH(AN559),DAY(AN559))&gt;=$O$6,(DATE(YEAR(AN559),MONTH(AN559),DAY(AN559))&lt;=$O$3),INDEX(Potentials!$A$1:$O$10000,MATCH(AM559,Potentials!$A$1:$A$1000,0),MATCH("Statut",Potentials!$A$1:$O$1,0))="9 -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IF(AND($AM$2&lt;&gt;0,$AN$2&lt;&gt;0,DATE(YEAR(AN559),MONTH(AN559),DAY(AN559))&gt;=$AM$2,(DATE(YEAR(AN559),MONTH(AN559),DAY(AN559))&lt;=$AN$2),INDEX(Potentials!$A$1:$O$10000,MATCH(AM559,Potentials!$A$1:$A$1000,0),MATCH("Statut",Potentials!$A$1:$O$1,0))="9 - Perdu"),1,0)),
IF(AND($AM$2=0,$AN$2=0,DATE(YEAR(AN559),MONTH(AN559),DAY(AN559))&gt;=$O$6,(DATE(YEAR(AN559),MONTH(AN559),DAY(AN559))&lt;=$O$3),INDEX(Potentials!$A$1:$O$1000,MATCH(AM559,Potentials!$A$1:$A$1000,0),MATCH("Groupe",Potentials!$A$1:$O$1,0))=$A$2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,MATCH(AM559,Potentials!$A$1:$A$1000,0),MATCH("Groupe",Potentials!$A$1:$O$1,0))=$A$2,INDEX(Potentials!$A$1:$O$10000,MATCH(AM559,Potentials!$A$1:$A$1000,0),MATCH("Statut",Potentials!$A$1:$O$1,0))="9 - Perdu"),1,0))))</f>
      </c>
      <c r="AP559" s="47" t="str">
        <f>IF(AO559&lt;&gt;0,SUM($AO$4:AO559),0)</f>
      </c>
      <c r="AQ559" s="1"/>
      <c r="AR559" s="17"/>
      <c r="AT559" t="str">
        <f>IF(COUNTIF($AT$4:AT558,Potentials!B557)&gt;0,"",Potentials!B557)</f>
      </c>
      <c r="AU559" s="2" t="str">
        <f t="array" ref="AU559" aca="1" ca="1">IF($A$2="Tous",SUMPRODUCT((Potentials!$F$2:$F$2000)*(Potentials!$B$2:$B$2000=AT559)*(Potentials!$E$2:$E$2000&lt;&gt;"8 - Gagne")*(Potentials!$E$2:$E$2000&lt;&gt;"9 - Perdu")*(Potentials!$E$2:$E$2000&lt;&gt;"10 - Gele"))
+SUMPRODUCT((Potentials!$F$2:$F$2000=0)*(Potentials!$B$2:$B$2000=AT559)*(Potentials!$D$2:$D$2000)*(Potentials!$E$2:$E$2000&lt;&gt;"8 - Gagne")*(Potentials!$E$2:$E$2000&lt;&gt;"9 - Perdu")*(Potentials!$E$2:$E$2000&lt;&gt;"10 - Gele")),
SUMPRODUCT((Potentials!$F$2:$F$2000)*(Potentials!$B$2:$B$2000=AT559)*(Potentials!$E$2:$E$2000&lt;&gt;"8 - Gagne")*(Potentials!$E$2:$E$2000&lt;&gt;"9 - Perdu")*(Potentials!$E$2:$E$2000&lt;&gt;"10 - Gele")*(Potentials!$O$2:$O$2000=$A$2))
+SUMPRODUCT((Potentials!$F$2:$F$2000=0)*(Potentials!$B$2:$B$2000=AT559)*(Potentials!$D$2:$D$2000)*(Potentials!$E$2:$E$2000&lt;&gt;"8 - Gagne")*(Potentials!$E$2:$E$2000&lt;&gt;"9 - Perdu")*(Potentials!$E$2:$E$2000&lt;&gt;"10 - Gele")*(Potentials!$O$2:$O$2000=$A$2)))</f>
      </c>
      <c r="BA559" t="str">
        <f>Potentials!A557</f>
      </c>
      <c r="BB559" s="2" t="str">
        <f t="array" ref="BB559" aca="1" ca="1">IF($A$2="Tous",SUMPRODUCT((Potentials!$F$2:$F$2000)*(Potentials!$A$2:$A$2000=BA559)*(Potentials!$E$2:$E$2000&lt;&gt;"8 - Gagne")*(Potentials!$E$2:$E$2000&lt;&gt;"9 - Perdu")*(Potentials!$E$2:$E$2000&lt;&gt;"10 - Gele"))
+SUMPRODUCT((Potentials!$F$2:$F$2000=0)*(Potentials!$A$2:$A$2000=BA559)*(Potentials!$D$2:$D$2000)*(Potentials!$E$2:$E$2000&lt;&gt;"8 - Gagne")*(Potentials!$E$2:$E$2000&lt;&gt;"9 - Perdu")*(Potentials!$E$2:$E$2000&lt;&gt;"10 - Gele")),
SUMPRODUCT((Potentials!$F$2:$F$2000)*(Potentials!$A$2:$A$2000=BA559)*(Potentials!$E$2:$E$2000&lt;&gt;"8 - Gagne")*(Potentials!$E$2:$E$2000&lt;&gt;"9 - Perdu")*(Potentials!$E$2:$E$2000&lt;&gt;"10 - Gele")*(Potentials!$O$2:$O$2000=$A$2))
+SUMPRODUCT((Potentials!$F$2:$F$2000=0)*(Potentials!$A$2:$A$2000=BA559)*(Potentials!$D$2:$D$2000)*(Potentials!$E$2:$E$2000&lt;&gt;"8 - Gagne")*(Potentials!$E$2:$E$2000&lt;&gt;"9 - Perdu")*(Potentials!$E$2:$E$2000&lt;&gt;"10 - Gele")*(Potentials!$O$2:$O$2000=$A$2)))</f>
      </c>
    </row>
    <row r="560" spans="1:113">
      <c r="R560" t="str">
        <f>Potentials!A558</f>
      </c>
      <c r="S560" s="1" t="str">
        <f>Potentials!M558</f>
      </c>
      <c r="T560" s="47" t="str">
        <f>IF(INDEX(Potentials!$A$1:$O$1000,MATCH(R560,Potentials!$A$1:$A$1000,0),MATCH("Origine setup",Potentials!$A$1:$O$1,0))&lt;&gt;"",0,
IF($A$2="Tous",
IF(AND($R$2=0,$S$2=0,DATE(YEAR(S560),MONTH(S560),DAY(S560))&gt;=$O$6,(DATE(YEAR(S560),MONTH(S560),DAY(S560))&lt;=$O$3),LEFT(R560,3)="PRA"),1,
IF(AND($R$2&lt;&gt;0,$S$2&lt;&gt;0,DATE(YEAR(S560),MONTH(S560),DAY(S560))&gt;=$R$2,(DATE(YEAR(S560),MONTH(S560),DAY(S560))&lt;=$S$2),LEFT(R560,3)="PRA"),1,0)),
IF(AND($R$2=0,$S$2=0,DATE(YEAR(S560),MONTH(S560),DAY(S560))&gt;=$O$6,(DATE(YEAR(S560),MONTH(S560),DAY(S560))&lt;=$O$3),INDEX(Potentials!$A$1:$O$1000,MATCH(R560,Potentials!$A$1:$A$1000,0),MATCH("Groupe",Potentials!$A$1:$O$1,0))=$A$2,LEFT(R560,3)="PRA"),1,
IF(AND($R$2&lt;&gt;0,$S$2&lt;&gt;0,DATE(YEAR(S560),MONTH(S560),DAY(S560))&gt;=$R$2,(DATE(YEAR(S560),MONTH(S560),DAY(S560))&lt;=$S$2),INDEX(Potentials!$A$1:$O$1000,MATCH(R560,Potentials!$A$1:$A$1000,0),MATCH("Groupe",Potentials!$A$1:$O$1,0))=$A$2,LEFT(R560,3)="PRA"),1,0))))</f>
      </c>
      <c r="U560" s="47" t="str">
        <f>IF(T560&lt;&gt;0,SUM($T$4:T560),0)</f>
      </c>
      <c r="V560" s="1"/>
      <c r="W560" s="17"/>
      <c r="Y560" t="str">
        <f>Projects!A558</f>
      </c>
      <c r="Z560" s="1" t="str">
        <f>Projects!I558</f>
      </c>
      <c r="AA560" s="47" t="str">
        <f>IF($A$2="Tous",
IF(AND($Y$2=0,$Z$2=0,DATE(YEAR(Z560),MONTH(Z560),DAY(Z560))&gt;=$O$6,(DATE(YEAR(Z560),MONTH(Z560),DAY(Z560))&lt;=$O$3)),1,
IF(AND($Y$2&lt;&gt;0,$Z$2&lt;&gt;0,DATE(YEAR(Z560),MONTH(Z560),DAY(Z560))&gt;=$Y$2,(DATE(YEAR(Z560),MONTH(Z560),DAY(Z560))&lt;=$Z$2)),1,0)),
IF(AND($Y$2=0,$Z$2=0,DATE(YEAR(Z560),MONTH(Z560),DAY(Z560))&gt;=$O$6,(DATE(YEAR(Z560),MONTH(Z560),DAY(Z560))&lt;=$O$3),INDEX(Projects!$A$1:$O$1000,MATCH(Y560,Projects!$A$1:$A$1000,0),MATCH("Groupe",Projects!$A$1:$O$1,0))=$A$2),1,
IF(AND($Y$2&lt;&gt;0,$Z$2&lt;&gt;0,DATE(YEAR(Z560),MONTH(Z560),DAY(Z560))&gt;=$Y$2,(DATE(YEAR(Z560),MONTH(Z560),DAY(Z560))&lt;=$Z$2),INDEX(Projects!$A$1:$O$1000,MATCH(Y560,Projects!$A$1:$A$1000,0),MATCH("Groupe",Projects!$A$1:$O$1,0))=$A$2),1,0)))</f>
      </c>
      <c r="AB560" s="47" t="str">
        <f>IF(AA560&lt;&gt;0,SUM($AA$4:AA560),0)</f>
      </c>
      <c r="AC560" s="1"/>
      <c r="AD560" s="17"/>
      <c r="AF560" t="str">
        <f>Projects!A558</f>
      </c>
      <c r="AG560" s="1" t="str">
        <f>Projects!D558</f>
      </c>
      <c r="AH560" s="47" t="str">
        <f>IF($A$2="Tous",
IF(AND($AF$2=0,$AG$2=0,DATE(YEAR(AG560),MONTH(AG560),DAY(AG560))&gt;=$O$6,(DATE(YEAR(AG560),MONTH(AG560),DAY(AG560))&lt;=$O$3)),1,
IF(AND($AF$2&lt;&gt;0,$AG$2&lt;&gt;0,DATE(YEAR(AG560),MONTH(AG560),DAY(AG560))&gt;=$AF$2,(DATE(YEAR(AG560),MONTH(AG560),DAY(AG560))&lt;=$AG$2)),1,0)),
IF(AND($AF$2=0,$AG$2=0,DATE(YEAR(AG560),MONTH(AG560),DAY(AG560))&gt;=$O$6,(DATE(YEAR(AG560),MONTH(AG560),DAY(AG560))&lt;=$O$3),INDEX(Projects!$A$1:$O$1000,MATCH(AF560,Projects!$A$1:$A$1000,0),MATCH("Groupe",Projects!$A$1:$O$1,0))=$A$2),1,
IF(AND($AF$2&lt;&gt;0,$AG$2&lt;&gt;0,DATE(YEAR(AG560),MONTH(AG560),DAY(AG560))&gt;=$AF$2,(DATE(YEAR(AG560),MONTH(AG560),DAY(AG560))&lt;=$AG$2),INDEX(Projects!$A$1:$O$1000,MATCH(AF560,Projects!$A$1:$A$1000,0),MATCH("Groupe",Projects!$A$1:$O$1,0))=$A$2),1,0)))</f>
      </c>
      <c r="AI560" s="47" t="str">
        <f>IF(AH560&lt;&gt;0,SUM($AH$4:AH560),0)</f>
      </c>
      <c r="AJ560" s="1"/>
      <c r="AK560" s="17"/>
      <c r="AM560" t="str">
        <f>Potentials!A558</f>
      </c>
      <c r="AN560" s="1" t="str">
        <f>Potentials!L558</f>
      </c>
      <c r="AO560" s="47" t="str">
        <f>IF(INDEX(Potentials!$A$1:$O$1000,MATCH(R560,Potentials!$A$1:$A$1000,0),MATCH("Origine setup",Potentials!$A$1:$O$1,0))&lt;&gt;"",0,
IF($A$2="Tous",
IF(AND($AM$2=0,$AN$2=0,DATE(YEAR(AN560),MONTH(AN560),DAY(AN560))&gt;=$O$6,(DATE(YEAR(AN560),MONTH(AN560),DAY(AN560))&lt;=$O$3),INDEX(Potentials!$A$1:$O$10000,MATCH(AM560,Potentials!$A$1:$A$1000,0),MATCH("Statut",Potentials!$A$1:$O$1,0))="9 -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IF(AND($AM$2&lt;&gt;0,$AN$2&lt;&gt;0,DATE(YEAR(AN560),MONTH(AN560),DAY(AN560))&gt;=$AM$2,(DATE(YEAR(AN560),MONTH(AN560),DAY(AN560))&lt;=$AN$2),INDEX(Potentials!$A$1:$O$10000,MATCH(AM560,Potentials!$A$1:$A$1000,0),MATCH("Statut",Potentials!$A$1:$O$1,0))="9 - Perdu"),1,0)),
IF(AND($AM$2=0,$AN$2=0,DATE(YEAR(AN560),MONTH(AN560),DAY(AN560))&gt;=$O$6,(DATE(YEAR(AN560),MONTH(AN560),DAY(AN560))&lt;=$O$3),INDEX(Potentials!$A$1:$O$1000,MATCH(AM560,Potentials!$A$1:$A$1000,0),MATCH("Groupe",Potentials!$A$1:$O$1,0))=$A$2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,MATCH(AM560,Potentials!$A$1:$A$1000,0),MATCH("Groupe",Potentials!$A$1:$O$1,0))=$A$2,INDEX(Potentials!$A$1:$O$10000,MATCH(AM560,Potentials!$A$1:$A$1000,0),MATCH("Statut",Potentials!$A$1:$O$1,0))="9 - Perdu"),1,0))))</f>
      </c>
      <c r="AP560" s="47" t="str">
        <f>IF(AO560&lt;&gt;0,SUM($AO$4:AO560),0)</f>
      </c>
      <c r="AQ560" s="1"/>
      <c r="AR560" s="17"/>
      <c r="AT560" t="str">
        <f>IF(COUNTIF($AT$4:AT559,Potentials!B558)&gt;0,"",Potentials!B558)</f>
      </c>
      <c r="AU560" s="2" t="str">
        <f t="array" ref="AU560" aca="1" ca="1">IF($A$2="Tous",SUMPRODUCT((Potentials!$F$2:$F$2000)*(Potentials!$B$2:$B$2000=AT560)*(Potentials!$E$2:$E$2000&lt;&gt;"8 - Gagne")*(Potentials!$E$2:$E$2000&lt;&gt;"9 - Perdu")*(Potentials!$E$2:$E$2000&lt;&gt;"10 - Gele"))
+SUMPRODUCT((Potentials!$F$2:$F$2000=0)*(Potentials!$B$2:$B$2000=AT560)*(Potentials!$D$2:$D$2000)*(Potentials!$E$2:$E$2000&lt;&gt;"8 - Gagne")*(Potentials!$E$2:$E$2000&lt;&gt;"9 - Perdu")*(Potentials!$E$2:$E$2000&lt;&gt;"10 - Gele")),
SUMPRODUCT((Potentials!$F$2:$F$2000)*(Potentials!$B$2:$B$2000=AT560)*(Potentials!$E$2:$E$2000&lt;&gt;"8 - Gagne")*(Potentials!$E$2:$E$2000&lt;&gt;"9 - Perdu")*(Potentials!$E$2:$E$2000&lt;&gt;"10 - Gele")*(Potentials!$O$2:$O$2000=$A$2))
+SUMPRODUCT((Potentials!$F$2:$F$2000=0)*(Potentials!$B$2:$B$2000=AT560)*(Potentials!$D$2:$D$2000)*(Potentials!$E$2:$E$2000&lt;&gt;"8 - Gagne")*(Potentials!$E$2:$E$2000&lt;&gt;"9 - Perdu")*(Potentials!$E$2:$E$2000&lt;&gt;"10 - Gele")*(Potentials!$O$2:$O$2000=$A$2)))</f>
      </c>
      <c r="BA560" t="str">
        <f>Potentials!A558</f>
      </c>
      <c r="BB560" s="2" t="str">
        <f t="array" ref="BB560" aca="1" ca="1">IF($A$2="Tous",SUMPRODUCT((Potentials!$F$2:$F$2000)*(Potentials!$A$2:$A$2000=BA560)*(Potentials!$E$2:$E$2000&lt;&gt;"8 - Gagne")*(Potentials!$E$2:$E$2000&lt;&gt;"9 - Perdu")*(Potentials!$E$2:$E$2000&lt;&gt;"10 - Gele"))
+SUMPRODUCT((Potentials!$F$2:$F$2000=0)*(Potentials!$A$2:$A$2000=BA560)*(Potentials!$D$2:$D$2000)*(Potentials!$E$2:$E$2000&lt;&gt;"8 - Gagne")*(Potentials!$E$2:$E$2000&lt;&gt;"9 - Perdu")*(Potentials!$E$2:$E$2000&lt;&gt;"10 - Gele")),
SUMPRODUCT((Potentials!$F$2:$F$2000)*(Potentials!$A$2:$A$2000=BA560)*(Potentials!$E$2:$E$2000&lt;&gt;"8 - Gagne")*(Potentials!$E$2:$E$2000&lt;&gt;"9 - Perdu")*(Potentials!$E$2:$E$2000&lt;&gt;"10 - Gele")*(Potentials!$O$2:$O$2000=$A$2))
+SUMPRODUCT((Potentials!$F$2:$F$2000=0)*(Potentials!$A$2:$A$2000=BA560)*(Potentials!$D$2:$D$2000)*(Potentials!$E$2:$E$2000&lt;&gt;"8 - Gagne")*(Potentials!$E$2:$E$2000&lt;&gt;"9 - Perdu")*(Potentials!$E$2:$E$2000&lt;&gt;"10 - Gele")*(Potentials!$O$2:$O$2000=$A$2)))</f>
      </c>
    </row>
    <row r="561" spans="1:113">
      <c r="R561" t="str">
        <f>Potentials!A559</f>
      </c>
      <c r="S561" s="1" t="str">
        <f>Potentials!M559</f>
      </c>
      <c r="T561" s="47" t="str">
        <f>IF(INDEX(Potentials!$A$1:$O$1000,MATCH(R561,Potentials!$A$1:$A$1000,0),MATCH("Origine setup",Potentials!$A$1:$O$1,0))&lt;&gt;"",0,
IF($A$2="Tous",
IF(AND($R$2=0,$S$2=0,DATE(YEAR(S561),MONTH(S561),DAY(S561))&gt;=$O$6,(DATE(YEAR(S561),MONTH(S561),DAY(S561))&lt;=$O$3),LEFT(R561,3)="PRA"),1,
IF(AND($R$2&lt;&gt;0,$S$2&lt;&gt;0,DATE(YEAR(S561),MONTH(S561),DAY(S561))&gt;=$R$2,(DATE(YEAR(S561),MONTH(S561),DAY(S561))&lt;=$S$2),LEFT(R561,3)="PRA"),1,0)),
IF(AND($R$2=0,$S$2=0,DATE(YEAR(S561),MONTH(S561),DAY(S561))&gt;=$O$6,(DATE(YEAR(S561),MONTH(S561),DAY(S561))&lt;=$O$3),INDEX(Potentials!$A$1:$O$1000,MATCH(R561,Potentials!$A$1:$A$1000,0),MATCH("Groupe",Potentials!$A$1:$O$1,0))=$A$2,LEFT(R561,3)="PRA"),1,
IF(AND($R$2&lt;&gt;0,$S$2&lt;&gt;0,DATE(YEAR(S561),MONTH(S561),DAY(S561))&gt;=$R$2,(DATE(YEAR(S561),MONTH(S561),DAY(S561))&lt;=$S$2),INDEX(Potentials!$A$1:$O$1000,MATCH(R561,Potentials!$A$1:$A$1000,0),MATCH("Groupe",Potentials!$A$1:$O$1,0))=$A$2,LEFT(R561,3)="PRA"),1,0))))</f>
      </c>
      <c r="U561" s="47" t="str">
        <f>IF(T561&lt;&gt;0,SUM($T$4:T561),0)</f>
      </c>
      <c r="V561" s="1"/>
      <c r="W561" s="17"/>
      <c r="Y561" t="str">
        <f>Projects!A559</f>
      </c>
      <c r="Z561" s="1" t="str">
        <f>Projects!I559</f>
      </c>
      <c r="AA561" s="47" t="str">
        <f>IF($A$2="Tous",
IF(AND($Y$2=0,$Z$2=0,DATE(YEAR(Z561),MONTH(Z561),DAY(Z561))&gt;=$O$6,(DATE(YEAR(Z561),MONTH(Z561),DAY(Z561))&lt;=$O$3)),1,
IF(AND($Y$2&lt;&gt;0,$Z$2&lt;&gt;0,DATE(YEAR(Z561),MONTH(Z561),DAY(Z561))&gt;=$Y$2,(DATE(YEAR(Z561),MONTH(Z561),DAY(Z561))&lt;=$Z$2)),1,0)),
IF(AND($Y$2=0,$Z$2=0,DATE(YEAR(Z561),MONTH(Z561),DAY(Z561))&gt;=$O$6,(DATE(YEAR(Z561),MONTH(Z561),DAY(Z561))&lt;=$O$3),INDEX(Projects!$A$1:$O$1000,MATCH(Y561,Projects!$A$1:$A$1000,0),MATCH("Groupe",Projects!$A$1:$O$1,0))=$A$2),1,
IF(AND($Y$2&lt;&gt;0,$Z$2&lt;&gt;0,DATE(YEAR(Z561),MONTH(Z561),DAY(Z561))&gt;=$Y$2,(DATE(YEAR(Z561),MONTH(Z561),DAY(Z561))&lt;=$Z$2),INDEX(Projects!$A$1:$O$1000,MATCH(Y561,Projects!$A$1:$A$1000,0),MATCH("Groupe",Projects!$A$1:$O$1,0))=$A$2),1,0)))</f>
      </c>
      <c r="AB561" s="47" t="str">
        <f>IF(AA561&lt;&gt;0,SUM($AA$4:AA561),0)</f>
      </c>
      <c r="AC561" s="1"/>
      <c r="AD561" s="17"/>
      <c r="AF561" t="str">
        <f>Projects!A559</f>
      </c>
      <c r="AG561" s="1" t="str">
        <f>Projects!D559</f>
      </c>
      <c r="AH561" s="47" t="str">
        <f>IF($A$2="Tous",
IF(AND($AF$2=0,$AG$2=0,DATE(YEAR(AG561),MONTH(AG561),DAY(AG561))&gt;=$O$6,(DATE(YEAR(AG561),MONTH(AG561),DAY(AG561))&lt;=$O$3)),1,
IF(AND($AF$2&lt;&gt;0,$AG$2&lt;&gt;0,DATE(YEAR(AG561),MONTH(AG561),DAY(AG561))&gt;=$AF$2,(DATE(YEAR(AG561),MONTH(AG561),DAY(AG561))&lt;=$AG$2)),1,0)),
IF(AND($AF$2=0,$AG$2=0,DATE(YEAR(AG561),MONTH(AG561),DAY(AG561))&gt;=$O$6,(DATE(YEAR(AG561),MONTH(AG561),DAY(AG561))&lt;=$O$3),INDEX(Projects!$A$1:$O$1000,MATCH(AF561,Projects!$A$1:$A$1000,0),MATCH("Groupe",Projects!$A$1:$O$1,0))=$A$2),1,
IF(AND($AF$2&lt;&gt;0,$AG$2&lt;&gt;0,DATE(YEAR(AG561),MONTH(AG561),DAY(AG561))&gt;=$AF$2,(DATE(YEAR(AG561),MONTH(AG561),DAY(AG561))&lt;=$AG$2),INDEX(Projects!$A$1:$O$1000,MATCH(AF561,Projects!$A$1:$A$1000,0),MATCH("Groupe",Projects!$A$1:$O$1,0))=$A$2),1,0)))</f>
      </c>
      <c r="AI561" s="47" t="str">
        <f>IF(AH561&lt;&gt;0,SUM($AH$4:AH561),0)</f>
      </c>
      <c r="AJ561" s="1"/>
      <c r="AK561" s="17"/>
      <c r="AM561" t="str">
        <f>Potentials!A559</f>
      </c>
      <c r="AN561" s="1" t="str">
        <f>Potentials!L559</f>
      </c>
      <c r="AO561" s="47" t="str">
        <f>IF(INDEX(Potentials!$A$1:$O$1000,MATCH(R561,Potentials!$A$1:$A$1000,0),MATCH("Origine setup",Potentials!$A$1:$O$1,0))&lt;&gt;"",0,
IF($A$2="Tous",
IF(AND($AM$2=0,$AN$2=0,DATE(YEAR(AN561),MONTH(AN561),DAY(AN561))&gt;=$O$6,(DATE(YEAR(AN561),MONTH(AN561),DAY(AN561))&lt;=$O$3),INDEX(Potentials!$A$1:$O$10000,MATCH(AM561,Potentials!$A$1:$A$1000,0),MATCH("Statut",Potentials!$A$1:$O$1,0))="9 -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IF(AND($AM$2&lt;&gt;0,$AN$2&lt;&gt;0,DATE(YEAR(AN561),MONTH(AN561),DAY(AN561))&gt;=$AM$2,(DATE(YEAR(AN561),MONTH(AN561),DAY(AN561))&lt;=$AN$2),INDEX(Potentials!$A$1:$O$10000,MATCH(AM561,Potentials!$A$1:$A$1000,0),MATCH("Statut",Potentials!$A$1:$O$1,0))="9 - Perdu"),1,0)),
IF(AND($AM$2=0,$AN$2=0,DATE(YEAR(AN561),MONTH(AN561),DAY(AN561))&gt;=$O$6,(DATE(YEAR(AN561),MONTH(AN561),DAY(AN561))&lt;=$O$3),INDEX(Potentials!$A$1:$O$1000,MATCH(AM561,Potentials!$A$1:$A$1000,0),MATCH("Groupe",Potentials!$A$1:$O$1,0))=$A$2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,MATCH(AM561,Potentials!$A$1:$A$1000,0),MATCH("Groupe",Potentials!$A$1:$O$1,0))=$A$2,INDEX(Potentials!$A$1:$O$10000,MATCH(AM561,Potentials!$A$1:$A$1000,0),MATCH("Statut",Potentials!$A$1:$O$1,0))="9 - Perdu"),1,0))))</f>
      </c>
      <c r="AP561" s="47" t="str">
        <f>IF(AO561&lt;&gt;0,SUM($AO$4:AO561),0)</f>
      </c>
      <c r="AQ561" s="1"/>
      <c r="AR561" s="17"/>
      <c r="AT561" t="str">
        <f>IF(COUNTIF($AT$4:AT560,Potentials!B559)&gt;0,"",Potentials!B559)</f>
      </c>
      <c r="AU561" s="2" t="str">
        <f t="array" ref="AU561" aca="1" ca="1">IF($A$2="Tous",SUMPRODUCT((Potentials!$F$2:$F$2000)*(Potentials!$B$2:$B$2000=AT561)*(Potentials!$E$2:$E$2000&lt;&gt;"8 - Gagne")*(Potentials!$E$2:$E$2000&lt;&gt;"9 - Perdu")*(Potentials!$E$2:$E$2000&lt;&gt;"10 - Gele"))
+SUMPRODUCT((Potentials!$F$2:$F$2000=0)*(Potentials!$B$2:$B$2000=AT561)*(Potentials!$D$2:$D$2000)*(Potentials!$E$2:$E$2000&lt;&gt;"8 - Gagne")*(Potentials!$E$2:$E$2000&lt;&gt;"9 - Perdu")*(Potentials!$E$2:$E$2000&lt;&gt;"10 - Gele")),
SUMPRODUCT((Potentials!$F$2:$F$2000)*(Potentials!$B$2:$B$2000=AT561)*(Potentials!$E$2:$E$2000&lt;&gt;"8 - Gagne")*(Potentials!$E$2:$E$2000&lt;&gt;"9 - Perdu")*(Potentials!$E$2:$E$2000&lt;&gt;"10 - Gele")*(Potentials!$O$2:$O$2000=$A$2))
+SUMPRODUCT((Potentials!$F$2:$F$2000=0)*(Potentials!$B$2:$B$2000=AT561)*(Potentials!$D$2:$D$2000)*(Potentials!$E$2:$E$2000&lt;&gt;"8 - Gagne")*(Potentials!$E$2:$E$2000&lt;&gt;"9 - Perdu")*(Potentials!$E$2:$E$2000&lt;&gt;"10 - Gele")*(Potentials!$O$2:$O$2000=$A$2)))</f>
      </c>
      <c r="BA561" t="str">
        <f>Potentials!A559</f>
      </c>
      <c r="BB561" s="2" t="str">
        <f t="array" ref="BB561" aca="1" ca="1">IF($A$2="Tous",SUMPRODUCT((Potentials!$F$2:$F$2000)*(Potentials!$A$2:$A$2000=BA561)*(Potentials!$E$2:$E$2000&lt;&gt;"8 - Gagne")*(Potentials!$E$2:$E$2000&lt;&gt;"9 - Perdu")*(Potentials!$E$2:$E$2000&lt;&gt;"10 - Gele"))
+SUMPRODUCT((Potentials!$F$2:$F$2000=0)*(Potentials!$A$2:$A$2000=BA561)*(Potentials!$D$2:$D$2000)*(Potentials!$E$2:$E$2000&lt;&gt;"8 - Gagne")*(Potentials!$E$2:$E$2000&lt;&gt;"9 - Perdu")*(Potentials!$E$2:$E$2000&lt;&gt;"10 - Gele")),
SUMPRODUCT((Potentials!$F$2:$F$2000)*(Potentials!$A$2:$A$2000=BA561)*(Potentials!$E$2:$E$2000&lt;&gt;"8 - Gagne")*(Potentials!$E$2:$E$2000&lt;&gt;"9 - Perdu")*(Potentials!$E$2:$E$2000&lt;&gt;"10 - Gele")*(Potentials!$O$2:$O$2000=$A$2))
+SUMPRODUCT((Potentials!$F$2:$F$2000=0)*(Potentials!$A$2:$A$2000=BA561)*(Potentials!$D$2:$D$2000)*(Potentials!$E$2:$E$2000&lt;&gt;"8 - Gagne")*(Potentials!$E$2:$E$2000&lt;&gt;"9 - Perdu")*(Potentials!$E$2:$E$2000&lt;&gt;"10 - Gele")*(Potentials!$O$2:$O$2000=$A$2)))</f>
      </c>
    </row>
    <row r="562" spans="1:113">
      <c r="R562" t="str">
        <f>Potentials!A560</f>
      </c>
      <c r="S562" s="1" t="str">
        <f>Potentials!M560</f>
      </c>
      <c r="T562" s="47" t="str">
        <f>IF(INDEX(Potentials!$A$1:$O$1000,MATCH(R562,Potentials!$A$1:$A$1000,0),MATCH("Origine setup",Potentials!$A$1:$O$1,0))&lt;&gt;"",0,
IF($A$2="Tous",
IF(AND($R$2=0,$S$2=0,DATE(YEAR(S562),MONTH(S562),DAY(S562))&gt;=$O$6,(DATE(YEAR(S562),MONTH(S562),DAY(S562))&lt;=$O$3),LEFT(R562,3)="PRA"),1,
IF(AND($R$2&lt;&gt;0,$S$2&lt;&gt;0,DATE(YEAR(S562),MONTH(S562),DAY(S562))&gt;=$R$2,(DATE(YEAR(S562),MONTH(S562),DAY(S562))&lt;=$S$2),LEFT(R562,3)="PRA"),1,0)),
IF(AND($R$2=0,$S$2=0,DATE(YEAR(S562),MONTH(S562),DAY(S562))&gt;=$O$6,(DATE(YEAR(S562),MONTH(S562),DAY(S562))&lt;=$O$3),INDEX(Potentials!$A$1:$O$1000,MATCH(R562,Potentials!$A$1:$A$1000,0),MATCH("Groupe",Potentials!$A$1:$O$1,0))=$A$2,LEFT(R562,3)="PRA"),1,
IF(AND($R$2&lt;&gt;0,$S$2&lt;&gt;0,DATE(YEAR(S562),MONTH(S562),DAY(S562))&gt;=$R$2,(DATE(YEAR(S562),MONTH(S562),DAY(S562))&lt;=$S$2),INDEX(Potentials!$A$1:$O$1000,MATCH(R562,Potentials!$A$1:$A$1000,0),MATCH("Groupe",Potentials!$A$1:$O$1,0))=$A$2,LEFT(R562,3)="PRA"),1,0))))</f>
      </c>
      <c r="U562" s="47" t="str">
        <f>IF(T562&lt;&gt;0,SUM($T$4:T562),0)</f>
      </c>
      <c r="V562" s="1"/>
      <c r="W562" s="17"/>
      <c r="Y562" t="str">
        <f>Projects!A560</f>
      </c>
      <c r="Z562" s="1" t="str">
        <f>Projects!I560</f>
      </c>
      <c r="AA562" s="47" t="str">
        <f>IF($A$2="Tous",
IF(AND($Y$2=0,$Z$2=0,DATE(YEAR(Z562),MONTH(Z562),DAY(Z562))&gt;=$O$6,(DATE(YEAR(Z562),MONTH(Z562),DAY(Z562))&lt;=$O$3)),1,
IF(AND($Y$2&lt;&gt;0,$Z$2&lt;&gt;0,DATE(YEAR(Z562),MONTH(Z562),DAY(Z562))&gt;=$Y$2,(DATE(YEAR(Z562),MONTH(Z562),DAY(Z562))&lt;=$Z$2)),1,0)),
IF(AND($Y$2=0,$Z$2=0,DATE(YEAR(Z562),MONTH(Z562),DAY(Z562))&gt;=$O$6,(DATE(YEAR(Z562),MONTH(Z562),DAY(Z562))&lt;=$O$3),INDEX(Projects!$A$1:$O$1000,MATCH(Y562,Projects!$A$1:$A$1000,0),MATCH("Groupe",Projects!$A$1:$O$1,0))=$A$2),1,
IF(AND($Y$2&lt;&gt;0,$Z$2&lt;&gt;0,DATE(YEAR(Z562),MONTH(Z562),DAY(Z562))&gt;=$Y$2,(DATE(YEAR(Z562),MONTH(Z562),DAY(Z562))&lt;=$Z$2),INDEX(Projects!$A$1:$O$1000,MATCH(Y562,Projects!$A$1:$A$1000,0),MATCH("Groupe",Projects!$A$1:$O$1,0))=$A$2),1,0)))</f>
      </c>
      <c r="AB562" s="47" t="str">
        <f>IF(AA562&lt;&gt;0,SUM($AA$4:AA562),0)</f>
      </c>
      <c r="AC562" s="1"/>
      <c r="AD562" s="17"/>
      <c r="AF562" t="str">
        <f>Projects!A560</f>
      </c>
      <c r="AG562" s="1" t="str">
        <f>Projects!D560</f>
      </c>
      <c r="AH562" s="47" t="str">
        <f>IF($A$2="Tous",
IF(AND($AF$2=0,$AG$2=0,DATE(YEAR(AG562),MONTH(AG562),DAY(AG562))&gt;=$O$6,(DATE(YEAR(AG562),MONTH(AG562),DAY(AG562))&lt;=$O$3)),1,
IF(AND($AF$2&lt;&gt;0,$AG$2&lt;&gt;0,DATE(YEAR(AG562),MONTH(AG562),DAY(AG562))&gt;=$AF$2,(DATE(YEAR(AG562),MONTH(AG562),DAY(AG562))&lt;=$AG$2)),1,0)),
IF(AND($AF$2=0,$AG$2=0,DATE(YEAR(AG562),MONTH(AG562),DAY(AG562))&gt;=$O$6,(DATE(YEAR(AG562),MONTH(AG562),DAY(AG562))&lt;=$O$3),INDEX(Projects!$A$1:$O$1000,MATCH(AF562,Projects!$A$1:$A$1000,0),MATCH("Groupe",Projects!$A$1:$O$1,0))=$A$2),1,
IF(AND($AF$2&lt;&gt;0,$AG$2&lt;&gt;0,DATE(YEAR(AG562),MONTH(AG562),DAY(AG562))&gt;=$AF$2,(DATE(YEAR(AG562),MONTH(AG562),DAY(AG562))&lt;=$AG$2),INDEX(Projects!$A$1:$O$1000,MATCH(AF562,Projects!$A$1:$A$1000,0),MATCH("Groupe",Projects!$A$1:$O$1,0))=$A$2),1,0)))</f>
      </c>
      <c r="AI562" s="47" t="str">
        <f>IF(AH562&lt;&gt;0,SUM($AH$4:AH562),0)</f>
      </c>
      <c r="AJ562" s="1"/>
      <c r="AK562" s="17"/>
      <c r="AM562" t="str">
        <f>Potentials!A560</f>
      </c>
      <c r="AN562" s="1" t="str">
        <f>Potentials!L560</f>
      </c>
      <c r="AO562" s="47" t="str">
        <f>IF(INDEX(Potentials!$A$1:$O$1000,MATCH(R562,Potentials!$A$1:$A$1000,0),MATCH("Origine setup",Potentials!$A$1:$O$1,0))&lt;&gt;"",0,
IF($A$2="Tous",
IF(AND($AM$2=0,$AN$2=0,DATE(YEAR(AN562),MONTH(AN562),DAY(AN562))&gt;=$O$6,(DATE(YEAR(AN562),MONTH(AN562),DAY(AN562))&lt;=$O$3),INDEX(Potentials!$A$1:$O$10000,MATCH(AM562,Potentials!$A$1:$A$1000,0),MATCH("Statut",Potentials!$A$1:$O$1,0))="9 -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IF(AND($AM$2&lt;&gt;0,$AN$2&lt;&gt;0,DATE(YEAR(AN562),MONTH(AN562),DAY(AN562))&gt;=$AM$2,(DATE(YEAR(AN562),MONTH(AN562),DAY(AN562))&lt;=$AN$2),INDEX(Potentials!$A$1:$O$10000,MATCH(AM562,Potentials!$A$1:$A$1000,0),MATCH("Statut",Potentials!$A$1:$O$1,0))="9 - Perdu"),1,0)),
IF(AND($AM$2=0,$AN$2=0,DATE(YEAR(AN562),MONTH(AN562),DAY(AN562))&gt;=$O$6,(DATE(YEAR(AN562),MONTH(AN562),DAY(AN562))&lt;=$O$3),INDEX(Potentials!$A$1:$O$1000,MATCH(AM562,Potentials!$A$1:$A$1000,0),MATCH("Groupe",Potentials!$A$1:$O$1,0))=$A$2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,MATCH(AM562,Potentials!$A$1:$A$1000,0),MATCH("Groupe",Potentials!$A$1:$O$1,0))=$A$2,INDEX(Potentials!$A$1:$O$10000,MATCH(AM562,Potentials!$A$1:$A$1000,0),MATCH("Statut",Potentials!$A$1:$O$1,0))="9 - Perdu"),1,0))))</f>
      </c>
      <c r="AP562" s="47" t="str">
        <f>IF(AO562&lt;&gt;0,SUM($AO$4:AO562),0)</f>
      </c>
      <c r="AQ562" s="1"/>
      <c r="AR562" s="17"/>
      <c r="AT562" t="str">
        <f>IF(COUNTIF($AT$4:AT561,Potentials!B560)&gt;0,"",Potentials!B560)</f>
      </c>
      <c r="AU562" s="2" t="str">
        <f t="array" ref="AU562" aca="1" ca="1">IF($A$2="Tous",SUMPRODUCT((Potentials!$F$2:$F$2000)*(Potentials!$B$2:$B$2000=AT562)*(Potentials!$E$2:$E$2000&lt;&gt;"8 - Gagne")*(Potentials!$E$2:$E$2000&lt;&gt;"9 - Perdu")*(Potentials!$E$2:$E$2000&lt;&gt;"10 - Gele"))
+SUMPRODUCT((Potentials!$F$2:$F$2000=0)*(Potentials!$B$2:$B$2000=AT562)*(Potentials!$D$2:$D$2000)*(Potentials!$E$2:$E$2000&lt;&gt;"8 - Gagne")*(Potentials!$E$2:$E$2000&lt;&gt;"9 - Perdu")*(Potentials!$E$2:$E$2000&lt;&gt;"10 - Gele")),
SUMPRODUCT((Potentials!$F$2:$F$2000)*(Potentials!$B$2:$B$2000=AT562)*(Potentials!$E$2:$E$2000&lt;&gt;"8 - Gagne")*(Potentials!$E$2:$E$2000&lt;&gt;"9 - Perdu")*(Potentials!$E$2:$E$2000&lt;&gt;"10 - Gele")*(Potentials!$O$2:$O$2000=$A$2))
+SUMPRODUCT((Potentials!$F$2:$F$2000=0)*(Potentials!$B$2:$B$2000=AT562)*(Potentials!$D$2:$D$2000)*(Potentials!$E$2:$E$2000&lt;&gt;"8 - Gagne")*(Potentials!$E$2:$E$2000&lt;&gt;"9 - Perdu")*(Potentials!$E$2:$E$2000&lt;&gt;"10 - Gele")*(Potentials!$O$2:$O$2000=$A$2)))</f>
      </c>
      <c r="BA562" t="str">
        <f>Potentials!A560</f>
      </c>
      <c r="BB562" s="2" t="str">
        <f t="array" ref="BB562" aca="1" ca="1">IF($A$2="Tous",SUMPRODUCT((Potentials!$F$2:$F$2000)*(Potentials!$A$2:$A$2000=BA562)*(Potentials!$E$2:$E$2000&lt;&gt;"8 - Gagne")*(Potentials!$E$2:$E$2000&lt;&gt;"9 - Perdu")*(Potentials!$E$2:$E$2000&lt;&gt;"10 - Gele"))
+SUMPRODUCT((Potentials!$F$2:$F$2000=0)*(Potentials!$A$2:$A$2000=BA562)*(Potentials!$D$2:$D$2000)*(Potentials!$E$2:$E$2000&lt;&gt;"8 - Gagne")*(Potentials!$E$2:$E$2000&lt;&gt;"9 - Perdu")*(Potentials!$E$2:$E$2000&lt;&gt;"10 - Gele")),
SUMPRODUCT((Potentials!$F$2:$F$2000)*(Potentials!$A$2:$A$2000=BA562)*(Potentials!$E$2:$E$2000&lt;&gt;"8 - Gagne")*(Potentials!$E$2:$E$2000&lt;&gt;"9 - Perdu")*(Potentials!$E$2:$E$2000&lt;&gt;"10 - Gele")*(Potentials!$O$2:$O$2000=$A$2))
+SUMPRODUCT((Potentials!$F$2:$F$2000=0)*(Potentials!$A$2:$A$2000=BA562)*(Potentials!$D$2:$D$2000)*(Potentials!$E$2:$E$2000&lt;&gt;"8 - Gagne")*(Potentials!$E$2:$E$2000&lt;&gt;"9 - Perdu")*(Potentials!$E$2:$E$2000&lt;&gt;"10 - Gele")*(Potentials!$O$2:$O$2000=$A$2)))</f>
      </c>
    </row>
    <row r="563" spans="1:113">
      <c r="R563" t="str">
        <f>Potentials!A561</f>
      </c>
      <c r="S563" s="1" t="str">
        <f>Potentials!M561</f>
      </c>
      <c r="T563" s="47" t="str">
        <f>IF(INDEX(Potentials!$A$1:$O$1000,MATCH(R563,Potentials!$A$1:$A$1000,0),MATCH("Origine setup",Potentials!$A$1:$O$1,0))&lt;&gt;"",0,
IF($A$2="Tous",
IF(AND($R$2=0,$S$2=0,DATE(YEAR(S563),MONTH(S563),DAY(S563))&gt;=$O$6,(DATE(YEAR(S563),MONTH(S563),DAY(S563))&lt;=$O$3),LEFT(R563,3)="PRA"),1,
IF(AND($R$2&lt;&gt;0,$S$2&lt;&gt;0,DATE(YEAR(S563),MONTH(S563),DAY(S563))&gt;=$R$2,(DATE(YEAR(S563),MONTH(S563),DAY(S563))&lt;=$S$2),LEFT(R563,3)="PRA"),1,0)),
IF(AND($R$2=0,$S$2=0,DATE(YEAR(S563),MONTH(S563),DAY(S563))&gt;=$O$6,(DATE(YEAR(S563),MONTH(S563),DAY(S563))&lt;=$O$3),INDEX(Potentials!$A$1:$O$1000,MATCH(R563,Potentials!$A$1:$A$1000,0),MATCH("Groupe",Potentials!$A$1:$O$1,0))=$A$2,LEFT(R563,3)="PRA"),1,
IF(AND($R$2&lt;&gt;0,$S$2&lt;&gt;0,DATE(YEAR(S563),MONTH(S563),DAY(S563))&gt;=$R$2,(DATE(YEAR(S563),MONTH(S563),DAY(S563))&lt;=$S$2),INDEX(Potentials!$A$1:$O$1000,MATCH(R563,Potentials!$A$1:$A$1000,0),MATCH("Groupe",Potentials!$A$1:$O$1,0))=$A$2,LEFT(R563,3)="PRA"),1,0))))</f>
      </c>
      <c r="U563" s="47" t="str">
        <f>IF(T563&lt;&gt;0,SUM($T$4:T563),0)</f>
      </c>
      <c r="V563" s="1"/>
      <c r="W563" s="17"/>
      <c r="Y563" t="str">
        <f>Projects!A561</f>
      </c>
      <c r="Z563" s="1" t="str">
        <f>Projects!I561</f>
      </c>
      <c r="AA563" s="47" t="str">
        <f>IF($A$2="Tous",
IF(AND($Y$2=0,$Z$2=0,DATE(YEAR(Z563),MONTH(Z563),DAY(Z563))&gt;=$O$6,(DATE(YEAR(Z563),MONTH(Z563),DAY(Z563))&lt;=$O$3)),1,
IF(AND($Y$2&lt;&gt;0,$Z$2&lt;&gt;0,DATE(YEAR(Z563),MONTH(Z563),DAY(Z563))&gt;=$Y$2,(DATE(YEAR(Z563),MONTH(Z563),DAY(Z563))&lt;=$Z$2)),1,0)),
IF(AND($Y$2=0,$Z$2=0,DATE(YEAR(Z563),MONTH(Z563),DAY(Z563))&gt;=$O$6,(DATE(YEAR(Z563),MONTH(Z563),DAY(Z563))&lt;=$O$3),INDEX(Projects!$A$1:$O$1000,MATCH(Y563,Projects!$A$1:$A$1000,0),MATCH("Groupe",Projects!$A$1:$O$1,0))=$A$2),1,
IF(AND($Y$2&lt;&gt;0,$Z$2&lt;&gt;0,DATE(YEAR(Z563),MONTH(Z563),DAY(Z563))&gt;=$Y$2,(DATE(YEAR(Z563),MONTH(Z563),DAY(Z563))&lt;=$Z$2),INDEX(Projects!$A$1:$O$1000,MATCH(Y563,Projects!$A$1:$A$1000,0),MATCH("Groupe",Projects!$A$1:$O$1,0))=$A$2),1,0)))</f>
      </c>
      <c r="AB563" s="47" t="str">
        <f>IF(AA563&lt;&gt;0,SUM($AA$4:AA563),0)</f>
      </c>
      <c r="AC563" s="1"/>
      <c r="AD563" s="17"/>
      <c r="AF563" t="str">
        <f>Projects!A561</f>
      </c>
      <c r="AG563" s="1" t="str">
        <f>Projects!D561</f>
      </c>
      <c r="AH563" s="47" t="str">
        <f>IF($A$2="Tous",
IF(AND($AF$2=0,$AG$2=0,DATE(YEAR(AG563),MONTH(AG563),DAY(AG563))&gt;=$O$6,(DATE(YEAR(AG563),MONTH(AG563),DAY(AG563))&lt;=$O$3)),1,
IF(AND($AF$2&lt;&gt;0,$AG$2&lt;&gt;0,DATE(YEAR(AG563),MONTH(AG563),DAY(AG563))&gt;=$AF$2,(DATE(YEAR(AG563),MONTH(AG563),DAY(AG563))&lt;=$AG$2)),1,0)),
IF(AND($AF$2=0,$AG$2=0,DATE(YEAR(AG563),MONTH(AG563),DAY(AG563))&gt;=$O$6,(DATE(YEAR(AG563),MONTH(AG563),DAY(AG563))&lt;=$O$3),INDEX(Projects!$A$1:$O$1000,MATCH(AF563,Projects!$A$1:$A$1000,0),MATCH("Groupe",Projects!$A$1:$O$1,0))=$A$2),1,
IF(AND($AF$2&lt;&gt;0,$AG$2&lt;&gt;0,DATE(YEAR(AG563),MONTH(AG563),DAY(AG563))&gt;=$AF$2,(DATE(YEAR(AG563),MONTH(AG563),DAY(AG563))&lt;=$AG$2),INDEX(Projects!$A$1:$O$1000,MATCH(AF563,Projects!$A$1:$A$1000,0),MATCH("Groupe",Projects!$A$1:$O$1,0))=$A$2),1,0)))</f>
      </c>
      <c r="AI563" s="47" t="str">
        <f>IF(AH563&lt;&gt;0,SUM($AH$4:AH563),0)</f>
      </c>
      <c r="AJ563" s="1"/>
      <c r="AK563" s="17"/>
      <c r="AM563" t="str">
        <f>Potentials!A561</f>
      </c>
      <c r="AN563" s="1" t="str">
        <f>Potentials!L561</f>
      </c>
      <c r="AO563" s="47" t="str">
        <f>IF(INDEX(Potentials!$A$1:$O$1000,MATCH(R563,Potentials!$A$1:$A$1000,0),MATCH("Origine setup",Potentials!$A$1:$O$1,0))&lt;&gt;"",0,
IF($A$2="Tous",
IF(AND($AM$2=0,$AN$2=0,DATE(YEAR(AN563),MONTH(AN563),DAY(AN563))&gt;=$O$6,(DATE(YEAR(AN563),MONTH(AN563),DAY(AN563))&lt;=$O$3),INDEX(Potentials!$A$1:$O$10000,MATCH(AM563,Potentials!$A$1:$A$1000,0),MATCH("Statut",Potentials!$A$1:$O$1,0))="9 -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IF(AND($AM$2&lt;&gt;0,$AN$2&lt;&gt;0,DATE(YEAR(AN563),MONTH(AN563),DAY(AN563))&gt;=$AM$2,(DATE(YEAR(AN563),MONTH(AN563),DAY(AN563))&lt;=$AN$2),INDEX(Potentials!$A$1:$O$10000,MATCH(AM563,Potentials!$A$1:$A$1000,0),MATCH("Statut",Potentials!$A$1:$O$1,0))="9 - Perdu"),1,0)),
IF(AND($AM$2=0,$AN$2=0,DATE(YEAR(AN563),MONTH(AN563),DAY(AN563))&gt;=$O$6,(DATE(YEAR(AN563),MONTH(AN563),DAY(AN563))&lt;=$O$3),INDEX(Potentials!$A$1:$O$1000,MATCH(AM563,Potentials!$A$1:$A$1000,0),MATCH("Groupe",Potentials!$A$1:$O$1,0))=$A$2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,MATCH(AM563,Potentials!$A$1:$A$1000,0),MATCH("Groupe",Potentials!$A$1:$O$1,0))=$A$2,INDEX(Potentials!$A$1:$O$10000,MATCH(AM563,Potentials!$A$1:$A$1000,0),MATCH("Statut",Potentials!$A$1:$O$1,0))="9 - Perdu"),1,0))))</f>
      </c>
      <c r="AP563" s="47" t="str">
        <f>IF(AO563&lt;&gt;0,SUM($AO$4:AO563),0)</f>
      </c>
      <c r="AQ563" s="1"/>
      <c r="AR563" s="17"/>
      <c r="AT563" t="str">
        <f>IF(COUNTIF($AT$4:AT562,Potentials!B561)&gt;0,"",Potentials!B561)</f>
      </c>
      <c r="AU563" s="2" t="str">
        <f t="array" ref="AU563" aca="1" ca="1">IF($A$2="Tous",SUMPRODUCT((Potentials!$F$2:$F$2000)*(Potentials!$B$2:$B$2000=AT563)*(Potentials!$E$2:$E$2000&lt;&gt;"8 - Gagne")*(Potentials!$E$2:$E$2000&lt;&gt;"9 - Perdu")*(Potentials!$E$2:$E$2000&lt;&gt;"10 - Gele"))
+SUMPRODUCT((Potentials!$F$2:$F$2000=0)*(Potentials!$B$2:$B$2000=AT563)*(Potentials!$D$2:$D$2000)*(Potentials!$E$2:$E$2000&lt;&gt;"8 - Gagne")*(Potentials!$E$2:$E$2000&lt;&gt;"9 - Perdu")*(Potentials!$E$2:$E$2000&lt;&gt;"10 - Gele")),
SUMPRODUCT((Potentials!$F$2:$F$2000)*(Potentials!$B$2:$B$2000=AT563)*(Potentials!$E$2:$E$2000&lt;&gt;"8 - Gagne")*(Potentials!$E$2:$E$2000&lt;&gt;"9 - Perdu")*(Potentials!$E$2:$E$2000&lt;&gt;"10 - Gele")*(Potentials!$O$2:$O$2000=$A$2))
+SUMPRODUCT((Potentials!$F$2:$F$2000=0)*(Potentials!$B$2:$B$2000=AT563)*(Potentials!$D$2:$D$2000)*(Potentials!$E$2:$E$2000&lt;&gt;"8 - Gagne")*(Potentials!$E$2:$E$2000&lt;&gt;"9 - Perdu")*(Potentials!$E$2:$E$2000&lt;&gt;"10 - Gele")*(Potentials!$O$2:$O$2000=$A$2)))</f>
      </c>
      <c r="BA563" t="str">
        <f>Potentials!A561</f>
      </c>
      <c r="BB563" s="2" t="str">
        <f t="array" ref="BB563" aca="1" ca="1">IF($A$2="Tous",SUMPRODUCT((Potentials!$F$2:$F$2000)*(Potentials!$A$2:$A$2000=BA563)*(Potentials!$E$2:$E$2000&lt;&gt;"8 - Gagne")*(Potentials!$E$2:$E$2000&lt;&gt;"9 - Perdu")*(Potentials!$E$2:$E$2000&lt;&gt;"10 - Gele"))
+SUMPRODUCT((Potentials!$F$2:$F$2000=0)*(Potentials!$A$2:$A$2000=BA563)*(Potentials!$D$2:$D$2000)*(Potentials!$E$2:$E$2000&lt;&gt;"8 - Gagne")*(Potentials!$E$2:$E$2000&lt;&gt;"9 - Perdu")*(Potentials!$E$2:$E$2000&lt;&gt;"10 - Gele")),
SUMPRODUCT((Potentials!$F$2:$F$2000)*(Potentials!$A$2:$A$2000=BA563)*(Potentials!$E$2:$E$2000&lt;&gt;"8 - Gagne")*(Potentials!$E$2:$E$2000&lt;&gt;"9 - Perdu")*(Potentials!$E$2:$E$2000&lt;&gt;"10 - Gele")*(Potentials!$O$2:$O$2000=$A$2))
+SUMPRODUCT((Potentials!$F$2:$F$2000=0)*(Potentials!$A$2:$A$2000=BA563)*(Potentials!$D$2:$D$2000)*(Potentials!$E$2:$E$2000&lt;&gt;"8 - Gagne")*(Potentials!$E$2:$E$2000&lt;&gt;"9 - Perdu")*(Potentials!$E$2:$E$2000&lt;&gt;"10 - Gele")*(Potentials!$O$2:$O$2000=$A$2)))</f>
      </c>
    </row>
    <row r="564" spans="1:113">
      <c r="R564" t="str">
        <f>Potentials!A562</f>
      </c>
      <c r="S564" s="1" t="str">
        <f>Potentials!M562</f>
      </c>
      <c r="T564" s="47" t="str">
        <f>IF(INDEX(Potentials!$A$1:$O$1000,MATCH(R564,Potentials!$A$1:$A$1000,0),MATCH("Origine setup",Potentials!$A$1:$O$1,0))&lt;&gt;"",0,
IF($A$2="Tous",
IF(AND($R$2=0,$S$2=0,DATE(YEAR(S564),MONTH(S564),DAY(S564))&gt;=$O$6,(DATE(YEAR(S564),MONTH(S564),DAY(S564))&lt;=$O$3),LEFT(R564,3)="PRA"),1,
IF(AND($R$2&lt;&gt;0,$S$2&lt;&gt;0,DATE(YEAR(S564),MONTH(S564),DAY(S564))&gt;=$R$2,(DATE(YEAR(S564),MONTH(S564),DAY(S564))&lt;=$S$2),LEFT(R564,3)="PRA"),1,0)),
IF(AND($R$2=0,$S$2=0,DATE(YEAR(S564),MONTH(S564),DAY(S564))&gt;=$O$6,(DATE(YEAR(S564),MONTH(S564),DAY(S564))&lt;=$O$3),INDEX(Potentials!$A$1:$O$1000,MATCH(R564,Potentials!$A$1:$A$1000,0),MATCH("Groupe",Potentials!$A$1:$O$1,0))=$A$2,LEFT(R564,3)="PRA"),1,
IF(AND($R$2&lt;&gt;0,$S$2&lt;&gt;0,DATE(YEAR(S564),MONTH(S564),DAY(S564))&gt;=$R$2,(DATE(YEAR(S564),MONTH(S564),DAY(S564))&lt;=$S$2),INDEX(Potentials!$A$1:$O$1000,MATCH(R564,Potentials!$A$1:$A$1000,0),MATCH("Groupe",Potentials!$A$1:$O$1,0))=$A$2,LEFT(R564,3)="PRA"),1,0))))</f>
      </c>
      <c r="U564" s="47" t="str">
        <f>IF(T564&lt;&gt;0,SUM($T$4:T564),0)</f>
      </c>
      <c r="V564" s="1"/>
      <c r="W564" s="17"/>
      <c r="Y564" t="str">
        <f>Projects!A562</f>
      </c>
      <c r="Z564" s="1" t="str">
        <f>Projects!I562</f>
      </c>
      <c r="AA564" s="47" t="str">
        <f>IF($A$2="Tous",
IF(AND($Y$2=0,$Z$2=0,DATE(YEAR(Z564),MONTH(Z564),DAY(Z564))&gt;=$O$6,(DATE(YEAR(Z564),MONTH(Z564),DAY(Z564))&lt;=$O$3)),1,
IF(AND($Y$2&lt;&gt;0,$Z$2&lt;&gt;0,DATE(YEAR(Z564),MONTH(Z564),DAY(Z564))&gt;=$Y$2,(DATE(YEAR(Z564),MONTH(Z564),DAY(Z564))&lt;=$Z$2)),1,0)),
IF(AND($Y$2=0,$Z$2=0,DATE(YEAR(Z564),MONTH(Z564),DAY(Z564))&gt;=$O$6,(DATE(YEAR(Z564),MONTH(Z564),DAY(Z564))&lt;=$O$3),INDEX(Projects!$A$1:$O$1000,MATCH(Y564,Projects!$A$1:$A$1000,0),MATCH("Groupe",Projects!$A$1:$O$1,0))=$A$2),1,
IF(AND($Y$2&lt;&gt;0,$Z$2&lt;&gt;0,DATE(YEAR(Z564),MONTH(Z564),DAY(Z564))&gt;=$Y$2,(DATE(YEAR(Z564),MONTH(Z564),DAY(Z564))&lt;=$Z$2),INDEX(Projects!$A$1:$O$1000,MATCH(Y564,Projects!$A$1:$A$1000,0),MATCH("Groupe",Projects!$A$1:$O$1,0))=$A$2),1,0)))</f>
      </c>
      <c r="AB564" s="47" t="str">
        <f>IF(AA564&lt;&gt;0,SUM($AA$4:AA564),0)</f>
      </c>
      <c r="AC564" s="1"/>
      <c r="AD564" s="17"/>
      <c r="AF564" t="str">
        <f>Projects!A562</f>
      </c>
      <c r="AG564" s="1" t="str">
        <f>Projects!D562</f>
      </c>
      <c r="AH564" s="47" t="str">
        <f>IF($A$2="Tous",
IF(AND($AF$2=0,$AG$2=0,DATE(YEAR(AG564),MONTH(AG564),DAY(AG564))&gt;=$O$6,(DATE(YEAR(AG564),MONTH(AG564),DAY(AG564))&lt;=$O$3)),1,
IF(AND($AF$2&lt;&gt;0,$AG$2&lt;&gt;0,DATE(YEAR(AG564),MONTH(AG564),DAY(AG564))&gt;=$AF$2,(DATE(YEAR(AG564),MONTH(AG564),DAY(AG564))&lt;=$AG$2)),1,0)),
IF(AND($AF$2=0,$AG$2=0,DATE(YEAR(AG564),MONTH(AG564),DAY(AG564))&gt;=$O$6,(DATE(YEAR(AG564),MONTH(AG564),DAY(AG564))&lt;=$O$3),INDEX(Projects!$A$1:$O$1000,MATCH(AF564,Projects!$A$1:$A$1000,0),MATCH("Groupe",Projects!$A$1:$O$1,0))=$A$2),1,
IF(AND($AF$2&lt;&gt;0,$AG$2&lt;&gt;0,DATE(YEAR(AG564),MONTH(AG564),DAY(AG564))&gt;=$AF$2,(DATE(YEAR(AG564),MONTH(AG564),DAY(AG564))&lt;=$AG$2),INDEX(Projects!$A$1:$O$1000,MATCH(AF564,Projects!$A$1:$A$1000,0),MATCH("Groupe",Projects!$A$1:$O$1,0))=$A$2),1,0)))</f>
      </c>
      <c r="AI564" s="47" t="str">
        <f>IF(AH564&lt;&gt;0,SUM($AH$4:AH564),0)</f>
      </c>
      <c r="AJ564" s="1"/>
      <c r="AK564" s="17"/>
      <c r="AM564" t="str">
        <f>Potentials!A562</f>
      </c>
      <c r="AN564" s="1" t="str">
        <f>Potentials!L562</f>
      </c>
      <c r="AO564" s="47" t="str">
        <f>IF(INDEX(Potentials!$A$1:$O$1000,MATCH(R564,Potentials!$A$1:$A$1000,0),MATCH("Origine setup",Potentials!$A$1:$O$1,0))&lt;&gt;"",0,
IF($A$2="Tous",
IF(AND($AM$2=0,$AN$2=0,DATE(YEAR(AN564),MONTH(AN564),DAY(AN564))&gt;=$O$6,(DATE(YEAR(AN564),MONTH(AN564),DAY(AN564))&lt;=$O$3),INDEX(Potentials!$A$1:$O$10000,MATCH(AM564,Potentials!$A$1:$A$1000,0),MATCH("Statut",Potentials!$A$1:$O$1,0))="9 -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IF(AND($AM$2&lt;&gt;0,$AN$2&lt;&gt;0,DATE(YEAR(AN564),MONTH(AN564),DAY(AN564))&gt;=$AM$2,(DATE(YEAR(AN564),MONTH(AN564),DAY(AN564))&lt;=$AN$2),INDEX(Potentials!$A$1:$O$10000,MATCH(AM564,Potentials!$A$1:$A$1000,0),MATCH("Statut",Potentials!$A$1:$O$1,0))="9 - Perdu"),1,0)),
IF(AND($AM$2=0,$AN$2=0,DATE(YEAR(AN564),MONTH(AN564),DAY(AN564))&gt;=$O$6,(DATE(YEAR(AN564),MONTH(AN564),DAY(AN564))&lt;=$O$3),INDEX(Potentials!$A$1:$O$1000,MATCH(AM564,Potentials!$A$1:$A$1000,0),MATCH("Groupe",Potentials!$A$1:$O$1,0))=$A$2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,MATCH(AM564,Potentials!$A$1:$A$1000,0),MATCH("Groupe",Potentials!$A$1:$O$1,0))=$A$2,INDEX(Potentials!$A$1:$O$10000,MATCH(AM564,Potentials!$A$1:$A$1000,0),MATCH("Statut",Potentials!$A$1:$O$1,0))="9 - Perdu"),1,0))))</f>
      </c>
      <c r="AP564" s="47" t="str">
        <f>IF(AO564&lt;&gt;0,SUM($AO$4:AO564),0)</f>
      </c>
      <c r="AQ564" s="1"/>
      <c r="AR564" s="17"/>
      <c r="AT564" t="str">
        <f>IF(COUNTIF($AT$4:AT563,Potentials!B562)&gt;0,"",Potentials!B562)</f>
      </c>
      <c r="AU564" s="2" t="str">
        <f t="array" ref="AU564" aca="1" ca="1">IF($A$2="Tous",SUMPRODUCT((Potentials!$F$2:$F$2000)*(Potentials!$B$2:$B$2000=AT564)*(Potentials!$E$2:$E$2000&lt;&gt;"8 - Gagne")*(Potentials!$E$2:$E$2000&lt;&gt;"9 - Perdu")*(Potentials!$E$2:$E$2000&lt;&gt;"10 - Gele"))
+SUMPRODUCT((Potentials!$F$2:$F$2000=0)*(Potentials!$B$2:$B$2000=AT564)*(Potentials!$D$2:$D$2000)*(Potentials!$E$2:$E$2000&lt;&gt;"8 - Gagne")*(Potentials!$E$2:$E$2000&lt;&gt;"9 - Perdu")*(Potentials!$E$2:$E$2000&lt;&gt;"10 - Gele")),
SUMPRODUCT((Potentials!$F$2:$F$2000)*(Potentials!$B$2:$B$2000=AT564)*(Potentials!$E$2:$E$2000&lt;&gt;"8 - Gagne")*(Potentials!$E$2:$E$2000&lt;&gt;"9 - Perdu")*(Potentials!$E$2:$E$2000&lt;&gt;"10 - Gele")*(Potentials!$O$2:$O$2000=$A$2))
+SUMPRODUCT((Potentials!$F$2:$F$2000=0)*(Potentials!$B$2:$B$2000=AT564)*(Potentials!$D$2:$D$2000)*(Potentials!$E$2:$E$2000&lt;&gt;"8 - Gagne")*(Potentials!$E$2:$E$2000&lt;&gt;"9 - Perdu")*(Potentials!$E$2:$E$2000&lt;&gt;"10 - Gele")*(Potentials!$O$2:$O$2000=$A$2)))</f>
      </c>
      <c r="BA564" t="str">
        <f>Potentials!A562</f>
      </c>
      <c r="BB564" s="2" t="str">
        <f t="array" ref="BB564" aca="1" ca="1">IF($A$2="Tous",SUMPRODUCT((Potentials!$F$2:$F$2000)*(Potentials!$A$2:$A$2000=BA564)*(Potentials!$E$2:$E$2000&lt;&gt;"8 - Gagne")*(Potentials!$E$2:$E$2000&lt;&gt;"9 - Perdu")*(Potentials!$E$2:$E$2000&lt;&gt;"10 - Gele"))
+SUMPRODUCT((Potentials!$F$2:$F$2000=0)*(Potentials!$A$2:$A$2000=BA564)*(Potentials!$D$2:$D$2000)*(Potentials!$E$2:$E$2000&lt;&gt;"8 - Gagne")*(Potentials!$E$2:$E$2000&lt;&gt;"9 - Perdu")*(Potentials!$E$2:$E$2000&lt;&gt;"10 - Gele")),
SUMPRODUCT((Potentials!$F$2:$F$2000)*(Potentials!$A$2:$A$2000=BA564)*(Potentials!$E$2:$E$2000&lt;&gt;"8 - Gagne")*(Potentials!$E$2:$E$2000&lt;&gt;"9 - Perdu")*(Potentials!$E$2:$E$2000&lt;&gt;"10 - Gele")*(Potentials!$O$2:$O$2000=$A$2))
+SUMPRODUCT((Potentials!$F$2:$F$2000=0)*(Potentials!$A$2:$A$2000=BA564)*(Potentials!$D$2:$D$2000)*(Potentials!$E$2:$E$2000&lt;&gt;"8 - Gagne")*(Potentials!$E$2:$E$2000&lt;&gt;"9 - Perdu")*(Potentials!$E$2:$E$2000&lt;&gt;"10 - Gele")*(Potentials!$O$2:$O$2000=$A$2)))</f>
      </c>
    </row>
    <row r="565" spans="1:113">
      <c r="R565" t="str">
        <f>Potentials!A563</f>
      </c>
      <c r="S565" s="1" t="str">
        <f>Potentials!M563</f>
      </c>
      <c r="T565" s="47" t="str">
        <f>IF(INDEX(Potentials!$A$1:$O$1000,MATCH(R565,Potentials!$A$1:$A$1000,0),MATCH("Origine setup",Potentials!$A$1:$O$1,0))&lt;&gt;"",0,
IF($A$2="Tous",
IF(AND($R$2=0,$S$2=0,DATE(YEAR(S565),MONTH(S565),DAY(S565))&gt;=$O$6,(DATE(YEAR(S565),MONTH(S565),DAY(S565))&lt;=$O$3),LEFT(R565,3)="PRA"),1,
IF(AND($R$2&lt;&gt;0,$S$2&lt;&gt;0,DATE(YEAR(S565),MONTH(S565),DAY(S565))&gt;=$R$2,(DATE(YEAR(S565),MONTH(S565),DAY(S565))&lt;=$S$2),LEFT(R565,3)="PRA"),1,0)),
IF(AND($R$2=0,$S$2=0,DATE(YEAR(S565),MONTH(S565),DAY(S565))&gt;=$O$6,(DATE(YEAR(S565),MONTH(S565),DAY(S565))&lt;=$O$3),INDEX(Potentials!$A$1:$O$1000,MATCH(R565,Potentials!$A$1:$A$1000,0),MATCH("Groupe",Potentials!$A$1:$O$1,0))=$A$2,LEFT(R565,3)="PRA"),1,
IF(AND($R$2&lt;&gt;0,$S$2&lt;&gt;0,DATE(YEAR(S565),MONTH(S565),DAY(S565))&gt;=$R$2,(DATE(YEAR(S565),MONTH(S565),DAY(S565))&lt;=$S$2),INDEX(Potentials!$A$1:$O$1000,MATCH(R565,Potentials!$A$1:$A$1000,0),MATCH("Groupe",Potentials!$A$1:$O$1,0))=$A$2,LEFT(R565,3)="PRA"),1,0))))</f>
      </c>
      <c r="U565" s="47" t="str">
        <f>IF(T565&lt;&gt;0,SUM($T$4:T565),0)</f>
      </c>
      <c r="V565" s="1"/>
      <c r="W565" s="17"/>
      <c r="Y565" t="str">
        <f>Projects!A563</f>
      </c>
      <c r="Z565" s="1" t="str">
        <f>Projects!I563</f>
      </c>
      <c r="AA565" s="47" t="str">
        <f>IF($A$2="Tous",
IF(AND($Y$2=0,$Z$2=0,DATE(YEAR(Z565),MONTH(Z565),DAY(Z565))&gt;=$O$6,(DATE(YEAR(Z565),MONTH(Z565),DAY(Z565))&lt;=$O$3)),1,
IF(AND($Y$2&lt;&gt;0,$Z$2&lt;&gt;0,DATE(YEAR(Z565),MONTH(Z565),DAY(Z565))&gt;=$Y$2,(DATE(YEAR(Z565),MONTH(Z565),DAY(Z565))&lt;=$Z$2)),1,0)),
IF(AND($Y$2=0,$Z$2=0,DATE(YEAR(Z565),MONTH(Z565),DAY(Z565))&gt;=$O$6,(DATE(YEAR(Z565),MONTH(Z565),DAY(Z565))&lt;=$O$3),INDEX(Projects!$A$1:$O$1000,MATCH(Y565,Projects!$A$1:$A$1000,0),MATCH("Groupe",Projects!$A$1:$O$1,0))=$A$2),1,
IF(AND($Y$2&lt;&gt;0,$Z$2&lt;&gt;0,DATE(YEAR(Z565),MONTH(Z565),DAY(Z565))&gt;=$Y$2,(DATE(YEAR(Z565),MONTH(Z565),DAY(Z565))&lt;=$Z$2),INDEX(Projects!$A$1:$O$1000,MATCH(Y565,Projects!$A$1:$A$1000,0),MATCH("Groupe",Projects!$A$1:$O$1,0))=$A$2),1,0)))</f>
      </c>
      <c r="AB565" s="47" t="str">
        <f>IF(AA565&lt;&gt;0,SUM($AA$4:AA565),0)</f>
      </c>
      <c r="AC565" s="1"/>
      <c r="AD565" s="17"/>
      <c r="AF565" t="str">
        <f>Projects!A563</f>
      </c>
      <c r="AG565" s="1" t="str">
        <f>Projects!D563</f>
      </c>
      <c r="AH565" s="47" t="str">
        <f>IF($A$2="Tous",
IF(AND($AF$2=0,$AG$2=0,DATE(YEAR(AG565),MONTH(AG565),DAY(AG565))&gt;=$O$6,(DATE(YEAR(AG565),MONTH(AG565),DAY(AG565))&lt;=$O$3)),1,
IF(AND($AF$2&lt;&gt;0,$AG$2&lt;&gt;0,DATE(YEAR(AG565),MONTH(AG565),DAY(AG565))&gt;=$AF$2,(DATE(YEAR(AG565),MONTH(AG565),DAY(AG565))&lt;=$AG$2)),1,0)),
IF(AND($AF$2=0,$AG$2=0,DATE(YEAR(AG565),MONTH(AG565),DAY(AG565))&gt;=$O$6,(DATE(YEAR(AG565),MONTH(AG565),DAY(AG565))&lt;=$O$3),INDEX(Projects!$A$1:$O$1000,MATCH(AF565,Projects!$A$1:$A$1000,0),MATCH("Groupe",Projects!$A$1:$O$1,0))=$A$2),1,
IF(AND($AF$2&lt;&gt;0,$AG$2&lt;&gt;0,DATE(YEAR(AG565),MONTH(AG565),DAY(AG565))&gt;=$AF$2,(DATE(YEAR(AG565),MONTH(AG565),DAY(AG565))&lt;=$AG$2),INDEX(Projects!$A$1:$O$1000,MATCH(AF565,Projects!$A$1:$A$1000,0),MATCH("Groupe",Projects!$A$1:$O$1,0))=$A$2),1,0)))</f>
      </c>
      <c r="AI565" s="47" t="str">
        <f>IF(AH565&lt;&gt;0,SUM($AH$4:AH565),0)</f>
      </c>
      <c r="AJ565" s="1"/>
      <c r="AK565" s="17"/>
      <c r="AM565" t="str">
        <f>Potentials!A563</f>
      </c>
      <c r="AN565" s="1" t="str">
        <f>Potentials!L563</f>
      </c>
      <c r="AO565" s="47" t="str">
        <f>IF(INDEX(Potentials!$A$1:$O$1000,MATCH(R565,Potentials!$A$1:$A$1000,0),MATCH("Origine setup",Potentials!$A$1:$O$1,0))&lt;&gt;"",0,
IF($A$2="Tous",
IF(AND($AM$2=0,$AN$2=0,DATE(YEAR(AN565),MONTH(AN565),DAY(AN565))&gt;=$O$6,(DATE(YEAR(AN565),MONTH(AN565),DAY(AN565))&lt;=$O$3),INDEX(Potentials!$A$1:$O$10000,MATCH(AM565,Potentials!$A$1:$A$1000,0),MATCH("Statut",Potentials!$A$1:$O$1,0))="9 -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IF(AND($AM$2&lt;&gt;0,$AN$2&lt;&gt;0,DATE(YEAR(AN565),MONTH(AN565),DAY(AN565))&gt;=$AM$2,(DATE(YEAR(AN565),MONTH(AN565),DAY(AN565))&lt;=$AN$2),INDEX(Potentials!$A$1:$O$10000,MATCH(AM565,Potentials!$A$1:$A$1000,0),MATCH("Statut",Potentials!$A$1:$O$1,0))="9 - Perdu"),1,0)),
IF(AND($AM$2=0,$AN$2=0,DATE(YEAR(AN565),MONTH(AN565),DAY(AN565))&gt;=$O$6,(DATE(YEAR(AN565),MONTH(AN565),DAY(AN565))&lt;=$O$3),INDEX(Potentials!$A$1:$O$1000,MATCH(AM565,Potentials!$A$1:$A$1000,0),MATCH("Groupe",Potentials!$A$1:$O$1,0))=$A$2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,MATCH(AM565,Potentials!$A$1:$A$1000,0),MATCH("Groupe",Potentials!$A$1:$O$1,0))=$A$2,INDEX(Potentials!$A$1:$O$10000,MATCH(AM565,Potentials!$A$1:$A$1000,0),MATCH("Statut",Potentials!$A$1:$O$1,0))="9 - Perdu"),1,0))))</f>
      </c>
      <c r="AP565" s="47" t="str">
        <f>IF(AO565&lt;&gt;0,SUM($AO$4:AO565),0)</f>
      </c>
      <c r="AQ565" s="1"/>
      <c r="AR565" s="17"/>
      <c r="AT565" t="str">
        <f>IF(COUNTIF($AT$4:AT564,Potentials!B563)&gt;0,"",Potentials!B563)</f>
      </c>
      <c r="AU565" s="2" t="str">
        <f t="array" ref="AU565" aca="1" ca="1">IF($A$2="Tous",SUMPRODUCT((Potentials!$F$2:$F$2000)*(Potentials!$B$2:$B$2000=AT565)*(Potentials!$E$2:$E$2000&lt;&gt;"8 - Gagne")*(Potentials!$E$2:$E$2000&lt;&gt;"9 - Perdu")*(Potentials!$E$2:$E$2000&lt;&gt;"10 - Gele"))
+SUMPRODUCT((Potentials!$F$2:$F$2000=0)*(Potentials!$B$2:$B$2000=AT565)*(Potentials!$D$2:$D$2000)*(Potentials!$E$2:$E$2000&lt;&gt;"8 - Gagne")*(Potentials!$E$2:$E$2000&lt;&gt;"9 - Perdu")*(Potentials!$E$2:$E$2000&lt;&gt;"10 - Gele")),
SUMPRODUCT((Potentials!$F$2:$F$2000)*(Potentials!$B$2:$B$2000=AT565)*(Potentials!$E$2:$E$2000&lt;&gt;"8 - Gagne")*(Potentials!$E$2:$E$2000&lt;&gt;"9 - Perdu")*(Potentials!$E$2:$E$2000&lt;&gt;"10 - Gele")*(Potentials!$O$2:$O$2000=$A$2))
+SUMPRODUCT((Potentials!$F$2:$F$2000=0)*(Potentials!$B$2:$B$2000=AT565)*(Potentials!$D$2:$D$2000)*(Potentials!$E$2:$E$2000&lt;&gt;"8 - Gagne")*(Potentials!$E$2:$E$2000&lt;&gt;"9 - Perdu")*(Potentials!$E$2:$E$2000&lt;&gt;"10 - Gele")*(Potentials!$O$2:$O$2000=$A$2)))</f>
      </c>
      <c r="BA565" t="str">
        <f>Potentials!A563</f>
      </c>
      <c r="BB565" s="2" t="str">
        <f t="array" ref="BB565" aca="1" ca="1">IF($A$2="Tous",SUMPRODUCT((Potentials!$F$2:$F$2000)*(Potentials!$A$2:$A$2000=BA565)*(Potentials!$E$2:$E$2000&lt;&gt;"8 - Gagne")*(Potentials!$E$2:$E$2000&lt;&gt;"9 - Perdu")*(Potentials!$E$2:$E$2000&lt;&gt;"10 - Gele"))
+SUMPRODUCT((Potentials!$F$2:$F$2000=0)*(Potentials!$A$2:$A$2000=BA565)*(Potentials!$D$2:$D$2000)*(Potentials!$E$2:$E$2000&lt;&gt;"8 - Gagne")*(Potentials!$E$2:$E$2000&lt;&gt;"9 - Perdu")*(Potentials!$E$2:$E$2000&lt;&gt;"10 - Gele")),
SUMPRODUCT((Potentials!$F$2:$F$2000)*(Potentials!$A$2:$A$2000=BA565)*(Potentials!$E$2:$E$2000&lt;&gt;"8 - Gagne")*(Potentials!$E$2:$E$2000&lt;&gt;"9 - Perdu")*(Potentials!$E$2:$E$2000&lt;&gt;"10 - Gele")*(Potentials!$O$2:$O$2000=$A$2))
+SUMPRODUCT((Potentials!$F$2:$F$2000=0)*(Potentials!$A$2:$A$2000=BA565)*(Potentials!$D$2:$D$2000)*(Potentials!$E$2:$E$2000&lt;&gt;"8 - Gagne")*(Potentials!$E$2:$E$2000&lt;&gt;"9 - Perdu")*(Potentials!$E$2:$E$2000&lt;&gt;"10 - Gele")*(Potentials!$O$2:$O$2000=$A$2)))</f>
      </c>
    </row>
    <row r="566" spans="1:113">
      <c r="R566" t="str">
        <f>Potentials!A564</f>
      </c>
      <c r="S566" s="1" t="str">
        <f>Potentials!M564</f>
      </c>
      <c r="T566" s="47" t="str">
        <f>IF(INDEX(Potentials!$A$1:$O$1000,MATCH(R566,Potentials!$A$1:$A$1000,0),MATCH("Origine setup",Potentials!$A$1:$O$1,0))&lt;&gt;"",0,
IF($A$2="Tous",
IF(AND($R$2=0,$S$2=0,DATE(YEAR(S566),MONTH(S566),DAY(S566))&gt;=$O$6,(DATE(YEAR(S566),MONTH(S566),DAY(S566))&lt;=$O$3),LEFT(R566,3)="PRA"),1,
IF(AND($R$2&lt;&gt;0,$S$2&lt;&gt;0,DATE(YEAR(S566),MONTH(S566),DAY(S566))&gt;=$R$2,(DATE(YEAR(S566),MONTH(S566),DAY(S566))&lt;=$S$2),LEFT(R566,3)="PRA"),1,0)),
IF(AND($R$2=0,$S$2=0,DATE(YEAR(S566),MONTH(S566),DAY(S566))&gt;=$O$6,(DATE(YEAR(S566),MONTH(S566),DAY(S566))&lt;=$O$3),INDEX(Potentials!$A$1:$O$1000,MATCH(R566,Potentials!$A$1:$A$1000,0),MATCH("Groupe",Potentials!$A$1:$O$1,0))=$A$2,LEFT(R566,3)="PRA"),1,
IF(AND($R$2&lt;&gt;0,$S$2&lt;&gt;0,DATE(YEAR(S566),MONTH(S566),DAY(S566))&gt;=$R$2,(DATE(YEAR(S566),MONTH(S566),DAY(S566))&lt;=$S$2),INDEX(Potentials!$A$1:$O$1000,MATCH(R566,Potentials!$A$1:$A$1000,0),MATCH("Groupe",Potentials!$A$1:$O$1,0))=$A$2,LEFT(R566,3)="PRA"),1,0))))</f>
      </c>
      <c r="U566" s="47" t="str">
        <f>IF(T566&lt;&gt;0,SUM($T$4:T566),0)</f>
      </c>
      <c r="V566" s="1"/>
      <c r="W566" s="17"/>
      <c r="Y566" t="str">
        <f>Projects!A564</f>
      </c>
      <c r="Z566" s="1" t="str">
        <f>Projects!I564</f>
      </c>
      <c r="AA566" s="47" t="str">
        <f>IF($A$2="Tous",
IF(AND($Y$2=0,$Z$2=0,DATE(YEAR(Z566),MONTH(Z566),DAY(Z566))&gt;=$O$6,(DATE(YEAR(Z566),MONTH(Z566),DAY(Z566))&lt;=$O$3)),1,
IF(AND($Y$2&lt;&gt;0,$Z$2&lt;&gt;0,DATE(YEAR(Z566),MONTH(Z566),DAY(Z566))&gt;=$Y$2,(DATE(YEAR(Z566),MONTH(Z566),DAY(Z566))&lt;=$Z$2)),1,0)),
IF(AND($Y$2=0,$Z$2=0,DATE(YEAR(Z566),MONTH(Z566),DAY(Z566))&gt;=$O$6,(DATE(YEAR(Z566),MONTH(Z566),DAY(Z566))&lt;=$O$3),INDEX(Projects!$A$1:$O$1000,MATCH(Y566,Projects!$A$1:$A$1000,0),MATCH("Groupe",Projects!$A$1:$O$1,0))=$A$2),1,
IF(AND($Y$2&lt;&gt;0,$Z$2&lt;&gt;0,DATE(YEAR(Z566),MONTH(Z566),DAY(Z566))&gt;=$Y$2,(DATE(YEAR(Z566),MONTH(Z566),DAY(Z566))&lt;=$Z$2),INDEX(Projects!$A$1:$O$1000,MATCH(Y566,Projects!$A$1:$A$1000,0),MATCH("Groupe",Projects!$A$1:$O$1,0))=$A$2),1,0)))</f>
      </c>
      <c r="AB566" s="47" t="str">
        <f>IF(AA566&lt;&gt;0,SUM($AA$4:AA566),0)</f>
      </c>
      <c r="AC566" s="1"/>
      <c r="AD566" s="17"/>
      <c r="AF566" t="str">
        <f>Projects!A564</f>
      </c>
      <c r="AG566" s="1" t="str">
        <f>Projects!D564</f>
      </c>
      <c r="AH566" s="47" t="str">
        <f>IF($A$2="Tous",
IF(AND($AF$2=0,$AG$2=0,DATE(YEAR(AG566),MONTH(AG566),DAY(AG566))&gt;=$O$6,(DATE(YEAR(AG566),MONTH(AG566),DAY(AG566))&lt;=$O$3)),1,
IF(AND($AF$2&lt;&gt;0,$AG$2&lt;&gt;0,DATE(YEAR(AG566),MONTH(AG566),DAY(AG566))&gt;=$AF$2,(DATE(YEAR(AG566),MONTH(AG566),DAY(AG566))&lt;=$AG$2)),1,0)),
IF(AND($AF$2=0,$AG$2=0,DATE(YEAR(AG566),MONTH(AG566),DAY(AG566))&gt;=$O$6,(DATE(YEAR(AG566),MONTH(AG566),DAY(AG566))&lt;=$O$3),INDEX(Projects!$A$1:$O$1000,MATCH(AF566,Projects!$A$1:$A$1000,0),MATCH("Groupe",Projects!$A$1:$O$1,0))=$A$2),1,
IF(AND($AF$2&lt;&gt;0,$AG$2&lt;&gt;0,DATE(YEAR(AG566),MONTH(AG566),DAY(AG566))&gt;=$AF$2,(DATE(YEAR(AG566),MONTH(AG566),DAY(AG566))&lt;=$AG$2),INDEX(Projects!$A$1:$O$1000,MATCH(AF566,Projects!$A$1:$A$1000,0),MATCH("Groupe",Projects!$A$1:$O$1,0))=$A$2),1,0)))</f>
      </c>
      <c r="AI566" s="47" t="str">
        <f>IF(AH566&lt;&gt;0,SUM($AH$4:AH566),0)</f>
      </c>
      <c r="AJ566" s="1"/>
      <c r="AK566" s="17"/>
      <c r="AM566" t="str">
        <f>Potentials!A564</f>
      </c>
      <c r="AN566" s="1" t="str">
        <f>Potentials!L564</f>
      </c>
      <c r="AO566" s="47" t="str">
        <f>IF(INDEX(Potentials!$A$1:$O$1000,MATCH(R566,Potentials!$A$1:$A$1000,0),MATCH("Origine setup",Potentials!$A$1:$O$1,0))&lt;&gt;"",0,
IF($A$2="Tous",
IF(AND($AM$2=0,$AN$2=0,DATE(YEAR(AN566),MONTH(AN566),DAY(AN566))&gt;=$O$6,(DATE(YEAR(AN566),MONTH(AN566),DAY(AN566))&lt;=$O$3),INDEX(Potentials!$A$1:$O$10000,MATCH(AM566,Potentials!$A$1:$A$1000,0),MATCH("Statut",Potentials!$A$1:$O$1,0))="9 -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IF(AND($AM$2&lt;&gt;0,$AN$2&lt;&gt;0,DATE(YEAR(AN566),MONTH(AN566),DAY(AN566))&gt;=$AM$2,(DATE(YEAR(AN566),MONTH(AN566),DAY(AN566))&lt;=$AN$2),INDEX(Potentials!$A$1:$O$10000,MATCH(AM566,Potentials!$A$1:$A$1000,0),MATCH("Statut",Potentials!$A$1:$O$1,0))="9 - Perdu"),1,0)),
IF(AND($AM$2=0,$AN$2=0,DATE(YEAR(AN566),MONTH(AN566),DAY(AN566))&gt;=$O$6,(DATE(YEAR(AN566),MONTH(AN566),DAY(AN566))&lt;=$O$3),INDEX(Potentials!$A$1:$O$1000,MATCH(AM566,Potentials!$A$1:$A$1000,0),MATCH("Groupe",Potentials!$A$1:$O$1,0))=$A$2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,MATCH(AM566,Potentials!$A$1:$A$1000,0),MATCH("Groupe",Potentials!$A$1:$O$1,0))=$A$2,INDEX(Potentials!$A$1:$O$10000,MATCH(AM566,Potentials!$A$1:$A$1000,0),MATCH("Statut",Potentials!$A$1:$O$1,0))="9 - Perdu"),1,0))))</f>
      </c>
      <c r="AP566" s="47" t="str">
        <f>IF(AO566&lt;&gt;0,SUM($AO$4:AO566),0)</f>
      </c>
      <c r="AQ566" s="1"/>
      <c r="AR566" s="17"/>
      <c r="AT566" t="str">
        <f>IF(COUNTIF($AT$4:AT565,Potentials!B564)&gt;0,"",Potentials!B564)</f>
      </c>
      <c r="AU566" s="2" t="str">
        <f t="array" ref="AU566" aca="1" ca="1">IF($A$2="Tous",SUMPRODUCT((Potentials!$F$2:$F$2000)*(Potentials!$B$2:$B$2000=AT566)*(Potentials!$E$2:$E$2000&lt;&gt;"8 - Gagne")*(Potentials!$E$2:$E$2000&lt;&gt;"9 - Perdu")*(Potentials!$E$2:$E$2000&lt;&gt;"10 - Gele"))
+SUMPRODUCT((Potentials!$F$2:$F$2000=0)*(Potentials!$B$2:$B$2000=AT566)*(Potentials!$D$2:$D$2000)*(Potentials!$E$2:$E$2000&lt;&gt;"8 - Gagne")*(Potentials!$E$2:$E$2000&lt;&gt;"9 - Perdu")*(Potentials!$E$2:$E$2000&lt;&gt;"10 - Gele")),
SUMPRODUCT((Potentials!$F$2:$F$2000)*(Potentials!$B$2:$B$2000=AT566)*(Potentials!$E$2:$E$2000&lt;&gt;"8 - Gagne")*(Potentials!$E$2:$E$2000&lt;&gt;"9 - Perdu")*(Potentials!$E$2:$E$2000&lt;&gt;"10 - Gele")*(Potentials!$O$2:$O$2000=$A$2))
+SUMPRODUCT((Potentials!$F$2:$F$2000=0)*(Potentials!$B$2:$B$2000=AT566)*(Potentials!$D$2:$D$2000)*(Potentials!$E$2:$E$2000&lt;&gt;"8 - Gagne")*(Potentials!$E$2:$E$2000&lt;&gt;"9 - Perdu")*(Potentials!$E$2:$E$2000&lt;&gt;"10 - Gele")*(Potentials!$O$2:$O$2000=$A$2)))</f>
      </c>
      <c r="BA566" t="str">
        <f>Potentials!A564</f>
      </c>
      <c r="BB566" s="2" t="str">
        <f t="array" ref="BB566" aca="1" ca="1">IF($A$2="Tous",SUMPRODUCT((Potentials!$F$2:$F$2000)*(Potentials!$A$2:$A$2000=BA566)*(Potentials!$E$2:$E$2000&lt;&gt;"8 - Gagne")*(Potentials!$E$2:$E$2000&lt;&gt;"9 - Perdu")*(Potentials!$E$2:$E$2000&lt;&gt;"10 - Gele"))
+SUMPRODUCT((Potentials!$F$2:$F$2000=0)*(Potentials!$A$2:$A$2000=BA566)*(Potentials!$D$2:$D$2000)*(Potentials!$E$2:$E$2000&lt;&gt;"8 - Gagne")*(Potentials!$E$2:$E$2000&lt;&gt;"9 - Perdu")*(Potentials!$E$2:$E$2000&lt;&gt;"10 - Gele")),
SUMPRODUCT((Potentials!$F$2:$F$2000)*(Potentials!$A$2:$A$2000=BA566)*(Potentials!$E$2:$E$2000&lt;&gt;"8 - Gagne")*(Potentials!$E$2:$E$2000&lt;&gt;"9 - Perdu")*(Potentials!$E$2:$E$2000&lt;&gt;"10 - Gele")*(Potentials!$O$2:$O$2000=$A$2))
+SUMPRODUCT((Potentials!$F$2:$F$2000=0)*(Potentials!$A$2:$A$2000=BA566)*(Potentials!$D$2:$D$2000)*(Potentials!$E$2:$E$2000&lt;&gt;"8 - Gagne")*(Potentials!$E$2:$E$2000&lt;&gt;"9 - Perdu")*(Potentials!$E$2:$E$2000&lt;&gt;"10 - Gele")*(Potentials!$O$2:$O$2000=$A$2)))</f>
      </c>
    </row>
    <row r="567" spans="1:113">
      <c r="R567" t="str">
        <f>Potentials!A565</f>
      </c>
      <c r="S567" s="1" t="str">
        <f>Potentials!M565</f>
      </c>
      <c r="T567" s="47" t="str">
        <f>IF(INDEX(Potentials!$A$1:$O$1000,MATCH(R567,Potentials!$A$1:$A$1000,0),MATCH("Origine setup",Potentials!$A$1:$O$1,0))&lt;&gt;"",0,
IF($A$2="Tous",
IF(AND($R$2=0,$S$2=0,DATE(YEAR(S567),MONTH(S567),DAY(S567))&gt;=$O$6,(DATE(YEAR(S567),MONTH(S567),DAY(S567))&lt;=$O$3),LEFT(R567,3)="PRA"),1,
IF(AND($R$2&lt;&gt;0,$S$2&lt;&gt;0,DATE(YEAR(S567),MONTH(S567),DAY(S567))&gt;=$R$2,(DATE(YEAR(S567),MONTH(S567),DAY(S567))&lt;=$S$2),LEFT(R567,3)="PRA"),1,0)),
IF(AND($R$2=0,$S$2=0,DATE(YEAR(S567),MONTH(S567),DAY(S567))&gt;=$O$6,(DATE(YEAR(S567),MONTH(S567),DAY(S567))&lt;=$O$3),INDEX(Potentials!$A$1:$O$1000,MATCH(R567,Potentials!$A$1:$A$1000,0),MATCH("Groupe",Potentials!$A$1:$O$1,0))=$A$2,LEFT(R567,3)="PRA"),1,
IF(AND($R$2&lt;&gt;0,$S$2&lt;&gt;0,DATE(YEAR(S567),MONTH(S567),DAY(S567))&gt;=$R$2,(DATE(YEAR(S567),MONTH(S567),DAY(S567))&lt;=$S$2),INDEX(Potentials!$A$1:$O$1000,MATCH(R567,Potentials!$A$1:$A$1000,0),MATCH("Groupe",Potentials!$A$1:$O$1,0))=$A$2,LEFT(R567,3)="PRA"),1,0))))</f>
      </c>
      <c r="U567" s="47" t="str">
        <f>IF(T567&lt;&gt;0,SUM($T$4:T567),0)</f>
      </c>
      <c r="V567" s="1"/>
      <c r="W567" s="17"/>
      <c r="Y567" t="str">
        <f>Projects!A565</f>
      </c>
      <c r="Z567" s="1" t="str">
        <f>Projects!I565</f>
      </c>
      <c r="AA567" s="47" t="str">
        <f>IF($A$2="Tous",
IF(AND($Y$2=0,$Z$2=0,DATE(YEAR(Z567),MONTH(Z567),DAY(Z567))&gt;=$O$6,(DATE(YEAR(Z567),MONTH(Z567),DAY(Z567))&lt;=$O$3)),1,
IF(AND($Y$2&lt;&gt;0,$Z$2&lt;&gt;0,DATE(YEAR(Z567),MONTH(Z567),DAY(Z567))&gt;=$Y$2,(DATE(YEAR(Z567),MONTH(Z567),DAY(Z567))&lt;=$Z$2)),1,0)),
IF(AND($Y$2=0,$Z$2=0,DATE(YEAR(Z567),MONTH(Z567),DAY(Z567))&gt;=$O$6,(DATE(YEAR(Z567),MONTH(Z567),DAY(Z567))&lt;=$O$3),INDEX(Projects!$A$1:$O$1000,MATCH(Y567,Projects!$A$1:$A$1000,0),MATCH("Groupe",Projects!$A$1:$O$1,0))=$A$2),1,
IF(AND($Y$2&lt;&gt;0,$Z$2&lt;&gt;0,DATE(YEAR(Z567),MONTH(Z567),DAY(Z567))&gt;=$Y$2,(DATE(YEAR(Z567),MONTH(Z567),DAY(Z567))&lt;=$Z$2),INDEX(Projects!$A$1:$O$1000,MATCH(Y567,Projects!$A$1:$A$1000,0),MATCH("Groupe",Projects!$A$1:$O$1,0))=$A$2),1,0)))</f>
      </c>
      <c r="AB567" s="47" t="str">
        <f>IF(AA567&lt;&gt;0,SUM($AA$4:AA567),0)</f>
      </c>
      <c r="AC567" s="1"/>
      <c r="AD567" s="17"/>
      <c r="AF567" t="str">
        <f>Projects!A565</f>
      </c>
      <c r="AG567" s="1" t="str">
        <f>Projects!D565</f>
      </c>
      <c r="AH567" s="47" t="str">
        <f>IF($A$2="Tous",
IF(AND($AF$2=0,$AG$2=0,DATE(YEAR(AG567),MONTH(AG567),DAY(AG567))&gt;=$O$6,(DATE(YEAR(AG567),MONTH(AG567),DAY(AG567))&lt;=$O$3)),1,
IF(AND($AF$2&lt;&gt;0,$AG$2&lt;&gt;0,DATE(YEAR(AG567),MONTH(AG567),DAY(AG567))&gt;=$AF$2,(DATE(YEAR(AG567),MONTH(AG567),DAY(AG567))&lt;=$AG$2)),1,0)),
IF(AND($AF$2=0,$AG$2=0,DATE(YEAR(AG567),MONTH(AG567),DAY(AG567))&gt;=$O$6,(DATE(YEAR(AG567),MONTH(AG567),DAY(AG567))&lt;=$O$3),INDEX(Projects!$A$1:$O$1000,MATCH(AF567,Projects!$A$1:$A$1000,0),MATCH("Groupe",Projects!$A$1:$O$1,0))=$A$2),1,
IF(AND($AF$2&lt;&gt;0,$AG$2&lt;&gt;0,DATE(YEAR(AG567),MONTH(AG567),DAY(AG567))&gt;=$AF$2,(DATE(YEAR(AG567),MONTH(AG567),DAY(AG567))&lt;=$AG$2),INDEX(Projects!$A$1:$O$1000,MATCH(AF567,Projects!$A$1:$A$1000,0),MATCH("Groupe",Projects!$A$1:$O$1,0))=$A$2),1,0)))</f>
      </c>
      <c r="AI567" s="47" t="str">
        <f>IF(AH567&lt;&gt;0,SUM($AH$4:AH567),0)</f>
      </c>
      <c r="AJ567" s="1"/>
      <c r="AK567" s="17"/>
      <c r="AM567" t="str">
        <f>Potentials!A565</f>
      </c>
      <c r="AN567" s="1" t="str">
        <f>Potentials!L565</f>
      </c>
      <c r="AO567" s="47" t="str">
        <f>IF(INDEX(Potentials!$A$1:$O$1000,MATCH(R567,Potentials!$A$1:$A$1000,0),MATCH("Origine setup",Potentials!$A$1:$O$1,0))&lt;&gt;"",0,
IF($A$2="Tous",
IF(AND($AM$2=0,$AN$2=0,DATE(YEAR(AN567),MONTH(AN567),DAY(AN567))&gt;=$O$6,(DATE(YEAR(AN567),MONTH(AN567),DAY(AN567))&lt;=$O$3),INDEX(Potentials!$A$1:$O$10000,MATCH(AM567,Potentials!$A$1:$A$1000,0),MATCH("Statut",Potentials!$A$1:$O$1,0))="9 -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IF(AND($AM$2&lt;&gt;0,$AN$2&lt;&gt;0,DATE(YEAR(AN567),MONTH(AN567),DAY(AN567))&gt;=$AM$2,(DATE(YEAR(AN567),MONTH(AN567),DAY(AN567))&lt;=$AN$2),INDEX(Potentials!$A$1:$O$10000,MATCH(AM567,Potentials!$A$1:$A$1000,0),MATCH("Statut",Potentials!$A$1:$O$1,0))="9 - Perdu"),1,0)),
IF(AND($AM$2=0,$AN$2=0,DATE(YEAR(AN567),MONTH(AN567),DAY(AN567))&gt;=$O$6,(DATE(YEAR(AN567),MONTH(AN567),DAY(AN567))&lt;=$O$3),INDEX(Potentials!$A$1:$O$1000,MATCH(AM567,Potentials!$A$1:$A$1000,0),MATCH("Groupe",Potentials!$A$1:$O$1,0))=$A$2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,MATCH(AM567,Potentials!$A$1:$A$1000,0),MATCH("Groupe",Potentials!$A$1:$O$1,0))=$A$2,INDEX(Potentials!$A$1:$O$10000,MATCH(AM567,Potentials!$A$1:$A$1000,0),MATCH("Statut",Potentials!$A$1:$O$1,0))="9 - Perdu"),1,0))))</f>
      </c>
      <c r="AP567" s="47" t="str">
        <f>IF(AO567&lt;&gt;0,SUM($AO$4:AO567),0)</f>
      </c>
      <c r="AQ567" s="1"/>
      <c r="AR567" s="17"/>
      <c r="AT567" t="str">
        <f>IF(COUNTIF($AT$4:AT566,Potentials!B565)&gt;0,"",Potentials!B565)</f>
      </c>
      <c r="AU567" s="2" t="str">
        <f t="array" ref="AU567" aca="1" ca="1">IF($A$2="Tous",SUMPRODUCT((Potentials!$F$2:$F$2000)*(Potentials!$B$2:$B$2000=AT567)*(Potentials!$E$2:$E$2000&lt;&gt;"8 - Gagne")*(Potentials!$E$2:$E$2000&lt;&gt;"9 - Perdu")*(Potentials!$E$2:$E$2000&lt;&gt;"10 - Gele"))
+SUMPRODUCT((Potentials!$F$2:$F$2000=0)*(Potentials!$B$2:$B$2000=AT567)*(Potentials!$D$2:$D$2000)*(Potentials!$E$2:$E$2000&lt;&gt;"8 - Gagne")*(Potentials!$E$2:$E$2000&lt;&gt;"9 - Perdu")*(Potentials!$E$2:$E$2000&lt;&gt;"10 - Gele")),
SUMPRODUCT((Potentials!$F$2:$F$2000)*(Potentials!$B$2:$B$2000=AT567)*(Potentials!$E$2:$E$2000&lt;&gt;"8 - Gagne")*(Potentials!$E$2:$E$2000&lt;&gt;"9 - Perdu")*(Potentials!$E$2:$E$2000&lt;&gt;"10 - Gele")*(Potentials!$O$2:$O$2000=$A$2))
+SUMPRODUCT((Potentials!$F$2:$F$2000=0)*(Potentials!$B$2:$B$2000=AT567)*(Potentials!$D$2:$D$2000)*(Potentials!$E$2:$E$2000&lt;&gt;"8 - Gagne")*(Potentials!$E$2:$E$2000&lt;&gt;"9 - Perdu")*(Potentials!$E$2:$E$2000&lt;&gt;"10 - Gele")*(Potentials!$O$2:$O$2000=$A$2)))</f>
      </c>
      <c r="BA567" t="str">
        <f>Potentials!A565</f>
      </c>
      <c r="BB567" s="2" t="str">
        <f t="array" ref="BB567" aca="1" ca="1">IF($A$2="Tous",SUMPRODUCT((Potentials!$F$2:$F$2000)*(Potentials!$A$2:$A$2000=BA567)*(Potentials!$E$2:$E$2000&lt;&gt;"8 - Gagne")*(Potentials!$E$2:$E$2000&lt;&gt;"9 - Perdu")*(Potentials!$E$2:$E$2000&lt;&gt;"10 - Gele"))
+SUMPRODUCT((Potentials!$F$2:$F$2000=0)*(Potentials!$A$2:$A$2000=BA567)*(Potentials!$D$2:$D$2000)*(Potentials!$E$2:$E$2000&lt;&gt;"8 - Gagne")*(Potentials!$E$2:$E$2000&lt;&gt;"9 - Perdu")*(Potentials!$E$2:$E$2000&lt;&gt;"10 - Gele")),
SUMPRODUCT((Potentials!$F$2:$F$2000)*(Potentials!$A$2:$A$2000=BA567)*(Potentials!$E$2:$E$2000&lt;&gt;"8 - Gagne")*(Potentials!$E$2:$E$2000&lt;&gt;"9 - Perdu")*(Potentials!$E$2:$E$2000&lt;&gt;"10 - Gele")*(Potentials!$O$2:$O$2000=$A$2))
+SUMPRODUCT((Potentials!$F$2:$F$2000=0)*(Potentials!$A$2:$A$2000=BA567)*(Potentials!$D$2:$D$2000)*(Potentials!$E$2:$E$2000&lt;&gt;"8 - Gagne")*(Potentials!$E$2:$E$2000&lt;&gt;"9 - Perdu")*(Potentials!$E$2:$E$2000&lt;&gt;"10 - Gele")*(Potentials!$O$2:$O$2000=$A$2)))</f>
      </c>
    </row>
    <row r="568" spans="1:113">
      <c r="R568" t="str">
        <f>Potentials!A566</f>
      </c>
      <c r="S568" s="1" t="str">
        <f>Potentials!M566</f>
      </c>
      <c r="T568" s="47" t="str">
        <f>IF(INDEX(Potentials!$A$1:$O$1000,MATCH(R568,Potentials!$A$1:$A$1000,0),MATCH("Origine setup",Potentials!$A$1:$O$1,0))&lt;&gt;"",0,
IF($A$2="Tous",
IF(AND($R$2=0,$S$2=0,DATE(YEAR(S568),MONTH(S568),DAY(S568))&gt;=$O$6,(DATE(YEAR(S568),MONTH(S568),DAY(S568))&lt;=$O$3),LEFT(R568,3)="PRA"),1,
IF(AND($R$2&lt;&gt;0,$S$2&lt;&gt;0,DATE(YEAR(S568),MONTH(S568),DAY(S568))&gt;=$R$2,(DATE(YEAR(S568),MONTH(S568),DAY(S568))&lt;=$S$2),LEFT(R568,3)="PRA"),1,0)),
IF(AND($R$2=0,$S$2=0,DATE(YEAR(S568),MONTH(S568),DAY(S568))&gt;=$O$6,(DATE(YEAR(S568),MONTH(S568),DAY(S568))&lt;=$O$3),INDEX(Potentials!$A$1:$O$1000,MATCH(R568,Potentials!$A$1:$A$1000,0),MATCH("Groupe",Potentials!$A$1:$O$1,0))=$A$2,LEFT(R568,3)="PRA"),1,
IF(AND($R$2&lt;&gt;0,$S$2&lt;&gt;0,DATE(YEAR(S568),MONTH(S568),DAY(S568))&gt;=$R$2,(DATE(YEAR(S568),MONTH(S568),DAY(S568))&lt;=$S$2),INDEX(Potentials!$A$1:$O$1000,MATCH(R568,Potentials!$A$1:$A$1000,0),MATCH("Groupe",Potentials!$A$1:$O$1,0))=$A$2,LEFT(R568,3)="PRA"),1,0))))</f>
      </c>
      <c r="U568" s="47" t="str">
        <f>IF(T568&lt;&gt;0,SUM($T$4:T568),0)</f>
      </c>
      <c r="V568" s="1"/>
      <c r="W568" s="17"/>
      <c r="Y568" t="str">
        <f>Projects!A566</f>
      </c>
      <c r="Z568" s="1" t="str">
        <f>Projects!I566</f>
      </c>
      <c r="AA568" s="47" t="str">
        <f>IF($A$2="Tous",
IF(AND($Y$2=0,$Z$2=0,DATE(YEAR(Z568),MONTH(Z568),DAY(Z568))&gt;=$O$6,(DATE(YEAR(Z568),MONTH(Z568),DAY(Z568))&lt;=$O$3)),1,
IF(AND($Y$2&lt;&gt;0,$Z$2&lt;&gt;0,DATE(YEAR(Z568),MONTH(Z568),DAY(Z568))&gt;=$Y$2,(DATE(YEAR(Z568),MONTH(Z568),DAY(Z568))&lt;=$Z$2)),1,0)),
IF(AND($Y$2=0,$Z$2=0,DATE(YEAR(Z568),MONTH(Z568),DAY(Z568))&gt;=$O$6,(DATE(YEAR(Z568),MONTH(Z568),DAY(Z568))&lt;=$O$3),INDEX(Projects!$A$1:$O$1000,MATCH(Y568,Projects!$A$1:$A$1000,0),MATCH("Groupe",Projects!$A$1:$O$1,0))=$A$2),1,
IF(AND($Y$2&lt;&gt;0,$Z$2&lt;&gt;0,DATE(YEAR(Z568),MONTH(Z568),DAY(Z568))&gt;=$Y$2,(DATE(YEAR(Z568),MONTH(Z568),DAY(Z568))&lt;=$Z$2),INDEX(Projects!$A$1:$O$1000,MATCH(Y568,Projects!$A$1:$A$1000,0),MATCH("Groupe",Projects!$A$1:$O$1,0))=$A$2),1,0)))</f>
      </c>
      <c r="AB568" s="47" t="str">
        <f>IF(AA568&lt;&gt;0,SUM($AA$4:AA568),0)</f>
      </c>
      <c r="AC568" s="1"/>
      <c r="AD568" s="17"/>
      <c r="AF568" t="str">
        <f>Projects!A566</f>
      </c>
      <c r="AG568" s="1" t="str">
        <f>Projects!D566</f>
      </c>
      <c r="AH568" s="47" t="str">
        <f>IF($A$2="Tous",
IF(AND($AF$2=0,$AG$2=0,DATE(YEAR(AG568),MONTH(AG568),DAY(AG568))&gt;=$O$6,(DATE(YEAR(AG568),MONTH(AG568),DAY(AG568))&lt;=$O$3)),1,
IF(AND($AF$2&lt;&gt;0,$AG$2&lt;&gt;0,DATE(YEAR(AG568),MONTH(AG568),DAY(AG568))&gt;=$AF$2,(DATE(YEAR(AG568),MONTH(AG568),DAY(AG568))&lt;=$AG$2)),1,0)),
IF(AND($AF$2=0,$AG$2=0,DATE(YEAR(AG568),MONTH(AG568),DAY(AG568))&gt;=$O$6,(DATE(YEAR(AG568),MONTH(AG568),DAY(AG568))&lt;=$O$3),INDEX(Projects!$A$1:$O$1000,MATCH(AF568,Projects!$A$1:$A$1000,0),MATCH("Groupe",Projects!$A$1:$O$1,0))=$A$2),1,
IF(AND($AF$2&lt;&gt;0,$AG$2&lt;&gt;0,DATE(YEAR(AG568),MONTH(AG568),DAY(AG568))&gt;=$AF$2,(DATE(YEAR(AG568),MONTH(AG568),DAY(AG568))&lt;=$AG$2),INDEX(Projects!$A$1:$O$1000,MATCH(AF568,Projects!$A$1:$A$1000,0),MATCH("Groupe",Projects!$A$1:$O$1,0))=$A$2),1,0)))</f>
      </c>
      <c r="AI568" s="47" t="str">
        <f>IF(AH568&lt;&gt;0,SUM($AH$4:AH568),0)</f>
      </c>
      <c r="AJ568" s="1"/>
      <c r="AK568" s="17"/>
      <c r="AM568" t="str">
        <f>Potentials!A566</f>
      </c>
      <c r="AN568" s="1" t="str">
        <f>Potentials!L566</f>
      </c>
      <c r="AO568" s="47" t="str">
        <f>IF(INDEX(Potentials!$A$1:$O$1000,MATCH(R568,Potentials!$A$1:$A$1000,0),MATCH("Origine setup",Potentials!$A$1:$O$1,0))&lt;&gt;"",0,
IF($A$2="Tous",
IF(AND($AM$2=0,$AN$2=0,DATE(YEAR(AN568),MONTH(AN568),DAY(AN568))&gt;=$O$6,(DATE(YEAR(AN568),MONTH(AN568),DAY(AN568))&lt;=$O$3),INDEX(Potentials!$A$1:$O$10000,MATCH(AM568,Potentials!$A$1:$A$1000,0),MATCH("Statut",Potentials!$A$1:$O$1,0))="9 -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IF(AND($AM$2&lt;&gt;0,$AN$2&lt;&gt;0,DATE(YEAR(AN568),MONTH(AN568),DAY(AN568))&gt;=$AM$2,(DATE(YEAR(AN568),MONTH(AN568),DAY(AN568))&lt;=$AN$2),INDEX(Potentials!$A$1:$O$10000,MATCH(AM568,Potentials!$A$1:$A$1000,0),MATCH("Statut",Potentials!$A$1:$O$1,0))="9 - Perdu"),1,0)),
IF(AND($AM$2=0,$AN$2=0,DATE(YEAR(AN568),MONTH(AN568),DAY(AN568))&gt;=$O$6,(DATE(YEAR(AN568),MONTH(AN568),DAY(AN568))&lt;=$O$3),INDEX(Potentials!$A$1:$O$1000,MATCH(AM568,Potentials!$A$1:$A$1000,0),MATCH("Groupe",Potentials!$A$1:$O$1,0))=$A$2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,MATCH(AM568,Potentials!$A$1:$A$1000,0),MATCH("Groupe",Potentials!$A$1:$O$1,0))=$A$2,INDEX(Potentials!$A$1:$O$10000,MATCH(AM568,Potentials!$A$1:$A$1000,0),MATCH("Statut",Potentials!$A$1:$O$1,0))="9 - Perdu"),1,0))))</f>
      </c>
      <c r="AP568" s="47" t="str">
        <f>IF(AO568&lt;&gt;0,SUM($AO$4:AO568),0)</f>
      </c>
      <c r="AQ568" s="1"/>
      <c r="AR568" s="17"/>
      <c r="AT568" t="str">
        <f>IF(COUNTIF($AT$4:AT567,Potentials!B566)&gt;0,"",Potentials!B566)</f>
      </c>
      <c r="AU568" s="2" t="str">
        <f t="array" ref="AU568" aca="1" ca="1">IF($A$2="Tous",SUMPRODUCT((Potentials!$F$2:$F$2000)*(Potentials!$B$2:$B$2000=AT568)*(Potentials!$E$2:$E$2000&lt;&gt;"8 - Gagne")*(Potentials!$E$2:$E$2000&lt;&gt;"9 - Perdu")*(Potentials!$E$2:$E$2000&lt;&gt;"10 - Gele"))
+SUMPRODUCT((Potentials!$F$2:$F$2000=0)*(Potentials!$B$2:$B$2000=AT568)*(Potentials!$D$2:$D$2000)*(Potentials!$E$2:$E$2000&lt;&gt;"8 - Gagne")*(Potentials!$E$2:$E$2000&lt;&gt;"9 - Perdu")*(Potentials!$E$2:$E$2000&lt;&gt;"10 - Gele")),
SUMPRODUCT((Potentials!$F$2:$F$2000)*(Potentials!$B$2:$B$2000=AT568)*(Potentials!$E$2:$E$2000&lt;&gt;"8 - Gagne")*(Potentials!$E$2:$E$2000&lt;&gt;"9 - Perdu")*(Potentials!$E$2:$E$2000&lt;&gt;"10 - Gele")*(Potentials!$O$2:$O$2000=$A$2))
+SUMPRODUCT((Potentials!$F$2:$F$2000=0)*(Potentials!$B$2:$B$2000=AT568)*(Potentials!$D$2:$D$2000)*(Potentials!$E$2:$E$2000&lt;&gt;"8 - Gagne")*(Potentials!$E$2:$E$2000&lt;&gt;"9 - Perdu")*(Potentials!$E$2:$E$2000&lt;&gt;"10 - Gele")*(Potentials!$O$2:$O$2000=$A$2)))</f>
      </c>
      <c r="BA568" t="str">
        <f>Potentials!A566</f>
      </c>
      <c r="BB568" s="2" t="str">
        <f t="array" ref="BB568" aca="1" ca="1">IF($A$2="Tous",SUMPRODUCT((Potentials!$F$2:$F$2000)*(Potentials!$A$2:$A$2000=BA568)*(Potentials!$E$2:$E$2000&lt;&gt;"8 - Gagne")*(Potentials!$E$2:$E$2000&lt;&gt;"9 - Perdu")*(Potentials!$E$2:$E$2000&lt;&gt;"10 - Gele"))
+SUMPRODUCT((Potentials!$F$2:$F$2000=0)*(Potentials!$A$2:$A$2000=BA568)*(Potentials!$D$2:$D$2000)*(Potentials!$E$2:$E$2000&lt;&gt;"8 - Gagne")*(Potentials!$E$2:$E$2000&lt;&gt;"9 - Perdu")*(Potentials!$E$2:$E$2000&lt;&gt;"10 - Gele")),
SUMPRODUCT((Potentials!$F$2:$F$2000)*(Potentials!$A$2:$A$2000=BA568)*(Potentials!$E$2:$E$2000&lt;&gt;"8 - Gagne")*(Potentials!$E$2:$E$2000&lt;&gt;"9 - Perdu")*(Potentials!$E$2:$E$2000&lt;&gt;"10 - Gele")*(Potentials!$O$2:$O$2000=$A$2))
+SUMPRODUCT((Potentials!$F$2:$F$2000=0)*(Potentials!$A$2:$A$2000=BA568)*(Potentials!$D$2:$D$2000)*(Potentials!$E$2:$E$2000&lt;&gt;"8 - Gagne")*(Potentials!$E$2:$E$2000&lt;&gt;"9 - Perdu")*(Potentials!$E$2:$E$2000&lt;&gt;"10 - Gele")*(Potentials!$O$2:$O$2000=$A$2)))</f>
      </c>
    </row>
    <row r="569" spans="1:113">
      <c r="R569" t="str">
        <f>Potentials!A567</f>
      </c>
      <c r="S569" s="1" t="str">
        <f>Potentials!M567</f>
      </c>
      <c r="T569" s="47" t="str">
        <f>IF(INDEX(Potentials!$A$1:$O$1000,MATCH(R569,Potentials!$A$1:$A$1000,0),MATCH("Origine setup",Potentials!$A$1:$O$1,0))&lt;&gt;"",0,
IF($A$2="Tous",
IF(AND($R$2=0,$S$2=0,DATE(YEAR(S569),MONTH(S569),DAY(S569))&gt;=$O$6,(DATE(YEAR(S569),MONTH(S569),DAY(S569))&lt;=$O$3),LEFT(R569,3)="PRA"),1,
IF(AND($R$2&lt;&gt;0,$S$2&lt;&gt;0,DATE(YEAR(S569),MONTH(S569),DAY(S569))&gt;=$R$2,(DATE(YEAR(S569),MONTH(S569),DAY(S569))&lt;=$S$2),LEFT(R569,3)="PRA"),1,0)),
IF(AND($R$2=0,$S$2=0,DATE(YEAR(S569),MONTH(S569),DAY(S569))&gt;=$O$6,(DATE(YEAR(S569),MONTH(S569),DAY(S569))&lt;=$O$3),INDEX(Potentials!$A$1:$O$1000,MATCH(R569,Potentials!$A$1:$A$1000,0),MATCH("Groupe",Potentials!$A$1:$O$1,0))=$A$2,LEFT(R569,3)="PRA"),1,
IF(AND($R$2&lt;&gt;0,$S$2&lt;&gt;0,DATE(YEAR(S569),MONTH(S569),DAY(S569))&gt;=$R$2,(DATE(YEAR(S569),MONTH(S569),DAY(S569))&lt;=$S$2),INDEX(Potentials!$A$1:$O$1000,MATCH(R569,Potentials!$A$1:$A$1000,0),MATCH("Groupe",Potentials!$A$1:$O$1,0))=$A$2,LEFT(R569,3)="PRA"),1,0))))</f>
      </c>
      <c r="U569" s="47" t="str">
        <f>IF(T569&lt;&gt;0,SUM($T$4:T569),0)</f>
      </c>
      <c r="V569" s="1"/>
      <c r="W569" s="17"/>
      <c r="Y569" t="str">
        <f>Projects!A567</f>
      </c>
      <c r="Z569" s="1" t="str">
        <f>Projects!I567</f>
      </c>
      <c r="AA569" s="47" t="str">
        <f>IF($A$2="Tous",
IF(AND($Y$2=0,$Z$2=0,DATE(YEAR(Z569),MONTH(Z569),DAY(Z569))&gt;=$O$6,(DATE(YEAR(Z569),MONTH(Z569),DAY(Z569))&lt;=$O$3)),1,
IF(AND($Y$2&lt;&gt;0,$Z$2&lt;&gt;0,DATE(YEAR(Z569),MONTH(Z569),DAY(Z569))&gt;=$Y$2,(DATE(YEAR(Z569),MONTH(Z569),DAY(Z569))&lt;=$Z$2)),1,0)),
IF(AND($Y$2=0,$Z$2=0,DATE(YEAR(Z569),MONTH(Z569),DAY(Z569))&gt;=$O$6,(DATE(YEAR(Z569),MONTH(Z569),DAY(Z569))&lt;=$O$3),INDEX(Projects!$A$1:$O$1000,MATCH(Y569,Projects!$A$1:$A$1000,0),MATCH("Groupe",Projects!$A$1:$O$1,0))=$A$2),1,
IF(AND($Y$2&lt;&gt;0,$Z$2&lt;&gt;0,DATE(YEAR(Z569),MONTH(Z569),DAY(Z569))&gt;=$Y$2,(DATE(YEAR(Z569),MONTH(Z569),DAY(Z569))&lt;=$Z$2),INDEX(Projects!$A$1:$O$1000,MATCH(Y569,Projects!$A$1:$A$1000,0),MATCH("Groupe",Projects!$A$1:$O$1,0))=$A$2),1,0)))</f>
      </c>
      <c r="AB569" s="47" t="str">
        <f>IF(AA569&lt;&gt;0,SUM($AA$4:AA569),0)</f>
      </c>
      <c r="AC569" s="1"/>
      <c r="AD569" s="17"/>
      <c r="AF569" t="str">
        <f>Projects!A567</f>
      </c>
      <c r="AG569" s="1" t="str">
        <f>Projects!D567</f>
      </c>
      <c r="AH569" s="47" t="str">
        <f>IF($A$2="Tous",
IF(AND($AF$2=0,$AG$2=0,DATE(YEAR(AG569),MONTH(AG569),DAY(AG569))&gt;=$O$6,(DATE(YEAR(AG569),MONTH(AG569),DAY(AG569))&lt;=$O$3)),1,
IF(AND($AF$2&lt;&gt;0,$AG$2&lt;&gt;0,DATE(YEAR(AG569),MONTH(AG569),DAY(AG569))&gt;=$AF$2,(DATE(YEAR(AG569),MONTH(AG569),DAY(AG569))&lt;=$AG$2)),1,0)),
IF(AND($AF$2=0,$AG$2=0,DATE(YEAR(AG569),MONTH(AG569),DAY(AG569))&gt;=$O$6,(DATE(YEAR(AG569),MONTH(AG569),DAY(AG569))&lt;=$O$3),INDEX(Projects!$A$1:$O$1000,MATCH(AF569,Projects!$A$1:$A$1000,0),MATCH("Groupe",Projects!$A$1:$O$1,0))=$A$2),1,
IF(AND($AF$2&lt;&gt;0,$AG$2&lt;&gt;0,DATE(YEAR(AG569),MONTH(AG569),DAY(AG569))&gt;=$AF$2,(DATE(YEAR(AG569),MONTH(AG569),DAY(AG569))&lt;=$AG$2),INDEX(Projects!$A$1:$O$1000,MATCH(AF569,Projects!$A$1:$A$1000,0),MATCH("Groupe",Projects!$A$1:$O$1,0))=$A$2),1,0)))</f>
      </c>
      <c r="AI569" s="47" t="str">
        <f>IF(AH569&lt;&gt;0,SUM($AH$4:AH569),0)</f>
      </c>
      <c r="AJ569" s="1"/>
      <c r="AK569" s="17"/>
      <c r="AM569" t="str">
        <f>Potentials!A567</f>
      </c>
      <c r="AN569" s="1" t="str">
        <f>Potentials!L567</f>
      </c>
      <c r="AO569" s="47" t="str">
        <f>IF(INDEX(Potentials!$A$1:$O$1000,MATCH(R569,Potentials!$A$1:$A$1000,0),MATCH("Origine setup",Potentials!$A$1:$O$1,0))&lt;&gt;"",0,
IF($A$2="Tous",
IF(AND($AM$2=0,$AN$2=0,DATE(YEAR(AN569),MONTH(AN569),DAY(AN569))&gt;=$O$6,(DATE(YEAR(AN569),MONTH(AN569),DAY(AN569))&lt;=$O$3),INDEX(Potentials!$A$1:$O$10000,MATCH(AM569,Potentials!$A$1:$A$1000,0),MATCH("Statut",Potentials!$A$1:$O$1,0))="9 -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IF(AND($AM$2&lt;&gt;0,$AN$2&lt;&gt;0,DATE(YEAR(AN569),MONTH(AN569),DAY(AN569))&gt;=$AM$2,(DATE(YEAR(AN569),MONTH(AN569),DAY(AN569))&lt;=$AN$2),INDEX(Potentials!$A$1:$O$10000,MATCH(AM569,Potentials!$A$1:$A$1000,0),MATCH("Statut",Potentials!$A$1:$O$1,0))="9 - Perdu"),1,0)),
IF(AND($AM$2=0,$AN$2=0,DATE(YEAR(AN569),MONTH(AN569),DAY(AN569))&gt;=$O$6,(DATE(YEAR(AN569),MONTH(AN569),DAY(AN569))&lt;=$O$3),INDEX(Potentials!$A$1:$O$1000,MATCH(AM569,Potentials!$A$1:$A$1000,0),MATCH("Groupe",Potentials!$A$1:$O$1,0))=$A$2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,MATCH(AM569,Potentials!$A$1:$A$1000,0),MATCH("Groupe",Potentials!$A$1:$O$1,0))=$A$2,INDEX(Potentials!$A$1:$O$10000,MATCH(AM569,Potentials!$A$1:$A$1000,0),MATCH("Statut",Potentials!$A$1:$O$1,0))="9 - Perdu"),1,0))))</f>
      </c>
      <c r="AP569" s="47" t="str">
        <f>IF(AO569&lt;&gt;0,SUM($AO$4:AO569),0)</f>
      </c>
      <c r="AQ569" s="1"/>
      <c r="AR569" s="17"/>
      <c r="AT569" t="str">
        <f>IF(COUNTIF($AT$4:AT568,Potentials!B567)&gt;0,"",Potentials!B567)</f>
      </c>
      <c r="AU569" s="2" t="str">
        <f t="array" ref="AU569" aca="1" ca="1">IF($A$2="Tous",SUMPRODUCT((Potentials!$F$2:$F$2000)*(Potentials!$B$2:$B$2000=AT569)*(Potentials!$E$2:$E$2000&lt;&gt;"8 - Gagne")*(Potentials!$E$2:$E$2000&lt;&gt;"9 - Perdu")*(Potentials!$E$2:$E$2000&lt;&gt;"10 - Gele"))
+SUMPRODUCT((Potentials!$F$2:$F$2000=0)*(Potentials!$B$2:$B$2000=AT569)*(Potentials!$D$2:$D$2000)*(Potentials!$E$2:$E$2000&lt;&gt;"8 - Gagne")*(Potentials!$E$2:$E$2000&lt;&gt;"9 - Perdu")*(Potentials!$E$2:$E$2000&lt;&gt;"10 - Gele")),
SUMPRODUCT((Potentials!$F$2:$F$2000)*(Potentials!$B$2:$B$2000=AT569)*(Potentials!$E$2:$E$2000&lt;&gt;"8 - Gagne")*(Potentials!$E$2:$E$2000&lt;&gt;"9 - Perdu")*(Potentials!$E$2:$E$2000&lt;&gt;"10 - Gele")*(Potentials!$O$2:$O$2000=$A$2))
+SUMPRODUCT((Potentials!$F$2:$F$2000=0)*(Potentials!$B$2:$B$2000=AT569)*(Potentials!$D$2:$D$2000)*(Potentials!$E$2:$E$2000&lt;&gt;"8 - Gagne")*(Potentials!$E$2:$E$2000&lt;&gt;"9 - Perdu")*(Potentials!$E$2:$E$2000&lt;&gt;"10 - Gele")*(Potentials!$O$2:$O$2000=$A$2)))</f>
      </c>
      <c r="BA569" t="str">
        <f>Potentials!A567</f>
      </c>
      <c r="BB569" s="2" t="str">
        <f t="array" ref="BB569" aca="1" ca="1">IF($A$2="Tous",SUMPRODUCT((Potentials!$F$2:$F$2000)*(Potentials!$A$2:$A$2000=BA569)*(Potentials!$E$2:$E$2000&lt;&gt;"8 - Gagne")*(Potentials!$E$2:$E$2000&lt;&gt;"9 - Perdu")*(Potentials!$E$2:$E$2000&lt;&gt;"10 - Gele"))
+SUMPRODUCT((Potentials!$F$2:$F$2000=0)*(Potentials!$A$2:$A$2000=BA569)*(Potentials!$D$2:$D$2000)*(Potentials!$E$2:$E$2000&lt;&gt;"8 - Gagne")*(Potentials!$E$2:$E$2000&lt;&gt;"9 - Perdu")*(Potentials!$E$2:$E$2000&lt;&gt;"10 - Gele")),
SUMPRODUCT((Potentials!$F$2:$F$2000)*(Potentials!$A$2:$A$2000=BA569)*(Potentials!$E$2:$E$2000&lt;&gt;"8 - Gagne")*(Potentials!$E$2:$E$2000&lt;&gt;"9 - Perdu")*(Potentials!$E$2:$E$2000&lt;&gt;"10 - Gele")*(Potentials!$O$2:$O$2000=$A$2))
+SUMPRODUCT((Potentials!$F$2:$F$2000=0)*(Potentials!$A$2:$A$2000=BA569)*(Potentials!$D$2:$D$2000)*(Potentials!$E$2:$E$2000&lt;&gt;"8 - Gagne")*(Potentials!$E$2:$E$2000&lt;&gt;"9 - Perdu")*(Potentials!$E$2:$E$2000&lt;&gt;"10 - Gele")*(Potentials!$O$2:$O$2000=$A$2)))</f>
      </c>
    </row>
    <row r="570" spans="1:113">
      <c r="R570" t="str">
        <f>Potentials!A568</f>
      </c>
      <c r="S570" s="1" t="str">
        <f>Potentials!M568</f>
      </c>
      <c r="T570" s="47" t="str">
        <f>IF(INDEX(Potentials!$A$1:$O$1000,MATCH(R570,Potentials!$A$1:$A$1000,0),MATCH("Origine setup",Potentials!$A$1:$O$1,0))&lt;&gt;"",0,
IF($A$2="Tous",
IF(AND($R$2=0,$S$2=0,DATE(YEAR(S570),MONTH(S570),DAY(S570))&gt;=$O$6,(DATE(YEAR(S570),MONTH(S570),DAY(S570))&lt;=$O$3),LEFT(R570,3)="PRA"),1,
IF(AND($R$2&lt;&gt;0,$S$2&lt;&gt;0,DATE(YEAR(S570),MONTH(S570),DAY(S570))&gt;=$R$2,(DATE(YEAR(S570),MONTH(S570),DAY(S570))&lt;=$S$2),LEFT(R570,3)="PRA"),1,0)),
IF(AND($R$2=0,$S$2=0,DATE(YEAR(S570),MONTH(S570),DAY(S570))&gt;=$O$6,(DATE(YEAR(S570),MONTH(S570),DAY(S570))&lt;=$O$3),INDEX(Potentials!$A$1:$O$1000,MATCH(R570,Potentials!$A$1:$A$1000,0),MATCH("Groupe",Potentials!$A$1:$O$1,0))=$A$2,LEFT(R570,3)="PRA"),1,
IF(AND($R$2&lt;&gt;0,$S$2&lt;&gt;0,DATE(YEAR(S570),MONTH(S570),DAY(S570))&gt;=$R$2,(DATE(YEAR(S570),MONTH(S570),DAY(S570))&lt;=$S$2),INDEX(Potentials!$A$1:$O$1000,MATCH(R570,Potentials!$A$1:$A$1000,0),MATCH("Groupe",Potentials!$A$1:$O$1,0))=$A$2,LEFT(R570,3)="PRA"),1,0))))</f>
      </c>
      <c r="U570" s="47" t="str">
        <f>IF(T570&lt;&gt;0,SUM($T$4:T570),0)</f>
      </c>
      <c r="V570" s="1"/>
      <c r="W570" s="17"/>
      <c r="Y570" t="str">
        <f>Projects!A568</f>
      </c>
      <c r="Z570" s="1" t="str">
        <f>Projects!I568</f>
      </c>
      <c r="AA570" s="47" t="str">
        <f>IF($A$2="Tous",
IF(AND($Y$2=0,$Z$2=0,DATE(YEAR(Z570),MONTH(Z570),DAY(Z570))&gt;=$O$6,(DATE(YEAR(Z570),MONTH(Z570),DAY(Z570))&lt;=$O$3)),1,
IF(AND($Y$2&lt;&gt;0,$Z$2&lt;&gt;0,DATE(YEAR(Z570),MONTH(Z570),DAY(Z570))&gt;=$Y$2,(DATE(YEAR(Z570),MONTH(Z570),DAY(Z570))&lt;=$Z$2)),1,0)),
IF(AND($Y$2=0,$Z$2=0,DATE(YEAR(Z570),MONTH(Z570),DAY(Z570))&gt;=$O$6,(DATE(YEAR(Z570),MONTH(Z570),DAY(Z570))&lt;=$O$3),INDEX(Projects!$A$1:$O$1000,MATCH(Y570,Projects!$A$1:$A$1000,0),MATCH("Groupe",Projects!$A$1:$O$1,0))=$A$2),1,
IF(AND($Y$2&lt;&gt;0,$Z$2&lt;&gt;0,DATE(YEAR(Z570),MONTH(Z570),DAY(Z570))&gt;=$Y$2,(DATE(YEAR(Z570),MONTH(Z570),DAY(Z570))&lt;=$Z$2),INDEX(Projects!$A$1:$O$1000,MATCH(Y570,Projects!$A$1:$A$1000,0),MATCH("Groupe",Projects!$A$1:$O$1,0))=$A$2),1,0)))</f>
      </c>
      <c r="AB570" s="47" t="str">
        <f>IF(AA570&lt;&gt;0,SUM($AA$4:AA570),0)</f>
      </c>
      <c r="AC570" s="1"/>
      <c r="AD570" s="17"/>
      <c r="AF570" t="str">
        <f>Projects!A568</f>
      </c>
      <c r="AG570" s="1" t="str">
        <f>Projects!D568</f>
      </c>
      <c r="AH570" s="47" t="str">
        <f>IF($A$2="Tous",
IF(AND($AF$2=0,$AG$2=0,DATE(YEAR(AG570),MONTH(AG570),DAY(AG570))&gt;=$O$6,(DATE(YEAR(AG570),MONTH(AG570),DAY(AG570))&lt;=$O$3)),1,
IF(AND($AF$2&lt;&gt;0,$AG$2&lt;&gt;0,DATE(YEAR(AG570),MONTH(AG570),DAY(AG570))&gt;=$AF$2,(DATE(YEAR(AG570),MONTH(AG570),DAY(AG570))&lt;=$AG$2)),1,0)),
IF(AND($AF$2=0,$AG$2=0,DATE(YEAR(AG570),MONTH(AG570),DAY(AG570))&gt;=$O$6,(DATE(YEAR(AG570),MONTH(AG570),DAY(AG570))&lt;=$O$3),INDEX(Projects!$A$1:$O$1000,MATCH(AF570,Projects!$A$1:$A$1000,0),MATCH("Groupe",Projects!$A$1:$O$1,0))=$A$2),1,
IF(AND($AF$2&lt;&gt;0,$AG$2&lt;&gt;0,DATE(YEAR(AG570),MONTH(AG570),DAY(AG570))&gt;=$AF$2,(DATE(YEAR(AG570),MONTH(AG570),DAY(AG570))&lt;=$AG$2),INDEX(Projects!$A$1:$O$1000,MATCH(AF570,Projects!$A$1:$A$1000,0),MATCH("Groupe",Projects!$A$1:$O$1,0))=$A$2),1,0)))</f>
      </c>
      <c r="AI570" s="47" t="str">
        <f>IF(AH570&lt;&gt;0,SUM($AH$4:AH570),0)</f>
      </c>
      <c r="AJ570" s="1"/>
      <c r="AK570" s="17"/>
      <c r="AM570" t="str">
        <f>Potentials!A568</f>
      </c>
      <c r="AN570" s="1" t="str">
        <f>Potentials!L568</f>
      </c>
      <c r="AO570" s="47" t="str">
        <f>IF(INDEX(Potentials!$A$1:$O$1000,MATCH(R570,Potentials!$A$1:$A$1000,0),MATCH("Origine setup",Potentials!$A$1:$O$1,0))&lt;&gt;"",0,
IF($A$2="Tous",
IF(AND($AM$2=0,$AN$2=0,DATE(YEAR(AN570),MONTH(AN570),DAY(AN570))&gt;=$O$6,(DATE(YEAR(AN570),MONTH(AN570),DAY(AN570))&lt;=$O$3),INDEX(Potentials!$A$1:$O$10000,MATCH(AM570,Potentials!$A$1:$A$1000,0),MATCH("Statut",Potentials!$A$1:$O$1,0))="9 -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IF(AND($AM$2&lt;&gt;0,$AN$2&lt;&gt;0,DATE(YEAR(AN570),MONTH(AN570),DAY(AN570))&gt;=$AM$2,(DATE(YEAR(AN570),MONTH(AN570),DAY(AN570))&lt;=$AN$2),INDEX(Potentials!$A$1:$O$10000,MATCH(AM570,Potentials!$A$1:$A$1000,0),MATCH("Statut",Potentials!$A$1:$O$1,0))="9 - Perdu"),1,0)),
IF(AND($AM$2=0,$AN$2=0,DATE(YEAR(AN570),MONTH(AN570),DAY(AN570))&gt;=$O$6,(DATE(YEAR(AN570),MONTH(AN570),DAY(AN570))&lt;=$O$3),INDEX(Potentials!$A$1:$O$1000,MATCH(AM570,Potentials!$A$1:$A$1000,0),MATCH("Groupe",Potentials!$A$1:$O$1,0))=$A$2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,MATCH(AM570,Potentials!$A$1:$A$1000,0),MATCH("Groupe",Potentials!$A$1:$O$1,0))=$A$2,INDEX(Potentials!$A$1:$O$10000,MATCH(AM570,Potentials!$A$1:$A$1000,0),MATCH("Statut",Potentials!$A$1:$O$1,0))="9 - Perdu"),1,0))))</f>
      </c>
      <c r="AP570" s="47" t="str">
        <f>IF(AO570&lt;&gt;0,SUM($AO$4:AO570),0)</f>
      </c>
      <c r="AQ570" s="1"/>
      <c r="AR570" s="17"/>
      <c r="AT570" t="str">
        <f>IF(COUNTIF($AT$4:AT569,Potentials!B568)&gt;0,"",Potentials!B568)</f>
      </c>
      <c r="AU570" s="2" t="str">
        <f t="array" ref="AU570" aca="1" ca="1">IF($A$2="Tous",SUMPRODUCT((Potentials!$F$2:$F$2000)*(Potentials!$B$2:$B$2000=AT570)*(Potentials!$E$2:$E$2000&lt;&gt;"8 - Gagne")*(Potentials!$E$2:$E$2000&lt;&gt;"9 - Perdu")*(Potentials!$E$2:$E$2000&lt;&gt;"10 - Gele"))
+SUMPRODUCT((Potentials!$F$2:$F$2000=0)*(Potentials!$B$2:$B$2000=AT570)*(Potentials!$D$2:$D$2000)*(Potentials!$E$2:$E$2000&lt;&gt;"8 - Gagne")*(Potentials!$E$2:$E$2000&lt;&gt;"9 - Perdu")*(Potentials!$E$2:$E$2000&lt;&gt;"10 - Gele")),
SUMPRODUCT((Potentials!$F$2:$F$2000)*(Potentials!$B$2:$B$2000=AT570)*(Potentials!$E$2:$E$2000&lt;&gt;"8 - Gagne")*(Potentials!$E$2:$E$2000&lt;&gt;"9 - Perdu")*(Potentials!$E$2:$E$2000&lt;&gt;"10 - Gele")*(Potentials!$O$2:$O$2000=$A$2))
+SUMPRODUCT((Potentials!$F$2:$F$2000=0)*(Potentials!$B$2:$B$2000=AT570)*(Potentials!$D$2:$D$2000)*(Potentials!$E$2:$E$2000&lt;&gt;"8 - Gagne")*(Potentials!$E$2:$E$2000&lt;&gt;"9 - Perdu")*(Potentials!$E$2:$E$2000&lt;&gt;"10 - Gele")*(Potentials!$O$2:$O$2000=$A$2)))</f>
      </c>
      <c r="BA570" t="str">
        <f>Potentials!A568</f>
      </c>
      <c r="BB570" s="2" t="str">
        <f t="array" ref="BB570" aca="1" ca="1">IF($A$2="Tous",SUMPRODUCT((Potentials!$F$2:$F$2000)*(Potentials!$A$2:$A$2000=BA570)*(Potentials!$E$2:$E$2000&lt;&gt;"8 - Gagne")*(Potentials!$E$2:$E$2000&lt;&gt;"9 - Perdu")*(Potentials!$E$2:$E$2000&lt;&gt;"10 - Gele"))
+SUMPRODUCT((Potentials!$F$2:$F$2000=0)*(Potentials!$A$2:$A$2000=BA570)*(Potentials!$D$2:$D$2000)*(Potentials!$E$2:$E$2000&lt;&gt;"8 - Gagne")*(Potentials!$E$2:$E$2000&lt;&gt;"9 - Perdu")*(Potentials!$E$2:$E$2000&lt;&gt;"10 - Gele")),
SUMPRODUCT((Potentials!$F$2:$F$2000)*(Potentials!$A$2:$A$2000=BA570)*(Potentials!$E$2:$E$2000&lt;&gt;"8 - Gagne")*(Potentials!$E$2:$E$2000&lt;&gt;"9 - Perdu")*(Potentials!$E$2:$E$2000&lt;&gt;"10 - Gele")*(Potentials!$O$2:$O$2000=$A$2))
+SUMPRODUCT((Potentials!$F$2:$F$2000=0)*(Potentials!$A$2:$A$2000=BA570)*(Potentials!$D$2:$D$2000)*(Potentials!$E$2:$E$2000&lt;&gt;"8 - Gagne")*(Potentials!$E$2:$E$2000&lt;&gt;"9 - Perdu")*(Potentials!$E$2:$E$2000&lt;&gt;"10 - Gele")*(Potentials!$O$2:$O$2000=$A$2)))</f>
      </c>
    </row>
    <row r="571" spans="1:113">
      <c r="R571" t="str">
        <f>Potentials!A569</f>
      </c>
      <c r="S571" s="1" t="str">
        <f>Potentials!M569</f>
      </c>
      <c r="T571" s="47" t="str">
        <f>IF(INDEX(Potentials!$A$1:$O$1000,MATCH(R571,Potentials!$A$1:$A$1000,0),MATCH("Origine setup",Potentials!$A$1:$O$1,0))&lt;&gt;"",0,
IF($A$2="Tous",
IF(AND($R$2=0,$S$2=0,DATE(YEAR(S571),MONTH(S571),DAY(S571))&gt;=$O$6,(DATE(YEAR(S571),MONTH(S571),DAY(S571))&lt;=$O$3),LEFT(R571,3)="PRA"),1,
IF(AND($R$2&lt;&gt;0,$S$2&lt;&gt;0,DATE(YEAR(S571),MONTH(S571),DAY(S571))&gt;=$R$2,(DATE(YEAR(S571),MONTH(S571),DAY(S571))&lt;=$S$2),LEFT(R571,3)="PRA"),1,0)),
IF(AND($R$2=0,$S$2=0,DATE(YEAR(S571),MONTH(S571),DAY(S571))&gt;=$O$6,(DATE(YEAR(S571),MONTH(S571),DAY(S571))&lt;=$O$3),INDEX(Potentials!$A$1:$O$1000,MATCH(R571,Potentials!$A$1:$A$1000,0),MATCH("Groupe",Potentials!$A$1:$O$1,0))=$A$2,LEFT(R571,3)="PRA"),1,
IF(AND($R$2&lt;&gt;0,$S$2&lt;&gt;0,DATE(YEAR(S571),MONTH(S571),DAY(S571))&gt;=$R$2,(DATE(YEAR(S571),MONTH(S571),DAY(S571))&lt;=$S$2),INDEX(Potentials!$A$1:$O$1000,MATCH(R571,Potentials!$A$1:$A$1000,0),MATCH("Groupe",Potentials!$A$1:$O$1,0))=$A$2,LEFT(R571,3)="PRA"),1,0))))</f>
      </c>
      <c r="U571" s="47" t="str">
        <f>IF(T571&lt;&gt;0,SUM($T$4:T571),0)</f>
      </c>
      <c r="V571" s="1"/>
      <c r="W571" s="17"/>
      <c r="Y571" t="str">
        <f>Projects!A569</f>
      </c>
      <c r="Z571" s="1" t="str">
        <f>Projects!I569</f>
      </c>
      <c r="AA571" s="47" t="str">
        <f>IF($A$2="Tous",
IF(AND($Y$2=0,$Z$2=0,DATE(YEAR(Z571),MONTH(Z571),DAY(Z571))&gt;=$O$6,(DATE(YEAR(Z571),MONTH(Z571),DAY(Z571))&lt;=$O$3)),1,
IF(AND($Y$2&lt;&gt;0,$Z$2&lt;&gt;0,DATE(YEAR(Z571),MONTH(Z571),DAY(Z571))&gt;=$Y$2,(DATE(YEAR(Z571),MONTH(Z571),DAY(Z571))&lt;=$Z$2)),1,0)),
IF(AND($Y$2=0,$Z$2=0,DATE(YEAR(Z571),MONTH(Z571),DAY(Z571))&gt;=$O$6,(DATE(YEAR(Z571),MONTH(Z571),DAY(Z571))&lt;=$O$3),INDEX(Projects!$A$1:$O$1000,MATCH(Y571,Projects!$A$1:$A$1000,0),MATCH("Groupe",Projects!$A$1:$O$1,0))=$A$2),1,
IF(AND($Y$2&lt;&gt;0,$Z$2&lt;&gt;0,DATE(YEAR(Z571),MONTH(Z571),DAY(Z571))&gt;=$Y$2,(DATE(YEAR(Z571),MONTH(Z571),DAY(Z571))&lt;=$Z$2),INDEX(Projects!$A$1:$O$1000,MATCH(Y571,Projects!$A$1:$A$1000,0),MATCH("Groupe",Projects!$A$1:$O$1,0))=$A$2),1,0)))</f>
      </c>
      <c r="AB571" s="47" t="str">
        <f>IF(AA571&lt;&gt;0,SUM($AA$4:AA571),0)</f>
      </c>
      <c r="AC571" s="1"/>
      <c r="AD571" s="17"/>
      <c r="AF571" t="str">
        <f>Projects!A569</f>
      </c>
      <c r="AG571" s="1" t="str">
        <f>Projects!D569</f>
      </c>
      <c r="AH571" s="47" t="str">
        <f>IF($A$2="Tous",
IF(AND($AF$2=0,$AG$2=0,DATE(YEAR(AG571),MONTH(AG571),DAY(AG571))&gt;=$O$6,(DATE(YEAR(AG571),MONTH(AG571),DAY(AG571))&lt;=$O$3)),1,
IF(AND($AF$2&lt;&gt;0,$AG$2&lt;&gt;0,DATE(YEAR(AG571),MONTH(AG571),DAY(AG571))&gt;=$AF$2,(DATE(YEAR(AG571),MONTH(AG571),DAY(AG571))&lt;=$AG$2)),1,0)),
IF(AND($AF$2=0,$AG$2=0,DATE(YEAR(AG571),MONTH(AG571),DAY(AG571))&gt;=$O$6,(DATE(YEAR(AG571),MONTH(AG571),DAY(AG571))&lt;=$O$3),INDEX(Projects!$A$1:$O$1000,MATCH(AF571,Projects!$A$1:$A$1000,0),MATCH("Groupe",Projects!$A$1:$O$1,0))=$A$2),1,
IF(AND($AF$2&lt;&gt;0,$AG$2&lt;&gt;0,DATE(YEAR(AG571),MONTH(AG571),DAY(AG571))&gt;=$AF$2,(DATE(YEAR(AG571),MONTH(AG571),DAY(AG571))&lt;=$AG$2),INDEX(Projects!$A$1:$O$1000,MATCH(AF571,Projects!$A$1:$A$1000,0),MATCH("Groupe",Projects!$A$1:$O$1,0))=$A$2),1,0)))</f>
      </c>
      <c r="AI571" s="47" t="str">
        <f>IF(AH571&lt;&gt;0,SUM($AH$4:AH571),0)</f>
      </c>
      <c r="AJ571" s="1"/>
      <c r="AK571" s="17"/>
      <c r="AM571" t="str">
        <f>Potentials!A569</f>
      </c>
      <c r="AN571" s="1" t="str">
        <f>Potentials!L569</f>
      </c>
      <c r="AO571" s="47" t="str">
        <f>IF(INDEX(Potentials!$A$1:$O$1000,MATCH(R571,Potentials!$A$1:$A$1000,0),MATCH("Origine setup",Potentials!$A$1:$O$1,0))&lt;&gt;"",0,
IF($A$2="Tous",
IF(AND($AM$2=0,$AN$2=0,DATE(YEAR(AN571),MONTH(AN571),DAY(AN571))&gt;=$O$6,(DATE(YEAR(AN571),MONTH(AN571),DAY(AN571))&lt;=$O$3),INDEX(Potentials!$A$1:$O$10000,MATCH(AM571,Potentials!$A$1:$A$1000,0),MATCH("Statut",Potentials!$A$1:$O$1,0))="9 -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IF(AND($AM$2&lt;&gt;0,$AN$2&lt;&gt;0,DATE(YEAR(AN571),MONTH(AN571),DAY(AN571))&gt;=$AM$2,(DATE(YEAR(AN571),MONTH(AN571),DAY(AN571))&lt;=$AN$2),INDEX(Potentials!$A$1:$O$10000,MATCH(AM571,Potentials!$A$1:$A$1000,0),MATCH("Statut",Potentials!$A$1:$O$1,0))="9 - Perdu"),1,0)),
IF(AND($AM$2=0,$AN$2=0,DATE(YEAR(AN571),MONTH(AN571),DAY(AN571))&gt;=$O$6,(DATE(YEAR(AN571),MONTH(AN571),DAY(AN571))&lt;=$O$3),INDEX(Potentials!$A$1:$O$1000,MATCH(AM571,Potentials!$A$1:$A$1000,0),MATCH("Groupe",Potentials!$A$1:$O$1,0))=$A$2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,MATCH(AM571,Potentials!$A$1:$A$1000,0),MATCH("Groupe",Potentials!$A$1:$O$1,0))=$A$2,INDEX(Potentials!$A$1:$O$10000,MATCH(AM571,Potentials!$A$1:$A$1000,0),MATCH("Statut",Potentials!$A$1:$O$1,0))="9 - Perdu"),1,0))))</f>
      </c>
      <c r="AP571" s="47" t="str">
        <f>IF(AO571&lt;&gt;0,SUM($AO$4:AO571),0)</f>
      </c>
      <c r="AQ571" s="1"/>
      <c r="AR571" s="17"/>
      <c r="AT571" t="str">
        <f>IF(COUNTIF($AT$4:AT570,Potentials!B569)&gt;0,"",Potentials!B569)</f>
      </c>
      <c r="AU571" s="2" t="str">
        <f t="array" ref="AU571" aca="1" ca="1">IF($A$2="Tous",SUMPRODUCT((Potentials!$F$2:$F$2000)*(Potentials!$B$2:$B$2000=AT571)*(Potentials!$E$2:$E$2000&lt;&gt;"8 - Gagne")*(Potentials!$E$2:$E$2000&lt;&gt;"9 - Perdu")*(Potentials!$E$2:$E$2000&lt;&gt;"10 - Gele"))
+SUMPRODUCT((Potentials!$F$2:$F$2000=0)*(Potentials!$B$2:$B$2000=AT571)*(Potentials!$D$2:$D$2000)*(Potentials!$E$2:$E$2000&lt;&gt;"8 - Gagne")*(Potentials!$E$2:$E$2000&lt;&gt;"9 - Perdu")*(Potentials!$E$2:$E$2000&lt;&gt;"10 - Gele")),
SUMPRODUCT((Potentials!$F$2:$F$2000)*(Potentials!$B$2:$B$2000=AT571)*(Potentials!$E$2:$E$2000&lt;&gt;"8 - Gagne")*(Potentials!$E$2:$E$2000&lt;&gt;"9 - Perdu")*(Potentials!$E$2:$E$2000&lt;&gt;"10 - Gele")*(Potentials!$O$2:$O$2000=$A$2))
+SUMPRODUCT((Potentials!$F$2:$F$2000=0)*(Potentials!$B$2:$B$2000=AT571)*(Potentials!$D$2:$D$2000)*(Potentials!$E$2:$E$2000&lt;&gt;"8 - Gagne")*(Potentials!$E$2:$E$2000&lt;&gt;"9 - Perdu")*(Potentials!$E$2:$E$2000&lt;&gt;"10 - Gele")*(Potentials!$O$2:$O$2000=$A$2)))</f>
      </c>
      <c r="BA571" t="str">
        <f>Potentials!A569</f>
      </c>
      <c r="BB571" s="2" t="str">
        <f t="array" ref="BB571" aca="1" ca="1">IF($A$2="Tous",SUMPRODUCT((Potentials!$F$2:$F$2000)*(Potentials!$A$2:$A$2000=BA571)*(Potentials!$E$2:$E$2000&lt;&gt;"8 - Gagne")*(Potentials!$E$2:$E$2000&lt;&gt;"9 - Perdu")*(Potentials!$E$2:$E$2000&lt;&gt;"10 - Gele"))
+SUMPRODUCT((Potentials!$F$2:$F$2000=0)*(Potentials!$A$2:$A$2000=BA571)*(Potentials!$D$2:$D$2000)*(Potentials!$E$2:$E$2000&lt;&gt;"8 - Gagne")*(Potentials!$E$2:$E$2000&lt;&gt;"9 - Perdu")*(Potentials!$E$2:$E$2000&lt;&gt;"10 - Gele")),
SUMPRODUCT((Potentials!$F$2:$F$2000)*(Potentials!$A$2:$A$2000=BA571)*(Potentials!$E$2:$E$2000&lt;&gt;"8 - Gagne")*(Potentials!$E$2:$E$2000&lt;&gt;"9 - Perdu")*(Potentials!$E$2:$E$2000&lt;&gt;"10 - Gele")*(Potentials!$O$2:$O$2000=$A$2))
+SUMPRODUCT((Potentials!$F$2:$F$2000=0)*(Potentials!$A$2:$A$2000=BA571)*(Potentials!$D$2:$D$2000)*(Potentials!$E$2:$E$2000&lt;&gt;"8 - Gagne")*(Potentials!$E$2:$E$2000&lt;&gt;"9 - Perdu")*(Potentials!$E$2:$E$2000&lt;&gt;"10 - Gele")*(Potentials!$O$2:$O$2000=$A$2)))</f>
      </c>
    </row>
    <row r="572" spans="1:113">
      <c r="R572" t="str">
        <f>Potentials!A570</f>
      </c>
      <c r="S572" s="1" t="str">
        <f>Potentials!M570</f>
      </c>
      <c r="T572" s="47" t="str">
        <f>IF(INDEX(Potentials!$A$1:$O$1000,MATCH(R572,Potentials!$A$1:$A$1000,0),MATCH("Origine setup",Potentials!$A$1:$O$1,0))&lt;&gt;"",0,
IF($A$2="Tous",
IF(AND($R$2=0,$S$2=0,DATE(YEAR(S572),MONTH(S572),DAY(S572))&gt;=$O$6,(DATE(YEAR(S572),MONTH(S572),DAY(S572))&lt;=$O$3),LEFT(R572,3)="PRA"),1,
IF(AND($R$2&lt;&gt;0,$S$2&lt;&gt;0,DATE(YEAR(S572),MONTH(S572),DAY(S572))&gt;=$R$2,(DATE(YEAR(S572),MONTH(S572),DAY(S572))&lt;=$S$2),LEFT(R572,3)="PRA"),1,0)),
IF(AND($R$2=0,$S$2=0,DATE(YEAR(S572),MONTH(S572),DAY(S572))&gt;=$O$6,(DATE(YEAR(S572),MONTH(S572),DAY(S572))&lt;=$O$3),INDEX(Potentials!$A$1:$O$1000,MATCH(R572,Potentials!$A$1:$A$1000,0),MATCH("Groupe",Potentials!$A$1:$O$1,0))=$A$2,LEFT(R572,3)="PRA"),1,
IF(AND($R$2&lt;&gt;0,$S$2&lt;&gt;0,DATE(YEAR(S572),MONTH(S572),DAY(S572))&gt;=$R$2,(DATE(YEAR(S572),MONTH(S572),DAY(S572))&lt;=$S$2),INDEX(Potentials!$A$1:$O$1000,MATCH(R572,Potentials!$A$1:$A$1000,0),MATCH("Groupe",Potentials!$A$1:$O$1,0))=$A$2,LEFT(R572,3)="PRA"),1,0))))</f>
      </c>
      <c r="U572" s="47" t="str">
        <f>IF(T572&lt;&gt;0,SUM($T$4:T572),0)</f>
      </c>
      <c r="V572" s="1"/>
      <c r="W572" s="17"/>
      <c r="Y572" t="str">
        <f>Projects!A570</f>
      </c>
      <c r="Z572" s="1" t="str">
        <f>Projects!I570</f>
      </c>
      <c r="AA572" s="47" t="str">
        <f>IF($A$2="Tous",
IF(AND($Y$2=0,$Z$2=0,DATE(YEAR(Z572),MONTH(Z572),DAY(Z572))&gt;=$O$6,(DATE(YEAR(Z572),MONTH(Z572),DAY(Z572))&lt;=$O$3)),1,
IF(AND($Y$2&lt;&gt;0,$Z$2&lt;&gt;0,DATE(YEAR(Z572),MONTH(Z572),DAY(Z572))&gt;=$Y$2,(DATE(YEAR(Z572),MONTH(Z572),DAY(Z572))&lt;=$Z$2)),1,0)),
IF(AND($Y$2=0,$Z$2=0,DATE(YEAR(Z572),MONTH(Z572),DAY(Z572))&gt;=$O$6,(DATE(YEAR(Z572),MONTH(Z572),DAY(Z572))&lt;=$O$3),INDEX(Projects!$A$1:$O$1000,MATCH(Y572,Projects!$A$1:$A$1000,0),MATCH("Groupe",Projects!$A$1:$O$1,0))=$A$2),1,
IF(AND($Y$2&lt;&gt;0,$Z$2&lt;&gt;0,DATE(YEAR(Z572),MONTH(Z572),DAY(Z572))&gt;=$Y$2,(DATE(YEAR(Z572),MONTH(Z572),DAY(Z572))&lt;=$Z$2),INDEX(Projects!$A$1:$O$1000,MATCH(Y572,Projects!$A$1:$A$1000,0),MATCH("Groupe",Projects!$A$1:$O$1,0))=$A$2),1,0)))</f>
      </c>
      <c r="AB572" s="47" t="str">
        <f>IF(AA572&lt;&gt;0,SUM($AA$4:AA572),0)</f>
      </c>
      <c r="AC572" s="1"/>
      <c r="AD572" s="17"/>
      <c r="AF572" t="str">
        <f>Projects!A570</f>
      </c>
      <c r="AG572" s="1" t="str">
        <f>Projects!D570</f>
      </c>
      <c r="AH572" s="47" t="str">
        <f>IF($A$2="Tous",
IF(AND($AF$2=0,$AG$2=0,DATE(YEAR(AG572),MONTH(AG572),DAY(AG572))&gt;=$O$6,(DATE(YEAR(AG572),MONTH(AG572),DAY(AG572))&lt;=$O$3)),1,
IF(AND($AF$2&lt;&gt;0,$AG$2&lt;&gt;0,DATE(YEAR(AG572),MONTH(AG572),DAY(AG572))&gt;=$AF$2,(DATE(YEAR(AG572),MONTH(AG572),DAY(AG572))&lt;=$AG$2)),1,0)),
IF(AND($AF$2=0,$AG$2=0,DATE(YEAR(AG572),MONTH(AG572),DAY(AG572))&gt;=$O$6,(DATE(YEAR(AG572),MONTH(AG572),DAY(AG572))&lt;=$O$3),INDEX(Projects!$A$1:$O$1000,MATCH(AF572,Projects!$A$1:$A$1000,0),MATCH("Groupe",Projects!$A$1:$O$1,0))=$A$2),1,
IF(AND($AF$2&lt;&gt;0,$AG$2&lt;&gt;0,DATE(YEAR(AG572),MONTH(AG572),DAY(AG572))&gt;=$AF$2,(DATE(YEAR(AG572),MONTH(AG572),DAY(AG572))&lt;=$AG$2),INDEX(Projects!$A$1:$O$1000,MATCH(AF572,Projects!$A$1:$A$1000,0),MATCH("Groupe",Projects!$A$1:$O$1,0))=$A$2),1,0)))</f>
      </c>
      <c r="AI572" s="47" t="str">
        <f>IF(AH572&lt;&gt;0,SUM($AH$4:AH572),0)</f>
      </c>
      <c r="AJ572" s="1"/>
      <c r="AK572" s="17"/>
      <c r="AM572" t="str">
        <f>Potentials!A570</f>
      </c>
      <c r="AN572" s="1" t="str">
        <f>Potentials!L570</f>
      </c>
      <c r="AO572" s="47" t="str">
        <f>IF(INDEX(Potentials!$A$1:$O$1000,MATCH(R572,Potentials!$A$1:$A$1000,0),MATCH("Origine setup",Potentials!$A$1:$O$1,0))&lt;&gt;"",0,
IF($A$2="Tous",
IF(AND($AM$2=0,$AN$2=0,DATE(YEAR(AN572),MONTH(AN572),DAY(AN572))&gt;=$O$6,(DATE(YEAR(AN572),MONTH(AN572),DAY(AN572))&lt;=$O$3),INDEX(Potentials!$A$1:$O$10000,MATCH(AM572,Potentials!$A$1:$A$1000,0),MATCH("Statut",Potentials!$A$1:$O$1,0))="9 -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IF(AND($AM$2&lt;&gt;0,$AN$2&lt;&gt;0,DATE(YEAR(AN572),MONTH(AN572),DAY(AN572))&gt;=$AM$2,(DATE(YEAR(AN572),MONTH(AN572),DAY(AN572))&lt;=$AN$2),INDEX(Potentials!$A$1:$O$10000,MATCH(AM572,Potentials!$A$1:$A$1000,0),MATCH("Statut",Potentials!$A$1:$O$1,0))="9 - Perdu"),1,0)),
IF(AND($AM$2=0,$AN$2=0,DATE(YEAR(AN572),MONTH(AN572),DAY(AN572))&gt;=$O$6,(DATE(YEAR(AN572),MONTH(AN572),DAY(AN572))&lt;=$O$3),INDEX(Potentials!$A$1:$O$1000,MATCH(AM572,Potentials!$A$1:$A$1000,0),MATCH("Groupe",Potentials!$A$1:$O$1,0))=$A$2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,MATCH(AM572,Potentials!$A$1:$A$1000,0),MATCH("Groupe",Potentials!$A$1:$O$1,0))=$A$2,INDEX(Potentials!$A$1:$O$10000,MATCH(AM572,Potentials!$A$1:$A$1000,0),MATCH("Statut",Potentials!$A$1:$O$1,0))="9 - Perdu"),1,0))))</f>
      </c>
      <c r="AP572" s="47" t="str">
        <f>IF(AO572&lt;&gt;0,SUM($AO$4:AO572),0)</f>
      </c>
      <c r="AQ572" s="1"/>
      <c r="AR572" s="17"/>
      <c r="AT572" t="str">
        <f>IF(COUNTIF($AT$4:AT571,Potentials!B570)&gt;0,"",Potentials!B570)</f>
      </c>
      <c r="AU572" s="2" t="str">
        <f t="array" ref="AU572" aca="1" ca="1">IF($A$2="Tous",SUMPRODUCT((Potentials!$F$2:$F$2000)*(Potentials!$B$2:$B$2000=AT572)*(Potentials!$E$2:$E$2000&lt;&gt;"8 - Gagne")*(Potentials!$E$2:$E$2000&lt;&gt;"9 - Perdu")*(Potentials!$E$2:$E$2000&lt;&gt;"10 - Gele"))
+SUMPRODUCT((Potentials!$F$2:$F$2000=0)*(Potentials!$B$2:$B$2000=AT572)*(Potentials!$D$2:$D$2000)*(Potentials!$E$2:$E$2000&lt;&gt;"8 - Gagne")*(Potentials!$E$2:$E$2000&lt;&gt;"9 - Perdu")*(Potentials!$E$2:$E$2000&lt;&gt;"10 - Gele")),
SUMPRODUCT((Potentials!$F$2:$F$2000)*(Potentials!$B$2:$B$2000=AT572)*(Potentials!$E$2:$E$2000&lt;&gt;"8 - Gagne")*(Potentials!$E$2:$E$2000&lt;&gt;"9 - Perdu")*(Potentials!$E$2:$E$2000&lt;&gt;"10 - Gele")*(Potentials!$O$2:$O$2000=$A$2))
+SUMPRODUCT((Potentials!$F$2:$F$2000=0)*(Potentials!$B$2:$B$2000=AT572)*(Potentials!$D$2:$D$2000)*(Potentials!$E$2:$E$2000&lt;&gt;"8 - Gagne")*(Potentials!$E$2:$E$2000&lt;&gt;"9 - Perdu")*(Potentials!$E$2:$E$2000&lt;&gt;"10 - Gele")*(Potentials!$O$2:$O$2000=$A$2)))</f>
      </c>
      <c r="BA572" t="str">
        <f>Potentials!A570</f>
      </c>
      <c r="BB572" s="2" t="str">
        <f t="array" ref="BB572" aca="1" ca="1">IF($A$2="Tous",SUMPRODUCT((Potentials!$F$2:$F$2000)*(Potentials!$A$2:$A$2000=BA572)*(Potentials!$E$2:$E$2000&lt;&gt;"8 - Gagne")*(Potentials!$E$2:$E$2000&lt;&gt;"9 - Perdu")*(Potentials!$E$2:$E$2000&lt;&gt;"10 - Gele"))
+SUMPRODUCT((Potentials!$F$2:$F$2000=0)*(Potentials!$A$2:$A$2000=BA572)*(Potentials!$D$2:$D$2000)*(Potentials!$E$2:$E$2000&lt;&gt;"8 - Gagne")*(Potentials!$E$2:$E$2000&lt;&gt;"9 - Perdu")*(Potentials!$E$2:$E$2000&lt;&gt;"10 - Gele")),
SUMPRODUCT((Potentials!$F$2:$F$2000)*(Potentials!$A$2:$A$2000=BA572)*(Potentials!$E$2:$E$2000&lt;&gt;"8 - Gagne")*(Potentials!$E$2:$E$2000&lt;&gt;"9 - Perdu")*(Potentials!$E$2:$E$2000&lt;&gt;"10 - Gele")*(Potentials!$O$2:$O$2000=$A$2))
+SUMPRODUCT((Potentials!$F$2:$F$2000=0)*(Potentials!$A$2:$A$2000=BA572)*(Potentials!$D$2:$D$2000)*(Potentials!$E$2:$E$2000&lt;&gt;"8 - Gagne")*(Potentials!$E$2:$E$2000&lt;&gt;"9 - Perdu")*(Potentials!$E$2:$E$2000&lt;&gt;"10 - Gele")*(Potentials!$O$2:$O$2000=$A$2)))</f>
      </c>
    </row>
    <row r="573" spans="1:113">
      <c r="R573" t="str">
        <f>Potentials!A571</f>
      </c>
      <c r="S573" s="1" t="str">
        <f>Potentials!M571</f>
      </c>
      <c r="T573" s="47" t="str">
        <f>IF(INDEX(Potentials!$A$1:$O$1000,MATCH(R573,Potentials!$A$1:$A$1000,0),MATCH("Origine setup",Potentials!$A$1:$O$1,0))&lt;&gt;"",0,
IF($A$2="Tous",
IF(AND($R$2=0,$S$2=0,DATE(YEAR(S573),MONTH(S573),DAY(S573))&gt;=$O$6,(DATE(YEAR(S573),MONTH(S573),DAY(S573))&lt;=$O$3),LEFT(R573,3)="PRA"),1,
IF(AND($R$2&lt;&gt;0,$S$2&lt;&gt;0,DATE(YEAR(S573),MONTH(S573),DAY(S573))&gt;=$R$2,(DATE(YEAR(S573),MONTH(S573),DAY(S573))&lt;=$S$2),LEFT(R573,3)="PRA"),1,0)),
IF(AND($R$2=0,$S$2=0,DATE(YEAR(S573),MONTH(S573),DAY(S573))&gt;=$O$6,(DATE(YEAR(S573),MONTH(S573),DAY(S573))&lt;=$O$3),INDEX(Potentials!$A$1:$O$1000,MATCH(R573,Potentials!$A$1:$A$1000,0),MATCH("Groupe",Potentials!$A$1:$O$1,0))=$A$2,LEFT(R573,3)="PRA"),1,
IF(AND($R$2&lt;&gt;0,$S$2&lt;&gt;0,DATE(YEAR(S573),MONTH(S573),DAY(S573))&gt;=$R$2,(DATE(YEAR(S573),MONTH(S573),DAY(S573))&lt;=$S$2),INDEX(Potentials!$A$1:$O$1000,MATCH(R573,Potentials!$A$1:$A$1000,0),MATCH("Groupe",Potentials!$A$1:$O$1,0))=$A$2,LEFT(R573,3)="PRA"),1,0))))</f>
      </c>
      <c r="U573" s="47" t="str">
        <f>IF(T573&lt;&gt;0,SUM($T$4:T573),0)</f>
      </c>
      <c r="V573" s="1"/>
      <c r="W573" s="17"/>
      <c r="Y573" t="str">
        <f>Projects!A571</f>
      </c>
      <c r="Z573" s="1" t="str">
        <f>Projects!I571</f>
      </c>
      <c r="AA573" s="47" t="str">
        <f>IF($A$2="Tous",
IF(AND($Y$2=0,$Z$2=0,DATE(YEAR(Z573),MONTH(Z573),DAY(Z573))&gt;=$O$6,(DATE(YEAR(Z573),MONTH(Z573),DAY(Z573))&lt;=$O$3)),1,
IF(AND($Y$2&lt;&gt;0,$Z$2&lt;&gt;0,DATE(YEAR(Z573),MONTH(Z573),DAY(Z573))&gt;=$Y$2,(DATE(YEAR(Z573),MONTH(Z573),DAY(Z573))&lt;=$Z$2)),1,0)),
IF(AND($Y$2=0,$Z$2=0,DATE(YEAR(Z573),MONTH(Z573),DAY(Z573))&gt;=$O$6,(DATE(YEAR(Z573),MONTH(Z573),DAY(Z573))&lt;=$O$3),INDEX(Projects!$A$1:$O$1000,MATCH(Y573,Projects!$A$1:$A$1000,0),MATCH("Groupe",Projects!$A$1:$O$1,0))=$A$2),1,
IF(AND($Y$2&lt;&gt;0,$Z$2&lt;&gt;0,DATE(YEAR(Z573),MONTH(Z573),DAY(Z573))&gt;=$Y$2,(DATE(YEAR(Z573),MONTH(Z573),DAY(Z573))&lt;=$Z$2),INDEX(Projects!$A$1:$O$1000,MATCH(Y573,Projects!$A$1:$A$1000,0),MATCH("Groupe",Projects!$A$1:$O$1,0))=$A$2),1,0)))</f>
      </c>
      <c r="AB573" s="47" t="str">
        <f>IF(AA573&lt;&gt;0,SUM($AA$4:AA573),0)</f>
      </c>
      <c r="AC573" s="1"/>
      <c r="AD573" s="17"/>
      <c r="AF573" t="str">
        <f>Projects!A571</f>
      </c>
      <c r="AG573" s="1" t="str">
        <f>Projects!D571</f>
      </c>
      <c r="AH573" s="47" t="str">
        <f>IF($A$2="Tous",
IF(AND($AF$2=0,$AG$2=0,DATE(YEAR(AG573),MONTH(AG573),DAY(AG573))&gt;=$O$6,(DATE(YEAR(AG573),MONTH(AG573),DAY(AG573))&lt;=$O$3)),1,
IF(AND($AF$2&lt;&gt;0,$AG$2&lt;&gt;0,DATE(YEAR(AG573),MONTH(AG573),DAY(AG573))&gt;=$AF$2,(DATE(YEAR(AG573),MONTH(AG573),DAY(AG573))&lt;=$AG$2)),1,0)),
IF(AND($AF$2=0,$AG$2=0,DATE(YEAR(AG573),MONTH(AG573),DAY(AG573))&gt;=$O$6,(DATE(YEAR(AG573),MONTH(AG573),DAY(AG573))&lt;=$O$3),INDEX(Projects!$A$1:$O$1000,MATCH(AF573,Projects!$A$1:$A$1000,0),MATCH("Groupe",Projects!$A$1:$O$1,0))=$A$2),1,
IF(AND($AF$2&lt;&gt;0,$AG$2&lt;&gt;0,DATE(YEAR(AG573),MONTH(AG573),DAY(AG573))&gt;=$AF$2,(DATE(YEAR(AG573),MONTH(AG573),DAY(AG573))&lt;=$AG$2),INDEX(Projects!$A$1:$O$1000,MATCH(AF573,Projects!$A$1:$A$1000,0),MATCH("Groupe",Projects!$A$1:$O$1,0))=$A$2),1,0)))</f>
      </c>
      <c r="AI573" s="47" t="str">
        <f>IF(AH573&lt;&gt;0,SUM($AH$4:AH573),0)</f>
      </c>
      <c r="AJ573" s="1"/>
      <c r="AK573" s="17"/>
      <c r="AM573" t="str">
        <f>Potentials!A571</f>
      </c>
      <c r="AN573" s="1" t="str">
        <f>Potentials!L571</f>
      </c>
      <c r="AO573" s="47" t="str">
        <f>IF(INDEX(Potentials!$A$1:$O$1000,MATCH(R573,Potentials!$A$1:$A$1000,0),MATCH("Origine setup",Potentials!$A$1:$O$1,0))&lt;&gt;"",0,
IF($A$2="Tous",
IF(AND($AM$2=0,$AN$2=0,DATE(YEAR(AN573),MONTH(AN573),DAY(AN573))&gt;=$O$6,(DATE(YEAR(AN573),MONTH(AN573),DAY(AN573))&lt;=$O$3),INDEX(Potentials!$A$1:$O$10000,MATCH(AM573,Potentials!$A$1:$A$1000,0),MATCH("Statut",Potentials!$A$1:$O$1,0))="9 -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IF(AND($AM$2&lt;&gt;0,$AN$2&lt;&gt;0,DATE(YEAR(AN573),MONTH(AN573),DAY(AN573))&gt;=$AM$2,(DATE(YEAR(AN573),MONTH(AN573),DAY(AN573))&lt;=$AN$2),INDEX(Potentials!$A$1:$O$10000,MATCH(AM573,Potentials!$A$1:$A$1000,0),MATCH("Statut",Potentials!$A$1:$O$1,0))="9 - Perdu"),1,0)),
IF(AND($AM$2=0,$AN$2=0,DATE(YEAR(AN573),MONTH(AN573),DAY(AN573))&gt;=$O$6,(DATE(YEAR(AN573),MONTH(AN573),DAY(AN573))&lt;=$O$3),INDEX(Potentials!$A$1:$O$1000,MATCH(AM573,Potentials!$A$1:$A$1000,0),MATCH("Groupe",Potentials!$A$1:$O$1,0))=$A$2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,MATCH(AM573,Potentials!$A$1:$A$1000,0),MATCH("Groupe",Potentials!$A$1:$O$1,0))=$A$2,INDEX(Potentials!$A$1:$O$10000,MATCH(AM573,Potentials!$A$1:$A$1000,0),MATCH("Statut",Potentials!$A$1:$O$1,0))="9 - Perdu"),1,0))))</f>
      </c>
      <c r="AP573" s="47" t="str">
        <f>IF(AO573&lt;&gt;0,SUM($AO$4:AO573),0)</f>
      </c>
      <c r="AQ573" s="1"/>
      <c r="AR573" s="17"/>
      <c r="AT573" t="str">
        <f>IF(COUNTIF($AT$4:AT572,Potentials!B571)&gt;0,"",Potentials!B571)</f>
      </c>
      <c r="AU573" s="2" t="str">
        <f t="array" ref="AU573" aca="1" ca="1">IF($A$2="Tous",SUMPRODUCT((Potentials!$F$2:$F$2000)*(Potentials!$B$2:$B$2000=AT573)*(Potentials!$E$2:$E$2000&lt;&gt;"8 - Gagne")*(Potentials!$E$2:$E$2000&lt;&gt;"9 - Perdu")*(Potentials!$E$2:$E$2000&lt;&gt;"10 - Gele"))
+SUMPRODUCT((Potentials!$F$2:$F$2000=0)*(Potentials!$B$2:$B$2000=AT573)*(Potentials!$D$2:$D$2000)*(Potentials!$E$2:$E$2000&lt;&gt;"8 - Gagne")*(Potentials!$E$2:$E$2000&lt;&gt;"9 - Perdu")*(Potentials!$E$2:$E$2000&lt;&gt;"10 - Gele")),
SUMPRODUCT((Potentials!$F$2:$F$2000)*(Potentials!$B$2:$B$2000=AT573)*(Potentials!$E$2:$E$2000&lt;&gt;"8 - Gagne")*(Potentials!$E$2:$E$2000&lt;&gt;"9 - Perdu")*(Potentials!$E$2:$E$2000&lt;&gt;"10 - Gele")*(Potentials!$O$2:$O$2000=$A$2))
+SUMPRODUCT((Potentials!$F$2:$F$2000=0)*(Potentials!$B$2:$B$2000=AT573)*(Potentials!$D$2:$D$2000)*(Potentials!$E$2:$E$2000&lt;&gt;"8 - Gagne")*(Potentials!$E$2:$E$2000&lt;&gt;"9 - Perdu")*(Potentials!$E$2:$E$2000&lt;&gt;"10 - Gele")*(Potentials!$O$2:$O$2000=$A$2)))</f>
      </c>
      <c r="BA573" t="str">
        <f>Potentials!A571</f>
      </c>
      <c r="BB573" s="2" t="str">
        <f t="array" ref="BB573" aca="1" ca="1">IF($A$2="Tous",SUMPRODUCT((Potentials!$F$2:$F$2000)*(Potentials!$A$2:$A$2000=BA573)*(Potentials!$E$2:$E$2000&lt;&gt;"8 - Gagne")*(Potentials!$E$2:$E$2000&lt;&gt;"9 - Perdu")*(Potentials!$E$2:$E$2000&lt;&gt;"10 - Gele"))
+SUMPRODUCT((Potentials!$F$2:$F$2000=0)*(Potentials!$A$2:$A$2000=BA573)*(Potentials!$D$2:$D$2000)*(Potentials!$E$2:$E$2000&lt;&gt;"8 - Gagne")*(Potentials!$E$2:$E$2000&lt;&gt;"9 - Perdu")*(Potentials!$E$2:$E$2000&lt;&gt;"10 - Gele")),
SUMPRODUCT((Potentials!$F$2:$F$2000)*(Potentials!$A$2:$A$2000=BA573)*(Potentials!$E$2:$E$2000&lt;&gt;"8 - Gagne")*(Potentials!$E$2:$E$2000&lt;&gt;"9 - Perdu")*(Potentials!$E$2:$E$2000&lt;&gt;"10 - Gele")*(Potentials!$O$2:$O$2000=$A$2))
+SUMPRODUCT((Potentials!$F$2:$F$2000=0)*(Potentials!$A$2:$A$2000=BA573)*(Potentials!$D$2:$D$2000)*(Potentials!$E$2:$E$2000&lt;&gt;"8 - Gagne")*(Potentials!$E$2:$E$2000&lt;&gt;"9 - Perdu")*(Potentials!$E$2:$E$2000&lt;&gt;"10 - Gele")*(Potentials!$O$2:$O$2000=$A$2)))</f>
      </c>
    </row>
    <row r="574" spans="1:113">
      <c r="R574" t="str">
        <f>Potentials!A572</f>
      </c>
      <c r="S574" s="1" t="str">
        <f>Potentials!M572</f>
      </c>
      <c r="T574" s="47" t="str">
        <f>IF(INDEX(Potentials!$A$1:$O$1000,MATCH(R574,Potentials!$A$1:$A$1000,0),MATCH("Origine setup",Potentials!$A$1:$O$1,0))&lt;&gt;"",0,
IF($A$2="Tous",
IF(AND($R$2=0,$S$2=0,DATE(YEAR(S574),MONTH(S574),DAY(S574))&gt;=$O$6,(DATE(YEAR(S574),MONTH(S574),DAY(S574))&lt;=$O$3),LEFT(R574,3)="PRA"),1,
IF(AND($R$2&lt;&gt;0,$S$2&lt;&gt;0,DATE(YEAR(S574),MONTH(S574),DAY(S574))&gt;=$R$2,(DATE(YEAR(S574),MONTH(S574),DAY(S574))&lt;=$S$2),LEFT(R574,3)="PRA"),1,0)),
IF(AND($R$2=0,$S$2=0,DATE(YEAR(S574),MONTH(S574),DAY(S574))&gt;=$O$6,(DATE(YEAR(S574),MONTH(S574),DAY(S574))&lt;=$O$3),INDEX(Potentials!$A$1:$O$1000,MATCH(R574,Potentials!$A$1:$A$1000,0),MATCH("Groupe",Potentials!$A$1:$O$1,0))=$A$2,LEFT(R574,3)="PRA"),1,
IF(AND($R$2&lt;&gt;0,$S$2&lt;&gt;0,DATE(YEAR(S574),MONTH(S574),DAY(S574))&gt;=$R$2,(DATE(YEAR(S574),MONTH(S574),DAY(S574))&lt;=$S$2),INDEX(Potentials!$A$1:$O$1000,MATCH(R574,Potentials!$A$1:$A$1000,0),MATCH("Groupe",Potentials!$A$1:$O$1,0))=$A$2,LEFT(R574,3)="PRA"),1,0))))</f>
      </c>
      <c r="U574" s="47" t="str">
        <f>IF(T574&lt;&gt;0,SUM($T$4:T574),0)</f>
      </c>
      <c r="V574" s="1"/>
      <c r="W574" s="17"/>
      <c r="Y574" t="str">
        <f>Projects!A572</f>
      </c>
      <c r="Z574" s="1" t="str">
        <f>Projects!I572</f>
      </c>
      <c r="AA574" s="47" t="str">
        <f>IF($A$2="Tous",
IF(AND($Y$2=0,$Z$2=0,DATE(YEAR(Z574),MONTH(Z574),DAY(Z574))&gt;=$O$6,(DATE(YEAR(Z574),MONTH(Z574),DAY(Z574))&lt;=$O$3)),1,
IF(AND($Y$2&lt;&gt;0,$Z$2&lt;&gt;0,DATE(YEAR(Z574),MONTH(Z574),DAY(Z574))&gt;=$Y$2,(DATE(YEAR(Z574),MONTH(Z574),DAY(Z574))&lt;=$Z$2)),1,0)),
IF(AND($Y$2=0,$Z$2=0,DATE(YEAR(Z574),MONTH(Z574),DAY(Z574))&gt;=$O$6,(DATE(YEAR(Z574),MONTH(Z574),DAY(Z574))&lt;=$O$3),INDEX(Projects!$A$1:$O$1000,MATCH(Y574,Projects!$A$1:$A$1000,0),MATCH("Groupe",Projects!$A$1:$O$1,0))=$A$2),1,
IF(AND($Y$2&lt;&gt;0,$Z$2&lt;&gt;0,DATE(YEAR(Z574),MONTH(Z574),DAY(Z574))&gt;=$Y$2,(DATE(YEAR(Z574),MONTH(Z574),DAY(Z574))&lt;=$Z$2),INDEX(Projects!$A$1:$O$1000,MATCH(Y574,Projects!$A$1:$A$1000,0),MATCH("Groupe",Projects!$A$1:$O$1,0))=$A$2),1,0)))</f>
      </c>
      <c r="AB574" s="47" t="str">
        <f>IF(AA574&lt;&gt;0,SUM($AA$4:AA574),0)</f>
      </c>
      <c r="AC574" s="1"/>
      <c r="AD574" s="17"/>
      <c r="AF574" t="str">
        <f>Projects!A572</f>
      </c>
      <c r="AG574" s="1" t="str">
        <f>Projects!D572</f>
      </c>
      <c r="AH574" s="47" t="str">
        <f>IF($A$2="Tous",
IF(AND($AF$2=0,$AG$2=0,DATE(YEAR(AG574),MONTH(AG574),DAY(AG574))&gt;=$O$6,(DATE(YEAR(AG574),MONTH(AG574),DAY(AG574))&lt;=$O$3)),1,
IF(AND($AF$2&lt;&gt;0,$AG$2&lt;&gt;0,DATE(YEAR(AG574),MONTH(AG574),DAY(AG574))&gt;=$AF$2,(DATE(YEAR(AG574),MONTH(AG574),DAY(AG574))&lt;=$AG$2)),1,0)),
IF(AND($AF$2=0,$AG$2=0,DATE(YEAR(AG574),MONTH(AG574),DAY(AG574))&gt;=$O$6,(DATE(YEAR(AG574),MONTH(AG574),DAY(AG574))&lt;=$O$3),INDEX(Projects!$A$1:$O$1000,MATCH(AF574,Projects!$A$1:$A$1000,0),MATCH("Groupe",Projects!$A$1:$O$1,0))=$A$2),1,
IF(AND($AF$2&lt;&gt;0,$AG$2&lt;&gt;0,DATE(YEAR(AG574),MONTH(AG574),DAY(AG574))&gt;=$AF$2,(DATE(YEAR(AG574),MONTH(AG574),DAY(AG574))&lt;=$AG$2),INDEX(Projects!$A$1:$O$1000,MATCH(AF574,Projects!$A$1:$A$1000,0),MATCH("Groupe",Projects!$A$1:$O$1,0))=$A$2),1,0)))</f>
      </c>
      <c r="AI574" s="47" t="str">
        <f>IF(AH574&lt;&gt;0,SUM($AH$4:AH574),0)</f>
      </c>
      <c r="AJ574" s="1"/>
      <c r="AK574" s="17"/>
      <c r="AM574" t="str">
        <f>Potentials!A572</f>
      </c>
      <c r="AN574" s="1" t="str">
        <f>Potentials!L572</f>
      </c>
      <c r="AO574" s="47" t="str">
        <f>IF(INDEX(Potentials!$A$1:$O$1000,MATCH(R574,Potentials!$A$1:$A$1000,0),MATCH("Origine setup",Potentials!$A$1:$O$1,0))&lt;&gt;"",0,
IF($A$2="Tous",
IF(AND($AM$2=0,$AN$2=0,DATE(YEAR(AN574),MONTH(AN574),DAY(AN574))&gt;=$O$6,(DATE(YEAR(AN574),MONTH(AN574),DAY(AN574))&lt;=$O$3),INDEX(Potentials!$A$1:$O$10000,MATCH(AM574,Potentials!$A$1:$A$1000,0),MATCH("Statut",Potentials!$A$1:$O$1,0))="9 -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IF(AND($AM$2&lt;&gt;0,$AN$2&lt;&gt;0,DATE(YEAR(AN574),MONTH(AN574),DAY(AN574))&gt;=$AM$2,(DATE(YEAR(AN574),MONTH(AN574),DAY(AN574))&lt;=$AN$2),INDEX(Potentials!$A$1:$O$10000,MATCH(AM574,Potentials!$A$1:$A$1000,0),MATCH("Statut",Potentials!$A$1:$O$1,0))="9 - Perdu"),1,0)),
IF(AND($AM$2=0,$AN$2=0,DATE(YEAR(AN574),MONTH(AN574),DAY(AN574))&gt;=$O$6,(DATE(YEAR(AN574),MONTH(AN574),DAY(AN574))&lt;=$O$3),INDEX(Potentials!$A$1:$O$1000,MATCH(AM574,Potentials!$A$1:$A$1000,0),MATCH("Groupe",Potentials!$A$1:$O$1,0))=$A$2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,MATCH(AM574,Potentials!$A$1:$A$1000,0),MATCH("Groupe",Potentials!$A$1:$O$1,0))=$A$2,INDEX(Potentials!$A$1:$O$10000,MATCH(AM574,Potentials!$A$1:$A$1000,0),MATCH("Statut",Potentials!$A$1:$O$1,0))="9 - Perdu"),1,0))))</f>
      </c>
      <c r="AP574" s="47" t="str">
        <f>IF(AO574&lt;&gt;0,SUM($AO$4:AO574),0)</f>
      </c>
      <c r="AQ574" s="1"/>
      <c r="AR574" s="17"/>
      <c r="AT574" t="str">
        <f>IF(COUNTIF($AT$4:AT573,Potentials!B572)&gt;0,"",Potentials!B572)</f>
      </c>
      <c r="AU574" s="2" t="str">
        <f t="array" ref="AU574" aca="1" ca="1">IF($A$2="Tous",SUMPRODUCT((Potentials!$F$2:$F$2000)*(Potentials!$B$2:$B$2000=AT574)*(Potentials!$E$2:$E$2000&lt;&gt;"8 - Gagne")*(Potentials!$E$2:$E$2000&lt;&gt;"9 - Perdu")*(Potentials!$E$2:$E$2000&lt;&gt;"10 - Gele"))
+SUMPRODUCT((Potentials!$F$2:$F$2000=0)*(Potentials!$B$2:$B$2000=AT574)*(Potentials!$D$2:$D$2000)*(Potentials!$E$2:$E$2000&lt;&gt;"8 - Gagne")*(Potentials!$E$2:$E$2000&lt;&gt;"9 - Perdu")*(Potentials!$E$2:$E$2000&lt;&gt;"10 - Gele")),
SUMPRODUCT((Potentials!$F$2:$F$2000)*(Potentials!$B$2:$B$2000=AT574)*(Potentials!$E$2:$E$2000&lt;&gt;"8 - Gagne")*(Potentials!$E$2:$E$2000&lt;&gt;"9 - Perdu")*(Potentials!$E$2:$E$2000&lt;&gt;"10 - Gele")*(Potentials!$O$2:$O$2000=$A$2))
+SUMPRODUCT((Potentials!$F$2:$F$2000=0)*(Potentials!$B$2:$B$2000=AT574)*(Potentials!$D$2:$D$2000)*(Potentials!$E$2:$E$2000&lt;&gt;"8 - Gagne")*(Potentials!$E$2:$E$2000&lt;&gt;"9 - Perdu")*(Potentials!$E$2:$E$2000&lt;&gt;"10 - Gele")*(Potentials!$O$2:$O$2000=$A$2)))</f>
      </c>
      <c r="BA574" t="str">
        <f>Potentials!A572</f>
      </c>
      <c r="BB574" s="2" t="str">
        <f t="array" ref="BB574" aca="1" ca="1">IF($A$2="Tous",SUMPRODUCT((Potentials!$F$2:$F$2000)*(Potentials!$A$2:$A$2000=BA574)*(Potentials!$E$2:$E$2000&lt;&gt;"8 - Gagne")*(Potentials!$E$2:$E$2000&lt;&gt;"9 - Perdu")*(Potentials!$E$2:$E$2000&lt;&gt;"10 - Gele"))
+SUMPRODUCT((Potentials!$F$2:$F$2000=0)*(Potentials!$A$2:$A$2000=BA574)*(Potentials!$D$2:$D$2000)*(Potentials!$E$2:$E$2000&lt;&gt;"8 - Gagne")*(Potentials!$E$2:$E$2000&lt;&gt;"9 - Perdu")*(Potentials!$E$2:$E$2000&lt;&gt;"10 - Gele")),
SUMPRODUCT((Potentials!$F$2:$F$2000)*(Potentials!$A$2:$A$2000=BA574)*(Potentials!$E$2:$E$2000&lt;&gt;"8 - Gagne")*(Potentials!$E$2:$E$2000&lt;&gt;"9 - Perdu")*(Potentials!$E$2:$E$2000&lt;&gt;"10 - Gele")*(Potentials!$O$2:$O$2000=$A$2))
+SUMPRODUCT((Potentials!$F$2:$F$2000=0)*(Potentials!$A$2:$A$2000=BA574)*(Potentials!$D$2:$D$2000)*(Potentials!$E$2:$E$2000&lt;&gt;"8 - Gagne")*(Potentials!$E$2:$E$2000&lt;&gt;"9 - Perdu")*(Potentials!$E$2:$E$2000&lt;&gt;"10 - Gele")*(Potentials!$O$2:$O$2000=$A$2)))</f>
      </c>
    </row>
    <row r="575" spans="1:113">
      <c r="R575" t="str">
        <f>Potentials!A573</f>
      </c>
      <c r="S575" s="1" t="str">
        <f>Potentials!M573</f>
      </c>
      <c r="T575" s="47" t="str">
        <f>IF(INDEX(Potentials!$A$1:$O$1000,MATCH(R575,Potentials!$A$1:$A$1000,0),MATCH("Origine setup",Potentials!$A$1:$O$1,0))&lt;&gt;"",0,
IF($A$2="Tous",
IF(AND($R$2=0,$S$2=0,DATE(YEAR(S575),MONTH(S575),DAY(S575))&gt;=$O$6,(DATE(YEAR(S575),MONTH(S575),DAY(S575))&lt;=$O$3),LEFT(R575,3)="PRA"),1,
IF(AND($R$2&lt;&gt;0,$S$2&lt;&gt;0,DATE(YEAR(S575),MONTH(S575),DAY(S575))&gt;=$R$2,(DATE(YEAR(S575),MONTH(S575),DAY(S575))&lt;=$S$2),LEFT(R575,3)="PRA"),1,0)),
IF(AND($R$2=0,$S$2=0,DATE(YEAR(S575),MONTH(S575),DAY(S575))&gt;=$O$6,(DATE(YEAR(S575),MONTH(S575),DAY(S575))&lt;=$O$3),INDEX(Potentials!$A$1:$O$1000,MATCH(R575,Potentials!$A$1:$A$1000,0),MATCH("Groupe",Potentials!$A$1:$O$1,0))=$A$2,LEFT(R575,3)="PRA"),1,
IF(AND($R$2&lt;&gt;0,$S$2&lt;&gt;0,DATE(YEAR(S575),MONTH(S575),DAY(S575))&gt;=$R$2,(DATE(YEAR(S575),MONTH(S575),DAY(S575))&lt;=$S$2),INDEX(Potentials!$A$1:$O$1000,MATCH(R575,Potentials!$A$1:$A$1000,0),MATCH("Groupe",Potentials!$A$1:$O$1,0))=$A$2,LEFT(R575,3)="PRA"),1,0))))</f>
      </c>
      <c r="U575" s="47" t="str">
        <f>IF(T575&lt;&gt;0,SUM($T$4:T575),0)</f>
      </c>
      <c r="V575" s="1"/>
      <c r="W575" s="17"/>
      <c r="Y575" t="str">
        <f>Projects!A573</f>
      </c>
      <c r="Z575" s="1" t="str">
        <f>Projects!I573</f>
      </c>
      <c r="AA575" s="47" t="str">
        <f>IF($A$2="Tous",
IF(AND($Y$2=0,$Z$2=0,DATE(YEAR(Z575),MONTH(Z575),DAY(Z575))&gt;=$O$6,(DATE(YEAR(Z575),MONTH(Z575),DAY(Z575))&lt;=$O$3)),1,
IF(AND($Y$2&lt;&gt;0,$Z$2&lt;&gt;0,DATE(YEAR(Z575),MONTH(Z575),DAY(Z575))&gt;=$Y$2,(DATE(YEAR(Z575),MONTH(Z575),DAY(Z575))&lt;=$Z$2)),1,0)),
IF(AND($Y$2=0,$Z$2=0,DATE(YEAR(Z575),MONTH(Z575),DAY(Z575))&gt;=$O$6,(DATE(YEAR(Z575),MONTH(Z575),DAY(Z575))&lt;=$O$3),INDEX(Projects!$A$1:$O$1000,MATCH(Y575,Projects!$A$1:$A$1000,0),MATCH("Groupe",Projects!$A$1:$O$1,0))=$A$2),1,
IF(AND($Y$2&lt;&gt;0,$Z$2&lt;&gt;0,DATE(YEAR(Z575),MONTH(Z575),DAY(Z575))&gt;=$Y$2,(DATE(YEAR(Z575),MONTH(Z575),DAY(Z575))&lt;=$Z$2),INDEX(Projects!$A$1:$O$1000,MATCH(Y575,Projects!$A$1:$A$1000,0),MATCH("Groupe",Projects!$A$1:$O$1,0))=$A$2),1,0)))</f>
      </c>
      <c r="AB575" s="47" t="str">
        <f>IF(AA575&lt;&gt;0,SUM($AA$4:AA575),0)</f>
      </c>
      <c r="AC575" s="1"/>
      <c r="AD575" s="17"/>
      <c r="AF575" t="str">
        <f>Projects!A573</f>
      </c>
      <c r="AG575" s="1" t="str">
        <f>Projects!D573</f>
      </c>
      <c r="AH575" s="47" t="str">
        <f>IF($A$2="Tous",
IF(AND($AF$2=0,$AG$2=0,DATE(YEAR(AG575),MONTH(AG575),DAY(AG575))&gt;=$O$6,(DATE(YEAR(AG575),MONTH(AG575),DAY(AG575))&lt;=$O$3)),1,
IF(AND($AF$2&lt;&gt;0,$AG$2&lt;&gt;0,DATE(YEAR(AG575),MONTH(AG575),DAY(AG575))&gt;=$AF$2,(DATE(YEAR(AG575),MONTH(AG575),DAY(AG575))&lt;=$AG$2)),1,0)),
IF(AND($AF$2=0,$AG$2=0,DATE(YEAR(AG575),MONTH(AG575),DAY(AG575))&gt;=$O$6,(DATE(YEAR(AG575),MONTH(AG575),DAY(AG575))&lt;=$O$3),INDEX(Projects!$A$1:$O$1000,MATCH(AF575,Projects!$A$1:$A$1000,0),MATCH("Groupe",Projects!$A$1:$O$1,0))=$A$2),1,
IF(AND($AF$2&lt;&gt;0,$AG$2&lt;&gt;0,DATE(YEAR(AG575),MONTH(AG575),DAY(AG575))&gt;=$AF$2,(DATE(YEAR(AG575),MONTH(AG575),DAY(AG575))&lt;=$AG$2),INDEX(Projects!$A$1:$O$1000,MATCH(AF575,Projects!$A$1:$A$1000,0),MATCH("Groupe",Projects!$A$1:$O$1,0))=$A$2),1,0)))</f>
      </c>
      <c r="AI575" s="47" t="str">
        <f>IF(AH575&lt;&gt;0,SUM($AH$4:AH575),0)</f>
      </c>
      <c r="AJ575" s="1"/>
      <c r="AK575" s="17"/>
      <c r="AM575" t="str">
        <f>Potentials!A573</f>
      </c>
      <c r="AN575" s="1" t="str">
        <f>Potentials!L573</f>
      </c>
      <c r="AO575" s="47" t="str">
        <f>IF(INDEX(Potentials!$A$1:$O$1000,MATCH(R575,Potentials!$A$1:$A$1000,0),MATCH("Origine setup",Potentials!$A$1:$O$1,0))&lt;&gt;"",0,
IF($A$2="Tous",
IF(AND($AM$2=0,$AN$2=0,DATE(YEAR(AN575),MONTH(AN575),DAY(AN575))&gt;=$O$6,(DATE(YEAR(AN575),MONTH(AN575),DAY(AN575))&lt;=$O$3),INDEX(Potentials!$A$1:$O$10000,MATCH(AM575,Potentials!$A$1:$A$1000,0),MATCH("Statut",Potentials!$A$1:$O$1,0))="9 -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IF(AND($AM$2&lt;&gt;0,$AN$2&lt;&gt;0,DATE(YEAR(AN575),MONTH(AN575),DAY(AN575))&gt;=$AM$2,(DATE(YEAR(AN575),MONTH(AN575),DAY(AN575))&lt;=$AN$2),INDEX(Potentials!$A$1:$O$10000,MATCH(AM575,Potentials!$A$1:$A$1000,0),MATCH("Statut",Potentials!$A$1:$O$1,0))="9 - Perdu"),1,0)),
IF(AND($AM$2=0,$AN$2=0,DATE(YEAR(AN575),MONTH(AN575),DAY(AN575))&gt;=$O$6,(DATE(YEAR(AN575),MONTH(AN575),DAY(AN575))&lt;=$O$3),INDEX(Potentials!$A$1:$O$1000,MATCH(AM575,Potentials!$A$1:$A$1000,0),MATCH("Groupe",Potentials!$A$1:$O$1,0))=$A$2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,MATCH(AM575,Potentials!$A$1:$A$1000,0),MATCH("Groupe",Potentials!$A$1:$O$1,0))=$A$2,INDEX(Potentials!$A$1:$O$10000,MATCH(AM575,Potentials!$A$1:$A$1000,0),MATCH("Statut",Potentials!$A$1:$O$1,0))="9 - Perdu"),1,0))))</f>
      </c>
      <c r="AP575" s="47" t="str">
        <f>IF(AO575&lt;&gt;0,SUM($AO$4:AO575),0)</f>
      </c>
      <c r="AQ575" s="1"/>
      <c r="AR575" s="17"/>
      <c r="AT575" t="str">
        <f>IF(COUNTIF($AT$4:AT574,Potentials!B573)&gt;0,"",Potentials!B573)</f>
      </c>
      <c r="AU575" s="2" t="str">
        <f t="array" ref="AU575" aca="1" ca="1">IF($A$2="Tous",SUMPRODUCT((Potentials!$F$2:$F$2000)*(Potentials!$B$2:$B$2000=AT575)*(Potentials!$E$2:$E$2000&lt;&gt;"8 - Gagne")*(Potentials!$E$2:$E$2000&lt;&gt;"9 - Perdu")*(Potentials!$E$2:$E$2000&lt;&gt;"10 - Gele"))
+SUMPRODUCT((Potentials!$F$2:$F$2000=0)*(Potentials!$B$2:$B$2000=AT575)*(Potentials!$D$2:$D$2000)*(Potentials!$E$2:$E$2000&lt;&gt;"8 - Gagne")*(Potentials!$E$2:$E$2000&lt;&gt;"9 - Perdu")*(Potentials!$E$2:$E$2000&lt;&gt;"10 - Gele")),
SUMPRODUCT((Potentials!$F$2:$F$2000)*(Potentials!$B$2:$B$2000=AT575)*(Potentials!$E$2:$E$2000&lt;&gt;"8 - Gagne")*(Potentials!$E$2:$E$2000&lt;&gt;"9 - Perdu")*(Potentials!$E$2:$E$2000&lt;&gt;"10 - Gele")*(Potentials!$O$2:$O$2000=$A$2))
+SUMPRODUCT((Potentials!$F$2:$F$2000=0)*(Potentials!$B$2:$B$2000=AT575)*(Potentials!$D$2:$D$2000)*(Potentials!$E$2:$E$2000&lt;&gt;"8 - Gagne")*(Potentials!$E$2:$E$2000&lt;&gt;"9 - Perdu")*(Potentials!$E$2:$E$2000&lt;&gt;"10 - Gele")*(Potentials!$O$2:$O$2000=$A$2)))</f>
      </c>
      <c r="BA575" t="str">
        <f>Potentials!A573</f>
      </c>
      <c r="BB575" s="2" t="str">
        <f t="array" ref="BB575" aca="1" ca="1">IF($A$2="Tous",SUMPRODUCT((Potentials!$F$2:$F$2000)*(Potentials!$A$2:$A$2000=BA575)*(Potentials!$E$2:$E$2000&lt;&gt;"8 - Gagne")*(Potentials!$E$2:$E$2000&lt;&gt;"9 - Perdu")*(Potentials!$E$2:$E$2000&lt;&gt;"10 - Gele"))
+SUMPRODUCT((Potentials!$F$2:$F$2000=0)*(Potentials!$A$2:$A$2000=BA575)*(Potentials!$D$2:$D$2000)*(Potentials!$E$2:$E$2000&lt;&gt;"8 - Gagne")*(Potentials!$E$2:$E$2000&lt;&gt;"9 - Perdu")*(Potentials!$E$2:$E$2000&lt;&gt;"10 - Gele")),
SUMPRODUCT((Potentials!$F$2:$F$2000)*(Potentials!$A$2:$A$2000=BA575)*(Potentials!$E$2:$E$2000&lt;&gt;"8 - Gagne")*(Potentials!$E$2:$E$2000&lt;&gt;"9 - Perdu")*(Potentials!$E$2:$E$2000&lt;&gt;"10 - Gele")*(Potentials!$O$2:$O$2000=$A$2))
+SUMPRODUCT((Potentials!$F$2:$F$2000=0)*(Potentials!$A$2:$A$2000=BA575)*(Potentials!$D$2:$D$2000)*(Potentials!$E$2:$E$2000&lt;&gt;"8 - Gagne")*(Potentials!$E$2:$E$2000&lt;&gt;"9 - Perdu")*(Potentials!$E$2:$E$2000&lt;&gt;"10 - Gele")*(Potentials!$O$2:$O$2000=$A$2)))</f>
      </c>
    </row>
    <row r="576" spans="1:113">
      <c r="R576" t="str">
        <f>Potentials!A574</f>
      </c>
      <c r="S576" s="1" t="str">
        <f>Potentials!M574</f>
      </c>
      <c r="T576" s="47" t="str">
        <f>IF(INDEX(Potentials!$A$1:$O$1000,MATCH(R576,Potentials!$A$1:$A$1000,0),MATCH("Origine setup",Potentials!$A$1:$O$1,0))&lt;&gt;"",0,
IF($A$2="Tous",
IF(AND($R$2=0,$S$2=0,DATE(YEAR(S576),MONTH(S576),DAY(S576))&gt;=$O$6,(DATE(YEAR(S576),MONTH(S576),DAY(S576))&lt;=$O$3),LEFT(R576,3)="PRA"),1,
IF(AND($R$2&lt;&gt;0,$S$2&lt;&gt;0,DATE(YEAR(S576),MONTH(S576),DAY(S576))&gt;=$R$2,(DATE(YEAR(S576),MONTH(S576),DAY(S576))&lt;=$S$2),LEFT(R576,3)="PRA"),1,0)),
IF(AND($R$2=0,$S$2=0,DATE(YEAR(S576),MONTH(S576),DAY(S576))&gt;=$O$6,(DATE(YEAR(S576),MONTH(S576),DAY(S576))&lt;=$O$3),INDEX(Potentials!$A$1:$O$1000,MATCH(R576,Potentials!$A$1:$A$1000,0),MATCH("Groupe",Potentials!$A$1:$O$1,0))=$A$2,LEFT(R576,3)="PRA"),1,
IF(AND($R$2&lt;&gt;0,$S$2&lt;&gt;0,DATE(YEAR(S576),MONTH(S576),DAY(S576))&gt;=$R$2,(DATE(YEAR(S576),MONTH(S576),DAY(S576))&lt;=$S$2),INDEX(Potentials!$A$1:$O$1000,MATCH(R576,Potentials!$A$1:$A$1000,0),MATCH("Groupe",Potentials!$A$1:$O$1,0))=$A$2,LEFT(R576,3)="PRA"),1,0))))</f>
      </c>
      <c r="U576" s="47" t="str">
        <f>IF(T576&lt;&gt;0,SUM($T$4:T576),0)</f>
      </c>
      <c r="V576" s="1"/>
      <c r="W576" s="17"/>
      <c r="Y576" t="str">
        <f>Projects!A574</f>
      </c>
      <c r="Z576" s="1" t="str">
        <f>Projects!I574</f>
      </c>
      <c r="AA576" s="47" t="str">
        <f>IF($A$2="Tous",
IF(AND($Y$2=0,$Z$2=0,DATE(YEAR(Z576),MONTH(Z576),DAY(Z576))&gt;=$O$6,(DATE(YEAR(Z576),MONTH(Z576),DAY(Z576))&lt;=$O$3)),1,
IF(AND($Y$2&lt;&gt;0,$Z$2&lt;&gt;0,DATE(YEAR(Z576),MONTH(Z576),DAY(Z576))&gt;=$Y$2,(DATE(YEAR(Z576),MONTH(Z576),DAY(Z576))&lt;=$Z$2)),1,0)),
IF(AND($Y$2=0,$Z$2=0,DATE(YEAR(Z576),MONTH(Z576),DAY(Z576))&gt;=$O$6,(DATE(YEAR(Z576),MONTH(Z576),DAY(Z576))&lt;=$O$3),INDEX(Projects!$A$1:$O$1000,MATCH(Y576,Projects!$A$1:$A$1000,0),MATCH("Groupe",Projects!$A$1:$O$1,0))=$A$2),1,
IF(AND($Y$2&lt;&gt;0,$Z$2&lt;&gt;0,DATE(YEAR(Z576),MONTH(Z576),DAY(Z576))&gt;=$Y$2,(DATE(YEAR(Z576),MONTH(Z576),DAY(Z576))&lt;=$Z$2),INDEX(Projects!$A$1:$O$1000,MATCH(Y576,Projects!$A$1:$A$1000,0),MATCH("Groupe",Projects!$A$1:$O$1,0))=$A$2),1,0)))</f>
      </c>
      <c r="AB576" s="47" t="str">
        <f>IF(AA576&lt;&gt;0,SUM($AA$4:AA576),0)</f>
      </c>
      <c r="AC576" s="1"/>
      <c r="AD576" s="17"/>
      <c r="AF576" t="str">
        <f>Projects!A574</f>
      </c>
      <c r="AG576" s="1" t="str">
        <f>Projects!D574</f>
      </c>
      <c r="AH576" s="47" t="str">
        <f>IF($A$2="Tous",
IF(AND($AF$2=0,$AG$2=0,DATE(YEAR(AG576),MONTH(AG576),DAY(AG576))&gt;=$O$6,(DATE(YEAR(AG576),MONTH(AG576),DAY(AG576))&lt;=$O$3)),1,
IF(AND($AF$2&lt;&gt;0,$AG$2&lt;&gt;0,DATE(YEAR(AG576),MONTH(AG576),DAY(AG576))&gt;=$AF$2,(DATE(YEAR(AG576),MONTH(AG576),DAY(AG576))&lt;=$AG$2)),1,0)),
IF(AND($AF$2=0,$AG$2=0,DATE(YEAR(AG576),MONTH(AG576),DAY(AG576))&gt;=$O$6,(DATE(YEAR(AG576),MONTH(AG576),DAY(AG576))&lt;=$O$3),INDEX(Projects!$A$1:$O$1000,MATCH(AF576,Projects!$A$1:$A$1000,0),MATCH("Groupe",Projects!$A$1:$O$1,0))=$A$2),1,
IF(AND($AF$2&lt;&gt;0,$AG$2&lt;&gt;0,DATE(YEAR(AG576),MONTH(AG576),DAY(AG576))&gt;=$AF$2,(DATE(YEAR(AG576),MONTH(AG576),DAY(AG576))&lt;=$AG$2),INDEX(Projects!$A$1:$O$1000,MATCH(AF576,Projects!$A$1:$A$1000,0),MATCH("Groupe",Projects!$A$1:$O$1,0))=$A$2),1,0)))</f>
      </c>
      <c r="AI576" s="47" t="str">
        <f>IF(AH576&lt;&gt;0,SUM($AH$4:AH576),0)</f>
      </c>
      <c r="AJ576" s="1"/>
      <c r="AK576" s="17"/>
      <c r="AM576" t="str">
        <f>Potentials!A574</f>
      </c>
      <c r="AN576" s="1" t="str">
        <f>Potentials!L574</f>
      </c>
      <c r="AO576" s="47" t="str">
        <f>IF(INDEX(Potentials!$A$1:$O$1000,MATCH(R576,Potentials!$A$1:$A$1000,0),MATCH("Origine setup",Potentials!$A$1:$O$1,0))&lt;&gt;"",0,
IF($A$2="Tous",
IF(AND($AM$2=0,$AN$2=0,DATE(YEAR(AN576),MONTH(AN576),DAY(AN576))&gt;=$O$6,(DATE(YEAR(AN576),MONTH(AN576),DAY(AN576))&lt;=$O$3),INDEX(Potentials!$A$1:$O$10000,MATCH(AM576,Potentials!$A$1:$A$1000,0),MATCH("Statut",Potentials!$A$1:$O$1,0))="9 -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IF(AND($AM$2&lt;&gt;0,$AN$2&lt;&gt;0,DATE(YEAR(AN576),MONTH(AN576),DAY(AN576))&gt;=$AM$2,(DATE(YEAR(AN576),MONTH(AN576),DAY(AN576))&lt;=$AN$2),INDEX(Potentials!$A$1:$O$10000,MATCH(AM576,Potentials!$A$1:$A$1000,0),MATCH("Statut",Potentials!$A$1:$O$1,0))="9 - Perdu"),1,0)),
IF(AND($AM$2=0,$AN$2=0,DATE(YEAR(AN576),MONTH(AN576),DAY(AN576))&gt;=$O$6,(DATE(YEAR(AN576),MONTH(AN576),DAY(AN576))&lt;=$O$3),INDEX(Potentials!$A$1:$O$1000,MATCH(AM576,Potentials!$A$1:$A$1000,0),MATCH("Groupe",Potentials!$A$1:$O$1,0))=$A$2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,MATCH(AM576,Potentials!$A$1:$A$1000,0),MATCH("Groupe",Potentials!$A$1:$O$1,0))=$A$2,INDEX(Potentials!$A$1:$O$10000,MATCH(AM576,Potentials!$A$1:$A$1000,0),MATCH("Statut",Potentials!$A$1:$O$1,0))="9 - Perdu"),1,0))))</f>
      </c>
      <c r="AP576" s="47" t="str">
        <f>IF(AO576&lt;&gt;0,SUM($AO$4:AO576),0)</f>
      </c>
      <c r="AQ576" s="1"/>
      <c r="AR576" s="17"/>
      <c r="AT576" t="str">
        <f>IF(COUNTIF($AT$4:AT575,Potentials!B574)&gt;0,"",Potentials!B574)</f>
      </c>
      <c r="AU576" s="2" t="str">
        <f t="array" ref="AU576" aca="1" ca="1">IF($A$2="Tous",SUMPRODUCT((Potentials!$F$2:$F$2000)*(Potentials!$B$2:$B$2000=AT576)*(Potentials!$E$2:$E$2000&lt;&gt;"8 - Gagne")*(Potentials!$E$2:$E$2000&lt;&gt;"9 - Perdu")*(Potentials!$E$2:$E$2000&lt;&gt;"10 - Gele"))
+SUMPRODUCT((Potentials!$F$2:$F$2000=0)*(Potentials!$B$2:$B$2000=AT576)*(Potentials!$D$2:$D$2000)*(Potentials!$E$2:$E$2000&lt;&gt;"8 - Gagne")*(Potentials!$E$2:$E$2000&lt;&gt;"9 - Perdu")*(Potentials!$E$2:$E$2000&lt;&gt;"10 - Gele")),
SUMPRODUCT((Potentials!$F$2:$F$2000)*(Potentials!$B$2:$B$2000=AT576)*(Potentials!$E$2:$E$2000&lt;&gt;"8 - Gagne")*(Potentials!$E$2:$E$2000&lt;&gt;"9 - Perdu")*(Potentials!$E$2:$E$2000&lt;&gt;"10 - Gele")*(Potentials!$O$2:$O$2000=$A$2))
+SUMPRODUCT((Potentials!$F$2:$F$2000=0)*(Potentials!$B$2:$B$2000=AT576)*(Potentials!$D$2:$D$2000)*(Potentials!$E$2:$E$2000&lt;&gt;"8 - Gagne")*(Potentials!$E$2:$E$2000&lt;&gt;"9 - Perdu")*(Potentials!$E$2:$E$2000&lt;&gt;"10 - Gele")*(Potentials!$O$2:$O$2000=$A$2)))</f>
      </c>
      <c r="BA576" t="str">
        <f>Potentials!A574</f>
      </c>
      <c r="BB576" s="2" t="str">
        <f t="array" ref="BB576" aca="1" ca="1">IF($A$2="Tous",SUMPRODUCT((Potentials!$F$2:$F$2000)*(Potentials!$A$2:$A$2000=BA576)*(Potentials!$E$2:$E$2000&lt;&gt;"8 - Gagne")*(Potentials!$E$2:$E$2000&lt;&gt;"9 - Perdu")*(Potentials!$E$2:$E$2000&lt;&gt;"10 - Gele"))
+SUMPRODUCT((Potentials!$F$2:$F$2000=0)*(Potentials!$A$2:$A$2000=BA576)*(Potentials!$D$2:$D$2000)*(Potentials!$E$2:$E$2000&lt;&gt;"8 - Gagne")*(Potentials!$E$2:$E$2000&lt;&gt;"9 - Perdu")*(Potentials!$E$2:$E$2000&lt;&gt;"10 - Gele")),
SUMPRODUCT((Potentials!$F$2:$F$2000)*(Potentials!$A$2:$A$2000=BA576)*(Potentials!$E$2:$E$2000&lt;&gt;"8 - Gagne")*(Potentials!$E$2:$E$2000&lt;&gt;"9 - Perdu")*(Potentials!$E$2:$E$2000&lt;&gt;"10 - Gele")*(Potentials!$O$2:$O$2000=$A$2))
+SUMPRODUCT((Potentials!$F$2:$F$2000=0)*(Potentials!$A$2:$A$2000=BA576)*(Potentials!$D$2:$D$2000)*(Potentials!$E$2:$E$2000&lt;&gt;"8 - Gagne")*(Potentials!$E$2:$E$2000&lt;&gt;"9 - Perdu")*(Potentials!$E$2:$E$2000&lt;&gt;"10 - Gele")*(Potentials!$O$2:$O$2000=$A$2)))</f>
      </c>
    </row>
    <row r="577" spans="1:113">
      <c r="R577" t="str">
        <f>Potentials!A575</f>
      </c>
      <c r="S577" s="1" t="str">
        <f>Potentials!M575</f>
      </c>
      <c r="T577" s="47" t="str">
        <f>IF(INDEX(Potentials!$A$1:$O$1000,MATCH(R577,Potentials!$A$1:$A$1000,0),MATCH("Origine setup",Potentials!$A$1:$O$1,0))&lt;&gt;"",0,
IF($A$2="Tous",
IF(AND($R$2=0,$S$2=0,DATE(YEAR(S577),MONTH(S577),DAY(S577))&gt;=$O$6,(DATE(YEAR(S577),MONTH(S577),DAY(S577))&lt;=$O$3),LEFT(R577,3)="PRA"),1,
IF(AND($R$2&lt;&gt;0,$S$2&lt;&gt;0,DATE(YEAR(S577),MONTH(S577),DAY(S577))&gt;=$R$2,(DATE(YEAR(S577),MONTH(S577),DAY(S577))&lt;=$S$2),LEFT(R577,3)="PRA"),1,0)),
IF(AND($R$2=0,$S$2=0,DATE(YEAR(S577),MONTH(S577),DAY(S577))&gt;=$O$6,(DATE(YEAR(S577),MONTH(S577),DAY(S577))&lt;=$O$3),INDEX(Potentials!$A$1:$O$1000,MATCH(R577,Potentials!$A$1:$A$1000,0),MATCH("Groupe",Potentials!$A$1:$O$1,0))=$A$2,LEFT(R577,3)="PRA"),1,
IF(AND($R$2&lt;&gt;0,$S$2&lt;&gt;0,DATE(YEAR(S577),MONTH(S577),DAY(S577))&gt;=$R$2,(DATE(YEAR(S577),MONTH(S577),DAY(S577))&lt;=$S$2),INDEX(Potentials!$A$1:$O$1000,MATCH(R577,Potentials!$A$1:$A$1000,0),MATCH("Groupe",Potentials!$A$1:$O$1,0))=$A$2,LEFT(R577,3)="PRA"),1,0))))</f>
      </c>
      <c r="U577" s="47" t="str">
        <f>IF(T577&lt;&gt;0,SUM($T$4:T577),0)</f>
      </c>
      <c r="V577" s="1"/>
      <c r="W577" s="17"/>
      <c r="Y577" t="str">
        <f>Projects!A575</f>
      </c>
      <c r="Z577" s="1" t="str">
        <f>Projects!I575</f>
      </c>
      <c r="AA577" s="47" t="str">
        <f>IF($A$2="Tous",
IF(AND($Y$2=0,$Z$2=0,DATE(YEAR(Z577),MONTH(Z577),DAY(Z577))&gt;=$O$6,(DATE(YEAR(Z577),MONTH(Z577),DAY(Z577))&lt;=$O$3)),1,
IF(AND($Y$2&lt;&gt;0,$Z$2&lt;&gt;0,DATE(YEAR(Z577),MONTH(Z577),DAY(Z577))&gt;=$Y$2,(DATE(YEAR(Z577),MONTH(Z577),DAY(Z577))&lt;=$Z$2)),1,0)),
IF(AND($Y$2=0,$Z$2=0,DATE(YEAR(Z577),MONTH(Z577),DAY(Z577))&gt;=$O$6,(DATE(YEAR(Z577),MONTH(Z577),DAY(Z577))&lt;=$O$3),INDEX(Projects!$A$1:$O$1000,MATCH(Y577,Projects!$A$1:$A$1000,0),MATCH("Groupe",Projects!$A$1:$O$1,0))=$A$2),1,
IF(AND($Y$2&lt;&gt;0,$Z$2&lt;&gt;0,DATE(YEAR(Z577),MONTH(Z577),DAY(Z577))&gt;=$Y$2,(DATE(YEAR(Z577),MONTH(Z577),DAY(Z577))&lt;=$Z$2),INDEX(Projects!$A$1:$O$1000,MATCH(Y577,Projects!$A$1:$A$1000,0),MATCH("Groupe",Projects!$A$1:$O$1,0))=$A$2),1,0)))</f>
      </c>
      <c r="AB577" s="47" t="str">
        <f>IF(AA577&lt;&gt;0,SUM($AA$4:AA577),0)</f>
      </c>
      <c r="AC577" s="1"/>
      <c r="AD577" s="17"/>
      <c r="AF577" t="str">
        <f>Projects!A575</f>
      </c>
      <c r="AG577" s="1" t="str">
        <f>Projects!D575</f>
      </c>
      <c r="AH577" s="47" t="str">
        <f>IF($A$2="Tous",
IF(AND($AF$2=0,$AG$2=0,DATE(YEAR(AG577),MONTH(AG577),DAY(AG577))&gt;=$O$6,(DATE(YEAR(AG577),MONTH(AG577),DAY(AG577))&lt;=$O$3)),1,
IF(AND($AF$2&lt;&gt;0,$AG$2&lt;&gt;0,DATE(YEAR(AG577),MONTH(AG577),DAY(AG577))&gt;=$AF$2,(DATE(YEAR(AG577),MONTH(AG577),DAY(AG577))&lt;=$AG$2)),1,0)),
IF(AND($AF$2=0,$AG$2=0,DATE(YEAR(AG577),MONTH(AG577),DAY(AG577))&gt;=$O$6,(DATE(YEAR(AG577),MONTH(AG577),DAY(AG577))&lt;=$O$3),INDEX(Projects!$A$1:$O$1000,MATCH(AF577,Projects!$A$1:$A$1000,0),MATCH("Groupe",Projects!$A$1:$O$1,0))=$A$2),1,
IF(AND($AF$2&lt;&gt;0,$AG$2&lt;&gt;0,DATE(YEAR(AG577),MONTH(AG577),DAY(AG577))&gt;=$AF$2,(DATE(YEAR(AG577),MONTH(AG577),DAY(AG577))&lt;=$AG$2),INDEX(Projects!$A$1:$O$1000,MATCH(AF577,Projects!$A$1:$A$1000,0),MATCH("Groupe",Projects!$A$1:$O$1,0))=$A$2),1,0)))</f>
      </c>
      <c r="AI577" s="47" t="str">
        <f>IF(AH577&lt;&gt;0,SUM($AH$4:AH577),0)</f>
      </c>
      <c r="AJ577" s="1"/>
      <c r="AK577" s="17"/>
      <c r="AM577" t="str">
        <f>Potentials!A575</f>
      </c>
      <c r="AN577" s="1" t="str">
        <f>Potentials!L575</f>
      </c>
      <c r="AO577" s="47" t="str">
        <f>IF(INDEX(Potentials!$A$1:$O$1000,MATCH(R577,Potentials!$A$1:$A$1000,0),MATCH("Origine setup",Potentials!$A$1:$O$1,0))&lt;&gt;"",0,
IF($A$2="Tous",
IF(AND($AM$2=0,$AN$2=0,DATE(YEAR(AN577),MONTH(AN577),DAY(AN577))&gt;=$O$6,(DATE(YEAR(AN577),MONTH(AN577),DAY(AN577))&lt;=$O$3),INDEX(Potentials!$A$1:$O$10000,MATCH(AM577,Potentials!$A$1:$A$1000,0),MATCH("Statut",Potentials!$A$1:$O$1,0))="9 -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IF(AND($AM$2&lt;&gt;0,$AN$2&lt;&gt;0,DATE(YEAR(AN577),MONTH(AN577),DAY(AN577))&gt;=$AM$2,(DATE(YEAR(AN577),MONTH(AN577),DAY(AN577))&lt;=$AN$2),INDEX(Potentials!$A$1:$O$10000,MATCH(AM577,Potentials!$A$1:$A$1000,0),MATCH("Statut",Potentials!$A$1:$O$1,0))="9 - Perdu"),1,0)),
IF(AND($AM$2=0,$AN$2=0,DATE(YEAR(AN577),MONTH(AN577),DAY(AN577))&gt;=$O$6,(DATE(YEAR(AN577),MONTH(AN577),DAY(AN577))&lt;=$O$3),INDEX(Potentials!$A$1:$O$1000,MATCH(AM577,Potentials!$A$1:$A$1000,0),MATCH("Groupe",Potentials!$A$1:$O$1,0))=$A$2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,MATCH(AM577,Potentials!$A$1:$A$1000,0),MATCH("Groupe",Potentials!$A$1:$O$1,0))=$A$2,INDEX(Potentials!$A$1:$O$10000,MATCH(AM577,Potentials!$A$1:$A$1000,0),MATCH("Statut",Potentials!$A$1:$O$1,0))="9 - Perdu"),1,0))))</f>
      </c>
      <c r="AP577" s="47" t="str">
        <f>IF(AO577&lt;&gt;0,SUM($AO$4:AO577),0)</f>
      </c>
      <c r="AQ577" s="1"/>
      <c r="AR577" s="17"/>
      <c r="AT577" t="str">
        <f>IF(COUNTIF($AT$4:AT576,Potentials!B575)&gt;0,"",Potentials!B575)</f>
      </c>
      <c r="AU577" s="2" t="str">
        <f t="array" ref="AU577" aca="1" ca="1">IF($A$2="Tous",SUMPRODUCT((Potentials!$F$2:$F$2000)*(Potentials!$B$2:$B$2000=AT577)*(Potentials!$E$2:$E$2000&lt;&gt;"8 - Gagne")*(Potentials!$E$2:$E$2000&lt;&gt;"9 - Perdu")*(Potentials!$E$2:$E$2000&lt;&gt;"10 - Gele"))
+SUMPRODUCT((Potentials!$F$2:$F$2000=0)*(Potentials!$B$2:$B$2000=AT577)*(Potentials!$D$2:$D$2000)*(Potentials!$E$2:$E$2000&lt;&gt;"8 - Gagne")*(Potentials!$E$2:$E$2000&lt;&gt;"9 - Perdu")*(Potentials!$E$2:$E$2000&lt;&gt;"10 - Gele")),
SUMPRODUCT((Potentials!$F$2:$F$2000)*(Potentials!$B$2:$B$2000=AT577)*(Potentials!$E$2:$E$2000&lt;&gt;"8 - Gagne")*(Potentials!$E$2:$E$2000&lt;&gt;"9 - Perdu")*(Potentials!$E$2:$E$2000&lt;&gt;"10 - Gele")*(Potentials!$O$2:$O$2000=$A$2))
+SUMPRODUCT((Potentials!$F$2:$F$2000=0)*(Potentials!$B$2:$B$2000=AT577)*(Potentials!$D$2:$D$2000)*(Potentials!$E$2:$E$2000&lt;&gt;"8 - Gagne")*(Potentials!$E$2:$E$2000&lt;&gt;"9 - Perdu")*(Potentials!$E$2:$E$2000&lt;&gt;"10 - Gele")*(Potentials!$O$2:$O$2000=$A$2)))</f>
      </c>
      <c r="BA577" t="str">
        <f>Potentials!A575</f>
      </c>
      <c r="BB577" s="2" t="str">
        <f t="array" ref="BB577" aca="1" ca="1">IF($A$2="Tous",SUMPRODUCT((Potentials!$F$2:$F$2000)*(Potentials!$A$2:$A$2000=BA577)*(Potentials!$E$2:$E$2000&lt;&gt;"8 - Gagne")*(Potentials!$E$2:$E$2000&lt;&gt;"9 - Perdu")*(Potentials!$E$2:$E$2000&lt;&gt;"10 - Gele"))
+SUMPRODUCT((Potentials!$F$2:$F$2000=0)*(Potentials!$A$2:$A$2000=BA577)*(Potentials!$D$2:$D$2000)*(Potentials!$E$2:$E$2000&lt;&gt;"8 - Gagne")*(Potentials!$E$2:$E$2000&lt;&gt;"9 - Perdu")*(Potentials!$E$2:$E$2000&lt;&gt;"10 - Gele")),
SUMPRODUCT((Potentials!$F$2:$F$2000)*(Potentials!$A$2:$A$2000=BA577)*(Potentials!$E$2:$E$2000&lt;&gt;"8 - Gagne")*(Potentials!$E$2:$E$2000&lt;&gt;"9 - Perdu")*(Potentials!$E$2:$E$2000&lt;&gt;"10 - Gele")*(Potentials!$O$2:$O$2000=$A$2))
+SUMPRODUCT((Potentials!$F$2:$F$2000=0)*(Potentials!$A$2:$A$2000=BA577)*(Potentials!$D$2:$D$2000)*(Potentials!$E$2:$E$2000&lt;&gt;"8 - Gagne")*(Potentials!$E$2:$E$2000&lt;&gt;"9 - Perdu")*(Potentials!$E$2:$E$2000&lt;&gt;"10 - Gele")*(Potentials!$O$2:$O$2000=$A$2)))</f>
      </c>
    </row>
    <row r="578" spans="1:113">
      <c r="R578" t="str">
        <f>Potentials!A576</f>
      </c>
      <c r="S578" s="1" t="str">
        <f>Potentials!M576</f>
      </c>
      <c r="T578" s="47" t="str">
        <f>IF(INDEX(Potentials!$A$1:$O$1000,MATCH(R578,Potentials!$A$1:$A$1000,0),MATCH("Origine setup",Potentials!$A$1:$O$1,0))&lt;&gt;"",0,
IF($A$2="Tous",
IF(AND($R$2=0,$S$2=0,DATE(YEAR(S578),MONTH(S578),DAY(S578))&gt;=$O$6,(DATE(YEAR(S578),MONTH(S578),DAY(S578))&lt;=$O$3),LEFT(R578,3)="PRA"),1,
IF(AND($R$2&lt;&gt;0,$S$2&lt;&gt;0,DATE(YEAR(S578),MONTH(S578),DAY(S578))&gt;=$R$2,(DATE(YEAR(S578),MONTH(S578),DAY(S578))&lt;=$S$2),LEFT(R578,3)="PRA"),1,0)),
IF(AND($R$2=0,$S$2=0,DATE(YEAR(S578),MONTH(S578),DAY(S578))&gt;=$O$6,(DATE(YEAR(S578),MONTH(S578),DAY(S578))&lt;=$O$3),INDEX(Potentials!$A$1:$O$1000,MATCH(R578,Potentials!$A$1:$A$1000,0),MATCH("Groupe",Potentials!$A$1:$O$1,0))=$A$2,LEFT(R578,3)="PRA"),1,
IF(AND($R$2&lt;&gt;0,$S$2&lt;&gt;0,DATE(YEAR(S578),MONTH(S578),DAY(S578))&gt;=$R$2,(DATE(YEAR(S578),MONTH(S578),DAY(S578))&lt;=$S$2),INDEX(Potentials!$A$1:$O$1000,MATCH(R578,Potentials!$A$1:$A$1000,0),MATCH("Groupe",Potentials!$A$1:$O$1,0))=$A$2,LEFT(R578,3)="PRA"),1,0))))</f>
      </c>
      <c r="U578" s="47" t="str">
        <f>IF(T578&lt;&gt;0,SUM($T$4:T578),0)</f>
      </c>
      <c r="V578" s="1"/>
      <c r="W578" s="17"/>
      <c r="Y578" t="str">
        <f>Projects!A576</f>
      </c>
      <c r="Z578" s="1" t="str">
        <f>Projects!I576</f>
      </c>
      <c r="AA578" s="47" t="str">
        <f>IF($A$2="Tous",
IF(AND($Y$2=0,$Z$2=0,DATE(YEAR(Z578),MONTH(Z578),DAY(Z578))&gt;=$O$6,(DATE(YEAR(Z578),MONTH(Z578),DAY(Z578))&lt;=$O$3)),1,
IF(AND($Y$2&lt;&gt;0,$Z$2&lt;&gt;0,DATE(YEAR(Z578),MONTH(Z578),DAY(Z578))&gt;=$Y$2,(DATE(YEAR(Z578),MONTH(Z578),DAY(Z578))&lt;=$Z$2)),1,0)),
IF(AND($Y$2=0,$Z$2=0,DATE(YEAR(Z578),MONTH(Z578),DAY(Z578))&gt;=$O$6,(DATE(YEAR(Z578),MONTH(Z578),DAY(Z578))&lt;=$O$3),INDEX(Projects!$A$1:$O$1000,MATCH(Y578,Projects!$A$1:$A$1000,0),MATCH("Groupe",Projects!$A$1:$O$1,0))=$A$2),1,
IF(AND($Y$2&lt;&gt;0,$Z$2&lt;&gt;0,DATE(YEAR(Z578),MONTH(Z578),DAY(Z578))&gt;=$Y$2,(DATE(YEAR(Z578),MONTH(Z578),DAY(Z578))&lt;=$Z$2),INDEX(Projects!$A$1:$O$1000,MATCH(Y578,Projects!$A$1:$A$1000,0),MATCH("Groupe",Projects!$A$1:$O$1,0))=$A$2),1,0)))</f>
      </c>
      <c r="AB578" s="47" t="str">
        <f>IF(AA578&lt;&gt;0,SUM($AA$4:AA578),0)</f>
      </c>
      <c r="AC578" s="1"/>
      <c r="AD578" s="17"/>
      <c r="AF578" t="str">
        <f>Projects!A576</f>
      </c>
      <c r="AG578" s="1" t="str">
        <f>Projects!D576</f>
      </c>
      <c r="AH578" s="47" t="str">
        <f>IF($A$2="Tous",
IF(AND($AF$2=0,$AG$2=0,DATE(YEAR(AG578),MONTH(AG578),DAY(AG578))&gt;=$O$6,(DATE(YEAR(AG578),MONTH(AG578),DAY(AG578))&lt;=$O$3)),1,
IF(AND($AF$2&lt;&gt;0,$AG$2&lt;&gt;0,DATE(YEAR(AG578),MONTH(AG578),DAY(AG578))&gt;=$AF$2,(DATE(YEAR(AG578),MONTH(AG578),DAY(AG578))&lt;=$AG$2)),1,0)),
IF(AND($AF$2=0,$AG$2=0,DATE(YEAR(AG578),MONTH(AG578),DAY(AG578))&gt;=$O$6,(DATE(YEAR(AG578),MONTH(AG578),DAY(AG578))&lt;=$O$3),INDEX(Projects!$A$1:$O$1000,MATCH(AF578,Projects!$A$1:$A$1000,0),MATCH("Groupe",Projects!$A$1:$O$1,0))=$A$2),1,
IF(AND($AF$2&lt;&gt;0,$AG$2&lt;&gt;0,DATE(YEAR(AG578),MONTH(AG578),DAY(AG578))&gt;=$AF$2,(DATE(YEAR(AG578),MONTH(AG578),DAY(AG578))&lt;=$AG$2),INDEX(Projects!$A$1:$O$1000,MATCH(AF578,Projects!$A$1:$A$1000,0),MATCH("Groupe",Projects!$A$1:$O$1,0))=$A$2),1,0)))</f>
      </c>
      <c r="AI578" s="47" t="str">
        <f>IF(AH578&lt;&gt;0,SUM($AH$4:AH578),0)</f>
      </c>
      <c r="AJ578" s="1"/>
      <c r="AK578" s="17"/>
      <c r="AM578" t="str">
        <f>Potentials!A576</f>
      </c>
      <c r="AN578" s="1" t="str">
        <f>Potentials!L576</f>
      </c>
      <c r="AO578" s="47" t="str">
        <f>IF(INDEX(Potentials!$A$1:$O$1000,MATCH(R578,Potentials!$A$1:$A$1000,0),MATCH("Origine setup",Potentials!$A$1:$O$1,0))&lt;&gt;"",0,
IF($A$2="Tous",
IF(AND($AM$2=0,$AN$2=0,DATE(YEAR(AN578),MONTH(AN578),DAY(AN578))&gt;=$O$6,(DATE(YEAR(AN578),MONTH(AN578),DAY(AN578))&lt;=$O$3),INDEX(Potentials!$A$1:$O$10000,MATCH(AM578,Potentials!$A$1:$A$1000,0),MATCH("Statut",Potentials!$A$1:$O$1,0))="9 -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IF(AND($AM$2&lt;&gt;0,$AN$2&lt;&gt;0,DATE(YEAR(AN578),MONTH(AN578),DAY(AN578))&gt;=$AM$2,(DATE(YEAR(AN578),MONTH(AN578),DAY(AN578))&lt;=$AN$2),INDEX(Potentials!$A$1:$O$10000,MATCH(AM578,Potentials!$A$1:$A$1000,0),MATCH("Statut",Potentials!$A$1:$O$1,0))="9 - Perdu"),1,0)),
IF(AND($AM$2=0,$AN$2=0,DATE(YEAR(AN578),MONTH(AN578),DAY(AN578))&gt;=$O$6,(DATE(YEAR(AN578),MONTH(AN578),DAY(AN578))&lt;=$O$3),INDEX(Potentials!$A$1:$O$1000,MATCH(AM578,Potentials!$A$1:$A$1000,0),MATCH("Groupe",Potentials!$A$1:$O$1,0))=$A$2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,MATCH(AM578,Potentials!$A$1:$A$1000,0),MATCH("Groupe",Potentials!$A$1:$O$1,0))=$A$2,INDEX(Potentials!$A$1:$O$10000,MATCH(AM578,Potentials!$A$1:$A$1000,0),MATCH("Statut",Potentials!$A$1:$O$1,0))="9 - Perdu"),1,0))))</f>
      </c>
      <c r="AP578" s="47" t="str">
        <f>IF(AO578&lt;&gt;0,SUM($AO$4:AO578),0)</f>
      </c>
      <c r="AQ578" s="1"/>
      <c r="AR578" s="17"/>
      <c r="AT578" t="str">
        <f>IF(COUNTIF($AT$4:AT577,Potentials!B576)&gt;0,"",Potentials!B576)</f>
      </c>
      <c r="AU578" s="2" t="str">
        <f t="array" ref="AU578" aca="1" ca="1">IF($A$2="Tous",SUMPRODUCT((Potentials!$F$2:$F$2000)*(Potentials!$B$2:$B$2000=AT578)*(Potentials!$E$2:$E$2000&lt;&gt;"8 - Gagne")*(Potentials!$E$2:$E$2000&lt;&gt;"9 - Perdu")*(Potentials!$E$2:$E$2000&lt;&gt;"10 - Gele"))
+SUMPRODUCT((Potentials!$F$2:$F$2000=0)*(Potentials!$B$2:$B$2000=AT578)*(Potentials!$D$2:$D$2000)*(Potentials!$E$2:$E$2000&lt;&gt;"8 - Gagne")*(Potentials!$E$2:$E$2000&lt;&gt;"9 - Perdu")*(Potentials!$E$2:$E$2000&lt;&gt;"10 - Gele")),
SUMPRODUCT((Potentials!$F$2:$F$2000)*(Potentials!$B$2:$B$2000=AT578)*(Potentials!$E$2:$E$2000&lt;&gt;"8 - Gagne")*(Potentials!$E$2:$E$2000&lt;&gt;"9 - Perdu")*(Potentials!$E$2:$E$2000&lt;&gt;"10 - Gele")*(Potentials!$O$2:$O$2000=$A$2))
+SUMPRODUCT((Potentials!$F$2:$F$2000=0)*(Potentials!$B$2:$B$2000=AT578)*(Potentials!$D$2:$D$2000)*(Potentials!$E$2:$E$2000&lt;&gt;"8 - Gagne")*(Potentials!$E$2:$E$2000&lt;&gt;"9 - Perdu")*(Potentials!$E$2:$E$2000&lt;&gt;"10 - Gele")*(Potentials!$O$2:$O$2000=$A$2)))</f>
      </c>
      <c r="BA578" t="str">
        <f>Potentials!A576</f>
      </c>
      <c r="BB578" s="2" t="str">
        <f t="array" ref="BB578" aca="1" ca="1">IF($A$2="Tous",SUMPRODUCT((Potentials!$F$2:$F$2000)*(Potentials!$A$2:$A$2000=BA578)*(Potentials!$E$2:$E$2000&lt;&gt;"8 - Gagne")*(Potentials!$E$2:$E$2000&lt;&gt;"9 - Perdu")*(Potentials!$E$2:$E$2000&lt;&gt;"10 - Gele"))
+SUMPRODUCT((Potentials!$F$2:$F$2000=0)*(Potentials!$A$2:$A$2000=BA578)*(Potentials!$D$2:$D$2000)*(Potentials!$E$2:$E$2000&lt;&gt;"8 - Gagne")*(Potentials!$E$2:$E$2000&lt;&gt;"9 - Perdu")*(Potentials!$E$2:$E$2000&lt;&gt;"10 - Gele")),
SUMPRODUCT((Potentials!$F$2:$F$2000)*(Potentials!$A$2:$A$2000=BA578)*(Potentials!$E$2:$E$2000&lt;&gt;"8 - Gagne")*(Potentials!$E$2:$E$2000&lt;&gt;"9 - Perdu")*(Potentials!$E$2:$E$2000&lt;&gt;"10 - Gele")*(Potentials!$O$2:$O$2000=$A$2))
+SUMPRODUCT((Potentials!$F$2:$F$2000=0)*(Potentials!$A$2:$A$2000=BA578)*(Potentials!$D$2:$D$2000)*(Potentials!$E$2:$E$2000&lt;&gt;"8 - Gagne")*(Potentials!$E$2:$E$2000&lt;&gt;"9 - Perdu")*(Potentials!$E$2:$E$2000&lt;&gt;"10 - Gele")*(Potentials!$O$2:$O$2000=$A$2)))</f>
      </c>
    </row>
    <row r="579" spans="1:113">
      <c r="R579" t="str">
        <f>Potentials!A577</f>
      </c>
      <c r="S579" s="1" t="str">
        <f>Potentials!M577</f>
      </c>
      <c r="T579" s="47" t="str">
        <f>IF(INDEX(Potentials!$A$1:$O$1000,MATCH(R579,Potentials!$A$1:$A$1000,0),MATCH("Origine setup",Potentials!$A$1:$O$1,0))&lt;&gt;"",0,
IF($A$2="Tous",
IF(AND($R$2=0,$S$2=0,DATE(YEAR(S579),MONTH(S579),DAY(S579))&gt;=$O$6,(DATE(YEAR(S579),MONTH(S579),DAY(S579))&lt;=$O$3),LEFT(R579,3)="PRA"),1,
IF(AND($R$2&lt;&gt;0,$S$2&lt;&gt;0,DATE(YEAR(S579),MONTH(S579),DAY(S579))&gt;=$R$2,(DATE(YEAR(S579),MONTH(S579),DAY(S579))&lt;=$S$2),LEFT(R579,3)="PRA"),1,0)),
IF(AND($R$2=0,$S$2=0,DATE(YEAR(S579),MONTH(S579),DAY(S579))&gt;=$O$6,(DATE(YEAR(S579),MONTH(S579),DAY(S579))&lt;=$O$3),INDEX(Potentials!$A$1:$O$1000,MATCH(R579,Potentials!$A$1:$A$1000,0),MATCH("Groupe",Potentials!$A$1:$O$1,0))=$A$2,LEFT(R579,3)="PRA"),1,
IF(AND($R$2&lt;&gt;0,$S$2&lt;&gt;0,DATE(YEAR(S579),MONTH(S579),DAY(S579))&gt;=$R$2,(DATE(YEAR(S579),MONTH(S579),DAY(S579))&lt;=$S$2),INDEX(Potentials!$A$1:$O$1000,MATCH(R579,Potentials!$A$1:$A$1000,0),MATCH("Groupe",Potentials!$A$1:$O$1,0))=$A$2,LEFT(R579,3)="PRA"),1,0))))</f>
      </c>
      <c r="U579" s="47" t="str">
        <f>IF(T579&lt;&gt;0,SUM($T$4:T579),0)</f>
      </c>
      <c r="V579" s="1"/>
      <c r="W579" s="17"/>
      <c r="Y579" t="str">
        <f>Projects!A577</f>
      </c>
      <c r="Z579" s="1" t="str">
        <f>Projects!I577</f>
      </c>
      <c r="AA579" s="47" t="str">
        <f>IF($A$2="Tous",
IF(AND($Y$2=0,$Z$2=0,DATE(YEAR(Z579),MONTH(Z579),DAY(Z579))&gt;=$O$6,(DATE(YEAR(Z579),MONTH(Z579),DAY(Z579))&lt;=$O$3)),1,
IF(AND($Y$2&lt;&gt;0,$Z$2&lt;&gt;0,DATE(YEAR(Z579),MONTH(Z579),DAY(Z579))&gt;=$Y$2,(DATE(YEAR(Z579),MONTH(Z579),DAY(Z579))&lt;=$Z$2)),1,0)),
IF(AND($Y$2=0,$Z$2=0,DATE(YEAR(Z579),MONTH(Z579),DAY(Z579))&gt;=$O$6,(DATE(YEAR(Z579),MONTH(Z579),DAY(Z579))&lt;=$O$3),INDEX(Projects!$A$1:$O$1000,MATCH(Y579,Projects!$A$1:$A$1000,0),MATCH("Groupe",Projects!$A$1:$O$1,0))=$A$2),1,
IF(AND($Y$2&lt;&gt;0,$Z$2&lt;&gt;0,DATE(YEAR(Z579),MONTH(Z579),DAY(Z579))&gt;=$Y$2,(DATE(YEAR(Z579),MONTH(Z579),DAY(Z579))&lt;=$Z$2),INDEX(Projects!$A$1:$O$1000,MATCH(Y579,Projects!$A$1:$A$1000,0),MATCH("Groupe",Projects!$A$1:$O$1,0))=$A$2),1,0)))</f>
      </c>
      <c r="AB579" s="47" t="str">
        <f>IF(AA579&lt;&gt;0,SUM($AA$4:AA579),0)</f>
      </c>
      <c r="AC579" s="1"/>
      <c r="AD579" s="17"/>
      <c r="AF579" t="str">
        <f>Projects!A577</f>
      </c>
      <c r="AG579" s="1" t="str">
        <f>Projects!D577</f>
      </c>
      <c r="AH579" s="47" t="str">
        <f>IF($A$2="Tous",
IF(AND($AF$2=0,$AG$2=0,DATE(YEAR(AG579),MONTH(AG579),DAY(AG579))&gt;=$O$6,(DATE(YEAR(AG579),MONTH(AG579),DAY(AG579))&lt;=$O$3)),1,
IF(AND($AF$2&lt;&gt;0,$AG$2&lt;&gt;0,DATE(YEAR(AG579),MONTH(AG579),DAY(AG579))&gt;=$AF$2,(DATE(YEAR(AG579),MONTH(AG579),DAY(AG579))&lt;=$AG$2)),1,0)),
IF(AND($AF$2=0,$AG$2=0,DATE(YEAR(AG579),MONTH(AG579),DAY(AG579))&gt;=$O$6,(DATE(YEAR(AG579),MONTH(AG579),DAY(AG579))&lt;=$O$3),INDEX(Projects!$A$1:$O$1000,MATCH(AF579,Projects!$A$1:$A$1000,0),MATCH("Groupe",Projects!$A$1:$O$1,0))=$A$2),1,
IF(AND($AF$2&lt;&gt;0,$AG$2&lt;&gt;0,DATE(YEAR(AG579),MONTH(AG579),DAY(AG579))&gt;=$AF$2,(DATE(YEAR(AG579),MONTH(AG579),DAY(AG579))&lt;=$AG$2),INDEX(Projects!$A$1:$O$1000,MATCH(AF579,Projects!$A$1:$A$1000,0),MATCH("Groupe",Projects!$A$1:$O$1,0))=$A$2),1,0)))</f>
      </c>
      <c r="AI579" s="47" t="str">
        <f>IF(AH579&lt;&gt;0,SUM($AH$4:AH579),0)</f>
      </c>
      <c r="AJ579" s="1"/>
      <c r="AK579" s="17"/>
      <c r="AM579" t="str">
        <f>Potentials!A577</f>
      </c>
      <c r="AN579" s="1" t="str">
        <f>Potentials!L577</f>
      </c>
      <c r="AO579" s="47" t="str">
        <f>IF(INDEX(Potentials!$A$1:$O$1000,MATCH(R579,Potentials!$A$1:$A$1000,0),MATCH("Origine setup",Potentials!$A$1:$O$1,0))&lt;&gt;"",0,
IF($A$2="Tous",
IF(AND($AM$2=0,$AN$2=0,DATE(YEAR(AN579),MONTH(AN579),DAY(AN579))&gt;=$O$6,(DATE(YEAR(AN579),MONTH(AN579),DAY(AN579))&lt;=$O$3),INDEX(Potentials!$A$1:$O$10000,MATCH(AM579,Potentials!$A$1:$A$1000,0),MATCH("Statut",Potentials!$A$1:$O$1,0))="9 -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IF(AND($AM$2&lt;&gt;0,$AN$2&lt;&gt;0,DATE(YEAR(AN579),MONTH(AN579),DAY(AN579))&gt;=$AM$2,(DATE(YEAR(AN579),MONTH(AN579),DAY(AN579))&lt;=$AN$2),INDEX(Potentials!$A$1:$O$10000,MATCH(AM579,Potentials!$A$1:$A$1000,0),MATCH("Statut",Potentials!$A$1:$O$1,0))="9 - Perdu"),1,0)),
IF(AND($AM$2=0,$AN$2=0,DATE(YEAR(AN579),MONTH(AN579),DAY(AN579))&gt;=$O$6,(DATE(YEAR(AN579),MONTH(AN579),DAY(AN579))&lt;=$O$3),INDEX(Potentials!$A$1:$O$1000,MATCH(AM579,Potentials!$A$1:$A$1000,0),MATCH("Groupe",Potentials!$A$1:$O$1,0))=$A$2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,MATCH(AM579,Potentials!$A$1:$A$1000,0),MATCH("Groupe",Potentials!$A$1:$O$1,0))=$A$2,INDEX(Potentials!$A$1:$O$10000,MATCH(AM579,Potentials!$A$1:$A$1000,0),MATCH("Statut",Potentials!$A$1:$O$1,0))="9 - Perdu"),1,0))))</f>
      </c>
      <c r="AP579" s="47" t="str">
        <f>IF(AO579&lt;&gt;0,SUM($AO$4:AO579),0)</f>
      </c>
      <c r="AQ579" s="1"/>
      <c r="AR579" s="17"/>
      <c r="AT579" t="str">
        <f>IF(COUNTIF($AT$4:AT578,Potentials!B577)&gt;0,"",Potentials!B577)</f>
      </c>
      <c r="AU579" s="2" t="str">
        <f t="array" ref="AU579" aca="1" ca="1">IF($A$2="Tous",SUMPRODUCT((Potentials!$F$2:$F$2000)*(Potentials!$B$2:$B$2000=AT579)*(Potentials!$E$2:$E$2000&lt;&gt;"8 - Gagne")*(Potentials!$E$2:$E$2000&lt;&gt;"9 - Perdu")*(Potentials!$E$2:$E$2000&lt;&gt;"10 - Gele"))
+SUMPRODUCT((Potentials!$F$2:$F$2000=0)*(Potentials!$B$2:$B$2000=AT579)*(Potentials!$D$2:$D$2000)*(Potentials!$E$2:$E$2000&lt;&gt;"8 - Gagne")*(Potentials!$E$2:$E$2000&lt;&gt;"9 - Perdu")*(Potentials!$E$2:$E$2000&lt;&gt;"10 - Gele")),
SUMPRODUCT((Potentials!$F$2:$F$2000)*(Potentials!$B$2:$B$2000=AT579)*(Potentials!$E$2:$E$2000&lt;&gt;"8 - Gagne")*(Potentials!$E$2:$E$2000&lt;&gt;"9 - Perdu")*(Potentials!$E$2:$E$2000&lt;&gt;"10 - Gele")*(Potentials!$O$2:$O$2000=$A$2))
+SUMPRODUCT((Potentials!$F$2:$F$2000=0)*(Potentials!$B$2:$B$2000=AT579)*(Potentials!$D$2:$D$2000)*(Potentials!$E$2:$E$2000&lt;&gt;"8 - Gagne")*(Potentials!$E$2:$E$2000&lt;&gt;"9 - Perdu")*(Potentials!$E$2:$E$2000&lt;&gt;"10 - Gele")*(Potentials!$O$2:$O$2000=$A$2)))</f>
      </c>
      <c r="BA579" t="str">
        <f>Potentials!A577</f>
      </c>
      <c r="BB579" s="2" t="str">
        <f t="array" ref="BB579" aca="1" ca="1">IF($A$2="Tous",SUMPRODUCT((Potentials!$F$2:$F$2000)*(Potentials!$A$2:$A$2000=BA579)*(Potentials!$E$2:$E$2000&lt;&gt;"8 - Gagne")*(Potentials!$E$2:$E$2000&lt;&gt;"9 - Perdu")*(Potentials!$E$2:$E$2000&lt;&gt;"10 - Gele"))
+SUMPRODUCT((Potentials!$F$2:$F$2000=0)*(Potentials!$A$2:$A$2000=BA579)*(Potentials!$D$2:$D$2000)*(Potentials!$E$2:$E$2000&lt;&gt;"8 - Gagne")*(Potentials!$E$2:$E$2000&lt;&gt;"9 - Perdu")*(Potentials!$E$2:$E$2000&lt;&gt;"10 - Gele")),
SUMPRODUCT((Potentials!$F$2:$F$2000)*(Potentials!$A$2:$A$2000=BA579)*(Potentials!$E$2:$E$2000&lt;&gt;"8 - Gagne")*(Potentials!$E$2:$E$2000&lt;&gt;"9 - Perdu")*(Potentials!$E$2:$E$2000&lt;&gt;"10 - Gele")*(Potentials!$O$2:$O$2000=$A$2))
+SUMPRODUCT((Potentials!$F$2:$F$2000=0)*(Potentials!$A$2:$A$2000=BA579)*(Potentials!$D$2:$D$2000)*(Potentials!$E$2:$E$2000&lt;&gt;"8 - Gagne")*(Potentials!$E$2:$E$2000&lt;&gt;"9 - Perdu")*(Potentials!$E$2:$E$2000&lt;&gt;"10 - Gele")*(Potentials!$O$2:$O$2000=$A$2)))</f>
      </c>
    </row>
    <row r="580" spans="1:113">
      <c r="R580" t="str">
        <f>Potentials!A578</f>
      </c>
      <c r="S580" s="1" t="str">
        <f>Potentials!M578</f>
      </c>
      <c r="T580" s="47" t="str">
        <f>IF(INDEX(Potentials!$A$1:$O$1000,MATCH(R580,Potentials!$A$1:$A$1000,0),MATCH("Origine setup",Potentials!$A$1:$O$1,0))&lt;&gt;"",0,
IF($A$2="Tous",
IF(AND($R$2=0,$S$2=0,DATE(YEAR(S580),MONTH(S580),DAY(S580))&gt;=$O$6,(DATE(YEAR(S580),MONTH(S580),DAY(S580))&lt;=$O$3),LEFT(R580,3)="PRA"),1,
IF(AND($R$2&lt;&gt;0,$S$2&lt;&gt;0,DATE(YEAR(S580),MONTH(S580),DAY(S580))&gt;=$R$2,(DATE(YEAR(S580),MONTH(S580),DAY(S580))&lt;=$S$2),LEFT(R580,3)="PRA"),1,0)),
IF(AND($R$2=0,$S$2=0,DATE(YEAR(S580),MONTH(S580),DAY(S580))&gt;=$O$6,(DATE(YEAR(S580),MONTH(S580),DAY(S580))&lt;=$O$3),INDEX(Potentials!$A$1:$O$1000,MATCH(R580,Potentials!$A$1:$A$1000,0),MATCH("Groupe",Potentials!$A$1:$O$1,0))=$A$2,LEFT(R580,3)="PRA"),1,
IF(AND($R$2&lt;&gt;0,$S$2&lt;&gt;0,DATE(YEAR(S580),MONTH(S580),DAY(S580))&gt;=$R$2,(DATE(YEAR(S580),MONTH(S580),DAY(S580))&lt;=$S$2),INDEX(Potentials!$A$1:$O$1000,MATCH(R580,Potentials!$A$1:$A$1000,0),MATCH("Groupe",Potentials!$A$1:$O$1,0))=$A$2,LEFT(R580,3)="PRA"),1,0))))</f>
      </c>
      <c r="U580" s="47" t="str">
        <f>IF(T580&lt;&gt;0,SUM($T$4:T580),0)</f>
      </c>
      <c r="V580" s="1"/>
      <c r="W580" s="17"/>
      <c r="Y580" t="str">
        <f>Projects!A578</f>
      </c>
      <c r="Z580" s="1" t="str">
        <f>Projects!I578</f>
      </c>
      <c r="AA580" s="47" t="str">
        <f>IF($A$2="Tous",
IF(AND($Y$2=0,$Z$2=0,DATE(YEAR(Z580),MONTH(Z580),DAY(Z580))&gt;=$O$6,(DATE(YEAR(Z580),MONTH(Z580),DAY(Z580))&lt;=$O$3)),1,
IF(AND($Y$2&lt;&gt;0,$Z$2&lt;&gt;0,DATE(YEAR(Z580),MONTH(Z580),DAY(Z580))&gt;=$Y$2,(DATE(YEAR(Z580),MONTH(Z580),DAY(Z580))&lt;=$Z$2)),1,0)),
IF(AND($Y$2=0,$Z$2=0,DATE(YEAR(Z580),MONTH(Z580),DAY(Z580))&gt;=$O$6,(DATE(YEAR(Z580),MONTH(Z580),DAY(Z580))&lt;=$O$3),INDEX(Projects!$A$1:$O$1000,MATCH(Y580,Projects!$A$1:$A$1000,0),MATCH("Groupe",Projects!$A$1:$O$1,0))=$A$2),1,
IF(AND($Y$2&lt;&gt;0,$Z$2&lt;&gt;0,DATE(YEAR(Z580),MONTH(Z580),DAY(Z580))&gt;=$Y$2,(DATE(YEAR(Z580),MONTH(Z580),DAY(Z580))&lt;=$Z$2),INDEX(Projects!$A$1:$O$1000,MATCH(Y580,Projects!$A$1:$A$1000,0),MATCH("Groupe",Projects!$A$1:$O$1,0))=$A$2),1,0)))</f>
      </c>
      <c r="AB580" s="47" t="str">
        <f>IF(AA580&lt;&gt;0,SUM($AA$4:AA580),0)</f>
      </c>
      <c r="AC580" s="1"/>
      <c r="AD580" s="17"/>
      <c r="AF580" t="str">
        <f>Projects!A578</f>
      </c>
      <c r="AG580" s="1" t="str">
        <f>Projects!D578</f>
      </c>
      <c r="AH580" s="47" t="str">
        <f>IF($A$2="Tous",
IF(AND($AF$2=0,$AG$2=0,DATE(YEAR(AG580),MONTH(AG580),DAY(AG580))&gt;=$O$6,(DATE(YEAR(AG580),MONTH(AG580),DAY(AG580))&lt;=$O$3)),1,
IF(AND($AF$2&lt;&gt;0,$AG$2&lt;&gt;0,DATE(YEAR(AG580),MONTH(AG580),DAY(AG580))&gt;=$AF$2,(DATE(YEAR(AG580),MONTH(AG580),DAY(AG580))&lt;=$AG$2)),1,0)),
IF(AND($AF$2=0,$AG$2=0,DATE(YEAR(AG580),MONTH(AG580),DAY(AG580))&gt;=$O$6,(DATE(YEAR(AG580),MONTH(AG580),DAY(AG580))&lt;=$O$3),INDEX(Projects!$A$1:$O$1000,MATCH(AF580,Projects!$A$1:$A$1000,0),MATCH("Groupe",Projects!$A$1:$O$1,0))=$A$2),1,
IF(AND($AF$2&lt;&gt;0,$AG$2&lt;&gt;0,DATE(YEAR(AG580),MONTH(AG580),DAY(AG580))&gt;=$AF$2,(DATE(YEAR(AG580),MONTH(AG580),DAY(AG580))&lt;=$AG$2),INDEX(Projects!$A$1:$O$1000,MATCH(AF580,Projects!$A$1:$A$1000,0),MATCH("Groupe",Projects!$A$1:$O$1,0))=$A$2),1,0)))</f>
      </c>
      <c r="AI580" s="47" t="str">
        <f>IF(AH580&lt;&gt;0,SUM($AH$4:AH580),0)</f>
      </c>
      <c r="AJ580" s="1"/>
      <c r="AK580" s="17"/>
      <c r="AM580" t="str">
        <f>Potentials!A578</f>
      </c>
      <c r="AN580" s="1" t="str">
        <f>Potentials!L578</f>
      </c>
      <c r="AO580" s="47" t="str">
        <f>IF(INDEX(Potentials!$A$1:$O$1000,MATCH(R580,Potentials!$A$1:$A$1000,0),MATCH("Origine setup",Potentials!$A$1:$O$1,0))&lt;&gt;"",0,
IF($A$2="Tous",
IF(AND($AM$2=0,$AN$2=0,DATE(YEAR(AN580),MONTH(AN580),DAY(AN580))&gt;=$O$6,(DATE(YEAR(AN580),MONTH(AN580),DAY(AN580))&lt;=$O$3),INDEX(Potentials!$A$1:$O$10000,MATCH(AM580,Potentials!$A$1:$A$1000,0),MATCH("Statut",Potentials!$A$1:$O$1,0))="9 -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IF(AND($AM$2&lt;&gt;0,$AN$2&lt;&gt;0,DATE(YEAR(AN580),MONTH(AN580),DAY(AN580))&gt;=$AM$2,(DATE(YEAR(AN580),MONTH(AN580),DAY(AN580))&lt;=$AN$2),INDEX(Potentials!$A$1:$O$10000,MATCH(AM580,Potentials!$A$1:$A$1000,0),MATCH("Statut",Potentials!$A$1:$O$1,0))="9 - Perdu"),1,0)),
IF(AND($AM$2=0,$AN$2=0,DATE(YEAR(AN580),MONTH(AN580),DAY(AN580))&gt;=$O$6,(DATE(YEAR(AN580),MONTH(AN580),DAY(AN580))&lt;=$O$3),INDEX(Potentials!$A$1:$O$1000,MATCH(AM580,Potentials!$A$1:$A$1000,0),MATCH("Groupe",Potentials!$A$1:$O$1,0))=$A$2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,MATCH(AM580,Potentials!$A$1:$A$1000,0),MATCH("Groupe",Potentials!$A$1:$O$1,0))=$A$2,INDEX(Potentials!$A$1:$O$10000,MATCH(AM580,Potentials!$A$1:$A$1000,0),MATCH("Statut",Potentials!$A$1:$O$1,0))="9 - Perdu"),1,0))))</f>
      </c>
      <c r="AP580" s="47" t="str">
        <f>IF(AO580&lt;&gt;0,SUM($AO$4:AO580),0)</f>
      </c>
      <c r="AQ580" s="1"/>
      <c r="AR580" s="17"/>
      <c r="AT580" t="str">
        <f>IF(COUNTIF($AT$4:AT579,Potentials!B578)&gt;0,"",Potentials!B578)</f>
      </c>
      <c r="AU580" s="2" t="str">
        <f t="array" ref="AU580" aca="1" ca="1">IF($A$2="Tous",SUMPRODUCT((Potentials!$F$2:$F$2000)*(Potentials!$B$2:$B$2000=AT580)*(Potentials!$E$2:$E$2000&lt;&gt;"8 - Gagne")*(Potentials!$E$2:$E$2000&lt;&gt;"9 - Perdu")*(Potentials!$E$2:$E$2000&lt;&gt;"10 - Gele"))
+SUMPRODUCT((Potentials!$F$2:$F$2000=0)*(Potentials!$B$2:$B$2000=AT580)*(Potentials!$D$2:$D$2000)*(Potentials!$E$2:$E$2000&lt;&gt;"8 - Gagne")*(Potentials!$E$2:$E$2000&lt;&gt;"9 - Perdu")*(Potentials!$E$2:$E$2000&lt;&gt;"10 - Gele")),
SUMPRODUCT((Potentials!$F$2:$F$2000)*(Potentials!$B$2:$B$2000=AT580)*(Potentials!$E$2:$E$2000&lt;&gt;"8 - Gagne")*(Potentials!$E$2:$E$2000&lt;&gt;"9 - Perdu")*(Potentials!$E$2:$E$2000&lt;&gt;"10 - Gele")*(Potentials!$O$2:$O$2000=$A$2))
+SUMPRODUCT((Potentials!$F$2:$F$2000=0)*(Potentials!$B$2:$B$2000=AT580)*(Potentials!$D$2:$D$2000)*(Potentials!$E$2:$E$2000&lt;&gt;"8 - Gagne")*(Potentials!$E$2:$E$2000&lt;&gt;"9 - Perdu")*(Potentials!$E$2:$E$2000&lt;&gt;"10 - Gele")*(Potentials!$O$2:$O$2000=$A$2)))</f>
      </c>
      <c r="BA580" t="str">
        <f>Potentials!A578</f>
      </c>
      <c r="BB580" s="2" t="str">
        <f t="array" ref="BB580" aca="1" ca="1">IF($A$2="Tous",SUMPRODUCT((Potentials!$F$2:$F$2000)*(Potentials!$A$2:$A$2000=BA580)*(Potentials!$E$2:$E$2000&lt;&gt;"8 - Gagne")*(Potentials!$E$2:$E$2000&lt;&gt;"9 - Perdu")*(Potentials!$E$2:$E$2000&lt;&gt;"10 - Gele"))
+SUMPRODUCT((Potentials!$F$2:$F$2000=0)*(Potentials!$A$2:$A$2000=BA580)*(Potentials!$D$2:$D$2000)*(Potentials!$E$2:$E$2000&lt;&gt;"8 - Gagne")*(Potentials!$E$2:$E$2000&lt;&gt;"9 - Perdu")*(Potentials!$E$2:$E$2000&lt;&gt;"10 - Gele")),
SUMPRODUCT((Potentials!$F$2:$F$2000)*(Potentials!$A$2:$A$2000=BA580)*(Potentials!$E$2:$E$2000&lt;&gt;"8 - Gagne")*(Potentials!$E$2:$E$2000&lt;&gt;"9 - Perdu")*(Potentials!$E$2:$E$2000&lt;&gt;"10 - Gele")*(Potentials!$O$2:$O$2000=$A$2))
+SUMPRODUCT((Potentials!$F$2:$F$2000=0)*(Potentials!$A$2:$A$2000=BA580)*(Potentials!$D$2:$D$2000)*(Potentials!$E$2:$E$2000&lt;&gt;"8 - Gagne")*(Potentials!$E$2:$E$2000&lt;&gt;"9 - Perdu")*(Potentials!$E$2:$E$2000&lt;&gt;"10 - Gele")*(Potentials!$O$2:$O$2000=$A$2)))</f>
      </c>
    </row>
    <row r="581" spans="1:113">
      <c r="R581" t="str">
        <f>Potentials!A579</f>
      </c>
      <c r="S581" s="1" t="str">
        <f>Potentials!M579</f>
      </c>
      <c r="T581" s="47" t="str">
        <f>IF(INDEX(Potentials!$A$1:$O$1000,MATCH(R581,Potentials!$A$1:$A$1000,0),MATCH("Origine setup",Potentials!$A$1:$O$1,0))&lt;&gt;"",0,
IF($A$2="Tous",
IF(AND($R$2=0,$S$2=0,DATE(YEAR(S581),MONTH(S581),DAY(S581))&gt;=$O$6,(DATE(YEAR(S581),MONTH(S581),DAY(S581))&lt;=$O$3),LEFT(R581,3)="PRA"),1,
IF(AND($R$2&lt;&gt;0,$S$2&lt;&gt;0,DATE(YEAR(S581),MONTH(S581),DAY(S581))&gt;=$R$2,(DATE(YEAR(S581),MONTH(S581),DAY(S581))&lt;=$S$2),LEFT(R581,3)="PRA"),1,0)),
IF(AND($R$2=0,$S$2=0,DATE(YEAR(S581),MONTH(S581),DAY(S581))&gt;=$O$6,(DATE(YEAR(S581),MONTH(S581),DAY(S581))&lt;=$O$3),INDEX(Potentials!$A$1:$O$1000,MATCH(R581,Potentials!$A$1:$A$1000,0),MATCH("Groupe",Potentials!$A$1:$O$1,0))=$A$2,LEFT(R581,3)="PRA"),1,
IF(AND($R$2&lt;&gt;0,$S$2&lt;&gt;0,DATE(YEAR(S581),MONTH(S581),DAY(S581))&gt;=$R$2,(DATE(YEAR(S581),MONTH(S581),DAY(S581))&lt;=$S$2),INDEX(Potentials!$A$1:$O$1000,MATCH(R581,Potentials!$A$1:$A$1000,0),MATCH("Groupe",Potentials!$A$1:$O$1,0))=$A$2,LEFT(R581,3)="PRA"),1,0))))</f>
      </c>
      <c r="U581" s="47" t="str">
        <f>IF(T581&lt;&gt;0,SUM($T$4:T581),0)</f>
      </c>
      <c r="V581" s="1"/>
      <c r="W581" s="17"/>
      <c r="Y581" t="str">
        <f>Projects!A579</f>
      </c>
      <c r="Z581" s="1" t="str">
        <f>Projects!I579</f>
      </c>
      <c r="AA581" s="47" t="str">
        <f>IF($A$2="Tous",
IF(AND($Y$2=0,$Z$2=0,DATE(YEAR(Z581),MONTH(Z581),DAY(Z581))&gt;=$O$6,(DATE(YEAR(Z581),MONTH(Z581),DAY(Z581))&lt;=$O$3)),1,
IF(AND($Y$2&lt;&gt;0,$Z$2&lt;&gt;0,DATE(YEAR(Z581),MONTH(Z581),DAY(Z581))&gt;=$Y$2,(DATE(YEAR(Z581),MONTH(Z581),DAY(Z581))&lt;=$Z$2)),1,0)),
IF(AND($Y$2=0,$Z$2=0,DATE(YEAR(Z581),MONTH(Z581),DAY(Z581))&gt;=$O$6,(DATE(YEAR(Z581),MONTH(Z581),DAY(Z581))&lt;=$O$3),INDEX(Projects!$A$1:$O$1000,MATCH(Y581,Projects!$A$1:$A$1000,0),MATCH("Groupe",Projects!$A$1:$O$1,0))=$A$2),1,
IF(AND($Y$2&lt;&gt;0,$Z$2&lt;&gt;0,DATE(YEAR(Z581),MONTH(Z581),DAY(Z581))&gt;=$Y$2,(DATE(YEAR(Z581),MONTH(Z581),DAY(Z581))&lt;=$Z$2),INDEX(Projects!$A$1:$O$1000,MATCH(Y581,Projects!$A$1:$A$1000,0),MATCH("Groupe",Projects!$A$1:$O$1,0))=$A$2),1,0)))</f>
      </c>
      <c r="AB581" s="47" t="str">
        <f>IF(AA581&lt;&gt;0,SUM($AA$4:AA581),0)</f>
      </c>
      <c r="AC581" s="1"/>
      <c r="AD581" s="17"/>
      <c r="AF581" t="str">
        <f>Projects!A579</f>
      </c>
      <c r="AG581" s="1" t="str">
        <f>Projects!D579</f>
      </c>
      <c r="AH581" s="47" t="str">
        <f>IF($A$2="Tous",
IF(AND($AF$2=0,$AG$2=0,DATE(YEAR(AG581),MONTH(AG581),DAY(AG581))&gt;=$O$6,(DATE(YEAR(AG581),MONTH(AG581),DAY(AG581))&lt;=$O$3)),1,
IF(AND($AF$2&lt;&gt;0,$AG$2&lt;&gt;0,DATE(YEAR(AG581),MONTH(AG581),DAY(AG581))&gt;=$AF$2,(DATE(YEAR(AG581),MONTH(AG581),DAY(AG581))&lt;=$AG$2)),1,0)),
IF(AND($AF$2=0,$AG$2=0,DATE(YEAR(AG581),MONTH(AG581),DAY(AG581))&gt;=$O$6,(DATE(YEAR(AG581),MONTH(AG581),DAY(AG581))&lt;=$O$3),INDEX(Projects!$A$1:$O$1000,MATCH(AF581,Projects!$A$1:$A$1000,0),MATCH("Groupe",Projects!$A$1:$O$1,0))=$A$2),1,
IF(AND($AF$2&lt;&gt;0,$AG$2&lt;&gt;0,DATE(YEAR(AG581),MONTH(AG581),DAY(AG581))&gt;=$AF$2,(DATE(YEAR(AG581),MONTH(AG581),DAY(AG581))&lt;=$AG$2),INDEX(Projects!$A$1:$O$1000,MATCH(AF581,Projects!$A$1:$A$1000,0),MATCH("Groupe",Projects!$A$1:$O$1,0))=$A$2),1,0)))</f>
      </c>
      <c r="AI581" s="47" t="str">
        <f>IF(AH581&lt;&gt;0,SUM($AH$4:AH581),0)</f>
      </c>
      <c r="AJ581" s="1"/>
      <c r="AK581" s="17"/>
      <c r="AM581" t="str">
        <f>Potentials!A579</f>
      </c>
      <c r="AN581" s="1" t="str">
        <f>Potentials!L579</f>
      </c>
      <c r="AO581" s="47" t="str">
        <f>IF(INDEX(Potentials!$A$1:$O$1000,MATCH(R581,Potentials!$A$1:$A$1000,0),MATCH("Origine setup",Potentials!$A$1:$O$1,0))&lt;&gt;"",0,
IF($A$2="Tous",
IF(AND($AM$2=0,$AN$2=0,DATE(YEAR(AN581),MONTH(AN581),DAY(AN581))&gt;=$O$6,(DATE(YEAR(AN581),MONTH(AN581),DAY(AN581))&lt;=$O$3),INDEX(Potentials!$A$1:$O$10000,MATCH(AM581,Potentials!$A$1:$A$1000,0),MATCH("Statut",Potentials!$A$1:$O$1,0))="9 -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IF(AND($AM$2&lt;&gt;0,$AN$2&lt;&gt;0,DATE(YEAR(AN581),MONTH(AN581),DAY(AN581))&gt;=$AM$2,(DATE(YEAR(AN581),MONTH(AN581),DAY(AN581))&lt;=$AN$2),INDEX(Potentials!$A$1:$O$10000,MATCH(AM581,Potentials!$A$1:$A$1000,0),MATCH("Statut",Potentials!$A$1:$O$1,0))="9 - Perdu"),1,0)),
IF(AND($AM$2=0,$AN$2=0,DATE(YEAR(AN581),MONTH(AN581),DAY(AN581))&gt;=$O$6,(DATE(YEAR(AN581),MONTH(AN581),DAY(AN581))&lt;=$O$3),INDEX(Potentials!$A$1:$O$1000,MATCH(AM581,Potentials!$A$1:$A$1000,0),MATCH("Groupe",Potentials!$A$1:$O$1,0))=$A$2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,MATCH(AM581,Potentials!$A$1:$A$1000,0),MATCH("Groupe",Potentials!$A$1:$O$1,0))=$A$2,INDEX(Potentials!$A$1:$O$10000,MATCH(AM581,Potentials!$A$1:$A$1000,0),MATCH("Statut",Potentials!$A$1:$O$1,0))="9 - Perdu"),1,0))))</f>
      </c>
      <c r="AP581" s="47" t="str">
        <f>IF(AO581&lt;&gt;0,SUM($AO$4:AO581),0)</f>
      </c>
      <c r="AQ581" s="1"/>
      <c r="AR581" s="17"/>
      <c r="AT581" t="str">
        <f>IF(COUNTIF($AT$4:AT580,Potentials!B579)&gt;0,"",Potentials!B579)</f>
      </c>
      <c r="AU581" s="2" t="str">
        <f t="array" ref="AU581" aca="1" ca="1">IF($A$2="Tous",SUMPRODUCT((Potentials!$F$2:$F$2000)*(Potentials!$B$2:$B$2000=AT581)*(Potentials!$E$2:$E$2000&lt;&gt;"8 - Gagne")*(Potentials!$E$2:$E$2000&lt;&gt;"9 - Perdu")*(Potentials!$E$2:$E$2000&lt;&gt;"10 - Gele"))
+SUMPRODUCT((Potentials!$F$2:$F$2000=0)*(Potentials!$B$2:$B$2000=AT581)*(Potentials!$D$2:$D$2000)*(Potentials!$E$2:$E$2000&lt;&gt;"8 - Gagne")*(Potentials!$E$2:$E$2000&lt;&gt;"9 - Perdu")*(Potentials!$E$2:$E$2000&lt;&gt;"10 - Gele")),
SUMPRODUCT((Potentials!$F$2:$F$2000)*(Potentials!$B$2:$B$2000=AT581)*(Potentials!$E$2:$E$2000&lt;&gt;"8 - Gagne")*(Potentials!$E$2:$E$2000&lt;&gt;"9 - Perdu")*(Potentials!$E$2:$E$2000&lt;&gt;"10 - Gele")*(Potentials!$O$2:$O$2000=$A$2))
+SUMPRODUCT((Potentials!$F$2:$F$2000=0)*(Potentials!$B$2:$B$2000=AT581)*(Potentials!$D$2:$D$2000)*(Potentials!$E$2:$E$2000&lt;&gt;"8 - Gagne")*(Potentials!$E$2:$E$2000&lt;&gt;"9 - Perdu")*(Potentials!$E$2:$E$2000&lt;&gt;"10 - Gele")*(Potentials!$O$2:$O$2000=$A$2)))</f>
      </c>
      <c r="BA581" t="str">
        <f>Potentials!A579</f>
      </c>
      <c r="BB581" s="2" t="str">
        <f t="array" ref="BB581" aca="1" ca="1">IF($A$2="Tous",SUMPRODUCT((Potentials!$F$2:$F$2000)*(Potentials!$A$2:$A$2000=BA581)*(Potentials!$E$2:$E$2000&lt;&gt;"8 - Gagne")*(Potentials!$E$2:$E$2000&lt;&gt;"9 - Perdu")*(Potentials!$E$2:$E$2000&lt;&gt;"10 - Gele"))
+SUMPRODUCT((Potentials!$F$2:$F$2000=0)*(Potentials!$A$2:$A$2000=BA581)*(Potentials!$D$2:$D$2000)*(Potentials!$E$2:$E$2000&lt;&gt;"8 - Gagne")*(Potentials!$E$2:$E$2000&lt;&gt;"9 - Perdu")*(Potentials!$E$2:$E$2000&lt;&gt;"10 - Gele")),
SUMPRODUCT((Potentials!$F$2:$F$2000)*(Potentials!$A$2:$A$2000=BA581)*(Potentials!$E$2:$E$2000&lt;&gt;"8 - Gagne")*(Potentials!$E$2:$E$2000&lt;&gt;"9 - Perdu")*(Potentials!$E$2:$E$2000&lt;&gt;"10 - Gele")*(Potentials!$O$2:$O$2000=$A$2))
+SUMPRODUCT((Potentials!$F$2:$F$2000=0)*(Potentials!$A$2:$A$2000=BA581)*(Potentials!$D$2:$D$2000)*(Potentials!$E$2:$E$2000&lt;&gt;"8 - Gagne")*(Potentials!$E$2:$E$2000&lt;&gt;"9 - Perdu")*(Potentials!$E$2:$E$2000&lt;&gt;"10 - Gele")*(Potentials!$O$2:$O$2000=$A$2)))</f>
      </c>
    </row>
    <row r="582" spans="1:113">
      <c r="R582" t="str">
        <f>Potentials!A580</f>
      </c>
      <c r="S582" s="1" t="str">
        <f>Potentials!M580</f>
      </c>
      <c r="T582" s="47" t="str">
        <f>IF(INDEX(Potentials!$A$1:$O$1000,MATCH(R582,Potentials!$A$1:$A$1000,0),MATCH("Origine setup",Potentials!$A$1:$O$1,0))&lt;&gt;"",0,
IF($A$2="Tous",
IF(AND($R$2=0,$S$2=0,DATE(YEAR(S582),MONTH(S582),DAY(S582))&gt;=$O$6,(DATE(YEAR(S582),MONTH(S582),DAY(S582))&lt;=$O$3),LEFT(R582,3)="PRA"),1,
IF(AND($R$2&lt;&gt;0,$S$2&lt;&gt;0,DATE(YEAR(S582),MONTH(S582),DAY(S582))&gt;=$R$2,(DATE(YEAR(S582),MONTH(S582),DAY(S582))&lt;=$S$2),LEFT(R582,3)="PRA"),1,0)),
IF(AND($R$2=0,$S$2=0,DATE(YEAR(S582),MONTH(S582),DAY(S582))&gt;=$O$6,(DATE(YEAR(S582),MONTH(S582),DAY(S582))&lt;=$O$3),INDEX(Potentials!$A$1:$O$1000,MATCH(R582,Potentials!$A$1:$A$1000,0),MATCH("Groupe",Potentials!$A$1:$O$1,0))=$A$2,LEFT(R582,3)="PRA"),1,
IF(AND($R$2&lt;&gt;0,$S$2&lt;&gt;0,DATE(YEAR(S582),MONTH(S582),DAY(S582))&gt;=$R$2,(DATE(YEAR(S582),MONTH(S582),DAY(S582))&lt;=$S$2),INDEX(Potentials!$A$1:$O$1000,MATCH(R582,Potentials!$A$1:$A$1000,0),MATCH("Groupe",Potentials!$A$1:$O$1,0))=$A$2,LEFT(R582,3)="PRA"),1,0))))</f>
      </c>
      <c r="U582" s="47" t="str">
        <f>IF(T582&lt;&gt;0,SUM($T$4:T582),0)</f>
      </c>
      <c r="V582" s="1"/>
      <c r="W582" s="17"/>
      <c r="Y582" t="str">
        <f>Projects!A580</f>
      </c>
      <c r="Z582" s="1" t="str">
        <f>Projects!I580</f>
      </c>
      <c r="AA582" s="47" t="str">
        <f>IF($A$2="Tous",
IF(AND($Y$2=0,$Z$2=0,DATE(YEAR(Z582),MONTH(Z582),DAY(Z582))&gt;=$O$6,(DATE(YEAR(Z582),MONTH(Z582),DAY(Z582))&lt;=$O$3)),1,
IF(AND($Y$2&lt;&gt;0,$Z$2&lt;&gt;0,DATE(YEAR(Z582),MONTH(Z582),DAY(Z582))&gt;=$Y$2,(DATE(YEAR(Z582),MONTH(Z582),DAY(Z582))&lt;=$Z$2)),1,0)),
IF(AND($Y$2=0,$Z$2=0,DATE(YEAR(Z582),MONTH(Z582),DAY(Z582))&gt;=$O$6,(DATE(YEAR(Z582),MONTH(Z582),DAY(Z582))&lt;=$O$3),INDEX(Projects!$A$1:$O$1000,MATCH(Y582,Projects!$A$1:$A$1000,0),MATCH("Groupe",Projects!$A$1:$O$1,0))=$A$2),1,
IF(AND($Y$2&lt;&gt;0,$Z$2&lt;&gt;0,DATE(YEAR(Z582),MONTH(Z582),DAY(Z582))&gt;=$Y$2,(DATE(YEAR(Z582),MONTH(Z582),DAY(Z582))&lt;=$Z$2),INDEX(Projects!$A$1:$O$1000,MATCH(Y582,Projects!$A$1:$A$1000,0),MATCH("Groupe",Projects!$A$1:$O$1,0))=$A$2),1,0)))</f>
      </c>
      <c r="AB582" s="47" t="str">
        <f>IF(AA582&lt;&gt;0,SUM($AA$4:AA582),0)</f>
      </c>
      <c r="AC582" s="1"/>
      <c r="AD582" s="17"/>
      <c r="AF582" t="str">
        <f>Projects!A580</f>
      </c>
      <c r="AG582" s="1" t="str">
        <f>Projects!D580</f>
      </c>
      <c r="AH582" s="47" t="str">
        <f>IF($A$2="Tous",
IF(AND($AF$2=0,$AG$2=0,DATE(YEAR(AG582),MONTH(AG582),DAY(AG582))&gt;=$O$6,(DATE(YEAR(AG582),MONTH(AG582),DAY(AG582))&lt;=$O$3)),1,
IF(AND($AF$2&lt;&gt;0,$AG$2&lt;&gt;0,DATE(YEAR(AG582),MONTH(AG582),DAY(AG582))&gt;=$AF$2,(DATE(YEAR(AG582),MONTH(AG582),DAY(AG582))&lt;=$AG$2)),1,0)),
IF(AND($AF$2=0,$AG$2=0,DATE(YEAR(AG582),MONTH(AG582),DAY(AG582))&gt;=$O$6,(DATE(YEAR(AG582),MONTH(AG582),DAY(AG582))&lt;=$O$3),INDEX(Projects!$A$1:$O$1000,MATCH(AF582,Projects!$A$1:$A$1000,0),MATCH("Groupe",Projects!$A$1:$O$1,0))=$A$2),1,
IF(AND($AF$2&lt;&gt;0,$AG$2&lt;&gt;0,DATE(YEAR(AG582),MONTH(AG582),DAY(AG582))&gt;=$AF$2,(DATE(YEAR(AG582),MONTH(AG582),DAY(AG582))&lt;=$AG$2),INDEX(Projects!$A$1:$O$1000,MATCH(AF582,Projects!$A$1:$A$1000,0),MATCH("Groupe",Projects!$A$1:$O$1,0))=$A$2),1,0)))</f>
      </c>
      <c r="AI582" s="47" t="str">
        <f>IF(AH582&lt;&gt;0,SUM($AH$4:AH582),0)</f>
      </c>
      <c r="AJ582" s="1"/>
      <c r="AK582" s="17"/>
      <c r="AM582" t="str">
        <f>Potentials!A580</f>
      </c>
      <c r="AN582" s="1" t="str">
        <f>Potentials!L580</f>
      </c>
      <c r="AO582" s="47" t="str">
        <f>IF(INDEX(Potentials!$A$1:$O$1000,MATCH(R582,Potentials!$A$1:$A$1000,0),MATCH("Origine setup",Potentials!$A$1:$O$1,0))&lt;&gt;"",0,
IF($A$2="Tous",
IF(AND($AM$2=0,$AN$2=0,DATE(YEAR(AN582),MONTH(AN582),DAY(AN582))&gt;=$O$6,(DATE(YEAR(AN582),MONTH(AN582),DAY(AN582))&lt;=$O$3),INDEX(Potentials!$A$1:$O$10000,MATCH(AM582,Potentials!$A$1:$A$1000,0),MATCH("Statut",Potentials!$A$1:$O$1,0))="9 -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IF(AND($AM$2&lt;&gt;0,$AN$2&lt;&gt;0,DATE(YEAR(AN582),MONTH(AN582),DAY(AN582))&gt;=$AM$2,(DATE(YEAR(AN582),MONTH(AN582),DAY(AN582))&lt;=$AN$2),INDEX(Potentials!$A$1:$O$10000,MATCH(AM582,Potentials!$A$1:$A$1000,0),MATCH("Statut",Potentials!$A$1:$O$1,0))="9 - Perdu"),1,0)),
IF(AND($AM$2=0,$AN$2=0,DATE(YEAR(AN582),MONTH(AN582),DAY(AN582))&gt;=$O$6,(DATE(YEAR(AN582),MONTH(AN582),DAY(AN582))&lt;=$O$3),INDEX(Potentials!$A$1:$O$1000,MATCH(AM582,Potentials!$A$1:$A$1000,0),MATCH("Groupe",Potentials!$A$1:$O$1,0))=$A$2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,MATCH(AM582,Potentials!$A$1:$A$1000,0),MATCH("Groupe",Potentials!$A$1:$O$1,0))=$A$2,INDEX(Potentials!$A$1:$O$10000,MATCH(AM582,Potentials!$A$1:$A$1000,0),MATCH("Statut",Potentials!$A$1:$O$1,0))="9 - Perdu"),1,0))))</f>
      </c>
      <c r="AP582" s="47" t="str">
        <f>IF(AO582&lt;&gt;0,SUM($AO$4:AO582),0)</f>
      </c>
      <c r="AQ582" s="1"/>
      <c r="AR582" s="17"/>
      <c r="AT582" t="str">
        <f>IF(COUNTIF($AT$4:AT581,Potentials!B580)&gt;0,"",Potentials!B580)</f>
      </c>
      <c r="AU582" s="2" t="str">
        <f t="array" ref="AU582" aca="1" ca="1">IF($A$2="Tous",SUMPRODUCT((Potentials!$F$2:$F$2000)*(Potentials!$B$2:$B$2000=AT582)*(Potentials!$E$2:$E$2000&lt;&gt;"8 - Gagne")*(Potentials!$E$2:$E$2000&lt;&gt;"9 - Perdu")*(Potentials!$E$2:$E$2000&lt;&gt;"10 - Gele"))
+SUMPRODUCT((Potentials!$F$2:$F$2000=0)*(Potentials!$B$2:$B$2000=AT582)*(Potentials!$D$2:$D$2000)*(Potentials!$E$2:$E$2000&lt;&gt;"8 - Gagne")*(Potentials!$E$2:$E$2000&lt;&gt;"9 - Perdu")*(Potentials!$E$2:$E$2000&lt;&gt;"10 - Gele")),
SUMPRODUCT((Potentials!$F$2:$F$2000)*(Potentials!$B$2:$B$2000=AT582)*(Potentials!$E$2:$E$2000&lt;&gt;"8 - Gagne")*(Potentials!$E$2:$E$2000&lt;&gt;"9 - Perdu")*(Potentials!$E$2:$E$2000&lt;&gt;"10 - Gele")*(Potentials!$O$2:$O$2000=$A$2))
+SUMPRODUCT((Potentials!$F$2:$F$2000=0)*(Potentials!$B$2:$B$2000=AT582)*(Potentials!$D$2:$D$2000)*(Potentials!$E$2:$E$2000&lt;&gt;"8 - Gagne")*(Potentials!$E$2:$E$2000&lt;&gt;"9 - Perdu")*(Potentials!$E$2:$E$2000&lt;&gt;"10 - Gele")*(Potentials!$O$2:$O$2000=$A$2)))</f>
      </c>
      <c r="BA582" t="str">
        <f>Potentials!A580</f>
      </c>
      <c r="BB582" s="2" t="str">
        <f t="array" ref="BB582" aca="1" ca="1">IF($A$2="Tous",SUMPRODUCT((Potentials!$F$2:$F$2000)*(Potentials!$A$2:$A$2000=BA582)*(Potentials!$E$2:$E$2000&lt;&gt;"8 - Gagne")*(Potentials!$E$2:$E$2000&lt;&gt;"9 - Perdu")*(Potentials!$E$2:$E$2000&lt;&gt;"10 - Gele"))
+SUMPRODUCT((Potentials!$F$2:$F$2000=0)*(Potentials!$A$2:$A$2000=BA582)*(Potentials!$D$2:$D$2000)*(Potentials!$E$2:$E$2000&lt;&gt;"8 - Gagne")*(Potentials!$E$2:$E$2000&lt;&gt;"9 - Perdu")*(Potentials!$E$2:$E$2000&lt;&gt;"10 - Gele")),
SUMPRODUCT((Potentials!$F$2:$F$2000)*(Potentials!$A$2:$A$2000=BA582)*(Potentials!$E$2:$E$2000&lt;&gt;"8 - Gagne")*(Potentials!$E$2:$E$2000&lt;&gt;"9 - Perdu")*(Potentials!$E$2:$E$2000&lt;&gt;"10 - Gele")*(Potentials!$O$2:$O$2000=$A$2))
+SUMPRODUCT((Potentials!$F$2:$F$2000=0)*(Potentials!$A$2:$A$2000=BA582)*(Potentials!$D$2:$D$2000)*(Potentials!$E$2:$E$2000&lt;&gt;"8 - Gagne")*(Potentials!$E$2:$E$2000&lt;&gt;"9 - Perdu")*(Potentials!$E$2:$E$2000&lt;&gt;"10 - Gele")*(Potentials!$O$2:$O$2000=$A$2)))</f>
      </c>
    </row>
    <row r="583" spans="1:113">
      <c r="R583" t="str">
        <f>Potentials!A581</f>
      </c>
      <c r="S583" s="1" t="str">
        <f>Potentials!M581</f>
      </c>
      <c r="T583" s="47" t="str">
        <f>IF(INDEX(Potentials!$A$1:$O$1000,MATCH(R583,Potentials!$A$1:$A$1000,0),MATCH("Origine setup",Potentials!$A$1:$O$1,0))&lt;&gt;"",0,
IF($A$2="Tous",
IF(AND($R$2=0,$S$2=0,DATE(YEAR(S583),MONTH(S583),DAY(S583))&gt;=$O$6,(DATE(YEAR(S583),MONTH(S583),DAY(S583))&lt;=$O$3),LEFT(R583,3)="PRA"),1,
IF(AND($R$2&lt;&gt;0,$S$2&lt;&gt;0,DATE(YEAR(S583),MONTH(S583),DAY(S583))&gt;=$R$2,(DATE(YEAR(S583),MONTH(S583),DAY(S583))&lt;=$S$2),LEFT(R583,3)="PRA"),1,0)),
IF(AND($R$2=0,$S$2=0,DATE(YEAR(S583),MONTH(S583),DAY(S583))&gt;=$O$6,(DATE(YEAR(S583),MONTH(S583),DAY(S583))&lt;=$O$3),INDEX(Potentials!$A$1:$O$1000,MATCH(R583,Potentials!$A$1:$A$1000,0),MATCH("Groupe",Potentials!$A$1:$O$1,0))=$A$2,LEFT(R583,3)="PRA"),1,
IF(AND($R$2&lt;&gt;0,$S$2&lt;&gt;0,DATE(YEAR(S583),MONTH(S583),DAY(S583))&gt;=$R$2,(DATE(YEAR(S583),MONTH(S583),DAY(S583))&lt;=$S$2),INDEX(Potentials!$A$1:$O$1000,MATCH(R583,Potentials!$A$1:$A$1000,0),MATCH("Groupe",Potentials!$A$1:$O$1,0))=$A$2,LEFT(R583,3)="PRA"),1,0))))</f>
      </c>
      <c r="U583" s="47" t="str">
        <f>IF(T583&lt;&gt;0,SUM($T$4:T583),0)</f>
      </c>
      <c r="V583" s="1"/>
      <c r="W583" s="17"/>
      <c r="Y583" t="str">
        <f>Projects!A581</f>
      </c>
      <c r="Z583" s="1" t="str">
        <f>Projects!I581</f>
      </c>
      <c r="AA583" s="47" t="str">
        <f>IF($A$2="Tous",
IF(AND($Y$2=0,$Z$2=0,DATE(YEAR(Z583),MONTH(Z583),DAY(Z583))&gt;=$O$6,(DATE(YEAR(Z583),MONTH(Z583),DAY(Z583))&lt;=$O$3)),1,
IF(AND($Y$2&lt;&gt;0,$Z$2&lt;&gt;0,DATE(YEAR(Z583),MONTH(Z583),DAY(Z583))&gt;=$Y$2,(DATE(YEAR(Z583),MONTH(Z583),DAY(Z583))&lt;=$Z$2)),1,0)),
IF(AND($Y$2=0,$Z$2=0,DATE(YEAR(Z583),MONTH(Z583),DAY(Z583))&gt;=$O$6,(DATE(YEAR(Z583),MONTH(Z583),DAY(Z583))&lt;=$O$3),INDEX(Projects!$A$1:$O$1000,MATCH(Y583,Projects!$A$1:$A$1000,0),MATCH("Groupe",Projects!$A$1:$O$1,0))=$A$2),1,
IF(AND($Y$2&lt;&gt;0,$Z$2&lt;&gt;0,DATE(YEAR(Z583),MONTH(Z583),DAY(Z583))&gt;=$Y$2,(DATE(YEAR(Z583),MONTH(Z583),DAY(Z583))&lt;=$Z$2),INDEX(Projects!$A$1:$O$1000,MATCH(Y583,Projects!$A$1:$A$1000,0),MATCH("Groupe",Projects!$A$1:$O$1,0))=$A$2),1,0)))</f>
      </c>
      <c r="AB583" s="47" t="str">
        <f>IF(AA583&lt;&gt;0,SUM($AA$4:AA583),0)</f>
      </c>
      <c r="AC583" s="1"/>
      <c r="AD583" s="17"/>
      <c r="AF583" t="str">
        <f>Projects!A581</f>
      </c>
      <c r="AG583" s="1" t="str">
        <f>Projects!D581</f>
      </c>
      <c r="AH583" s="47" t="str">
        <f>IF($A$2="Tous",
IF(AND($AF$2=0,$AG$2=0,DATE(YEAR(AG583),MONTH(AG583),DAY(AG583))&gt;=$O$6,(DATE(YEAR(AG583),MONTH(AG583),DAY(AG583))&lt;=$O$3)),1,
IF(AND($AF$2&lt;&gt;0,$AG$2&lt;&gt;0,DATE(YEAR(AG583),MONTH(AG583),DAY(AG583))&gt;=$AF$2,(DATE(YEAR(AG583),MONTH(AG583),DAY(AG583))&lt;=$AG$2)),1,0)),
IF(AND($AF$2=0,$AG$2=0,DATE(YEAR(AG583),MONTH(AG583),DAY(AG583))&gt;=$O$6,(DATE(YEAR(AG583),MONTH(AG583),DAY(AG583))&lt;=$O$3),INDEX(Projects!$A$1:$O$1000,MATCH(AF583,Projects!$A$1:$A$1000,0),MATCH("Groupe",Projects!$A$1:$O$1,0))=$A$2),1,
IF(AND($AF$2&lt;&gt;0,$AG$2&lt;&gt;0,DATE(YEAR(AG583),MONTH(AG583),DAY(AG583))&gt;=$AF$2,(DATE(YEAR(AG583),MONTH(AG583),DAY(AG583))&lt;=$AG$2),INDEX(Projects!$A$1:$O$1000,MATCH(AF583,Projects!$A$1:$A$1000,0),MATCH("Groupe",Projects!$A$1:$O$1,0))=$A$2),1,0)))</f>
      </c>
      <c r="AI583" s="47" t="str">
        <f>IF(AH583&lt;&gt;0,SUM($AH$4:AH583),0)</f>
      </c>
      <c r="AJ583" s="1"/>
      <c r="AK583" s="17"/>
      <c r="AM583" t="str">
        <f>Potentials!A581</f>
      </c>
      <c r="AN583" s="1" t="str">
        <f>Potentials!L581</f>
      </c>
      <c r="AO583" s="47" t="str">
        <f>IF(INDEX(Potentials!$A$1:$O$1000,MATCH(R583,Potentials!$A$1:$A$1000,0),MATCH("Origine setup",Potentials!$A$1:$O$1,0))&lt;&gt;"",0,
IF($A$2="Tous",
IF(AND($AM$2=0,$AN$2=0,DATE(YEAR(AN583),MONTH(AN583),DAY(AN583))&gt;=$O$6,(DATE(YEAR(AN583),MONTH(AN583),DAY(AN583))&lt;=$O$3),INDEX(Potentials!$A$1:$O$10000,MATCH(AM583,Potentials!$A$1:$A$1000,0),MATCH("Statut",Potentials!$A$1:$O$1,0))="9 -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IF(AND($AM$2&lt;&gt;0,$AN$2&lt;&gt;0,DATE(YEAR(AN583),MONTH(AN583),DAY(AN583))&gt;=$AM$2,(DATE(YEAR(AN583),MONTH(AN583),DAY(AN583))&lt;=$AN$2),INDEX(Potentials!$A$1:$O$10000,MATCH(AM583,Potentials!$A$1:$A$1000,0),MATCH("Statut",Potentials!$A$1:$O$1,0))="9 - Perdu"),1,0)),
IF(AND($AM$2=0,$AN$2=0,DATE(YEAR(AN583),MONTH(AN583),DAY(AN583))&gt;=$O$6,(DATE(YEAR(AN583),MONTH(AN583),DAY(AN583))&lt;=$O$3),INDEX(Potentials!$A$1:$O$1000,MATCH(AM583,Potentials!$A$1:$A$1000,0),MATCH("Groupe",Potentials!$A$1:$O$1,0))=$A$2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,MATCH(AM583,Potentials!$A$1:$A$1000,0),MATCH("Groupe",Potentials!$A$1:$O$1,0))=$A$2,INDEX(Potentials!$A$1:$O$10000,MATCH(AM583,Potentials!$A$1:$A$1000,0),MATCH("Statut",Potentials!$A$1:$O$1,0))="9 - Perdu"),1,0))))</f>
      </c>
      <c r="AP583" s="47" t="str">
        <f>IF(AO583&lt;&gt;0,SUM($AO$4:AO583),0)</f>
      </c>
      <c r="AQ583" s="1"/>
      <c r="AR583" s="17"/>
      <c r="AT583" t="str">
        <f>IF(COUNTIF($AT$4:AT582,Potentials!B581)&gt;0,"",Potentials!B581)</f>
      </c>
      <c r="AU583" s="2" t="str">
        <f t="array" ref="AU583" aca="1" ca="1">IF($A$2="Tous",SUMPRODUCT((Potentials!$F$2:$F$2000)*(Potentials!$B$2:$B$2000=AT583)*(Potentials!$E$2:$E$2000&lt;&gt;"8 - Gagne")*(Potentials!$E$2:$E$2000&lt;&gt;"9 - Perdu")*(Potentials!$E$2:$E$2000&lt;&gt;"10 - Gele"))
+SUMPRODUCT((Potentials!$F$2:$F$2000=0)*(Potentials!$B$2:$B$2000=AT583)*(Potentials!$D$2:$D$2000)*(Potentials!$E$2:$E$2000&lt;&gt;"8 - Gagne")*(Potentials!$E$2:$E$2000&lt;&gt;"9 - Perdu")*(Potentials!$E$2:$E$2000&lt;&gt;"10 - Gele")),
SUMPRODUCT((Potentials!$F$2:$F$2000)*(Potentials!$B$2:$B$2000=AT583)*(Potentials!$E$2:$E$2000&lt;&gt;"8 - Gagne")*(Potentials!$E$2:$E$2000&lt;&gt;"9 - Perdu")*(Potentials!$E$2:$E$2000&lt;&gt;"10 - Gele")*(Potentials!$O$2:$O$2000=$A$2))
+SUMPRODUCT((Potentials!$F$2:$F$2000=0)*(Potentials!$B$2:$B$2000=AT583)*(Potentials!$D$2:$D$2000)*(Potentials!$E$2:$E$2000&lt;&gt;"8 - Gagne")*(Potentials!$E$2:$E$2000&lt;&gt;"9 - Perdu")*(Potentials!$E$2:$E$2000&lt;&gt;"10 - Gele")*(Potentials!$O$2:$O$2000=$A$2)))</f>
      </c>
      <c r="BA583" t="str">
        <f>Potentials!A581</f>
      </c>
      <c r="BB583" s="2" t="str">
        <f t="array" ref="BB583" aca="1" ca="1">IF($A$2="Tous",SUMPRODUCT((Potentials!$F$2:$F$2000)*(Potentials!$A$2:$A$2000=BA583)*(Potentials!$E$2:$E$2000&lt;&gt;"8 - Gagne")*(Potentials!$E$2:$E$2000&lt;&gt;"9 - Perdu")*(Potentials!$E$2:$E$2000&lt;&gt;"10 - Gele"))
+SUMPRODUCT((Potentials!$F$2:$F$2000=0)*(Potentials!$A$2:$A$2000=BA583)*(Potentials!$D$2:$D$2000)*(Potentials!$E$2:$E$2000&lt;&gt;"8 - Gagne")*(Potentials!$E$2:$E$2000&lt;&gt;"9 - Perdu")*(Potentials!$E$2:$E$2000&lt;&gt;"10 - Gele")),
SUMPRODUCT((Potentials!$F$2:$F$2000)*(Potentials!$A$2:$A$2000=BA583)*(Potentials!$E$2:$E$2000&lt;&gt;"8 - Gagne")*(Potentials!$E$2:$E$2000&lt;&gt;"9 - Perdu")*(Potentials!$E$2:$E$2000&lt;&gt;"10 - Gele")*(Potentials!$O$2:$O$2000=$A$2))
+SUMPRODUCT((Potentials!$F$2:$F$2000=0)*(Potentials!$A$2:$A$2000=BA583)*(Potentials!$D$2:$D$2000)*(Potentials!$E$2:$E$2000&lt;&gt;"8 - Gagne")*(Potentials!$E$2:$E$2000&lt;&gt;"9 - Perdu")*(Potentials!$E$2:$E$2000&lt;&gt;"10 - Gele")*(Potentials!$O$2:$O$2000=$A$2)))</f>
      </c>
    </row>
    <row r="584" spans="1:113">
      <c r="R584" t="str">
        <f>Potentials!A582</f>
      </c>
      <c r="S584" s="1" t="str">
        <f>Potentials!M582</f>
      </c>
      <c r="T584" s="47" t="str">
        <f>IF(INDEX(Potentials!$A$1:$O$1000,MATCH(R584,Potentials!$A$1:$A$1000,0),MATCH("Origine setup",Potentials!$A$1:$O$1,0))&lt;&gt;"",0,
IF($A$2="Tous",
IF(AND($R$2=0,$S$2=0,DATE(YEAR(S584),MONTH(S584),DAY(S584))&gt;=$O$6,(DATE(YEAR(S584),MONTH(S584),DAY(S584))&lt;=$O$3),LEFT(R584,3)="PRA"),1,
IF(AND($R$2&lt;&gt;0,$S$2&lt;&gt;0,DATE(YEAR(S584),MONTH(S584),DAY(S584))&gt;=$R$2,(DATE(YEAR(S584),MONTH(S584),DAY(S584))&lt;=$S$2),LEFT(R584,3)="PRA"),1,0)),
IF(AND($R$2=0,$S$2=0,DATE(YEAR(S584),MONTH(S584),DAY(S584))&gt;=$O$6,(DATE(YEAR(S584),MONTH(S584),DAY(S584))&lt;=$O$3),INDEX(Potentials!$A$1:$O$1000,MATCH(R584,Potentials!$A$1:$A$1000,0),MATCH("Groupe",Potentials!$A$1:$O$1,0))=$A$2,LEFT(R584,3)="PRA"),1,
IF(AND($R$2&lt;&gt;0,$S$2&lt;&gt;0,DATE(YEAR(S584),MONTH(S584),DAY(S584))&gt;=$R$2,(DATE(YEAR(S584),MONTH(S584),DAY(S584))&lt;=$S$2),INDEX(Potentials!$A$1:$O$1000,MATCH(R584,Potentials!$A$1:$A$1000,0),MATCH("Groupe",Potentials!$A$1:$O$1,0))=$A$2,LEFT(R584,3)="PRA"),1,0))))</f>
      </c>
      <c r="U584" s="47" t="str">
        <f>IF(T584&lt;&gt;0,SUM($T$4:T584),0)</f>
      </c>
      <c r="V584" s="1"/>
      <c r="W584" s="17"/>
      <c r="Y584" t="str">
        <f>Projects!A582</f>
      </c>
      <c r="Z584" s="1" t="str">
        <f>Projects!I582</f>
      </c>
      <c r="AA584" s="47" t="str">
        <f>IF($A$2="Tous",
IF(AND($Y$2=0,$Z$2=0,DATE(YEAR(Z584),MONTH(Z584),DAY(Z584))&gt;=$O$6,(DATE(YEAR(Z584),MONTH(Z584),DAY(Z584))&lt;=$O$3)),1,
IF(AND($Y$2&lt;&gt;0,$Z$2&lt;&gt;0,DATE(YEAR(Z584),MONTH(Z584),DAY(Z584))&gt;=$Y$2,(DATE(YEAR(Z584),MONTH(Z584),DAY(Z584))&lt;=$Z$2)),1,0)),
IF(AND($Y$2=0,$Z$2=0,DATE(YEAR(Z584),MONTH(Z584),DAY(Z584))&gt;=$O$6,(DATE(YEAR(Z584),MONTH(Z584),DAY(Z584))&lt;=$O$3),INDEX(Projects!$A$1:$O$1000,MATCH(Y584,Projects!$A$1:$A$1000,0),MATCH("Groupe",Projects!$A$1:$O$1,0))=$A$2),1,
IF(AND($Y$2&lt;&gt;0,$Z$2&lt;&gt;0,DATE(YEAR(Z584),MONTH(Z584),DAY(Z584))&gt;=$Y$2,(DATE(YEAR(Z584),MONTH(Z584),DAY(Z584))&lt;=$Z$2),INDEX(Projects!$A$1:$O$1000,MATCH(Y584,Projects!$A$1:$A$1000,0),MATCH("Groupe",Projects!$A$1:$O$1,0))=$A$2),1,0)))</f>
      </c>
      <c r="AB584" s="47" t="str">
        <f>IF(AA584&lt;&gt;0,SUM($AA$4:AA584),0)</f>
      </c>
      <c r="AC584" s="1"/>
      <c r="AD584" s="17"/>
      <c r="AF584" t="str">
        <f>Projects!A582</f>
      </c>
      <c r="AG584" s="1" t="str">
        <f>Projects!D582</f>
      </c>
      <c r="AH584" s="47" t="str">
        <f>IF($A$2="Tous",
IF(AND($AF$2=0,$AG$2=0,DATE(YEAR(AG584),MONTH(AG584),DAY(AG584))&gt;=$O$6,(DATE(YEAR(AG584),MONTH(AG584),DAY(AG584))&lt;=$O$3)),1,
IF(AND($AF$2&lt;&gt;0,$AG$2&lt;&gt;0,DATE(YEAR(AG584),MONTH(AG584),DAY(AG584))&gt;=$AF$2,(DATE(YEAR(AG584),MONTH(AG584),DAY(AG584))&lt;=$AG$2)),1,0)),
IF(AND($AF$2=0,$AG$2=0,DATE(YEAR(AG584),MONTH(AG584),DAY(AG584))&gt;=$O$6,(DATE(YEAR(AG584),MONTH(AG584),DAY(AG584))&lt;=$O$3),INDEX(Projects!$A$1:$O$1000,MATCH(AF584,Projects!$A$1:$A$1000,0),MATCH("Groupe",Projects!$A$1:$O$1,0))=$A$2),1,
IF(AND($AF$2&lt;&gt;0,$AG$2&lt;&gt;0,DATE(YEAR(AG584),MONTH(AG584),DAY(AG584))&gt;=$AF$2,(DATE(YEAR(AG584),MONTH(AG584),DAY(AG584))&lt;=$AG$2),INDEX(Projects!$A$1:$O$1000,MATCH(AF584,Projects!$A$1:$A$1000,0),MATCH("Groupe",Projects!$A$1:$O$1,0))=$A$2),1,0)))</f>
      </c>
      <c r="AI584" s="47" t="str">
        <f>IF(AH584&lt;&gt;0,SUM($AH$4:AH584),0)</f>
      </c>
      <c r="AJ584" s="1"/>
      <c r="AK584" s="17"/>
      <c r="AM584" t="str">
        <f>Potentials!A582</f>
      </c>
      <c r="AN584" s="1" t="str">
        <f>Potentials!L582</f>
      </c>
      <c r="AO584" s="47" t="str">
        <f>IF(INDEX(Potentials!$A$1:$O$1000,MATCH(R584,Potentials!$A$1:$A$1000,0),MATCH("Origine setup",Potentials!$A$1:$O$1,0))&lt;&gt;"",0,
IF($A$2="Tous",
IF(AND($AM$2=0,$AN$2=0,DATE(YEAR(AN584),MONTH(AN584),DAY(AN584))&gt;=$O$6,(DATE(YEAR(AN584),MONTH(AN584),DAY(AN584))&lt;=$O$3),INDEX(Potentials!$A$1:$O$10000,MATCH(AM584,Potentials!$A$1:$A$1000,0),MATCH("Statut",Potentials!$A$1:$O$1,0))="9 -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IF(AND($AM$2&lt;&gt;0,$AN$2&lt;&gt;0,DATE(YEAR(AN584),MONTH(AN584),DAY(AN584))&gt;=$AM$2,(DATE(YEAR(AN584),MONTH(AN584),DAY(AN584))&lt;=$AN$2),INDEX(Potentials!$A$1:$O$10000,MATCH(AM584,Potentials!$A$1:$A$1000,0),MATCH("Statut",Potentials!$A$1:$O$1,0))="9 - Perdu"),1,0)),
IF(AND($AM$2=0,$AN$2=0,DATE(YEAR(AN584),MONTH(AN584),DAY(AN584))&gt;=$O$6,(DATE(YEAR(AN584),MONTH(AN584),DAY(AN584))&lt;=$O$3),INDEX(Potentials!$A$1:$O$1000,MATCH(AM584,Potentials!$A$1:$A$1000,0),MATCH("Groupe",Potentials!$A$1:$O$1,0))=$A$2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,MATCH(AM584,Potentials!$A$1:$A$1000,0),MATCH("Groupe",Potentials!$A$1:$O$1,0))=$A$2,INDEX(Potentials!$A$1:$O$10000,MATCH(AM584,Potentials!$A$1:$A$1000,0),MATCH("Statut",Potentials!$A$1:$O$1,0))="9 - Perdu"),1,0))))</f>
      </c>
      <c r="AP584" s="47" t="str">
        <f>IF(AO584&lt;&gt;0,SUM($AO$4:AO584),0)</f>
      </c>
      <c r="AQ584" s="1"/>
      <c r="AR584" s="17"/>
      <c r="AT584" t="str">
        <f>IF(COUNTIF($AT$4:AT583,Potentials!B582)&gt;0,"",Potentials!B582)</f>
      </c>
      <c r="AU584" s="2" t="str">
        <f t="array" ref="AU584" aca="1" ca="1">IF($A$2="Tous",SUMPRODUCT((Potentials!$F$2:$F$2000)*(Potentials!$B$2:$B$2000=AT584)*(Potentials!$E$2:$E$2000&lt;&gt;"8 - Gagne")*(Potentials!$E$2:$E$2000&lt;&gt;"9 - Perdu")*(Potentials!$E$2:$E$2000&lt;&gt;"10 - Gele"))
+SUMPRODUCT((Potentials!$F$2:$F$2000=0)*(Potentials!$B$2:$B$2000=AT584)*(Potentials!$D$2:$D$2000)*(Potentials!$E$2:$E$2000&lt;&gt;"8 - Gagne")*(Potentials!$E$2:$E$2000&lt;&gt;"9 - Perdu")*(Potentials!$E$2:$E$2000&lt;&gt;"10 - Gele")),
SUMPRODUCT((Potentials!$F$2:$F$2000)*(Potentials!$B$2:$B$2000=AT584)*(Potentials!$E$2:$E$2000&lt;&gt;"8 - Gagne")*(Potentials!$E$2:$E$2000&lt;&gt;"9 - Perdu")*(Potentials!$E$2:$E$2000&lt;&gt;"10 - Gele")*(Potentials!$O$2:$O$2000=$A$2))
+SUMPRODUCT((Potentials!$F$2:$F$2000=0)*(Potentials!$B$2:$B$2000=AT584)*(Potentials!$D$2:$D$2000)*(Potentials!$E$2:$E$2000&lt;&gt;"8 - Gagne")*(Potentials!$E$2:$E$2000&lt;&gt;"9 - Perdu")*(Potentials!$E$2:$E$2000&lt;&gt;"10 - Gele")*(Potentials!$O$2:$O$2000=$A$2)))</f>
      </c>
      <c r="BA584" t="str">
        <f>Potentials!A582</f>
      </c>
      <c r="BB584" s="2" t="str">
        <f t="array" ref="BB584" aca="1" ca="1">IF($A$2="Tous",SUMPRODUCT((Potentials!$F$2:$F$2000)*(Potentials!$A$2:$A$2000=BA584)*(Potentials!$E$2:$E$2000&lt;&gt;"8 - Gagne")*(Potentials!$E$2:$E$2000&lt;&gt;"9 - Perdu")*(Potentials!$E$2:$E$2000&lt;&gt;"10 - Gele"))
+SUMPRODUCT((Potentials!$F$2:$F$2000=0)*(Potentials!$A$2:$A$2000=BA584)*(Potentials!$D$2:$D$2000)*(Potentials!$E$2:$E$2000&lt;&gt;"8 - Gagne")*(Potentials!$E$2:$E$2000&lt;&gt;"9 - Perdu")*(Potentials!$E$2:$E$2000&lt;&gt;"10 - Gele")),
SUMPRODUCT((Potentials!$F$2:$F$2000)*(Potentials!$A$2:$A$2000=BA584)*(Potentials!$E$2:$E$2000&lt;&gt;"8 - Gagne")*(Potentials!$E$2:$E$2000&lt;&gt;"9 - Perdu")*(Potentials!$E$2:$E$2000&lt;&gt;"10 - Gele")*(Potentials!$O$2:$O$2000=$A$2))
+SUMPRODUCT((Potentials!$F$2:$F$2000=0)*(Potentials!$A$2:$A$2000=BA584)*(Potentials!$D$2:$D$2000)*(Potentials!$E$2:$E$2000&lt;&gt;"8 - Gagne")*(Potentials!$E$2:$E$2000&lt;&gt;"9 - Perdu")*(Potentials!$E$2:$E$2000&lt;&gt;"10 - Gele")*(Potentials!$O$2:$O$2000=$A$2)))</f>
      </c>
    </row>
    <row r="585" spans="1:113">
      <c r="R585" t="str">
        <f>Potentials!A583</f>
      </c>
      <c r="S585" s="1" t="str">
        <f>Potentials!M583</f>
      </c>
      <c r="T585" s="47" t="str">
        <f>IF(INDEX(Potentials!$A$1:$O$1000,MATCH(R585,Potentials!$A$1:$A$1000,0),MATCH("Origine setup",Potentials!$A$1:$O$1,0))&lt;&gt;"",0,
IF($A$2="Tous",
IF(AND($R$2=0,$S$2=0,DATE(YEAR(S585),MONTH(S585),DAY(S585))&gt;=$O$6,(DATE(YEAR(S585),MONTH(S585),DAY(S585))&lt;=$O$3),LEFT(R585,3)="PRA"),1,
IF(AND($R$2&lt;&gt;0,$S$2&lt;&gt;0,DATE(YEAR(S585),MONTH(S585),DAY(S585))&gt;=$R$2,(DATE(YEAR(S585),MONTH(S585),DAY(S585))&lt;=$S$2),LEFT(R585,3)="PRA"),1,0)),
IF(AND($R$2=0,$S$2=0,DATE(YEAR(S585),MONTH(S585),DAY(S585))&gt;=$O$6,(DATE(YEAR(S585),MONTH(S585),DAY(S585))&lt;=$O$3),INDEX(Potentials!$A$1:$O$1000,MATCH(R585,Potentials!$A$1:$A$1000,0),MATCH("Groupe",Potentials!$A$1:$O$1,0))=$A$2,LEFT(R585,3)="PRA"),1,
IF(AND($R$2&lt;&gt;0,$S$2&lt;&gt;0,DATE(YEAR(S585),MONTH(S585),DAY(S585))&gt;=$R$2,(DATE(YEAR(S585),MONTH(S585),DAY(S585))&lt;=$S$2),INDEX(Potentials!$A$1:$O$1000,MATCH(R585,Potentials!$A$1:$A$1000,0),MATCH("Groupe",Potentials!$A$1:$O$1,0))=$A$2,LEFT(R585,3)="PRA"),1,0))))</f>
      </c>
      <c r="U585" s="47" t="str">
        <f>IF(T585&lt;&gt;0,SUM($T$4:T585),0)</f>
      </c>
      <c r="V585" s="1"/>
      <c r="W585" s="17"/>
      <c r="Y585" t="str">
        <f>Projects!A583</f>
      </c>
      <c r="Z585" s="1" t="str">
        <f>Projects!I583</f>
      </c>
      <c r="AA585" s="47" t="str">
        <f>IF($A$2="Tous",
IF(AND($Y$2=0,$Z$2=0,DATE(YEAR(Z585),MONTH(Z585),DAY(Z585))&gt;=$O$6,(DATE(YEAR(Z585),MONTH(Z585),DAY(Z585))&lt;=$O$3)),1,
IF(AND($Y$2&lt;&gt;0,$Z$2&lt;&gt;0,DATE(YEAR(Z585),MONTH(Z585),DAY(Z585))&gt;=$Y$2,(DATE(YEAR(Z585),MONTH(Z585),DAY(Z585))&lt;=$Z$2)),1,0)),
IF(AND($Y$2=0,$Z$2=0,DATE(YEAR(Z585),MONTH(Z585),DAY(Z585))&gt;=$O$6,(DATE(YEAR(Z585),MONTH(Z585),DAY(Z585))&lt;=$O$3),INDEX(Projects!$A$1:$O$1000,MATCH(Y585,Projects!$A$1:$A$1000,0),MATCH("Groupe",Projects!$A$1:$O$1,0))=$A$2),1,
IF(AND($Y$2&lt;&gt;0,$Z$2&lt;&gt;0,DATE(YEAR(Z585),MONTH(Z585),DAY(Z585))&gt;=$Y$2,(DATE(YEAR(Z585),MONTH(Z585),DAY(Z585))&lt;=$Z$2),INDEX(Projects!$A$1:$O$1000,MATCH(Y585,Projects!$A$1:$A$1000,0),MATCH("Groupe",Projects!$A$1:$O$1,0))=$A$2),1,0)))</f>
      </c>
      <c r="AB585" s="47" t="str">
        <f>IF(AA585&lt;&gt;0,SUM($AA$4:AA585),0)</f>
      </c>
      <c r="AC585" s="1"/>
      <c r="AD585" s="17"/>
      <c r="AF585" t="str">
        <f>Projects!A583</f>
      </c>
      <c r="AG585" s="1" t="str">
        <f>Projects!D583</f>
      </c>
      <c r="AH585" s="47" t="str">
        <f>IF($A$2="Tous",
IF(AND($AF$2=0,$AG$2=0,DATE(YEAR(AG585),MONTH(AG585),DAY(AG585))&gt;=$O$6,(DATE(YEAR(AG585),MONTH(AG585),DAY(AG585))&lt;=$O$3)),1,
IF(AND($AF$2&lt;&gt;0,$AG$2&lt;&gt;0,DATE(YEAR(AG585),MONTH(AG585),DAY(AG585))&gt;=$AF$2,(DATE(YEAR(AG585),MONTH(AG585),DAY(AG585))&lt;=$AG$2)),1,0)),
IF(AND($AF$2=0,$AG$2=0,DATE(YEAR(AG585),MONTH(AG585),DAY(AG585))&gt;=$O$6,(DATE(YEAR(AG585),MONTH(AG585),DAY(AG585))&lt;=$O$3),INDEX(Projects!$A$1:$O$1000,MATCH(AF585,Projects!$A$1:$A$1000,0),MATCH("Groupe",Projects!$A$1:$O$1,0))=$A$2),1,
IF(AND($AF$2&lt;&gt;0,$AG$2&lt;&gt;0,DATE(YEAR(AG585),MONTH(AG585),DAY(AG585))&gt;=$AF$2,(DATE(YEAR(AG585),MONTH(AG585),DAY(AG585))&lt;=$AG$2),INDEX(Projects!$A$1:$O$1000,MATCH(AF585,Projects!$A$1:$A$1000,0),MATCH("Groupe",Projects!$A$1:$O$1,0))=$A$2),1,0)))</f>
      </c>
      <c r="AI585" s="47" t="str">
        <f>IF(AH585&lt;&gt;0,SUM($AH$4:AH585),0)</f>
      </c>
      <c r="AJ585" s="1"/>
      <c r="AK585" s="17"/>
      <c r="AM585" t="str">
        <f>Potentials!A583</f>
      </c>
      <c r="AN585" s="1" t="str">
        <f>Potentials!L583</f>
      </c>
      <c r="AO585" s="47" t="str">
        <f>IF(INDEX(Potentials!$A$1:$O$1000,MATCH(R585,Potentials!$A$1:$A$1000,0),MATCH("Origine setup",Potentials!$A$1:$O$1,0))&lt;&gt;"",0,
IF($A$2="Tous",
IF(AND($AM$2=0,$AN$2=0,DATE(YEAR(AN585),MONTH(AN585),DAY(AN585))&gt;=$O$6,(DATE(YEAR(AN585),MONTH(AN585),DAY(AN585))&lt;=$O$3),INDEX(Potentials!$A$1:$O$10000,MATCH(AM585,Potentials!$A$1:$A$1000,0),MATCH("Statut",Potentials!$A$1:$O$1,0))="9 -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IF(AND($AM$2&lt;&gt;0,$AN$2&lt;&gt;0,DATE(YEAR(AN585),MONTH(AN585),DAY(AN585))&gt;=$AM$2,(DATE(YEAR(AN585),MONTH(AN585),DAY(AN585))&lt;=$AN$2),INDEX(Potentials!$A$1:$O$10000,MATCH(AM585,Potentials!$A$1:$A$1000,0),MATCH("Statut",Potentials!$A$1:$O$1,0))="9 - Perdu"),1,0)),
IF(AND($AM$2=0,$AN$2=0,DATE(YEAR(AN585),MONTH(AN585),DAY(AN585))&gt;=$O$6,(DATE(YEAR(AN585),MONTH(AN585),DAY(AN585))&lt;=$O$3),INDEX(Potentials!$A$1:$O$1000,MATCH(AM585,Potentials!$A$1:$A$1000,0),MATCH("Groupe",Potentials!$A$1:$O$1,0))=$A$2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,MATCH(AM585,Potentials!$A$1:$A$1000,0),MATCH("Groupe",Potentials!$A$1:$O$1,0))=$A$2,INDEX(Potentials!$A$1:$O$10000,MATCH(AM585,Potentials!$A$1:$A$1000,0),MATCH("Statut",Potentials!$A$1:$O$1,0))="9 - Perdu"),1,0))))</f>
      </c>
      <c r="AP585" s="47" t="str">
        <f>IF(AO585&lt;&gt;0,SUM($AO$4:AO585),0)</f>
      </c>
      <c r="AQ585" s="1"/>
      <c r="AR585" s="17"/>
      <c r="AT585" t="str">
        <f>IF(COUNTIF($AT$4:AT584,Potentials!B583)&gt;0,"",Potentials!B583)</f>
      </c>
      <c r="AU585" s="2" t="str">
        <f t="array" ref="AU585" aca="1" ca="1">IF($A$2="Tous",SUMPRODUCT((Potentials!$F$2:$F$2000)*(Potentials!$B$2:$B$2000=AT585)*(Potentials!$E$2:$E$2000&lt;&gt;"8 - Gagne")*(Potentials!$E$2:$E$2000&lt;&gt;"9 - Perdu")*(Potentials!$E$2:$E$2000&lt;&gt;"10 - Gele"))
+SUMPRODUCT((Potentials!$F$2:$F$2000=0)*(Potentials!$B$2:$B$2000=AT585)*(Potentials!$D$2:$D$2000)*(Potentials!$E$2:$E$2000&lt;&gt;"8 - Gagne")*(Potentials!$E$2:$E$2000&lt;&gt;"9 - Perdu")*(Potentials!$E$2:$E$2000&lt;&gt;"10 - Gele")),
SUMPRODUCT((Potentials!$F$2:$F$2000)*(Potentials!$B$2:$B$2000=AT585)*(Potentials!$E$2:$E$2000&lt;&gt;"8 - Gagne")*(Potentials!$E$2:$E$2000&lt;&gt;"9 - Perdu")*(Potentials!$E$2:$E$2000&lt;&gt;"10 - Gele")*(Potentials!$O$2:$O$2000=$A$2))
+SUMPRODUCT((Potentials!$F$2:$F$2000=0)*(Potentials!$B$2:$B$2000=AT585)*(Potentials!$D$2:$D$2000)*(Potentials!$E$2:$E$2000&lt;&gt;"8 - Gagne")*(Potentials!$E$2:$E$2000&lt;&gt;"9 - Perdu")*(Potentials!$E$2:$E$2000&lt;&gt;"10 - Gele")*(Potentials!$O$2:$O$2000=$A$2)))</f>
      </c>
      <c r="BA585" t="str">
        <f>Potentials!A583</f>
      </c>
      <c r="BB585" s="2" t="str">
        <f t="array" ref="BB585" aca="1" ca="1">IF($A$2="Tous",SUMPRODUCT((Potentials!$F$2:$F$2000)*(Potentials!$A$2:$A$2000=BA585)*(Potentials!$E$2:$E$2000&lt;&gt;"8 - Gagne")*(Potentials!$E$2:$E$2000&lt;&gt;"9 - Perdu")*(Potentials!$E$2:$E$2000&lt;&gt;"10 - Gele"))
+SUMPRODUCT((Potentials!$F$2:$F$2000=0)*(Potentials!$A$2:$A$2000=BA585)*(Potentials!$D$2:$D$2000)*(Potentials!$E$2:$E$2000&lt;&gt;"8 - Gagne")*(Potentials!$E$2:$E$2000&lt;&gt;"9 - Perdu")*(Potentials!$E$2:$E$2000&lt;&gt;"10 - Gele")),
SUMPRODUCT((Potentials!$F$2:$F$2000)*(Potentials!$A$2:$A$2000=BA585)*(Potentials!$E$2:$E$2000&lt;&gt;"8 - Gagne")*(Potentials!$E$2:$E$2000&lt;&gt;"9 - Perdu")*(Potentials!$E$2:$E$2000&lt;&gt;"10 - Gele")*(Potentials!$O$2:$O$2000=$A$2))
+SUMPRODUCT((Potentials!$F$2:$F$2000=0)*(Potentials!$A$2:$A$2000=BA585)*(Potentials!$D$2:$D$2000)*(Potentials!$E$2:$E$2000&lt;&gt;"8 - Gagne")*(Potentials!$E$2:$E$2000&lt;&gt;"9 - Perdu")*(Potentials!$E$2:$E$2000&lt;&gt;"10 - Gele")*(Potentials!$O$2:$O$2000=$A$2)))</f>
      </c>
    </row>
    <row r="586" spans="1:113">
      <c r="R586" t="str">
        <f>Potentials!A584</f>
      </c>
      <c r="S586" s="1" t="str">
        <f>Potentials!M584</f>
      </c>
      <c r="T586" s="47" t="str">
        <f>IF(INDEX(Potentials!$A$1:$O$1000,MATCH(R586,Potentials!$A$1:$A$1000,0),MATCH("Origine setup",Potentials!$A$1:$O$1,0))&lt;&gt;"",0,
IF($A$2="Tous",
IF(AND($R$2=0,$S$2=0,DATE(YEAR(S586),MONTH(S586),DAY(S586))&gt;=$O$6,(DATE(YEAR(S586),MONTH(S586),DAY(S586))&lt;=$O$3),LEFT(R586,3)="PRA"),1,
IF(AND($R$2&lt;&gt;0,$S$2&lt;&gt;0,DATE(YEAR(S586),MONTH(S586),DAY(S586))&gt;=$R$2,(DATE(YEAR(S586),MONTH(S586),DAY(S586))&lt;=$S$2),LEFT(R586,3)="PRA"),1,0)),
IF(AND($R$2=0,$S$2=0,DATE(YEAR(S586),MONTH(S586),DAY(S586))&gt;=$O$6,(DATE(YEAR(S586),MONTH(S586),DAY(S586))&lt;=$O$3),INDEX(Potentials!$A$1:$O$1000,MATCH(R586,Potentials!$A$1:$A$1000,0),MATCH("Groupe",Potentials!$A$1:$O$1,0))=$A$2,LEFT(R586,3)="PRA"),1,
IF(AND($R$2&lt;&gt;0,$S$2&lt;&gt;0,DATE(YEAR(S586),MONTH(S586),DAY(S586))&gt;=$R$2,(DATE(YEAR(S586),MONTH(S586),DAY(S586))&lt;=$S$2),INDEX(Potentials!$A$1:$O$1000,MATCH(R586,Potentials!$A$1:$A$1000,0),MATCH("Groupe",Potentials!$A$1:$O$1,0))=$A$2,LEFT(R586,3)="PRA"),1,0))))</f>
      </c>
      <c r="U586" s="47" t="str">
        <f>IF(T586&lt;&gt;0,SUM($T$4:T586),0)</f>
      </c>
      <c r="V586" s="1"/>
      <c r="W586" s="17"/>
      <c r="Y586" t="str">
        <f>Projects!A584</f>
      </c>
      <c r="Z586" s="1" t="str">
        <f>Projects!I584</f>
      </c>
      <c r="AA586" s="47" t="str">
        <f>IF($A$2="Tous",
IF(AND($Y$2=0,$Z$2=0,DATE(YEAR(Z586),MONTH(Z586),DAY(Z586))&gt;=$O$6,(DATE(YEAR(Z586),MONTH(Z586),DAY(Z586))&lt;=$O$3)),1,
IF(AND($Y$2&lt;&gt;0,$Z$2&lt;&gt;0,DATE(YEAR(Z586),MONTH(Z586),DAY(Z586))&gt;=$Y$2,(DATE(YEAR(Z586),MONTH(Z586),DAY(Z586))&lt;=$Z$2)),1,0)),
IF(AND($Y$2=0,$Z$2=0,DATE(YEAR(Z586),MONTH(Z586),DAY(Z586))&gt;=$O$6,(DATE(YEAR(Z586),MONTH(Z586),DAY(Z586))&lt;=$O$3),INDEX(Projects!$A$1:$O$1000,MATCH(Y586,Projects!$A$1:$A$1000,0),MATCH("Groupe",Projects!$A$1:$O$1,0))=$A$2),1,
IF(AND($Y$2&lt;&gt;0,$Z$2&lt;&gt;0,DATE(YEAR(Z586),MONTH(Z586),DAY(Z586))&gt;=$Y$2,(DATE(YEAR(Z586),MONTH(Z586),DAY(Z586))&lt;=$Z$2),INDEX(Projects!$A$1:$O$1000,MATCH(Y586,Projects!$A$1:$A$1000,0),MATCH("Groupe",Projects!$A$1:$O$1,0))=$A$2),1,0)))</f>
      </c>
      <c r="AB586" s="47" t="str">
        <f>IF(AA586&lt;&gt;0,SUM($AA$4:AA586),0)</f>
      </c>
      <c r="AC586" s="1"/>
      <c r="AD586" s="17"/>
      <c r="AF586" t="str">
        <f>Projects!A584</f>
      </c>
      <c r="AG586" s="1" t="str">
        <f>Projects!D584</f>
      </c>
      <c r="AH586" s="47" t="str">
        <f>IF($A$2="Tous",
IF(AND($AF$2=0,$AG$2=0,DATE(YEAR(AG586),MONTH(AG586),DAY(AG586))&gt;=$O$6,(DATE(YEAR(AG586),MONTH(AG586),DAY(AG586))&lt;=$O$3)),1,
IF(AND($AF$2&lt;&gt;0,$AG$2&lt;&gt;0,DATE(YEAR(AG586),MONTH(AG586),DAY(AG586))&gt;=$AF$2,(DATE(YEAR(AG586),MONTH(AG586),DAY(AG586))&lt;=$AG$2)),1,0)),
IF(AND($AF$2=0,$AG$2=0,DATE(YEAR(AG586),MONTH(AG586),DAY(AG586))&gt;=$O$6,(DATE(YEAR(AG586),MONTH(AG586),DAY(AG586))&lt;=$O$3),INDEX(Projects!$A$1:$O$1000,MATCH(AF586,Projects!$A$1:$A$1000,0),MATCH("Groupe",Projects!$A$1:$O$1,0))=$A$2),1,
IF(AND($AF$2&lt;&gt;0,$AG$2&lt;&gt;0,DATE(YEAR(AG586),MONTH(AG586),DAY(AG586))&gt;=$AF$2,(DATE(YEAR(AG586),MONTH(AG586),DAY(AG586))&lt;=$AG$2),INDEX(Projects!$A$1:$O$1000,MATCH(AF586,Projects!$A$1:$A$1000,0),MATCH("Groupe",Projects!$A$1:$O$1,0))=$A$2),1,0)))</f>
      </c>
      <c r="AI586" s="47" t="str">
        <f>IF(AH586&lt;&gt;0,SUM($AH$4:AH586),0)</f>
      </c>
      <c r="AJ586" s="1"/>
      <c r="AK586" s="17"/>
      <c r="AM586" t="str">
        <f>Potentials!A584</f>
      </c>
      <c r="AN586" s="1" t="str">
        <f>Potentials!L584</f>
      </c>
      <c r="AO586" s="47" t="str">
        <f>IF(INDEX(Potentials!$A$1:$O$1000,MATCH(R586,Potentials!$A$1:$A$1000,0),MATCH("Origine setup",Potentials!$A$1:$O$1,0))&lt;&gt;"",0,
IF($A$2="Tous",
IF(AND($AM$2=0,$AN$2=0,DATE(YEAR(AN586),MONTH(AN586),DAY(AN586))&gt;=$O$6,(DATE(YEAR(AN586),MONTH(AN586),DAY(AN586))&lt;=$O$3),INDEX(Potentials!$A$1:$O$10000,MATCH(AM586,Potentials!$A$1:$A$1000,0),MATCH("Statut",Potentials!$A$1:$O$1,0))="9 -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IF(AND($AM$2&lt;&gt;0,$AN$2&lt;&gt;0,DATE(YEAR(AN586),MONTH(AN586),DAY(AN586))&gt;=$AM$2,(DATE(YEAR(AN586),MONTH(AN586),DAY(AN586))&lt;=$AN$2),INDEX(Potentials!$A$1:$O$10000,MATCH(AM586,Potentials!$A$1:$A$1000,0),MATCH("Statut",Potentials!$A$1:$O$1,0))="9 - Perdu"),1,0)),
IF(AND($AM$2=0,$AN$2=0,DATE(YEAR(AN586),MONTH(AN586),DAY(AN586))&gt;=$O$6,(DATE(YEAR(AN586),MONTH(AN586),DAY(AN586))&lt;=$O$3),INDEX(Potentials!$A$1:$O$1000,MATCH(AM586,Potentials!$A$1:$A$1000,0),MATCH("Groupe",Potentials!$A$1:$O$1,0))=$A$2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,MATCH(AM586,Potentials!$A$1:$A$1000,0),MATCH("Groupe",Potentials!$A$1:$O$1,0))=$A$2,INDEX(Potentials!$A$1:$O$10000,MATCH(AM586,Potentials!$A$1:$A$1000,0),MATCH("Statut",Potentials!$A$1:$O$1,0))="9 - Perdu"),1,0))))</f>
      </c>
      <c r="AP586" s="47" t="str">
        <f>IF(AO586&lt;&gt;0,SUM($AO$4:AO586),0)</f>
      </c>
      <c r="AQ586" s="1"/>
      <c r="AR586" s="17"/>
      <c r="AT586" t="str">
        <f>IF(COUNTIF($AT$4:AT585,Potentials!B584)&gt;0,"",Potentials!B584)</f>
      </c>
      <c r="AU586" s="2" t="str">
        <f t="array" ref="AU586" aca="1" ca="1">IF($A$2="Tous",SUMPRODUCT((Potentials!$F$2:$F$2000)*(Potentials!$B$2:$B$2000=AT586)*(Potentials!$E$2:$E$2000&lt;&gt;"8 - Gagne")*(Potentials!$E$2:$E$2000&lt;&gt;"9 - Perdu")*(Potentials!$E$2:$E$2000&lt;&gt;"10 - Gele"))
+SUMPRODUCT((Potentials!$F$2:$F$2000=0)*(Potentials!$B$2:$B$2000=AT586)*(Potentials!$D$2:$D$2000)*(Potentials!$E$2:$E$2000&lt;&gt;"8 - Gagne")*(Potentials!$E$2:$E$2000&lt;&gt;"9 - Perdu")*(Potentials!$E$2:$E$2000&lt;&gt;"10 - Gele")),
SUMPRODUCT((Potentials!$F$2:$F$2000)*(Potentials!$B$2:$B$2000=AT586)*(Potentials!$E$2:$E$2000&lt;&gt;"8 - Gagne")*(Potentials!$E$2:$E$2000&lt;&gt;"9 - Perdu")*(Potentials!$E$2:$E$2000&lt;&gt;"10 - Gele")*(Potentials!$O$2:$O$2000=$A$2))
+SUMPRODUCT((Potentials!$F$2:$F$2000=0)*(Potentials!$B$2:$B$2000=AT586)*(Potentials!$D$2:$D$2000)*(Potentials!$E$2:$E$2000&lt;&gt;"8 - Gagne")*(Potentials!$E$2:$E$2000&lt;&gt;"9 - Perdu")*(Potentials!$E$2:$E$2000&lt;&gt;"10 - Gele")*(Potentials!$O$2:$O$2000=$A$2)))</f>
      </c>
      <c r="BA586" t="str">
        <f>Potentials!A584</f>
      </c>
      <c r="BB586" s="2" t="str">
        <f t="array" ref="BB586" aca="1" ca="1">IF($A$2="Tous",SUMPRODUCT((Potentials!$F$2:$F$2000)*(Potentials!$A$2:$A$2000=BA586)*(Potentials!$E$2:$E$2000&lt;&gt;"8 - Gagne")*(Potentials!$E$2:$E$2000&lt;&gt;"9 - Perdu")*(Potentials!$E$2:$E$2000&lt;&gt;"10 - Gele"))
+SUMPRODUCT((Potentials!$F$2:$F$2000=0)*(Potentials!$A$2:$A$2000=BA586)*(Potentials!$D$2:$D$2000)*(Potentials!$E$2:$E$2000&lt;&gt;"8 - Gagne")*(Potentials!$E$2:$E$2000&lt;&gt;"9 - Perdu")*(Potentials!$E$2:$E$2000&lt;&gt;"10 - Gele")),
SUMPRODUCT((Potentials!$F$2:$F$2000)*(Potentials!$A$2:$A$2000=BA586)*(Potentials!$E$2:$E$2000&lt;&gt;"8 - Gagne")*(Potentials!$E$2:$E$2000&lt;&gt;"9 - Perdu")*(Potentials!$E$2:$E$2000&lt;&gt;"10 - Gele")*(Potentials!$O$2:$O$2000=$A$2))
+SUMPRODUCT((Potentials!$F$2:$F$2000=0)*(Potentials!$A$2:$A$2000=BA586)*(Potentials!$D$2:$D$2000)*(Potentials!$E$2:$E$2000&lt;&gt;"8 - Gagne")*(Potentials!$E$2:$E$2000&lt;&gt;"9 - Perdu")*(Potentials!$E$2:$E$2000&lt;&gt;"10 - Gele")*(Potentials!$O$2:$O$2000=$A$2)))</f>
      </c>
    </row>
    <row r="587" spans="1:113">
      <c r="R587" t="str">
        <f>Potentials!A585</f>
      </c>
      <c r="S587" s="1" t="str">
        <f>Potentials!M585</f>
      </c>
      <c r="T587" s="47" t="str">
        <f>IF(INDEX(Potentials!$A$1:$O$1000,MATCH(R587,Potentials!$A$1:$A$1000,0),MATCH("Origine setup",Potentials!$A$1:$O$1,0))&lt;&gt;"",0,
IF($A$2="Tous",
IF(AND($R$2=0,$S$2=0,DATE(YEAR(S587),MONTH(S587),DAY(S587))&gt;=$O$6,(DATE(YEAR(S587),MONTH(S587),DAY(S587))&lt;=$O$3),LEFT(R587,3)="PRA"),1,
IF(AND($R$2&lt;&gt;0,$S$2&lt;&gt;0,DATE(YEAR(S587),MONTH(S587),DAY(S587))&gt;=$R$2,(DATE(YEAR(S587),MONTH(S587),DAY(S587))&lt;=$S$2),LEFT(R587,3)="PRA"),1,0)),
IF(AND($R$2=0,$S$2=0,DATE(YEAR(S587),MONTH(S587),DAY(S587))&gt;=$O$6,(DATE(YEAR(S587),MONTH(S587),DAY(S587))&lt;=$O$3),INDEX(Potentials!$A$1:$O$1000,MATCH(R587,Potentials!$A$1:$A$1000,0),MATCH("Groupe",Potentials!$A$1:$O$1,0))=$A$2,LEFT(R587,3)="PRA"),1,
IF(AND($R$2&lt;&gt;0,$S$2&lt;&gt;0,DATE(YEAR(S587),MONTH(S587),DAY(S587))&gt;=$R$2,(DATE(YEAR(S587),MONTH(S587),DAY(S587))&lt;=$S$2),INDEX(Potentials!$A$1:$O$1000,MATCH(R587,Potentials!$A$1:$A$1000,0),MATCH("Groupe",Potentials!$A$1:$O$1,0))=$A$2,LEFT(R587,3)="PRA"),1,0))))</f>
      </c>
      <c r="U587" s="47" t="str">
        <f>IF(T587&lt;&gt;0,SUM($T$4:T587),0)</f>
      </c>
      <c r="V587" s="1"/>
      <c r="W587" s="17"/>
      <c r="Y587" t="str">
        <f>Projects!A585</f>
      </c>
      <c r="Z587" s="1" t="str">
        <f>Projects!I585</f>
      </c>
      <c r="AA587" s="47" t="str">
        <f>IF($A$2="Tous",
IF(AND($Y$2=0,$Z$2=0,DATE(YEAR(Z587),MONTH(Z587),DAY(Z587))&gt;=$O$6,(DATE(YEAR(Z587),MONTH(Z587),DAY(Z587))&lt;=$O$3)),1,
IF(AND($Y$2&lt;&gt;0,$Z$2&lt;&gt;0,DATE(YEAR(Z587),MONTH(Z587),DAY(Z587))&gt;=$Y$2,(DATE(YEAR(Z587),MONTH(Z587),DAY(Z587))&lt;=$Z$2)),1,0)),
IF(AND($Y$2=0,$Z$2=0,DATE(YEAR(Z587),MONTH(Z587),DAY(Z587))&gt;=$O$6,(DATE(YEAR(Z587),MONTH(Z587),DAY(Z587))&lt;=$O$3),INDEX(Projects!$A$1:$O$1000,MATCH(Y587,Projects!$A$1:$A$1000,0),MATCH("Groupe",Projects!$A$1:$O$1,0))=$A$2),1,
IF(AND($Y$2&lt;&gt;0,$Z$2&lt;&gt;0,DATE(YEAR(Z587),MONTH(Z587),DAY(Z587))&gt;=$Y$2,(DATE(YEAR(Z587),MONTH(Z587),DAY(Z587))&lt;=$Z$2),INDEX(Projects!$A$1:$O$1000,MATCH(Y587,Projects!$A$1:$A$1000,0),MATCH("Groupe",Projects!$A$1:$O$1,0))=$A$2),1,0)))</f>
      </c>
      <c r="AB587" s="47" t="str">
        <f>IF(AA587&lt;&gt;0,SUM($AA$4:AA587),0)</f>
      </c>
      <c r="AC587" s="1"/>
      <c r="AD587" s="17"/>
      <c r="AF587" t="str">
        <f>Projects!A585</f>
      </c>
      <c r="AG587" s="1" t="str">
        <f>Projects!D585</f>
      </c>
      <c r="AH587" s="47" t="str">
        <f>IF($A$2="Tous",
IF(AND($AF$2=0,$AG$2=0,DATE(YEAR(AG587),MONTH(AG587),DAY(AG587))&gt;=$O$6,(DATE(YEAR(AG587),MONTH(AG587),DAY(AG587))&lt;=$O$3)),1,
IF(AND($AF$2&lt;&gt;0,$AG$2&lt;&gt;0,DATE(YEAR(AG587),MONTH(AG587),DAY(AG587))&gt;=$AF$2,(DATE(YEAR(AG587),MONTH(AG587),DAY(AG587))&lt;=$AG$2)),1,0)),
IF(AND($AF$2=0,$AG$2=0,DATE(YEAR(AG587),MONTH(AG587),DAY(AG587))&gt;=$O$6,(DATE(YEAR(AG587),MONTH(AG587),DAY(AG587))&lt;=$O$3),INDEX(Projects!$A$1:$O$1000,MATCH(AF587,Projects!$A$1:$A$1000,0),MATCH("Groupe",Projects!$A$1:$O$1,0))=$A$2),1,
IF(AND($AF$2&lt;&gt;0,$AG$2&lt;&gt;0,DATE(YEAR(AG587),MONTH(AG587),DAY(AG587))&gt;=$AF$2,(DATE(YEAR(AG587),MONTH(AG587),DAY(AG587))&lt;=$AG$2),INDEX(Projects!$A$1:$O$1000,MATCH(AF587,Projects!$A$1:$A$1000,0),MATCH("Groupe",Projects!$A$1:$O$1,0))=$A$2),1,0)))</f>
      </c>
      <c r="AI587" s="47" t="str">
        <f>IF(AH587&lt;&gt;0,SUM($AH$4:AH587),0)</f>
      </c>
      <c r="AJ587" s="1"/>
      <c r="AK587" s="17"/>
      <c r="AM587" t="str">
        <f>Potentials!A585</f>
      </c>
      <c r="AN587" s="1" t="str">
        <f>Potentials!L585</f>
      </c>
      <c r="AO587" s="47" t="str">
        <f>IF(INDEX(Potentials!$A$1:$O$1000,MATCH(R587,Potentials!$A$1:$A$1000,0),MATCH("Origine setup",Potentials!$A$1:$O$1,0))&lt;&gt;"",0,
IF($A$2="Tous",
IF(AND($AM$2=0,$AN$2=0,DATE(YEAR(AN587),MONTH(AN587),DAY(AN587))&gt;=$O$6,(DATE(YEAR(AN587),MONTH(AN587),DAY(AN587))&lt;=$O$3),INDEX(Potentials!$A$1:$O$10000,MATCH(AM587,Potentials!$A$1:$A$1000,0),MATCH("Statut",Potentials!$A$1:$O$1,0))="9 -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IF(AND($AM$2&lt;&gt;0,$AN$2&lt;&gt;0,DATE(YEAR(AN587),MONTH(AN587),DAY(AN587))&gt;=$AM$2,(DATE(YEAR(AN587),MONTH(AN587),DAY(AN587))&lt;=$AN$2),INDEX(Potentials!$A$1:$O$10000,MATCH(AM587,Potentials!$A$1:$A$1000,0),MATCH("Statut",Potentials!$A$1:$O$1,0))="9 - Perdu"),1,0)),
IF(AND($AM$2=0,$AN$2=0,DATE(YEAR(AN587),MONTH(AN587),DAY(AN587))&gt;=$O$6,(DATE(YEAR(AN587),MONTH(AN587),DAY(AN587))&lt;=$O$3),INDEX(Potentials!$A$1:$O$1000,MATCH(AM587,Potentials!$A$1:$A$1000,0),MATCH("Groupe",Potentials!$A$1:$O$1,0))=$A$2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,MATCH(AM587,Potentials!$A$1:$A$1000,0),MATCH("Groupe",Potentials!$A$1:$O$1,0))=$A$2,INDEX(Potentials!$A$1:$O$10000,MATCH(AM587,Potentials!$A$1:$A$1000,0),MATCH("Statut",Potentials!$A$1:$O$1,0))="9 - Perdu"),1,0))))</f>
      </c>
      <c r="AP587" s="47" t="str">
        <f>IF(AO587&lt;&gt;0,SUM($AO$4:AO587),0)</f>
      </c>
      <c r="AQ587" s="1"/>
      <c r="AR587" s="17"/>
      <c r="AT587" t="str">
        <f>IF(COUNTIF($AT$4:AT586,Potentials!B585)&gt;0,"",Potentials!B585)</f>
      </c>
      <c r="AU587" s="2" t="str">
        <f t="array" ref="AU587" aca="1" ca="1">IF($A$2="Tous",SUMPRODUCT((Potentials!$F$2:$F$2000)*(Potentials!$B$2:$B$2000=AT587)*(Potentials!$E$2:$E$2000&lt;&gt;"8 - Gagne")*(Potentials!$E$2:$E$2000&lt;&gt;"9 - Perdu")*(Potentials!$E$2:$E$2000&lt;&gt;"10 - Gele"))
+SUMPRODUCT((Potentials!$F$2:$F$2000=0)*(Potentials!$B$2:$B$2000=AT587)*(Potentials!$D$2:$D$2000)*(Potentials!$E$2:$E$2000&lt;&gt;"8 - Gagne")*(Potentials!$E$2:$E$2000&lt;&gt;"9 - Perdu")*(Potentials!$E$2:$E$2000&lt;&gt;"10 - Gele")),
SUMPRODUCT((Potentials!$F$2:$F$2000)*(Potentials!$B$2:$B$2000=AT587)*(Potentials!$E$2:$E$2000&lt;&gt;"8 - Gagne")*(Potentials!$E$2:$E$2000&lt;&gt;"9 - Perdu")*(Potentials!$E$2:$E$2000&lt;&gt;"10 - Gele")*(Potentials!$O$2:$O$2000=$A$2))
+SUMPRODUCT((Potentials!$F$2:$F$2000=0)*(Potentials!$B$2:$B$2000=AT587)*(Potentials!$D$2:$D$2000)*(Potentials!$E$2:$E$2000&lt;&gt;"8 - Gagne")*(Potentials!$E$2:$E$2000&lt;&gt;"9 - Perdu")*(Potentials!$E$2:$E$2000&lt;&gt;"10 - Gele")*(Potentials!$O$2:$O$2000=$A$2)))</f>
      </c>
      <c r="BA587" t="str">
        <f>Potentials!A585</f>
      </c>
      <c r="BB587" s="2" t="str">
        <f t="array" ref="BB587" aca="1" ca="1">IF($A$2="Tous",SUMPRODUCT((Potentials!$F$2:$F$2000)*(Potentials!$A$2:$A$2000=BA587)*(Potentials!$E$2:$E$2000&lt;&gt;"8 - Gagne")*(Potentials!$E$2:$E$2000&lt;&gt;"9 - Perdu")*(Potentials!$E$2:$E$2000&lt;&gt;"10 - Gele"))
+SUMPRODUCT((Potentials!$F$2:$F$2000=0)*(Potentials!$A$2:$A$2000=BA587)*(Potentials!$D$2:$D$2000)*(Potentials!$E$2:$E$2000&lt;&gt;"8 - Gagne")*(Potentials!$E$2:$E$2000&lt;&gt;"9 - Perdu")*(Potentials!$E$2:$E$2000&lt;&gt;"10 - Gele")),
SUMPRODUCT((Potentials!$F$2:$F$2000)*(Potentials!$A$2:$A$2000=BA587)*(Potentials!$E$2:$E$2000&lt;&gt;"8 - Gagne")*(Potentials!$E$2:$E$2000&lt;&gt;"9 - Perdu")*(Potentials!$E$2:$E$2000&lt;&gt;"10 - Gele")*(Potentials!$O$2:$O$2000=$A$2))
+SUMPRODUCT((Potentials!$F$2:$F$2000=0)*(Potentials!$A$2:$A$2000=BA587)*(Potentials!$D$2:$D$2000)*(Potentials!$E$2:$E$2000&lt;&gt;"8 - Gagne")*(Potentials!$E$2:$E$2000&lt;&gt;"9 - Perdu")*(Potentials!$E$2:$E$2000&lt;&gt;"10 - Gele")*(Potentials!$O$2:$O$2000=$A$2)))</f>
      </c>
    </row>
    <row r="588" spans="1:113">
      <c r="R588" t="str">
        <f>Potentials!A586</f>
      </c>
      <c r="S588" s="1" t="str">
        <f>Potentials!M586</f>
      </c>
      <c r="T588" s="47" t="str">
        <f>IF(INDEX(Potentials!$A$1:$O$1000,MATCH(R588,Potentials!$A$1:$A$1000,0),MATCH("Origine setup",Potentials!$A$1:$O$1,0))&lt;&gt;"",0,
IF($A$2="Tous",
IF(AND($R$2=0,$S$2=0,DATE(YEAR(S588),MONTH(S588),DAY(S588))&gt;=$O$6,(DATE(YEAR(S588),MONTH(S588),DAY(S588))&lt;=$O$3),LEFT(R588,3)="PRA"),1,
IF(AND($R$2&lt;&gt;0,$S$2&lt;&gt;0,DATE(YEAR(S588),MONTH(S588),DAY(S588))&gt;=$R$2,(DATE(YEAR(S588),MONTH(S588),DAY(S588))&lt;=$S$2),LEFT(R588,3)="PRA"),1,0)),
IF(AND($R$2=0,$S$2=0,DATE(YEAR(S588),MONTH(S588),DAY(S588))&gt;=$O$6,(DATE(YEAR(S588),MONTH(S588),DAY(S588))&lt;=$O$3),INDEX(Potentials!$A$1:$O$1000,MATCH(R588,Potentials!$A$1:$A$1000,0),MATCH("Groupe",Potentials!$A$1:$O$1,0))=$A$2,LEFT(R588,3)="PRA"),1,
IF(AND($R$2&lt;&gt;0,$S$2&lt;&gt;0,DATE(YEAR(S588),MONTH(S588),DAY(S588))&gt;=$R$2,(DATE(YEAR(S588),MONTH(S588),DAY(S588))&lt;=$S$2),INDEX(Potentials!$A$1:$O$1000,MATCH(R588,Potentials!$A$1:$A$1000,0),MATCH("Groupe",Potentials!$A$1:$O$1,0))=$A$2,LEFT(R588,3)="PRA"),1,0))))</f>
      </c>
      <c r="U588" s="47" t="str">
        <f>IF(T588&lt;&gt;0,SUM($T$4:T588),0)</f>
      </c>
      <c r="V588" s="1"/>
      <c r="W588" s="17"/>
      <c r="Y588" t="str">
        <f>Projects!A586</f>
      </c>
      <c r="Z588" s="1" t="str">
        <f>Projects!I586</f>
      </c>
      <c r="AA588" s="47" t="str">
        <f>IF($A$2="Tous",
IF(AND($Y$2=0,$Z$2=0,DATE(YEAR(Z588),MONTH(Z588),DAY(Z588))&gt;=$O$6,(DATE(YEAR(Z588),MONTH(Z588),DAY(Z588))&lt;=$O$3)),1,
IF(AND($Y$2&lt;&gt;0,$Z$2&lt;&gt;0,DATE(YEAR(Z588),MONTH(Z588),DAY(Z588))&gt;=$Y$2,(DATE(YEAR(Z588),MONTH(Z588),DAY(Z588))&lt;=$Z$2)),1,0)),
IF(AND($Y$2=0,$Z$2=0,DATE(YEAR(Z588),MONTH(Z588),DAY(Z588))&gt;=$O$6,(DATE(YEAR(Z588),MONTH(Z588),DAY(Z588))&lt;=$O$3),INDEX(Projects!$A$1:$O$1000,MATCH(Y588,Projects!$A$1:$A$1000,0),MATCH("Groupe",Projects!$A$1:$O$1,0))=$A$2),1,
IF(AND($Y$2&lt;&gt;0,$Z$2&lt;&gt;0,DATE(YEAR(Z588),MONTH(Z588),DAY(Z588))&gt;=$Y$2,(DATE(YEAR(Z588),MONTH(Z588),DAY(Z588))&lt;=$Z$2),INDEX(Projects!$A$1:$O$1000,MATCH(Y588,Projects!$A$1:$A$1000,0),MATCH("Groupe",Projects!$A$1:$O$1,0))=$A$2),1,0)))</f>
      </c>
      <c r="AB588" s="47" t="str">
        <f>IF(AA588&lt;&gt;0,SUM($AA$4:AA588),0)</f>
      </c>
      <c r="AC588" s="1"/>
      <c r="AD588" s="17"/>
      <c r="AF588" t="str">
        <f>Projects!A586</f>
      </c>
      <c r="AG588" s="1" t="str">
        <f>Projects!D586</f>
      </c>
      <c r="AH588" s="47" t="str">
        <f>IF($A$2="Tous",
IF(AND($AF$2=0,$AG$2=0,DATE(YEAR(AG588),MONTH(AG588),DAY(AG588))&gt;=$O$6,(DATE(YEAR(AG588),MONTH(AG588),DAY(AG588))&lt;=$O$3)),1,
IF(AND($AF$2&lt;&gt;0,$AG$2&lt;&gt;0,DATE(YEAR(AG588),MONTH(AG588),DAY(AG588))&gt;=$AF$2,(DATE(YEAR(AG588),MONTH(AG588),DAY(AG588))&lt;=$AG$2)),1,0)),
IF(AND($AF$2=0,$AG$2=0,DATE(YEAR(AG588),MONTH(AG588),DAY(AG588))&gt;=$O$6,(DATE(YEAR(AG588),MONTH(AG588),DAY(AG588))&lt;=$O$3),INDEX(Projects!$A$1:$O$1000,MATCH(AF588,Projects!$A$1:$A$1000,0),MATCH("Groupe",Projects!$A$1:$O$1,0))=$A$2),1,
IF(AND($AF$2&lt;&gt;0,$AG$2&lt;&gt;0,DATE(YEAR(AG588),MONTH(AG588),DAY(AG588))&gt;=$AF$2,(DATE(YEAR(AG588),MONTH(AG588),DAY(AG588))&lt;=$AG$2),INDEX(Projects!$A$1:$O$1000,MATCH(AF588,Projects!$A$1:$A$1000,0),MATCH("Groupe",Projects!$A$1:$O$1,0))=$A$2),1,0)))</f>
      </c>
      <c r="AI588" s="47" t="str">
        <f>IF(AH588&lt;&gt;0,SUM($AH$4:AH588),0)</f>
      </c>
      <c r="AJ588" s="1"/>
      <c r="AK588" s="17"/>
      <c r="AM588" t="str">
        <f>Potentials!A586</f>
      </c>
      <c r="AN588" s="1" t="str">
        <f>Potentials!L586</f>
      </c>
      <c r="AO588" s="47" t="str">
        <f>IF(INDEX(Potentials!$A$1:$O$1000,MATCH(R588,Potentials!$A$1:$A$1000,0),MATCH("Origine setup",Potentials!$A$1:$O$1,0))&lt;&gt;"",0,
IF($A$2="Tous",
IF(AND($AM$2=0,$AN$2=0,DATE(YEAR(AN588),MONTH(AN588),DAY(AN588))&gt;=$O$6,(DATE(YEAR(AN588),MONTH(AN588),DAY(AN588))&lt;=$O$3),INDEX(Potentials!$A$1:$O$10000,MATCH(AM588,Potentials!$A$1:$A$1000,0),MATCH("Statut",Potentials!$A$1:$O$1,0))="9 -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IF(AND($AM$2&lt;&gt;0,$AN$2&lt;&gt;0,DATE(YEAR(AN588),MONTH(AN588),DAY(AN588))&gt;=$AM$2,(DATE(YEAR(AN588),MONTH(AN588),DAY(AN588))&lt;=$AN$2),INDEX(Potentials!$A$1:$O$10000,MATCH(AM588,Potentials!$A$1:$A$1000,0),MATCH("Statut",Potentials!$A$1:$O$1,0))="9 - Perdu"),1,0)),
IF(AND($AM$2=0,$AN$2=0,DATE(YEAR(AN588),MONTH(AN588),DAY(AN588))&gt;=$O$6,(DATE(YEAR(AN588),MONTH(AN588),DAY(AN588))&lt;=$O$3),INDEX(Potentials!$A$1:$O$1000,MATCH(AM588,Potentials!$A$1:$A$1000,0),MATCH("Groupe",Potentials!$A$1:$O$1,0))=$A$2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,MATCH(AM588,Potentials!$A$1:$A$1000,0),MATCH("Groupe",Potentials!$A$1:$O$1,0))=$A$2,INDEX(Potentials!$A$1:$O$10000,MATCH(AM588,Potentials!$A$1:$A$1000,0),MATCH("Statut",Potentials!$A$1:$O$1,0))="9 - Perdu"),1,0))))</f>
      </c>
      <c r="AP588" s="47" t="str">
        <f>IF(AO588&lt;&gt;0,SUM($AO$4:AO588),0)</f>
      </c>
      <c r="AQ588" s="1"/>
      <c r="AR588" s="17"/>
      <c r="AT588" t="str">
        <f>IF(COUNTIF($AT$4:AT587,Potentials!B586)&gt;0,"",Potentials!B586)</f>
      </c>
      <c r="AU588" s="2" t="str">
        <f t="array" ref="AU588" aca="1" ca="1">IF($A$2="Tous",SUMPRODUCT((Potentials!$F$2:$F$2000)*(Potentials!$B$2:$B$2000=AT588)*(Potentials!$E$2:$E$2000&lt;&gt;"8 - Gagne")*(Potentials!$E$2:$E$2000&lt;&gt;"9 - Perdu")*(Potentials!$E$2:$E$2000&lt;&gt;"10 - Gele"))
+SUMPRODUCT((Potentials!$F$2:$F$2000=0)*(Potentials!$B$2:$B$2000=AT588)*(Potentials!$D$2:$D$2000)*(Potentials!$E$2:$E$2000&lt;&gt;"8 - Gagne")*(Potentials!$E$2:$E$2000&lt;&gt;"9 - Perdu")*(Potentials!$E$2:$E$2000&lt;&gt;"10 - Gele")),
SUMPRODUCT((Potentials!$F$2:$F$2000)*(Potentials!$B$2:$B$2000=AT588)*(Potentials!$E$2:$E$2000&lt;&gt;"8 - Gagne")*(Potentials!$E$2:$E$2000&lt;&gt;"9 - Perdu")*(Potentials!$E$2:$E$2000&lt;&gt;"10 - Gele")*(Potentials!$O$2:$O$2000=$A$2))
+SUMPRODUCT((Potentials!$F$2:$F$2000=0)*(Potentials!$B$2:$B$2000=AT588)*(Potentials!$D$2:$D$2000)*(Potentials!$E$2:$E$2000&lt;&gt;"8 - Gagne")*(Potentials!$E$2:$E$2000&lt;&gt;"9 - Perdu")*(Potentials!$E$2:$E$2000&lt;&gt;"10 - Gele")*(Potentials!$O$2:$O$2000=$A$2)))</f>
      </c>
      <c r="BA588" t="str">
        <f>Potentials!A586</f>
      </c>
      <c r="BB588" s="2" t="str">
        <f t="array" ref="BB588" aca="1" ca="1">IF($A$2="Tous",SUMPRODUCT((Potentials!$F$2:$F$2000)*(Potentials!$A$2:$A$2000=BA588)*(Potentials!$E$2:$E$2000&lt;&gt;"8 - Gagne")*(Potentials!$E$2:$E$2000&lt;&gt;"9 - Perdu")*(Potentials!$E$2:$E$2000&lt;&gt;"10 - Gele"))
+SUMPRODUCT((Potentials!$F$2:$F$2000=0)*(Potentials!$A$2:$A$2000=BA588)*(Potentials!$D$2:$D$2000)*(Potentials!$E$2:$E$2000&lt;&gt;"8 - Gagne")*(Potentials!$E$2:$E$2000&lt;&gt;"9 - Perdu")*(Potentials!$E$2:$E$2000&lt;&gt;"10 - Gele")),
SUMPRODUCT((Potentials!$F$2:$F$2000)*(Potentials!$A$2:$A$2000=BA588)*(Potentials!$E$2:$E$2000&lt;&gt;"8 - Gagne")*(Potentials!$E$2:$E$2000&lt;&gt;"9 - Perdu")*(Potentials!$E$2:$E$2000&lt;&gt;"10 - Gele")*(Potentials!$O$2:$O$2000=$A$2))
+SUMPRODUCT((Potentials!$F$2:$F$2000=0)*(Potentials!$A$2:$A$2000=BA588)*(Potentials!$D$2:$D$2000)*(Potentials!$E$2:$E$2000&lt;&gt;"8 - Gagne")*(Potentials!$E$2:$E$2000&lt;&gt;"9 - Perdu")*(Potentials!$E$2:$E$2000&lt;&gt;"10 - Gele")*(Potentials!$O$2:$O$2000=$A$2)))</f>
      </c>
    </row>
    <row r="589" spans="1:113">
      <c r="R589" t="str">
        <f>Potentials!A587</f>
      </c>
      <c r="S589" s="1" t="str">
        <f>Potentials!M587</f>
      </c>
      <c r="T589" s="47" t="str">
        <f>IF(INDEX(Potentials!$A$1:$O$1000,MATCH(R589,Potentials!$A$1:$A$1000,0),MATCH("Origine setup",Potentials!$A$1:$O$1,0))&lt;&gt;"",0,
IF($A$2="Tous",
IF(AND($R$2=0,$S$2=0,DATE(YEAR(S589),MONTH(S589),DAY(S589))&gt;=$O$6,(DATE(YEAR(S589),MONTH(S589),DAY(S589))&lt;=$O$3),LEFT(R589,3)="PRA"),1,
IF(AND($R$2&lt;&gt;0,$S$2&lt;&gt;0,DATE(YEAR(S589),MONTH(S589),DAY(S589))&gt;=$R$2,(DATE(YEAR(S589),MONTH(S589),DAY(S589))&lt;=$S$2),LEFT(R589,3)="PRA"),1,0)),
IF(AND($R$2=0,$S$2=0,DATE(YEAR(S589),MONTH(S589),DAY(S589))&gt;=$O$6,(DATE(YEAR(S589),MONTH(S589),DAY(S589))&lt;=$O$3),INDEX(Potentials!$A$1:$O$1000,MATCH(R589,Potentials!$A$1:$A$1000,0),MATCH("Groupe",Potentials!$A$1:$O$1,0))=$A$2,LEFT(R589,3)="PRA"),1,
IF(AND($R$2&lt;&gt;0,$S$2&lt;&gt;0,DATE(YEAR(S589),MONTH(S589),DAY(S589))&gt;=$R$2,(DATE(YEAR(S589),MONTH(S589),DAY(S589))&lt;=$S$2),INDEX(Potentials!$A$1:$O$1000,MATCH(R589,Potentials!$A$1:$A$1000,0),MATCH("Groupe",Potentials!$A$1:$O$1,0))=$A$2,LEFT(R589,3)="PRA"),1,0))))</f>
      </c>
      <c r="U589" s="47" t="str">
        <f>IF(T589&lt;&gt;0,SUM($T$4:T589),0)</f>
      </c>
      <c r="V589" s="1"/>
      <c r="W589" s="17"/>
      <c r="Y589" t="str">
        <f>Projects!A587</f>
      </c>
      <c r="Z589" s="1" t="str">
        <f>Projects!I587</f>
      </c>
      <c r="AA589" s="47" t="str">
        <f>IF($A$2="Tous",
IF(AND($Y$2=0,$Z$2=0,DATE(YEAR(Z589),MONTH(Z589),DAY(Z589))&gt;=$O$6,(DATE(YEAR(Z589),MONTH(Z589),DAY(Z589))&lt;=$O$3)),1,
IF(AND($Y$2&lt;&gt;0,$Z$2&lt;&gt;0,DATE(YEAR(Z589),MONTH(Z589),DAY(Z589))&gt;=$Y$2,(DATE(YEAR(Z589),MONTH(Z589),DAY(Z589))&lt;=$Z$2)),1,0)),
IF(AND($Y$2=0,$Z$2=0,DATE(YEAR(Z589),MONTH(Z589),DAY(Z589))&gt;=$O$6,(DATE(YEAR(Z589),MONTH(Z589),DAY(Z589))&lt;=$O$3),INDEX(Projects!$A$1:$O$1000,MATCH(Y589,Projects!$A$1:$A$1000,0),MATCH("Groupe",Projects!$A$1:$O$1,0))=$A$2),1,
IF(AND($Y$2&lt;&gt;0,$Z$2&lt;&gt;0,DATE(YEAR(Z589),MONTH(Z589),DAY(Z589))&gt;=$Y$2,(DATE(YEAR(Z589),MONTH(Z589),DAY(Z589))&lt;=$Z$2),INDEX(Projects!$A$1:$O$1000,MATCH(Y589,Projects!$A$1:$A$1000,0),MATCH("Groupe",Projects!$A$1:$O$1,0))=$A$2),1,0)))</f>
      </c>
      <c r="AB589" s="47" t="str">
        <f>IF(AA589&lt;&gt;0,SUM($AA$4:AA589),0)</f>
      </c>
      <c r="AC589" s="1"/>
      <c r="AD589" s="17"/>
      <c r="AF589" t="str">
        <f>Projects!A587</f>
      </c>
      <c r="AG589" s="1" t="str">
        <f>Projects!D587</f>
      </c>
      <c r="AH589" s="47" t="str">
        <f>IF($A$2="Tous",
IF(AND($AF$2=0,$AG$2=0,DATE(YEAR(AG589),MONTH(AG589),DAY(AG589))&gt;=$O$6,(DATE(YEAR(AG589),MONTH(AG589),DAY(AG589))&lt;=$O$3)),1,
IF(AND($AF$2&lt;&gt;0,$AG$2&lt;&gt;0,DATE(YEAR(AG589),MONTH(AG589),DAY(AG589))&gt;=$AF$2,(DATE(YEAR(AG589),MONTH(AG589),DAY(AG589))&lt;=$AG$2)),1,0)),
IF(AND($AF$2=0,$AG$2=0,DATE(YEAR(AG589),MONTH(AG589),DAY(AG589))&gt;=$O$6,(DATE(YEAR(AG589),MONTH(AG589),DAY(AG589))&lt;=$O$3),INDEX(Projects!$A$1:$O$1000,MATCH(AF589,Projects!$A$1:$A$1000,0),MATCH("Groupe",Projects!$A$1:$O$1,0))=$A$2),1,
IF(AND($AF$2&lt;&gt;0,$AG$2&lt;&gt;0,DATE(YEAR(AG589),MONTH(AG589),DAY(AG589))&gt;=$AF$2,(DATE(YEAR(AG589),MONTH(AG589),DAY(AG589))&lt;=$AG$2),INDEX(Projects!$A$1:$O$1000,MATCH(AF589,Projects!$A$1:$A$1000,0),MATCH("Groupe",Projects!$A$1:$O$1,0))=$A$2),1,0)))</f>
      </c>
      <c r="AI589" s="47" t="str">
        <f>IF(AH589&lt;&gt;0,SUM($AH$4:AH589),0)</f>
      </c>
      <c r="AJ589" s="1"/>
      <c r="AK589" s="17"/>
      <c r="AM589" t="str">
        <f>Potentials!A587</f>
      </c>
      <c r="AN589" s="1" t="str">
        <f>Potentials!L587</f>
      </c>
      <c r="AO589" s="47" t="str">
        <f>IF(INDEX(Potentials!$A$1:$O$1000,MATCH(R589,Potentials!$A$1:$A$1000,0),MATCH("Origine setup",Potentials!$A$1:$O$1,0))&lt;&gt;"",0,
IF($A$2="Tous",
IF(AND($AM$2=0,$AN$2=0,DATE(YEAR(AN589),MONTH(AN589),DAY(AN589))&gt;=$O$6,(DATE(YEAR(AN589),MONTH(AN589),DAY(AN589))&lt;=$O$3),INDEX(Potentials!$A$1:$O$10000,MATCH(AM589,Potentials!$A$1:$A$1000,0),MATCH("Statut",Potentials!$A$1:$O$1,0))="9 -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IF(AND($AM$2&lt;&gt;0,$AN$2&lt;&gt;0,DATE(YEAR(AN589),MONTH(AN589),DAY(AN589))&gt;=$AM$2,(DATE(YEAR(AN589),MONTH(AN589),DAY(AN589))&lt;=$AN$2),INDEX(Potentials!$A$1:$O$10000,MATCH(AM589,Potentials!$A$1:$A$1000,0),MATCH("Statut",Potentials!$A$1:$O$1,0))="9 - Perdu"),1,0)),
IF(AND($AM$2=0,$AN$2=0,DATE(YEAR(AN589),MONTH(AN589),DAY(AN589))&gt;=$O$6,(DATE(YEAR(AN589),MONTH(AN589),DAY(AN589))&lt;=$O$3),INDEX(Potentials!$A$1:$O$1000,MATCH(AM589,Potentials!$A$1:$A$1000,0),MATCH("Groupe",Potentials!$A$1:$O$1,0))=$A$2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,MATCH(AM589,Potentials!$A$1:$A$1000,0),MATCH("Groupe",Potentials!$A$1:$O$1,0))=$A$2,INDEX(Potentials!$A$1:$O$10000,MATCH(AM589,Potentials!$A$1:$A$1000,0),MATCH("Statut",Potentials!$A$1:$O$1,0))="9 - Perdu"),1,0))))</f>
      </c>
      <c r="AP589" s="47" t="str">
        <f>IF(AO589&lt;&gt;0,SUM($AO$4:AO589),0)</f>
      </c>
      <c r="AQ589" s="1"/>
      <c r="AR589" s="17"/>
      <c r="AT589" t="str">
        <f>IF(COUNTIF($AT$4:AT588,Potentials!B587)&gt;0,"",Potentials!B587)</f>
      </c>
      <c r="AU589" s="2" t="str">
        <f t="array" ref="AU589" aca="1" ca="1">IF($A$2="Tous",SUMPRODUCT((Potentials!$F$2:$F$2000)*(Potentials!$B$2:$B$2000=AT589)*(Potentials!$E$2:$E$2000&lt;&gt;"8 - Gagne")*(Potentials!$E$2:$E$2000&lt;&gt;"9 - Perdu")*(Potentials!$E$2:$E$2000&lt;&gt;"10 - Gele"))
+SUMPRODUCT((Potentials!$F$2:$F$2000=0)*(Potentials!$B$2:$B$2000=AT589)*(Potentials!$D$2:$D$2000)*(Potentials!$E$2:$E$2000&lt;&gt;"8 - Gagne")*(Potentials!$E$2:$E$2000&lt;&gt;"9 - Perdu")*(Potentials!$E$2:$E$2000&lt;&gt;"10 - Gele")),
SUMPRODUCT((Potentials!$F$2:$F$2000)*(Potentials!$B$2:$B$2000=AT589)*(Potentials!$E$2:$E$2000&lt;&gt;"8 - Gagne")*(Potentials!$E$2:$E$2000&lt;&gt;"9 - Perdu")*(Potentials!$E$2:$E$2000&lt;&gt;"10 - Gele")*(Potentials!$O$2:$O$2000=$A$2))
+SUMPRODUCT((Potentials!$F$2:$F$2000=0)*(Potentials!$B$2:$B$2000=AT589)*(Potentials!$D$2:$D$2000)*(Potentials!$E$2:$E$2000&lt;&gt;"8 - Gagne")*(Potentials!$E$2:$E$2000&lt;&gt;"9 - Perdu")*(Potentials!$E$2:$E$2000&lt;&gt;"10 - Gele")*(Potentials!$O$2:$O$2000=$A$2)))</f>
      </c>
      <c r="BA589" t="str">
        <f>Potentials!A587</f>
      </c>
      <c r="BB589" s="2" t="str">
        <f t="array" ref="BB589" aca="1" ca="1">IF($A$2="Tous",SUMPRODUCT((Potentials!$F$2:$F$2000)*(Potentials!$A$2:$A$2000=BA589)*(Potentials!$E$2:$E$2000&lt;&gt;"8 - Gagne")*(Potentials!$E$2:$E$2000&lt;&gt;"9 - Perdu")*(Potentials!$E$2:$E$2000&lt;&gt;"10 - Gele"))
+SUMPRODUCT((Potentials!$F$2:$F$2000=0)*(Potentials!$A$2:$A$2000=BA589)*(Potentials!$D$2:$D$2000)*(Potentials!$E$2:$E$2000&lt;&gt;"8 - Gagne")*(Potentials!$E$2:$E$2000&lt;&gt;"9 - Perdu")*(Potentials!$E$2:$E$2000&lt;&gt;"10 - Gele")),
SUMPRODUCT((Potentials!$F$2:$F$2000)*(Potentials!$A$2:$A$2000=BA589)*(Potentials!$E$2:$E$2000&lt;&gt;"8 - Gagne")*(Potentials!$E$2:$E$2000&lt;&gt;"9 - Perdu")*(Potentials!$E$2:$E$2000&lt;&gt;"10 - Gele")*(Potentials!$O$2:$O$2000=$A$2))
+SUMPRODUCT((Potentials!$F$2:$F$2000=0)*(Potentials!$A$2:$A$2000=BA589)*(Potentials!$D$2:$D$2000)*(Potentials!$E$2:$E$2000&lt;&gt;"8 - Gagne")*(Potentials!$E$2:$E$2000&lt;&gt;"9 - Perdu")*(Potentials!$E$2:$E$2000&lt;&gt;"10 - Gele")*(Potentials!$O$2:$O$2000=$A$2)))</f>
      </c>
    </row>
    <row r="590" spans="1:113">
      <c r="R590" t="str">
        <f>Potentials!A588</f>
      </c>
      <c r="S590" s="1" t="str">
        <f>Potentials!M588</f>
      </c>
      <c r="T590" s="47" t="str">
        <f>IF(INDEX(Potentials!$A$1:$O$1000,MATCH(R590,Potentials!$A$1:$A$1000,0),MATCH("Origine setup",Potentials!$A$1:$O$1,0))&lt;&gt;"",0,
IF($A$2="Tous",
IF(AND($R$2=0,$S$2=0,DATE(YEAR(S590),MONTH(S590),DAY(S590))&gt;=$O$6,(DATE(YEAR(S590),MONTH(S590),DAY(S590))&lt;=$O$3),LEFT(R590,3)="PRA"),1,
IF(AND($R$2&lt;&gt;0,$S$2&lt;&gt;0,DATE(YEAR(S590),MONTH(S590),DAY(S590))&gt;=$R$2,(DATE(YEAR(S590),MONTH(S590),DAY(S590))&lt;=$S$2),LEFT(R590,3)="PRA"),1,0)),
IF(AND($R$2=0,$S$2=0,DATE(YEAR(S590),MONTH(S590),DAY(S590))&gt;=$O$6,(DATE(YEAR(S590),MONTH(S590),DAY(S590))&lt;=$O$3),INDEX(Potentials!$A$1:$O$1000,MATCH(R590,Potentials!$A$1:$A$1000,0),MATCH("Groupe",Potentials!$A$1:$O$1,0))=$A$2,LEFT(R590,3)="PRA"),1,
IF(AND($R$2&lt;&gt;0,$S$2&lt;&gt;0,DATE(YEAR(S590),MONTH(S590),DAY(S590))&gt;=$R$2,(DATE(YEAR(S590),MONTH(S590),DAY(S590))&lt;=$S$2),INDEX(Potentials!$A$1:$O$1000,MATCH(R590,Potentials!$A$1:$A$1000,0),MATCH("Groupe",Potentials!$A$1:$O$1,0))=$A$2,LEFT(R590,3)="PRA"),1,0))))</f>
      </c>
      <c r="U590" s="47" t="str">
        <f>IF(T590&lt;&gt;0,SUM($T$4:T590),0)</f>
      </c>
      <c r="V590" s="1"/>
      <c r="W590" s="17"/>
      <c r="Y590" t="str">
        <f>Projects!A588</f>
      </c>
      <c r="Z590" s="1" t="str">
        <f>Projects!I588</f>
      </c>
      <c r="AA590" s="47" t="str">
        <f>IF($A$2="Tous",
IF(AND($Y$2=0,$Z$2=0,DATE(YEAR(Z590),MONTH(Z590),DAY(Z590))&gt;=$O$6,(DATE(YEAR(Z590),MONTH(Z590),DAY(Z590))&lt;=$O$3)),1,
IF(AND($Y$2&lt;&gt;0,$Z$2&lt;&gt;0,DATE(YEAR(Z590),MONTH(Z590),DAY(Z590))&gt;=$Y$2,(DATE(YEAR(Z590),MONTH(Z590),DAY(Z590))&lt;=$Z$2)),1,0)),
IF(AND($Y$2=0,$Z$2=0,DATE(YEAR(Z590),MONTH(Z590),DAY(Z590))&gt;=$O$6,(DATE(YEAR(Z590),MONTH(Z590),DAY(Z590))&lt;=$O$3),INDEX(Projects!$A$1:$O$1000,MATCH(Y590,Projects!$A$1:$A$1000,0),MATCH("Groupe",Projects!$A$1:$O$1,0))=$A$2),1,
IF(AND($Y$2&lt;&gt;0,$Z$2&lt;&gt;0,DATE(YEAR(Z590),MONTH(Z590),DAY(Z590))&gt;=$Y$2,(DATE(YEAR(Z590),MONTH(Z590),DAY(Z590))&lt;=$Z$2),INDEX(Projects!$A$1:$O$1000,MATCH(Y590,Projects!$A$1:$A$1000,0),MATCH("Groupe",Projects!$A$1:$O$1,0))=$A$2),1,0)))</f>
      </c>
      <c r="AB590" s="47" t="str">
        <f>IF(AA590&lt;&gt;0,SUM($AA$4:AA590),0)</f>
      </c>
      <c r="AC590" s="1"/>
      <c r="AD590" s="17"/>
      <c r="AF590" t="str">
        <f>Projects!A588</f>
      </c>
      <c r="AG590" s="1" t="str">
        <f>Projects!D588</f>
      </c>
      <c r="AH590" s="47" t="str">
        <f>IF($A$2="Tous",
IF(AND($AF$2=0,$AG$2=0,DATE(YEAR(AG590),MONTH(AG590),DAY(AG590))&gt;=$O$6,(DATE(YEAR(AG590),MONTH(AG590),DAY(AG590))&lt;=$O$3)),1,
IF(AND($AF$2&lt;&gt;0,$AG$2&lt;&gt;0,DATE(YEAR(AG590),MONTH(AG590),DAY(AG590))&gt;=$AF$2,(DATE(YEAR(AG590),MONTH(AG590),DAY(AG590))&lt;=$AG$2)),1,0)),
IF(AND($AF$2=0,$AG$2=0,DATE(YEAR(AG590),MONTH(AG590),DAY(AG590))&gt;=$O$6,(DATE(YEAR(AG590),MONTH(AG590),DAY(AG590))&lt;=$O$3),INDEX(Projects!$A$1:$O$1000,MATCH(AF590,Projects!$A$1:$A$1000,0),MATCH("Groupe",Projects!$A$1:$O$1,0))=$A$2),1,
IF(AND($AF$2&lt;&gt;0,$AG$2&lt;&gt;0,DATE(YEAR(AG590),MONTH(AG590),DAY(AG590))&gt;=$AF$2,(DATE(YEAR(AG590),MONTH(AG590),DAY(AG590))&lt;=$AG$2),INDEX(Projects!$A$1:$O$1000,MATCH(AF590,Projects!$A$1:$A$1000,0),MATCH("Groupe",Projects!$A$1:$O$1,0))=$A$2),1,0)))</f>
      </c>
      <c r="AI590" s="47" t="str">
        <f>IF(AH590&lt;&gt;0,SUM($AH$4:AH590),0)</f>
      </c>
      <c r="AJ590" s="1"/>
      <c r="AK590" s="17"/>
      <c r="AM590" t="str">
        <f>Potentials!A588</f>
      </c>
      <c r="AN590" s="1" t="str">
        <f>Potentials!L588</f>
      </c>
      <c r="AO590" s="47" t="str">
        <f>IF(INDEX(Potentials!$A$1:$O$1000,MATCH(R590,Potentials!$A$1:$A$1000,0),MATCH("Origine setup",Potentials!$A$1:$O$1,0))&lt;&gt;"",0,
IF($A$2="Tous",
IF(AND($AM$2=0,$AN$2=0,DATE(YEAR(AN590),MONTH(AN590),DAY(AN590))&gt;=$O$6,(DATE(YEAR(AN590),MONTH(AN590),DAY(AN590))&lt;=$O$3),INDEX(Potentials!$A$1:$O$10000,MATCH(AM590,Potentials!$A$1:$A$1000,0),MATCH("Statut",Potentials!$A$1:$O$1,0))="9 -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IF(AND($AM$2&lt;&gt;0,$AN$2&lt;&gt;0,DATE(YEAR(AN590),MONTH(AN590),DAY(AN590))&gt;=$AM$2,(DATE(YEAR(AN590),MONTH(AN590),DAY(AN590))&lt;=$AN$2),INDEX(Potentials!$A$1:$O$10000,MATCH(AM590,Potentials!$A$1:$A$1000,0),MATCH("Statut",Potentials!$A$1:$O$1,0))="9 - Perdu"),1,0)),
IF(AND($AM$2=0,$AN$2=0,DATE(YEAR(AN590),MONTH(AN590),DAY(AN590))&gt;=$O$6,(DATE(YEAR(AN590),MONTH(AN590),DAY(AN590))&lt;=$O$3),INDEX(Potentials!$A$1:$O$1000,MATCH(AM590,Potentials!$A$1:$A$1000,0),MATCH("Groupe",Potentials!$A$1:$O$1,0))=$A$2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,MATCH(AM590,Potentials!$A$1:$A$1000,0),MATCH("Groupe",Potentials!$A$1:$O$1,0))=$A$2,INDEX(Potentials!$A$1:$O$10000,MATCH(AM590,Potentials!$A$1:$A$1000,0),MATCH("Statut",Potentials!$A$1:$O$1,0))="9 - Perdu"),1,0))))</f>
      </c>
      <c r="AP590" s="47" t="str">
        <f>IF(AO590&lt;&gt;0,SUM($AO$4:AO590),0)</f>
      </c>
      <c r="AQ590" s="1"/>
      <c r="AR590" s="17"/>
      <c r="AT590" t="str">
        <f>IF(COUNTIF($AT$4:AT589,Potentials!B588)&gt;0,"",Potentials!B588)</f>
      </c>
      <c r="AU590" s="2" t="str">
        <f t="array" ref="AU590" aca="1" ca="1">IF($A$2="Tous",SUMPRODUCT((Potentials!$F$2:$F$2000)*(Potentials!$B$2:$B$2000=AT590)*(Potentials!$E$2:$E$2000&lt;&gt;"8 - Gagne")*(Potentials!$E$2:$E$2000&lt;&gt;"9 - Perdu")*(Potentials!$E$2:$E$2000&lt;&gt;"10 - Gele"))
+SUMPRODUCT((Potentials!$F$2:$F$2000=0)*(Potentials!$B$2:$B$2000=AT590)*(Potentials!$D$2:$D$2000)*(Potentials!$E$2:$E$2000&lt;&gt;"8 - Gagne")*(Potentials!$E$2:$E$2000&lt;&gt;"9 - Perdu")*(Potentials!$E$2:$E$2000&lt;&gt;"10 - Gele")),
SUMPRODUCT((Potentials!$F$2:$F$2000)*(Potentials!$B$2:$B$2000=AT590)*(Potentials!$E$2:$E$2000&lt;&gt;"8 - Gagne")*(Potentials!$E$2:$E$2000&lt;&gt;"9 - Perdu")*(Potentials!$E$2:$E$2000&lt;&gt;"10 - Gele")*(Potentials!$O$2:$O$2000=$A$2))
+SUMPRODUCT((Potentials!$F$2:$F$2000=0)*(Potentials!$B$2:$B$2000=AT590)*(Potentials!$D$2:$D$2000)*(Potentials!$E$2:$E$2000&lt;&gt;"8 - Gagne")*(Potentials!$E$2:$E$2000&lt;&gt;"9 - Perdu")*(Potentials!$E$2:$E$2000&lt;&gt;"10 - Gele")*(Potentials!$O$2:$O$2000=$A$2)))</f>
      </c>
      <c r="BA590" t="str">
        <f>Potentials!A588</f>
      </c>
      <c r="BB590" s="2" t="str">
        <f t="array" ref="BB590" aca="1" ca="1">IF($A$2="Tous",SUMPRODUCT((Potentials!$F$2:$F$2000)*(Potentials!$A$2:$A$2000=BA590)*(Potentials!$E$2:$E$2000&lt;&gt;"8 - Gagne")*(Potentials!$E$2:$E$2000&lt;&gt;"9 - Perdu")*(Potentials!$E$2:$E$2000&lt;&gt;"10 - Gele"))
+SUMPRODUCT((Potentials!$F$2:$F$2000=0)*(Potentials!$A$2:$A$2000=BA590)*(Potentials!$D$2:$D$2000)*(Potentials!$E$2:$E$2000&lt;&gt;"8 - Gagne")*(Potentials!$E$2:$E$2000&lt;&gt;"9 - Perdu")*(Potentials!$E$2:$E$2000&lt;&gt;"10 - Gele")),
SUMPRODUCT((Potentials!$F$2:$F$2000)*(Potentials!$A$2:$A$2000=BA590)*(Potentials!$E$2:$E$2000&lt;&gt;"8 - Gagne")*(Potentials!$E$2:$E$2000&lt;&gt;"9 - Perdu")*(Potentials!$E$2:$E$2000&lt;&gt;"10 - Gele")*(Potentials!$O$2:$O$2000=$A$2))
+SUMPRODUCT((Potentials!$F$2:$F$2000=0)*(Potentials!$A$2:$A$2000=BA590)*(Potentials!$D$2:$D$2000)*(Potentials!$E$2:$E$2000&lt;&gt;"8 - Gagne")*(Potentials!$E$2:$E$2000&lt;&gt;"9 - Perdu")*(Potentials!$E$2:$E$2000&lt;&gt;"10 - Gele")*(Potentials!$O$2:$O$2000=$A$2)))</f>
      </c>
    </row>
    <row r="591" spans="1:113">
      <c r="R591" t="str">
        <f>Potentials!A589</f>
      </c>
      <c r="S591" s="1" t="str">
        <f>Potentials!M589</f>
      </c>
      <c r="T591" s="47" t="str">
        <f>IF(INDEX(Potentials!$A$1:$O$1000,MATCH(R591,Potentials!$A$1:$A$1000,0),MATCH("Origine setup",Potentials!$A$1:$O$1,0))&lt;&gt;"",0,
IF($A$2="Tous",
IF(AND($R$2=0,$S$2=0,DATE(YEAR(S591),MONTH(S591),DAY(S591))&gt;=$O$6,(DATE(YEAR(S591),MONTH(S591),DAY(S591))&lt;=$O$3),LEFT(R591,3)="PRA"),1,
IF(AND($R$2&lt;&gt;0,$S$2&lt;&gt;0,DATE(YEAR(S591),MONTH(S591),DAY(S591))&gt;=$R$2,(DATE(YEAR(S591),MONTH(S591),DAY(S591))&lt;=$S$2),LEFT(R591,3)="PRA"),1,0)),
IF(AND($R$2=0,$S$2=0,DATE(YEAR(S591),MONTH(S591),DAY(S591))&gt;=$O$6,(DATE(YEAR(S591),MONTH(S591),DAY(S591))&lt;=$O$3),INDEX(Potentials!$A$1:$O$1000,MATCH(R591,Potentials!$A$1:$A$1000,0),MATCH("Groupe",Potentials!$A$1:$O$1,0))=$A$2,LEFT(R591,3)="PRA"),1,
IF(AND($R$2&lt;&gt;0,$S$2&lt;&gt;0,DATE(YEAR(S591),MONTH(S591),DAY(S591))&gt;=$R$2,(DATE(YEAR(S591),MONTH(S591),DAY(S591))&lt;=$S$2),INDEX(Potentials!$A$1:$O$1000,MATCH(R591,Potentials!$A$1:$A$1000,0),MATCH("Groupe",Potentials!$A$1:$O$1,0))=$A$2,LEFT(R591,3)="PRA"),1,0))))</f>
      </c>
      <c r="U591" s="47" t="str">
        <f>IF(T591&lt;&gt;0,SUM($T$4:T591),0)</f>
      </c>
      <c r="V591" s="1"/>
      <c r="W591" s="17"/>
      <c r="Y591" t="str">
        <f>Projects!A589</f>
      </c>
      <c r="Z591" s="1" t="str">
        <f>Projects!I589</f>
      </c>
      <c r="AA591" s="47" t="str">
        <f>IF($A$2="Tous",
IF(AND($Y$2=0,$Z$2=0,DATE(YEAR(Z591),MONTH(Z591),DAY(Z591))&gt;=$O$6,(DATE(YEAR(Z591),MONTH(Z591),DAY(Z591))&lt;=$O$3)),1,
IF(AND($Y$2&lt;&gt;0,$Z$2&lt;&gt;0,DATE(YEAR(Z591),MONTH(Z591),DAY(Z591))&gt;=$Y$2,(DATE(YEAR(Z591),MONTH(Z591),DAY(Z591))&lt;=$Z$2)),1,0)),
IF(AND($Y$2=0,$Z$2=0,DATE(YEAR(Z591),MONTH(Z591),DAY(Z591))&gt;=$O$6,(DATE(YEAR(Z591),MONTH(Z591),DAY(Z591))&lt;=$O$3),INDEX(Projects!$A$1:$O$1000,MATCH(Y591,Projects!$A$1:$A$1000,0),MATCH("Groupe",Projects!$A$1:$O$1,0))=$A$2),1,
IF(AND($Y$2&lt;&gt;0,$Z$2&lt;&gt;0,DATE(YEAR(Z591),MONTH(Z591),DAY(Z591))&gt;=$Y$2,(DATE(YEAR(Z591),MONTH(Z591),DAY(Z591))&lt;=$Z$2),INDEX(Projects!$A$1:$O$1000,MATCH(Y591,Projects!$A$1:$A$1000,0),MATCH("Groupe",Projects!$A$1:$O$1,0))=$A$2),1,0)))</f>
      </c>
      <c r="AB591" s="47" t="str">
        <f>IF(AA591&lt;&gt;0,SUM($AA$4:AA591),0)</f>
      </c>
      <c r="AC591" s="1"/>
      <c r="AD591" s="17"/>
      <c r="AF591" t="str">
        <f>Projects!A589</f>
      </c>
      <c r="AG591" s="1" t="str">
        <f>Projects!D589</f>
      </c>
      <c r="AH591" s="47" t="str">
        <f>IF($A$2="Tous",
IF(AND($AF$2=0,$AG$2=0,DATE(YEAR(AG591),MONTH(AG591),DAY(AG591))&gt;=$O$6,(DATE(YEAR(AG591),MONTH(AG591),DAY(AG591))&lt;=$O$3)),1,
IF(AND($AF$2&lt;&gt;0,$AG$2&lt;&gt;0,DATE(YEAR(AG591),MONTH(AG591),DAY(AG591))&gt;=$AF$2,(DATE(YEAR(AG591),MONTH(AG591),DAY(AG591))&lt;=$AG$2)),1,0)),
IF(AND($AF$2=0,$AG$2=0,DATE(YEAR(AG591),MONTH(AG591),DAY(AG591))&gt;=$O$6,(DATE(YEAR(AG591),MONTH(AG591),DAY(AG591))&lt;=$O$3),INDEX(Projects!$A$1:$O$1000,MATCH(AF591,Projects!$A$1:$A$1000,0),MATCH("Groupe",Projects!$A$1:$O$1,0))=$A$2),1,
IF(AND($AF$2&lt;&gt;0,$AG$2&lt;&gt;0,DATE(YEAR(AG591),MONTH(AG591),DAY(AG591))&gt;=$AF$2,(DATE(YEAR(AG591),MONTH(AG591),DAY(AG591))&lt;=$AG$2),INDEX(Projects!$A$1:$O$1000,MATCH(AF591,Projects!$A$1:$A$1000,0),MATCH("Groupe",Projects!$A$1:$O$1,0))=$A$2),1,0)))</f>
      </c>
      <c r="AI591" s="47" t="str">
        <f>IF(AH591&lt;&gt;0,SUM($AH$4:AH591),0)</f>
      </c>
      <c r="AJ591" s="1"/>
      <c r="AK591" s="17"/>
      <c r="AM591" t="str">
        <f>Potentials!A589</f>
      </c>
      <c r="AN591" s="1" t="str">
        <f>Potentials!L589</f>
      </c>
      <c r="AO591" s="47" t="str">
        <f>IF(INDEX(Potentials!$A$1:$O$1000,MATCH(R591,Potentials!$A$1:$A$1000,0),MATCH("Origine setup",Potentials!$A$1:$O$1,0))&lt;&gt;"",0,
IF($A$2="Tous",
IF(AND($AM$2=0,$AN$2=0,DATE(YEAR(AN591),MONTH(AN591),DAY(AN591))&gt;=$O$6,(DATE(YEAR(AN591),MONTH(AN591),DAY(AN591))&lt;=$O$3),INDEX(Potentials!$A$1:$O$10000,MATCH(AM591,Potentials!$A$1:$A$1000,0),MATCH("Statut",Potentials!$A$1:$O$1,0))="9 -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IF(AND($AM$2&lt;&gt;0,$AN$2&lt;&gt;0,DATE(YEAR(AN591),MONTH(AN591),DAY(AN591))&gt;=$AM$2,(DATE(YEAR(AN591),MONTH(AN591),DAY(AN591))&lt;=$AN$2),INDEX(Potentials!$A$1:$O$10000,MATCH(AM591,Potentials!$A$1:$A$1000,0),MATCH("Statut",Potentials!$A$1:$O$1,0))="9 - Perdu"),1,0)),
IF(AND($AM$2=0,$AN$2=0,DATE(YEAR(AN591),MONTH(AN591),DAY(AN591))&gt;=$O$6,(DATE(YEAR(AN591),MONTH(AN591),DAY(AN591))&lt;=$O$3),INDEX(Potentials!$A$1:$O$1000,MATCH(AM591,Potentials!$A$1:$A$1000,0),MATCH("Groupe",Potentials!$A$1:$O$1,0))=$A$2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,MATCH(AM591,Potentials!$A$1:$A$1000,0),MATCH("Groupe",Potentials!$A$1:$O$1,0))=$A$2,INDEX(Potentials!$A$1:$O$10000,MATCH(AM591,Potentials!$A$1:$A$1000,0),MATCH("Statut",Potentials!$A$1:$O$1,0))="9 - Perdu"),1,0))))</f>
      </c>
      <c r="AP591" s="47" t="str">
        <f>IF(AO591&lt;&gt;0,SUM($AO$4:AO591),0)</f>
      </c>
      <c r="AQ591" s="1"/>
      <c r="AR591" s="17"/>
      <c r="AT591" t="str">
        <f>IF(COUNTIF($AT$4:AT590,Potentials!B589)&gt;0,"",Potentials!B589)</f>
      </c>
      <c r="AU591" s="2" t="str">
        <f t="array" ref="AU591" aca="1" ca="1">IF($A$2="Tous",SUMPRODUCT((Potentials!$F$2:$F$2000)*(Potentials!$B$2:$B$2000=AT591)*(Potentials!$E$2:$E$2000&lt;&gt;"8 - Gagne")*(Potentials!$E$2:$E$2000&lt;&gt;"9 - Perdu")*(Potentials!$E$2:$E$2000&lt;&gt;"10 - Gele"))
+SUMPRODUCT((Potentials!$F$2:$F$2000=0)*(Potentials!$B$2:$B$2000=AT591)*(Potentials!$D$2:$D$2000)*(Potentials!$E$2:$E$2000&lt;&gt;"8 - Gagne")*(Potentials!$E$2:$E$2000&lt;&gt;"9 - Perdu")*(Potentials!$E$2:$E$2000&lt;&gt;"10 - Gele")),
SUMPRODUCT((Potentials!$F$2:$F$2000)*(Potentials!$B$2:$B$2000=AT591)*(Potentials!$E$2:$E$2000&lt;&gt;"8 - Gagne")*(Potentials!$E$2:$E$2000&lt;&gt;"9 - Perdu")*(Potentials!$E$2:$E$2000&lt;&gt;"10 - Gele")*(Potentials!$O$2:$O$2000=$A$2))
+SUMPRODUCT((Potentials!$F$2:$F$2000=0)*(Potentials!$B$2:$B$2000=AT591)*(Potentials!$D$2:$D$2000)*(Potentials!$E$2:$E$2000&lt;&gt;"8 - Gagne")*(Potentials!$E$2:$E$2000&lt;&gt;"9 - Perdu")*(Potentials!$E$2:$E$2000&lt;&gt;"10 - Gele")*(Potentials!$O$2:$O$2000=$A$2)))</f>
      </c>
      <c r="BA591" t="str">
        <f>Potentials!A589</f>
      </c>
      <c r="BB591" s="2" t="str">
        <f t="array" ref="BB591" aca="1" ca="1">IF($A$2="Tous",SUMPRODUCT((Potentials!$F$2:$F$2000)*(Potentials!$A$2:$A$2000=BA591)*(Potentials!$E$2:$E$2000&lt;&gt;"8 - Gagne")*(Potentials!$E$2:$E$2000&lt;&gt;"9 - Perdu")*(Potentials!$E$2:$E$2000&lt;&gt;"10 - Gele"))
+SUMPRODUCT((Potentials!$F$2:$F$2000=0)*(Potentials!$A$2:$A$2000=BA591)*(Potentials!$D$2:$D$2000)*(Potentials!$E$2:$E$2000&lt;&gt;"8 - Gagne")*(Potentials!$E$2:$E$2000&lt;&gt;"9 - Perdu")*(Potentials!$E$2:$E$2000&lt;&gt;"10 - Gele")),
SUMPRODUCT((Potentials!$F$2:$F$2000)*(Potentials!$A$2:$A$2000=BA591)*(Potentials!$E$2:$E$2000&lt;&gt;"8 - Gagne")*(Potentials!$E$2:$E$2000&lt;&gt;"9 - Perdu")*(Potentials!$E$2:$E$2000&lt;&gt;"10 - Gele")*(Potentials!$O$2:$O$2000=$A$2))
+SUMPRODUCT((Potentials!$F$2:$F$2000=0)*(Potentials!$A$2:$A$2000=BA591)*(Potentials!$D$2:$D$2000)*(Potentials!$E$2:$E$2000&lt;&gt;"8 - Gagne")*(Potentials!$E$2:$E$2000&lt;&gt;"9 - Perdu")*(Potentials!$E$2:$E$2000&lt;&gt;"10 - Gele")*(Potentials!$O$2:$O$2000=$A$2)))</f>
      </c>
    </row>
    <row r="592" spans="1:113">
      <c r="R592" t="str">
        <f>Potentials!A590</f>
      </c>
      <c r="S592" s="1" t="str">
        <f>Potentials!M590</f>
      </c>
      <c r="T592" s="47" t="str">
        <f>IF(INDEX(Potentials!$A$1:$O$1000,MATCH(R592,Potentials!$A$1:$A$1000,0),MATCH("Origine setup",Potentials!$A$1:$O$1,0))&lt;&gt;"",0,
IF($A$2="Tous",
IF(AND($R$2=0,$S$2=0,DATE(YEAR(S592),MONTH(S592),DAY(S592))&gt;=$O$6,(DATE(YEAR(S592),MONTH(S592),DAY(S592))&lt;=$O$3),LEFT(R592,3)="PRA"),1,
IF(AND($R$2&lt;&gt;0,$S$2&lt;&gt;0,DATE(YEAR(S592),MONTH(S592),DAY(S592))&gt;=$R$2,(DATE(YEAR(S592),MONTH(S592),DAY(S592))&lt;=$S$2),LEFT(R592,3)="PRA"),1,0)),
IF(AND($R$2=0,$S$2=0,DATE(YEAR(S592),MONTH(S592),DAY(S592))&gt;=$O$6,(DATE(YEAR(S592),MONTH(S592),DAY(S592))&lt;=$O$3),INDEX(Potentials!$A$1:$O$1000,MATCH(R592,Potentials!$A$1:$A$1000,0),MATCH("Groupe",Potentials!$A$1:$O$1,0))=$A$2,LEFT(R592,3)="PRA"),1,
IF(AND($R$2&lt;&gt;0,$S$2&lt;&gt;0,DATE(YEAR(S592),MONTH(S592),DAY(S592))&gt;=$R$2,(DATE(YEAR(S592),MONTH(S592),DAY(S592))&lt;=$S$2),INDEX(Potentials!$A$1:$O$1000,MATCH(R592,Potentials!$A$1:$A$1000,0),MATCH("Groupe",Potentials!$A$1:$O$1,0))=$A$2,LEFT(R592,3)="PRA"),1,0))))</f>
      </c>
      <c r="U592" s="47" t="str">
        <f>IF(T592&lt;&gt;0,SUM($T$4:T592),0)</f>
      </c>
      <c r="V592" s="1"/>
      <c r="W592" s="17"/>
      <c r="Y592" t="str">
        <f>Projects!A590</f>
      </c>
      <c r="Z592" s="1" t="str">
        <f>Projects!I590</f>
      </c>
      <c r="AA592" s="47" t="str">
        <f>IF($A$2="Tous",
IF(AND($Y$2=0,$Z$2=0,DATE(YEAR(Z592),MONTH(Z592),DAY(Z592))&gt;=$O$6,(DATE(YEAR(Z592),MONTH(Z592),DAY(Z592))&lt;=$O$3)),1,
IF(AND($Y$2&lt;&gt;0,$Z$2&lt;&gt;0,DATE(YEAR(Z592),MONTH(Z592),DAY(Z592))&gt;=$Y$2,(DATE(YEAR(Z592),MONTH(Z592),DAY(Z592))&lt;=$Z$2)),1,0)),
IF(AND($Y$2=0,$Z$2=0,DATE(YEAR(Z592),MONTH(Z592),DAY(Z592))&gt;=$O$6,(DATE(YEAR(Z592),MONTH(Z592),DAY(Z592))&lt;=$O$3),INDEX(Projects!$A$1:$O$1000,MATCH(Y592,Projects!$A$1:$A$1000,0),MATCH("Groupe",Projects!$A$1:$O$1,0))=$A$2),1,
IF(AND($Y$2&lt;&gt;0,$Z$2&lt;&gt;0,DATE(YEAR(Z592),MONTH(Z592),DAY(Z592))&gt;=$Y$2,(DATE(YEAR(Z592),MONTH(Z592),DAY(Z592))&lt;=$Z$2),INDEX(Projects!$A$1:$O$1000,MATCH(Y592,Projects!$A$1:$A$1000,0),MATCH("Groupe",Projects!$A$1:$O$1,0))=$A$2),1,0)))</f>
      </c>
      <c r="AB592" s="47" t="str">
        <f>IF(AA592&lt;&gt;0,SUM($AA$4:AA592),0)</f>
      </c>
      <c r="AC592" s="1"/>
      <c r="AD592" s="17"/>
      <c r="AF592" t="str">
        <f>Projects!A590</f>
      </c>
      <c r="AG592" s="1" t="str">
        <f>Projects!D590</f>
      </c>
      <c r="AH592" s="47" t="str">
        <f>IF($A$2="Tous",
IF(AND($AF$2=0,$AG$2=0,DATE(YEAR(AG592),MONTH(AG592),DAY(AG592))&gt;=$O$6,(DATE(YEAR(AG592),MONTH(AG592),DAY(AG592))&lt;=$O$3)),1,
IF(AND($AF$2&lt;&gt;0,$AG$2&lt;&gt;0,DATE(YEAR(AG592),MONTH(AG592),DAY(AG592))&gt;=$AF$2,(DATE(YEAR(AG592),MONTH(AG592),DAY(AG592))&lt;=$AG$2)),1,0)),
IF(AND($AF$2=0,$AG$2=0,DATE(YEAR(AG592),MONTH(AG592),DAY(AG592))&gt;=$O$6,(DATE(YEAR(AG592),MONTH(AG592),DAY(AG592))&lt;=$O$3),INDEX(Projects!$A$1:$O$1000,MATCH(AF592,Projects!$A$1:$A$1000,0),MATCH("Groupe",Projects!$A$1:$O$1,0))=$A$2),1,
IF(AND($AF$2&lt;&gt;0,$AG$2&lt;&gt;0,DATE(YEAR(AG592),MONTH(AG592),DAY(AG592))&gt;=$AF$2,(DATE(YEAR(AG592),MONTH(AG592),DAY(AG592))&lt;=$AG$2),INDEX(Projects!$A$1:$O$1000,MATCH(AF592,Projects!$A$1:$A$1000,0),MATCH("Groupe",Projects!$A$1:$O$1,0))=$A$2),1,0)))</f>
      </c>
      <c r="AI592" s="47" t="str">
        <f>IF(AH592&lt;&gt;0,SUM($AH$4:AH592),0)</f>
      </c>
      <c r="AJ592" s="1"/>
      <c r="AK592" s="17"/>
      <c r="AM592" t="str">
        <f>Potentials!A590</f>
      </c>
      <c r="AN592" s="1" t="str">
        <f>Potentials!L590</f>
      </c>
      <c r="AO592" s="47" t="str">
        <f>IF(INDEX(Potentials!$A$1:$O$1000,MATCH(R592,Potentials!$A$1:$A$1000,0),MATCH("Origine setup",Potentials!$A$1:$O$1,0))&lt;&gt;"",0,
IF($A$2="Tous",
IF(AND($AM$2=0,$AN$2=0,DATE(YEAR(AN592),MONTH(AN592),DAY(AN592))&gt;=$O$6,(DATE(YEAR(AN592),MONTH(AN592),DAY(AN592))&lt;=$O$3),INDEX(Potentials!$A$1:$O$10000,MATCH(AM592,Potentials!$A$1:$A$1000,0),MATCH("Statut",Potentials!$A$1:$O$1,0))="9 -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IF(AND($AM$2&lt;&gt;0,$AN$2&lt;&gt;0,DATE(YEAR(AN592),MONTH(AN592),DAY(AN592))&gt;=$AM$2,(DATE(YEAR(AN592),MONTH(AN592),DAY(AN592))&lt;=$AN$2),INDEX(Potentials!$A$1:$O$10000,MATCH(AM592,Potentials!$A$1:$A$1000,0),MATCH("Statut",Potentials!$A$1:$O$1,0))="9 - Perdu"),1,0)),
IF(AND($AM$2=0,$AN$2=0,DATE(YEAR(AN592),MONTH(AN592),DAY(AN592))&gt;=$O$6,(DATE(YEAR(AN592),MONTH(AN592),DAY(AN592))&lt;=$O$3),INDEX(Potentials!$A$1:$O$1000,MATCH(AM592,Potentials!$A$1:$A$1000,0),MATCH("Groupe",Potentials!$A$1:$O$1,0))=$A$2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,MATCH(AM592,Potentials!$A$1:$A$1000,0),MATCH("Groupe",Potentials!$A$1:$O$1,0))=$A$2,INDEX(Potentials!$A$1:$O$10000,MATCH(AM592,Potentials!$A$1:$A$1000,0),MATCH("Statut",Potentials!$A$1:$O$1,0))="9 - Perdu"),1,0))))</f>
      </c>
      <c r="AP592" s="47" t="str">
        <f>IF(AO592&lt;&gt;0,SUM($AO$4:AO592),0)</f>
      </c>
      <c r="AQ592" s="1"/>
      <c r="AR592" s="17"/>
      <c r="AT592" t="str">
        <f>IF(COUNTIF($AT$4:AT591,Potentials!B590)&gt;0,"",Potentials!B590)</f>
      </c>
      <c r="AU592" s="2" t="str">
        <f t="array" ref="AU592" aca="1" ca="1">IF($A$2="Tous",SUMPRODUCT((Potentials!$F$2:$F$2000)*(Potentials!$B$2:$B$2000=AT592)*(Potentials!$E$2:$E$2000&lt;&gt;"8 - Gagne")*(Potentials!$E$2:$E$2000&lt;&gt;"9 - Perdu")*(Potentials!$E$2:$E$2000&lt;&gt;"10 - Gele"))
+SUMPRODUCT((Potentials!$F$2:$F$2000=0)*(Potentials!$B$2:$B$2000=AT592)*(Potentials!$D$2:$D$2000)*(Potentials!$E$2:$E$2000&lt;&gt;"8 - Gagne")*(Potentials!$E$2:$E$2000&lt;&gt;"9 - Perdu")*(Potentials!$E$2:$E$2000&lt;&gt;"10 - Gele")),
SUMPRODUCT((Potentials!$F$2:$F$2000)*(Potentials!$B$2:$B$2000=AT592)*(Potentials!$E$2:$E$2000&lt;&gt;"8 - Gagne")*(Potentials!$E$2:$E$2000&lt;&gt;"9 - Perdu")*(Potentials!$E$2:$E$2000&lt;&gt;"10 - Gele")*(Potentials!$O$2:$O$2000=$A$2))
+SUMPRODUCT((Potentials!$F$2:$F$2000=0)*(Potentials!$B$2:$B$2000=AT592)*(Potentials!$D$2:$D$2000)*(Potentials!$E$2:$E$2000&lt;&gt;"8 - Gagne")*(Potentials!$E$2:$E$2000&lt;&gt;"9 - Perdu")*(Potentials!$E$2:$E$2000&lt;&gt;"10 - Gele")*(Potentials!$O$2:$O$2000=$A$2)))</f>
      </c>
      <c r="BA592" t="str">
        <f>Potentials!A590</f>
      </c>
      <c r="BB592" s="2" t="str">
        <f t="array" ref="BB592" aca="1" ca="1">IF($A$2="Tous",SUMPRODUCT((Potentials!$F$2:$F$2000)*(Potentials!$A$2:$A$2000=BA592)*(Potentials!$E$2:$E$2000&lt;&gt;"8 - Gagne")*(Potentials!$E$2:$E$2000&lt;&gt;"9 - Perdu")*(Potentials!$E$2:$E$2000&lt;&gt;"10 - Gele"))
+SUMPRODUCT((Potentials!$F$2:$F$2000=0)*(Potentials!$A$2:$A$2000=BA592)*(Potentials!$D$2:$D$2000)*(Potentials!$E$2:$E$2000&lt;&gt;"8 - Gagne")*(Potentials!$E$2:$E$2000&lt;&gt;"9 - Perdu")*(Potentials!$E$2:$E$2000&lt;&gt;"10 - Gele")),
SUMPRODUCT((Potentials!$F$2:$F$2000)*(Potentials!$A$2:$A$2000=BA592)*(Potentials!$E$2:$E$2000&lt;&gt;"8 - Gagne")*(Potentials!$E$2:$E$2000&lt;&gt;"9 - Perdu")*(Potentials!$E$2:$E$2000&lt;&gt;"10 - Gele")*(Potentials!$O$2:$O$2000=$A$2))
+SUMPRODUCT((Potentials!$F$2:$F$2000=0)*(Potentials!$A$2:$A$2000=BA592)*(Potentials!$D$2:$D$2000)*(Potentials!$E$2:$E$2000&lt;&gt;"8 - Gagne")*(Potentials!$E$2:$E$2000&lt;&gt;"9 - Perdu")*(Potentials!$E$2:$E$2000&lt;&gt;"10 - Gele")*(Potentials!$O$2:$O$2000=$A$2)))</f>
      </c>
    </row>
    <row r="593" spans="1:113">
      <c r="R593" t="str">
        <f>Potentials!A591</f>
      </c>
      <c r="S593" s="1" t="str">
        <f>Potentials!M591</f>
      </c>
      <c r="T593" s="47" t="str">
        <f>IF(INDEX(Potentials!$A$1:$O$1000,MATCH(R593,Potentials!$A$1:$A$1000,0),MATCH("Origine setup",Potentials!$A$1:$O$1,0))&lt;&gt;"",0,
IF($A$2="Tous",
IF(AND($R$2=0,$S$2=0,DATE(YEAR(S593),MONTH(S593),DAY(S593))&gt;=$O$6,(DATE(YEAR(S593),MONTH(S593),DAY(S593))&lt;=$O$3),LEFT(R593,3)="PRA"),1,
IF(AND($R$2&lt;&gt;0,$S$2&lt;&gt;0,DATE(YEAR(S593),MONTH(S593),DAY(S593))&gt;=$R$2,(DATE(YEAR(S593),MONTH(S593),DAY(S593))&lt;=$S$2),LEFT(R593,3)="PRA"),1,0)),
IF(AND($R$2=0,$S$2=0,DATE(YEAR(S593),MONTH(S593),DAY(S593))&gt;=$O$6,(DATE(YEAR(S593),MONTH(S593),DAY(S593))&lt;=$O$3),INDEX(Potentials!$A$1:$O$1000,MATCH(R593,Potentials!$A$1:$A$1000,0),MATCH("Groupe",Potentials!$A$1:$O$1,0))=$A$2,LEFT(R593,3)="PRA"),1,
IF(AND($R$2&lt;&gt;0,$S$2&lt;&gt;0,DATE(YEAR(S593),MONTH(S593),DAY(S593))&gt;=$R$2,(DATE(YEAR(S593),MONTH(S593),DAY(S593))&lt;=$S$2),INDEX(Potentials!$A$1:$O$1000,MATCH(R593,Potentials!$A$1:$A$1000,0),MATCH("Groupe",Potentials!$A$1:$O$1,0))=$A$2,LEFT(R593,3)="PRA"),1,0))))</f>
      </c>
      <c r="U593" s="47" t="str">
        <f>IF(T593&lt;&gt;0,SUM($T$4:T593),0)</f>
      </c>
      <c r="V593" s="1"/>
      <c r="W593" s="17"/>
      <c r="Y593" t="str">
        <f>Projects!A591</f>
      </c>
      <c r="Z593" s="1" t="str">
        <f>Projects!I591</f>
      </c>
      <c r="AA593" s="47" t="str">
        <f>IF($A$2="Tous",
IF(AND($Y$2=0,$Z$2=0,DATE(YEAR(Z593),MONTH(Z593),DAY(Z593))&gt;=$O$6,(DATE(YEAR(Z593),MONTH(Z593),DAY(Z593))&lt;=$O$3)),1,
IF(AND($Y$2&lt;&gt;0,$Z$2&lt;&gt;0,DATE(YEAR(Z593),MONTH(Z593),DAY(Z593))&gt;=$Y$2,(DATE(YEAR(Z593),MONTH(Z593),DAY(Z593))&lt;=$Z$2)),1,0)),
IF(AND($Y$2=0,$Z$2=0,DATE(YEAR(Z593),MONTH(Z593),DAY(Z593))&gt;=$O$6,(DATE(YEAR(Z593),MONTH(Z593),DAY(Z593))&lt;=$O$3),INDEX(Projects!$A$1:$O$1000,MATCH(Y593,Projects!$A$1:$A$1000,0),MATCH("Groupe",Projects!$A$1:$O$1,0))=$A$2),1,
IF(AND($Y$2&lt;&gt;0,$Z$2&lt;&gt;0,DATE(YEAR(Z593),MONTH(Z593),DAY(Z593))&gt;=$Y$2,(DATE(YEAR(Z593),MONTH(Z593),DAY(Z593))&lt;=$Z$2),INDEX(Projects!$A$1:$O$1000,MATCH(Y593,Projects!$A$1:$A$1000,0),MATCH("Groupe",Projects!$A$1:$O$1,0))=$A$2),1,0)))</f>
      </c>
      <c r="AB593" s="47" t="str">
        <f>IF(AA593&lt;&gt;0,SUM($AA$4:AA593),0)</f>
      </c>
      <c r="AC593" s="1"/>
      <c r="AD593" s="17"/>
      <c r="AF593" t="str">
        <f>Projects!A591</f>
      </c>
      <c r="AG593" s="1" t="str">
        <f>Projects!D591</f>
      </c>
      <c r="AH593" s="47" t="str">
        <f>IF($A$2="Tous",
IF(AND($AF$2=0,$AG$2=0,DATE(YEAR(AG593),MONTH(AG593),DAY(AG593))&gt;=$O$6,(DATE(YEAR(AG593),MONTH(AG593),DAY(AG593))&lt;=$O$3)),1,
IF(AND($AF$2&lt;&gt;0,$AG$2&lt;&gt;0,DATE(YEAR(AG593),MONTH(AG593),DAY(AG593))&gt;=$AF$2,(DATE(YEAR(AG593),MONTH(AG593),DAY(AG593))&lt;=$AG$2)),1,0)),
IF(AND($AF$2=0,$AG$2=0,DATE(YEAR(AG593),MONTH(AG593),DAY(AG593))&gt;=$O$6,(DATE(YEAR(AG593),MONTH(AG593),DAY(AG593))&lt;=$O$3),INDEX(Projects!$A$1:$O$1000,MATCH(AF593,Projects!$A$1:$A$1000,0),MATCH("Groupe",Projects!$A$1:$O$1,0))=$A$2),1,
IF(AND($AF$2&lt;&gt;0,$AG$2&lt;&gt;0,DATE(YEAR(AG593),MONTH(AG593),DAY(AG593))&gt;=$AF$2,(DATE(YEAR(AG593),MONTH(AG593),DAY(AG593))&lt;=$AG$2),INDEX(Projects!$A$1:$O$1000,MATCH(AF593,Projects!$A$1:$A$1000,0),MATCH("Groupe",Projects!$A$1:$O$1,0))=$A$2),1,0)))</f>
      </c>
      <c r="AI593" s="47" t="str">
        <f>IF(AH593&lt;&gt;0,SUM($AH$4:AH593),0)</f>
      </c>
      <c r="AJ593" s="1"/>
      <c r="AK593" s="17"/>
      <c r="AM593" t="str">
        <f>Potentials!A591</f>
      </c>
      <c r="AN593" s="1" t="str">
        <f>Potentials!L591</f>
      </c>
      <c r="AO593" s="47" t="str">
        <f>IF(INDEX(Potentials!$A$1:$O$1000,MATCH(R593,Potentials!$A$1:$A$1000,0),MATCH("Origine setup",Potentials!$A$1:$O$1,0))&lt;&gt;"",0,
IF($A$2="Tous",
IF(AND($AM$2=0,$AN$2=0,DATE(YEAR(AN593),MONTH(AN593),DAY(AN593))&gt;=$O$6,(DATE(YEAR(AN593),MONTH(AN593),DAY(AN593))&lt;=$O$3),INDEX(Potentials!$A$1:$O$10000,MATCH(AM593,Potentials!$A$1:$A$1000,0),MATCH("Statut",Potentials!$A$1:$O$1,0))="9 -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IF(AND($AM$2&lt;&gt;0,$AN$2&lt;&gt;0,DATE(YEAR(AN593),MONTH(AN593),DAY(AN593))&gt;=$AM$2,(DATE(YEAR(AN593),MONTH(AN593),DAY(AN593))&lt;=$AN$2),INDEX(Potentials!$A$1:$O$10000,MATCH(AM593,Potentials!$A$1:$A$1000,0),MATCH("Statut",Potentials!$A$1:$O$1,0))="9 - Perdu"),1,0)),
IF(AND($AM$2=0,$AN$2=0,DATE(YEAR(AN593),MONTH(AN593),DAY(AN593))&gt;=$O$6,(DATE(YEAR(AN593),MONTH(AN593),DAY(AN593))&lt;=$O$3),INDEX(Potentials!$A$1:$O$1000,MATCH(AM593,Potentials!$A$1:$A$1000,0),MATCH("Groupe",Potentials!$A$1:$O$1,0))=$A$2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,MATCH(AM593,Potentials!$A$1:$A$1000,0),MATCH("Groupe",Potentials!$A$1:$O$1,0))=$A$2,INDEX(Potentials!$A$1:$O$10000,MATCH(AM593,Potentials!$A$1:$A$1000,0),MATCH("Statut",Potentials!$A$1:$O$1,0))="9 - Perdu"),1,0))))</f>
      </c>
      <c r="AP593" s="47" t="str">
        <f>IF(AO593&lt;&gt;0,SUM($AO$4:AO593),0)</f>
      </c>
      <c r="AQ593" s="1"/>
      <c r="AR593" s="17"/>
      <c r="AT593" t="str">
        <f>IF(COUNTIF($AT$4:AT592,Potentials!B591)&gt;0,"",Potentials!B591)</f>
      </c>
      <c r="AU593" s="2" t="str">
        <f t="array" ref="AU593" aca="1" ca="1">IF($A$2="Tous",SUMPRODUCT((Potentials!$F$2:$F$2000)*(Potentials!$B$2:$B$2000=AT593)*(Potentials!$E$2:$E$2000&lt;&gt;"8 - Gagne")*(Potentials!$E$2:$E$2000&lt;&gt;"9 - Perdu")*(Potentials!$E$2:$E$2000&lt;&gt;"10 - Gele"))
+SUMPRODUCT((Potentials!$F$2:$F$2000=0)*(Potentials!$B$2:$B$2000=AT593)*(Potentials!$D$2:$D$2000)*(Potentials!$E$2:$E$2000&lt;&gt;"8 - Gagne")*(Potentials!$E$2:$E$2000&lt;&gt;"9 - Perdu")*(Potentials!$E$2:$E$2000&lt;&gt;"10 - Gele")),
SUMPRODUCT((Potentials!$F$2:$F$2000)*(Potentials!$B$2:$B$2000=AT593)*(Potentials!$E$2:$E$2000&lt;&gt;"8 - Gagne")*(Potentials!$E$2:$E$2000&lt;&gt;"9 - Perdu")*(Potentials!$E$2:$E$2000&lt;&gt;"10 - Gele")*(Potentials!$O$2:$O$2000=$A$2))
+SUMPRODUCT((Potentials!$F$2:$F$2000=0)*(Potentials!$B$2:$B$2000=AT593)*(Potentials!$D$2:$D$2000)*(Potentials!$E$2:$E$2000&lt;&gt;"8 - Gagne")*(Potentials!$E$2:$E$2000&lt;&gt;"9 - Perdu")*(Potentials!$E$2:$E$2000&lt;&gt;"10 - Gele")*(Potentials!$O$2:$O$2000=$A$2)))</f>
      </c>
      <c r="BA593" t="str">
        <f>Potentials!A591</f>
      </c>
      <c r="BB593" s="2" t="str">
        <f t="array" ref="BB593" aca="1" ca="1">IF($A$2="Tous",SUMPRODUCT((Potentials!$F$2:$F$2000)*(Potentials!$A$2:$A$2000=BA593)*(Potentials!$E$2:$E$2000&lt;&gt;"8 - Gagne")*(Potentials!$E$2:$E$2000&lt;&gt;"9 - Perdu")*(Potentials!$E$2:$E$2000&lt;&gt;"10 - Gele"))
+SUMPRODUCT((Potentials!$F$2:$F$2000=0)*(Potentials!$A$2:$A$2000=BA593)*(Potentials!$D$2:$D$2000)*(Potentials!$E$2:$E$2000&lt;&gt;"8 - Gagne")*(Potentials!$E$2:$E$2000&lt;&gt;"9 - Perdu")*(Potentials!$E$2:$E$2000&lt;&gt;"10 - Gele")),
SUMPRODUCT((Potentials!$F$2:$F$2000)*(Potentials!$A$2:$A$2000=BA593)*(Potentials!$E$2:$E$2000&lt;&gt;"8 - Gagne")*(Potentials!$E$2:$E$2000&lt;&gt;"9 - Perdu")*(Potentials!$E$2:$E$2000&lt;&gt;"10 - Gele")*(Potentials!$O$2:$O$2000=$A$2))
+SUMPRODUCT((Potentials!$F$2:$F$2000=0)*(Potentials!$A$2:$A$2000=BA593)*(Potentials!$D$2:$D$2000)*(Potentials!$E$2:$E$2000&lt;&gt;"8 - Gagne")*(Potentials!$E$2:$E$2000&lt;&gt;"9 - Perdu")*(Potentials!$E$2:$E$2000&lt;&gt;"10 - Gele")*(Potentials!$O$2:$O$2000=$A$2)))</f>
      </c>
    </row>
    <row r="594" spans="1:113">
      <c r="R594" t="str">
        <f>Potentials!A592</f>
      </c>
      <c r="S594" s="1" t="str">
        <f>Potentials!M592</f>
      </c>
      <c r="T594" s="47" t="str">
        <f>IF(INDEX(Potentials!$A$1:$O$1000,MATCH(R594,Potentials!$A$1:$A$1000,0),MATCH("Origine setup",Potentials!$A$1:$O$1,0))&lt;&gt;"",0,
IF($A$2="Tous",
IF(AND($R$2=0,$S$2=0,DATE(YEAR(S594),MONTH(S594),DAY(S594))&gt;=$O$6,(DATE(YEAR(S594),MONTH(S594),DAY(S594))&lt;=$O$3),LEFT(R594,3)="PRA"),1,
IF(AND($R$2&lt;&gt;0,$S$2&lt;&gt;0,DATE(YEAR(S594),MONTH(S594),DAY(S594))&gt;=$R$2,(DATE(YEAR(S594),MONTH(S594),DAY(S594))&lt;=$S$2),LEFT(R594,3)="PRA"),1,0)),
IF(AND($R$2=0,$S$2=0,DATE(YEAR(S594),MONTH(S594),DAY(S594))&gt;=$O$6,(DATE(YEAR(S594),MONTH(S594),DAY(S594))&lt;=$O$3),INDEX(Potentials!$A$1:$O$1000,MATCH(R594,Potentials!$A$1:$A$1000,0),MATCH("Groupe",Potentials!$A$1:$O$1,0))=$A$2,LEFT(R594,3)="PRA"),1,
IF(AND($R$2&lt;&gt;0,$S$2&lt;&gt;0,DATE(YEAR(S594),MONTH(S594),DAY(S594))&gt;=$R$2,(DATE(YEAR(S594),MONTH(S594),DAY(S594))&lt;=$S$2),INDEX(Potentials!$A$1:$O$1000,MATCH(R594,Potentials!$A$1:$A$1000,0),MATCH("Groupe",Potentials!$A$1:$O$1,0))=$A$2,LEFT(R594,3)="PRA"),1,0))))</f>
      </c>
      <c r="U594" s="47" t="str">
        <f>IF(T594&lt;&gt;0,SUM($T$4:T594),0)</f>
      </c>
      <c r="V594" s="1"/>
      <c r="W594" s="17"/>
      <c r="Y594" t="str">
        <f>Projects!A592</f>
      </c>
      <c r="Z594" s="1" t="str">
        <f>Projects!I592</f>
      </c>
      <c r="AA594" s="47" t="str">
        <f>IF($A$2="Tous",
IF(AND($Y$2=0,$Z$2=0,DATE(YEAR(Z594),MONTH(Z594),DAY(Z594))&gt;=$O$6,(DATE(YEAR(Z594),MONTH(Z594),DAY(Z594))&lt;=$O$3)),1,
IF(AND($Y$2&lt;&gt;0,$Z$2&lt;&gt;0,DATE(YEAR(Z594),MONTH(Z594),DAY(Z594))&gt;=$Y$2,(DATE(YEAR(Z594),MONTH(Z594),DAY(Z594))&lt;=$Z$2)),1,0)),
IF(AND($Y$2=0,$Z$2=0,DATE(YEAR(Z594),MONTH(Z594),DAY(Z594))&gt;=$O$6,(DATE(YEAR(Z594),MONTH(Z594),DAY(Z594))&lt;=$O$3),INDEX(Projects!$A$1:$O$1000,MATCH(Y594,Projects!$A$1:$A$1000,0),MATCH("Groupe",Projects!$A$1:$O$1,0))=$A$2),1,
IF(AND($Y$2&lt;&gt;0,$Z$2&lt;&gt;0,DATE(YEAR(Z594),MONTH(Z594),DAY(Z594))&gt;=$Y$2,(DATE(YEAR(Z594),MONTH(Z594),DAY(Z594))&lt;=$Z$2),INDEX(Projects!$A$1:$O$1000,MATCH(Y594,Projects!$A$1:$A$1000,0),MATCH("Groupe",Projects!$A$1:$O$1,0))=$A$2),1,0)))</f>
      </c>
      <c r="AB594" s="47" t="str">
        <f>IF(AA594&lt;&gt;0,SUM($AA$4:AA594),0)</f>
      </c>
      <c r="AC594" s="1"/>
      <c r="AD594" s="17"/>
      <c r="AF594" t="str">
        <f>Projects!A592</f>
      </c>
      <c r="AG594" s="1" t="str">
        <f>Projects!D592</f>
      </c>
      <c r="AH594" s="47" t="str">
        <f>IF($A$2="Tous",
IF(AND($AF$2=0,$AG$2=0,DATE(YEAR(AG594),MONTH(AG594),DAY(AG594))&gt;=$O$6,(DATE(YEAR(AG594),MONTH(AG594),DAY(AG594))&lt;=$O$3)),1,
IF(AND($AF$2&lt;&gt;0,$AG$2&lt;&gt;0,DATE(YEAR(AG594),MONTH(AG594),DAY(AG594))&gt;=$AF$2,(DATE(YEAR(AG594),MONTH(AG594),DAY(AG594))&lt;=$AG$2)),1,0)),
IF(AND($AF$2=0,$AG$2=0,DATE(YEAR(AG594),MONTH(AG594),DAY(AG594))&gt;=$O$6,(DATE(YEAR(AG594),MONTH(AG594),DAY(AG594))&lt;=$O$3),INDEX(Projects!$A$1:$O$1000,MATCH(AF594,Projects!$A$1:$A$1000,0),MATCH("Groupe",Projects!$A$1:$O$1,0))=$A$2),1,
IF(AND($AF$2&lt;&gt;0,$AG$2&lt;&gt;0,DATE(YEAR(AG594),MONTH(AG594),DAY(AG594))&gt;=$AF$2,(DATE(YEAR(AG594),MONTH(AG594),DAY(AG594))&lt;=$AG$2),INDEX(Projects!$A$1:$O$1000,MATCH(AF594,Projects!$A$1:$A$1000,0),MATCH("Groupe",Projects!$A$1:$O$1,0))=$A$2),1,0)))</f>
      </c>
      <c r="AI594" s="47" t="str">
        <f>IF(AH594&lt;&gt;0,SUM($AH$4:AH594),0)</f>
      </c>
      <c r="AJ594" s="1"/>
      <c r="AK594" s="17"/>
      <c r="AM594" t="str">
        <f>Potentials!A592</f>
      </c>
      <c r="AN594" s="1" t="str">
        <f>Potentials!L592</f>
      </c>
      <c r="AO594" s="47" t="str">
        <f>IF(INDEX(Potentials!$A$1:$O$1000,MATCH(R594,Potentials!$A$1:$A$1000,0),MATCH("Origine setup",Potentials!$A$1:$O$1,0))&lt;&gt;"",0,
IF($A$2="Tous",
IF(AND($AM$2=0,$AN$2=0,DATE(YEAR(AN594),MONTH(AN594),DAY(AN594))&gt;=$O$6,(DATE(YEAR(AN594),MONTH(AN594),DAY(AN594))&lt;=$O$3),INDEX(Potentials!$A$1:$O$10000,MATCH(AM594,Potentials!$A$1:$A$1000,0),MATCH("Statut",Potentials!$A$1:$O$1,0))="9 -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IF(AND($AM$2&lt;&gt;0,$AN$2&lt;&gt;0,DATE(YEAR(AN594),MONTH(AN594),DAY(AN594))&gt;=$AM$2,(DATE(YEAR(AN594),MONTH(AN594),DAY(AN594))&lt;=$AN$2),INDEX(Potentials!$A$1:$O$10000,MATCH(AM594,Potentials!$A$1:$A$1000,0),MATCH("Statut",Potentials!$A$1:$O$1,0))="9 - Perdu"),1,0)),
IF(AND($AM$2=0,$AN$2=0,DATE(YEAR(AN594),MONTH(AN594),DAY(AN594))&gt;=$O$6,(DATE(YEAR(AN594),MONTH(AN594),DAY(AN594))&lt;=$O$3),INDEX(Potentials!$A$1:$O$1000,MATCH(AM594,Potentials!$A$1:$A$1000,0),MATCH("Groupe",Potentials!$A$1:$O$1,0))=$A$2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,MATCH(AM594,Potentials!$A$1:$A$1000,0),MATCH("Groupe",Potentials!$A$1:$O$1,0))=$A$2,INDEX(Potentials!$A$1:$O$10000,MATCH(AM594,Potentials!$A$1:$A$1000,0),MATCH("Statut",Potentials!$A$1:$O$1,0))="9 - Perdu"),1,0))))</f>
      </c>
      <c r="AP594" s="47" t="str">
        <f>IF(AO594&lt;&gt;0,SUM($AO$4:AO594),0)</f>
      </c>
      <c r="AQ594" s="1"/>
      <c r="AR594" s="17"/>
      <c r="AT594" t="str">
        <f>IF(COUNTIF($AT$4:AT593,Potentials!B592)&gt;0,"",Potentials!B592)</f>
      </c>
      <c r="AU594" s="2" t="str">
        <f t="array" ref="AU594" aca="1" ca="1">IF($A$2="Tous",SUMPRODUCT((Potentials!$F$2:$F$2000)*(Potentials!$B$2:$B$2000=AT594)*(Potentials!$E$2:$E$2000&lt;&gt;"8 - Gagne")*(Potentials!$E$2:$E$2000&lt;&gt;"9 - Perdu")*(Potentials!$E$2:$E$2000&lt;&gt;"10 - Gele"))
+SUMPRODUCT((Potentials!$F$2:$F$2000=0)*(Potentials!$B$2:$B$2000=AT594)*(Potentials!$D$2:$D$2000)*(Potentials!$E$2:$E$2000&lt;&gt;"8 - Gagne")*(Potentials!$E$2:$E$2000&lt;&gt;"9 - Perdu")*(Potentials!$E$2:$E$2000&lt;&gt;"10 - Gele")),
SUMPRODUCT((Potentials!$F$2:$F$2000)*(Potentials!$B$2:$B$2000=AT594)*(Potentials!$E$2:$E$2000&lt;&gt;"8 - Gagne")*(Potentials!$E$2:$E$2000&lt;&gt;"9 - Perdu")*(Potentials!$E$2:$E$2000&lt;&gt;"10 - Gele")*(Potentials!$O$2:$O$2000=$A$2))
+SUMPRODUCT((Potentials!$F$2:$F$2000=0)*(Potentials!$B$2:$B$2000=AT594)*(Potentials!$D$2:$D$2000)*(Potentials!$E$2:$E$2000&lt;&gt;"8 - Gagne")*(Potentials!$E$2:$E$2000&lt;&gt;"9 - Perdu")*(Potentials!$E$2:$E$2000&lt;&gt;"10 - Gele")*(Potentials!$O$2:$O$2000=$A$2)))</f>
      </c>
      <c r="BA594" t="str">
        <f>Potentials!A592</f>
      </c>
      <c r="BB594" s="2" t="str">
        <f t="array" ref="BB594" aca="1" ca="1">IF($A$2="Tous",SUMPRODUCT((Potentials!$F$2:$F$2000)*(Potentials!$A$2:$A$2000=BA594)*(Potentials!$E$2:$E$2000&lt;&gt;"8 - Gagne")*(Potentials!$E$2:$E$2000&lt;&gt;"9 - Perdu")*(Potentials!$E$2:$E$2000&lt;&gt;"10 - Gele"))
+SUMPRODUCT((Potentials!$F$2:$F$2000=0)*(Potentials!$A$2:$A$2000=BA594)*(Potentials!$D$2:$D$2000)*(Potentials!$E$2:$E$2000&lt;&gt;"8 - Gagne")*(Potentials!$E$2:$E$2000&lt;&gt;"9 - Perdu")*(Potentials!$E$2:$E$2000&lt;&gt;"10 - Gele")),
SUMPRODUCT((Potentials!$F$2:$F$2000)*(Potentials!$A$2:$A$2000=BA594)*(Potentials!$E$2:$E$2000&lt;&gt;"8 - Gagne")*(Potentials!$E$2:$E$2000&lt;&gt;"9 - Perdu")*(Potentials!$E$2:$E$2000&lt;&gt;"10 - Gele")*(Potentials!$O$2:$O$2000=$A$2))
+SUMPRODUCT((Potentials!$F$2:$F$2000=0)*(Potentials!$A$2:$A$2000=BA594)*(Potentials!$D$2:$D$2000)*(Potentials!$E$2:$E$2000&lt;&gt;"8 - Gagne")*(Potentials!$E$2:$E$2000&lt;&gt;"9 - Perdu")*(Potentials!$E$2:$E$2000&lt;&gt;"10 - Gele")*(Potentials!$O$2:$O$2000=$A$2)))</f>
      </c>
    </row>
    <row r="595" spans="1:113">
      <c r="R595" t="str">
        <f>Potentials!A593</f>
      </c>
      <c r="S595" s="1" t="str">
        <f>Potentials!M593</f>
      </c>
      <c r="T595" s="47" t="str">
        <f>IF(INDEX(Potentials!$A$1:$O$1000,MATCH(R595,Potentials!$A$1:$A$1000,0),MATCH("Origine setup",Potentials!$A$1:$O$1,0))&lt;&gt;"",0,
IF($A$2="Tous",
IF(AND($R$2=0,$S$2=0,DATE(YEAR(S595),MONTH(S595),DAY(S595))&gt;=$O$6,(DATE(YEAR(S595),MONTH(S595),DAY(S595))&lt;=$O$3),LEFT(R595,3)="PRA"),1,
IF(AND($R$2&lt;&gt;0,$S$2&lt;&gt;0,DATE(YEAR(S595),MONTH(S595),DAY(S595))&gt;=$R$2,(DATE(YEAR(S595),MONTH(S595),DAY(S595))&lt;=$S$2),LEFT(R595,3)="PRA"),1,0)),
IF(AND($R$2=0,$S$2=0,DATE(YEAR(S595),MONTH(S595),DAY(S595))&gt;=$O$6,(DATE(YEAR(S595),MONTH(S595),DAY(S595))&lt;=$O$3),INDEX(Potentials!$A$1:$O$1000,MATCH(R595,Potentials!$A$1:$A$1000,0),MATCH("Groupe",Potentials!$A$1:$O$1,0))=$A$2,LEFT(R595,3)="PRA"),1,
IF(AND($R$2&lt;&gt;0,$S$2&lt;&gt;0,DATE(YEAR(S595),MONTH(S595),DAY(S595))&gt;=$R$2,(DATE(YEAR(S595),MONTH(S595),DAY(S595))&lt;=$S$2),INDEX(Potentials!$A$1:$O$1000,MATCH(R595,Potentials!$A$1:$A$1000,0),MATCH("Groupe",Potentials!$A$1:$O$1,0))=$A$2,LEFT(R595,3)="PRA"),1,0))))</f>
      </c>
      <c r="U595" s="47" t="str">
        <f>IF(T595&lt;&gt;0,SUM($T$4:T595),0)</f>
      </c>
      <c r="V595" s="1"/>
      <c r="W595" s="17"/>
      <c r="Y595" t="str">
        <f>Projects!A593</f>
      </c>
      <c r="Z595" s="1" t="str">
        <f>Projects!I593</f>
      </c>
      <c r="AA595" s="47" t="str">
        <f>IF($A$2="Tous",
IF(AND($Y$2=0,$Z$2=0,DATE(YEAR(Z595),MONTH(Z595),DAY(Z595))&gt;=$O$6,(DATE(YEAR(Z595),MONTH(Z595),DAY(Z595))&lt;=$O$3)),1,
IF(AND($Y$2&lt;&gt;0,$Z$2&lt;&gt;0,DATE(YEAR(Z595),MONTH(Z595),DAY(Z595))&gt;=$Y$2,(DATE(YEAR(Z595),MONTH(Z595),DAY(Z595))&lt;=$Z$2)),1,0)),
IF(AND($Y$2=0,$Z$2=0,DATE(YEAR(Z595),MONTH(Z595),DAY(Z595))&gt;=$O$6,(DATE(YEAR(Z595),MONTH(Z595),DAY(Z595))&lt;=$O$3),INDEX(Projects!$A$1:$O$1000,MATCH(Y595,Projects!$A$1:$A$1000,0),MATCH("Groupe",Projects!$A$1:$O$1,0))=$A$2),1,
IF(AND($Y$2&lt;&gt;0,$Z$2&lt;&gt;0,DATE(YEAR(Z595),MONTH(Z595),DAY(Z595))&gt;=$Y$2,(DATE(YEAR(Z595),MONTH(Z595),DAY(Z595))&lt;=$Z$2),INDEX(Projects!$A$1:$O$1000,MATCH(Y595,Projects!$A$1:$A$1000,0),MATCH("Groupe",Projects!$A$1:$O$1,0))=$A$2),1,0)))</f>
      </c>
      <c r="AB595" s="47" t="str">
        <f>IF(AA595&lt;&gt;0,SUM($AA$4:AA595),0)</f>
      </c>
      <c r="AC595" s="1"/>
      <c r="AD595" s="17"/>
      <c r="AF595" t="str">
        <f>Projects!A593</f>
      </c>
      <c r="AG595" s="1" t="str">
        <f>Projects!D593</f>
      </c>
      <c r="AH595" s="47" t="str">
        <f>IF($A$2="Tous",
IF(AND($AF$2=0,$AG$2=0,DATE(YEAR(AG595),MONTH(AG595),DAY(AG595))&gt;=$O$6,(DATE(YEAR(AG595),MONTH(AG595),DAY(AG595))&lt;=$O$3)),1,
IF(AND($AF$2&lt;&gt;0,$AG$2&lt;&gt;0,DATE(YEAR(AG595),MONTH(AG595),DAY(AG595))&gt;=$AF$2,(DATE(YEAR(AG595),MONTH(AG595),DAY(AG595))&lt;=$AG$2)),1,0)),
IF(AND($AF$2=0,$AG$2=0,DATE(YEAR(AG595),MONTH(AG595),DAY(AG595))&gt;=$O$6,(DATE(YEAR(AG595),MONTH(AG595),DAY(AG595))&lt;=$O$3),INDEX(Projects!$A$1:$O$1000,MATCH(AF595,Projects!$A$1:$A$1000,0),MATCH("Groupe",Projects!$A$1:$O$1,0))=$A$2),1,
IF(AND($AF$2&lt;&gt;0,$AG$2&lt;&gt;0,DATE(YEAR(AG595),MONTH(AG595),DAY(AG595))&gt;=$AF$2,(DATE(YEAR(AG595),MONTH(AG595),DAY(AG595))&lt;=$AG$2),INDEX(Projects!$A$1:$O$1000,MATCH(AF595,Projects!$A$1:$A$1000,0),MATCH("Groupe",Projects!$A$1:$O$1,0))=$A$2),1,0)))</f>
      </c>
      <c r="AI595" s="47" t="str">
        <f>IF(AH595&lt;&gt;0,SUM($AH$4:AH595),0)</f>
      </c>
      <c r="AJ595" s="1"/>
      <c r="AK595" s="17"/>
      <c r="AM595" t="str">
        <f>Potentials!A593</f>
      </c>
      <c r="AN595" s="1" t="str">
        <f>Potentials!L593</f>
      </c>
      <c r="AO595" s="47" t="str">
        <f>IF(INDEX(Potentials!$A$1:$O$1000,MATCH(R595,Potentials!$A$1:$A$1000,0),MATCH("Origine setup",Potentials!$A$1:$O$1,0))&lt;&gt;"",0,
IF($A$2="Tous",
IF(AND($AM$2=0,$AN$2=0,DATE(YEAR(AN595),MONTH(AN595),DAY(AN595))&gt;=$O$6,(DATE(YEAR(AN595),MONTH(AN595),DAY(AN595))&lt;=$O$3),INDEX(Potentials!$A$1:$O$10000,MATCH(AM595,Potentials!$A$1:$A$1000,0),MATCH("Statut",Potentials!$A$1:$O$1,0))="9 -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IF(AND($AM$2&lt;&gt;0,$AN$2&lt;&gt;0,DATE(YEAR(AN595),MONTH(AN595),DAY(AN595))&gt;=$AM$2,(DATE(YEAR(AN595),MONTH(AN595),DAY(AN595))&lt;=$AN$2),INDEX(Potentials!$A$1:$O$10000,MATCH(AM595,Potentials!$A$1:$A$1000,0),MATCH("Statut",Potentials!$A$1:$O$1,0))="9 - Perdu"),1,0)),
IF(AND($AM$2=0,$AN$2=0,DATE(YEAR(AN595),MONTH(AN595),DAY(AN595))&gt;=$O$6,(DATE(YEAR(AN595),MONTH(AN595),DAY(AN595))&lt;=$O$3),INDEX(Potentials!$A$1:$O$1000,MATCH(AM595,Potentials!$A$1:$A$1000,0),MATCH("Groupe",Potentials!$A$1:$O$1,0))=$A$2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,MATCH(AM595,Potentials!$A$1:$A$1000,0),MATCH("Groupe",Potentials!$A$1:$O$1,0))=$A$2,INDEX(Potentials!$A$1:$O$10000,MATCH(AM595,Potentials!$A$1:$A$1000,0),MATCH("Statut",Potentials!$A$1:$O$1,0))="9 - Perdu"),1,0))))</f>
      </c>
      <c r="AP595" s="47" t="str">
        <f>IF(AO595&lt;&gt;0,SUM($AO$4:AO595),0)</f>
      </c>
      <c r="AQ595" s="1"/>
      <c r="AR595" s="17"/>
      <c r="AT595" t="str">
        <f>IF(COUNTIF($AT$4:AT594,Potentials!B593)&gt;0,"",Potentials!B593)</f>
      </c>
      <c r="AU595" s="2" t="str">
        <f t="array" ref="AU595" aca="1" ca="1">IF($A$2="Tous",SUMPRODUCT((Potentials!$F$2:$F$2000)*(Potentials!$B$2:$B$2000=AT595)*(Potentials!$E$2:$E$2000&lt;&gt;"8 - Gagne")*(Potentials!$E$2:$E$2000&lt;&gt;"9 - Perdu")*(Potentials!$E$2:$E$2000&lt;&gt;"10 - Gele"))
+SUMPRODUCT((Potentials!$F$2:$F$2000=0)*(Potentials!$B$2:$B$2000=AT595)*(Potentials!$D$2:$D$2000)*(Potentials!$E$2:$E$2000&lt;&gt;"8 - Gagne")*(Potentials!$E$2:$E$2000&lt;&gt;"9 - Perdu")*(Potentials!$E$2:$E$2000&lt;&gt;"10 - Gele")),
SUMPRODUCT((Potentials!$F$2:$F$2000)*(Potentials!$B$2:$B$2000=AT595)*(Potentials!$E$2:$E$2000&lt;&gt;"8 - Gagne")*(Potentials!$E$2:$E$2000&lt;&gt;"9 - Perdu")*(Potentials!$E$2:$E$2000&lt;&gt;"10 - Gele")*(Potentials!$O$2:$O$2000=$A$2))
+SUMPRODUCT((Potentials!$F$2:$F$2000=0)*(Potentials!$B$2:$B$2000=AT595)*(Potentials!$D$2:$D$2000)*(Potentials!$E$2:$E$2000&lt;&gt;"8 - Gagne")*(Potentials!$E$2:$E$2000&lt;&gt;"9 - Perdu")*(Potentials!$E$2:$E$2000&lt;&gt;"10 - Gele")*(Potentials!$O$2:$O$2000=$A$2)))</f>
      </c>
      <c r="BA595" t="str">
        <f>Potentials!A593</f>
      </c>
      <c r="BB595" s="2" t="str">
        <f t="array" ref="BB595" aca="1" ca="1">IF($A$2="Tous",SUMPRODUCT((Potentials!$F$2:$F$2000)*(Potentials!$A$2:$A$2000=BA595)*(Potentials!$E$2:$E$2000&lt;&gt;"8 - Gagne")*(Potentials!$E$2:$E$2000&lt;&gt;"9 - Perdu")*(Potentials!$E$2:$E$2000&lt;&gt;"10 - Gele"))
+SUMPRODUCT((Potentials!$F$2:$F$2000=0)*(Potentials!$A$2:$A$2000=BA595)*(Potentials!$D$2:$D$2000)*(Potentials!$E$2:$E$2000&lt;&gt;"8 - Gagne")*(Potentials!$E$2:$E$2000&lt;&gt;"9 - Perdu")*(Potentials!$E$2:$E$2000&lt;&gt;"10 - Gele")),
SUMPRODUCT((Potentials!$F$2:$F$2000)*(Potentials!$A$2:$A$2000=BA595)*(Potentials!$E$2:$E$2000&lt;&gt;"8 - Gagne")*(Potentials!$E$2:$E$2000&lt;&gt;"9 - Perdu")*(Potentials!$E$2:$E$2000&lt;&gt;"10 - Gele")*(Potentials!$O$2:$O$2000=$A$2))
+SUMPRODUCT((Potentials!$F$2:$F$2000=0)*(Potentials!$A$2:$A$2000=BA595)*(Potentials!$D$2:$D$2000)*(Potentials!$E$2:$E$2000&lt;&gt;"8 - Gagne")*(Potentials!$E$2:$E$2000&lt;&gt;"9 - Perdu")*(Potentials!$E$2:$E$2000&lt;&gt;"10 - Gele")*(Potentials!$O$2:$O$2000=$A$2)))</f>
      </c>
    </row>
    <row r="596" spans="1:113">
      <c r="R596" t="str">
        <f>Potentials!A594</f>
      </c>
      <c r="S596" s="1" t="str">
        <f>Potentials!M594</f>
      </c>
      <c r="T596" s="47" t="str">
        <f>IF(INDEX(Potentials!$A$1:$O$1000,MATCH(R596,Potentials!$A$1:$A$1000,0),MATCH("Origine setup",Potentials!$A$1:$O$1,0))&lt;&gt;"",0,
IF($A$2="Tous",
IF(AND($R$2=0,$S$2=0,DATE(YEAR(S596),MONTH(S596),DAY(S596))&gt;=$O$6,(DATE(YEAR(S596),MONTH(S596),DAY(S596))&lt;=$O$3),LEFT(R596,3)="PRA"),1,
IF(AND($R$2&lt;&gt;0,$S$2&lt;&gt;0,DATE(YEAR(S596),MONTH(S596),DAY(S596))&gt;=$R$2,(DATE(YEAR(S596),MONTH(S596),DAY(S596))&lt;=$S$2),LEFT(R596,3)="PRA"),1,0)),
IF(AND($R$2=0,$S$2=0,DATE(YEAR(S596),MONTH(S596),DAY(S596))&gt;=$O$6,(DATE(YEAR(S596),MONTH(S596),DAY(S596))&lt;=$O$3),INDEX(Potentials!$A$1:$O$1000,MATCH(R596,Potentials!$A$1:$A$1000,0),MATCH("Groupe",Potentials!$A$1:$O$1,0))=$A$2,LEFT(R596,3)="PRA"),1,
IF(AND($R$2&lt;&gt;0,$S$2&lt;&gt;0,DATE(YEAR(S596),MONTH(S596),DAY(S596))&gt;=$R$2,(DATE(YEAR(S596),MONTH(S596),DAY(S596))&lt;=$S$2),INDEX(Potentials!$A$1:$O$1000,MATCH(R596,Potentials!$A$1:$A$1000,0),MATCH("Groupe",Potentials!$A$1:$O$1,0))=$A$2,LEFT(R596,3)="PRA"),1,0))))</f>
      </c>
      <c r="U596" s="47" t="str">
        <f>IF(T596&lt;&gt;0,SUM($T$4:T596),0)</f>
      </c>
      <c r="V596" s="1"/>
      <c r="W596" s="17"/>
      <c r="Y596" t="str">
        <f>Projects!A594</f>
      </c>
      <c r="Z596" s="1" t="str">
        <f>Projects!I594</f>
      </c>
      <c r="AA596" s="47" t="str">
        <f>IF($A$2="Tous",
IF(AND($Y$2=0,$Z$2=0,DATE(YEAR(Z596),MONTH(Z596),DAY(Z596))&gt;=$O$6,(DATE(YEAR(Z596),MONTH(Z596),DAY(Z596))&lt;=$O$3)),1,
IF(AND($Y$2&lt;&gt;0,$Z$2&lt;&gt;0,DATE(YEAR(Z596),MONTH(Z596),DAY(Z596))&gt;=$Y$2,(DATE(YEAR(Z596),MONTH(Z596),DAY(Z596))&lt;=$Z$2)),1,0)),
IF(AND($Y$2=0,$Z$2=0,DATE(YEAR(Z596),MONTH(Z596),DAY(Z596))&gt;=$O$6,(DATE(YEAR(Z596),MONTH(Z596),DAY(Z596))&lt;=$O$3),INDEX(Projects!$A$1:$O$1000,MATCH(Y596,Projects!$A$1:$A$1000,0),MATCH("Groupe",Projects!$A$1:$O$1,0))=$A$2),1,
IF(AND($Y$2&lt;&gt;0,$Z$2&lt;&gt;0,DATE(YEAR(Z596),MONTH(Z596),DAY(Z596))&gt;=$Y$2,(DATE(YEAR(Z596),MONTH(Z596),DAY(Z596))&lt;=$Z$2),INDEX(Projects!$A$1:$O$1000,MATCH(Y596,Projects!$A$1:$A$1000,0),MATCH("Groupe",Projects!$A$1:$O$1,0))=$A$2),1,0)))</f>
      </c>
      <c r="AB596" s="47" t="str">
        <f>IF(AA596&lt;&gt;0,SUM($AA$4:AA596),0)</f>
      </c>
      <c r="AC596" s="1"/>
      <c r="AD596" s="17"/>
      <c r="AF596" t="str">
        <f>Projects!A594</f>
      </c>
      <c r="AG596" s="1" t="str">
        <f>Projects!D594</f>
      </c>
      <c r="AH596" s="47" t="str">
        <f>IF($A$2="Tous",
IF(AND($AF$2=0,$AG$2=0,DATE(YEAR(AG596),MONTH(AG596),DAY(AG596))&gt;=$O$6,(DATE(YEAR(AG596),MONTH(AG596),DAY(AG596))&lt;=$O$3)),1,
IF(AND($AF$2&lt;&gt;0,$AG$2&lt;&gt;0,DATE(YEAR(AG596),MONTH(AG596),DAY(AG596))&gt;=$AF$2,(DATE(YEAR(AG596),MONTH(AG596),DAY(AG596))&lt;=$AG$2)),1,0)),
IF(AND($AF$2=0,$AG$2=0,DATE(YEAR(AG596),MONTH(AG596),DAY(AG596))&gt;=$O$6,(DATE(YEAR(AG596),MONTH(AG596),DAY(AG596))&lt;=$O$3),INDEX(Projects!$A$1:$O$1000,MATCH(AF596,Projects!$A$1:$A$1000,0),MATCH("Groupe",Projects!$A$1:$O$1,0))=$A$2),1,
IF(AND($AF$2&lt;&gt;0,$AG$2&lt;&gt;0,DATE(YEAR(AG596),MONTH(AG596),DAY(AG596))&gt;=$AF$2,(DATE(YEAR(AG596),MONTH(AG596),DAY(AG596))&lt;=$AG$2),INDEX(Projects!$A$1:$O$1000,MATCH(AF596,Projects!$A$1:$A$1000,0),MATCH("Groupe",Projects!$A$1:$O$1,0))=$A$2),1,0)))</f>
      </c>
      <c r="AI596" s="47" t="str">
        <f>IF(AH596&lt;&gt;0,SUM($AH$4:AH596),0)</f>
      </c>
      <c r="AJ596" s="1"/>
      <c r="AK596" s="17"/>
      <c r="AM596" t="str">
        <f>Potentials!A594</f>
      </c>
      <c r="AN596" s="1" t="str">
        <f>Potentials!L594</f>
      </c>
      <c r="AO596" s="47" t="str">
        <f>IF(INDEX(Potentials!$A$1:$O$1000,MATCH(R596,Potentials!$A$1:$A$1000,0),MATCH("Origine setup",Potentials!$A$1:$O$1,0))&lt;&gt;"",0,
IF($A$2="Tous",
IF(AND($AM$2=0,$AN$2=0,DATE(YEAR(AN596),MONTH(AN596),DAY(AN596))&gt;=$O$6,(DATE(YEAR(AN596),MONTH(AN596),DAY(AN596))&lt;=$O$3),INDEX(Potentials!$A$1:$O$10000,MATCH(AM596,Potentials!$A$1:$A$1000,0),MATCH("Statut",Potentials!$A$1:$O$1,0))="9 -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IF(AND($AM$2&lt;&gt;0,$AN$2&lt;&gt;0,DATE(YEAR(AN596),MONTH(AN596),DAY(AN596))&gt;=$AM$2,(DATE(YEAR(AN596),MONTH(AN596),DAY(AN596))&lt;=$AN$2),INDEX(Potentials!$A$1:$O$10000,MATCH(AM596,Potentials!$A$1:$A$1000,0),MATCH("Statut",Potentials!$A$1:$O$1,0))="9 - Perdu"),1,0)),
IF(AND($AM$2=0,$AN$2=0,DATE(YEAR(AN596),MONTH(AN596),DAY(AN596))&gt;=$O$6,(DATE(YEAR(AN596),MONTH(AN596),DAY(AN596))&lt;=$O$3),INDEX(Potentials!$A$1:$O$1000,MATCH(AM596,Potentials!$A$1:$A$1000,0),MATCH("Groupe",Potentials!$A$1:$O$1,0))=$A$2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,MATCH(AM596,Potentials!$A$1:$A$1000,0),MATCH("Groupe",Potentials!$A$1:$O$1,0))=$A$2,INDEX(Potentials!$A$1:$O$10000,MATCH(AM596,Potentials!$A$1:$A$1000,0),MATCH("Statut",Potentials!$A$1:$O$1,0))="9 - Perdu"),1,0))))</f>
      </c>
      <c r="AP596" s="47" t="str">
        <f>IF(AO596&lt;&gt;0,SUM($AO$4:AO596),0)</f>
      </c>
      <c r="AQ596" s="1"/>
      <c r="AR596" s="17"/>
      <c r="AT596" t="str">
        <f>IF(COUNTIF($AT$4:AT595,Potentials!B594)&gt;0,"",Potentials!B594)</f>
      </c>
      <c r="AU596" s="2" t="str">
        <f t="array" ref="AU596" aca="1" ca="1">IF($A$2="Tous",SUMPRODUCT((Potentials!$F$2:$F$2000)*(Potentials!$B$2:$B$2000=AT596)*(Potentials!$E$2:$E$2000&lt;&gt;"8 - Gagne")*(Potentials!$E$2:$E$2000&lt;&gt;"9 - Perdu")*(Potentials!$E$2:$E$2000&lt;&gt;"10 - Gele"))
+SUMPRODUCT((Potentials!$F$2:$F$2000=0)*(Potentials!$B$2:$B$2000=AT596)*(Potentials!$D$2:$D$2000)*(Potentials!$E$2:$E$2000&lt;&gt;"8 - Gagne")*(Potentials!$E$2:$E$2000&lt;&gt;"9 - Perdu")*(Potentials!$E$2:$E$2000&lt;&gt;"10 - Gele")),
SUMPRODUCT((Potentials!$F$2:$F$2000)*(Potentials!$B$2:$B$2000=AT596)*(Potentials!$E$2:$E$2000&lt;&gt;"8 - Gagne")*(Potentials!$E$2:$E$2000&lt;&gt;"9 - Perdu")*(Potentials!$E$2:$E$2000&lt;&gt;"10 - Gele")*(Potentials!$O$2:$O$2000=$A$2))
+SUMPRODUCT((Potentials!$F$2:$F$2000=0)*(Potentials!$B$2:$B$2000=AT596)*(Potentials!$D$2:$D$2000)*(Potentials!$E$2:$E$2000&lt;&gt;"8 - Gagne")*(Potentials!$E$2:$E$2000&lt;&gt;"9 - Perdu")*(Potentials!$E$2:$E$2000&lt;&gt;"10 - Gele")*(Potentials!$O$2:$O$2000=$A$2)))</f>
      </c>
      <c r="BA596" t="str">
        <f>Potentials!A594</f>
      </c>
      <c r="BB596" s="2" t="str">
        <f t="array" ref="BB596" aca="1" ca="1">IF($A$2="Tous",SUMPRODUCT((Potentials!$F$2:$F$2000)*(Potentials!$A$2:$A$2000=BA596)*(Potentials!$E$2:$E$2000&lt;&gt;"8 - Gagne")*(Potentials!$E$2:$E$2000&lt;&gt;"9 - Perdu")*(Potentials!$E$2:$E$2000&lt;&gt;"10 - Gele"))
+SUMPRODUCT((Potentials!$F$2:$F$2000=0)*(Potentials!$A$2:$A$2000=BA596)*(Potentials!$D$2:$D$2000)*(Potentials!$E$2:$E$2000&lt;&gt;"8 - Gagne")*(Potentials!$E$2:$E$2000&lt;&gt;"9 - Perdu")*(Potentials!$E$2:$E$2000&lt;&gt;"10 - Gele")),
SUMPRODUCT((Potentials!$F$2:$F$2000)*(Potentials!$A$2:$A$2000=BA596)*(Potentials!$E$2:$E$2000&lt;&gt;"8 - Gagne")*(Potentials!$E$2:$E$2000&lt;&gt;"9 - Perdu")*(Potentials!$E$2:$E$2000&lt;&gt;"10 - Gele")*(Potentials!$O$2:$O$2000=$A$2))
+SUMPRODUCT((Potentials!$F$2:$F$2000=0)*(Potentials!$A$2:$A$2000=BA596)*(Potentials!$D$2:$D$2000)*(Potentials!$E$2:$E$2000&lt;&gt;"8 - Gagne")*(Potentials!$E$2:$E$2000&lt;&gt;"9 - Perdu")*(Potentials!$E$2:$E$2000&lt;&gt;"10 - Gele")*(Potentials!$O$2:$O$2000=$A$2)))</f>
      </c>
    </row>
    <row r="597" spans="1:113">
      <c r="R597" t="str">
        <f>Potentials!A595</f>
      </c>
      <c r="S597" s="1" t="str">
        <f>Potentials!M595</f>
      </c>
      <c r="T597" s="47" t="str">
        <f>IF(INDEX(Potentials!$A$1:$O$1000,MATCH(R597,Potentials!$A$1:$A$1000,0),MATCH("Origine setup",Potentials!$A$1:$O$1,0))&lt;&gt;"",0,
IF($A$2="Tous",
IF(AND($R$2=0,$S$2=0,DATE(YEAR(S597),MONTH(S597),DAY(S597))&gt;=$O$6,(DATE(YEAR(S597),MONTH(S597),DAY(S597))&lt;=$O$3),LEFT(R597,3)="PRA"),1,
IF(AND($R$2&lt;&gt;0,$S$2&lt;&gt;0,DATE(YEAR(S597),MONTH(S597),DAY(S597))&gt;=$R$2,(DATE(YEAR(S597),MONTH(S597),DAY(S597))&lt;=$S$2),LEFT(R597,3)="PRA"),1,0)),
IF(AND($R$2=0,$S$2=0,DATE(YEAR(S597),MONTH(S597),DAY(S597))&gt;=$O$6,(DATE(YEAR(S597),MONTH(S597),DAY(S597))&lt;=$O$3),INDEX(Potentials!$A$1:$O$1000,MATCH(R597,Potentials!$A$1:$A$1000,0),MATCH("Groupe",Potentials!$A$1:$O$1,0))=$A$2,LEFT(R597,3)="PRA"),1,
IF(AND($R$2&lt;&gt;0,$S$2&lt;&gt;0,DATE(YEAR(S597),MONTH(S597),DAY(S597))&gt;=$R$2,(DATE(YEAR(S597),MONTH(S597),DAY(S597))&lt;=$S$2),INDEX(Potentials!$A$1:$O$1000,MATCH(R597,Potentials!$A$1:$A$1000,0),MATCH("Groupe",Potentials!$A$1:$O$1,0))=$A$2,LEFT(R597,3)="PRA"),1,0))))</f>
      </c>
      <c r="U597" s="47" t="str">
        <f>IF(T597&lt;&gt;0,SUM($T$4:T597),0)</f>
      </c>
      <c r="V597" s="1"/>
      <c r="W597" s="17"/>
      <c r="Y597" t="str">
        <f>Projects!A595</f>
      </c>
      <c r="Z597" s="1" t="str">
        <f>Projects!I595</f>
      </c>
      <c r="AA597" s="47" t="str">
        <f>IF($A$2="Tous",
IF(AND($Y$2=0,$Z$2=0,DATE(YEAR(Z597),MONTH(Z597),DAY(Z597))&gt;=$O$6,(DATE(YEAR(Z597),MONTH(Z597),DAY(Z597))&lt;=$O$3)),1,
IF(AND($Y$2&lt;&gt;0,$Z$2&lt;&gt;0,DATE(YEAR(Z597),MONTH(Z597),DAY(Z597))&gt;=$Y$2,(DATE(YEAR(Z597),MONTH(Z597),DAY(Z597))&lt;=$Z$2)),1,0)),
IF(AND($Y$2=0,$Z$2=0,DATE(YEAR(Z597),MONTH(Z597),DAY(Z597))&gt;=$O$6,(DATE(YEAR(Z597),MONTH(Z597),DAY(Z597))&lt;=$O$3),INDEX(Projects!$A$1:$O$1000,MATCH(Y597,Projects!$A$1:$A$1000,0),MATCH("Groupe",Projects!$A$1:$O$1,0))=$A$2),1,
IF(AND($Y$2&lt;&gt;0,$Z$2&lt;&gt;0,DATE(YEAR(Z597),MONTH(Z597),DAY(Z597))&gt;=$Y$2,(DATE(YEAR(Z597),MONTH(Z597),DAY(Z597))&lt;=$Z$2),INDEX(Projects!$A$1:$O$1000,MATCH(Y597,Projects!$A$1:$A$1000,0),MATCH("Groupe",Projects!$A$1:$O$1,0))=$A$2),1,0)))</f>
      </c>
      <c r="AB597" s="47" t="str">
        <f>IF(AA597&lt;&gt;0,SUM($AA$4:AA597),0)</f>
      </c>
      <c r="AC597" s="1"/>
      <c r="AD597" s="17"/>
      <c r="AF597" t="str">
        <f>Projects!A595</f>
      </c>
      <c r="AG597" s="1" t="str">
        <f>Projects!D595</f>
      </c>
      <c r="AH597" s="47" t="str">
        <f>IF($A$2="Tous",
IF(AND($AF$2=0,$AG$2=0,DATE(YEAR(AG597),MONTH(AG597),DAY(AG597))&gt;=$O$6,(DATE(YEAR(AG597),MONTH(AG597),DAY(AG597))&lt;=$O$3)),1,
IF(AND($AF$2&lt;&gt;0,$AG$2&lt;&gt;0,DATE(YEAR(AG597),MONTH(AG597),DAY(AG597))&gt;=$AF$2,(DATE(YEAR(AG597),MONTH(AG597),DAY(AG597))&lt;=$AG$2)),1,0)),
IF(AND($AF$2=0,$AG$2=0,DATE(YEAR(AG597),MONTH(AG597),DAY(AG597))&gt;=$O$6,(DATE(YEAR(AG597),MONTH(AG597),DAY(AG597))&lt;=$O$3),INDEX(Projects!$A$1:$O$1000,MATCH(AF597,Projects!$A$1:$A$1000,0),MATCH("Groupe",Projects!$A$1:$O$1,0))=$A$2),1,
IF(AND($AF$2&lt;&gt;0,$AG$2&lt;&gt;0,DATE(YEAR(AG597),MONTH(AG597),DAY(AG597))&gt;=$AF$2,(DATE(YEAR(AG597),MONTH(AG597),DAY(AG597))&lt;=$AG$2),INDEX(Projects!$A$1:$O$1000,MATCH(AF597,Projects!$A$1:$A$1000,0),MATCH("Groupe",Projects!$A$1:$O$1,0))=$A$2),1,0)))</f>
      </c>
      <c r="AI597" s="47" t="str">
        <f>IF(AH597&lt;&gt;0,SUM($AH$4:AH597),0)</f>
      </c>
      <c r="AJ597" s="1"/>
      <c r="AK597" s="17"/>
      <c r="AM597" t="str">
        <f>Potentials!A595</f>
      </c>
      <c r="AN597" s="1" t="str">
        <f>Potentials!L595</f>
      </c>
      <c r="AO597" s="47" t="str">
        <f>IF(INDEX(Potentials!$A$1:$O$1000,MATCH(R597,Potentials!$A$1:$A$1000,0),MATCH("Origine setup",Potentials!$A$1:$O$1,0))&lt;&gt;"",0,
IF($A$2="Tous",
IF(AND($AM$2=0,$AN$2=0,DATE(YEAR(AN597),MONTH(AN597),DAY(AN597))&gt;=$O$6,(DATE(YEAR(AN597),MONTH(AN597),DAY(AN597))&lt;=$O$3),INDEX(Potentials!$A$1:$O$10000,MATCH(AM597,Potentials!$A$1:$A$1000,0),MATCH("Statut",Potentials!$A$1:$O$1,0))="9 -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IF(AND($AM$2&lt;&gt;0,$AN$2&lt;&gt;0,DATE(YEAR(AN597),MONTH(AN597),DAY(AN597))&gt;=$AM$2,(DATE(YEAR(AN597),MONTH(AN597),DAY(AN597))&lt;=$AN$2),INDEX(Potentials!$A$1:$O$10000,MATCH(AM597,Potentials!$A$1:$A$1000,0),MATCH("Statut",Potentials!$A$1:$O$1,0))="9 - Perdu"),1,0)),
IF(AND($AM$2=0,$AN$2=0,DATE(YEAR(AN597),MONTH(AN597),DAY(AN597))&gt;=$O$6,(DATE(YEAR(AN597),MONTH(AN597),DAY(AN597))&lt;=$O$3),INDEX(Potentials!$A$1:$O$1000,MATCH(AM597,Potentials!$A$1:$A$1000,0),MATCH("Groupe",Potentials!$A$1:$O$1,0))=$A$2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,MATCH(AM597,Potentials!$A$1:$A$1000,0),MATCH("Groupe",Potentials!$A$1:$O$1,0))=$A$2,INDEX(Potentials!$A$1:$O$10000,MATCH(AM597,Potentials!$A$1:$A$1000,0),MATCH("Statut",Potentials!$A$1:$O$1,0))="9 - Perdu"),1,0))))</f>
      </c>
      <c r="AP597" s="47" t="str">
        <f>IF(AO597&lt;&gt;0,SUM($AO$4:AO597),0)</f>
      </c>
      <c r="AQ597" s="1"/>
      <c r="AR597" s="17"/>
      <c r="AT597" t="str">
        <f>IF(COUNTIF($AT$4:AT596,Potentials!B595)&gt;0,"",Potentials!B595)</f>
      </c>
      <c r="AU597" s="2" t="str">
        <f t="array" ref="AU597" aca="1" ca="1">IF($A$2="Tous",SUMPRODUCT((Potentials!$F$2:$F$2000)*(Potentials!$B$2:$B$2000=AT597)*(Potentials!$E$2:$E$2000&lt;&gt;"8 - Gagne")*(Potentials!$E$2:$E$2000&lt;&gt;"9 - Perdu")*(Potentials!$E$2:$E$2000&lt;&gt;"10 - Gele"))
+SUMPRODUCT((Potentials!$F$2:$F$2000=0)*(Potentials!$B$2:$B$2000=AT597)*(Potentials!$D$2:$D$2000)*(Potentials!$E$2:$E$2000&lt;&gt;"8 - Gagne")*(Potentials!$E$2:$E$2000&lt;&gt;"9 - Perdu")*(Potentials!$E$2:$E$2000&lt;&gt;"10 - Gele")),
SUMPRODUCT((Potentials!$F$2:$F$2000)*(Potentials!$B$2:$B$2000=AT597)*(Potentials!$E$2:$E$2000&lt;&gt;"8 - Gagne")*(Potentials!$E$2:$E$2000&lt;&gt;"9 - Perdu")*(Potentials!$E$2:$E$2000&lt;&gt;"10 - Gele")*(Potentials!$O$2:$O$2000=$A$2))
+SUMPRODUCT((Potentials!$F$2:$F$2000=0)*(Potentials!$B$2:$B$2000=AT597)*(Potentials!$D$2:$D$2000)*(Potentials!$E$2:$E$2000&lt;&gt;"8 - Gagne")*(Potentials!$E$2:$E$2000&lt;&gt;"9 - Perdu")*(Potentials!$E$2:$E$2000&lt;&gt;"10 - Gele")*(Potentials!$O$2:$O$2000=$A$2)))</f>
      </c>
      <c r="BA597" t="str">
        <f>Potentials!A595</f>
      </c>
      <c r="BB597" s="2" t="str">
        <f t="array" ref="BB597" aca="1" ca="1">IF($A$2="Tous",SUMPRODUCT((Potentials!$F$2:$F$2000)*(Potentials!$A$2:$A$2000=BA597)*(Potentials!$E$2:$E$2000&lt;&gt;"8 - Gagne")*(Potentials!$E$2:$E$2000&lt;&gt;"9 - Perdu")*(Potentials!$E$2:$E$2000&lt;&gt;"10 - Gele"))
+SUMPRODUCT((Potentials!$F$2:$F$2000=0)*(Potentials!$A$2:$A$2000=BA597)*(Potentials!$D$2:$D$2000)*(Potentials!$E$2:$E$2000&lt;&gt;"8 - Gagne")*(Potentials!$E$2:$E$2000&lt;&gt;"9 - Perdu")*(Potentials!$E$2:$E$2000&lt;&gt;"10 - Gele")),
SUMPRODUCT((Potentials!$F$2:$F$2000)*(Potentials!$A$2:$A$2000=BA597)*(Potentials!$E$2:$E$2000&lt;&gt;"8 - Gagne")*(Potentials!$E$2:$E$2000&lt;&gt;"9 - Perdu")*(Potentials!$E$2:$E$2000&lt;&gt;"10 - Gele")*(Potentials!$O$2:$O$2000=$A$2))
+SUMPRODUCT((Potentials!$F$2:$F$2000=0)*(Potentials!$A$2:$A$2000=BA597)*(Potentials!$D$2:$D$2000)*(Potentials!$E$2:$E$2000&lt;&gt;"8 - Gagne")*(Potentials!$E$2:$E$2000&lt;&gt;"9 - Perdu")*(Potentials!$E$2:$E$2000&lt;&gt;"10 - Gele")*(Potentials!$O$2:$O$2000=$A$2)))</f>
      </c>
    </row>
    <row r="598" spans="1:113">
      <c r="R598" t="str">
        <f>Potentials!A596</f>
      </c>
      <c r="S598" s="1" t="str">
        <f>Potentials!M596</f>
      </c>
      <c r="T598" s="47" t="str">
        <f>IF(INDEX(Potentials!$A$1:$O$1000,MATCH(R598,Potentials!$A$1:$A$1000,0),MATCH("Origine setup",Potentials!$A$1:$O$1,0))&lt;&gt;"",0,
IF($A$2="Tous",
IF(AND($R$2=0,$S$2=0,DATE(YEAR(S598),MONTH(S598),DAY(S598))&gt;=$O$6,(DATE(YEAR(S598),MONTH(S598),DAY(S598))&lt;=$O$3),LEFT(R598,3)="PRA"),1,
IF(AND($R$2&lt;&gt;0,$S$2&lt;&gt;0,DATE(YEAR(S598),MONTH(S598),DAY(S598))&gt;=$R$2,(DATE(YEAR(S598),MONTH(S598),DAY(S598))&lt;=$S$2),LEFT(R598,3)="PRA"),1,0)),
IF(AND($R$2=0,$S$2=0,DATE(YEAR(S598),MONTH(S598),DAY(S598))&gt;=$O$6,(DATE(YEAR(S598),MONTH(S598),DAY(S598))&lt;=$O$3),INDEX(Potentials!$A$1:$O$1000,MATCH(R598,Potentials!$A$1:$A$1000,0),MATCH("Groupe",Potentials!$A$1:$O$1,0))=$A$2,LEFT(R598,3)="PRA"),1,
IF(AND($R$2&lt;&gt;0,$S$2&lt;&gt;0,DATE(YEAR(S598),MONTH(S598),DAY(S598))&gt;=$R$2,(DATE(YEAR(S598),MONTH(S598),DAY(S598))&lt;=$S$2),INDEX(Potentials!$A$1:$O$1000,MATCH(R598,Potentials!$A$1:$A$1000,0),MATCH("Groupe",Potentials!$A$1:$O$1,0))=$A$2,LEFT(R598,3)="PRA"),1,0))))</f>
      </c>
      <c r="U598" s="47" t="str">
        <f>IF(T598&lt;&gt;0,SUM($T$4:T598),0)</f>
      </c>
      <c r="V598" s="1"/>
      <c r="W598" s="17"/>
      <c r="Y598" t="str">
        <f>Projects!A596</f>
      </c>
      <c r="Z598" s="1" t="str">
        <f>Projects!I596</f>
      </c>
      <c r="AA598" s="47" t="str">
        <f>IF($A$2="Tous",
IF(AND($Y$2=0,$Z$2=0,DATE(YEAR(Z598),MONTH(Z598),DAY(Z598))&gt;=$O$6,(DATE(YEAR(Z598),MONTH(Z598),DAY(Z598))&lt;=$O$3)),1,
IF(AND($Y$2&lt;&gt;0,$Z$2&lt;&gt;0,DATE(YEAR(Z598),MONTH(Z598),DAY(Z598))&gt;=$Y$2,(DATE(YEAR(Z598),MONTH(Z598),DAY(Z598))&lt;=$Z$2)),1,0)),
IF(AND($Y$2=0,$Z$2=0,DATE(YEAR(Z598),MONTH(Z598),DAY(Z598))&gt;=$O$6,(DATE(YEAR(Z598),MONTH(Z598),DAY(Z598))&lt;=$O$3),INDEX(Projects!$A$1:$O$1000,MATCH(Y598,Projects!$A$1:$A$1000,0),MATCH("Groupe",Projects!$A$1:$O$1,0))=$A$2),1,
IF(AND($Y$2&lt;&gt;0,$Z$2&lt;&gt;0,DATE(YEAR(Z598),MONTH(Z598),DAY(Z598))&gt;=$Y$2,(DATE(YEAR(Z598),MONTH(Z598),DAY(Z598))&lt;=$Z$2),INDEX(Projects!$A$1:$O$1000,MATCH(Y598,Projects!$A$1:$A$1000,0),MATCH("Groupe",Projects!$A$1:$O$1,0))=$A$2),1,0)))</f>
      </c>
      <c r="AB598" s="47" t="str">
        <f>IF(AA598&lt;&gt;0,SUM($AA$4:AA598),0)</f>
      </c>
      <c r="AC598" s="1"/>
      <c r="AD598" s="17"/>
      <c r="AF598" t="str">
        <f>Projects!A596</f>
      </c>
      <c r="AG598" s="1" t="str">
        <f>Projects!D596</f>
      </c>
      <c r="AH598" s="47" t="str">
        <f>IF($A$2="Tous",
IF(AND($AF$2=0,$AG$2=0,DATE(YEAR(AG598),MONTH(AG598),DAY(AG598))&gt;=$O$6,(DATE(YEAR(AG598),MONTH(AG598),DAY(AG598))&lt;=$O$3)),1,
IF(AND($AF$2&lt;&gt;0,$AG$2&lt;&gt;0,DATE(YEAR(AG598),MONTH(AG598),DAY(AG598))&gt;=$AF$2,(DATE(YEAR(AG598),MONTH(AG598),DAY(AG598))&lt;=$AG$2)),1,0)),
IF(AND($AF$2=0,$AG$2=0,DATE(YEAR(AG598),MONTH(AG598),DAY(AG598))&gt;=$O$6,(DATE(YEAR(AG598),MONTH(AG598),DAY(AG598))&lt;=$O$3),INDEX(Projects!$A$1:$O$1000,MATCH(AF598,Projects!$A$1:$A$1000,0),MATCH("Groupe",Projects!$A$1:$O$1,0))=$A$2),1,
IF(AND($AF$2&lt;&gt;0,$AG$2&lt;&gt;0,DATE(YEAR(AG598),MONTH(AG598),DAY(AG598))&gt;=$AF$2,(DATE(YEAR(AG598),MONTH(AG598),DAY(AG598))&lt;=$AG$2),INDEX(Projects!$A$1:$O$1000,MATCH(AF598,Projects!$A$1:$A$1000,0),MATCH("Groupe",Projects!$A$1:$O$1,0))=$A$2),1,0)))</f>
      </c>
      <c r="AI598" s="47" t="str">
        <f>IF(AH598&lt;&gt;0,SUM($AH$4:AH598),0)</f>
      </c>
      <c r="AJ598" s="1"/>
      <c r="AK598" s="17"/>
      <c r="AM598" t="str">
        <f>Potentials!A596</f>
      </c>
      <c r="AN598" s="1" t="str">
        <f>Potentials!L596</f>
      </c>
      <c r="AO598" s="47" t="str">
        <f>IF(INDEX(Potentials!$A$1:$O$1000,MATCH(R598,Potentials!$A$1:$A$1000,0),MATCH("Origine setup",Potentials!$A$1:$O$1,0))&lt;&gt;"",0,
IF($A$2="Tous",
IF(AND($AM$2=0,$AN$2=0,DATE(YEAR(AN598),MONTH(AN598),DAY(AN598))&gt;=$O$6,(DATE(YEAR(AN598),MONTH(AN598),DAY(AN598))&lt;=$O$3),INDEX(Potentials!$A$1:$O$10000,MATCH(AM598,Potentials!$A$1:$A$1000,0),MATCH("Statut",Potentials!$A$1:$O$1,0))="9 -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IF(AND($AM$2&lt;&gt;0,$AN$2&lt;&gt;0,DATE(YEAR(AN598),MONTH(AN598),DAY(AN598))&gt;=$AM$2,(DATE(YEAR(AN598),MONTH(AN598),DAY(AN598))&lt;=$AN$2),INDEX(Potentials!$A$1:$O$10000,MATCH(AM598,Potentials!$A$1:$A$1000,0),MATCH("Statut",Potentials!$A$1:$O$1,0))="9 - Perdu"),1,0)),
IF(AND($AM$2=0,$AN$2=0,DATE(YEAR(AN598),MONTH(AN598),DAY(AN598))&gt;=$O$6,(DATE(YEAR(AN598),MONTH(AN598),DAY(AN598))&lt;=$O$3),INDEX(Potentials!$A$1:$O$1000,MATCH(AM598,Potentials!$A$1:$A$1000,0),MATCH("Groupe",Potentials!$A$1:$O$1,0))=$A$2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,MATCH(AM598,Potentials!$A$1:$A$1000,0),MATCH("Groupe",Potentials!$A$1:$O$1,0))=$A$2,INDEX(Potentials!$A$1:$O$10000,MATCH(AM598,Potentials!$A$1:$A$1000,0),MATCH("Statut",Potentials!$A$1:$O$1,0))="9 - Perdu"),1,0))))</f>
      </c>
      <c r="AP598" s="47" t="str">
        <f>IF(AO598&lt;&gt;0,SUM($AO$4:AO598),0)</f>
      </c>
      <c r="AQ598" s="1"/>
      <c r="AR598" s="17"/>
      <c r="AT598" t="str">
        <f>IF(COUNTIF($AT$4:AT597,Potentials!B596)&gt;0,"",Potentials!B596)</f>
      </c>
      <c r="AU598" s="2" t="str">
        <f t="array" ref="AU598" aca="1" ca="1">IF($A$2="Tous",SUMPRODUCT((Potentials!$F$2:$F$2000)*(Potentials!$B$2:$B$2000=AT598)*(Potentials!$E$2:$E$2000&lt;&gt;"8 - Gagne")*(Potentials!$E$2:$E$2000&lt;&gt;"9 - Perdu")*(Potentials!$E$2:$E$2000&lt;&gt;"10 - Gele"))
+SUMPRODUCT((Potentials!$F$2:$F$2000=0)*(Potentials!$B$2:$B$2000=AT598)*(Potentials!$D$2:$D$2000)*(Potentials!$E$2:$E$2000&lt;&gt;"8 - Gagne")*(Potentials!$E$2:$E$2000&lt;&gt;"9 - Perdu")*(Potentials!$E$2:$E$2000&lt;&gt;"10 - Gele")),
SUMPRODUCT((Potentials!$F$2:$F$2000)*(Potentials!$B$2:$B$2000=AT598)*(Potentials!$E$2:$E$2000&lt;&gt;"8 - Gagne")*(Potentials!$E$2:$E$2000&lt;&gt;"9 - Perdu")*(Potentials!$E$2:$E$2000&lt;&gt;"10 - Gele")*(Potentials!$O$2:$O$2000=$A$2))
+SUMPRODUCT((Potentials!$F$2:$F$2000=0)*(Potentials!$B$2:$B$2000=AT598)*(Potentials!$D$2:$D$2000)*(Potentials!$E$2:$E$2000&lt;&gt;"8 - Gagne")*(Potentials!$E$2:$E$2000&lt;&gt;"9 - Perdu")*(Potentials!$E$2:$E$2000&lt;&gt;"10 - Gele")*(Potentials!$O$2:$O$2000=$A$2)))</f>
      </c>
      <c r="BA598" t="str">
        <f>Potentials!A596</f>
      </c>
      <c r="BB598" s="2" t="str">
        <f t="array" ref="BB598" aca="1" ca="1">IF($A$2="Tous",SUMPRODUCT((Potentials!$F$2:$F$2000)*(Potentials!$A$2:$A$2000=BA598)*(Potentials!$E$2:$E$2000&lt;&gt;"8 - Gagne")*(Potentials!$E$2:$E$2000&lt;&gt;"9 - Perdu")*(Potentials!$E$2:$E$2000&lt;&gt;"10 - Gele"))
+SUMPRODUCT((Potentials!$F$2:$F$2000=0)*(Potentials!$A$2:$A$2000=BA598)*(Potentials!$D$2:$D$2000)*(Potentials!$E$2:$E$2000&lt;&gt;"8 - Gagne")*(Potentials!$E$2:$E$2000&lt;&gt;"9 - Perdu")*(Potentials!$E$2:$E$2000&lt;&gt;"10 - Gele")),
SUMPRODUCT((Potentials!$F$2:$F$2000)*(Potentials!$A$2:$A$2000=BA598)*(Potentials!$E$2:$E$2000&lt;&gt;"8 - Gagne")*(Potentials!$E$2:$E$2000&lt;&gt;"9 - Perdu")*(Potentials!$E$2:$E$2000&lt;&gt;"10 - Gele")*(Potentials!$O$2:$O$2000=$A$2))
+SUMPRODUCT((Potentials!$F$2:$F$2000=0)*(Potentials!$A$2:$A$2000=BA598)*(Potentials!$D$2:$D$2000)*(Potentials!$E$2:$E$2000&lt;&gt;"8 - Gagne")*(Potentials!$E$2:$E$2000&lt;&gt;"9 - Perdu")*(Potentials!$E$2:$E$2000&lt;&gt;"10 - Gele")*(Potentials!$O$2:$O$2000=$A$2)))</f>
      </c>
    </row>
    <row r="599" spans="1:113">
      <c r="R599" t="str">
        <f>Potentials!A597</f>
      </c>
      <c r="S599" s="1" t="str">
        <f>Potentials!M597</f>
      </c>
      <c r="T599" s="47" t="str">
        <f>IF(INDEX(Potentials!$A$1:$O$1000,MATCH(R599,Potentials!$A$1:$A$1000,0),MATCH("Origine setup",Potentials!$A$1:$O$1,0))&lt;&gt;"",0,
IF($A$2="Tous",
IF(AND($R$2=0,$S$2=0,DATE(YEAR(S599),MONTH(S599),DAY(S599))&gt;=$O$6,(DATE(YEAR(S599),MONTH(S599),DAY(S599))&lt;=$O$3),LEFT(R599,3)="PRA"),1,
IF(AND($R$2&lt;&gt;0,$S$2&lt;&gt;0,DATE(YEAR(S599),MONTH(S599),DAY(S599))&gt;=$R$2,(DATE(YEAR(S599),MONTH(S599),DAY(S599))&lt;=$S$2),LEFT(R599,3)="PRA"),1,0)),
IF(AND($R$2=0,$S$2=0,DATE(YEAR(S599),MONTH(S599),DAY(S599))&gt;=$O$6,(DATE(YEAR(S599),MONTH(S599),DAY(S599))&lt;=$O$3),INDEX(Potentials!$A$1:$O$1000,MATCH(R599,Potentials!$A$1:$A$1000,0),MATCH("Groupe",Potentials!$A$1:$O$1,0))=$A$2,LEFT(R599,3)="PRA"),1,
IF(AND($R$2&lt;&gt;0,$S$2&lt;&gt;0,DATE(YEAR(S599),MONTH(S599),DAY(S599))&gt;=$R$2,(DATE(YEAR(S599),MONTH(S599),DAY(S599))&lt;=$S$2),INDEX(Potentials!$A$1:$O$1000,MATCH(R599,Potentials!$A$1:$A$1000,0),MATCH("Groupe",Potentials!$A$1:$O$1,0))=$A$2,LEFT(R599,3)="PRA"),1,0))))</f>
      </c>
      <c r="U599" s="47" t="str">
        <f>IF(T599&lt;&gt;0,SUM($T$4:T599),0)</f>
      </c>
      <c r="V599" s="1"/>
      <c r="W599" s="17"/>
      <c r="Y599" t="str">
        <f>Projects!A597</f>
      </c>
      <c r="Z599" s="1" t="str">
        <f>Projects!I597</f>
      </c>
      <c r="AA599" s="47" t="str">
        <f>IF($A$2="Tous",
IF(AND($Y$2=0,$Z$2=0,DATE(YEAR(Z599),MONTH(Z599),DAY(Z599))&gt;=$O$6,(DATE(YEAR(Z599),MONTH(Z599),DAY(Z599))&lt;=$O$3)),1,
IF(AND($Y$2&lt;&gt;0,$Z$2&lt;&gt;0,DATE(YEAR(Z599),MONTH(Z599),DAY(Z599))&gt;=$Y$2,(DATE(YEAR(Z599),MONTH(Z599),DAY(Z599))&lt;=$Z$2)),1,0)),
IF(AND($Y$2=0,$Z$2=0,DATE(YEAR(Z599),MONTH(Z599),DAY(Z599))&gt;=$O$6,(DATE(YEAR(Z599),MONTH(Z599),DAY(Z599))&lt;=$O$3),INDEX(Projects!$A$1:$O$1000,MATCH(Y599,Projects!$A$1:$A$1000,0),MATCH("Groupe",Projects!$A$1:$O$1,0))=$A$2),1,
IF(AND($Y$2&lt;&gt;0,$Z$2&lt;&gt;0,DATE(YEAR(Z599),MONTH(Z599),DAY(Z599))&gt;=$Y$2,(DATE(YEAR(Z599),MONTH(Z599),DAY(Z599))&lt;=$Z$2),INDEX(Projects!$A$1:$O$1000,MATCH(Y599,Projects!$A$1:$A$1000,0),MATCH("Groupe",Projects!$A$1:$O$1,0))=$A$2),1,0)))</f>
      </c>
      <c r="AB599" s="47" t="str">
        <f>IF(AA599&lt;&gt;0,SUM($AA$4:AA599),0)</f>
      </c>
      <c r="AC599" s="1"/>
      <c r="AD599" s="17"/>
      <c r="AF599" t="str">
        <f>Projects!A597</f>
      </c>
      <c r="AG599" s="1" t="str">
        <f>Projects!D597</f>
      </c>
      <c r="AH599" s="47" t="str">
        <f>IF($A$2="Tous",
IF(AND($AF$2=0,$AG$2=0,DATE(YEAR(AG599),MONTH(AG599),DAY(AG599))&gt;=$O$6,(DATE(YEAR(AG599),MONTH(AG599),DAY(AG599))&lt;=$O$3)),1,
IF(AND($AF$2&lt;&gt;0,$AG$2&lt;&gt;0,DATE(YEAR(AG599),MONTH(AG599),DAY(AG599))&gt;=$AF$2,(DATE(YEAR(AG599),MONTH(AG599),DAY(AG599))&lt;=$AG$2)),1,0)),
IF(AND($AF$2=0,$AG$2=0,DATE(YEAR(AG599),MONTH(AG599),DAY(AG599))&gt;=$O$6,(DATE(YEAR(AG599),MONTH(AG599),DAY(AG599))&lt;=$O$3),INDEX(Projects!$A$1:$O$1000,MATCH(AF599,Projects!$A$1:$A$1000,0),MATCH("Groupe",Projects!$A$1:$O$1,0))=$A$2),1,
IF(AND($AF$2&lt;&gt;0,$AG$2&lt;&gt;0,DATE(YEAR(AG599),MONTH(AG599),DAY(AG599))&gt;=$AF$2,(DATE(YEAR(AG599),MONTH(AG599),DAY(AG599))&lt;=$AG$2),INDEX(Projects!$A$1:$O$1000,MATCH(AF599,Projects!$A$1:$A$1000,0),MATCH("Groupe",Projects!$A$1:$O$1,0))=$A$2),1,0)))</f>
      </c>
      <c r="AI599" s="47" t="str">
        <f>IF(AH599&lt;&gt;0,SUM($AH$4:AH599),0)</f>
      </c>
      <c r="AJ599" s="1"/>
      <c r="AK599" s="17"/>
      <c r="AM599" t="str">
        <f>Potentials!A597</f>
      </c>
      <c r="AN599" s="1" t="str">
        <f>Potentials!L597</f>
      </c>
      <c r="AO599" s="47" t="str">
        <f>IF(INDEX(Potentials!$A$1:$O$1000,MATCH(R599,Potentials!$A$1:$A$1000,0),MATCH("Origine setup",Potentials!$A$1:$O$1,0))&lt;&gt;"",0,
IF($A$2="Tous",
IF(AND($AM$2=0,$AN$2=0,DATE(YEAR(AN599),MONTH(AN599),DAY(AN599))&gt;=$O$6,(DATE(YEAR(AN599),MONTH(AN599),DAY(AN599))&lt;=$O$3),INDEX(Potentials!$A$1:$O$10000,MATCH(AM599,Potentials!$A$1:$A$1000,0),MATCH("Statut",Potentials!$A$1:$O$1,0))="9 -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IF(AND($AM$2&lt;&gt;0,$AN$2&lt;&gt;0,DATE(YEAR(AN599),MONTH(AN599),DAY(AN599))&gt;=$AM$2,(DATE(YEAR(AN599),MONTH(AN599),DAY(AN599))&lt;=$AN$2),INDEX(Potentials!$A$1:$O$10000,MATCH(AM599,Potentials!$A$1:$A$1000,0),MATCH("Statut",Potentials!$A$1:$O$1,0))="9 - Perdu"),1,0)),
IF(AND($AM$2=0,$AN$2=0,DATE(YEAR(AN599),MONTH(AN599),DAY(AN599))&gt;=$O$6,(DATE(YEAR(AN599),MONTH(AN599),DAY(AN599))&lt;=$O$3),INDEX(Potentials!$A$1:$O$1000,MATCH(AM599,Potentials!$A$1:$A$1000,0),MATCH("Groupe",Potentials!$A$1:$O$1,0))=$A$2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,MATCH(AM599,Potentials!$A$1:$A$1000,0),MATCH("Groupe",Potentials!$A$1:$O$1,0))=$A$2,INDEX(Potentials!$A$1:$O$10000,MATCH(AM599,Potentials!$A$1:$A$1000,0),MATCH("Statut",Potentials!$A$1:$O$1,0))="9 - Perdu"),1,0))))</f>
      </c>
      <c r="AP599" s="47" t="str">
        <f>IF(AO599&lt;&gt;0,SUM($AO$4:AO599),0)</f>
      </c>
      <c r="AQ599" s="1"/>
      <c r="AR599" s="17"/>
      <c r="AT599" t="str">
        <f>IF(COUNTIF($AT$4:AT598,Potentials!B597)&gt;0,"",Potentials!B597)</f>
      </c>
      <c r="AU599" s="2" t="str">
        <f t="array" ref="AU599" aca="1" ca="1">IF($A$2="Tous",SUMPRODUCT((Potentials!$F$2:$F$2000)*(Potentials!$B$2:$B$2000=AT599)*(Potentials!$E$2:$E$2000&lt;&gt;"8 - Gagne")*(Potentials!$E$2:$E$2000&lt;&gt;"9 - Perdu")*(Potentials!$E$2:$E$2000&lt;&gt;"10 - Gele"))
+SUMPRODUCT((Potentials!$F$2:$F$2000=0)*(Potentials!$B$2:$B$2000=AT599)*(Potentials!$D$2:$D$2000)*(Potentials!$E$2:$E$2000&lt;&gt;"8 - Gagne")*(Potentials!$E$2:$E$2000&lt;&gt;"9 - Perdu")*(Potentials!$E$2:$E$2000&lt;&gt;"10 - Gele")),
SUMPRODUCT((Potentials!$F$2:$F$2000)*(Potentials!$B$2:$B$2000=AT599)*(Potentials!$E$2:$E$2000&lt;&gt;"8 - Gagne")*(Potentials!$E$2:$E$2000&lt;&gt;"9 - Perdu")*(Potentials!$E$2:$E$2000&lt;&gt;"10 - Gele")*(Potentials!$O$2:$O$2000=$A$2))
+SUMPRODUCT((Potentials!$F$2:$F$2000=0)*(Potentials!$B$2:$B$2000=AT599)*(Potentials!$D$2:$D$2000)*(Potentials!$E$2:$E$2000&lt;&gt;"8 - Gagne")*(Potentials!$E$2:$E$2000&lt;&gt;"9 - Perdu")*(Potentials!$E$2:$E$2000&lt;&gt;"10 - Gele")*(Potentials!$O$2:$O$2000=$A$2)))</f>
      </c>
      <c r="BA599" t="str">
        <f>Potentials!A597</f>
      </c>
      <c r="BB599" s="2" t="str">
        <f t="array" ref="BB599" aca="1" ca="1">IF($A$2="Tous",SUMPRODUCT((Potentials!$F$2:$F$2000)*(Potentials!$A$2:$A$2000=BA599)*(Potentials!$E$2:$E$2000&lt;&gt;"8 - Gagne")*(Potentials!$E$2:$E$2000&lt;&gt;"9 - Perdu")*(Potentials!$E$2:$E$2000&lt;&gt;"10 - Gele"))
+SUMPRODUCT((Potentials!$F$2:$F$2000=0)*(Potentials!$A$2:$A$2000=BA599)*(Potentials!$D$2:$D$2000)*(Potentials!$E$2:$E$2000&lt;&gt;"8 - Gagne")*(Potentials!$E$2:$E$2000&lt;&gt;"9 - Perdu")*(Potentials!$E$2:$E$2000&lt;&gt;"10 - Gele")),
SUMPRODUCT((Potentials!$F$2:$F$2000)*(Potentials!$A$2:$A$2000=BA599)*(Potentials!$E$2:$E$2000&lt;&gt;"8 - Gagne")*(Potentials!$E$2:$E$2000&lt;&gt;"9 - Perdu")*(Potentials!$E$2:$E$2000&lt;&gt;"10 - Gele")*(Potentials!$O$2:$O$2000=$A$2))
+SUMPRODUCT((Potentials!$F$2:$F$2000=0)*(Potentials!$A$2:$A$2000=BA599)*(Potentials!$D$2:$D$2000)*(Potentials!$E$2:$E$2000&lt;&gt;"8 - Gagne")*(Potentials!$E$2:$E$2000&lt;&gt;"9 - Perdu")*(Potentials!$E$2:$E$2000&lt;&gt;"10 - Gele")*(Potentials!$O$2:$O$2000=$A$2)))</f>
      </c>
    </row>
    <row r="600" spans="1:113">
      <c r="R600" t="str">
        <f>Potentials!A598</f>
      </c>
      <c r="S600" s="1" t="str">
        <f>Potentials!M598</f>
      </c>
      <c r="T600" s="47" t="str">
        <f>IF(INDEX(Potentials!$A$1:$O$1000,MATCH(R600,Potentials!$A$1:$A$1000,0),MATCH("Origine setup",Potentials!$A$1:$O$1,0))&lt;&gt;"",0,
IF($A$2="Tous",
IF(AND($R$2=0,$S$2=0,DATE(YEAR(S600),MONTH(S600),DAY(S600))&gt;=$O$6,(DATE(YEAR(S600),MONTH(S600),DAY(S600))&lt;=$O$3),LEFT(R600,3)="PRA"),1,
IF(AND($R$2&lt;&gt;0,$S$2&lt;&gt;0,DATE(YEAR(S600),MONTH(S600),DAY(S600))&gt;=$R$2,(DATE(YEAR(S600),MONTH(S600),DAY(S600))&lt;=$S$2),LEFT(R600,3)="PRA"),1,0)),
IF(AND($R$2=0,$S$2=0,DATE(YEAR(S600),MONTH(S600),DAY(S600))&gt;=$O$6,(DATE(YEAR(S600),MONTH(S600),DAY(S600))&lt;=$O$3),INDEX(Potentials!$A$1:$O$1000,MATCH(R600,Potentials!$A$1:$A$1000,0),MATCH("Groupe",Potentials!$A$1:$O$1,0))=$A$2,LEFT(R600,3)="PRA"),1,
IF(AND($R$2&lt;&gt;0,$S$2&lt;&gt;0,DATE(YEAR(S600),MONTH(S600),DAY(S600))&gt;=$R$2,(DATE(YEAR(S600),MONTH(S600),DAY(S600))&lt;=$S$2),INDEX(Potentials!$A$1:$O$1000,MATCH(R600,Potentials!$A$1:$A$1000,0),MATCH("Groupe",Potentials!$A$1:$O$1,0))=$A$2,LEFT(R600,3)="PRA"),1,0))))</f>
      </c>
      <c r="U600" s="47" t="str">
        <f>IF(T600&lt;&gt;0,SUM($T$4:T600),0)</f>
      </c>
      <c r="V600" s="1"/>
      <c r="W600" s="17"/>
      <c r="Y600" t="str">
        <f>Projects!A598</f>
      </c>
      <c r="Z600" s="1" t="str">
        <f>Projects!I598</f>
      </c>
      <c r="AA600" s="47" t="str">
        <f>IF($A$2="Tous",
IF(AND($Y$2=0,$Z$2=0,DATE(YEAR(Z600),MONTH(Z600),DAY(Z600))&gt;=$O$6,(DATE(YEAR(Z600),MONTH(Z600),DAY(Z600))&lt;=$O$3)),1,
IF(AND($Y$2&lt;&gt;0,$Z$2&lt;&gt;0,DATE(YEAR(Z600),MONTH(Z600),DAY(Z600))&gt;=$Y$2,(DATE(YEAR(Z600),MONTH(Z600),DAY(Z600))&lt;=$Z$2)),1,0)),
IF(AND($Y$2=0,$Z$2=0,DATE(YEAR(Z600),MONTH(Z600),DAY(Z600))&gt;=$O$6,(DATE(YEAR(Z600),MONTH(Z600),DAY(Z600))&lt;=$O$3),INDEX(Projects!$A$1:$O$1000,MATCH(Y600,Projects!$A$1:$A$1000,0),MATCH("Groupe",Projects!$A$1:$O$1,0))=$A$2),1,
IF(AND($Y$2&lt;&gt;0,$Z$2&lt;&gt;0,DATE(YEAR(Z600),MONTH(Z600),DAY(Z600))&gt;=$Y$2,(DATE(YEAR(Z600),MONTH(Z600),DAY(Z600))&lt;=$Z$2),INDEX(Projects!$A$1:$O$1000,MATCH(Y600,Projects!$A$1:$A$1000,0),MATCH("Groupe",Projects!$A$1:$O$1,0))=$A$2),1,0)))</f>
      </c>
      <c r="AB600" s="47" t="str">
        <f>IF(AA600&lt;&gt;0,SUM($AA$4:AA600),0)</f>
      </c>
      <c r="AC600" s="1"/>
      <c r="AD600" s="17"/>
      <c r="AF600" t="str">
        <f>Projects!A598</f>
      </c>
      <c r="AG600" s="1" t="str">
        <f>Projects!D598</f>
      </c>
      <c r="AH600" s="47" t="str">
        <f>IF($A$2="Tous",
IF(AND($AF$2=0,$AG$2=0,DATE(YEAR(AG600),MONTH(AG600),DAY(AG600))&gt;=$O$6,(DATE(YEAR(AG600),MONTH(AG600),DAY(AG600))&lt;=$O$3)),1,
IF(AND($AF$2&lt;&gt;0,$AG$2&lt;&gt;0,DATE(YEAR(AG600),MONTH(AG600),DAY(AG600))&gt;=$AF$2,(DATE(YEAR(AG600),MONTH(AG600),DAY(AG600))&lt;=$AG$2)),1,0)),
IF(AND($AF$2=0,$AG$2=0,DATE(YEAR(AG600),MONTH(AG600),DAY(AG600))&gt;=$O$6,(DATE(YEAR(AG600),MONTH(AG600),DAY(AG600))&lt;=$O$3),INDEX(Projects!$A$1:$O$1000,MATCH(AF600,Projects!$A$1:$A$1000,0),MATCH("Groupe",Projects!$A$1:$O$1,0))=$A$2),1,
IF(AND($AF$2&lt;&gt;0,$AG$2&lt;&gt;0,DATE(YEAR(AG600),MONTH(AG600),DAY(AG600))&gt;=$AF$2,(DATE(YEAR(AG600),MONTH(AG600),DAY(AG600))&lt;=$AG$2),INDEX(Projects!$A$1:$O$1000,MATCH(AF600,Projects!$A$1:$A$1000,0),MATCH("Groupe",Projects!$A$1:$O$1,0))=$A$2),1,0)))</f>
      </c>
      <c r="AI600" s="47" t="str">
        <f>IF(AH600&lt;&gt;0,SUM($AH$4:AH600),0)</f>
      </c>
      <c r="AJ600" s="1"/>
      <c r="AK600" s="17"/>
      <c r="AM600" t="str">
        <f>Potentials!A598</f>
      </c>
      <c r="AN600" s="1" t="str">
        <f>Potentials!L598</f>
      </c>
      <c r="AO600" s="47" t="str">
        <f>IF(INDEX(Potentials!$A$1:$O$1000,MATCH(R600,Potentials!$A$1:$A$1000,0),MATCH("Origine setup",Potentials!$A$1:$O$1,0))&lt;&gt;"",0,
IF($A$2="Tous",
IF(AND($AM$2=0,$AN$2=0,DATE(YEAR(AN600),MONTH(AN600),DAY(AN600))&gt;=$O$6,(DATE(YEAR(AN600),MONTH(AN600),DAY(AN600))&lt;=$O$3),INDEX(Potentials!$A$1:$O$10000,MATCH(AM600,Potentials!$A$1:$A$1000,0),MATCH("Statut",Potentials!$A$1:$O$1,0))="9 -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IF(AND($AM$2&lt;&gt;0,$AN$2&lt;&gt;0,DATE(YEAR(AN600),MONTH(AN600),DAY(AN600))&gt;=$AM$2,(DATE(YEAR(AN600),MONTH(AN600),DAY(AN600))&lt;=$AN$2),INDEX(Potentials!$A$1:$O$10000,MATCH(AM600,Potentials!$A$1:$A$1000,0),MATCH("Statut",Potentials!$A$1:$O$1,0))="9 - Perdu"),1,0)),
IF(AND($AM$2=0,$AN$2=0,DATE(YEAR(AN600),MONTH(AN600),DAY(AN600))&gt;=$O$6,(DATE(YEAR(AN600),MONTH(AN600),DAY(AN600))&lt;=$O$3),INDEX(Potentials!$A$1:$O$1000,MATCH(AM600,Potentials!$A$1:$A$1000,0),MATCH("Groupe",Potentials!$A$1:$O$1,0))=$A$2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,MATCH(AM600,Potentials!$A$1:$A$1000,0),MATCH("Groupe",Potentials!$A$1:$O$1,0))=$A$2,INDEX(Potentials!$A$1:$O$10000,MATCH(AM600,Potentials!$A$1:$A$1000,0),MATCH("Statut",Potentials!$A$1:$O$1,0))="9 - Perdu"),1,0))))</f>
      </c>
      <c r="AP600" s="47" t="str">
        <f>IF(AO600&lt;&gt;0,SUM($AO$4:AO600),0)</f>
      </c>
      <c r="AQ600" s="1"/>
      <c r="AR600" s="17"/>
      <c r="AT600" t="str">
        <f>IF(COUNTIF($AT$4:AT599,Potentials!B598)&gt;0,"",Potentials!B598)</f>
      </c>
      <c r="AU600" s="2" t="str">
        <f t="array" ref="AU600" aca="1" ca="1">IF($A$2="Tous",SUMPRODUCT((Potentials!$F$2:$F$2000)*(Potentials!$B$2:$B$2000=AT600)*(Potentials!$E$2:$E$2000&lt;&gt;"8 - Gagne")*(Potentials!$E$2:$E$2000&lt;&gt;"9 - Perdu")*(Potentials!$E$2:$E$2000&lt;&gt;"10 - Gele"))
+SUMPRODUCT((Potentials!$F$2:$F$2000=0)*(Potentials!$B$2:$B$2000=AT600)*(Potentials!$D$2:$D$2000)*(Potentials!$E$2:$E$2000&lt;&gt;"8 - Gagne")*(Potentials!$E$2:$E$2000&lt;&gt;"9 - Perdu")*(Potentials!$E$2:$E$2000&lt;&gt;"10 - Gele")),
SUMPRODUCT((Potentials!$F$2:$F$2000)*(Potentials!$B$2:$B$2000=AT600)*(Potentials!$E$2:$E$2000&lt;&gt;"8 - Gagne")*(Potentials!$E$2:$E$2000&lt;&gt;"9 - Perdu")*(Potentials!$E$2:$E$2000&lt;&gt;"10 - Gele")*(Potentials!$O$2:$O$2000=$A$2))
+SUMPRODUCT((Potentials!$F$2:$F$2000=0)*(Potentials!$B$2:$B$2000=AT600)*(Potentials!$D$2:$D$2000)*(Potentials!$E$2:$E$2000&lt;&gt;"8 - Gagne")*(Potentials!$E$2:$E$2000&lt;&gt;"9 - Perdu")*(Potentials!$E$2:$E$2000&lt;&gt;"10 - Gele")*(Potentials!$O$2:$O$2000=$A$2)))</f>
      </c>
      <c r="BA600" t="str">
        <f>Potentials!A598</f>
      </c>
      <c r="BB600" s="2" t="str">
        <f t="array" ref="BB600" aca="1" ca="1">IF($A$2="Tous",SUMPRODUCT((Potentials!$F$2:$F$2000)*(Potentials!$A$2:$A$2000=BA600)*(Potentials!$E$2:$E$2000&lt;&gt;"8 - Gagne")*(Potentials!$E$2:$E$2000&lt;&gt;"9 - Perdu")*(Potentials!$E$2:$E$2000&lt;&gt;"10 - Gele"))
+SUMPRODUCT((Potentials!$F$2:$F$2000=0)*(Potentials!$A$2:$A$2000=BA600)*(Potentials!$D$2:$D$2000)*(Potentials!$E$2:$E$2000&lt;&gt;"8 - Gagne")*(Potentials!$E$2:$E$2000&lt;&gt;"9 - Perdu")*(Potentials!$E$2:$E$2000&lt;&gt;"10 - Gele")),
SUMPRODUCT((Potentials!$F$2:$F$2000)*(Potentials!$A$2:$A$2000=BA600)*(Potentials!$E$2:$E$2000&lt;&gt;"8 - Gagne")*(Potentials!$E$2:$E$2000&lt;&gt;"9 - Perdu")*(Potentials!$E$2:$E$2000&lt;&gt;"10 - Gele")*(Potentials!$O$2:$O$2000=$A$2))
+SUMPRODUCT((Potentials!$F$2:$F$2000=0)*(Potentials!$A$2:$A$2000=BA600)*(Potentials!$D$2:$D$2000)*(Potentials!$E$2:$E$2000&lt;&gt;"8 - Gagne")*(Potentials!$E$2:$E$2000&lt;&gt;"9 - Perdu")*(Potentials!$E$2:$E$2000&lt;&gt;"10 - Gele")*(Potentials!$O$2:$O$2000=$A$2)))</f>
      </c>
    </row>
    <row r="601" spans="1:113">
      <c r="R601" t="str">
        <f>Potentials!A599</f>
      </c>
      <c r="S601" s="1" t="str">
        <f>Potentials!M599</f>
      </c>
      <c r="T601" s="47" t="str">
        <f>IF(INDEX(Potentials!$A$1:$O$1000,MATCH(R601,Potentials!$A$1:$A$1000,0),MATCH("Origine setup",Potentials!$A$1:$O$1,0))&lt;&gt;"",0,
IF($A$2="Tous",
IF(AND($R$2=0,$S$2=0,DATE(YEAR(S601),MONTH(S601),DAY(S601))&gt;=$O$6,(DATE(YEAR(S601),MONTH(S601),DAY(S601))&lt;=$O$3),LEFT(R601,3)="PRA"),1,
IF(AND($R$2&lt;&gt;0,$S$2&lt;&gt;0,DATE(YEAR(S601),MONTH(S601),DAY(S601))&gt;=$R$2,(DATE(YEAR(S601),MONTH(S601),DAY(S601))&lt;=$S$2),LEFT(R601,3)="PRA"),1,0)),
IF(AND($R$2=0,$S$2=0,DATE(YEAR(S601),MONTH(S601),DAY(S601))&gt;=$O$6,(DATE(YEAR(S601),MONTH(S601),DAY(S601))&lt;=$O$3),INDEX(Potentials!$A$1:$O$1000,MATCH(R601,Potentials!$A$1:$A$1000,0),MATCH("Groupe",Potentials!$A$1:$O$1,0))=$A$2,LEFT(R601,3)="PRA"),1,
IF(AND($R$2&lt;&gt;0,$S$2&lt;&gt;0,DATE(YEAR(S601),MONTH(S601),DAY(S601))&gt;=$R$2,(DATE(YEAR(S601),MONTH(S601),DAY(S601))&lt;=$S$2),INDEX(Potentials!$A$1:$O$1000,MATCH(R601,Potentials!$A$1:$A$1000,0),MATCH("Groupe",Potentials!$A$1:$O$1,0))=$A$2,LEFT(R601,3)="PRA"),1,0))))</f>
      </c>
      <c r="U601" s="47" t="str">
        <f>IF(T601&lt;&gt;0,SUM($T$4:T601),0)</f>
      </c>
      <c r="V601" s="1"/>
      <c r="W601" s="17"/>
      <c r="Y601" t="str">
        <f>Projects!A599</f>
      </c>
      <c r="Z601" s="1" t="str">
        <f>Projects!I599</f>
      </c>
      <c r="AA601" s="47" t="str">
        <f>IF($A$2="Tous",
IF(AND($Y$2=0,$Z$2=0,DATE(YEAR(Z601),MONTH(Z601),DAY(Z601))&gt;=$O$6,(DATE(YEAR(Z601),MONTH(Z601),DAY(Z601))&lt;=$O$3)),1,
IF(AND($Y$2&lt;&gt;0,$Z$2&lt;&gt;0,DATE(YEAR(Z601),MONTH(Z601),DAY(Z601))&gt;=$Y$2,(DATE(YEAR(Z601),MONTH(Z601),DAY(Z601))&lt;=$Z$2)),1,0)),
IF(AND($Y$2=0,$Z$2=0,DATE(YEAR(Z601),MONTH(Z601),DAY(Z601))&gt;=$O$6,(DATE(YEAR(Z601),MONTH(Z601),DAY(Z601))&lt;=$O$3),INDEX(Projects!$A$1:$O$1000,MATCH(Y601,Projects!$A$1:$A$1000,0),MATCH("Groupe",Projects!$A$1:$O$1,0))=$A$2),1,
IF(AND($Y$2&lt;&gt;0,$Z$2&lt;&gt;0,DATE(YEAR(Z601),MONTH(Z601),DAY(Z601))&gt;=$Y$2,(DATE(YEAR(Z601),MONTH(Z601),DAY(Z601))&lt;=$Z$2),INDEX(Projects!$A$1:$O$1000,MATCH(Y601,Projects!$A$1:$A$1000,0),MATCH("Groupe",Projects!$A$1:$O$1,0))=$A$2),1,0)))</f>
      </c>
      <c r="AB601" s="47" t="str">
        <f>IF(AA601&lt;&gt;0,SUM($AA$4:AA601),0)</f>
      </c>
      <c r="AC601" s="1"/>
      <c r="AD601" s="17"/>
      <c r="AF601" t="str">
        <f>Projects!A599</f>
      </c>
      <c r="AG601" s="1" t="str">
        <f>Projects!D599</f>
      </c>
      <c r="AH601" s="47" t="str">
        <f>IF($A$2="Tous",
IF(AND($AF$2=0,$AG$2=0,DATE(YEAR(AG601),MONTH(AG601),DAY(AG601))&gt;=$O$6,(DATE(YEAR(AG601),MONTH(AG601),DAY(AG601))&lt;=$O$3)),1,
IF(AND($AF$2&lt;&gt;0,$AG$2&lt;&gt;0,DATE(YEAR(AG601),MONTH(AG601),DAY(AG601))&gt;=$AF$2,(DATE(YEAR(AG601),MONTH(AG601),DAY(AG601))&lt;=$AG$2)),1,0)),
IF(AND($AF$2=0,$AG$2=0,DATE(YEAR(AG601),MONTH(AG601),DAY(AG601))&gt;=$O$6,(DATE(YEAR(AG601),MONTH(AG601),DAY(AG601))&lt;=$O$3),INDEX(Projects!$A$1:$O$1000,MATCH(AF601,Projects!$A$1:$A$1000,0),MATCH("Groupe",Projects!$A$1:$O$1,0))=$A$2),1,
IF(AND($AF$2&lt;&gt;0,$AG$2&lt;&gt;0,DATE(YEAR(AG601),MONTH(AG601),DAY(AG601))&gt;=$AF$2,(DATE(YEAR(AG601),MONTH(AG601),DAY(AG601))&lt;=$AG$2),INDEX(Projects!$A$1:$O$1000,MATCH(AF601,Projects!$A$1:$A$1000,0),MATCH("Groupe",Projects!$A$1:$O$1,0))=$A$2),1,0)))</f>
      </c>
      <c r="AI601" s="47" t="str">
        <f>IF(AH601&lt;&gt;0,SUM($AH$4:AH601),0)</f>
      </c>
      <c r="AJ601" s="1"/>
      <c r="AK601" s="17"/>
      <c r="AM601" t="str">
        <f>Potentials!A599</f>
      </c>
      <c r="AN601" s="1" t="str">
        <f>Potentials!L599</f>
      </c>
      <c r="AO601" s="47" t="str">
        <f>IF(INDEX(Potentials!$A$1:$O$1000,MATCH(R601,Potentials!$A$1:$A$1000,0),MATCH("Origine setup",Potentials!$A$1:$O$1,0))&lt;&gt;"",0,
IF($A$2="Tous",
IF(AND($AM$2=0,$AN$2=0,DATE(YEAR(AN601),MONTH(AN601),DAY(AN601))&gt;=$O$6,(DATE(YEAR(AN601),MONTH(AN601),DAY(AN601))&lt;=$O$3),INDEX(Potentials!$A$1:$O$10000,MATCH(AM601,Potentials!$A$1:$A$1000,0),MATCH("Statut",Potentials!$A$1:$O$1,0))="9 -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IF(AND($AM$2&lt;&gt;0,$AN$2&lt;&gt;0,DATE(YEAR(AN601),MONTH(AN601),DAY(AN601))&gt;=$AM$2,(DATE(YEAR(AN601),MONTH(AN601),DAY(AN601))&lt;=$AN$2),INDEX(Potentials!$A$1:$O$10000,MATCH(AM601,Potentials!$A$1:$A$1000,0),MATCH("Statut",Potentials!$A$1:$O$1,0))="9 - Perdu"),1,0)),
IF(AND($AM$2=0,$AN$2=0,DATE(YEAR(AN601),MONTH(AN601),DAY(AN601))&gt;=$O$6,(DATE(YEAR(AN601),MONTH(AN601),DAY(AN601))&lt;=$O$3),INDEX(Potentials!$A$1:$O$1000,MATCH(AM601,Potentials!$A$1:$A$1000,0),MATCH("Groupe",Potentials!$A$1:$O$1,0))=$A$2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,MATCH(AM601,Potentials!$A$1:$A$1000,0),MATCH("Groupe",Potentials!$A$1:$O$1,0))=$A$2,INDEX(Potentials!$A$1:$O$10000,MATCH(AM601,Potentials!$A$1:$A$1000,0),MATCH("Statut",Potentials!$A$1:$O$1,0))="9 - Perdu"),1,0))))</f>
      </c>
      <c r="AP601" s="47" t="str">
        <f>IF(AO601&lt;&gt;0,SUM($AO$4:AO601),0)</f>
      </c>
      <c r="AQ601" s="1"/>
      <c r="AR601" s="17"/>
      <c r="AT601" t="str">
        <f>IF(COUNTIF($AT$4:AT600,Potentials!B599)&gt;0,"",Potentials!B599)</f>
      </c>
      <c r="AU601" s="2" t="str">
        <f t="array" ref="AU601" aca="1" ca="1">IF($A$2="Tous",SUMPRODUCT((Potentials!$F$2:$F$2000)*(Potentials!$B$2:$B$2000=AT601)*(Potentials!$E$2:$E$2000&lt;&gt;"8 - Gagne")*(Potentials!$E$2:$E$2000&lt;&gt;"9 - Perdu")*(Potentials!$E$2:$E$2000&lt;&gt;"10 - Gele"))
+SUMPRODUCT((Potentials!$F$2:$F$2000=0)*(Potentials!$B$2:$B$2000=AT601)*(Potentials!$D$2:$D$2000)*(Potentials!$E$2:$E$2000&lt;&gt;"8 - Gagne")*(Potentials!$E$2:$E$2000&lt;&gt;"9 - Perdu")*(Potentials!$E$2:$E$2000&lt;&gt;"10 - Gele")),
SUMPRODUCT((Potentials!$F$2:$F$2000)*(Potentials!$B$2:$B$2000=AT601)*(Potentials!$E$2:$E$2000&lt;&gt;"8 - Gagne")*(Potentials!$E$2:$E$2000&lt;&gt;"9 - Perdu")*(Potentials!$E$2:$E$2000&lt;&gt;"10 - Gele")*(Potentials!$O$2:$O$2000=$A$2))
+SUMPRODUCT((Potentials!$F$2:$F$2000=0)*(Potentials!$B$2:$B$2000=AT601)*(Potentials!$D$2:$D$2000)*(Potentials!$E$2:$E$2000&lt;&gt;"8 - Gagne")*(Potentials!$E$2:$E$2000&lt;&gt;"9 - Perdu")*(Potentials!$E$2:$E$2000&lt;&gt;"10 - Gele")*(Potentials!$O$2:$O$2000=$A$2)))</f>
      </c>
      <c r="BA601" t="str">
        <f>Potentials!A599</f>
      </c>
      <c r="BB601" s="2" t="str">
        <f t="array" ref="BB601" aca="1" ca="1">IF($A$2="Tous",SUMPRODUCT((Potentials!$F$2:$F$2000)*(Potentials!$A$2:$A$2000=BA601)*(Potentials!$E$2:$E$2000&lt;&gt;"8 - Gagne")*(Potentials!$E$2:$E$2000&lt;&gt;"9 - Perdu")*(Potentials!$E$2:$E$2000&lt;&gt;"10 - Gele"))
+SUMPRODUCT((Potentials!$F$2:$F$2000=0)*(Potentials!$A$2:$A$2000=BA601)*(Potentials!$D$2:$D$2000)*(Potentials!$E$2:$E$2000&lt;&gt;"8 - Gagne")*(Potentials!$E$2:$E$2000&lt;&gt;"9 - Perdu")*(Potentials!$E$2:$E$2000&lt;&gt;"10 - Gele")),
SUMPRODUCT((Potentials!$F$2:$F$2000)*(Potentials!$A$2:$A$2000=BA601)*(Potentials!$E$2:$E$2000&lt;&gt;"8 - Gagne")*(Potentials!$E$2:$E$2000&lt;&gt;"9 - Perdu")*(Potentials!$E$2:$E$2000&lt;&gt;"10 - Gele")*(Potentials!$O$2:$O$2000=$A$2))
+SUMPRODUCT((Potentials!$F$2:$F$2000=0)*(Potentials!$A$2:$A$2000=BA601)*(Potentials!$D$2:$D$2000)*(Potentials!$E$2:$E$2000&lt;&gt;"8 - Gagne")*(Potentials!$E$2:$E$2000&lt;&gt;"9 - Perdu")*(Potentials!$E$2:$E$2000&lt;&gt;"10 - Gele")*(Potentials!$O$2:$O$2000=$A$2)))</f>
      </c>
    </row>
    <row r="602" spans="1:113">
      <c r="R602" t="str">
        <f>Potentials!A600</f>
      </c>
      <c r="S602" s="1" t="str">
        <f>Potentials!M600</f>
      </c>
      <c r="T602" s="47" t="str">
        <f>IF(INDEX(Potentials!$A$1:$O$1000,MATCH(R602,Potentials!$A$1:$A$1000,0),MATCH("Origine setup",Potentials!$A$1:$O$1,0))&lt;&gt;"",0,
IF($A$2="Tous",
IF(AND($R$2=0,$S$2=0,DATE(YEAR(S602),MONTH(S602),DAY(S602))&gt;=$O$6,(DATE(YEAR(S602),MONTH(S602),DAY(S602))&lt;=$O$3),LEFT(R602,3)="PRA"),1,
IF(AND($R$2&lt;&gt;0,$S$2&lt;&gt;0,DATE(YEAR(S602),MONTH(S602),DAY(S602))&gt;=$R$2,(DATE(YEAR(S602),MONTH(S602),DAY(S602))&lt;=$S$2),LEFT(R602,3)="PRA"),1,0)),
IF(AND($R$2=0,$S$2=0,DATE(YEAR(S602),MONTH(S602),DAY(S602))&gt;=$O$6,(DATE(YEAR(S602),MONTH(S602),DAY(S602))&lt;=$O$3),INDEX(Potentials!$A$1:$O$1000,MATCH(R602,Potentials!$A$1:$A$1000,0),MATCH("Groupe",Potentials!$A$1:$O$1,0))=$A$2,LEFT(R602,3)="PRA"),1,
IF(AND($R$2&lt;&gt;0,$S$2&lt;&gt;0,DATE(YEAR(S602),MONTH(S602),DAY(S602))&gt;=$R$2,(DATE(YEAR(S602),MONTH(S602),DAY(S602))&lt;=$S$2),INDEX(Potentials!$A$1:$O$1000,MATCH(R602,Potentials!$A$1:$A$1000,0),MATCH("Groupe",Potentials!$A$1:$O$1,0))=$A$2,LEFT(R602,3)="PRA"),1,0))))</f>
      </c>
      <c r="U602" s="47" t="str">
        <f>IF(T602&lt;&gt;0,SUM($T$4:T602),0)</f>
      </c>
      <c r="V602" s="1"/>
      <c r="W602" s="17"/>
      <c r="Y602" t="str">
        <f>Projects!A600</f>
      </c>
      <c r="Z602" s="1" t="str">
        <f>Projects!I600</f>
      </c>
      <c r="AA602" s="47" t="str">
        <f>IF($A$2="Tous",
IF(AND($Y$2=0,$Z$2=0,DATE(YEAR(Z602),MONTH(Z602),DAY(Z602))&gt;=$O$6,(DATE(YEAR(Z602),MONTH(Z602),DAY(Z602))&lt;=$O$3)),1,
IF(AND($Y$2&lt;&gt;0,$Z$2&lt;&gt;0,DATE(YEAR(Z602),MONTH(Z602),DAY(Z602))&gt;=$Y$2,(DATE(YEAR(Z602),MONTH(Z602),DAY(Z602))&lt;=$Z$2)),1,0)),
IF(AND($Y$2=0,$Z$2=0,DATE(YEAR(Z602),MONTH(Z602),DAY(Z602))&gt;=$O$6,(DATE(YEAR(Z602),MONTH(Z602),DAY(Z602))&lt;=$O$3),INDEX(Projects!$A$1:$O$1000,MATCH(Y602,Projects!$A$1:$A$1000,0),MATCH("Groupe",Projects!$A$1:$O$1,0))=$A$2),1,
IF(AND($Y$2&lt;&gt;0,$Z$2&lt;&gt;0,DATE(YEAR(Z602),MONTH(Z602),DAY(Z602))&gt;=$Y$2,(DATE(YEAR(Z602),MONTH(Z602),DAY(Z602))&lt;=$Z$2),INDEX(Projects!$A$1:$O$1000,MATCH(Y602,Projects!$A$1:$A$1000,0),MATCH("Groupe",Projects!$A$1:$O$1,0))=$A$2),1,0)))</f>
      </c>
      <c r="AB602" s="47" t="str">
        <f>IF(AA602&lt;&gt;0,SUM($AA$4:AA602),0)</f>
      </c>
      <c r="AC602" s="1"/>
      <c r="AD602" s="17"/>
      <c r="AF602" t="str">
        <f>Projects!A600</f>
      </c>
      <c r="AG602" s="1" t="str">
        <f>Projects!D600</f>
      </c>
      <c r="AH602" s="47" t="str">
        <f>IF($A$2="Tous",
IF(AND($AF$2=0,$AG$2=0,DATE(YEAR(AG602),MONTH(AG602),DAY(AG602))&gt;=$O$6,(DATE(YEAR(AG602),MONTH(AG602),DAY(AG602))&lt;=$O$3)),1,
IF(AND($AF$2&lt;&gt;0,$AG$2&lt;&gt;0,DATE(YEAR(AG602),MONTH(AG602),DAY(AG602))&gt;=$AF$2,(DATE(YEAR(AG602),MONTH(AG602),DAY(AG602))&lt;=$AG$2)),1,0)),
IF(AND($AF$2=0,$AG$2=0,DATE(YEAR(AG602),MONTH(AG602),DAY(AG602))&gt;=$O$6,(DATE(YEAR(AG602),MONTH(AG602),DAY(AG602))&lt;=$O$3),INDEX(Projects!$A$1:$O$1000,MATCH(AF602,Projects!$A$1:$A$1000,0),MATCH("Groupe",Projects!$A$1:$O$1,0))=$A$2),1,
IF(AND($AF$2&lt;&gt;0,$AG$2&lt;&gt;0,DATE(YEAR(AG602),MONTH(AG602),DAY(AG602))&gt;=$AF$2,(DATE(YEAR(AG602),MONTH(AG602),DAY(AG602))&lt;=$AG$2),INDEX(Projects!$A$1:$O$1000,MATCH(AF602,Projects!$A$1:$A$1000,0),MATCH("Groupe",Projects!$A$1:$O$1,0))=$A$2),1,0)))</f>
      </c>
      <c r="AI602" s="47" t="str">
        <f>IF(AH602&lt;&gt;0,SUM($AH$4:AH602),0)</f>
      </c>
      <c r="AJ602" s="1"/>
      <c r="AK602" s="17"/>
      <c r="AM602" t="str">
        <f>Potentials!A600</f>
      </c>
      <c r="AN602" s="1" t="str">
        <f>Potentials!L600</f>
      </c>
      <c r="AO602" s="47" t="str">
        <f>IF(INDEX(Potentials!$A$1:$O$1000,MATCH(R602,Potentials!$A$1:$A$1000,0),MATCH("Origine setup",Potentials!$A$1:$O$1,0))&lt;&gt;"",0,
IF($A$2="Tous",
IF(AND($AM$2=0,$AN$2=0,DATE(YEAR(AN602),MONTH(AN602),DAY(AN602))&gt;=$O$6,(DATE(YEAR(AN602),MONTH(AN602),DAY(AN602))&lt;=$O$3),INDEX(Potentials!$A$1:$O$10000,MATCH(AM602,Potentials!$A$1:$A$1000,0),MATCH("Statut",Potentials!$A$1:$O$1,0))="9 -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IF(AND($AM$2&lt;&gt;0,$AN$2&lt;&gt;0,DATE(YEAR(AN602),MONTH(AN602),DAY(AN602))&gt;=$AM$2,(DATE(YEAR(AN602),MONTH(AN602),DAY(AN602))&lt;=$AN$2),INDEX(Potentials!$A$1:$O$10000,MATCH(AM602,Potentials!$A$1:$A$1000,0),MATCH("Statut",Potentials!$A$1:$O$1,0))="9 - Perdu"),1,0)),
IF(AND($AM$2=0,$AN$2=0,DATE(YEAR(AN602),MONTH(AN602),DAY(AN602))&gt;=$O$6,(DATE(YEAR(AN602),MONTH(AN602),DAY(AN602))&lt;=$O$3),INDEX(Potentials!$A$1:$O$1000,MATCH(AM602,Potentials!$A$1:$A$1000,0),MATCH("Groupe",Potentials!$A$1:$O$1,0))=$A$2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,MATCH(AM602,Potentials!$A$1:$A$1000,0),MATCH("Groupe",Potentials!$A$1:$O$1,0))=$A$2,INDEX(Potentials!$A$1:$O$10000,MATCH(AM602,Potentials!$A$1:$A$1000,0),MATCH("Statut",Potentials!$A$1:$O$1,0))="9 - Perdu"),1,0))))</f>
      </c>
      <c r="AP602" s="47" t="str">
        <f>IF(AO602&lt;&gt;0,SUM($AO$4:AO602),0)</f>
      </c>
      <c r="AQ602" s="1"/>
      <c r="AR602" s="17"/>
      <c r="AT602" t="str">
        <f>IF(COUNTIF($AT$4:AT601,Potentials!B600)&gt;0,"",Potentials!B600)</f>
      </c>
      <c r="AU602" s="2" t="str">
        <f t="array" ref="AU602" aca="1" ca="1">IF($A$2="Tous",SUMPRODUCT((Potentials!$F$2:$F$2000)*(Potentials!$B$2:$B$2000=AT602)*(Potentials!$E$2:$E$2000&lt;&gt;"8 - Gagne")*(Potentials!$E$2:$E$2000&lt;&gt;"9 - Perdu")*(Potentials!$E$2:$E$2000&lt;&gt;"10 - Gele"))
+SUMPRODUCT((Potentials!$F$2:$F$2000=0)*(Potentials!$B$2:$B$2000=AT602)*(Potentials!$D$2:$D$2000)*(Potentials!$E$2:$E$2000&lt;&gt;"8 - Gagne")*(Potentials!$E$2:$E$2000&lt;&gt;"9 - Perdu")*(Potentials!$E$2:$E$2000&lt;&gt;"10 - Gele")),
SUMPRODUCT((Potentials!$F$2:$F$2000)*(Potentials!$B$2:$B$2000=AT602)*(Potentials!$E$2:$E$2000&lt;&gt;"8 - Gagne")*(Potentials!$E$2:$E$2000&lt;&gt;"9 - Perdu")*(Potentials!$E$2:$E$2000&lt;&gt;"10 - Gele")*(Potentials!$O$2:$O$2000=$A$2))
+SUMPRODUCT((Potentials!$F$2:$F$2000=0)*(Potentials!$B$2:$B$2000=AT602)*(Potentials!$D$2:$D$2000)*(Potentials!$E$2:$E$2000&lt;&gt;"8 - Gagne")*(Potentials!$E$2:$E$2000&lt;&gt;"9 - Perdu")*(Potentials!$E$2:$E$2000&lt;&gt;"10 - Gele")*(Potentials!$O$2:$O$2000=$A$2)))</f>
      </c>
      <c r="BA602" t="str">
        <f>Potentials!A600</f>
      </c>
      <c r="BB602" s="2" t="str">
        <f t="array" ref="BB602" aca="1" ca="1">IF($A$2="Tous",SUMPRODUCT((Potentials!$F$2:$F$2000)*(Potentials!$A$2:$A$2000=BA602)*(Potentials!$E$2:$E$2000&lt;&gt;"8 - Gagne")*(Potentials!$E$2:$E$2000&lt;&gt;"9 - Perdu")*(Potentials!$E$2:$E$2000&lt;&gt;"10 - Gele"))
+SUMPRODUCT((Potentials!$F$2:$F$2000=0)*(Potentials!$A$2:$A$2000=BA602)*(Potentials!$D$2:$D$2000)*(Potentials!$E$2:$E$2000&lt;&gt;"8 - Gagne")*(Potentials!$E$2:$E$2000&lt;&gt;"9 - Perdu")*(Potentials!$E$2:$E$2000&lt;&gt;"10 - Gele")),
SUMPRODUCT((Potentials!$F$2:$F$2000)*(Potentials!$A$2:$A$2000=BA602)*(Potentials!$E$2:$E$2000&lt;&gt;"8 - Gagne")*(Potentials!$E$2:$E$2000&lt;&gt;"9 - Perdu")*(Potentials!$E$2:$E$2000&lt;&gt;"10 - Gele")*(Potentials!$O$2:$O$2000=$A$2))
+SUMPRODUCT((Potentials!$F$2:$F$2000=0)*(Potentials!$A$2:$A$2000=BA602)*(Potentials!$D$2:$D$2000)*(Potentials!$E$2:$E$2000&lt;&gt;"8 - Gagne")*(Potentials!$E$2:$E$2000&lt;&gt;"9 - Perdu")*(Potentials!$E$2:$E$2000&lt;&gt;"10 - Gele")*(Potentials!$O$2:$O$2000=$A$2)))</f>
      </c>
    </row>
    <row r="603" spans="1:113">
      <c r="R603" t="str">
        <f>Potentials!A601</f>
      </c>
      <c r="S603" s="1" t="str">
        <f>Potentials!M601</f>
      </c>
      <c r="T603" s="47" t="str">
        <f>IF(INDEX(Potentials!$A$1:$O$1000,MATCH(R603,Potentials!$A$1:$A$1000,0),MATCH("Origine setup",Potentials!$A$1:$O$1,0))&lt;&gt;"",0,
IF($A$2="Tous",
IF(AND($R$2=0,$S$2=0,DATE(YEAR(S603),MONTH(S603),DAY(S603))&gt;=$O$6,(DATE(YEAR(S603),MONTH(S603),DAY(S603))&lt;=$O$3),LEFT(R603,3)="PRA"),1,
IF(AND($R$2&lt;&gt;0,$S$2&lt;&gt;0,DATE(YEAR(S603),MONTH(S603),DAY(S603))&gt;=$R$2,(DATE(YEAR(S603),MONTH(S603),DAY(S603))&lt;=$S$2),LEFT(R603,3)="PRA"),1,0)),
IF(AND($R$2=0,$S$2=0,DATE(YEAR(S603),MONTH(S603),DAY(S603))&gt;=$O$6,(DATE(YEAR(S603),MONTH(S603),DAY(S603))&lt;=$O$3),INDEX(Potentials!$A$1:$O$1000,MATCH(R603,Potentials!$A$1:$A$1000,0),MATCH("Groupe",Potentials!$A$1:$O$1,0))=$A$2,LEFT(R603,3)="PRA"),1,
IF(AND($R$2&lt;&gt;0,$S$2&lt;&gt;0,DATE(YEAR(S603),MONTH(S603),DAY(S603))&gt;=$R$2,(DATE(YEAR(S603),MONTH(S603),DAY(S603))&lt;=$S$2),INDEX(Potentials!$A$1:$O$1000,MATCH(R603,Potentials!$A$1:$A$1000,0),MATCH("Groupe",Potentials!$A$1:$O$1,0))=$A$2,LEFT(R603,3)="PRA"),1,0))))</f>
      </c>
      <c r="U603" s="47" t="str">
        <f>IF(T603&lt;&gt;0,SUM($T$4:T603),0)</f>
      </c>
      <c r="V603" s="1"/>
      <c r="W603" s="17"/>
      <c r="Y603" t="str">
        <f>Projects!A601</f>
      </c>
      <c r="Z603" s="1" t="str">
        <f>Projects!I601</f>
      </c>
      <c r="AA603" s="47" t="str">
        <f>IF($A$2="Tous",
IF(AND($Y$2=0,$Z$2=0,DATE(YEAR(Z603),MONTH(Z603),DAY(Z603))&gt;=$O$6,(DATE(YEAR(Z603),MONTH(Z603),DAY(Z603))&lt;=$O$3)),1,
IF(AND($Y$2&lt;&gt;0,$Z$2&lt;&gt;0,DATE(YEAR(Z603),MONTH(Z603),DAY(Z603))&gt;=$Y$2,(DATE(YEAR(Z603),MONTH(Z603),DAY(Z603))&lt;=$Z$2)),1,0)),
IF(AND($Y$2=0,$Z$2=0,DATE(YEAR(Z603),MONTH(Z603),DAY(Z603))&gt;=$O$6,(DATE(YEAR(Z603),MONTH(Z603),DAY(Z603))&lt;=$O$3),INDEX(Projects!$A$1:$O$1000,MATCH(Y603,Projects!$A$1:$A$1000,0),MATCH("Groupe",Projects!$A$1:$O$1,0))=$A$2),1,
IF(AND($Y$2&lt;&gt;0,$Z$2&lt;&gt;0,DATE(YEAR(Z603),MONTH(Z603),DAY(Z603))&gt;=$Y$2,(DATE(YEAR(Z603),MONTH(Z603),DAY(Z603))&lt;=$Z$2),INDEX(Projects!$A$1:$O$1000,MATCH(Y603,Projects!$A$1:$A$1000,0),MATCH("Groupe",Projects!$A$1:$O$1,0))=$A$2),1,0)))</f>
      </c>
      <c r="AB603" s="47" t="str">
        <f>IF(AA603&lt;&gt;0,SUM($AA$4:AA603),0)</f>
      </c>
      <c r="AC603" s="1"/>
      <c r="AD603" s="17"/>
      <c r="AF603" t="str">
        <f>Projects!A601</f>
      </c>
      <c r="AG603" s="1" t="str">
        <f>Projects!D601</f>
      </c>
      <c r="AH603" s="47" t="str">
        <f>IF($A$2="Tous",
IF(AND($AF$2=0,$AG$2=0,DATE(YEAR(AG603),MONTH(AG603),DAY(AG603))&gt;=$O$6,(DATE(YEAR(AG603),MONTH(AG603),DAY(AG603))&lt;=$O$3)),1,
IF(AND($AF$2&lt;&gt;0,$AG$2&lt;&gt;0,DATE(YEAR(AG603),MONTH(AG603),DAY(AG603))&gt;=$AF$2,(DATE(YEAR(AG603),MONTH(AG603),DAY(AG603))&lt;=$AG$2)),1,0)),
IF(AND($AF$2=0,$AG$2=0,DATE(YEAR(AG603),MONTH(AG603),DAY(AG603))&gt;=$O$6,(DATE(YEAR(AG603),MONTH(AG603),DAY(AG603))&lt;=$O$3),INDEX(Projects!$A$1:$O$1000,MATCH(AF603,Projects!$A$1:$A$1000,0),MATCH("Groupe",Projects!$A$1:$O$1,0))=$A$2),1,
IF(AND($AF$2&lt;&gt;0,$AG$2&lt;&gt;0,DATE(YEAR(AG603),MONTH(AG603),DAY(AG603))&gt;=$AF$2,(DATE(YEAR(AG603),MONTH(AG603),DAY(AG603))&lt;=$AG$2),INDEX(Projects!$A$1:$O$1000,MATCH(AF603,Projects!$A$1:$A$1000,0),MATCH("Groupe",Projects!$A$1:$O$1,0))=$A$2),1,0)))</f>
      </c>
      <c r="AI603" s="47" t="str">
        <f>IF(AH603&lt;&gt;0,SUM($AH$4:AH603),0)</f>
      </c>
      <c r="AJ603" s="1"/>
      <c r="AK603" s="17"/>
      <c r="AM603" t="str">
        <f>Potentials!A601</f>
      </c>
      <c r="AN603" s="1" t="str">
        <f>Potentials!L601</f>
      </c>
      <c r="AO603" s="47" t="str">
        <f>IF(INDEX(Potentials!$A$1:$O$1000,MATCH(R603,Potentials!$A$1:$A$1000,0),MATCH("Origine setup",Potentials!$A$1:$O$1,0))&lt;&gt;"",0,
IF($A$2="Tous",
IF(AND($AM$2=0,$AN$2=0,DATE(YEAR(AN603),MONTH(AN603),DAY(AN603))&gt;=$O$6,(DATE(YEAR(AN603),MONTH(AN603),DAY(AN603))&lt;=$O$3),INDEX(Potentials!$A$1:$O$10000,MATCH(AM603,Potentials!$A$1:$A$1000,0),MATCH("Statut",Potentials!$A$1:$O$1,0))="9 -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IF(AND($AM$2&lt;&gt;0,$AN$2&lt;&gt;0,DATE(YEAR(AN603),MONTH(AN603),DAY(AN603))&gt;=$AM$2,(DATE(YEAR(AN603),MONTH(AN603),DAY(AN603))&lt;=$AN$2),INDEX(Potentials!$A$1:$O$10000,MATCH(AM603,Potentials!$A$1:$A$1000,0),MATCH("Statut",Potentials!$A$1:$O$1,0))="9 - Perdu"),1,0)),
IF(AND($AM$2=0,$AN$2=0,DATE(YEAR(AN603),MONTH(AN603),DAY(AN603))&gt;=$O$6,(DATE(YEAR(AN603),MONTH(AN603),DAY(AN603))&lt;=$O$3),INDEX(Potentials!$A$1:$O$1000,MATCH(AM603,Potentials!$A$1:$A$1000,0),MATCH("Groupe",Potentials!$A$1:$O$1,0))=$A$2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,MATCH(AM603,Potentials!$A$1:$A$1000,0),MATCH("Groupe",Potentials!$A$1:$O$1,0))=$A$2,INDEX(Potentials!$A$1:$O$10000,MATCH(AM603,Potentials!$A$1:$A$1000,0),MATCH("Statut",Potentials!$A$1:$O$1,0))="9 - Perdu"),1,0))))</f>
      </c>
      <c r="AP603" s="47" t="str">
        <f>IF(AO603&lt;&gt;0,SUM($AO$4:AO603),0)</f>
      </c>
      <c r="AQ603" s="1"/>
      <c r="AR603" s="17"/>
      <c r="AT603" t="str">
        <f>IF(COUNTIF($AT$4:AT602,Potentials!B601)&gt;0,"",Potentials!B601)</f>
      </c>
      <c r="AU603" s="2" t="str">
        <f t="array" ref="AU603" aca="1" ca="1">IF($A$2="Tous",SUMPRODUCT((Potentials!$F$2:$F$2000)*(Potentials!$B$2:$B$2000=AT603)*(Potentials!$E$2:$E$2000&lt;&gt;"8 - Gagne")*(Potentials!$E$2:$E$2000&lt;&gt;"9 - Perdu")*(Potentials!$E$2:$E$2000&lt;&gt;"10 - Gele"))
+SUMPRODUCT((Potentials!$F$2:$F$2000=0)*(Potentials!$B$2:$B$2000=AT603)*(Potentials!$D$2:$D$2000)*(Potentials!$E$2:$E$2000&lt;&gt;"8 - Gagne")*(Potentials!$E$2:$E$2000&lt;&gt;"9 - Perdu")*(Potentials!$E$2:$E$2000&lt;&gt;"10 - Gele")),
SUMPRODUCT((Potentials!$F$2:$F$2000)*(Potentials!$B$2:$B$2000=AT603)*(Potentials!$E$2:$E$2000&lt;&gt;"8 - Gagne")*(Potentials!$E$2:$E$2000&lt;&gt;"9 - Perdu")*(Potentials!$E$2:$E$2000&lt;&gt;"10 - Gele")*(Potentials!$O$2:$O$2000=$A$2))
+SUMPRODUCT((Potentials!$F$2:$F$2000=0)*(Potentials!$B$2:$B$2000=AT603)*(Potentials!$D$2:$D$2000)*(Potentials!$E$2:$E$2000&lt;&gt;"8 - Gagne")*(Potentials!$E$2:$E$2000&lt;&gt;"9 - Perdu")*(Potentials!$E$2:$E$2000&lt;&gt;"10 - Gele")*(Potentials!$O$2:$O$2000=$A$2)))</f>
      </c>
      <c r="BA603" t="str">
        <f>Potentials!A601</f>
      </c>
      <c r="BB603" s="2" t="str">
        <f t="array" ref="BB603" aca="1" ca="1">IF($A$2="Tous",SUMPRODUCT((Potentials!$F$2:$F$2000)*(Potentials!$A$2:$A$2000=BA603)*(Potentials!$E$2:$E$2000&lt;&gt;"8 - Gagne")*(Potentials!$E$2:$E$2000&lt;&gt;"9 - Perdu")*(Potentials!$E$2:$E$2000&lt;&gt;"10 - Gele"))
+SUMPRODUCT((Potentials!$F$2:$F$2000=0)*(Potentials!$A$2:$A$2000=BA603)*(Potentials!$D$2:$D$2000)*(Potentials!$E$2:$E$2000&lt;&gt;"8 - Gagne")*(Potentials!$E$2:$E$2000&lt;&gt;"9 - Perdu")*(Potentials!$E$2:$E$2000&lt;&gt;"10 - Gele")),
SUMPRODUCT((Potentials!$F$2:$F$2000)*(Potentials!$A$2:$A$2000=BA603)*(Potentials!$E$2:$E$2000&lt;&gt;"8 - Gagne")*(Potentials!$E$2:$E$2000&lt;&gt;"9 - Perdu")*(Potentials!$E$2:$E$2000&lt;&gt;"10 - Gele")*(Potentials!$O$2:$O$2000=$A$2))
+SUMPRODUCT((Potentials!$F$2:$F$2000=0)*(Potentials!$A$2:$A$2000=BA603)*(Potentials!$D$2:$D$2000)*(Potentials!$E$2:$E$2000&lt;&gt;"8 - Gagne")*(Potentials!$E$2:$E$2000&lt;&gt;"9 - Perdu")*(Potentials!$E$2:$E$2000&lt;&gt;"10 - Gele")*(Potentials!$O$2:$O$2000=$A$2)))</f>
      </c>
    </row>
    <row r="604" spans="1:113">
      <c r="R604" t="str">
        <f>Potentials!A602</f>
      </c>
      <c r="S604" s="1" t="str">
        <f>Potentials!M602</f>
      </c>
      <c r="T604" s="47" t="str">
        <f>IF(INDEX(Potentials!$A$1:$O$1000,MATCH(R604,Potentials!$A$1:$A$1000,0),MATCH("Origine setup",Potentials!$A$1:$O$1,0))&lt;&gt;"",0,
IF($A$2="Tous",
IF(AND($R$2=0,$S$2=0,DATE(YEAR(S604),MONTH(S604),DAY(S604))&gt;=$O$6,(DATE(YEAR(S604),MONTH(S604),DAY(S604))&lt;=$O$3),LEFT(R604,3)="PRA"),1,
IF(AND($R$2&lt;&gt;0,$S$2&lt;&gt;0,DATE(YEAR(S604),MONTH(S604),DAY(S604))&gt;=$R$2,(DATE(YEAR(S604),MONTH(S604),DAY(S604))&lt;=$S$2),LEFT(R604,3)="PRA"),1,0)),
IF(AND($R$2=0,$S$2=0,DATE(YEAR(S604),MONTH(S604),DAY(S604))&gt;=$O$6,(DATE(YEAR(S604),MONTH(S604),DAY(S604))&lt;=$O$3),INDEX(Potentials!$A$1:$O$1000,MATCH(R604,Potentials!$A$1:$A$1000,0),MATCH("Groupe",Potentials!$A$1:$O$1,0))=$A$2,LEFT(R604,3)="PRA"),1,
IF(AND($R$2&lt;&gt;0,$S$2&lt;&gt;0,DATE(YEAR(S604),MONTH(S604),DAY(S604))&gt;=$R$2,(DATE(YEAR(S604),MONTH(S604),DAY(S604))&lt;=$S$2),INDEX(Potentials!$A$1:$O$1000,MATCH(R604,Potentials!$A$1:$A$1000,0),MATCH("Groupe",Potentials!$A$1:$O$1,0))=$A$2,LEFT(R604,3)="PRA"),1,0))))</f>
      </c>
      <c r="U604" s="47" t="str">
        <f>IF(T604&lt;&gt;0,SUM($T$4:T604),0)</f>
      </c>
      <c r="V604" s="1"/>
      <c r="W604" s="17"/>
      <c r="Y604" t="str">
        <f>Projects!A602</f>
      </c>
      <c r="Z604" s="1" t="str">
        <f>Projects!I602</f>
      </c>
      <c r="AA604" s="47" t="str">
        <f>IF($A$2="Tous",
IF(AND($Y$2=0,$Z$2=0,DATE(YEAR(Z604),MONTH(Z604),DAY(Z604))&gt;=$O$6,(DATE(YEAR(Z604),MONTH(Z604),DAY(Z604))&lt;=$O$3)),1,
IF(AND($Y$2&lt;&gt;0,$Z$2&lt;&gt;0,DATE(YEAR(Z604),MONTH(Z604),DAY(Z604))&gt;=$Y$2,(DATE(YEAR(Z604),MONTH(Z604),DAY(Z604))&lt;=$Z$2)),1,0)),
IF(AND($Y$2=0,$Z$2=0,DATE(YEAR(Z604),MONTH(Z604),DAY(Z604))&gt;=$O$6,(DATE(YEAR(Z604),MONTH(Z604),DAY(Z604))&lt;=$O$3),INDEX(Projects!$A$1:$O$1000,MATCH(Y604,Projects!$A$1:$A$1000,0),MATCH("Groupe",Projects!$A$1:$O$1,0))=$A$2),1,
IF(AND($Y$2&lt;&gt;0,$Z$2&lt;&gt;0,DATE(YEAR(Z604),MONTH(Z604),DAY(Z604))&gt;=$Y$2,(DATE(YEAR(Z604),MONTH(Z604),DAY(Z604))&lt;=$Z$2),INDEX(Projects!$A$1:$O$1000,MATCH(Y604,Projects!$A$1:$A$1000,0),MATCH("Groupe",Projects!$A$1:$O$1,0))=$A$2),1,0)))</f>
      </c>
      <c r="AB604" s="47" t="str">
        <f>IF(AA604&lt;&gt;0,SUM($AA$4:AA604),0)</f>
      </c>
      <c r="AC604" s="1"/>
      <c r="AD604" s="17"/>
      <c r="AF604" t="str">
        <f>Projects!A602</f>
      </c>
      <c r="AG604" s="1" t="str">
        <f>Projects!D602</f>
      </c>
      <c r="AH604" s="47" t="str">
        <f>IF($A$2="Tous",
IF(AND($AF$2=0,$AG$2=0,DATE(YEAR(AG604),MONTH(AG604),DAY(AG604))&gt;=$O$6,(DATE(YEAR(AG604),MONTH(AG604),DAY(AG604))&lt;=$O$3)),1,
IF(AND($AF$2&lt;&gt;0,$AG$2&lt;&gt;0,DATE(YEAR(AG604),MONTH(AG604),DAY(AG604))&gt;=$AF$2,(DATE(YEAR(AG604),MONTH(AG604),DAY(AG604))&lt;=$AG$2)),1,0)),
IF(AND($AF$2=0,$AG$2=0,DATE(YEAR(AG604),MONTH(AG604),DAY(AG604))&gt;=$O$6,(DATE(YEAR(AG604),MONTH(AG604),DAY(AG604))&lt;=$O$3),INDEX(Projects!$A$1:$O$1000,MATCH(AF604,Projects!$A$1:$A$1000,0),MATCH("Groupe",Projects!$A$1:$O$1,0))=$A$2),1,
IF(AND($AF$2&lt;&gt;0,$AG$2&lt;&gt;0,DATE(YEAR(AG604),MONTH(AG604),DAY(AG604))&gt;=$AF$2,(DATE(YEAR(AG604),MONTH(AG604),DAY(AG604))&lt;=$AG$2),INDEX(Projects!$A$1:$O$1000,MATCH(AF604,Projects!$A$1:$A$1000,0),MATCH("Groupe",Projects!$A$1:$O$1,0))=$A$2),1,0)))</f>
      </c>
      <c r="AI604" s="47" t="str">
        <f>IF(AH604&lt;&gt;0,SUM($AH$4:AH604),0)</f>
      </c>
      <c r="AJ604" s="1"/>
      <c r="AK604" s="17"/>
      <c r="AM604" t="str">
        <f>Potentials!A602</f>
      </c>
      <c r="AN604" s="1" t="str">
        <f>Potentials!L602</f>
      </c>
      <c r="AO604" s="47" t="str">
        <f>IF(INDEX(Potentials!$A$1:$O$1000,MATCH(R604,Potentials!$A$1:$A$1000,0),MATCH("Origine setup",Potentials!$A$1:$O$1,0))&lt;&gt;"",0,
IF($A$2="Tous",
IF(AND($AM$2=0,$AN$2=0,DATE(YEAR(AN604),MONTH(AN604),DAY(AN604))&gt;=$O$6,(DATE(YEAR(AN604),MONTH(AN604),DAY(AN604))&lt;=$O$3),INDEX(Potentials!$A$1:$O$10000,MATCH(AM604,Potentials!$A$1:$A$1000,0),MATCH("Statut",Potentials!$A$1:$O$1,0))="9 -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IF(AND($AM$2&lt;&gt;0,$AN$2&lt;&gt;0,DATE(YEAR(AN604),MONTH(AN604),DAY(AN604))&gt;=$AM$2,(DATE(YEAR(AN604),MONTH(AN604),DAY(AN604))&lt;=$AN$2),INDEX(Potentials!$A$1:$O$10000,MATCH(AM604,Potentials!$A$1:$A$1000,0),MATCH("Statut",Potentials!$A$1:$O$1,0))="9 - Perdu"),1,0)),
IF(AND($AM$2=0,$AN$2=0,DATE(YEAR(AN604),MONTH(AN604),DAY(AN604))&gt;=$O$6,(DATE(YEAR(AN604),MONTH(AN604),DAY(AN604))&lt;=$O$3),INDEX(Potentials!$A$1:$O$1000,MATCH(AM604,Potentials!$A$1:$A$1000,0),MATCH("Groupe",Potentials!$A$1:$O$1,0))=$A$2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,MATCH(AM604,Potentials!$A$1:$A$1000,0),MATCH("Groupe",Potentials!$A$1:$O$1,0))=$A$2,INDEX(Potentials!$A$1:$O$10000,MATCH(AM604,Potentials!$A$1:$A$1000,0),MATCH("Statut",Potentials!$A$1:$O$1,0))="9 - Perdu"),1,0))))</f>
      </c>
      <c r="AP604" s="47" t="str">
        <f>IF(AO604&lt;&gt;0,SUM($AO$4:AO604),0)</f>
      </c>
      <c r="AQ604" s="1"/>
      <c r="AR604" s="17"/>
      <c r="AT604" t="str">
        <f>IF(COUNTIF($AT$4:AT603,Potentials!B602)&gt;0,"",Potentials!B602)</f>
      </c>
      <c r="AU604" s="2" t="str">
        <f t="array" ref="AU604" aca="1" ca="1">IF($A$2="Tous",SUMPRODUCT((Potentials!$F$2:$F$2000)*(Potentials!$B$2:$B$2000=AT604)*(Potentials!$E$2:$E$2000&lt;&gt;"8 - Gagne")*(Potentials!$E$2:$E$2000&lt;&gt;"9 - Perdu")*(Potentials!$E$2:$E$2000&lt;&gt;"10 - Gele"))
+SUMPRODUCT((Potentials!$F$2:$F$2000=0)*(Potentials!$B$2:$B$2000=AT604)*(Potentials!$D$2:$D$2000)*(Potentials!$E$2:$E$2000&lt;&gt;"8 - Gagne")*(Potentials!$E$2:$E$2000&lt;&gt;"9 - Perdu")*(Potentials!$E$2:$E$2000&lt;&gt;"10 - Gele")),
SUMPRODUCT((Potentials!$F$2:$F$2000)*(Potentials!$B$2:$B$2000=AT604)*(Potentials!$E$2:$E$2000&lt;&gt;"8 - Gagne")*(Potentials!$E$2:$E$2000&lt;&gt;"9 - Perdu")*(Potentials!$E$2:$E$2000&lt;&gt;"10 - Gele")*(Potentials!$O$2:$O$2000=$A$2))
+SUMPRODUCT((Potentials!$F$2:$F$2000=0)*(Potentials!$B$2:$B$2000=AT604)*(Potentials!$D$2:$D$2000)*(Potentials!$E$2:$E$2000&lt;&gt;"8 - Gagne")*(Potentials!$E$2:$E$2000&lt;&gt;"9 - Perdu")*(Potentials!$E$2:$E$2000&lt;&gt;"10 - Gele")*(Potentials!$O$2:$O$2000=$A$2)))</f>
      </c>
      <c r="BA604" t="str">
        <f>Potentials!A602</f>
      </c>
      <c r="BB604" s="2" t="str">
        <f t="array" ref="BB604" aca="1" ca="1">IF($A$2="Tous",SUMPRODUCT((Potentials!$F$2:$F$2000)*(Potentials!$A$2:$A$2000=BA604)*(Potentials!$E$2:$E$2000&lt;&gt;"8 - Gagne")*(Potentials!$E$2:$E$2000&lt;&gt;"9 - Perdu")*(Potentials!$E$2:$E$2000&lt;&gt;"10 - Gele"))
+SUMPRODUCT((Potentials!$F$2:$F$2000=0)*(Potentials!$A$2:$A$2000=BA604)*(Potentials!$D$2:$D$2000)*(Potentials!$E$2:$E$2000&lt;&gt;"8 - Gagne")*(Potentials!$E$2:$E$2000&lt;&gt;"9 - Perdu")*(Potentials!$E$2:$E$2000&lt;&gt;"10 - Gele")),
SUMPRODUCT((Potentials!$F$2:$F$2000)*(Potentials!$A$2:$A$2000=BA604)*(Potentials!$E$2:$E$2000&lt;&gt;"8 - Gagne")*(Potentials!$E$2:$E$2000&lt;&gt;"9 - Perdu")*(Potentials!$E$2:$E$2000&lt;&gt;"10 - Gele")*(Potentials!$O$2:$O$2000=$A$2))
+SUMPRODUCT((Potentials!$F$2:$F$2000=0)*(Potentials!$A$2:$A$2000=BA604)*(Potentials!$D$2:$D$2000)*(Potentials!$E$2:$E$2000&lt;&gt;"8 - Gagne")*(Potentials!$E$2:$E$2000&lt;&gt;"9 - Perdu")*(Potentials!$E$2:$E$2000&lt;&gt;"10 - Gele")*(Potentials!$O$2:$O$2000=$A$2)))</f>
      </c>
    </row>
    <row r="605" spans="1:113">
      <c r="R605" t="str">
        <f>Potentials!A603</f>
      </c>
      <c r="S605" s="1" t="str">
        <f>Potentials!M603</f>
      </c>
      <c r="T605" s="47" t="str">
        <f>IF(INDEX(Potentials!$A$1:$O$1000,MATCH(R605,Potentials!$A$1:$A$1000,0),MATCH("Origine setup",Potentials!$A$1:$O$1,0))&lt;&gt;"",0,
IF($A$2="Tous",
IF(AND($R$2=0,$S$2=0,DATE(YEAR(S605),MONTH(S605),DAY(S605))&gt;=$O$6,(DATE(YEAR(S605),MONTH(S605),DAY(S605))&lt;=$O$3),LEFT(R605,3)="PRA"),1,
IF(AND($R$2&lt;&gt;0,$S$2&lt;&gt;0,DATE(YEAR(S605),MONTH(S605),DAY(S605))&gt;=$R$2,(DATE(YEAR(S605),MONTH(S605),DAY(S605))&lt;=$S$2),LEFT(R605,3)="PRA"),1,0)),
IF(AND($R$2=0,$S$2=0,DATE(YEAR(S605),MONTH(S605),DAY(S605))&gt;=$O$6,(DATE(YEAR(S605),MONTH(S605),DAY(S605))&lt;=$O$3),INDEX(Potentials!$A$1:$O$1000,MATCH(R605,Potentials!$A$1:$A$1000,0),MATCH("Groupe",Potentials!$A$1:$O$1,0))=$A$2,LEFT(R605,3)="PRA"),1,
IF(AND($R$2&lt;&gt;0,$S$2&lt;&gt;0,DATE(YEAR(S605),MONTH(S605),DAY(S605))&gt;=$R$2,(DATE(YEAR(S605),MONTH(S605),DAY(S605))&lt;=$S$2),INDEX(Potentials!$A$1:$O$1000,MATCH(R605,Potentials!$A$1:$A$1000,0),MATCH("Groupe",Potentials!$A$1:$O$1,0))=$A$2,LEFT(R605,3)="PRA"),1,0))))</f>
      </c>
      <c r="U605" s="47" t="str">
        <f>IF(T605&lt;&gt;0,SUM($T$4:T605),0)</f>
      </c>
      <c r="V605" s="1"/>
      <c r="W605" s="17"/>
      <c r="Y605" t="str">
        <f>Projects!A603</f>
      </c>
      <c r="Z605" s="1" t="str">
        <f>Projects!I603</f>
      </c>
      <c r="AA605" s="47" t="str">
        <f>IF($A$2="Tous",
IF(AND($Y$2=0,$Z$2=0,DATE(YEAR(Z605),MONTH(Z605),DAY(Z605))&gt;=$O$6,(DATE(YEAR(Z605),MONTH(Z605),DAY(Z605))&lt;=$O$3)),1,
IF(AND($Y$2&lt;&gt;0,$Z$2&lt;&gt;0,DATE(YEAR(Z605),MONTH(Z605),DAY(Z605))&gt;=$Y$2,(DATE(YEAR(Z605),MONTH(Z605),DAY(Z605))&lt;=$Z$2)),1,0)),
IF(AND($Y$2=0,$Z$2=0,DATE(YEAR(Z605),MONTH(Z605),DAY(Z605))&gt;=$O$6,(DATE(YEAR(Z605),MONTH(Z605),DAY(Z605))&lt;=$O$3),INDEX(Projects!$A$1:$O$1000,MATCH(Y605,Projects!$A$1:$A$1000,0),MATCH("Groupe",Projects!$A$1:$O$1,0))=$A$2),1,
IF(AND($Y$2&lt;&gt;0,$Z$2&lt;&gt;0,DATE(YEAR(Z605),MONTH(Z605),DAY(Z605))&gt;=$Y$2,(DATE(YEAR(Z605),MONTH(Z605),DAY(Z605))&lt;=$Z$2),INDEX(Projects!$A$1:$O$1000,MATCH(Y605,Projects!$A$1:$A$1000,0),MATCH("Groupe",Projects!$A$1:$O$1,0))=$A$2),1,0)))</f>
      </c>
      <c r="AB605" s="47" t="str">
        <f>IF(AA605&lt;&gt;0,SUM($AA$4:AA605),0)</f>
      </c>
      <c r="AC605" s="1"/>
      <c r="AD605" s="17"/>
      <c r="AF605" t="str">
        <f>Projects!A603</f>
      </c>
      <c r="AG605" s="1" t="str">
        <f>Projects!D603</f>
      </c>
      <c r="AH605" s="47" t="str">
        <f>IF($A$2="Tous",
IF(AND($AF$2=0,$AG$2=0,DATE(YEAR(AG605),MONTH(AG605),DAY(AG605))&gt;=$O$6,(DATE(YEAR(AG605),MONTH(AG605),DAY(AG605))&lt;=$O$3)),1,
IF(AND($AF$2&lt;&gt;0,$AG$2&lt;&gt;0,DATE(YEAR(AG605),MONTH(AG605),DAY(AG605))&gt;=$AF$2,(DATE(YEAR(AG605),MONTH(AG605),DAY(AG605))&lt;=$AG$2)),1,0)),
IF(AND($AF$2=0,$AG$2=0,DATE(YEAR(AG605),MONTH(AG605),DAY(AG605))&gt;=$O$6,(DATE(YEAR(AG605),MONTH(AG605),DAY(AG605))&lt;=$O$3),INDEX(Projects!$A$1:$O$1000,MATCH(AF605,Projects!$A$1:$A$1000,0),MATCH("Groupe",Projects!$A$1:$O$1,0))=$A$2),1,
IF(AND($AF$2&lt;&gt;0,$AG$2&lt;&gt;0,DATE(YEAR(AG605),MONTH(AG605),DAY(AG605))&gt;=$AF$2,(DATE(YEAR(AG605),MONTH(AG605),DAY(AG605))&lt;=$AG$2),INDEX(Projects!$A$1:$O$1000,MATCH(AF605,Projects!$A$1:$A$1000,0),MATCH("Groupe",Projects!$A$1:$O$1,0))=$A$2),1,0)))</f>
      </c>
      <c r="AI605" s="47" t="str">
        <f>IF(AH605&lt;&gt;0,SUM($AH$4:AH605),0)</f>
      </c>
      <c r="AJ605" s="1"/>
      <c r="AK605" s="17"/>
      <c r="AM605" t="str">
        <f>Potentials!A603</f>
      </c>
      <c r="AN605" s="1" t="str">
        <f>Potentials!L603</f>
      </c>
      <c r="AO605" s="47" t="str">
        <f>IF(INDEX(Potentials!$A$1:$O$1000,MATCH(R605,Potentials!$A$1:$A$1000,0),MATCH("Origine setup",Potentials!$A$1:$O$1,0))&lt;&gt;"",0,
IF($A$2="Tous",
IF(AND($AM$2=0,$AN$2=0,DATE(YEAR(AN605),MONTH(AN605),DAY(AN605))&gt;=$O$6,(DATE(YEAR(AN605),MONTH(AN605),DAY(AN605))&lt;=$O$3),INDEX(Potentials!$A$1:$O$10000,MATCH(AM605,Potentials!$A$1:$A$1000,0),MATCH("Statut",Potentials!$A$1:$O$1,0))="9 -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IF(AND($AM$2&lt;&gt;0,$AN$2&lt;&gt;0,DATE(YEAR(AN605),MONTH(AN605),DAY(AN605))&gt;=$AM$2,(DATE(YEAR(AN605),MONTH(AN605),DAY(AN605))&lt;=$AN$2),INDEX(Potentials!$A$1:$O$10000,MATCH(AM605,Potentials!$A$1:$A$1000,0),MATCH("Statut",Potentials!$A$1:$O$1,0))="9 - Perdu"),1,0)),
IF(AND($AM$2=0,$AN$2=0,DATE(YEAR(AN605),MONTH(AN605),DAY(AN605))&gt;=$O$6,(DATE(YEAR(AN605),MONTH(AN605),DAY(AN605))&lt;=$O$3),INDEX(Potentials!$A$1:$O$1000,MATCH(AM605,Potentials!$A$1:$A$1000,0),MATCH("Groupe",Potentials!$A$1:$O$1,0))=$A$2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,MATCH(AM605,Potentials!$A$1:$A$1000,0),MATCH("Groupe",Potentials!$A$1:$O$1,0))=$A$2,INDEX(Potentials!$A$1:$O$10000,MATCH(AM605,Potentials!$A$1:$A$1000,0),MATCH("Statut",Potentials!$A$1:$O$1,0))="9 - Perdu"),1,0))))</f>
      </c>
      <c r="AP605" s="47" t="str">
        <f>IF(AO605&lt;&gt;0,SUM($AO$4:AO605),0)</f>
      </c>
      <c r="AQ605" s="1"/>
      <c r="AR605" s="17"/>
      <c r="AT605" t="str">
        <f>IF(COUNTIF($AT$4:AT604,Potentials!B603)&gt;0,"",Potentials!B603)</f>
      </c>
      <c r="AU605" s="2" t="str">
        <f t="array" ref="AU605" aca="1" ca="1">IF($A$2="Tous",SUMPRODUCT((Potentials!$F$2:$F$2000)*(Potentials!$B$2:$B$2000=AT605)*(Potentials!$E$2:$E$2000&lt;&gt;"8 - Gagne")*(Potentials!$E$2:$E$2000&lt;&gt;"9 - Perdu")*(Potentials!$E$2:$E$2000&lt;&gt;"10 - Gele"))
+SUMPRODUCT((Potentials!$F$2:$F$2000=0)*(Potentials!$B$2:$B$2000=AT605)*(Potentials!$D$2:$D$2000)*(Potentials!$E$2:$E$2000&lt;&gt;"8 - Gagne")*(Potentials!$E$2:$E$2000&lt;&gt;"9 - Perdu")*(Potentials!$E$2:$E$2000&lt;&gt;"10 - Gele")),
SUMPRODUCT((Potentials!$F$2:$F$2000)*(Potentials!$B$2:$B$2000=AT605)*(Potentials!$E$2:$E$2000&lt;&gt;"8 - Gagne")*(Potentials!$E$2:$E$2000&lt;&gt;"9 - Perdu")*(Potentials!$E$2:$E$2000&lt;&gt;"10 - Gele")*(Potentials!$O$2:$O$2000=$A$2))
+SUMPRODUCT((Potentials!$F$2:$F$2000=0)*(Potentials!$B$2:$B$2000=AT605)*(Potentials!$D$2:$D$2000)*(Potentials!$E$2:$E$2000&lt;&gt;"8 - Gagne")*(Potentials!$E$2:$E$2000&lt;&gt;"9 - Perdu")*(Potentials!$E$2:$E$2000&lt;&gt;"10 - Gele")*(Potentials!$O$2:$O$2000=$A$2)))</f>
      </c>
      <c r="BA605" t="str">
        <f>Potentials!A603</f>
      </c>
      <c r="BB605" s="2" t="str">
        <f t="array" ref="BB605" aca="1" ca="1">IF($A$2="Tous",SUMPRODUCT((Potentials!$F$2:$F$2000)*(Potentials!$A$2:$A$2000=BA605)*(Potentials!$E$2:$E$2000&lt;&gt;"8 - Gagne")*(Potentials!$E$2:$E$2000&lt;&gt;"9 - Perdu")*(Potentials!$E$2:$E$2000&lt;&gt;"10 - Gele"))
+SUMPRODUCT((Potentials!$F$2:$F$2000=0)*(Potentials!$A$2:$A$2000=BA605)*(Potentials!$D$2:$D$2000)*(Potentials!$E$2:$E$2000&lt;&gt;"8 - Gagne")*(Potentials!$E$2:$E$2000&lt;&gt;"9 - Perdu")*(Potentials!$E$2:$E$2000&lt;&gt;"10 - Gele")),
SUMPRODUCT((Potentials!$F$2:$F$2000)*(Potentials!$A$2:$A$2000=BA605)*(Potentials!$E$2:$E$2000&lt;&gt;"8 - Gagne")*(Potentials!$E$2:$E$2000&lt;&gt;"9 - Perdu")*(Potentials!$E$2:$E$2000&lt;&gt;"10 - Gele")*(Potentials!$O$2:$O$2000=$A$2))
+SUMPRODUCT((Potentials!$F$2:$F$2000=0)*(Potentials!$A$2:$A$2000=BA605)*(Potentials!$D$2:$D$2000)*(Potentials!$E$2:$E$2000&lt;&gt;"8 - Gagne")*(Potentials!$E$2:$E$2000&lt;&gt;"9 - Perdu")*(Potentials!$E$2:$E$2000&lt;&gt;"10 - Gele")*(Potentials!$O$2:$O$2000=$A$2)))</f>
      </c>
    </row>
    <row r="606" spans="1:113">
      <c r="R606" t="str">
        <f>Potentials!A604</f>
      </c>
      <c r="S606" s="1" t="str">
        <f>Potentials!M604</f>
      </c>
      <c r="T606" s="47" t="str">
        <f>IF(INDEX(Potentials!$A$1:$O$1000,MATCH(R606,Potentials!$A$1:$A$1000,0),MATCH("Origine setup",Potentials!$A$1:$O$1,0))&lt;&gt;"",0,
IF($A$2="Tous",
IF(AND($R$2=0,$S$2=0,DATE(YEAR(S606),MONTH(S606),DAY(S606))&gt;=$O$6,(DATE(YEAR(S606),MONTH(S606),DAY(S606))&lt;=$O$3),LEFT(R606,3)="PRA"),1,
IF(AND($R$2&lt;&gt;0,$S$2&lt;&gt;0,DATE(YEAR(S606),MONTH(S606),DAY(S606))&gt;=$R$2,(DATE(YEAR(S606),MONTH(S606),DAY(S606))&lt;=$S$2),LEFT(R606,3)="PRA"),1,0)),
IF(AND($R$2=0,$S$2=0,DATE(YEAR(S606),MONTH(S606),DAY(S606))&gt;=$O$6,(DATE(YEAR(S606),MONTH(S606),DAY(S606))&lt;=$O$3),INDEX(Potentials!$A$1:$O$1000,MATCH(R606,Potentials!$A$1:$A$1000,0),MATCH("Groupe",Potentials!$A$1:$O$1,0))=$A$2,LEFT(R606,3)="PRA"),1,
IF(AND($R$2&lt;&gt;0,$S$2&lt;&gt;0,DATE(YEAR(S606),MONTH(S606),DAY(S606))&gt;=$R$2,(DATE(YEAR(S606),MONTH(S606),DAY(S606))&lt;=$S$2),INDEX(Potentials!$A$1:$O$1000,MATCH(R606,Potentials!$A$1:$A$1000,0),MATCH("Groupe",Potentials!$A$1:$O$1,0))=$A$2,LEFT(R606,3)="PRA"),1,0))))</f>
      </c>
      <c r="U606" s="47" t="str">
        <f>IF(T606&lt;&gt;0,SUM($T$4:T606),0)</f>
      </c>
      <c r="V606" s="1"/>
      <c r="W606" s="17"/>
      <c r="Y606" t="str">
        <f>Projects!A604</f>
      </c>
      <c r="Z606" s="1" t="str">
        <f>Projects!I604</f>
      </c>
      <c r="AA606" s="47" t="str">
        <f>IF($A$2="Tous",
IF(AND($Y$2=0,$Z$2=0,DATE(YEAR(Z606),MONTH(Z606),DAY(Z606))&gt;=$O$6,(DATE(YEAR(Z606),MONTH(Z606),DAY(Z606))&lt;=$O$3)),1,
IF(AND($Y$2&lt;&gt;0,$Z$2&lt;&gt;0,DATE(YEAR(Z606),MONTH(Z606),DAY(Z606))&gt;=$Y$2,(DATE(YEAR(Z606),MONTH(Z606),DAY(Z606))&lt;=$Z$2)),1,0)),
IF(AND($Y$2=0,$Z$2=0,DATE(YEAR(Z606),MONTH(Z606),DAY(Z606))&gt;=$O$6,(DATE(YEAR(Z606),MONTH(Z606),DAY(Z606))&lt;=$O$3),INDEX(Projects!$A$1:$O$1000,MATCH(Y606,Projects!$A$1:$A$1000,0),MATCH("Groupe",Projects!$A$1:$O$1,0))=$A$2),1,
IF(AND($Y$2&lt;&gt;0,$Z$2&lt;&gt;0,DATE(YEAR(Z606),MONTH(Z606),DAY(Z606))&gt;=$Y$2,(DATE(YEAR(Z606),MONTH(Z606),DAY(Z606))&lt;=$Z$2),INDEX(Projects!$A$1:$O$1000,MATCH(Y606,Projects!$A$1:$A$1000,0),MATCH("Groupe",Projects!$A$1:$O$1,0))=$A$2),1,0)))</f>
      </c>
      <c r="AB606" s="47" t="str">
        <f>IF(AA606&lt;&gt;0,SUM($AA$4:AA606),0)</f>
      </c>
      <c r="AC606" s="1"/>
      <c r="AD606" s="17"/>
      <c r="AF606" t="str">
        <f>Projects!A604</f>
      </c>
      <c r="AG606" s="1" t="str">
        <f>Projects!D604</f>
      </c>
      <c r="AH606" s="47" t="str">
        <f>IF($A$2="Tous",
IF(AND($AF$2=0,$AG$2=0,DATE(YEAR(AG606),MONTH(AG606),DAY(AG606))&gt;=$O$6,(DATE(YEAR(AG606),MONTH(AG606),DAY(AG606))&lt;=$O$3)),1,
IF(AND($AF$2&lt;&gt;0,$AG$2&lt;&gt;0,DATE(YEAR(AG606),MONTH(AG606),DAY(AG606))&gt;=$AF$2,(DATE(YEAR(AG606),MONTH(AG606),DAY(AG606))&lt;=$AG$2)),1,0)),
IF(AND($AF$2=0,$AG$2=0,DATE(YEAR(AG606),MONTH(AG606),DAY(AG606))&gt;=$O$6,(DATE(YEAR(AG606),MONTH(AG606),DAY(AG606))&lt;=$O$3),INDEX(Projects!$A$1:$O$1000,MATCH(AF606,Projects!$A$1:$A$1000,0),MATCH("Groupe",Projects!$A$1:$O$1,0))=$A$2),1,
IF(AND($AF$2&lt;&gt;0,$AG$2&lt;&gt;0,DATE(YEAR(AG606),MONTH(AG606),DAY(AG606))&gt;=$AF$2,(DATE(YEAR(AG606),MONTH(AG606),DAY(AG606))&lt;=$AG$2),INDEX(Projects!$A$1:$O$1000,MATCH(AF606,Projects!$A$1:$A$1000,0),MATCH("Groupe",Projects!$A$1:$O$1,0))=$A$2),1,0)))</f>
      </c>
      <c r="AI606" s="47" t="str">
        <f>IF(AH606&lt;&gt;0,SUM($AH$4:AH606),0)</f>
      </c>
      <c r="AJ606" s="1"/>
      <c r="AK606" s="17"/>
      <c r="AM606" t="str">
        <f>Potentials!A604</f>
      </c>
      <c r="AN606" s="1" t="str">
        <f>Potentials!L604</f>
      </c>
      <c r="AO606" s="47" t="str">
        <f>IF(INDEX(Potentials!$A$1:$O$1000,MATCH(R606,Potentials!$A$1:$A$1000,0),MATCH("Origine setup",Potentials!$A$1:$O$1,0))&lt;&gt;"",0,
IF($A$2="Tous",
IF(AND($AM$2=0,$AN$2=0,DATE(YEAR(AN606),MONTH(AN606),DAY(AN606))&gt;=$O$6,(DATE(YEAR(AN606),MONTH(AN606),DAY(AN606))&lt;=$O$3),INDEX(Potentials!$A$1:$O$10000,MATCH(AM606,Potentials!$A$1:$A$1000,0),MATCH("Statut",Potentials!$A$1:$O$1,0))="9 -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IF(AND($AM$2&lt;&gt;0,$AN$2&lt;&gt;0,DATE(YEAR(AN606),MONTH(AN606),DAY(AN606))&gt;=$AM$2,(DATE(YEAR(AN606),MONTH(AN606),DAY(AN606))&lt;=$AN$2),INDEX(Potentials!$A$1:$O$10000,MATCH(AM606,Potentials!$A$1:$A$1000,0),MATCH("Statut",Potentials!$A$1:$O$1,0))="9 - Perdu"),1,0)),
IF(AND($AM$2=0,$AN$2=0,DATE(YEAR(AN606),MONTH(AN606),DAY(AN606))&gt;=$O$6,(DATE(YEAR(AN606),MONTH(AN606),DAY(AN606))&lt;=$O$3),INDEX(Potentials!$A$1:$O$1000,MATCH(AM606,Potentials!$A$1:$A$1000,0),MATCH("Groupe",Potentials!$A$1:$O$1,0))=$A$2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,MATCH(AM606,Potentials!$A$1:$A$1000,0),MATCH("Groupe",Potentials!$A$1:$O$1,0))=$A$2,INDEX(Potentials!$A$1:$O$10000,MATCH(AM606,Potentials!$A$1:$A$1000,0),MATCH("Statut",Potentials!$A$1:$O$1,0))="9 - Perdu"),1,0))))</f>
      </c>
      <c r="AP606" s="47" t="str">
        <f>IF(AO606&lt;&gt;0,SUM($AO$4:AO606),0)</f>
      </c>
      <c r="AQ606" s="1"/>
      <c r="AR606" s="17"/>
      <c r="AT606" t="str">
        <f>IF(COUNTIF($AT$4:AT605,Potentials!B604)&gt;0,"",Potentials!B604)</f>
      </c>
      <c r="AU606" s="2" t="str">
        <f t="array" ref="AU606" aca="1" ca="1">IF($A$2="Tous",SUMPRODUCT((Potentials!$F$2:$F$2000)*(Potentials!$B$2:$B$2000=AT606)*(Potentials!$E$2:$E$2000&lt;&gt;"8 - Gagne")*(Potentials!$E$2:$E$2000&lt;&gt;"9 - Perdu")*(Potentials!$E$2:$E$2000&lt;&gt;"10 - Gele"))
+SUMPRODUCT((Potentials!$F$2:$F$2000=0)*(Potentials!$B$2:$B$2000=AT606)*(Potentials!$D$2:$D$2000)*(Potentials!$E$2:$E$2000&lt;&gt;"8 - Gagne")*(Potentials!$E$2:$E$2000&lt;&gt;"9 - Perdu")*(Potentials!$E$2:$E$2000&lt;&gt;"10 - Gele")),
SUMPRODUCT((Potentials!$F$2:$F$2000)*(Potentials!$B$2:$B$2000=AT606)*(Potentials!$E$2:$E$2000&lt;&gt;"8 - Gagne")*(Potentials!$E$2:$E$2000&lt;&gt;"9 - Perdu")*(Potentials!$E$2:$E$2000&lt;&gt;"10 - Gele")*(Potentials!$O$2:$O$2000=$A$2))
+SUMPRODUCT((Potentials!$F$2:$F$2000=0)*(Potentials!$B$2:$B$2000=AT606)*(Potentials!$D$2:$D$2000)*(Potentials!$E$2:$E$2000&lt;&gt;"8 - Gagne")*(Potentials!$E$2:$E$2000&lt;&gt;"9 - Perdu")*(Potentials!$E$2:$E$2000&lt;&gt;"10 - Gele")*(Potentials!$O$2:$O$2000=$A$2)))</f>
      </c>
      <c r="BA606" t="str">
        <f>Potentials!A604</f>
      </c>
      <c r="BB606" s="2" t="str">
        <f t="array" ref="BB606" aca="1" ca="1">IF($A$2="Tous",SUMPRODUCT((Potentials!$F$2:$F$2000)*(Potentials!$A$2:$A$2000=BA606)*(Potentials!$E$2:$E$2000&lt;&gt;"8 - Gagne")*(Potentials!$E$2:$E$2000&lt;&gt;"9 - Perdu")*(Potentials!$E$2:$E$2000&lt;&gt;"10 - Gele"))
+SUMPRODUCT((Potentials!$F$2:$F$2000=0)*(Potentials!$A$2:$A$2000=BA606)*(Potentials!$D$2:$D$2000)*(Potentials!$E$2:$E$2000&lt;&gt;"8 - Gagne")*(Potentials!$E$2:$E$2000&lt;&gt;"9 - Perdu")*(Potentials!$E$2:$E$2000&lt;&gt;"10 - Gele")),
SUMPRODUCT((Potentials!$F$2:$F$2000)*(Potentials!$A$2:$A$2000=BA606)*(Potentials!$E$2:$E$2000&lt;&gt;"8 - Gagne")*(Potentials!$E$2:$E$2000&lt;&gt;"9 - Perdu")*(Potentials!$E$2:$E$2000&lt;&gt;"10 - Gele")*(Potentials!$O$2:$O$2000=$A$2))
+SUMPRODUCT((Potentials!$F$2:$F$2000=0)*(Potentials!$A$2:$A$2000=BA606)*(Potentials!$D$2:$D$2000)*(Potentials!$E$2:$E$2000&lt;&gt;"8 - Gagne")*(Potentials!$E$2:$E$2000&lt;&gt;"9 - Perdu")*(Potentials!$E$2:$E$2000&lt;&gt;"10 - Gele")*(Potentials!$O$2:$O$2000=$A$2)))</f>
      </c>
    </row>
    <row r="607" spans="1:113">
      <c r="R607" t="str">
        <f>Potentials!A605</f>
      </c>
      <c r="S607" s="1" t="str">
        <f>Potentials!M605</f>
      </c>
      <c r="T607" s="47" t="str">
        <f>IF(INDEX(Potentials!$A$1:$O$1000,MATCH(R607,Potentials!$A$1:$A$1000,0),MATCH("Origine setup",Potentials!$A$1:$O$1,0))&lt;&gt;"",0,
IF($A$2="Tous",
IF(AND($R$2=0,$S$2=0,DATE(YEAR(S607),MONTH(S607),DAY(S607))&gt;=$O$6,(DATE(YEAR(S607),MONTH(S607),DAY(S607))&lt;=$O$3),LEFT(R607,3)="PRA"),1,
IF(AND($R$2&lt;&gt;0,$S$2&lt;&gt;0,DATE(YEAR(S607),MONTH(S607),DAY(S607))&gt;=$R$2,(DATE(YEAR(S607),MONTH(S607),DAY(S607))&lt;=$S$2),LEFT(R607,3)="PRA"),1,0)),
IF(AND($R$2=0,$S$2=0,DATE(YEAR(S607),MONTH(S607),DAY(S607))&gt;=$O$6,(DATE(YEAR(S607),MONTH(S607),DAY(S607))&lt;=$O$3),INDEX(Potentials!$A$1:$O$1000,MATCH(R607,Potentials!$A$1:$A$1000,0),MATCH("Groupe",Potentials!$A$1:$O$1,0))=$A$2,LEFT(R607,3)="PRA"),1,
IF(AND($R$2&lt;&gt;0,$S$2&lt;&gt;0,DATE(YEAR(S607),MONTH(S607),DAY(S607))&gt;=$R$2,(DATE(YEAR(S607),MONTH(S607),DAY(S607))&lt;=$S$2),INDEX(Potentials!$A$1:$O$1000,MATCH(R607,Potentials!$A$1:$A$1000,0),MATCH("Groupe",Potentials!$A$1:$O$1,0))=$A$2,LEFT(R607,3)="PRA"),1,0))))</f>
      </c>
      <c r="U607" s="47" t="str">
        <f>IF(T607&lt;&gt;0,SUM($T$4:T607),0)</f>
      </c>
      <c r="V607" s="1"/>
      <c r="W607" s="17"/>
      <c r="Y607" t="str">
        <f>Projects!A605</f>
      </c>
      <c r="Z607" s="1" t="str">
        <f>Projects!I605</f>
      </c>
      <c r="AA607" s="47" t="str">
        <f>IF($A$2="Tous",
IF(AND($Y$2=0,$Z$2=0,DATE(YEAR(Z607),MONTH(Z607),DAY(Z607))&gt;=$O$6,(DATE(YEAR(Z607),MONTH(Z607),DAY(Z607))&lt;=$O$3)),1,
IF(AND($Y$2&lt;&gt;0,$Z$2&lt;&gt;0,DATE(YEAR(Z607),MONTH(Z607),DAY(Z607))&gt;=$Y$2,(DATE(YEAR(Z607),MONTH(Z607),DAY(Z607))&lt;=$Z$2)),1,0)),
IF(AND($Y$2=0,$Z$2=0,DATE(YEAR(Z607),MONTH(Z607),DAY(Z607))&gt;=$O$6,(DATE(YEAR(Z607),MONTH(Z607),DAY(Z607))&lt;=$O$3),INDEX(Projects!$A$1:$O$1000,MATCH(Y607,Projects!$A$1:$A$1000,0),MATCH("Groupe",Projects!$A$1:$O$1,0))=$A$2),1,
IF(AND($Y$2&lt;&gt;0,$Z$2&lt;&gt;0,DATE(YEAR(Z607),MONTH(Z607),DAY(Z607))&gt;=$Y$2,(DATE(YEAR(Z607),MONTH(Z607),DAY(Z607))&lt;=$Z$2),INDEX(Projects!$A$1:$O$1000,MATCH(Y607,Projects!$A$1:$A$1000,0),MATCH("Groupe",Projects!$A$1:$O$1,0))=$A$2),1,0)))</f>
      </c>
      <c r="AB607" s="47" t="str">
        <f>IF(AA607&lt;&gt;0,SUM($AA$4:AA607),0)</f>
      </c>
      <c r="AC607" s="1"/>
      <c r="AD607" s="17"/>
      <c r="AF607" t="str">
        <f>Projects!A605</f>
      </c>
      <c r="AG607" s="1" t="str">
        <f>Projects!D605</f>
      </c>
      <c r="AH607" s="47" t="str">
        <f>IF($A$2="Tous",
IF(AND($AF$2=0,$AG$2=0,DATE(YEAR(AG607),MONTH(AG607),DAY(AG607))&gt;=$O$6,(DATE(YEAR(AG607),MONTH(AG607),DAY(AG607))&lt;=$O$3)),1,
IF(AND($AF$2&lt;&gt;0,$AG$2&lt;&gt;0,DATE(YEAR(AG607),MONTH(AG607),DAY(AG607))&gt;=$AF$2,(DATE(YEAR(AG607),MONTH(AG607),DAY(AG607))&lt;=$AG$2)),1,0)),
IF(AND($AF$2=0,$AG$2=0,DATE(YEAR(AG607),MONTH(AG607),DAY(AG607))&gt;=$O$6,(DATE(YEAR(AG607),MONTH(AG607),DAY(AG607))&lt;=$O$3),INDEX(Projects!$A$1:$O$1000,MATCH(AF607,Projects!$A$1:$A$1000,0),MATCH("Groupe",Projects!$A$1:$O$1,0))=$A$2),1,
IF(AND($AF$2&lt;&gt;0,$AG$2&lt;&gt;0,DATE(YEAR(AG607),MONTH(AG607),DAY(AG607))&gt;=$AF$2,(DATE(YEAR(AG607),MONTH(AG607),DAY(AG607))&lt;=$AG$2),INDEX(Projects!$A$1:$O$1000,MATCH(AF607,Projects!$A$1:$A$1000,0),MATCH("Groupe",Projects!$A$1:$O$1,0))=$A$2),1,0)))</f>
      </c>
      <c r="AI607" s="47" t="str">
        <f>IF(AH607&lt;&gt;0,SUM($AH$4:AH607),0)</f>
      </c>
      <c r="AJ607" s="1"/>
      <c r="AK607" s="17"/>
      <c r="AM607" t="str">
        <f>Potentials!A605</f>
      </c>
      <c r="AN607" s="1" t="str">
        <f>Potentials!L605</f>
      </c>
      <c r="AO607" s="47" t="str">
        <f>IF(INDEX(Potentials!$A$1:$O$1000,MATCH(R607,Potentials!$A$1:$A$1000,0),MATCH("Origine setup",Potentials!$A$1:$O$1,0))&lt;&gt;"",0,
IF($A$2="Tous",
IF(AND($AM$2=0,$AN$2=0,DATE(YEAR(AN607),MONTH(AN607),DAY(AN607))&gt;=$O$6,(DATE(YEAR(AN607),MONTH(AN607),DAY(AN607))&lt;=$O$3),INDEX(Potentials!$A$1:$O$10000,MATCH(AM607,Potentials!$A$1:$A$1000,0),MATCH("Statut",Potentials!$A$1:$O$1,0))="9 -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IF(AND($AM$2&lt;&gt;0,$AN$2&lt;&gt;0,DATE(YEAR(AN607),MONTH(AN607),DAY(AN607))&gt;=$AM$2,(DATE(YEAR(AN607),MONTH(AN607),DAY(AN607))&lt;=$AN$2),INDEX(Potentials!$A$1:$O$10000,MATCH(AM607,Potentials!$A$1:$A$1000,0),MATCH("Statut",Potentials!$A$1:$O$1,0))="9 - Perdu"),1,0)),
IF(AND($AM$2=0,$AN$2=0,DATE(YEAR(AN607),MONTH(AN607),DAY(AN607))&gt;=$O$6,(DATE(YEAR(AN607),MONTH(AN607),DAY(AN607))&lt;=$O$3),INDEX(Potentials!$A$1:$O$1000,MATCH(AM607,Potentials!$A$1:$A$1000,0),MATCH("Groupe",Potentials!$A$1:$O$1,0))=$A$2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,MATCH(AM607,Potentials!$A$1:$A$1000,0),MATCH("Groupe",Potentials!$A$1:$O$1,0))=$A$2,INDEX(Potentials!$A$1:$O$10000,MATCH(AM607,Potentials!$A$1:$A$1000,0),MATCH("Statut",Potentials!$A$1:$O$1,0))="9 - Perdu"),1,0))))</f>
      </c>
      <c r="AP607" s="47" t="str">
        <f>IF(AO607&lt;&gt;0,SUM($AO$4:AO607),0)</f>
      </c>
      <c r="AQ607" s="1"/>
      <c r="AR607" s="17"/>
      <c r="AT607" t="str">
        <f>IF(COUNTIF($AT$4:AT606,Potentials!B605)&gt;0,"",Potentials!B605)</f>
      </c>
      <c r="AU607" s="2" t="str">
        <f t="array" ref="AU607" aca="1" ca="1">IF($A$2="Tous",SUMPRODUCT((Potentials!$F$2:$F$2000)*(Potentials!$B$2:$B$2000=AT607)*(Potentials!$E$2:$E$2000&lt;&gt;"8 - Gagne")*(Potentials!$E$2:$E$2000&lt;&gt;"9 - Perdu")*(Potentials!$E$2:$E$2000&lt;&gt;"10 - Gele"))
+SUMPRODUCT((Potentials!$F$2:$F$2000=0)*(Potentials!$B$2:$B$2000=AT607)*(Potentials!$D$2:$D$2000)*(Potentials!$E$2:$E$2000&lt;&gt;"8 - Gagne")*(Potentials!$E$2:$E$2000&lt;&gt;"9 - Perdu")*(Potentials!$E$2:$E$2000&lt;&gt;"10 - Gele")),
SUMPRODUCT((Potentials!$F$2:$F$2000)*(Potentials!$B$2:$B$2000=AT607)*(Potentials!$E$2:$E$2000&lt;&gt;"8 - Gagne")*(Potentials!$E$2:$E$2000&lt;&gt;"9 - Perdu")*(Potentials!$E$2:$E$2000&lt;&gt;"10 - Gele")*(Potentials!$O$2:$O$2000=$A$2))
+SUMPRODUCT((Potentials!$F$2:$F$2000=0)*(Potentials!$B$2:$B$2000=AT607)*(Potentials!$D$2:$D$2000)*(Potentials!$E$2:$E$2000&lt;&gt;"8 - Gagne")*(Potentials!$E$2:$E$2000&lt;&gt;"9 - Perdu")*(Potentials!$E$2:$E$2000&lt;&gt;"10 - Gele")*(Potentials!$O$2:$O$2000=$A$2)))</f>
      </c>
      <c r="BA607" t="str">
        <f>Potentials!A605</f>
      </c>
      <c r="BB607" s="2" t="str">
        <f t="array" ref="BB607" aca="1" ca="1">IF($A$2="Tous",SUMPRODUCT((Potentials!$F$2:$F$2000)*(Potentials!$A$2:$A$2000=BA607)*(Potentials!$E$2:$E$2000&lt;&gt;"8 - Gagne")*(Potentials!$E$2:$E$2000&lt;&gt;"9 - Perdu")*(Potentials!$E$2:$E$2000&lt;&gt;"10 - Gele"))
+SUMPRODUCT((Potentials!$F$2:$F$2000=0)*(Potentials!$A$2:$A$2000=BA607)*(Potentials!$D$2:$D$2000)*(Potentials!$E$2:$E$2000&lt;&gt;"8 - Gagne")*(Potentials!$E$2:$E$2000&lt;&gt;"9 - Perdu")*(Potentials!$E$2:$E$2000&lt;&gt;"10 - Gele")),
SUMPRODUCT((Potentials!$F$2:$F$2000)*(Potentials!$A$2:$A$2000=BA607)*(Potentials!$E$2:$E$2000&lt;&gt;"8 - Gagne")*(Potentials!$E$2:$E$2000&lt;&gt;"9 - Perdu")*(Potentials!$E$2:$E$2000&lt;&gt;"10 - Gele")*(Potentials!$O$2:$O$2000=$A$2))
+SUMPRODUCT((Potentials!$F$2:$F$2000=0)*(Potentials!$A$2:$A$2000=BA607)*(Potentials!$D$2:$D$2000)*(Potentials!$E$2:$E$2000&lt;&gt;"8 - Gagne")*(Potentials!$E$2:$E$2000&lt;&gt;"9 - Perdu")*(Potentials!$E$2:$E$2000&lt;&gt;"10 - Gele")*(Potentials!$O$2:$O$2000=$A$2)))</f>
      </c>
    </row>
    <row r="608" spans="1:113">
      <c r="R608" t="str">
        <f>Potentials!A606</f>
      </c>
      <c r="S608" s="1" t="str">
        <f>Potentials!M606</f>
      </c>
      <c r="T608" s="47" t="str">
        <f>IF(INDEX(Potentials!$A$1:$O$1000,MATCH(R608,Potentials!$A$1:$A$1000,0),MATCH("Origine setup",Potentials!$A$1:$O$1,0))&lt;&gt;"",0,
IF($A$2="Tous",
IF(AND($R$2=0,$S$2=0,DATE(YEAR(S608),MONTH(S608),DAY(S608))&gt;=$O$6,(DATE(YEAR(S608),MONTH(S608),DAY(S608))&lt;=$O$3),LEFT(R608,3)="PRA"),1,
IF(AND($R$2&lt;&gt;0,$S$2&lt;&gt;0,DATE(YEAR(S608),MONTH(S608),DAY(S608))&gt;=$R$2,(DATE(YEAR(S608),MONTH(S608),DAY(S608))&lt;=$S$2),LEFT(R608,3)="PRA"),1,0)),
IF(AND($R$2=0,$S$2=0,DATE(YEAR(S608),MONTH(S608),DAY(S608))&gt;=$O$6,(DATE(YEAR(S608),MONTH(S608),DAY(S608))&lt;=$O$3),INDEX(Potentials!$A$1:$O$1000,MATCH(R608,Potentials!$A$1:$A$1000,0),MATCH("Groupe",Potentials!$A$1:$O$1,0))=$A$2,LEFT(R608,3)="PRA"),1,
IF(AND($R$2&lt;&gt;0,$S$2&lt;&gt;0,DATE(YEAR(S608),MONTH(S608),DAY(S608))&gt;=$R$2,(DATE(YEAR(S608),MONTH(S608),DAY(S608))&lt;=$S$2),INDEX(Potentials!$A$1:$O$1000,MATCH(R608,Potentials!$A$1:$A$1000,0),MATCH("Groupe",Potentials!$A$1:$O$1,0))=$A$2,LEFT(R608,3)="PRA"),1,0))))</f>
      </c>
      <c r="U608" s="47" t="str">
        <f>IF(T608&lt;&gt;0,SUM($T$4:T608),0)</f>
      </c>
      <c r="V608" s="1"/>
      <c r="W608" s="17"/>
      <c r="Y608" t="str">
        <f>Projects!A606</f>
      </c>
      <c r="Z608" s="1" t="str">
        <f>Projects!I606</f>
      </c>
      <c r="AA608" s="47" t="str">
        <f>IF($A$2="Tous",
IF(AND($Y$2=0,$Z$2=0,DATE(YEAR(Z608),MONTH(Z608),DAY(Z608))&gt;=$O$6,(DATE(YEAR(Z608),MONTH(Z608),DAY(Z608))&lt;=$O$3)),1,
IF(AND($Y$2&lt;&gt;0,$Z$2&lt;&gt;0,DATE(YEAR(Z608),MONTH(Z608),DAY(Z608))&gt;=$Y$2,(DATE(YEAR(Z608),MONTH(Z608),DAY(Z608))&lt;=$Z$2)),1,0)),
IF(AND($Y$2=0,$Z$2=0,DATE(YEAR(Z608),MONTH(Z608),DAY(Z608))&gt;=$O$6,(DATE(YEAR(Z608),MONTH(Z608),DAY(Z608))&lt;=$O$3),INDEX(Projects!$A$1:$O$1000,MATCH(Y608,Projects!$A$1:$A$1000,0),MATCH("Groupe",Projects!$A$1:$O$1,0))=$A$2),1,
IF(AND($Y$2&lt;&gt;0,$Z$2&lt;&gt;0,DATE(YEAR(Z608),MONTH(Z608),DAY(Z608))&gt;=$Y$2,(DATE(YEAR(Z608),MONTH(Z608),DAY(Z608))&lt;=$Z$2),INDEX(Projects!$A$1:$O$1000,MATCH(Y608,Projects!$A$1:$A$1000,0),MATCH("Groupe",Projects!$A$1:$O$1,0))=$A$2),1,0)))</f>
      </c>
      <c r="AB608" s="47" t="str">
        <f>IF(AA608&lt;&gt;0,SUM($AA$4:AA608),0)</f>
      </c>
      <c r="AC608" s="1"/>
      <c r="AD608" s="17"/>
      <c r="AF608" t="str">
        <f>Projects!A606</f>
      </c>
      <c r="AG608" s="1" t="str">
        <f>Projects!D606</f>
      </c>
      <c r="AH608" s="47" t="str">
        <f>IF($A$2="Tous",
IF(AND($AF$2=0,$AG$2=0,DATE(YEAR(AG608),MONTH(AG608),DAY(AG608))&gt;=$O$6,(DATE(YEAR(AG608),MONTH(AG608),DAY(AG608))&lt;=$O$3)),1,
IF(AND($AF$2&lt;&gt;0,$AG$2&lt;&gt;0,DATE(YEAR(AG608),MONTH(AG608),DAY(AG608))&gt;=$AF$2,(DATE(YEAR(AG608),MONTH(AG608),DAY(AG608))&lt;=$AG$2)),1,0)),
IF(AND($AF$2=0,$AG$2=0,DATE(YEAR(AG608),MONTH(AG608),DAY(AG608))&gt;=$O$6,(DATE(YEAR(AG608),MONTH(AG608),DAY(AG608))&lt;=$O$3),INDEX(Projects!$A$1:$O$1000,MATCH(AF608,Projects!$A$1:$A$1000,0),MATCH("Groupe",Projects!$A$1:$O$1,0))=$A$2),1,
IF(AND($AF$2&lt;&gt;0,$AG$2&lt;&gt;0,DATE(YEAR(AG608),MONTH(AG608),DAY(AG608))&gt;=$AF$2,(DATE(YEAR(AG608),MONTH(AG608),DAY(AG608))&lt;=$AG$2),INDEX(Projects!$A$1:$O$1000,MATCH(AF608,Projects!$A$1:$A$1000,0),MATCH("Groupe",Projects!$A$1:$O$1,0))=$A$2),1,0)))</f>
      </c>
      <c r="AI608" s="47" t="str">
        <f>IF(AH608&lt;&gt;0,SUM($AH$4:AH608),0)</f>
      </c>
      <c r="AJ608" s="1"/>
      <c r="AK608" s="17"/>
      <c r="AM608" t="str">
        <f>Potentials!A606</f>
      </c>
      <c r="AN608" s="1" t="str">
        <f>Potentials!L606</f>
      </c>
      <c r="AO608" s="47" t="str">
        <f>IF(INDEX(Potentials!$A$1:$O$1000,MATCH(R608,Potentials!$A$1:$A$1000,0),MATCH("Origine setup",Potentials!$A$1:$O$1,0))&lt;&gt;"",0,
IF($A$2="Tous",
IF(AND($AM$2=0,$AN$2=0,DATE(YEAR(AN608),MONTH(AN608),DAY(AN608))&gt;=$O$6,(DATE(YEAR(AN608),MONTH(AN608),DAY(AN608))&lt;=$O$3),INDEX(Potentials!$A$1:$O$10000,MATCH(AM608,Potentials!$A$1:$A$1000,0),MATCH("Statut",Potentials!$A$1:$O$1,0))="9 -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IF(AND($AM$2&lt;&gt;0,$AN$2&lt;&gt;0,DATE(YEAR(AN608),MONTH(AN608),DAY(AN608))&gt;=$AM$2,(DATE(YEAR(AN608),MONTH(AN608),DAY(AN608))&lt;=$AN$2),INDEX(Potentials!$A$1:$O$10000,MATCH(AM608,Potentials!$A$1:$A$1000,0),MATCH("Statut",Potentials!$A$1:$O$1,0))="9 - Perdu"),1,0)),
IF(AND($AM$2=0,$AN$2=0,DATE(YEAR(AN608),MONTH(AN608),DAY(AN608))&gt;=$O$6,(DATE(YEAR(AN608),MONTH(AN608),DAY(AN608))&lt;=$O$3),INDEX(Potentials!$A$1:$O$1000,MATCH(AM608,Potentials!$A$1:$A$1000,0),MATCH("Groupe",Potentials!$A$1:$O$1,0))=$A$2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,MATCH(AM608,Potentials!$A$1:$A$1000,0),MATCH("Groupe",Potentials!$A$1:$O$1,0))=$A$2,INDEX(Potentials!$A$1:$O$10000,MATCH(AM608,Potentials!$A$1:$A$1000,0),MATCH("Statut",Potentials!$A$1:$O$1,0))="9 - Perdu"),1,0))))</f>
      </c>
      <c r="AP608" s="47" t="str">
        <f>IF(AO608&lt;&gt;0,SUM($AO$4:AO608),0)</f>
      </c>
      <c r="AQ608" s="1"/>
      <c r="AR608" s="17"/>
      <c r="AT608" t="str">
        <f>IF(COUNTIF($AT$4:AT607,Potentials!B606)&gt;0,"",Potentials!B606)</f>
      </c>
      <c r="AU608" s="2" t="str">
        <f t="array" ref="AU608" aca="1" ca="1">IF($A$2="Tous",SUMPRODUCT((Potentials!$F$2:$F$2000)*(Potentials!$B$2:$B$2000=AT608)*(Potentials!$E$2:$E$2000&lt;&gt;"8 - Gagne")*(Potentials!$E$2:$E$2000&lt;&gt;"9 - Perdu")*(Potentials!$E$2:$E$2000&lt;&gt;"10 - Gele"))
+SUMPRODUCT((Potentials!$F$2:$F$2000=0)*(Potentials!$B$2:$B$2000=AT608)*(Potentials!$D$2:$D$2000)*(Potentials!$E$2:$E$2000&lt;&gt;"8 - Gagne")*(Potentials!$E$2:$E$2000&lt;&gt;"9 - Perdu")*(Potentials!$E$2:$E$2000&lt;&gt;"10 - Gele")),
SUMPRODUCT((Potentials!$F$2:$F$2000)*(Potentials!$B$2:$B$2000=AT608)*(Potentials!$E$2:$E$2000&lt;&gt;"8 - Gagne")*(Potentials!$E$2:$E$2000&lt;&gt;"9 - Perdu")*(Potentials!$E$2:$E$2000&lt;&gt;"10 - Gele")*(Potentials!$O$2:$O$2000=$A$2))
+SUMPRODUCT((Potentials!$F$2:$F$2000=0)*(Potentials!$B$2:$B$2000=AT608)*(Potentials!$D$2:$D$2000)*(Potentials!$E$2:$E$2000&lt;&gt;"8 - Gagne")*(Potentials!$E$2:$E$2000&lt;&gt;"9 - Perdu")*(Potentials!$E$2:$E$2000&lt;&gt;"10 - Gele")*(Potentials!$O$2:$O$2000=$A$2)))</f>
      </c>
      <c r="BA608" t="str">
        <f>Potentials!A606</f>
      </c>
      <c r="BB608" s="2" t="str">
        <f t="array" ref="BB608" aca="1" ca="1">IF($A$2="Tous",SUMPRODUCT((Potentials!$F$2:$F$2000)*(Potentials!$A$2:$A$2000=BA608)*(Potentials!$E$2:$E$2000&lt;&gt;"8 - Gagne")*(Potentials!$E$2:$E$2000&lt;&gt;"9 - Perdu")*(Potentials!$E$2:$E$2000&lt;&gt;"10 - Gele"))
+SUMPRODUCT((Potentials!$F$2:$F$2000=0)*(Potentials!$A$2:$A$2000=BA608)*(Potentials!$D$2:$D$2000)*(Potentials!$E$2:$E$2000&lt;&gt;"8 - Gagne")*(Potentials!$E$2:$E$2000&lt;&gt;"9 - Perdu")*(Potentials!$E$2:$E$2000&lt;&gt;"10 - Gele")),
SUMPRODUCT((Potentials!$F$2:$F$2000)*(Potentials!$A$2:$A$2000=BA608)*(Potentials!$E$2:$E$2000&lt;&gt;"8 - Gagne")*(Potentials!$E$2:$E$2000&lt;&gt;"9 - Perdu")*(Potentials!$E$2:$E$2000&lt;&gt;"10 - Gele")*(Potentials!$O$2:$O$2000=$A$2))
+SUMPRODUCT((Potentials!$F$2:$F$2000=0)*(Potentials!$A$2:$A$2000=BA608)*(Potentials!$D$2:$D$2000)*(Potentials!$E$2:$E$2000&lt;&gt;"8 - Gagne")*(Potentials!$E$2:$E$2000&lt;&gt;"9 - Perdu")*(Potentials!$E$2:$E$2000&lt;&gt;"10 - Gele")*(Potentials!$O$2:$O$2000=$A$2)))</f>
      </c>
    </row>
    <row r="609" spans="1:113">
      <c r="R609" t="str">
        <f>Potentials!A607</f>
      </c>
      <c r="S609" s="1" t="str">
        <f>Potentials!M607</f>
      </c>
      <c r="T609" s="47" t="str">
        <f>IF(INDEX(Potentials!$A$1:$O$1000,MATCH(R609,Potentials!$A$1:$A$1000,0),MATCH("Origine setup",Potentials!$A$1:$O$1,0))&lt;&gt;"",0,
IF($A$2="Tous",
IF(AND($R$2=0,$S$2=0,DATE(YEAR(S609),MONTH(S609),DAY(S609))&gt;=$O$6,(DATE(YEAR(S609),MONTH(S609),DAY(S609))&lt;=$O$3),LEFT(R609,3)="PRA"),1,
IF(AND($R$2&lt;&gt;0,$S$2&lt;&gt;0,DATE(YEAR(S609),MONTH(S609),DAY(S609))&gt;=$R$2,(DATE(YEAR(S609),MONTH(S609),DAY(S609))&lt;=$S$2),LEFT(R609,3)="PRA"),1,0)),
IF(AND($R$2=0,$S$2=0,DATE(YEAR(S609),MONTH(S609),DAY(S609))&gt;=$O$6,(DATE(YEAR(S609),MONTH(S609),DAY(S609))&lt;=$O$3),INDEX(Potentials!$A$1:$O$1000,MATCH(R609,Potentials!$A$1:$A$1000,0),MATCH("Groupe",Potentials!$A$1:$O$1,0))=$A$2,LEFT(R609,3)="PRA"),1,
IF(AND($R$2&lt;&gt;0,$S$2&lt;&gt;0,DATE(YEAR(S609),MONTH(S609),DAY(S609))&gt;=$R$2,(DATE(YEAR(S609),MONTH(S609),DAY(S609))&lt;=$S$2),INDEX(Potentials!$A$1:$O$1000,MATCH(R609,Potentials!$A$1:$A$1000,0),MATCH("Groupe",Potentials!$A$1:$O$1,0))=$A$2,LEFT(R609,3)="PRA"),1,0))))</f>
      </c>
      <c r="U609" s="47" t="str">
        <f>IF(T609&lt;&gt;0,SUM($T$4:T609),0)</f>
      </c>
      <c r="V609" s="1"/>
      <c r="W609" s="17"/>
      <c r="Y609" t="str">
        <f>Projects!A607</f>
      </c>
      <c r="Z609" s="1" t="str">
        <f>Projects!I607</f>
      </c>
      <c r="AA609" s="47" t="str">
        <f>IF($A$2="Tous",
IF(AND($Y$2=0,$Z$2=0,DATE(YEAR(Z609),MONTH(Z609),DAY(Z609))&gt;=$O$6,(DATE(YEAR(Z609),MONTH(Z609),DAY(Z609))&lt;=$O$3)),1,
IF(AND($Y$2&lt;&gt;0,$Z$2&lt;&gt;0,DATE(YEAR(Z609),MONTH(Z609),DAY(Z609))&gt;=$Y$2,(DATE(YEAR(Z609),MONTH(Z609),DAY(Z609))&lt;=$Z$2)),1,0)),
IF(AND($Y$2=0,$Z$2=0,DATE(YEAR(Z609),MONTH(Z609),DAY(Z609))&gt;=$O$6,(DATE(YEAR(Z609),MONTH(Z609),DAY(Z609))&lt;=$O$3),INDEX(Projects!$A$1:$O$1000,MATCH(Y609,Projects!$A$1:$A$1000,0),MATCH("Groupe",Projects!$A$1:$O$1,0))=$A$2),1,
IF(AND($Y$2&lt;&gt;0,$Z$2&lt;&gt;0,DATE(YEAR(Z609),MONTH(Z609),DAY(Z609))&gt;=$Y$2,(DATE(YEAR(Z609),MONTH(Z609),DAY(Z609))&lt;=$Z$2),INDEX(Projects!$A$1:$O$1000,MATCH(Y609,Projects!$A$1:$A$1000,0),MATCH("Groupe",Projects!$A$1:$O$1,0))=$A$2),1,0)))</f>
      </c>
      <c r="AB609" s="47" t="str">
        <f>IF(AA609&lt;&gt;0,SUM($AA$4:AA609),0)</f>
      </c>
      <c r="AC609" s="1"/>
      <c r="AD609" s="17"/>
      <c r="AF609" t="str">
        <f>Projects!A607</f>
      </c>
      <c r="AG609" s="1" t="str">
        <f>Projects!D607</f>
      </c>
      <c r="AH609" s="47" t="str">
        <f>IF($A$2="Tous",
IF(AND($AF$2=0,$AG$2=0,DATE(YEAR(AG609),MONTH(AG609),DAY(AG609))&gt;=$O$6,(DATE(YEAR(AG609),MONTH(AG609),DAY(AG609))&lt;=$O$3)),1,
IF(AND($AF$2&lt;&gt;0,$AG$2&lt;&gt;0,DATE(YEAR(AG609),MONTH(AG609),DAY(AG609))&gt;=$AF$2,(DATE(YEAR(AG609),MONTH(AG609),DAY(AG609))&lt;=$AG$2)),1,0)),
IF(AND($AF$2=0,$AG$2=0,DATE(YEAR(AG609),MONTH(AG609),DAY(AG609))&gt;=$O$6,(DATE(YEAR(AG609),MONTH(AG609),DAY(AG609))&lt;=$O$3),INDEX(Projects!$A$1:$O$1000,MATCH(AF609,Projects!$A$1:$A$1000,0),MATCH("Groupe",Projects!$A$1:$O$1,0))=$A$2),1,
IF(AND($AF$2&lt;&gt;0,$AG$2&lt;&gt;0,DATE(YEAR(AG609),MONTH(AG609),DAY(AG609))&gt;=$AF$2,(DATE(YEAR(AG609),MONTH(AG609),DAY(AG609))&lt;=$AG$2),INDEX(Projects!$A$1:$O$1000,MATCH(AF609,Projects!$A$1:$A$1000,0),MATCH("Groupe",Projects!$A$1:$O$1,0))=$A$2),1,0)))</f>
      </c>
      <c r="AI609" s="47" t="str">
        <f>IF(AH609&lt;&gt;0,SUM($AH$4:AH609),0)</f>
      </c>
      <c r="AJ609" s="1"/>
      <c r="AK609" s="17"/>
      <c r="AM609" t="str">
        <f>Potentials!A607</f>
      </c>
      <c r="AN609" s="1" t="str">
        <f>Potentials!L607</f>
      </c>
      <c r="AO609" s="47" t="str">
        <f>IF(INDEX(Potentials!$A$1:$O$1000,MATCH(R609,Potentials!$A$1:$A$1000,0),MATCH("Origine setup",Potentials!$A$1:$O$1,0))&lt;&gt;"",0,
IF($A$2="Tous",
IF(AND($AM$2=0,$AN$2=0,DATE(YEAR(AN609),MONTH(AN609),DAY(AN609))&gt;=$O$6,(DATE(YEAR(AN609),MONTH(AN609),DAY(AN609))&lt;=$O$3),INDEX(Potentials!$A$1:$O$10000,MATCH(AM609,Potentials!$A$1:$A$1000,0),MATCH("Statut",Potentials!$A$1:$O$1,0))="9 -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IF(AND($AM$2&lt;&gt;0,$AN$2&lt;&gt;0,DATE(YEAR(AN609),MONTH(AN609),DAY(AN609))&gt;=$AM$2,(DATE(YEAR(AN609),MONTH(AN609),DAY(AN609))&lt;=$AN$2),INDEX(Potentials!$A$1:$O$10000,MATCH(AM609,Potentials!$A$1:$A$1000,0),MATCH("Statut",Potentials!$A$1:$O$1,0))="9 - Perdu"),1,0)),
IF(AND($AM$2=0,$AN$2=0,DATE(YEAR(AN609),MONTH(AN609),DAY(AN609))&gt;=$O$6,(DATE(YEAR(AN609),MONTH(AN609),DAY(AN609))&lt;=$O$3),INDEX(Potentials!$A$1:$O$1000,MATCH(AM609,Potentials!$A$1:$A$1000,0),MATCH("Groupe",Potentials!$A$1:$O$1,0))=$A$2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,MATCH(AM609,Potentials!$A$1:$A$1000,0),MATCH("Groupe",Potentials!$A$1:$O$1,0))=$A$2,INDEX(Potentials!$A$1:$O$10000,MATCH(AM609,Potentials!$A$1:$A$1000,0),MATCH("Statut",Potentials!$A$1:$O$1,0))="9 - Perdu"),1,0))))</f>
      </c>
      <c r="AP609" s="47" t="str">
        <f>IF(AO609&lt;&gt;0,SUM($AO$4:AO609),0)</f>
      </c>
      <c r="AQ609" s="1"/>
      <c r="AR609" s="17"/>
      <c r="AT609" t="str">
        <f>IF(COUNTIF($AT$4:AT608,Potentials!B607)&gt;0,"",Potentials!B607)</f>
      </c>
      <c r="AU609" s="2" t="str">
        <f t="array" ref="AU609" aca="1" ca="1">IF($A$2="Tous",SUMPRODUCT((Potentials!$F$2:$F$2000)*(Potentials!$B$2:$B$2000=AT609)*(Potentials!$E$2:$E$2000&lt;&gt;"8 - Gagne")*(Potentials!$E$2:$E$2000&lt;&gt;"9 - Perdu")*(Potentials!$E$2:$E$2000&lt;&gt;"10 - Gele"))
+SUMPRODUCT((Potentials!$F$2:$F$2000=0)*(Potentials!$B$2:$B$2000=AT609)*(Potentials!$D$2:$D$2000)*(Potentials!$E$2:$E$2000&lt;&gt;"8 - Gagne")*(Potentials!$E$2:$E$2000&lt;&gt;"9 - Perdu")*(Potentials!$E$2:$E$2000&lt;&gt;"10 - Gele")),
SUMPRODUCT((Potentials!$F$2:$F$2000)*(Potentials!$B$2:$B$2000=AT609)*(Potentials!$E$2:$E$2000&lt;&gt;"8 - Gagne")*(Potentials!$E$2:$E$2000&lt;&gt;"9 - Perdu")*(Potentials!$E$2:$E$2000&lt;&gt;"10 - Gele")*(Potentials!$O$2:$O$2000=$A$2))
+SUMPRODUCT((Potentials!$F$2:$F$2000=0)*(Potentials!$B$2:$B$2000=AT609)*(Potentials!$D$2:$D$2000)*(Potentials!$E$2:$E$2000&lt;&gt;"8 - Gagne")*(Potentials!$E$2:$E$2000&lt;&gt;"9 - Perdu")*(Potentials!$E$2:$E$2000&lt;&gt;"10 - Gele")*(Potentials!$O$2:$O$2000=$A$2)))</f>
      </c>
      <c r="BA609" t="str">
        <f>Potentials!A607</f>
      </c>
      <c r="BB609" s="2" t="str">
        <f t="array" ref="BB609" aca="1" ca="1">IF($A$2="Tous",SUMPRODUCT((Potentials!$F$2:$F$2000)*(Potentials!$A$2:$A$2000=BA609)*(Potentials!$E$2:$E$2000&lt;&gt;"8 - Gagne")*(Potentials!$E$2:$E$2000&lt;&gt;"9 - Perdu")*(Potentials!$E$2:$E$2000&lt;&gt;"10 - Gele"))
+SUMPRODUCT((Potentials!$F$2:$F$2000=0)*(Potentials!$A$2:$A$2000=BA609)*(Potentials!$D$2:$D$2000)*(Potentials!$E$2:$E$2000&lt;&gt;"8 - Gagne")*(Potentials!$E$2:$E$2000&lt;&gt;"9 - Perdu")*(Potentials!$E$2:$E$2000&lt;&gt;"10 - Gele")),
SUMPRODUCT((Potentials!$F$2:$F$2000)*(Potentials!$A$2:$A$2000=BA609)*(Potentials!$E$2:$E$2000&lt;&gt;"8 - Gagne")*(Potentials!$E$2:$E$2000&lt;&gt;"9 - Perdu")*(Potentials!$E$2:$E$2000&lt;&gt;"10 - Gele")*(Potentials!$O$2:$O$2000=$A$2))
+SUMPRODUCT((Potentials!$F$2:$F$2000=0)*(Potentials!$A$2:$A$2000=BA609)*(Potentials!$D$2:$D$2000)*(Potentials!$E$2:$E$2000&lt;&gt;"8 - Gagne")*(Potentials!$E$2:$E$2000&lt;&gt;"9 - Perdu")*(Potentials!$E$2:$E$2000&lt;&gt;"10 - Gele")*(Potentials!$O$2:$O$2000=$A$2)))</f>
      </c>
    </row>
    <row r="610" spans="1:113">
      <c r="R610" t="str">
        <f>Potentials!A608</f>
      </c>
      <c r="S610" s="1" t="str">
        <f>Potentials!M608</f>
      </c>
      <c r="T610" s="47" t="str">
        <f>IF(INDEX(Potentials!$A$1:$O$1000,MATCH(R610,Potentials!$A$1:$A$1000,0),MATCH("Origine setup",Potentials!$A$1:$O$1,0))&lt;&gt;"",0,
IF($A$2="Tous",
IF(AND($R$2=0,$S$2=0,DATE(YEAR(S610),MONTH(S610),DAY(S610))&gt;=$O$6,(DATE(YEAR(S610),MONTH(S610),DAY(S610))&lt;=$O$3),LEFT(R610,3)="PRA"),1,
IF(AND($R$2&lt;&gt;0,$S$2&lt;&gt;0,DATE(YEAR(S610),MONTH(S610),DAY(S610))&gt;=$R$2,(DATE(YEAR(S610),MONTH(S610),DAY(S610))&lt;=$S$2),LEFT(R610,3)="PRA"),1,0)),
IF(AND($R$2=0,$S$2=0,DATE(YEAR(S610),MONTH(S610),DAY(S610))&gt;=$O$6,(DATE(YEAR(S610),MONTH(S610),DAY(S610))&lt;=$O$3),INDEX(Potentials!$A$1:$O$1000,MATCH(R610,Potentials!$A$1:$A$1000,0),MATCH("Groupe",Potentials!$A$1:$O$1,0))=$A$2,LEFT(R610,3)="PRA"),1,
IF(AND($R$2&lt;&gt;0,$S$2&lt;&gt;0,DATE(YEAR(S610),MONTH(S610),DAY(S610))&gt;=$R$2,(DATE(YEAR(S610),MONTH(S610),DAY(S610))&lt;=$S$2),INDEX(Potentials!$A$1:$O$1000,MATCH(R610,Potentials!$A$1:$A$1000,0),MATCH("Groupe",Potentials!$A$1:$O$1,0))=$A$2,LEFT(R610,3)="PRA"),1,0))))</f>
      </c>
      <c r="U610" s="47" t="str">
        <f>IF(T610&lt;&gt;0,SUM($T$4:T610),0)</f>
      </c>
      <c r="V610" s="1"/>
      <c r="W610" s="17"/>
      <c r="Y610" t="str">
        <f>Projects!A608</f>
      </c>
      <c r="Z610" s="1" t="str">
        <f>Projects!I608</f>
      </c>
      <c r="AA610" s="47" t="str">
        <f>IF($A$2="Tous",
IF(AND($Y$2=0,$Z$2=0,DATE(YEAR(Z610),MONTH(Z610),DAY(Z610))&gt;=$O$6,(DATE(YEAR(Z610),MONTH(Z610),DAY(Z610))&lt;=$O$3)),1,
IF(AND($Y$2&lt;&gt;0,$Z$2&lt;&gt;0,DATE(YEAR(Z610),MONTH(Z610),DAY(Z610))&gt;=$Y$2,(DATE(YEAR(Z610),MONTH(Z610),DAY(Z610))&lt;=$Z$2)),1,0)),
IF(AND($Y$2=0,$Z$2=0,DATE(YEAR(Z610),MONTH(Z610),DAY(Z610))&gt;=$O$6,(DATE(YEAR(Z610),MONTH(Z610),DAY(Z610))&lt;=$O$3),INDEX(Projects!$A$1:$O$1000,MATCH(Y610,Projects!$A$1:$A$1000,0),MATCH("Groupe",Projects!$A$1:$O$1,0))=$A$2),1,
IF(AND($Y$2&lt;&gt;0,$Z$2&lt;&gt;0,DATE(YEAR(Z610),MONTH(Z610),DAY(Z610))&gt;=$Y$2,(DATE(YEAR(Z610),MONTH(Z610),DAY(Z610))&lt;=$Z$2),INDEX(Projects!$A$1:$O$1000,MATCH(Y610,Projects!$A$1:$A$1000,0),MATCH("Groupe",Projects!$A$1:$O$1,0))=$A$2),1,0)))</f>
      </c>
      <c r="AB610" s="47" t="str">
        <f>IF(AA610&lt;&gt;0,SUM($AA$4:AA610),0)</f>
      </c>
      <c r="AC610" s="1"/>
      <c r="AD610" s="17"/>
      <c r="AF610" t="str">
        <f>Projects!A608</f>
      </c>
      <c r="AG610" s="1" t="str">
        <f>Projects!D608</f>
      </c>
      <c r="AH610" s="47" t="str">
        <f>IF($A$2="Tous",
IF(AND($AF$2=0,$AG$2=0,DATE(YEAR(AG610),MONTH(AG610),DAY(AG610))&gt;=$O$6,(DATE(YEAR(AG610),MONTH(AG610),DAY(AG610))&lt;=$O$3)),1,
IF(AND($AF$2&lt;&gt;0,$AG$2&lt;&gt;0,DATE(YEAR(AG610),MONTH(AG610),DAY(AG610))&gt;=$AF$2,(DATE(YEAR(AG610),MONTH(AG610),DAY(AG610))&lt;=$AG$2)),1,0)),
IF(AND($AF$2=0,$AG$2=0,DATE(YEAR(AG610),MONTH(AG610),DAY(AG610))&gt;=$O$6,(DATE(YEAR(AG610),MONTH(AG610),DAY(AG610))&lt;=$O$3),INDEX(Projects!$A$1:$O$1000,MATCH(AF610,Projects!$A$1:$A$1000,0),MATCH("Groupe",Projects!$A$1:$O$1,0))=$A$2),1,
IF(AND($AF$2&lt;&gt;0,$AG$2&lt;&gt;0,DATE(YEAR(AG610),MONTH(AG610),DAY(AG610))&gt;=$AF$2,(DATE(YEAR(AG610),MONTH(AG610),DAY(AG610))&lt;=$AG$2),INDEX(Projects!$A$1:$O$1000,MATCH(AF610,Projects!$A$1:$A$1000,0),MATCH("Groupe",Projects!$A$1:$O$1,0))=$A$2),1,0)))</f>
      </c>
      <c r="AI610" s="47" t="str">
        <f>IF(AH610&lt;&gt;0,SUM($AH$4:AH610),0)</f>
      </c>
      <c r="AJ610" s="1"/>
      <c r="AK610" s="17"/>
      <c r="AM610" t="str">
        <f>Potentials!A608</f>
      </c>
      <c r="AN610" s="1" t="str">
        <f>Potentials!L608</f>
      </c>
      <c r="AO610" s="47" t="str">
        <f>IF(INDEX(Potentials!$A$1:$O$1000,MATCH(R610,Potentials!$A$1:$A$1000,0),MATCH("Origine setup",Potentials!$A$1:$O$1,0))&lt;&gt;"",0,
IF($A$2="Tous",
IF(AND($AM$2=0,$AN$2=0,DATE(YEAR(AN610),MONTH(AN610),DAY(AN610))&gt;=$O$6,(DATE(YEAR(AN610),MONTH(AN610),DAY(AN610))&lt;=$O$3),INDEX(Potentials!$A$1:$O$10000,MATCH(AM610,Potentials!$A$1:$A$1000,0),MATCH("Statut",Potentials!$A$1:$O$1,0))="9 -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IF(AND($AM$2&lt;&gt;0,$AN$2&lt;&gt;0,DATE(YEAR(AN610),MONTH(AN610),DAY(AN610))&gt;=$AM$2,(DATE(YEAR(AN610),MONTH(AN610),DAY(AN610))&lt;=$AN$2),INDEX(Potentials!$A$1:$O$10000,MATCH(AM610,Potentials!$A$1:$A$1000,0),MATCH("Statut",Potentials!$A$1:$O$1,0))="9 - Perdu"),1,0)),
IF(AND($AM$2=0,$AN$2=0,DATE(YEAR(AN610),MONTH(AN610),DAY(AN610))&gt;=$O$6,(DATE(YEAR(AN610),MONTH(AN610),DAY(AN610))&lt;=$O$3),INDEX(Potentials!$A$1:$O$1000,MATCH(AM610,Potentials!$A$1:$A$1000,0),MATCH("Groupe",Potentials!$A$1:$O$1,0))=$A$2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,MATCH(AM610,Potentials!$A$1:$A$1000,0),MATCH("Groupe",Potentials!$A$1:$O$1,0))=$A$2,INDEX(Potentials!$A$1:$O$10000,MATCH(AM610,Potentials!$A$1:$A$1000,0),MATCH("Statut",Potentials!$A$1:$O$1,0))="9 - Perdu"),1,0))))</f>
      </c>
      <c r="AP610" s="47" t="str">
        <f>IF(AO610&lt;&gt;0,SUM($AO$4:AO610),0)</f>
      </c>
      <c r="AQ610" s="1"/>
      <c r="AR610" s="17"/>
      <c r="AT610" t="str">
        <f>IF(COUNTIF($AT$4:AT609,Potentials!B608)&gt;0,"",Potentials!B608)</f>
      </c>
      <c r="AU610" s="2" t="str">
        <f t="array" ref="AU610" aca="1" ca="1">IF($A$2="Tous",SUMPRODUCT((Potentials!$F$2:$F$2000)*(Potentials!$B$2:$B$2000=AT610)*(Potentials!$E$2:$E$2000&lt;&gt;"8 - Gagne")*(Potentials!$E$2:$E$2000&lt;&gt;"9 - Perdu")*(Potentials!$E$2:$E$2000&lt;&gt;"10 - Gele"))
+SUMPRODUCT((Potentials!$F$2:$F$2000=0)*(Potentials!$B$2:$B$2000=AT610)*(Potentials!$D$2:$D$2000)*(Potentials!$E$2:$E$2000&lt;&gt;"8 - Gagne")*(Potentials!$E$2:$E$2000&lt;&gt;"9 - Perdu")*(Potentials!$E$2:$E$2000&lt;&gt;"10 - Gele")),
SUMPRODUCT((Potentials!$F$2:$F$2000)*(Potentials!$B$2:$B$2000=AT610)*(Potentials!$E$2:$E$2000&lt;&gt;"8 - Gagne")*(Potentials!$E$2:$E$2000&lt;&gt;"9 - Perdu")*(Potentials!$E$2:$E$2000&lt;&gt;"10 - Gele")*(Potentials!$O$2:$O$2000=$A$2))
+SUMPRODUCT((Potentials!$F$2:$F$2000=0)*(Potentials!$B$2:$B$2000=AT610)*(Potentials!$D$2:$D$2000)*(Potentials!$E$2:$E$2000&lt;&gt;"8 - Gagne")*(Potentials!$E$2:$E$2000&lt;&gt;"9 - Perdu")*(Potentials!$E$2:$E$2000&lt;&gt;"10 - Gele")*(Potentials!$O$2:$O$2000=$A$2)))</f>
      </c>
      <c r="BA610" t="str">
        <f>Potentials!A608</f>
      </c>
      <c r="BB610" s="2" t="str">
        <f t="array" ref="BB610" aca="1" ca="1">IF($A$2="Tous",SUMPRODUCT((Potentials!$F$2:$F$2000)*(Potentials!$A$2:$A$2000=BA610)*(Potentials!$E$2:$E$2000&lt;&gt;"8 - Gagne")*(Potentials!$E$2:$E$2000&lt;&gt;"9 - Perdu")*(Potentials!$E$2:$E$2000&lt;&gt;"10 - Gele"))
+SUMPRODUCT((Potentials!$F$2:$F$2000=0)*(Potentials!$A$2:$A$2000=BA610)*(Potentials!$D$2:$D$2000)*(Potentials!$E$2:$E$2000&lt;&gt;"8 - Gagne")*(Potentials!$E$2:$E$2000&lt;&gt;"9 - Perdu")*(Potentials!$E$2:$E$2000&lt;&gt;"10 - Gele")),
SUMPRODUCT((Potentials!$F$2:$F$2000)*(Potentials!$A$2:$A$2000=BA610)*(Potentials!$E$2:$E$2000&lt;&gt;"8 - Gagne")*(Potentials!$E$2:$E$2000&lt;&gt;"9 - Perdu")*(Potentials!$E$2:$E$2000&lt;&gt;"10 - Gele")*(Potentials!$O$2:$O$2000=$A$2))
+SUMPRODUCT((Potentials!$F$2:$F$2000=0)*(Potentials!$A$2:$A$2000=BA610)*(Potentials!$D$2:$D$2000)*(Potentials!$E$2:$E$2000&lt;&gt;"8 - Gagne")*(Potentials!$E$2:$E$2000&lt;&gt;"9 - Perdu")*(Potentials!$E$2:$E$2000&lt;&gt;"10 - Gele")*(Potentials!$O$2:$O$2000=$A$2)))</f>
      </c>
    </row>
    <row r="611" spans="1:113">
      <c r="R611" t="str">
        <f>Potentials!A609</f>
      </c>
      <c r="S611" s="1" t="str">
        <f>Potentials!M609</f>
      </c>
      <c r="T611" s="47" t="str">
        <f>IF(INDEX(Potentials!$A$1:$O$1000,MATCH(R611,Potentials!$A$1:$A$1000,0),MATCH("Origine setup",Potentials!$A$1:$O$1,0))&lt;&gt;"",0,
IF($A$2="Tous",
IF(AND($R$2=0,$S$2=0,DATE(YEAR(S611),MONTH(S611),DAY(S611))&gt;=$O$6,(DATE(YEAR(S611),MONTH(S611),DAY(S611))&lt;=$O$3),LEFT(R611,3)="PRA"),1,
IF(AND($R$2&lt;&gt;0,$S$2&lt;&gt;0,DATE(YEAR(S611),MONTH(S611),DAY(S611))&gt;=$R$2,(DATE(YEAR(S611),MONTH(S611),DAY(S611))&lt;=$S$2),LEFT(R611,3)="PRA"),1,0)),
IF(AND($R$2=0,$S$2=0,DATE(YEAR(S611),MONTH(S611),DAY(S611))&gt;=$O$6,(DATE(YEAR(S611),MONTH(S611),DAY(S611))&lt;=$O$3),INDEX(Potentials!$A$1:$O$1000,MATCH(R611,Potentials!$A$1:$A$1000,0),MATCH("Groupe",Potentials!$A$1:$O$1,0))=$A$2,LEFT(R611,3)="PRA"),1,
IF(AND($R$2&lt;&gt;0,$S$2&lt;&gt;0,DATE(YEAR(S611),MONTH(S611),DAY(S611))&gt;=$R$2,(DATE(YEAR(S611),MONTH(S611),DAY(S611))&lt;=$S$2),INDEX(Potentials!$A$1:$O$1000,MATCH(R611,Potentials!$A$1:$A$1000,0),MATCH("Groupe",Potentials!$A$1:$O$1,0))=$A$2,LEFT(R611,3)="PRA"),1,0))))</f>
      </c>
      <c r="U611" s="47" t="str">
        <f>IF(T611&lt;&gt;0,SUM($T$4:T611),0)</f>
      </c>
      <c r="V611" s="1"/>
      <c r="W611" s="17"/>
      <c r="Y611" t="str">
        <f>Projects!A609</f>
      </c>
      <c r="Z611" s="1" t="str">
        <f>Projects!I609</f>
      </c>
      <c r="AA611" s="47" t="str">
        <f>IF($A$2="Tous",
IF(AND($Y$2=0,$Z$2=0,DATE(YEAR(Z611),MONTH(Z611),DAY(Z611))&gt;=$O$6,(DATE(YEAR(Z611),MONTH(Z611),DAY(Z611))&lt;=$O$3)),1,
IF(AND($Y$2&lt;&gt;0,$Z$2&lt;&gt;0,DATE(YEAR(Z611),MONTH(Z611),DAY(Z611))&gt;=$Y$2,(DATE(YEAR(Z611),MONTH(Z611),DAY(Z611))&lt;=$Z$2)),1,0)),
IF(AND($Y$2=0,$Z$2=0,DATE(YEAR(Z611),MONTH(Z611),DAY(Z611))&gt;=$O$6,(DATE(YEAR(Z611),MONTH(Z611),DAY(Z611))&lt;=$O$3),INDEX(Projects!$A$1:$O$1000,MATCH(Y611,Projects!$A$1:$A$1000,0),MATCH("Groupe",Projects!$A$1:$O$1,0))=$A$2),1,
IF(AND($Y$2&lt;&gt;0,$Z$2&lt;&gt;0,DATE(YEAR(Z611),MONTH(Z611),DAY(Z611))&gt;=$Y$2,(DATE(YEAR(Z611),MONTH(Z611),DAY(Z611))&lt;=$Z$2),INDEX(Projects!$A$1:$O$1000,MATCH(Y611,Projects!$A$1:$A$1000,0),MATCH("Groupe",Projects!$A$1:$O$1,0))=$A$2),1,0)))</f>
      </c>
      <c r="AB611" s="47" t="str">
        <f>IF(AA611&lt;&gt;0,SUM($AA$4:AA611),0)</f>
      </c>
      <c r="AC611" s="1"/>
      <c r="AD611" s="17"/>
      <c r="AF611" t="str">
        <f>Projects!A609</f>
      </c>
      <c r="AG611" s="1" t="str">
        <f>Projects!D609</f>
      </c>
      <c r="AH611" s="47" t="str">
        <f>IF($A$2="Tous",
IF(AND($AF$2=0,$AG$2=0,DATE(YEAR(AG611),MONTH(AG611),DAY(AG611))&gt;=$O$6,(DATE(YEAR(AG611),MONTH(AG611),DAY(AG611))&lt;=$O$3)),1,
IF(AND($AF$2&lt;&gt;0,$AG$2&lt;&gt;0,DATE(YEAR(AG611),MONTH(AG611),DAY(AG611))&gt;=$AF$2,(DATE(YEAR(AG611),MONTH(AG611),DAY(AG611))&lt;=$AG$2)),1,0)),
IF(AND($AF$2=0,$AG$2=0,DATE(YEAR(AG611),MONTH(AG611),DAY(AG611))&gt;=$O$6,(DATE(YEAR(AG611),MONTH(AG611),DAY(AG611))&lt;=$O$3),INDEX(Projects!$A$1:$O$1000,MATCH(AF611,Projects!$A$1:$A$1000,0),MATCH("Groupe",Projects!$A$1:$O$1,0))=$A$2),1,
IF(AND($AF$2&lt;&gt;0,$AG$2&lt;&gt;0,DATE(YEAR(AG611),MONTH(AG611),DAY(AG611))&gt;=$AF$2,(DATE(YEAR(AG611),MONTH(AG611),DAY(AG611))&lt;=$AG$2),INDEX(Projects!$A$1:$O$1000,MATCH(AF611,Projects!$A$1:$A$1000,0),MATCH("Groupe",Projects!$A$1:$O$1,0))=$A$2),1,0)))</f>
      </c>
      <c r="AI611" s="47" t="str">
        <f>IF(AH611&lt;&gt;0,SUM($AH$4:AH611),0)</f>
      </c>
      <c r="AJ611" s="1"/>
      <c r="AK611" s="17"/>
      <c r="AM611" t="str">
        <f>Potentials!A609</f>
      </c>
      <c r="AN611" s="1" t="str">
        <f>Potentials!L609</f>
      </c>
      <c r="AO611" s="47" t="str">
        <f>IF(INDEX(Potentials!$A$1:$O$1000,MATCH(R611,Potentials!$A$1:$A$1000,0),MATCH("Origine setup",Potentials!$A$1:$O$1,0))&lt;&gt;"",0,
IF($A$2="Tous",
IF(AND($AM$2=0,$AN$2=0,DATE(YEAR(AN611),MONTH(AN611),DAY(AN611))&gt;=$O$6,(DATE(YEAR(AN611),MONTH(AN611),DAY(AN611))&lt;=$O$3),INDEX(Potentials!$A$1:$O$10000,MATCH(AM611,Potentials!$A$1:$A$1000,0),MATCH("Statut",Potentials!$A$1:$O$1,0))="9 -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IF(AND($AM$2&lt;&gt;0,$AN$2&lt;&gt;0,DATE(YEAR(AN611),MONTH(AN611),DAY(AN611))&gt;=$AM$2,(DATE(YEAR(AN611),MONTH(AN611),DAY(AN611))&lt;=$AN$2),INDEX(Potentials!$A$1:$O$10000,MATCH(AM611,Potentials!$A$1:$A$1000,0),MATCH("Statut",Potentials!$A$1:$O$1,0))="9 - Perdu"),1,0)),
IF(AND($AM$2=0,$AN$2=0,DATE(YEAR(AN611),MONTH(AN611),DAY(AN611))&gt;=$O$6,(DATE(YEAR(AN611),MONTH(AN611),DAY(AN611))&lt;=$O$3),INDEX(Potentials!$A$1:$O$1000,MATCH(AM611,Potentials!$A$1:$A$1000,0),MATCH("Groupe",Potentials!$A$1:$O$1,0))=$A$2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,MATCH(AM611,Potentials!$A$1:$A$1000,0),MATCH("Groupe",Potentials!$A$1:$O$1,0))=$A$2,INDEX(Potentials!$A$1:$O$10000,MATCH(AM611,Potentials!$A$1:$A$1000,0),MATCH("Statut",Potentials!$A$1:$O$1,0))="9 - Perdu"),1,0))))</f>
      </c>
      <c r="AP611" s="47" t="str">
        <f>IF(AO611&lt;&gt;0,SUM($AO$4:AO611),0)</f>
      </c>
      <c r="AQ611" s="1"/>
      <c r="AR611" s="17"/>
      <c r="AT611" t="str">
        <f>IF(COUNTIF($AT$4:AT610,Potentials!B609)&gt;0,"",Potentials!B609)</f>
      </c>
      <c r="AU611" s="2" t="str">
        <f t="array" ref="AU611" aca="1" ca="1">IF($A$2="Tous",SUMPRODUCT((Potentials!$F$2:$F$2000)*(Potentials!$B$2:$B$2000=AT611)*(Potentials!$E$2:$E$2000&lt;&gt;"8 - Gagne")*(Potentials!$E$2:$E$2000&lt;&gt;"9 - Perdu")*(Potentials!$E$2:$E$2000&lt;&gt;"10 - Gele"))
+SUMPRODUCT((Potentials!$F$2:$F$2000=0)*(Potentials!$B$2:$B$2000=AT611)*(Potentials!$D$2:$D$2000)*(Potentials!$E$2:$E$2000&lt;&gt;"8 - Gagne")*(Potentials!$E$2:$E$2000&lt;&gt;"9 - Perdu")*(Potentials!$E$2:$E$2000&lt;&gt;"10 - Gele")),
SUMPRODUCT((Potentials!$F$2:$F$2000)*(Potentials!$B$2:$B$2000=AT611)*(Potentials!$E$2:$E$2000&lt;&gt;"8 - Gagne")*(Potentials!$E$2:$E$2000&lt;&gt;"9 - Perdu")*(Potentials!$E$2:$E$2000&lt;&gt;"10 - Gele")*(Potentials!$O$2:$O$2000=$A$2))
+SUMPRODUCT((Potentials!$F$2:$F$2000=0)*(Potentials!$B$2:$B$2000=AT611)*(Potentials!$D$2:$D$2000)*(Potentials!$E$2:$E$2000&lt;&gt;"8 - Gagne")*(Potentials!$E$2:$E$2000&lt;&gt;"9 - Perdu")*(Potentials!$E$2:$E$2000&lt;&gt;"10 - Gele")*(Potentials!$O$2:$O$2000=$A$2)))</f>
      </c>
      <c r="BA611" t="str">
        <f>Potentials!A609</f>
      </c>
      <c r="BB611" s="2" t="str">
        <f t="array" ref="BB611" aca="1" ca="1">IF($A$2="Tous",SUMPRODUCT((Potentials!$F$2:$F$2000)*(Potentials!$A$2:$A$2000=BA611)*(Potentials!$E$2:$E$2000&lt;&gt;"8 - Gagne")*(Potentials!$E$2:$E$2000&lt;&gt;"9 - Perdu")*(Potentials!$E$2:$E$2000&lt;&gt;"10 - Gele"))
+SUMPRODUCT((Potentials!$F$2:$F$2000=0)*(Potentials!$A$2:$A$2000=BA611)*(Potentials!$D$2:$D$2000)*(Potentials!$E$2:$E$2000&lt;&gt;"8 - Gagne")*(Potentials!$E$2:$E$2000&lt;&gt;"9 - Perdu")*(Potentials!$E$2:$E$2000&lt;&gt;"10 - Gele")),
SUMPRODUCT((Potentials!$F$2:$F$2000)*(Potentials!$A$2:$A$2000=BA611)*(Potentials!$E$2:$E$2000&lt;&gt;"8 - Gagne")*(Potentials!$E$2:$E$2000&lt;&gt;"9 - Perdu")*(Potentials!$E$2:$E$2000&lt;&gt;"10 - Gele")*(Potentials!$O$2:$O$2000=$A$2))
+SUMPRODUCT((Potentials!$F$2:$F$2000=0)*(Potentials!$A$2:$A$2000=BA611)*(Potentials!$D$2:$D$2000)*(Potentials!$E$2:$E$2000&lt;&gt;"8 - Gagne")*(Potentials!$E$2:$E$2000&lt;&gt;"9 - Perdu")*(Potentials!$E$2:$E$2000&lt;&gt;"10 - Gele")*(Potentials!$O$2:$O$2000=$A$2)))</f>
      </c>
    </row>
    <row r="612" spans="1:113">
      <c r="R612" t="str">
        <f>Potentials!A610</f>
      </c>
      <c r="S612" s="1" t="str">
        <f>Potentials!M610</f>
      </c>
      <c r="T612" s="47" t="str">
        <f>IF(INDEX(Potentials!$A$1:$O$1000,MATCH(R612,Potentials!$A$1:$A$1000,0),MATCH("Origine setup",Potentials!$A$1:$O$1,0))&lt;&gt;"",0,
IF($A$2="Tous",
IF(AND($R$2=0,$S$2=0,DATE(YEAR(S612),MONTH(S612),DAY(S612))&gt;=$O$6,(DATE(YEAR(S612),MONTH(S612),DAY(S612))&lt;=$O$3),LEFT(R612,3)="PRA"),1,
IF(AND($R$2&lt;&gt;0,$S$2&lt;&gt;0,DATE(YEAR(S612),MONTH(S612),DAY(S612))&gt;=$R$2,(DATE(YEAR(S612),MONTH(S612),DAY(S612))&lt;=$S$2),LEFT(R612,3)="PRA"),1,0)),
IF(AND($R$2=0,$S$2=0,DATE(YEAR(S612),MONTH(S612),DAY(S612))&gt;=$O$6,(DATE(YEAR(S612),MONTH(S612),DAY(S612))&lt;=$O$3),INDEX(Potentials!$A$1:$O$1000,MATCH(R612,Potentials!$A$1:$A$1000,0),MATCH("Groupe",Potentials!$A$1:$O$1,0))=$A$2,LEFT(R612,3)="PRA"),1,
IF(AND($R$2&lt;&gt;0,$S$2&lt;&gt;0,DATE(YEAR(S612),MONTH(S612),DAY(S612))&gt;=$R$2,(DATE(YEAR(S612),MONTH(S612),DAY(S612))&lt;=$S$2),INDEX(Potentials!$A$1:$O$1000,MATCH(R612,Potentials!$A$1:$A$1000,0),MATCH("Groupe",Potentials!$A$1:$O$1,0))=$A$2,LEFT(R612,3)="PRA"),1,0))))</f>
      </c>
      <c r="U612" s="47" t="str">
        <f>IF(T612&lt;&gt;0,SUM($T$4:T612),0)</f>
      </c>
      <c r="V612" s="1"/>
      <c r="W612" s="17"/>
      <c r="Y612" t="str">
        <f>Projects!A610</f>
      </c>
      <c r="Z612" s="1" t="str">
        <f>Projects!I610</f>
      </c>
      <c r="AA612" s="47" t="str">
        <f>IF($A$2="Tous",
IF(AND($Y$2=0,$Z$2=0,DATE(YEAR(Z612),MONTH(Z612),DAY(Z612))&gt;=$O$6,(DATE(YEAR(Z612),MONTH(Z612),DAY(Z612))&lt;=$O$3)),1,
IF(AND($Y$2&lt;&gt;0,$Z$2&lt;&gt;0,DATE(YEAR(Z612),MONTH(Z612),DAY(Z612))&gt;=$Y$2,(DATE(YEAR(Z612),MONTH(Z612),DAY(Z612))&lt;=$Z$2)),1,0)),
IF(AND($Y$2=0,$Z$2=0,DATE(YEAR(Z612),MONTH(Z612),DAY(Z612))&gt;=$O$6,(DATE(YEAR(Z612),MONTH(Z612),DAY(Z612))&lt;=$O$3),INDEX(Projects!$A$1:$O$1000,MATCH(Y612,Projects!$A$1:$A$1000,0),MATCH("Groupe",Projects!$A$1:$O$1,0))=$A$2),1,
IF(AND($Y$2&lt;&gt;0,$Z$2&lt;&gt;0,DATE(YEAR(Z612),MONTH(Z612),DAY(Z612))&gt;=$Y$2,(DATE(YEAR(Z612),MONTH(Z612),DAY(Z612))&lt;=$Z$2),INDEX(Projects!$A$1:$O$1000,MATCH(Y612,Projects!$A$1:$A$1000,0),MATCH("Groupe",Projects!$A$1:$O$1,0))=$A$2),1,0)))</f>
      </c>
      <c r="AB612" s="47" t="str">
        <f>IF(AA612&lt;&gt;0,SUM($AA$4:AA612),0)</f>
      </c>
      <c r="AC612" s="1"/>
      <c r="AD612" s="17"/>
      <c r="AF612" t="str">
        <f>Projects!A610</f>
      </c>
      <c r="AG612" s="1" t="str">
        <f>Projects!D610</f>
      </c>
      <c r="AH612" s="47" t="str">
        <f>IF($A$2="Tous",
IF(AND($AF$2=0,$AG$2=0,DATE(YEAR(AG612),MONTH(AG612),DAY(AG612))&gt;=$O$6,(DATE(YEAR(AG612),MONTH(AG612),DAY(AG612))&lt;=$O$3)),1,
IF(AND($AF$2&lt;&gt;0,$AG$2&lt;&gt;0,DATE(YEAR(AG612),MONTH(AG612),DAY(AG612))&gt;=$AF$2,(DATE(YEAR(AG612),MONTH(AG612),DAY(AG612))&lt;=$AG$2)),1,0)),
IF(AND($AF$2=0,$AG$2=0,DATE(YEAR(AG612),MONTH(AG612),DAY(AG612))&gt;=$O$6,(DATE(YEAR(AG612),MONTH(AG612),DAY(AG612))&lt;=$O$3),INDEX(Projects!$A$1:$O$1000,MATCH(AF612,Projects!$A$1:$A$1000,0),MATCH("Groupe",Projects!$A$1:$O$1,0))=$A$2),1,
IF(AND($AF$2&lt;&gt;0,$AG$2&lt;&gt;0,DATE(YEAR(AG612),MONTH(AG612),DAY(AG612))&gt;=$AF$2,(DATE(YEAR(AG612),MONTH(AG612),DAY(AG612))&lt;=$AG$2),INDEX(Projects!$A$1:$O$1000,MATCH(AF612,Projects!$A$1:$A$1000,0),MATCH("Groupe",Projects!$A$1:$O$1,0))=$A$2),1,0)))</f>
      </c>
      <c r="AI612" s="47" t="str">
        <f>IF(AH612&lt;&gt;0,SUM($AH$4:AH612),0)</f>
      </c>
      <c r="AJ612" s="1"/>
      <c r="AK612" s="17"/>
      <c r="AM612" t="str">
        <f>Potentials!A610</f>
      </c>
      <c r="AN612" s="1" t="str">
        <f>Potentials!L610</f>
      </c>
      <c r="AO612" s="47" t="str">
        <f>IF(INDEX(Potentials!$A$1:$O$1000,MATCH(R612,Potentials!$A$1:$A$1000,0),MATCH("Origine setup",Potentials!$A$1:$O$1,0))&lt;&gt;"",0,
IF($A$2="Tous",
IF(AND($AM$2=0,$AN$2=0,DATE(YEAR(AN612),MONTH(AN612),DAY(AN612))&gt;=$O$6,(DATE(YEAR(AN612),MONTH(AN612),DAY(AN612))&lt;=$O$3),INDEX(Potentials!$A$1:$O$10000,MATCH(AM612,Potentials!$A$1:$A$1000,0),MATCH("Statut",Potentials!$A$1:$O$1,0))="9 -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IF(AND($AM$2&lt;&gt;0,$AN$2&lt;&gt;0,DATE(YEAR(AN612),MONTH(AN612),DAY(AN612))&gt;=$AM$2,(DATE(YEAR(AN612),MONTH(AN612),DAY(AN612))&lt;=$AN$2),INDEX(Potentials!$A$1:$O$10000,MATCH(AM612,Potentials!$A$1:$A$1000,0),MATCH("Statut",Potentials!$A$1:$O$1,0))="9 - Perdu"),1,0)),
IF(AND($AM$2=0,$AN$2=0,DATE(YEAR(AN612),MONTH(AN612),DAY(AN612))&gt;=$O$6,(DATE(YEAR(AN612),MONTH(AN612),DAY(AN612))&lt;=$O$3),INDEX(Potentials!$A$1:$O$1000,MATCH(AM612,Potentials!$A$1:$A$1000,0),MATCH("Groupe",Potentials!$A$1:$O$1,0))=$A$2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,MATCH(AM612,Potentials!$A$1:$A$1000,0),MATCH("Groupe",Potentials!$A$1:$O$1,0))=$A$2,INDEX(Potentials!$A$1:$O$10000,MATCH(AM612,Potentials!$A$1:$A$1000,0),MATCH("Statut",Potentials!$A$1:$O$1,0))="9 - Perdu"),1,0))))</f>
      </c>
      <c r="AP612" s="47" t="str">
        <f>IF(AO612&lt;&gt;0,SUM($AO$4:AO612),0)</f>
      </c>
      <c r="AQ612" s="1"/>
      <c r="AR612" s="17"/>
      <c r="AT612" t="str">
        <f>IF(COUNTIF($AT$4:AT611,Potentials!B610)&gt;0,"",Potentials!B610)</f>
      </c>
      <c r="AU612" s="2" t="str">
        <f t="array" ref="AU612" aca="1" ca="1">IF($A$2="Tous",SUMPRODUCT((Potentials!$F$2:$F$2000)*(Potentials!$B$2:$B$2000=AT612)*(Potentials!$E$2:$E$2000&lt;&gt;"8 - Gagne")*(Potentials!$E$2:$E$2000&lt;&gt;"9 - Perdu")*(Potentials!$E$2:$E$2000&lt;&gt;"10 - Gele"))
+SUMPRODUCT((Potentials!$F$2:$F$2000=0)*(Potentials!$B$2:$B$2000=AT612)*(Potentials!$D$2:$D$2000)*(Potentials!$E$2:$E$2000&lt;&gt;"8 - Gagne")*(Potentials!$E$2:$E$2000&lt;&gt;"9 - Perdu")*(Potentials!$E$2:$E$2000&lt;&gt;"10 - Gele")),
SUMPRODUCT((Potentials!$F$2:$F$2000)*(Potentials!$B$2:$B$2000=AT612)*(Potentials!$E$2:$E$2000&lt;&gt;"8 - Gagne")*(Potentials!$E$2:$E$2000&lt;&gt;"9 - Perdu")*(Potentials!$E$2:$E$2000&lt;&gt;"10 - Gele")*(Potentials!$O$2:$O$2000=$A$2))
+SUMPRODUCT((Potentials!$F$2:$F$2000=0)*(Potentials!$B$2:$B$2000=AT612)*(Potentials!$D$2:$D$2000)*(Potentials!$E$2:$E$2000&lt;&gt;"8 - Gagne")*(Potentials!$E$2:$E$2000&lt;&gt;"9 - Perdu")*(Potentials!$E$2:$E$2000&lt;&gt;"10 - Gele")*(Potentials!$O$2:$O$2000=$A$2)))</f>
      </c>
      <c r="BA612" t="str">
        <f>Potentials!A610</f>
      </c>
      <c r="BB612" s="2" t="str">
        <f t="array" ref="BB612" aca="1" ca="1">IF($A$2="Tous",SUMPRODUCT((Potentials!$F$2:$F$2000)*(Potentials!$A$2:$A$2000=BA612)*(Potentials!$E$2:$E$2000&lt;&gt;"8 - Gagne")*(Potentials!$E$2:$E$2000&lt;&gt;"9 - Perdu")*(Potentials!$E$2:$E$2000&lt;&gt;"10 - Gele"))
+SUMPRODUCT((Potentials!$F$2:$F$2000=0)*(Potentials!$A$2:$A$2000=BA612)*(Potentials!$D$2:$D$2000)*(Potentials!$E$2:$E$2000&lt;&gt;"8 - Gagne")*(Potentials!$E$2:$E$2000&lt;&gt;"9 - Perdu")*(Potentials!$E$2:$E$2000&lt;&gt;"10 - Gele")),
SUMPRODUCT((Potentials!$F$2:$F$2000)*(Potentials!$A$2:$A$2000=BA612)*(Potentials!$E$2:$E$2000&lt;&gt;"8 - Gagne")*(Potentials!$E$2:$E$2000&lt;&gt;"9 - Perdu")*(Potentials!$E$2:$E$2000&lt;&gt;"10 - Gele")*(Potentials!$O$2:$O$2000=$A$2))
+SUMPRODUCT((Potentials!$F$2:$F$2000=0)*(Potentials!$A$2:$A$2000=BA612)*(Potentials!$D$2:$D$2000)*(Potentials!$E$2:$E$2000&lt;&gt;"8 - Gagne")*(Potentials!$E$2:$E$2000&lt;&gt;"9 - Perdu")*(Potentials!$E$2:$E$2000&lt;&gt;"10 - Gele")*(Potentials!$O$2:$O$2000=$A$2)))</f>
      </c>
    </row>
    <row r="613" spans="1:113">
      <c r="R613" t="str">
        <f>Potentials!A611</f>
      </c>
      <c r="S613" s="1" t="str">
        <f>Potentials!M611</f>
      </c>
      <c r="T613" s="47" t="str">
        <f>IF(INDEX(Potentials!$A$1:$O$1000,MATCH(R613,Potentials!$A$1:$A$1000,0),MATCH("Origine setup",Potentials!$A$1:$O$1,0))&lt;&gt;"",0,
IF($A$2="Tous",
IF(AND($R$2=0,$S$2=0,DATE(YEAR(S613),MONTH(S613),DAY(S613))&gt;=$O$6,(DATE(YEAR(S613),MONTH(S613),DAY(S613))&lt;=$O$3),LEFT(R613,3)="PRA"),1,
IF(AND($R$2&lt;&gt;0,$S$2&lt;&gt;0,DATE(YEAR(S613),MONTH(S613),DAY(S613))&gt;=$R$2,(DATE(YEAR(S613),MONTH(S613),DAY(S613))&lt;=$S$2),LEFT(R613,3)="PRA"),1,0)),
IF(AND($R$2=0,$S$2=0,DATE(YEAR(S613),MONTH(S613),DAY(S613))&gt;=$O$6,(DATE(YEAR(S613),MONTH(S613),DAY(S613))&lt;=$O$3),INDEX(Potentials!$A$1:$O$1000,MATCH(R613,Potentials!$A$1:$A$1000,0),MATCH("Groupe",Potentials!$A$1:$O$1,0))=$A$2,LEFT(R613,3)="PRA"),1,
IF(AND($R$2&lt;&gt;0,$S$2&lt;&gt;0,DATE(YEAR(S613),MONTH(S613),DAY(S613))&gt;=$R$2,(DATE(YEAR(S613),MONTH(S613),DAY(S613))&lt;=$S$2),INDEX(Potentials!$A$1:$O$1000,MATCH(R613,Potentials!$A$1:$A$1000,0),MATCH("Groupe",Potentials!$A$1:$O$1,0))=$A$2,LEFT(R613,3)="PRA"),1,0))))</f>
      </c>
      <c r="U613" s="47" t="str">
        <f>IF(T613&lt;&gt;0,SUM($T$4:T613),0)</f>
      </c>
      <c r="V613" s="1"/>
      <c r="W613" s="17"/>
      <c r="Y613" t="str">
        <f>Projects!A611</f>
      </c>
      <c r="Z613" s="1" t="str">
        <f>Projects!I611</f>
      </c>
      <c r="AA613" s="47" t="str">
        <f>IF($A$2="Tous",
IF(AND($Y$2=0,$Z$2=0,DATE(YEAR(Z613),MONTH(Z613),DAY(Z613))&gt;=$O$6,(DATE(YEAR(Z613),MONTH(Z613),DAY(Z613))&lt;=$O$3)),1,
IF(AND($Y$2&lt;&gt;0,$Z$2&lt;&gt;0,DATE(YEAR(Z613),MONTH(Z613),DAY(Z613))&gt;=$Y$2,(DATE(YEAR(Z613),MONTH(Z613),DAY(Z613))&lt;=$Z$2)),1,0)),
IF(AND($Y$2=0,$Z$2=0,DATE(YEAR(Z613),MONTH(Z613),DAY(Z613))&gt;=$O$6,(DATE(YEAR(Z613),MONTH(Z613),DAY(Z613))&lt;=$O$3),INDEX(Projects!$A$1:$O$1000,MATCH(Y613,Projects!$A$1:$A$1000,0),MATCH("Groupe",Projects!$A$1:$O$1,0))=$A$2),1,
IF(AND($Y$2&lt;&gt;0,$Z$2&lt;&gt;0,DATE(YEAR(Z613),MONTH(Z613),DAY(Z613))&gt;=$Y$2,(DATE(YEAR(Z613),MONTH(Z613),DAY(Z613))&lt;=$Z$2),INDEX(Projects!$A$1:$O$1000,MATCH(Y613,Projects!$A$1:$A$1000,0),MATCH("Groupe",Projects!$A$1:$O$1,0))=$A$2),1,0)))</f>
      </c>
      <c r="AB613" s="47" t="str">
        <f>IF(AA613&lt;&gt;0,SUM($AA$4:AA613),0)</f>
      </c>
      <c r="AC613" s="1"/>
      <c r="AD613" s="17"/>
      <c r="AF613" t="str">
        <f>Projects!A611</f>
      </c>
      <c r="AG613" s="1" t="str">
        <f>Projects!D611</f>
      </c>
      <c r="AH613" s="47" t="str">
        <f>IF($A$2="Tous",
IF(AND($AF$2=0,$AG$2=0,DATE(YEAR(AG613),MONTH(AG613),DAY(AG613))&gt;=$O$6,(DATE(YEAR(AG613),MONTH(AG613),DAY(AG613))&lt;=$O$3)),1,
IF(AND($AF$2&lt;&gt;0,$AG$2&lt;&gt;0,DATE(YEAR(AG613),MONTH(AG613),DAY(AG613))&gt;=$AF$2,(DATE(YEAR(AG613),MONTH(AG613),DAY(AG613))&lt;=$AG$2)),1,0)),
IF(AND($AF$2=0,$AG$2=0,DATE(YEAR(AG613),MONTH(AG613),DAY(AG613))&gt;=$O$6,(DATE(YEAR(AG613),MONTH(AG613),DAY(AG613))&lt;=$O$3),INDEX(Projects!$A$1:$O$1000,MATCH(AF613,Projects!$A$1:$A$1000,0),MATCH("Groupe",Projects!$A$1:$O$1,0))=$A$2),1,
IF(AND($AF$2&lt;&gt;0,$AG$2&lt;&gt;0,DATE(YEAR(AG613),MONTH(AG613),DAY(AG613))&gt;=$AF$2,(DATE(YEAR(AG613),MONTH(AG613),DAY(AG613))&lt;=$AG$2),INDEX(Projects!$A$1:$O$1000,MATCH(AF613,Projects!$A$1:$A$1000,0),MATCH("Groupe",Projects!$A$1:$O$1,0))=$A$2),1,0)))</f>
      </c>
      <c r="AI613" s="47" t="str">
        <f>IF(AH613&lt;&gt;0,SUM($AH$4:AH613),0)</f>
      </c>
      <c r="AJ613" s="1"/>
      <c r="AK613" s="17"/>
      <c r="AM613" t="str">
        <f>Potentials!A611</f>
      </c>
      <c r="AN613" s="1" t="str">
        <f>Potentials!L611</f>
      </c>
      <c r="AO613" s="47" t="str">
        <f>IF(INDEX(Potentials!$A$1:$O$1000,MATCH(R613,Potentials!$A$1:$A$1000,0),MATCH("Origine setup",Potentials!$A$1:$O$1,0))&lt;&gt;"",0,
IF($A$2="Tous",
IF(AND($AM$2=0,$AN$2=0,DATE(YEAR(AN613),MONTH(AN613),DAY(AN613))&gt;=$O$6,(DATE(YEAR(AN613),MONTH(AN613),DAY(AN613))&lt;=$O$3),INDEX(Potentials!$A$1:$O$10000,MATCH(AM613,Potentials!$A$1:$A$1000,0),MATCH("Statut",Potentials!$A$1:$O$1,0))="9 -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IF(AND($AM$2&lt;&gt;0,$AN$2&lt;&gt;0,DATE(YEAR(AN613),MONTH(AN613),DAY(AN613))&gt;=$AM$2,(DATE(YEAR(AN613),MONTH(AN613),DAY(AN613))&lt;=$AN$2),INDEX(Potentials!$A$1:$O$10000,MATCH(AM613,Potentials!$A$1:$A$1000,0),MATCH("Statut",Potentials!$A$1:$O$1,0))="9 - Perdu"),1,0)),
IF(AND($AM$2=0,$AN$2=0,DATE(YEAR(AN613),MONTH(AN613),DAY(AN613))&gt;=$O$6,(DATE(YEAR(AN613),MONTH(AN613),DAY(AN613))&lt;=$O$3),INDEX(Potentials!$A$1:$O$1000,MATCH(AM613,Potentials!$A$1:$A$1000,0),MATCH("Groupe",Potentials!$A$1:$O$1,0))=$A$2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,MATCH(AM613,Potentials!$A$1:$A$1000,0),MATCH("Groupe",Potentials!$A$1:$O$1,0))=$A$2,INDEX(Potentials!$A$1:$O$10000,MATCH(AM613,Potentials!$A$1:$A$1000,0),MATCH("Statut",Potentials!$A$1:$O$1,0))="9 - Perdu"),1,0))))</f>
      </c>
      <c r="AP613" s="47" t="str">
        <f>IF(AO613&lt;&gt;0,SUM($AO$4:AO613),0)</f>
      </c>
      <c r="AQ613" s="1"/>
      <c r="AR613" s="17"/>
      <c r="AT613" t="str">
        <f>IF(COUNTIF($AT$4:AT612,Potentials!B611)&gt;0,"",Potentials!B611)</f>
      </c>
      <c r="AU613" s="2" t="str">
        <f t="array" ref="AU613" aca="1" ca="1">IF($A$2="Tous",SUMPRODUCT((Potentials!$F$2:$F$2000)*(Potentials!$B$2:$B$2000=AT613)*(Potentials!$E$2:$E$2000&lt;&gt;"8 - Gagne")*(Potentials!$E$2:$E$2000&lt;&gt;"9 - Perdu")*(Potentials!$E$2:$E$2000&lt;&gt;"10 - Gele"))
+SUMPRODUCT((Potentials!$F$2:$F$2000=0)*(Potentials!$B$2:$B$2000=AT613)*(Potentials!$D$2:$D$2000)*(Potentials!$E$2:$E$2000&lt;&gt;"8 - Gagne")*(Potentials!$E$2:$E$2000&lt;&gt;"9 - Perdu")*(Potentials!$E$2:$E$2000&lt;&gt;"10 - Gele")),
SUMPRODUCT((Potentials!$F$2:$F$2000)*(Potentials!$B$2:$B$2000=AT613)*(Potentials!$E$2:$E$2000&lt;&gt;"8 - Gagne")*(Potentials!$E$2:$E$2000&lt;&gt;"9 - Perdu")*(Potentials!$E$2:$E$2000&lt;&gt;"10 - Gele")*(Potentials!$O$2:$O$2000=$A$2))
+SUMPRODUCT((Potentials!$F$2:$F$2000=0)*(Potentials!$B$2:$B$2000=AT613)*(Potentials!$D$2:$D$2000)*(Potentials!$E$2:$E$2000&lt;&gt;"8 - Gagne")*(Potentials!$E$2:$E$2000&lt;&gt;"9 - Perdu")*(Potentials!$E$2:$E$2000&lt;&gt;"10 - Gele")*(Potentials!$O$2:$O$2000=$A$2)))</f>
      </c>
      <c r="BA613" t="str">
        <f>Potentials!A611</f>
      </c>
      <c r="BB613" s="2" t="str">
        <f t="array" ref="BB613" aca="1" ca="1">IF($A$2="Tous",SUMPRODUCT((Potentials!$F$2:$F$2000)*(Potentials!$A$2:$A$2000=BA613)*(Potentials!$E$2:$E$2000&lt;&gt;"8 - Gagne")*(Potentials!$E$2:$E$2000&lt;&gt;"9 - Perdu")*(Potentials!$E$2:$E$2000&lt;&gt;"10 - Gele"))
+SUMPRODUCT((Potentials!$F$2:$F$2000=0)*(Potentials!$A$2:$A$2000=BA613)*(Potentials!$D$2:$D$2000)*(Potentials!$E$2:$E$2000&lt;&gt;"8 - Gagne")*(Potentials!$E$2:$E$2000&lt;&gt;"9 - Perdu")*(Potentials!$E$2:$E$2000&lt;&gt;"10 - Gele")),
SUMPRODUCT((Potentials!$F$2:$F$2000)*(Potentials!$A$2:$A$2000=BA613)*(Potentials!$E$2:$E$2000&lt;&gt;"8 - Gagne")*(Potentials!$E$2:$E$2000&lt;&gt;"9 - Perdu")*(Potentials!$E$2:$E$2000&lt;&gt;"10 - Gele")*(Potentials!$O$2:$O$2000=$A$2))
+SUMPRODUCT((Potentials!$F$2:$F$2000=0)*(Potentials!$A$2:$A$2000=BA613)*(Potentials!$D$2:$D$2000)*(Potentials!$E$2:$E$2000&lt;&gt;"8 - Gagne")*(Potentials!$E$2:$E$2000&lt;&gt;"9 - Perdu")*(Potentials!$E$2:$E$2000&lt;&gt;"10 - Gele")*(Potentials!$O$2:$O$2000=$A$2)))</f>
      </c>
    </row>
    <row r="614" spans="1:113">
      <c r="R614" t="str">
        <f>Potentials!A612</f>
      </c>
      <c r="S614" s="1" t="str">
        <f>Potentials!M612</f>
      </c>
      <c r="T614" s="47" t="str">
        <f>IF(INDEX(Potentials!$A$1:$O$1000,MATCH(R614,Potentials!$A$1:$A$1000,0),MATCH("Origine setup",Potentials!$A$1:$O$1,0))&lt;&gt;"",0,
IF($A$2="Tous",
IF(AND($R$2=0,$S$2=0,DATE(YEAR(S614),MONTH(S614),DAY(S614))&gt;=$O$6,(DATE(YEAR(S614),MONTH(S614),DAY(S614))&lt;=$O$3),LEFT(R614,3)="PRA"),1,
IF(AND($R$2&lt;&gt;0,$S$2&lt;&gt;0,DATE(YEAR(S614),MONTH(S614),DAY(S614))&gt;=$R$2,(DATE(YEAR(S614),MONTH(S614),DAY(S614))&lt;=$S$2),LEFT(R614,3)="PRA"),1,0)),
IF(AND($R$2=0,$S$2=0,DATE(YEAR(S614),MONTH(S614),DAY(S614))&gt;=$O$6,(DATE(YEAR(S614),MONTH(S614),DAY(S614))&lt;=$O$3),INDEX(Potentials!$A$1:$O$1000,MATCH(R614,Potentials!$A$1:$A$1000,0),MATCH("Groupe",Potentials!$A$1:$O$1,0))=$A$2,LEFT(R614,3)="PRA"),1,
IF(AND($R$2&lt;&gt;0,$S$2&lt;&gt;0,DATE(YEAR(S614),MONTH(S614),DAY(S614))&gt;=$R$2,(DATE(YEAR(S614),MONTH(S614),DAY(S614))&lt;=$S$2),INDEX(Potentials!$A$1:$O$1000,MATCH(R614,Potentials!$A$1:$A$1000,0),MATCH("Groupe",Potentials!$A$1:$O$1,0))=$A$2,LEFT(R614,3)="PRA"),1,0))))</f>
      </c>
      <c r="U614" s="47" t="str">
        <f>IF(T614&lt;&gt;0,SUM($T$4:T614),0)</f>
      </c>
      <c r="V614" s="1"/>
      <c r="W614" s="17"/>
      <c r="Y614" t="str">
        <f>Projects!A612</f>
      </c>
      <c r="Z614" s="1" t="str">
        <f>Projects!I612</f>
      </c>
      <c r="AA614" s="47" t="str">
        <f>IF($A$2="Tous",
IF(AND($Y$2=0,$Z$2=0,DATE(YEAR(Z614),MONTH(Z614),DAY(Z614))&gt;=$O$6,(DATE(YEAR(Z614),MONTH(Z614),DAY(Z614))&lt;=$O$3)),1,
IF(AND($Y$2&lt;&gt;0,$Z$2&lt;&gt;0,DATE(YEAR(Z614),MONTH(Z614),DAY(Z614))&gt;=$Y$2,(DATE(YEAR(Z614),MONTH(Z614),DAY(Z614))&lt;=$Z$2)),1,0)),
IF(AND($Y$2=0,$Z$2=0,DATE(YEAR(Z614),MONTH(Z614),DAY(Z614))&gt;=$O$6,(DATE(YEAR(Z614),MONTH(Z614),DAY(Z614))&lt;=$O$3),INDEX(Projects!$A$1:$O$1000,MATCH(Y614,Projects!$A$1:$A$1000,0),MATCH("Groupe",Projects!$A$1:$O$1,0))=$A$2),1,
IF(AND($Y$2&lt;&gt;0,$Z$2&lt;&gt;0,DATE(YEAR(Z614),MONTH(Z614),DAY(Z614))&gt;=$Y$2,(DATE(YEAR(Z614),MONTH(Z614),DAY(Z614))&lt;=$Z$2),INDEX(Projects!$A$1:$O$1000,MATCH(Y614,Projects!$A$1:$A$1000,0),MATCH("Groupe",Projects!$A$1:$O$1,0))=$A$2),1,0)))</f>
      </c>
      <c r="AB614" s="47" t="str">
        <f>IF(AA614&lt;&gt;0,SUM($AA$4:AA614),0)</f>
      </c>
      <c r="AC614" s="1"/>
      <c r="AD614" s="17"/>
      <c r="AF614" t="str">
        <f>Projects!A612</f>
      </c>
      <c r="AG614" s="1" t="str">
        <f>Projects!D612</f>
      </c>
      <c r="AH614" s="47" t="str">
        <f>IF($A$2="Tous",
IF(AND($AF$2=0,$AG$2=0,DATE(YEAR(AG614),MONTH(AG614),DAY(AG614))&gt;=$O$6,(DATE(YEAR(AG614),MONTH(AG614),DAY(AG614))&lt;=$O$3)),1,
IF(AND($AF$2&lt;&gt;0,$AG$2&lt;&gt;0,DATE(YEAR(AG614),MONTH(AG614),DAY(AG614))&gt;=$AF$2,(DATE(YEAR(AG614),MONTH(AG614),DAY(AG614))&lt;=$AG$2)),1,0)),
IF(AND($AF$2=0,$AG$2=0,DATE(YEAR(AG614),MONTH(AG614),DAY(AG614))&gt;=$O$6,(DATE(YEAR(AG614),MONTH(AG614),DAY(AG614))&lt;=$O$3),INDEX(Projects!$A$1:$O$1000,MATCH(AF614,Projects!$A$1:$A$1000,0),MATCH("Groupe",Projects!$A$1:$O$1,0))=$A$2),1,
IF(AND($AF$2&lt;&gt;0,$AG$2&lt;&gt;0,DATE(YEAR(AG614),MONTH(AG614),DAY(AG614))&gt;=$AF$2,(DATE(YEAR(AG614),MONTH(AG614),DAY(AG614))&lt;=$AG$2),INDEX(Projects!$A$1:$O$1000,MATCH(AF614,Projects!$A$1:$A$1000,0),MATCH("Groupe",Projects!$A$1:$O$1,0))=$A$2),1,0)))</f>
      </c>
      <c r="AI614" s="47" t="str">
        <f>IF(AH614&lt;&gt;0,SUM($AH$4:AH614),0)</f>
      </c>
      <c r="AJ614" s="1"/>
      <c r="AK614" s="17"/>
      <c r="AM614" t="str">
        <f>Potentials!A612</f>
      </c>
      <c r="AN614" s="1" t="str">
        <f>Potentials!L612</f>
      </c>
      <c r="AO614" s="47" t="str">
        <f>IF(INDEX(Potentials!$A$1:$O$1000,MATCH(R614,Potentials!$A$1:$A$1000,0),MATCH("Origine setup",Potentials!$A$1:$O$1,0))&lt;&gt;"",0,
IF($A$2="Tous",
IF(AND($AM$2=0,$AN$2=0,DATE(YEAR(AN614),MONTH(AN614),DAY(AN614))&gt;=$O$6,(DATE(YEAR(AN614),MONTH(AN614),DAY(AN614))&lt;=$O$3),INDEX(Potentials!$A$1:$O$10000,MATCH(AM614,Potentials!$A$1:$A$1000,0),MATCH("Statut",Potentials!$A$1:$O$1,0))="9 -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IF(AND($AM$2&lt;&gt;0,$AN$2&lt;&gt;0,DATE(YEAR(AN614),MONTH(AN614),DAY(AN614))&gt;=$AM$2,(DATE(YEAR(AN614),MONTH(AN614),DAY(AN614))&lt;=$AN$2),INDEX(Potentials!$A$1:$O$10000,MATCH(AM614,Potentials!$A$1:$A$1000,0),MATCH("Statut",Potentials!$A$1:$O$1,0))="9 - Perdu"),1,0)),
IF(AND($AM$2=0,$AN$2=0,DATE(YEAR(AN614),MONTH(AN614),DAY(AN614))&gt;=$O$6,(DATE(YEAR(AN614),MONTH(AN614),DAY(AN614))&lt;=$O$3),INDEX(Potentials!$A$1:$O$1000,MATCH(AM614,Potentials!$A$1:$A$1000,0),MATCH("Groupe",Potentials!$A$1:$O$1,0))=$A$2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,MATCH(AM614,Potentials!$A$1:$A$1000,0),MATCH("Groupe",Potentials!$A$1:$O$1,0))=$A$2,INDEX(Potentials!$A$1:$O$10000,MATCH(AM614,Potentials!$A$1:$A$1000,0),MATCH("Statut",Potentials!$A$1:$O$1,0))="9 - Perdu"),1,0))))</f>
      </c>
      <c r="AP614" s="47" t="str">
        <f>IF(AO614&lt;&gt;0,SUM($AO$4:AO614),0)</f>
      </c>
      <c r="AQ614" s="1"/>
      <c r="AR614" s="17"/>
      <c r="AT614" t="str">
        <f>IF(COUNTIF($AT$4:AT613,Potentials!B612)&gt;0,"",Potentials!B612)</f>
      </c>
      <c r="AU614" s="2" t="str">
        <f t="array" ref="AU614" aca="1" ca="1">IF($A$2="Tous",SUMPRODUCT((Potentials!$F$2:$F$2000)*(Potentials!$B$2:$B$2000=AT614)*(Potentials!$E$2:$E$2000&lt;&gt;"8 - Gagne")*(Potentials!$E$2:$E$2000&lt;&gt;"9 - Perdu")*(Potentials!$E$2:$E$2000&lt;&gt;"10 - Gele"))
+SUMPRODUCT((Potentials!$F$2:$F$2000=0)*(Potentials!$B$2:$B$2000=AT614)*(Potentials!$D$2:$D$2000)*(Potentials!$E$2:$E$2000&lt;&gt;"8 - Gagne")*(Potentials!$E$2:$E$2000&lt;&gt;"9 - Perdu")*(Potentials!$E$2:$E$2000&lt;&gt;"10 - Gele")),
SUMPRODUCT((Potentials!$F$2:$F$2000)*(Potentials!$B$2:$B$2000=AT614)*(Potentials!$E$2:$E$2000&lt;&gt;"8 - Gagne")*(Potentials!$E$2:$E$2000&lt;&gt;"9 - Perdu")*(Potentials!$E$2:$E$2000&lt;&gt;"10 - Gele")*(Potentials!$O$2:$O$2000=$A$2))
+SUMPRODUCT((Potentials!$F$2:$F$2000=0)*(Potentials!$B$2:$B$2000=AT614)*(Potentials!$D$2:$D$2000)*(Potentials!$E$2:$E$2000&lt;&gt;"8 - Gagne")*(Potentials!$E$2:$E$2000&lt;&gt;"9 - Perdu")*(Potentials!$E$2:$E$2000&lt;&gt;"10 - Gele")*(Potentials!$O$2:$O$2000=$A$2)))</f>
      </c>
      <c r="BA614" t="str">
        <f>Potentials!A612</f>
      </c>
      <c r="BB614" s="2" t="str">
        <f t="array" ref="BB614" aca="1" ca="1">IF($A$2="Tous",SUMPRODUCT((Potentials!$F$2:$F$2000)*(Potentials!$A$2:$A$2000=BA614)*(Potentials!$E$2:$E$2000&lt;&gt;"8 - Gagne")*(Potentials!$E$2:$E$2000&lt;&gt;"9 - Perdu")*(Potentials!$E$2:$E$2000&lt;&gt;"10 - Gele"))
+SUMPRODUCT((Potentials!$F$2:$F$2000=0)*(Potentials!$A$2:$A$2000=BA614)*(Potentials!$D$2:$D$2000)*(Potentials!$E$2:$E$2000&lt;&gt;"8 - Gagne")*(Potentials!$E$2:$E$2000&lt;&gt;"9 - Perdu")*(Potentials!$E$2:$E$2000&lt;&gt;"10 - Gele")),
SUMPRODUCT((Potentials!$F$2:$F$2000)*(Potentials!$A$2:$A$2000=BA614)*(Potentials!$E$2:$E$2000&lt;&gt;"8 - Gagne")*(Potentials!$E$2:$E$2000&lt;&gt;"9 - Perdu")*(Potentials!$E$2:$E$2000&lt;&gt;"10 - Gele")*(Potentials!$O$2:$O$2000=$A$2))
+SUMPRODUCT((Potentials!$F$2:$F$2000=0)*(Potentials!$A$2:$A$2000=BA614)*(Potentials!$D$2:$D$2000)*(Potentials!$E$2:$E$2000&lt;&gt;"8 - Gagne")*(Potentials!$E$2:$E$2000&lt;&gt;"9 - Perdu")*(Potentials!$E$2:$E$2000&lt;&gt;"10 - Gele")*(Potentials!$O$2:$O$2000=$A$2)))</f>
      </c>
    </row>
    <row r="615" spans="1:113">
      <c r="R615" t="str">
        <f>Potentials!A613</f>
      </c>
      <c r="S615" s="1" t="str">
        <f>Potentials!M613</f>
      </c>
      <c r="T615" s="47" t="str">
        <f>IF(INDEX(Potentials!$A$1:$O$1000,MATCH(R615,Potentials!$A$1:$A$1000,0),MATCH("Origine setup",Potentials!$A$1:$O$1,0))&lt;&gt;"",0,
IF($A$2="Tous",
IF(AND($R$2=0,$S$2=0,DATE(YEAR(S615),MONTH(S615),DAY(S615))&gt;=$O$6,(DATE(YEAR(S615),MONTH(S615),DAY(S615))&lt;=$O$3),LEFT(R615,3)="PRA"),1,
IF(AND($R$2&lt;&gt;0,$S$2&lt;&gt;0,DATE(YEAR(S615),MONTH(S615),DAY(S615))&gt;=$R$2,(DATE(YEAR(S615),MONTH(S615),DAY(S615))&lt;=$S$2),LEFT(R615,3)="PRA"),1,0)),
IF(AND($R$2=0,$S$2=0,DATE(YEAR(S615),MONTH(S615),DAY(S615))&gt;=$O$6,(DATE(YEAR(S615),MONTH(S615),DAY(S615))&lt;=$O$3),INDEX(Potentials!$A$1:$O$1000,MATCH(R615,Potentials!$A$1:$A$1000,0),MATCH("Groupe",Potentials!$A$1:$O$1,0))=$A$2,LEFT(R615,3)="PRA"),1,
IF(AND($R$2&lt;&gt;0,$S$2&lt;&gt;0,DATE(YEAR(S615),MONTH(S615),DAY(S615))&gt;=$R$2,(DATE(YEAR(S615),MONTH(S615),DAY(S615))&lt;=$S$2),INDEX(Potentials!$A$1:$O$1000,MATCH(R615,Potentials!$A$1:$A$1000,0),MATCH("Groupe",Potentials!$A$1:$O$1,0))=$A$2,LEFT(R615,3)="PRA"),1,0))))</f>
      </c>
      <c r="U615" s="47" t="str">
        <f>IF(T615&lt;&gt;0,SUM($T$4:T615),0)</f>
      </c>
      <c r="V615" s="1"/>
      <c r="W615" s="17"/>
      <c r="Y615" t="str">
        <f>Projects!A613</f>
      </c>
      <c r="Z615" s="1" t="str">
        <f>Projects!I613</f>
      </c>
      <c r="AA615" s="47" t="str">
        <f>IF($A$2="Tous",
IF(AND($Y$2=0,$Z$2=0,DATE(YEAR(Z615),MONTH(Z615),DAY(Z615))&gt;=$O$6,(DATE(YEAR(Z615),MONTH(Z615),DAY(Z615))&lt;=$O$3)),1,
IF(AND($Y$2&lt;&gt;0,$Z$2&lt;&gt;0,DATE(YEAR(Z615),MONTH(Z615),DAY(Z615))&gt;=$Y$2,(DATE(YEAR(Z615),MONTH(Z615),DAY(Z615))&lt;=$Z$2)),1,0)),
IF(AND($Y$2=0,$Z$2=0,DATE(YEAR(Z615),MONTH(Z615),DAY(Z615))&gt;=$O$6,(DATE(YEAR(Z615),MONTH(Z615),DAY(Z615))&lt;=$O$3),INDEX(Projects!$A$1:$O$1000,MATCH(Y615,Projects!$A$1:$A$1000,0),MATCH("Groupe",Projects!$A$1:$O$1,0))=$A$2),1,
IF(AND($Y$2&lt;&gt;0,$Z$2&lt;&gt;0,DATE(YEAR(Z615),MONTH(Z615),DAY(Z615))&gt;=$Y$2,(DATE(YEAR(Z615),MONTH(Z615),DAY(Z615))&lt;=$Z$2),INDEX(Projects!$A$1:$O$1000,MATCH(Y615,Projects!$A$1:$A$1000,0),MATCH("Groupe",Projects!$A$1:$O$1,0))=$A$2),1,0)))</f>
      </c>
      <c r="AB615" s="47" t="str">
        <f>IF(AA615&lt;&gt;0,SUM($AA$4:AA615),0)</f>
      </c>
      <c r="AC615" s="1"/>
      <c r="AD615" s="17"/>
      <c r="AF615" t="str">
        <f>Projects!A613</f>
      </c>
      <c r="AG615" s="1" t="str">
        <f>Projects!D613</f>
      </c>
      <c r="AH615" s="47" t="str">
        <f>IF($A$2="Tous",
IF(AND($AF$2=0,$AG$2=0,DATE(YEAR(AG615),MONTH(AG615),DAY(AG615))&gt;=$O$6,(DATE(YEAR(AG615),MONTH(AG615),DAY(AG615))&lt;=$O$3)),1,
IF(AND($AF$2&lt;&gt;0,$AG$2&lt;&gt;0,DATE(YEAR(AG615),MONTH(AG615),DAY(AG615))&gt;=$AF$2,(DATE(YEAR(AG615),MONTH(AG615),DAY(AG615))&lt;=$AG$2)),1,0)),
IF(AND($AF$2=0,$AG$2=0,DATE(YEAR(AG615),MONTH(AG615),DAY(AG615))&gt;=$O$6,(DATE(YEAR(AG615),MONTH(AG615),DAY(AG615))&lt;=$O$3),INDEX(Projects!$A$1:$O$1000,MATCH(AF615,Projects!$A$1:$A$1000,0),MATCH("Groupe",Projects!$A$1:$O$1,0))=$A$2),1,
IF(AND($AF$2&lt;&gt;0,$AG$2&lt;&gt;0,DATE(YEAR(AG615),MONTH(AG615),DAY(AG615))&gt;=$AF$2,(DATE(YEAR(AG615),MONTH(AG615),DAY(AG615))&lt;=$AG$2),INDEX(Projects!$A$1:$O$1000,MATCH(AF615,Projects!$A$1:$A$1000,0),MATCH("Groupe",Projects!$A$1:$O$1,0))=$A$2),1,0)))</f>
      </c>
      <c r="AI615" s="47" t="str">
        <f>IF(AH615&lt;&gt;0,SUM($AH$4:AH615),0)</f>
      </c>
      <c r="AJ615" s="1"/>
      <c r="AK615" s="17"/>
      <c r="AM615" t="str">
        <f>Potentials!A613</f>
      </c>
      <c r="AN615" s="1" t="str">
        <f>Potentials!L613</f>
      </c>
      <c r="AO615" s="47" t="str">
        <f>IF(INDEX(Potentials!$A$1:$O$1000,MATCH(R615,Potentials!$A$1:$A$1000,0),MATCH("Origine setup",Potentials!$A$1:$O$1,0))&lt;&gt;"",0,
IF($A$2="Tous",
IF(AND($AM$2=0,$AN$2=0,DATE(YEAR(AN615),MONTH(AN615),DAY(AN615))&gt;=$O$6,(DATE(YEAR(AN615),MONTH(AN615),DAY(AN615))&lt;=$O$3),INDEX(Potentials!$A$1:$O$10000,MATCH(AM615,Potentials!$A$1:$A$1000,0),MATCH("Statut",Potentials!$A$1:$O$1,0))="9 -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IF(AND($AM$2&lt;&gt;0,$AN$2&lt;&gt;0,DATE(YEAR(AN615),MONTH(AN615),DAY(AN615))&gt;=$AM$2,(DATE(YEAR(AN615),MONTH(AN615),DAY(AN615))&lt;=$AN$2),INDEX(Potentials!$A$1:$O$10000,MATCH(AM615,Potentials!$A$1:$A$1000,0),MATCH("Statut",Potentials!$A$1:$O$1,0))="9 - Perdu"),1,0)),
IF(AND($AM$2=0,$AN$2=0,DATE(YEAR(AN615),MONTH(AN615),DAY(AN615))&gt;=$O$6,(DATE(YEAR(AN615),MONTH(AN615),DAY(AN615))&lt;=$O$3),INDEX(Potentials!$A$1:$O$1000,MATCH(AM615,Potentials!$A$1:$A$1000,0),MATCH("Groupe",Potentials!$A$1:$O$1,0))=$A$2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,MATCH(AM615,Potentials!$A$1:$A$1000,0),MATCH("Groupe",Potentials!$A$1:$O$1,0))=$A$2,INDEX(Potentials!$A$1:$O$10000,MATCH(AM615,Potentials!$A$1:$A$1000,0),MATCH("Statut",Potentials!$A$1:$O$1,0))="9 - Perdu"),1,0))))</f>
      </c>
      <c r="AP615" s="47" t="str">
        <f>IF(AO615&lt;&gt;0,SUM($AO$4:AO615),0)</f>
      </c>
      <c r="AQ615" s="1"/>
      <c r="AR615" s="17"/>
      <c r="AT615" t="str">
        <f>IF(COUNTIF($AT$4:AT614,Potentials!B613)&gt;0,"",Potentials!B613)</f>
      </c>
      <c r="AU615" s="2" t="str">
        <f t="array" ref="AU615" aca="1" ca="1">IF($A$2="Tous",SUMPRODUCT((Potentials!$F$2:$F$2000)*(Potentials!$B$2:$B$2000=AT615)*(Potentials!$E$2:$E$2000&lt;&gt;"8 - Gagne")*(Potentials!$E$2:$E$2000&lt;&gt;"9 - Perdu")*(Potentials!$E$2:$E$2000&lt;&gt;"10 - Gele"))
+SUMPRODUCT((Potentials!$F$2:$F$2000=0)*(Potentials!$B$2:$B$2000=AT615)*(Potentials!$D$2:$D$2000)*(Potentials!$E$2:$E$2000&lt;&gt;"8 - Gagne")*(Potentials!$E$2:$E$2000&lt;&gt;"9 - Perdu")*(Potentials!$E$2:$E$2000&lt;&gt;"10 - Gele")),
SUMPRODUCT((Potentials!$F$2:$F$2000)*(Potentials!$B$2:$B$2000=AT615)*(Potentials!$E$2:$E$2000&lt;&gt;"8 - Gagne")*(Potentials!$E$2:$E$2000&lt;&gt;"9 - Perdu")*(Potentials!$E$2:$E$2000&lt;&gt;"10 - Gele")*(Potentials!$O$2:$O$2000=$A$2))
+SUMPRODUCT((Potentials!$F$2:$F$2000=0)*(Potentials!$B$2:$B$2000=AT615)*(Potentials!$D$2:$D$2000)*(Potentials!$E$2:$E$2000&lt;&gt;"8 - Gagne")*(Potentials!$E$2:$E$2000&lt;&gt;"9 - Perdu")*(Potentials!$E$2:$E$2000&lt;&gt;"10 - Gele")*(Potentials!$O$2:$O$2000=$A$2)))</f>
      </c>
      <c r="BA615" t="str">
        <f>Potentials!A613</f>
      </c>
      <c r="BB615" s="2" t="str">
        <f t="array" ref="BB615" aca="1" ca="1">IF($A$2="Tous",SUMPRODUCT((Potentials!$F$2:$F$2000)*(Potentials!$A$2:$A$2000=BA615)*(Potentials!$E$2:$E$2000&lt;&gt;"8 - Gagne")*(Potentials!$E$2:$E$2000&lt;&gt;"9 - Perdu")*(Potentials!$E$2:$E$2000&lt;&gt;"10 - Gele"))
+SUMPRODUCT((Potentials!$F$2:$F$2000=0)*(Potentials!$A$2:$A$2000=BA615)*(Potentials!$D$2:$D$2000)*(Potentials!$E$2:$E$2000&lt;&gt;"8 - Gagne")*(Potentials!$E$2:$E$2000&lt;&gt;"9 - Perdu")*(Potentials!$E$2:$E$2000&lt;&gt;"10 - Gele")),
SUMPRODUCT((Potentials!$F$2:$F$2000)*(Potentials!$A$2:$A$2000=BA615)*(Potentials!$E$2:$E$2000&lt;&gt;"8 - Gagne")*(Potentials!$E$2:$E$2000&lt;&gt;"9 - Perdu")*(Potentials!$E$2:$E$2000&lt;&gt;"10 - Gele")*(Potentials!$O$2:$O$2000=$A$2))
+SUMPRODUCT((Potentials!$F$2:$F$2000=0)*(Potentials!$A$2:$A$2000=BA615)*(Potentials!$D$2:$D$2000)*(Potentials!$E$2:$E$2000&lt;&gt;"8 - Gagne")*(Potentials!$E$2:$E$2000&lt;&gt;"9 - Perdu")*(Potentials!$E$2:$E$2000&lt;&gt;"10 - Gele")*(Potentials!$O$2:$O$2000=$A$2)))</f>
      </c>
    </row>
    <row r="616" spans="1:113">
      <c r="R616" t="str">
        <f>Potentials!A614</f>
      </c>
      <c r="S616" s="1" t="str">
        <f>Potentials!M614</f>
      </c>
      <c r="T616" s="47" t="str">
        <f>IF(INDEX(Potentials!$A$1:$O$1000,MATCH(R616,Potentials!$A$1:$A$1000,0),MATCH("Origine setup",Potentials!$A$1:$O$1,0))&lt;&gt;"",0,
IF($A$2="Tous",
IF(AND($R$2=0,$S$2=0,DATE(YEAR(S616),MONTH(S616),DAY(S616))&gt;=$O$6,(DATE(YEAR(S616),MONTH(S616),DAY(S616))&lt;=$O$3),LEFT(R616,3)="PRA"),1,
IF(AND($R$2&lt;&gt;0,$S$2&lt;&gt;0,DATE(YEAR(S616),MONTH(S616),DAY(S616))&gt;=$R$2,(DATE(YEAR(S616),MONTH(S616),DAY(S616))&lt;=$S$2),LEFT(R616,3)="PRA"),1,0)),
IF(AND($R$2=0,$S$2=0,DATE(YEAR(S616),MONTH(S616),DAY(S616))&gt;=$O$6,(DATE(YEAR(S616),MONTH(S616),DAY(S616))&lt;=$O$3),INDEX(Potentials!$A$1:$O$1000,MATCH(R616,Potentials!$A$1:$A$1000,0),MATCH("Groupe",Potentials!$A$1:$O$1,0))=$A$2,LEFT(R616,3)="PRA"),1,
IF(AND($R$2&lt;&gt;0,$S$2&lt;&gt;0,DATE(YEAR(S616),MONTH(S616),DAY(S616))&gt;=$R$2,(DATE(YEAR(S616),MONTH(S616),DAY(S616))&lt;=$S$2),INDEX(Potentials!$A$1:$O$1000,MATCH(R616,Potentials!$A$1:$A$1000,0),MATCH("Groupe",Potentials!$A$1:$O$1,0))=$A$2,LEFT(R616,3)="PRA"),1,0))))</f>
      </c>
      <c r="U616" s="47" t="str">
        <f>IF(T616&lt;&gt;0,SUM($T$4:T616),0)</f>
      </c>
      <c r="V616" s="1"/>
      <c r="W616" s="17"/>
      <c r="Y616" t="str">
        <f>Projects!A614</f>
      </c>
      <c r="Z616" s="1" t="str">
        <f>Projects!I614</f>
      </c>
      <c r="AA616" s="47" t="str">
        <f>IF($A$2="Tous",
IF(AND($Y$2=0,$Z$2=0,DATE(YEAR(Z616),MONTH(Z616),DAY(Z616))&gt;=$O$6,(DATE(YEAR(Z616),MONTH(Z616),DAY(Z616))&lt;=$O$3)),1,
IF(AND($Y$2&lt;&gt;0,$Z$2&lt;&gt;0,DATE(YEAR(Z616),MONTH(Z616),DAY(Z616))&gt;=$Y$2,(DATE(YEAR(Z616),MONTH(Z616),DAY(Z616))&lt;=$Z$2)),1,0)),
IF(AND($Y$2=0,$Z$2=0,DATE(YEAR(Z616),MONTH(Z616),DAY(Z616))&gt;=$O$6,(DATE(YEAR(Z616),MONTH(Z616),DAY(Z616))&lt;=$O$3),INDEX(Projects!$A$1:$O$1000,MATCH(Y616,Projects!$A$1:$A$1000,0),MATCH("Groupe",Projects!$A$1:$O$1,0))=$A$2),1,
IF(AND($Y$2&lt;&gt;0,$Z$2&lt;&gt;0,DATE(YEAR(Z616),MONTH(Z616),DAY(Z616))&gt;=$Y$2,(DATE(YEAR(Z616),MONTH(Z616),DAY(Z616))&lt;=$Z$2),INDEX(Projects!$A$1:$O$1000,MATCH(Y616,Projects!$A$1:$A$1000,0),MATCH("Groupe",Projects!$A$1:$O$1,0))=$A$2),1,0)))</f>
      </c>
      <c r="AB616" s="47" t="str">
        <f>IF(AA616&lt;&gt;0,SUM($AA$4:AA616),0)</f>
      </c>
      <c r="AC616" s="1"/>
      <c r="AD616" s="17"/>
      <c r="AF616" t="str">
        <f>Projects!A614</f>
      </c>
      <c r="AG616" s="1" t="str">
        <f>Projects!D614</f>
      </c>
      <c r="AH616" s="47" t="str">
        <f>IF($A$2="Tous",
IF(AND($AF$2=0,$AG$2=0,DATE(YEAR(AG616),MONTH(AG616),DAY(AG616))&gt;=$O$6,(DATE(YEAR(AG616),MONTH(AG616),DAY(AG616))&lt;=$O$3)),1,
IF(AND($AF$2&lt;&gt;0,$AG$2&lt;&gt;0,DATE(YEAR(AG616),MONTH(AG616),DAY(AG616))&gt;=$AF$2,(DATE(YEAR(AG616),MONTH(AG616),DAY(AG616))&lt;=$AG$2)),1,0)),
IF(AND($AF$2=0,$AG$2=0,DATE(YEAR(AG616),MONTH(AG616),DAY(AG616))&gt;=$O$6,(DATE(YEAR(AG616),MONTH(AG616),DAY(AG616))&lt;=$O$3),INDEX(Projects!$A$1:$O$1000,MATCH(AF616,Projects!$A$1:$A$1000,0),MATCH("Groupe",Projects!$A$1:$O$1,0))=$A$2),1,
IF(AND($AF$2&lt;&gt;0,$AG$2&lt;&gt;0,DATE(YEAR(AG616),MONTH(AG616),DAY(AG616))&gt;=$AF$2,(DATE(YEAR(AG616),MONTH(AG616),DAY(AG616))&lt;=$AG$2),INDEX(Projects!$A$1:$O$1000,MATCH(AF616,Projects!$A$1:$A$1000,0),MATCH("Groupe",Projects!$A$1:$O$1,0))=$A$2),1,0)))</f>
      </c>
      <c r="AI616" s="47" t="str">
        <f>IF(AH616&lt;&gt;0,SUM($AH$4:AH616),0)</f>
      </c>
      <c r="AJ616" s="1"/>
      <c r="AK616" s="17"/>
      <c r="AM616" t="str">
        <f>Potentials!A614</f>
      </c>
      <c r="AN616" s="1" t="str">
        <f>Potentials!L614</f>
      </c>
      <c r="AO616" s="47" t="str">
        <f>IF(INDEX(Potentials!$A$1:$O$1000,MATCH(R616,Potentials!$A$1:$A$1000,0),MATCH("Origine setup",Potentials!$A$1:$O$1,0))&lt;&gt;"",0,
IF($A$2="Tous",
IF(AND($AM$2=0,$AN$2=0,DATE(YEAR(AN616),MONTH(AN616),DAY(AN616))&gt;=$O$6,(DATE(YEAR(AN616),MONTH(AN616),DAY(AN616))&lt;=$O$3),INDEX(Potentials!$A$1:$O$10000,MATCH(AM616,Potentials!$A$1:$A$1000,0),MATCH("Statut",Potentials!$A$1:$O$1,0))="9 -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IF(AND($AM$2&lt;&gt;0,$AN$2&lt;&gt;0,DATE(YEAR(AN616),MONTH(AN616),DAY(AN616))&gt;=$AM$2,(DATE(YEAR(AN616),MONTH(AN616),DAY(AN616))&lt;=$AN$2),INDEX(Potentials!$A$1:$O$10000,MATCH(AM616,Potentials!$A$1:$A$1000,0),MATCH("Statut",Potentials!$A$1:$O$1,0))="9 - Perdu"),1,0)),
IF(AND($AM$2=0,$AN$2=0,DATE(YEAR(AN616),MONTH(AN616),DAY(AN616))&gt;=$O$6,(DATE(YEAR(AN616),MONTH(AN616),DAY(AN616))&lt;=$O$3),INDEX(Potentials!$A$1:$O$1000,MATCH(AM616,Potentials!$A$1:$A$1000,0),MATCH("Groupe",Potentials!$A$1:$O$1,0))=$A$2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,MATCH(AM616,Potentials!$A$1:$A$1000,0),MATCH("Groupe",Potentials!$A$1:$O$1,0))=$A$2,INDEX(Potentials!$A$1:$O$10000,MATCH(AM616,Potentials!$A$1:$A$1000,0),MATCH("Statut",Potentials!$A$1:$O$1,0))="9 - Perdu"),1,0))))</f>
      </c>
      <c r="AP616" s="47" t="str">
        <f>IF(AO616&lt;&gt;0,SUM($AO$4:AO616),0)</f>
      </c>
      <c r="AQ616" s="1"/>
      <c r="AR616" s="17"/>
      <c r="AT616" t="str">
        <f>IF(COUNTIF($AT$4:AT615,Potentials!B614)&gt;0,"",Potentials!B614)</f>
      </c>
      <c r="AU616" s="2" t="str">
        <f t="array" ref="AU616" aca="1" ca="1">IF($A$2="Tous",SUMPRODUCT((Potentials!$F$2:$F$2000)*(Potentials!$B$2:$B$2000=AT616)*(Potentials!$E$2:$E$2000&lt;&gt;"8 - Gagne")*(Potentials!$E$2:$E$2000&lt;&gt;"9 - Perdu")*(Potentials!$E$2:$E$2000&lt;&gt;"10 - Gele"))
+SUMPRODUCT((Potentials!$F$2:$F$2000=0)*(Potentials!$B$2:$B$2000=AT616)*(Potentials!$D$2:$D$2000)*(Potentials!$E$2:$E$2000&lt;&gt;"8 - Gagne")*(Potentials!$E$2:$E$2000&lt;&gt;"9 - Perdu")*(Potentials!$E$2:$E$2000&lt;&gt;"10 - Gele")),
SUMPRODUCT((Potentials!$F$2:$F$2000)*(Potentials!$B$2:$B$2000=AT616)*(Potentials!$E$2:$E$2000&lt;&gt;"8 - Gagne")*(Potentials!$E$2:$E$2000&lt;&gt;"9 - Perdu")*(Potentials!$E$2:$E$2000&lt;&gt;"10 - Gele")*(Potentials!$O$2:$O$2000=$A$2))
+SUMPRODUCT((Potentials!$F$2:$F$2000=0)*(Potentials!$B$2:$B$2000=AT616)*(Potentials!$D$2:$D$2000)*(Potentials!$E$2:$E$2000&lt;&gt;"8 - Gagne")*(Potentials!$E$2:$E$2000&lt;&gt;"9 - Perdu")*(Potentials!$E$2:$E$2000&lt;&gt;"10 - Gele")*(Potentials!$O$2:$O$2000=$A$2)))</f>
      </c>
      <c r="BA616" t="str">
        <f>Potentials!A614</f>
      </c>
      <c r="BB616" s="2" t="str">
        <f t="array" ref="BB616" aca="1" ca="1">IF($A$2="Tous",SUMPRODUCT((Potentials!$F$2:$F$2000)*(Potentials!$A$2:$A$2000=BA616)*(Potentials!$E$2:$E$2000&lt;&gt;"8 - Gagne")*(Potentials!$E$2:$E$2000&lt;&gt;"9 - Perdu")*(Potentials!$E$2:$E$2000&lt;&gt;"10 - Gele"))
+SUMPRODUCT((Potentials!$F$2:$F$2000=0)*(Potentials!$A$2:$A$2000=BA616)*(Potentials!$D$2:$D$2000)*(Potentials!$E$2:$E$2000&lt;&gt;"8 - Gagne")*(Potentials!$E$2:$E$2000&lt;&gt;"9 - Perdu")*(Potentials!$E$2:$E$2000&lt;&gt;"10 - Gele")),
SUMPRODUCT((Potentials!$F$2:$F$2000)*(Potentials!$A$2:$A$2000=BA616)*(Potentials!$E$2:$E$2000&lt;&gt;"8 - Gagne")*(Potentials!$E$2:$E$2000&lt;&gt;"9 - Perdu")*(Potentials!$E$2:$E$2000&lt;&gt;"10 - Gele")*(Potentials!$O$2:$O$2000=$A$2))
+SUMPRODUCT((Potentials!$F$2:$F$2000=0)*(Potentials!$A$2:$A$2000=BA616)*(Potentials!$D$2:$D$2000)*(Potentials!$E$2:$E$2000&lt;&gt;"8 - Gagne")*(Potentials!$E$2:$E$2000&lt;&gt;"9 - Perdu")*(Potentials!$E$2:$E$2000&lt;&gt;"10 - Gele")*(Potentials!$O$2:$O$2000=$A$2)))</f>
      </c>
    </row>
    <row r="617" spans="1:113">
      <c r="R617" t="str">
        <f>Potentials!A615</f>
      </c>
      <c r="S617" s="1" t="str">
        <f>Potentials!M615</f>
      </c>
      <c r="T617" s="47" t="str">
        <f>IF(INDEX(Potentials!$A$1:$O$1000,MATCH(R617,Potentials!$A$1:$A$1000,0),MATCH("Origine setup",Potentials!$A$1:$O$1,0))&lt;&gt;"",0,
IF($A$2="Tous",
IF(AND($R$2=0,$S$2=0,DATE(YEAR(S617),MONTH(S617),DAY(S617))&gt;=$O$6,(DATE(YEAR(S617),MONTH(S617),DAY(S617))&lt;=$O$3),LEFT(R617,3)="PRA"),1,
IF(AND($R$2&lt;&gt;0,$S$2&lt;&gt;0,DATE(YEAR(S617),MONTH(S617),DAY(S617))&gt;=$R$2,(DATE(YEAR(S617),MONTH(S617),DAY(S617))&lt;=$S$2),LEFT(R617,3)="PRA"),1,0)),
IF(AND($R$2=0,$S$2=0,DATE(YEAR(S617),MONTH(S617),DAY(S617))&gt;=$O$6,(DATE(YEAR(S617),MONTH(S617),DAY(S617))&lt;=$O$3),INDEX(Potentials!$A$1:$O$1000,MATCH(R617,Potentials!$A$1:$A$1000,0),MATCH("Groupe",Potentials!$A$1:$O$1,0))=$A$2,LEFT(R617,3)="PRA"),1,
IF(AND($R$2&lt;&gt;0,$S$2&lt;&gt;0,DATE(YEAR(S617),MONTH(S617),DAY(S617))&gt;=$R$2,(DATE(YEAR(S617),MONTH(S617),DAY(S617))&lt;=$S$2),INDEX(Potentials!$A$1:$O$1000,MATCH(R617,Potentials!$A$1:$A$1000,0),MATCH("Groupe",Potentials!$A$1:$O$1,0))=$A$2,LEFT(R617,3)="PRA"),1,0))))</f>
      </c>
      <c r="U617" s="47" t="str">
        <f>IF(T617&lt;&gt;0,SUM($T$4:T617),0)</f>
      </c>
      <c r="V617" s="1"/>
      <c r="W617" s="17"/>
      <c r="Y617" t="str">
        <f>Projects!A615</f>
      </c>
      <c r="Z617" s="1" t="str">
        <f>Projects!I615</f>
      </c>
      <c r="AA617" s="47" t="str">
        <f>IF($A$2="Tous",
IF(AND($Y$2=0,$Z$2=0,DATE(YEAR(Z617),MONTH(Z617),DAY(Z617))&gt;=$O$6,(DATE(YEAR(Z617),MONTH(Z617),DAY(Z617))&lt;=$O$3)),1,
IF(AND($Y$2&lt;&gt;0,$Z$2&lt;&gt;0,DATE(YEAR(Z617),MONTH(Z617),DAY(Z617))&gt;=$Y$2,(DATE(YEAR(Z617),MONTH(Z617),DAY(Z617))&lt;=$Z$2)),1,0)),
IF(AND($Y$2=0,$Z$2=0,DATE(YEAR(Z617),MONTH(Z617),DAY(Z617))&gt;=$O$6,(DATE(YEAR(Z617),MONTH(Z617),DAY(Z617))&lt;=$O$3),INDEX(Projects!$A$1:$O$1000,MATCH(Y617,Projects!$A$1:$A$1000,0),MATCH("Groupe",Projects!$A$1:$O$1,0))=$A$2),1,
IF(AND($Y$2&lt;&gt;0,$Z$2&lt;&gt;0,DATE(YEAR(Z617),MONTH(Z617),DAY(Z617))&gt;=$Y$2,(DATE(YEAR(Z617),MONTH(Z617),DAY(Z617))&lt;=$Z$2),INDEX(Projects!$A$1:$O$1000,MATCH(Y617,Projects!$A$1:$A$1000,0),MATCH("Groupe",Projects!$A$1:$O$1,0))=$A$2),1,0)))</f>
      </c>
      <c r="AB617" s="47" t="str">
        <f>IF(AA617&lt;&gt;0,SUM($AA$4:AA617),0)</f>
      </c>
      <c r="AC617" s="1"/>
      <c r="AD617" s="17"/>
      <c r="AF617" t="str">
        <f>Projects!A615</f>
      </c>
      <c r="AG617" s="1" t="str">
        <f>Projects!D615</f>
      </c>
      <c r="AH617" s="47" t="str">
        <f>IF($A$2="Tous",
IF(AND($AF$2=0,$AG$2=0,DATE(YEAR(AG617),MONTH(AG617),DAY(AG617))&gt;=$O$6,(DATE(YEAR(AG617),MONTH(AG617),DAY(AG617))&lt;=$O$3)),1,
IF(AND($AF$2&lt;&gt;0,$AG$2&lt;&gt;0,DATE(YEAR(AG617),MONTH(AG617),DAY(AG617))&gt;=$AF$2,(DATE(YEAR(AG617),MONTH(AG617),DAY(AG617))&lt;=$AG$2)),1,0)),
IF(AND($AF$2=0,$AG$2=0,DATE(YEAR(AG617),MONTH(AG617),DAY(AG617))&gt;=$O$6,(DATE(YEAR(AG617),MONTH(AG617),DAY(AG617))&lt;=$O$3),INDEX(Projects!$A$1:$O$1000,MATCH(AF617,Projects!$A$1:$A$1000,0),MATCH("Groupe",Projects!$A$1:$O$1,0))=$A$2),1,
IF(AND($AF$2&lt;&gt;0,$AG$2&lt;&gt;0,DATE(YEAR(AG617),MONTH(AG617),DAY(AG617))&gt;=$AF$2,(DATE(YEAR(AG617),MONTH(AG617),DAY(AG617))&lt;=$AG$2),INDEX(Projects!$A$1:$O$1000,MATCH(AF617,Projects!$A$1:$A$1000,0),MATCH("Groupe",Projects!$A$1:$O$1,0))=$A$2),1,0)))</f>
      </c>
      <c r="AI617" s="47" t="str">
        <f>IF(AH617&lt;&gt;0,SUM($AH$4:AH617),0)</f>
      </c>
      <c r="AJ617" s="1"/>
      <c r="AK617" s="17"/>
      <c r="AM617" t="str">
        <f>Potentials!A615</f>
      </c>
      <c r="AN617" s="1" t="str">
        <f>Potentials!L615</f>
      </c>
      <c r="AO617" s="47" t="str">
        <f>IF(INDEX(Potentials!$A$1:$O$1000,MATCH(R617,Potentials!$A$1:$A$1000,0),MATCH("Origine setup",Potentials!$A$1:$O$1,0))&lt;&gt;"",0,
IF($A$2="Tous",
IF(AND($AM$2=0,$AN$2=0,DATE(YEAR(AN617),MONTH(AN617),DAY(AN617))&gt;=$O$6,(DATE(YEAR(AN617),MONTH(AN617),DAY(AN617))&lt;=$O$3),INDEX(Potentials!$A$1:$O$10000,MATCH(AM617,Potentials!$A$1:$A$1000,0),MATCH("Statut",Potentials!$A$1:$O$1,0))="9 -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IF(AND($AM$2&lt;&gt;0,$AN$2&lt;&gt;0,DATE(YEAR(AN617),MONTH(AN617),DAY(AN617))&gt;=$AM$2,(DATE(YEAR(AN617),MONTH(AN617),DAY(AN617))&lt;=$AN$2),INDEX(Potentials!$A$1:$O$10000,MATCH(AM617,Potentials!$A$1:$A$1000,0),MATCH("Statut",Potentials!$A$1:$O$1,0))="9 - Perdu"),1,0)),
IF(AND($AM$2=0,$AN$2=0,DATE(YEAR(AN617),MONTH(AN617),DAY(AN617))&gt;=$O$6,(DATE(YEAR(AN617),MONTH(AN617),DAY(AN617))&lt;=$O$3),INDEX(Potentials!$A$1:$O$1000,MATCH(AM617,Potentials!$A$1:$A$1000,0),MATCH("Groupe",Potentials!$A$1:$O$1,0))=$A$2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,MATCH(AM617,Potentials!$A$1:$A$1000,0),MATCH("Groupe",Potentials!$A$1:$O$1,0))=$A$2,INDEX(Potentials!$A$1:$O$10000,MATCH(AM617,Potentials!$A$1:$A$1000,0),MATCH("Statut",Potentials!$A$1:$O$1,0))="9 - Perdu"),1,0))))</f>
      </c>
      <c r="AP617" s="47" t="str">
        <f>IF(AO617&lt;&gt;0,SUM($AO$4:AO617),0)</f>
      </c>
      <c r="AQ617" s="1"/>
      <c r="AR617" s="17"/>
      <c r="AT617" t="str">
        <f>IF(COUNTIF($AT$4:AT616,Potentials!B615)&gt;0,"",Potentials!B615)</f>
      </c>
      <c r="AU617" s="2" t="str">
        <f t="array" ref="AU617" aca="1" ca="1">IF($A$2="Tous",SUMPRODUCT((Potentials!$F$2:$F$2000)*(Potentials!$B$2:$B$2000=AT617)*(Potentials!$E$2:$E$2000&lt;&gt;"8 - Gagne")*(Potentials!$E$2:$E$2000&lt;&gt;"9 - Perdu")*(Potentials!$E$2:$E$2000&lt;&gt;"10 - Gele"))
+SUMPRODUCT((Potentials!$F$2:$F$2000=0)*(Potentials!$B$2:$B$2000=AT617)*(Potentials!$D$2:$D$2000)*(Potentials!$E$2:$E$2000&lt;&gt;"8 - Gagne")*(Potentials!$E$2:$E$2000&lt;&gt;"9 - Perdu")*(Potentials!$E$2:$E$2000&lt;&gt;"10 - Gele")),
SUMPRODUCT((Potentials!$F$2:$F$2000)*(Potentials!$B$2:$B$2000=AT617)*(Potentials!$E$2:$E$2000&lt;&gt;"8 - Gagne")*(Potentials!$E$2:$E$2000&lt;&gt;"9 - Perdu")*(Potentials!$E$2:$E$2000&lt;&gt;"10 - Gele")*(Potentials!$O$2:$O$2000=$A$2))
+SUMPRODUCT((Potentials!$F$2:$F$2000=0)*(Potentials!$B$2:$B$2000=AT617)*(Potentials!$D$2:$D$2000)*(Potentials!$E$2:$E$2000&lt;&gt;"8 - Gagne")*(Potentials!$E$2:$E$2000&lt;&gt;"9 - Perdu")*(Potentials!$E$2:$E$2000&lt;&gt;"10 - Gele")*(Potentials!$O$2:$O$2000=$A$2)))</f>
      </c>
      <c r="BA617" t="str">
        <f>Potentials!A615</f>
      </c>
      <c r="BB617" s="2" t="str">
        <f t="array" ref="BB617" aca="1" ca="1">IF($A$2="Tous",SUMPRODUCT((Potentials!$F$2:$F$2000)*(Potentials!$A$2:$A$2000=BA617)*(Potentials!$E$2:$E$2000&lt;&gt;"8 - Gagne")*(Potentials!$E$2:$E$2000&lt;&gt;"9 - Perdu")*(Potentials!$E$2:$E$2000&lt;&gt;"10 - Gele"))
+SUMPRODUCT((Potentials!$F$2:$F$2000=0)*(Potentials!$A$2:$A$2000=BA617)*(Potentials!$D$2:$D$2000)*(Potentials!$E$2:$E$2000&lt;&gt;"8 - Gagne")*(Potentials!$E$2:$E$2000&lt;&gt;"9 - Perdu")*(Potentials!$E$2:$E$2000&lt;&gt;"10 - Gele")),
SUMPRODUCT((Potentials!$F$2:$F$2000)*(Potentials!$A$2:$A$2000=BA617)*(Potentials!$E$2:$E$2000&lt;&gt;"8 - Gagne")*(Potentials!$E$2:$E$2000&lt;&gt;"9 - Perdu")*(Potentials!$E$2:$E$2000&lt;&gt;"10 - Gele")*(Potentials!$O$2:$O$2000=$A$2))
+SUMPRODUCT((Potentials!$F$2:$F$2000=0)*(Potentials!$A$2:$A$2000=BA617)*(Potentials!$D$2:$D$2000)*(Potentials!$E$2:$E$2000&lt;&gt;"8 - Gagne")*(Potentials!$E$2:$E$2000&lt;&gt;"9 - Perdu")*(Potentials!$E$2:$E$2000&lt;&gt;"10 - Gele")*(Potentials!$O$2:$O$2000=$A$2)))</f>
      </c>
    </row>
    <row r="618" spans="1:113">
      <c r="R618" t="str">
        <f>Potentials!A616</f>
      </c>
      <c r="S618" s="1" t="str">
        <f>Potentials!M616</f>
      </c>
      <c r="T618" s="47" t="str">
        <f>IF(INDEX(Potentials!$A$1:$O$1000,MATCH(R618,Potentials!$A$1:$A$1000,0),MATCH("Origine setup",Potentials!$A$1:$O$1,0))&lt;&gt;"",0,
IF($A$2="Tous",
IF(AND($R$2=0,$S$2=0,DATE(YEAR(S618),MONTH(S618),DAY(S618))&gt;=$O$6,(DATE(YEAR(S618),MONTH(S618),DAY(S618))&lt;=$O$3),LEFT(R618,3)="PRA"),1,
IF(AND($R$2&lt;&gt;0,$S$2&lt;&gt;0,DATE(YEAR(S618),MONTH(S618),DAY(S618))&gt;=$R$2,(DATE(YEAR(S618),MONTH(S618),DAY(S618))&lt;=$S$2),LEFT(R618,3)="PRA"),1,0)),
IF(AND($R$2=0,$S$2=0,DATE(YEAR(S618),MONTH(S618),DAY(S618))&gt;=$O$6,(DATE(YEAR(S618),MONTH(S618),DAY(S618))&lt;=$O$3),INDEX(Potentials!$A$1:$O$1000,MATCH(R618,Potentials!$A$1:$A$1000,0),MATCH("Groupe",Potentials!$A$1:$O$1,0))=$A$2,LEFT(R618,3)="PRA"),1,
IF(AND($R$2&lt;&gt;0,$S$2&lt;&gt;0,DATE(YEAR(S618),MONTH(S618),DAY(S618))&gt;=$R$2,(DATE(YEAR(S618),MONTH(S618),DAY(S618))&lt;=$S$2),INDEX(Potentials!$A$1:$O$1000,MATCH(R618,Potentials!$A$1:$A$1000,0),MATCH("Groupe",Potentials!$A$1:$O$1,0))=$A$2,LEFT(R618,3)="PRA"),1,0))))</f>
      </c>
      <c r="U618" s="47" t="str">
        <f>IF(T618&lt;&gt;0,SUM($T$4:T618),0)</f>
      </c>
      <c r="V618" s="1"/>
      <c r="W618" s="17"/>
      <c r="Y618" t="str">
        <f>Projects!A616</f>
      </c>
      <c r="Z618" s="1" t="str">
        <f>Projects!I616</f>
      </c>
      <c r="AA618" s="47" t="str">
        <f>IF($A$2="Tous",
IF(AND($Y$2=0,$Z$2=0,DATE(YEAR(Z618),MONTH(Z618),DAY(Z618))&gt;=$O$6,(DATE(YEAR(Z618),MONTH(Z618),DAY(Z618))&lt;=$O$3)),1,
IF(AND($Y$2&lt;&gt;0,$Z$2&lt;&gt;0,DATE(YEAR(Z618),MONTH(Z618),DAY(Z618))&gt;=$Y$2,(DATE(YEAR(Z618),MONTH(Z618),DAY(Z618))&lt;=$Z$2)),1,0)),
IF(AND($Y$2=0,$Z$2=0,DATE(YEAR(Z618),MONTH(Z618),DAY(Z618))&gt;=$O$6,(DATE(YEAR(Z618),MONTH(Z618),DAY(Z618))&lt;=$O$3),INDEX(Projects!$A$1:$O$1000,MATCH(Y618,Projects!$A$1:$A$1000,0),MATCH("Groupe",Projects!$A$1:$O$1,0))=$A$2),1,
IF(AND($Y$2&lt;&gt;0,$Z$2&lt;&gt;0,DATE(YEAR(Z618),MONTH(Z618),DAY(Z618))&gt;=$Y$2,(DATE(YEAR(Z618),MONTH(Z618),DAY(Z618))&lt;=$Z$2),INDEX(Projects!$A$1:$O$1000,MATCH(Y618,Projects!$A$1:$A$1000,0),MATCH("Groupe",Projects!$A$1:$O$1,0))=$A$2),1,0)))</f>
      </c>
      <c r="AB618" s="47" t="str">
        <f>IF(AA618&lt;&gt;0,SUM($AA$4:AA618),0)</f>
      </c>
      <c r="AC618" s="1"/>
      <c r="AD618" s="17"/>
      <c r="AF618" t="str">
        <f>Projects!A616</f>
      </c>
      <c r="AG618" s="1" t="str">
        <f>Projects!D616</f>
      </c>
      <c r="AH618" s="47" t="str">
        <f>IF($A$2="Tous",
IF(AND($AF$2=0,$AG$2=0,DATE(YEAR(AG618),MONTH(AG618),DAY(AG618))&gt;=$O$6,(DATE(YEAR(AG618),MONTH(AG618),DAY(AG618))&lt;=$O$3)),1,
IF(AND($AF$2&lt;&gt;0,$AG$2&lt;&gt;0,DATE(YEAR(AG618),MONTH(AG618),DAY(AG618))&gt;=$AF$2,(DATE(YEAR(AG618),MONTH(AG618),DAY(AG618))&lt;=$AG$2)),1,0)),
IF(AND($AF$2=0,$AG$2=0,DATE(YEAR(AG618),MONTH(AG618),DAY(AG618))&gt;=$O$6,(DATE(YEAR(AG618),MONTH(AG618),DAY(AG618))&lt;=$O$3),INDEX(Projects!$A$1:$O$1000,MATCH(AF618,Projects!$A$1:$A$1000,0),MATCH("Groupe",Projects!$A$1:$O$1,0))=$A$2),1,
IF(AND($AF$2&lt;&gt;0,$AG$2&lt;&gt;0,DATE(YEAR(AG618),MONTH(AG618),DAY(AG618))&gt;=$AF$2,(DATE(YEAR(AG618),MONTH(AG618),DAY(AG618))&lt;=$AG$2),INDEX(Projects!$A$1:$O$1000,MATCH(AF618,Projects!$A$1:$A$1000,0),MATCH("Groupe",Projects!$A$1:$O$1,0))=$A$2),1,0)))</f>
      </c>
      <c r="AI618" s="47" t="str">
        <f>IF(AH618&lt;&gt;0,SUM($AH$4:AH618),0)</f>
      </c>
      <c r="AJ618" s="1"/>
      <c r="AK618" s="17"/>
      <c r="AM618" t="str">
        <f>Potentials!A616</f>
      </c>
      <c r="AN618" s="1" t="str">
        <f>Potentials!L616</f>
      </c>
      <c r="AO618" s="47" t="str">
        <f>IF(INDEX(Potentials!$A$1:$O$1000,MATCH(R618,Potentials!$A$1:$A$1000,0),MATCH("Origine setup",Potentials!$A$1:$O$1,0))&lt;&gt;"",0,
IF($A$2="Tous",
IF(AND($AM$2=0,$AN$2=0,DATE(YEAR(AN618),MONTH(AN618),DAY(AN618))&gt;=$O$6,(DATE(YEAR(AN618),MONTH(AN618),DAY(AN618))&lt;=$O$3),INDEX(Potentials!$A$1:$O$10000,MATCH(AM618,Potentials!$A$1:$A$1000,0),MATCH("Statut",Potentials!$A$1:$O$1,0))="9 -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IF(AND($AM$2&lt;&gt;0,$AN$2&lt;&gt;0,DATE(YEAR(AN618),MONTH(AN618),DAY(AN618))&gt;=$AM$2,(DATE(YEAR(AN618),MONTH(AN618),DAY(AN618))&lt;=$AN$2),INDEX(Potentials!$A$1:$O$10000,MATCH(AM618,Potentials!$A$1:$A$1000,0),MATCH("Statut",Potentials!$A$1:$O$1,0))="9 - Perdu"),1,0)),
IF(AND($AM$2=0,$AN$2=0,DATE(YEAR(AN618),MONTH(AN618),DAY(AN618))&gt;=$O$6,(DATE(YEAR(AN618),MONTH(AN618),DAY(AN618))&lt;=$O$3),INDEX(Potentials!$A$1:$O$1000,MATCH(AM618,Potentials!$A$1:$A$1000,0),MATCH("Groupe",Potentials!$A$1:$O$1,0))=$A$2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,MATCH(AM618,Potentials!$A$1:$A$1000,0),MATCH("Groupe",Potentials!$A$1:$O$1,0))=$A$2,INDEX(Potentials!$A$1:$O$10000,MATCH(AM618,Potentials!$A$1:$A$1000,0),MATCH("Statut",Potentials!$A$1:$O$1,0))="9 - Perdu"),1,0))))</f>
      </c>
      <c r="AP618" s="47" t="str">
        <f>IF(AO618&lt;&gt;0,SUM($AO$4:AO618),0)</f>
      </c>
      <c r="AQ618" s="1"/>
      <c r="AR618" s="17"/>
      <c r="AT618" t="str">
        <f>IF(COUNTIF($AT$4:AT617,Potentials!B616)&gt;0,"",Potentials!B616)</f>
      </c>
      <c r="AU618" s="2" t="str">
        <f t="array" ref="AU618" aca="1" ca="1">IF($A$2="Tous",SUMPRODUCT((Potentials!$F$2:$F$2000)*(Potentials!$B$2:$B$2000=AT618)*(Potentials!$E$2:$E$2000&lt;&gt;"8 - Gagne")*(Potentials!$E$2:$E$2000&lt;&gt;"9 - Perdu")*(Potentials!$E$2:$E$2000&lt;&gt;"10 - Gele"))
+SUMPRODUCT((Potentials!$F$2:$F$2000=0)*(Potentials!$B$2:$B$2000=AT618)*(Potentials!$D$2:$D$2000)*(Potentials!$E$2:$E$2000&lt;&gt;"8 - Gagne")*(Potentials!$E$2:$E$2000&lt;&gt;"9 - Perdu")*(Potentials!$E$2:$E$2000&lt;&gt;"10 - Gele")),
SUMPRODUCT((Potentials!$F$2:$F$2000)*(Potentials!$B$2:$B$2000=AT618)*(Potentials!$E$2:$E$2000&lt;&gt;"8 - Gagne")*(Potentials!$E$2:$E$2000&lt;&gt;"9 - Perdu")*(Potentials!$E$2:$E$2000&lt;&gt;"10 - Gele")*(Potentials!$O$2:$O$2000=$A$2))
+SUMPRODUCT((Potentials!$F$2:$F$2000=0)*(Potentials!$B$2:$B$2000=AT618)*(Potentials!$D$2:$D$2000)*(Potentials!$E$2:$E$2000&lt;&gt;"8 - Gagne")*(Potentials!$E$2:$E$2000&lt;&gt;"9 - Perdu")*(Potentials!$E$2:$E$2000&lt;&gt;"10 - Gele")*(Potentials!$O$2:$O$2000=$A$2)))</f>
      </c>
      <c r="BA618" t="str">
        <f>Potentials!A616</f>
      </c>
      <c r="BB618" s="2" t="str">
        <f t="array" ref="BB618" aca="1" ca="1">IF($A$2="Tous",SUMPRODUCT((Potentials!$F$2:$F$2000)*(Potentials!$A$2:$A$2000=BA618)*(Potentials!$E$2:$E$2000&lt;&gt;"8 - Gagne")*(Potentials!$E$2:$E$2000&lt;&gt;"9 - Perdu")*(Potentials!$E$2:$E$2000&lt;&gt;"10 - Gele"))
+SUMPRODUCT((Potentials!$F$2:$F$2000=0)*(Potentials!$A$2:$A$2000=BA618)*(Potentials!$D$2:$D$2000)*(Potentials!$E$2:$E$2000&lt;&gt;"8 - Gagne")*(Potentials!$E$2:$E$2000&lt;&gt;"9 - Perdu")*(Potentials!$E$2:$E$2000&lt;&gt;"10 - Gele")),
SUMPRODUCT((Potentials!$F$2:$F$2000)*(Potentials!$A$2:$A$2000=BA618)*(Potentials!$E$2:$E$2000&lt;&gt;"8 - Gagne")*(Potentials!$E$2:$E$2000&lt;&gt;"9 - Perdu")*(Potentials!$E$2:$E$2000&lt;&gt;"10 - Gele")*(Potentials!$O$2:$O$2000=$A$2))
+SUMPRODUCT((Potentials!$F$2:$F$2000=0)*(Potentials!$A$2:$A$2000=BA618)*(Potentials!$D$2:$D$2000)*(Potentials!$E$2:$E$2000&lt;&gt;"8 - Gagne")*(Potentials!$E$2:$E$2000&lt;&gt;"9 - Perdu")*(Potentials!$E$2:$E$2000&lt;&gt;"10 - Gele")*(Potentials!$O$2:$O$2000=$A$2)))</f>
      </c>
    </row>
    <row r="619" spans="1:113">
      <c r="R619" t="str">
        <f>Potentials!A617</f>
      </c>
      <c r="S619" s="1" t="str">
        <f>Potentials!M617</f>
      </c>
      <c r="T619" s="47" t="str">
        <f>IF(INDEX(Potentials!$A$1:$O$1000,MATCH(R619,Potentials!$A$1:$A$1000,0),MATCH("Origine setup",Potentials!$A$1:$O$1,0))&lt;&gt;"",0,
IF($A$2="Tous",
IF(AND($R$2=0,$S$2=0,DATE(YEAR(S619),MONTH(S619),DAY(S619))&gt;=$O$6,(DATE(YEAR(S619),MONTH(S619),DAY(S619))&lt;=$O$3),LEFT(R619,3)="PRA"),1,
IF(AND($R$2&lt;&gt;0,$S$2&lt;&gt;0,DATE(YEAR(S619),MONTH(S619),DAY(S619))&gt;=$R$2,(DATE(YEAR(S619),MONTH(S619),DAY(S619))&lt;=$S$2),LEFT(R619,3)="PRA"),1,0)),
IF(AND($R$2=0,$S$2=0,DATE(YEAR(S619),MONTH(S619),DAY(S619))&gt;=$O$6,(DATE(YEAR(S619),MONTH(S619),DAY(S619))&lt;=$O$3),INDEX(Potentials!$A$1:$O$1000,MATCH(R619,Potentials!$A$1:$A$1000,0),MATCH("Groupe",Potentials!$A$1:$O$1,0))=$A$2,LEFT(R619,3)="PRA"),1,
IF(AND($R$2&lt;&gt;0,$S$2&lt;&gt;0,DATE(YEAR(S619),MONTH(S619),DAY(S619))&gt;=$R$2,(DATE(YEAR(S619),MONTH(S619),DAY(S619))&lt;=$S$2),INDEX(Potentials!$A$1:$O$1000,MATCH(R619,Potentials!$A$1:$A$1000,0),MATCH("Groupe",Potentials!$A$1:$O$1,0))=$A$2,LEFT(R619,3)="PRA"),1,0))))</f>
      </c>
      <c r="U619" s="47" t="str">
        <f>IF(T619&lt;&gt;0,SUM($T$4:T619),0)</f>
      </c>
      <c r="V619" s="1"/>
      <c r="W619" s="17"/>
      <c r="Y619" t="str">
        <f>Projects!A617</f>
      </c>
      <c r="Z619" s="1" t="str">
        <f>Projects!I617</f>
      </c>
      <c r="AA619" s="47" t="str">
        <f>IF($A$2="Tous",
IF(AND($Y$2=0,$Z$2=0,DATE(YEAR(Z619),MONTH(Z619),DAY(Z619))&gt;=$O$6,(DATE(YEAR(Z619),MONTH(Z619),DAY(Z619))&lt;=$O$3)),1,
IF(AND($Y$2&lt;&gt;0,$Z$2&lt;&gt;0,DATE(YEAR(Z619),MONTH(Z619),DAY(Z619))&gt;=$Y$2,(DATE(YEAR(Z619),MONTH(Z619),DAY(Z619))&lt;=$Z$2)),1,0)),
IF(AND($Y$2=0,$Z$2=0,DATE(YEAR(Z619),MONTH(Z619),DAY(Z619))&gt;=$O$6,(DATE(YEAR(Z619),MONTH(Z619),DAY(Z619))&lt;=$O$3),INDEX(Projects!$A$1:$O$1000,MATCH(Y619,Projects!$A$1:$A$1000,0),MATCH("Groupe",Projects!$A$1:$O$1,0))=$A$2),1,
IF(AND($Y$2&lt;&gt;0,$Z$2&lt;&gt;0,DATE(YEAR(Z619),MONTH(Z619),DAY(Z619))&gt;=$Y$2,(DATE(YEAR(Z619),MONTH(Z619),DAY(Z619))&lt;=$Z$2),INDEX(Projects!$A$1:$O$1000,MATCH(Y619,Projects!$A$1:$A$1000,0),MATCH("Groupe",Projects!$A$1:$O$1,0))=$A$2),1,0)))</f>
      </c>
      <c r="AB619" s="47" t="str">
        <f>IF(AA619&lt;&gt;0,SUM($AA$4:AA619),0)</f>
      </c>
      <c r="AC619" s="1"/>
      <c r="AD619" s="17"/>
      <c r="AF619" t="str">
        <f>Projects!A617</f>
      </c>
      <c r="AG619" s="1" t="str">
        <f>Projects!D617</f>
      </c>
      <c r="AH619" s="47" t="str">
        <f>IF($A$2="Tous",
IF(AND($AF$2=0,$AG$2=0,DATE(YEAR(AG619),MONTH(AG619),DAY(AG619))&gt;=$O$6,(DATE(YEAR(AG619),MONTH(AG619),DAY(AG619))&lt;=$O$3)),1,
IF(AND($AF$2&lt;&gt;0,$AG$2&lt;&gt;0,DATE(YEAR(AG619),MONTH(AG619),DAY(AG619))&gt;=$AF$2,(DATE(YEAR(AG619),MONTH(AG619),DAY(AG619))&lt;=$AG$2)),1,0)),
IF(AND($AF$2=0,$AG$2=0,DATE(YEAR(AG619),MONTH(AG619),DAY(AG619))&gt;=$O$6,(DATE(YEAR(AG619),MONTH(AG619),DAY(AG619))&lt;=$O$3),INDEX(Projects!$A$1:$O$1000,MATCH(AF619,Projects!$A$1:$A$1000,0),MATCH("Groupe",Projects!$A$1:$O$1,0))=$A$2),1,
IF(AND($AF$2&lt;&gt;0,$AG$2&lt;&gt;0,DATE(YEAR(AG619),MONTH(AG619),DAY(AG619))&gt;=$AF$2,(DATE(YEAR(AG619),MONTH(AG619),DAY(AG619))&lt;=$AG$2),INDEX(Projects!$A$1:$O$1000,MATCH(AF619,Projects!$A$1:$A$1000,0),MATCH("Groupe",Projects!$A$1:$O$1,0))=$A$2),1,0)))</f>
      </c>
      <c r="AI619" s="47" t="str">
        <f>IF(AH619&lt;&gt;0,SUM($AH$4:AH619),0)</f>
      </c>
      <c r="AJ619" s="1"/>
      <c r="AK619" s="17"/>
      <c r="AM619" t="str">
        <f>Potentials!A617</f>
      </c>
      <c r="AN619" s="1" t="str">
        <f>Potentials!L617</f>
      </c>
      <c r="AO619" s="47" t="str">
        <f>IF(INDEX(Potentials!$A$1:$O$1000,MATCH(R619,Potentials!$A$1:$A$1000,0),MATCH("Origine setup",Potentials!$A$1:$O$1,0))&lt;&gt;"",0,
IF($A$2="Tous",
IF(AND($AM$2=0,$AN$2=0,DATE(YEAR(AN619),MONTH(AN619),DAY(AN619))&gt;=$O$6,(DATE(YEAR(AN619),MONTH(AN619),DAY(AN619))&lt;=$O$3),INDEX(Potentials!$A$1:$O$10000,MATCH(AM619,Potentials!$A$1:$A$1000,0),MATCH("Statut",Potentials!$A$1:$O$1,0))="9 -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IF(AND($AM$2&lt;&gt;0,$AN$2&lt;&gt;0,DATE(YEAR(AN619),MONTH(AN619),DAY(AN619))&gt;=$AM$2,(DATE(YEAR(AN619),MONTH(AN619),DAY(AN619))&lt;=$AN$2),INDEX(Potentials!$A$1:$O$10000,MATCH(AM619,Potentials!$A$1:$A$1000,0),MATCH("Statut",Potentials!$A$1:$O$1,0))="9 - Perdu"),1,0)),
IF(AND($AM$2=0,$AN$2=0,DATE(YEAR(AN619),MONTH(AN619),DAY(AN619))&gt;=$O$6,(DATE(YEAR(AN619),MONTH(AN619),DAY(AN619))&lt;=$O$3),INDEX(Potentials!$A$1:$O$1000,MATCH(AM619,Potentials!$A$1:$A$1000,0),MATCH("Groupe",Potentials!$A$1:$O$1,0))=$A$2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,MATCH(AM619,Potentials!$A$1:$A$1000,0),MATCH("Groupe",Potentials!$A$1:$O$1,0))=$A$2,INDEX(Potentials!$A$1:$O$10000,MATCH(AM619,Potentials!$A$1:$A$1000,0),MATCH("Statut",Potentials!$A$1:$O$1,0))="9 - Perdu"),1,0))))</f>
      </c>
      <c r="AP619" s="47" t="str">
        <f>IF(AO619&lt;&gt;0,SUM($AO$4:AO619),0)</f>
      </c>
      <c r="AQ619" s="1"/>
      <c r="AR619" s="17"/>
      <c r="AT619" t="str">
        <f>IF(COUNTIF($AT$4:AT618,Potentials!B617)&gt;0,"",Potentials!B617)</f>
      </c>
      <c r="AU619" s="2" t="str">
        <f t="array" ref="AU619" aca="1" ca="1">IF($A$2="Tous",SUMPRODUCT((Potentials!$F$2:$F$2000)*(Potentials!$B$2:$B$2000=AT619)*(Potentials!$E$2:$E$2000&lt;&gt;"8 - Gagne")*(Potentials!$E$2:$E$2000&lt;&gt;"9 - Perdu")*(Potentials!$E$2:$E$2000&lt;&gt;"10 - Gele"))
+SUMPRODUCT((Potentials!$F$2:$F$2000=0)*(Potentials!$B$2:$B$2000=AT619)*(Potentials!$D$2:$D$2000)*(Potentials!$E$2:$E$2000&lt;&gt;"8 - Gagne")*(Potentials!$E$2:$E$2000&lt;&gt;"9 - Perdu")*(Potentials!$E$2:$E$2000&lt;&gt;"10 - Gele")),
SUMPRODUCT((Potentials!$F$2:$F$2000)*(Potentials!$B$2:$B$2000=AT619)*(Potentials!$E$2:$E$2000&lt;&gt;"8 - Gagne")*(Potentials!$E$2:$E$2000&lt;&gt;"9 - Perdu")*(Potentials!$E$2:$E$2000&lt;&gt;"10 - Gele")*(Potentials!$O$2:$O$2000=$A$2))
+SUMPRODUCT((Potentials!$F$2:$F$2000=0)*(Potentials!$B$2:$B$2000=AT619)*(Potentials!$D$2:$D$2000)*(Potentials!$E$2:$E$2000&lt;&gt;"8 - Gagne")*(Potentials!$E$2:$E$2000&lt;&gt;"9 - Perdu")*(Potentials!$E$2:$E$2000&lt;&gt;"10 - Gele")*(Potentials!$O$2:$O$2000=$A$2)))</f>
      </c>
      <c r="BA619" t="str">
        <f>Potentials!A617</f>
      </c>
      <c r="BB619" s="2" t="str">
        <f t="array" ref="BB619" aca="1" ca="1">IF($A$2="Tous",SUMPRODUCT((Potentials!$F$2:$F$2000)*(Potentials!$A$2:$A$2000=BA619)*(Potentials!$E$2:$E$2000&lt;&gt;"8 - Gagne")*(Potentials!$E$2:$E$2000&lt;&gt;"9 - Perdu")*(Potentials!$E$2:$E$2000&lt;&gt;"10 - Gele"))
+SUMPRODUCT((Potentials!$F$2:$F$2000=0)*(Potentials!$A$2:$A$2000=BA619)*(Potentials!$D$2:$D$2000)*(Potentials!$E$2:$E$2000&lt;&gt;"8 - Gagne")*(Potentials!$E$2:$E$2000&lt;&gt;"9 - Perdu")*(Potentials!$E$2:$E$2000&lt;&gt;"10 - Gele")),
SUMPRODUCT((Potentials!$F$2:$F$2000)*(Potentials!$A$2:$A$2000=BA619)*(Potentials!$E$2:$E$2000&lt;&gt;"8 - Gagne")*(Potentials!$E$2:$E$2000&lt;&gt;"9 - Perdu")*(Potentials!$E$2:$E$2000&lt;&gt;"10 - Gele")*(Potentials!$O$2:$O$2000=$A$2))
+SUMPRODUCT((Potentials!$F$2:$F$2000=0)*(Potentials!$A$2:$A$2000=BA619)*(Potentials!$D$2:$D$2000)*(Potentials!$E$2:$E$2000&lt;&gt;"8 - Gagne")*(Potentials!$E$2:$E$2000&lt;&gt;"9 - Perdu")*(Potentials!$E$2:$E$2000&lt;&gt;"10 - Gele")*(Potentials!$O$2:$O$2000=$A$2)))</f>
      </c>
    </row>
    <row r="620" spans="1:113">
      <c r="R620" t="str">
        <f>Potentials!A618</f>
      </c>
      <c r="S620" s="1" t="str">
        <f>Potentials!M618</f>
      </c>
      <c r="T620" s="47" t="str">
        <f>IF(INDEX(Potentials!$A$1:$O$1000,MATCH(R620,Potentials!$A$1:$A$1000,0),MATCH("Origine setup",Potentials!$A$1:$O$1,0))&lt;&gt;"",0,
IF($A$2="Tous",
IF(AND($R$2=0,$S$2=0,DATE(YEAR(S620),MONTH(S620),DAY(S620))&gt;=$O$6,(DATE(YEAR(S620),MONTH(S620),DAY(S620))&lt;=$O$3),LEFT(R620,3)="PRA"),1,
IF(AND($R$2&lt;&gt;0,$S$2&lt;&gt;0,DATE(YEAR(S620),MONTH(S620),DAY(S620))&gt;=$R$2,(DATE(YEAR(S620),MONTH(S620),DAY(S620))&lt;=$S$2),LEFT(R620,3)="PRA"),1,0)),
IF(AND($R$2=0,$S$2=0,DATE(YEAR(S620),MONTH(S620),DAY(S620))&gt;=$O$6,(DATE(YEAR(S620),MONTH(S620),DAY(S620))&lt;=$O$3),INDEX(Potentials!$A$1:$O$1000,MATCH(R620,Potentials!$A$1:$A$1000,0),MATCH("Groupe",Potentials!$A$1:$O$1,0))=$A$2,LEFT(R620,3)="PRA"),1,
IF(AND($R$2&lt;&gt;0,$S$2&lt;&gt;0,DATE(YEAR(S620),MONTH(S620),DAY(S620))&gt;=$R$2,(DATE(YEAR(S620),MONTH(S620),DAY(S620))&lt;=$S$2),INDEX(Potentials!$A$1:$O$1000,MATCH(R620,Potentials!$A$1:$A$1000,0),MATCH("Groupe",Potentials!$A$1:$O$1,0))=$A$2,LEFT(R620,3)="PRA"),1,0))))</f>
      </c>
      <c r="U620" s="47" t="str">
        <f>IF(T620&lt;&gt;0,SUM($T$4:T620),0)</f>
      </c>
      <c r="V620" s="1"/>
      <c r="W620" s="17"/>
      <c r="Y620" t="str">
        <f>Projects!A618</f>
      </c>
      <c r="Z620" s="1" t="str">
        <f>Projects!I618</f>
      </c>
      <c r="AA620" s="47" t="str">
        <f>IF($A$2="Tous",
IF(AND($Y$2=0,$Z$2=0,DATE(YEAR(Z620),MONTH(Z620),DAY(Z620))&gt;=$O$6,(DATE(YEAR(Z620),MONTH(Z620),DAY(Z620))&lt;=$O$3)),1,
IF(AND($Y$2&lt;&gt;0,$Z$2&lt;&gt;0,DATE(YEAR(Z620),MONTH(Z620),DAY(Z620))&gt;=$Y$2,(DATE(YEAR(Z620),MONTH(Z620),DAY(Z620))&lt;=$Z$2)),1,0)),
IF(AND($Y$2=0,$Z$2=0,DATE(YEAR(Z620),MONTH(Z620),DAY(Z620))&gt;=$O$6,(DATE(YEAR(Z620),MONTH(Z620),DAY(Z620))&lt;=$O$3),INDEX(Projects!$A$1:$O$1000,MATCH(Y620,Projects!$A$1:$A$1000,0),MATCH("Groupe",Projects!$A$1:$O$1,0))=$A$2),1,
IF(AND($Y$2&lt;&gt;0,$Z$2&lt;&gt;0,DATE(YEAR(Z620),MONTH(Z620),DAY(Z620))&gt;=$Y$2,(DATE(YEAR(Z620),MONTH(Z620),DAY(Z620))&lt;=$Z$2),INDEX(Projects!$A$1:$O$1000,MATCH(Y620,Projects!$A$1:$A$1000,0),MATCH("Groupe",Projects!$A$1:$O$1,0))=$A$2),1,0)))</f>
      </c>
      <c r="AB620" s="47" t="str">
        <f>IF(AA620&lt;&gt;0,SUM($AA$4:AA620),0)</f>
      </c>
      <c r="AC620" s="1"/>
      <c r="AD620" s="17"/>
      <c r="AF620" t="str">
        <f>Projects!A618</f>
      </c>
      <c r="AG620" s="1" t="str">
        <f>Projects!D618</f>
      </c>
      <c r="AH620" s="47" t="str">
        <f>IF($A$2="Tous",
IF(AND($AF$2=0,$AG$2=0,DATE(YEAR(AG620),MONTH(AG620),DAY(AG620))&gt;=$O$6,(DATE(YEAR(AG620),MONTH(AG620),DAY(AG620))&lt;=$O$3)),1,
IF(AND($AF$2&lt;&gt;0,$AG$2&lt;&gt;0,DATE(YEAR(AG620),MONTH(AG620),DAY(AG620))&gt;=$AF$2,(DATE(YEAR(AG620),MONTH(AG620),DAY(AG620))&lt;=$AG$2)),1,0)),
IF(AND($AF$2=0,$AG$2=0,DATE(YEAR(AG620),MONTH(AG620),DAY(AG620))&gt;=$O$6,(DATE(YEAR(AG620),MONTH(AG620),DAY(AG620))&lt;=$O$3),INDEX(Projects!$A$1:$O$1000,MATCH(AF620,Projects!$A$1:$A$1000,0),MATCH("Groupe",Projects!$A$1:$O$1,0))=$A$2),1,
IF(AND($AF$2&lt;&gt;0,$AG$2&lt;&gt;0,DATE(YEAR(AG620),MONTH(AG620),DAY(AG620))&gt;=$AF$2,(DATE(YEAR(AG620),MONTH(AG620),DAY(AG620))&lt;=$AG$2),INDEX(Projects!$A$1:$O$1000,MATCH(AF620,Projects!$A$1:$A$1000,0),MATCH("Groupe",Projects!$A$1:$O$1,0))=$A$2),1,0)))</f>
      </c>
      <c r="AI620" s="47" t="str">
        <f>IF(AH620&lt;&gt;0,SUM($AH$4:AH620),0)</f>
      </c>
      <c r="AJ620" s="1"/>
      <c r="AK620" s="17"/>
      <c r="AM620" t="str">
        <f>Potentials!A618</f>
      </c>
      <c r="AN620" s="1" t="str">
        <f>Potentials!L618</f>
      </c>
      <c r="AO620" s="47" t="str">
        <f>IF(INDEX(Potentials!$A$1:$O$1000,MATCH(R620,Potentials!$A$1:$A$1000,0),MATCH("Origine setup",Potentials!$A$1:$O$1,0))&lt;&gt;"",0,
IF($A$2="Tous",
IF(AND($AM$2=0,$AN$2=0,DATE(YEAR(AN620),MONTH(AN620),DAY(AN620))&gt;=$O$6,(DATE(YEAR(AN620),MONTH(AN620),DAY(AN620))&lt;=$O$3),INDEX(Potentials!$A$1:$O$10000,MATCH(AM620,Potentials!$A$1:$A$1000,0),MATCH("Statut",Potentials!$A$1:$O$1,0))="9 -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IF(AND($AM$2&lt;&gt;0,$AN$2&lt;&gt;0,DATE(YEAR(AN620),MONTH(AN620),DAY(AN620))&gt;=$AM$2,(DATE(YEAR(AN620),MONTH(AN620),DAY(AN620))&lt;=$AN$2),INDEX(Potentials!$A$1:$O$10000,MATCH(AM620,Potentials!$A$1:$A$1000,0),MATCH("Statut",Potentials!$A$1:$O$1,0))="9 - Perdu"),1,0)),
IF(AND($AM$2=0,$AN$2=0,DATE(YEAR(AN620),MONTH(AN620),DAY(AN620))&gt;=$O$6,(DATE(YEAR(AN620),MONTH(AN620),DAY(AN620))&lt;=$O$3),INDEX(Potentials!$A$1:$O$1000,MATCH(AM620,Potentials!$A$1:$A$1000,0),MATCH("Groupe",Potentials!$A$1:$O$1,0))=$A$2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,MATCH(AM620,Potentials!$A$1:$A$1000,0),MATCH("Groupe",Potentials!$A$1:$O$1,0))=$A$2,INDEX(Potentials!$A$1:$O$10000,MATCH(AM620,Potentials!$A$1:$A$1000,0),MATCH("Statut",Potentials!$A$1:$O$1,0))="9 - Perdu"),1,0))))</f>
      </c>
      <c r="AP620" s="47" t="str">
        <f>IF(AO620&lt;&gt;0,SUM($AO$4:AO620),0)</f>
      </c>
      <c r="AQ620" s="1"/>
      <c r="AR620" s="17"/>
      <c r="AT620" t="str">
        <f>IF(COUNTIF($AT$4:AT619,Potentials!B618)&gt;0,"",Potentials!B618)</f>
      </c>
      <c r="AU620" s="2" t="str">
        <f t="array" ref="AU620" aca="1" ca="1">IF($A$2="Tous",SUMPRODUCT((Potentials!$F$2:$F$2000)*(Potentials!$B$2:$B$2000=AT620)*(Potentials!$E$2:$E$2000&lt;&gt;"8 - Gagne")*(Potentials!$E$2:$E$2000&lt;&gt;"9 - Perdu")*(Potentials!$E$2:$E$2000&lt;&gt;"10 - Gele"))
+SUMPRODUCT((Potentials!$F$2:$F$2000=0)*(Potentials!$B$2:$B$2000=AT620)*(Potentials!$D$2:$D$2000)*(Potentials!$E$2:$E$2000&lt;&gt;"8 - Gagne")*(Potentials!$E$2:$E$2000&lt;&gt;"9 - Perdu")*(Potentials!$E$2:$E$2000&lt;&gt;"10 - Gele")),
SUMPRODUCT((Potentials!$F$2:$F$2000)*(Potentials!$B$2:$B$2000=AT620)*(Potentials!$E$2:$E$2000&lt;&gt;"8 - Gagne")*(Potentials!$E$2:$E$2000&lt;&gt;"9 - Perdu")*(Potentials!$E$2:$E$2000&lt;&gt;"10 - Gele")*(Potentials!$O$2:$O$2000=$A$2))
+SUMPRODUCT((Potentials!$F$2:$F$2000=0)*(Potentials!$B$2:$B$2000=AT620)*(Potentials!$D$2:$D$2000)*(Potentials!$E$2:$E$2000&lt;&gt;"8 - Gagne")*(Potentials!$E$2:$E$2000&lt;&gt;"9 - Perdu")*(Potentials!$E$2:$E$2000&lt;&gt;"10 - Gele")*(Potentials!$O$2:$O$2000=$A$2)))</f>
      </c>
      <c r="BA620" t="str">
        <f>Potentials!A618</f>
      </c>
      <c r="BB620" s="2" t="str">
        <f t="array" ref="BB620" aca="1" ca="1">IF($A$2="Tous",SUMPRODUCT((Potentials!$F$2:$F$2000)*(Potentials!$A$2:$A$2000=BA620)*(Potentials!$E$2:$E$2000&lt;&gt;"8 - Gagne")*(Potentials!$E$2:$E$2000&lt;&gt;"9 - Perdu")*(Potentials!$E$2:$E$2000&lt;&gt;"10 - Gele"))
+SUMPRODUCT((Potentials!$F$2:$F$2000=0)*(Potentials!$A$2:$A$2000=BA620)*(Potentials!$D$2:$D$2000)*(Potentials!$E$2:$E$2000&lt;&gt;"8 - Gagne")*(Potentials!$E$2:$E$2000&lt;&gt;"9 - Perdu")*(Potentials!$E$2:$E$2000&lt;&gt;"10 - Gele")),
SUMPRODUCT((Potentials!$F$2:$F$2000)*(Potentials!$A$2:$A$2000=BA620)*(Potentials!$E$2:$E$2000&lt;&gt;"8 - Gagne")*(Potentials!$E$2:$E$2000&lt;&gt;"9 - Perdu")*(Potentials!$E$2:$E$2000&lt;&gt;"10 - Gele")*(Potentials!$O$2:$O$2000=$A$2))
+SUMPRODUCT((Potentials!$F$2:$F$2000=0)*(Potentials!$A$2:$A$2000=BA620)*(Potentials!$D$2:$D$2000)*(Potentials!$E$2:$E$2000&lt;&gt;"8 - Gagne")*(Potentials!$E$2:$E$2000&lt;&gt;"9 - Perdu")*(Potentials!$E$2:$E$2000&lt;&gt;"10 - Gele")*(Potentials!$O$2:$O$2000=$A$2)))</f>
      </c>
    </row>
    <row r="621" spans="1:113">
      <c r="R621" t="str">
        <f>Potentials!A619</f>
      </c>
      <c r="S621" s="1" t="str">
        <f>Potentials!M619</f>
      </c>
      <c r="T621" s="47" t="str">
        <f>IF(INDEX(Potentials!$A$1:$O$1000,MATCH(R621,Potentials!$A$1:$A$1000,0),MATCH("Origine setup",Potentials!$A$1:$O$1,0))&lt;&gt;"",0,
IF($A$2="Tous",
IF(AND($R$2=0,$S$2=0,DATE(YEAR(S621),MONTH(S621),DAY(S621))&gt;=$O$6,(DATE(YEAR(S621),MONTH(S621),DAY(S621))&lt;=$O$3),LEFT(R621,3)="PRA"),1,
IF(AND($R$2&lt;&gt;0,$S$2&lt;&gt;0,DATE(YEAR(S621),MONTH(S621),DAY(S621))&gt;=$R$2,(DATE(YEAR(S621),MONTH(S621),DAY(S621))&lt;=$S$2),LEFT(R621,3)="PRA"),1,0)),
IF(AND($R$2=0,$S$2=0,DATE(YEAR(S621),MONTH(S621),DAY(S621))&gt;=$O$6,(DATE(YEAR(S621),MONTH(S621),DAY(S621))&lt;=$O$3),INDEX(Potentials!$A$1:$O$1000,MATCH(R621,Potentials!$A$1:$A$1000,0),MATCH("Groupe",Potentials!$A$1:$O$1,0))=$A$2,LEFT(R621,3)="PRA"),1,
IF(AND($R$2&lt;&gt;0,$S$2&lt;&gt;0,DATE(YEAR(S621),MONTH(S621),DAY(S621))&gt;=$R$2,(DATE(YEAR(S621),MONTH(S621),DAY(S621))&lt;=$S$2),INDEX(Potentials!$A$1:$O$1000,MATCH(R621,Potentials!$A$1:$A$1000,0),MATCH("Groupe",Potentials!$A$1:$O$1,0))=$A$2,LEFT(R621,3)="PRA"),1,0))))</f>
      </c>
      <c r="U621" s="47" t="str">
        <f>IF(T621&lt;&gt;0,SUM($T$4:T621),0)</f>
      </c>
      <c r="V621" s="1"/>
      <c r="W621" s="17"/>
      <c r="Y621" t="str">
        <f>Projects!A619</f>
      </c>
      <c r="Z621" s="1" t="str">
        <f>Projects!I619</f>
      </c>
      <c r="AA621" s="47" t="str">
        <f>IF($A$2="Tous",
IF(AND($Y$2=0,$Z$2=0,DATE(YEAR(Z621),MONTH(Z621),DAY(Z621))&gt;=$O$6,(DATE(YEAR(Z621),MONTH(Z621),DAY(Z621))&lt;=$O$3)),1,
IF(AND($Y$2&lt;&gt;0,$Z$2&lt;&gt;0,DATE(YEAR(Z621),MONTH(Z621),DAY(Z621))&gt;=$Y$2,(DATE(YEAR(Z621),MONTH(Z621),DAY(Z621))&lt;=$Z$2)),1,0)),
IF(AND($Y$2=0,$Z$2=0,DATE(YEAR(Z621),MONTH(Z621),DAY(Z621))&gt;=$O$6,(DATE(YEAR(Z621),MONTH(Z621),DAY(Z621))&lt;=$O$3),INDEX(Projects!$A$1:$O$1000,MATCH(Y621,Projects!$A$1:$A$1000,0),MATCH("Groupe",Projects!$A$1:$O$1,0))=$A$2),1,
IF(AND($Y$2&lt;&gt;0,$Z$2&lt;&gt;0,DATE(YEAR(Z621),MONTH(Z621),DAY(Z621))&gt;=$Y$2,(DATE(YEAR(Z621),MONTH(Z621),DAY(Z621))&lt;=$Z$2),INDEX(Projects!$A$1:$O$1000,MATCH(Y621,Projects!$A$1:$A$1000,0),MATCH("Groupe",Projects!$A$1:$O$1,0))=$A$2),1,0)))</f>
      </c>
      <c r="AB621" s="47" t="str">
        <f>IF(AA621&lt;&gt;0,SUM($AA$4:AA621),0)</f>
      </c>
      <c r="AC621" s="1"/>
      <c r="AD621" s="17"/>
      <c r="AF621" t="str">
        <f>Projects!A619</f>
      </c>
      <c r="AG621" s="1" t="str">
        <f>Projects!D619</f>
      </c>
      <c r="AH621" s="47" t="str">
        <f>IF($A$2="Tous",
IF(AND($AF$2=0,$AG$2=0,DATE(YEAR(AG621),MONTH(AG621),DAY(AG621))&gt;=$O$6,(DATE(YEAR(AG621),MONTH(AG621),DAY(AG621))&lt;=$O$3)),1,
IF(AND($AF$2&lt;&gt;0,$AG$2&lt;&gt;0,DATE(YEAR(AG621),MONTH(AG621),DAY(AG621))&gt;=$AF$2,(DATE(YEAR(AG621),MONTH(AG621),DAY(AG621))&lt;=$AG$2)),1,0)),
IF(AND($AF$2=0,$AG$2=0,DATE(YEAR(AG621),MONTH(AG621),DAY(AG621))&gt;=$O$6,(DATE(YEAR(AG621),MONTH(AG621),DAY(AG621))&lt;=$O$3),INDEX(Projects!$A$1:$O$1000,MATCH(AF621,Projects!$A$1:$A$1000,0),MATCH("Groupe",Projects!$A$1:$O$1,0))=$A$2),1,
IF(AND($AF$2&lt;&gt;0,$AG$2&lt;&gt;0,DATE(YEAR(AG621),MONTH(AG621),DAY(AG621))&gt;=$AF$2,(DATE(YEAR(AG621),MONTH(AG621),DAY(AG621))&lt;=$AG$2),INDEX(Projects!$A$1:$O$1000,MATCH(AF621,Projects!$A$1:$A$1000,0),MATCH("Groupe",Projects!$A$1:$O$1,0))=$A$2),1,0)))</f>
      </c>
      <c r="AI621" s="47" t="str">
        <f>IF(AH621&lt;&gt;0,SUM($AH$4:AH621),0)</f>
      </c>
      <c r="AJ621" s="1"/>
      <c r="AK621" s="17"/>
      <c r="AM621" t="str">
        <f>Potentials!A619</f>
      </c>
      <c r="AN621" s="1" t="str">
        <f>Potentials!L619</f>
      </c>
      <c r="AO621" s="47" t="str">
        <f>IF(INDEX(Potentials!$A$1:$O$1000,MATCH(R621,Potentials!$A$1:$A$1000,0),MATCH("Origine setup",Potentials!$A$1:$O$1,0))&lt;&gt;"",0,
IF($A$2="Tous",
IF(AND($AM$2=0,$AN$2=0,DATE(YEAR(AN621),MONTH(AN621),DAY(AN621))&gt;=$O$6,(DATE(YEAR(AN621),MONTH(AN621),DAY(AN621))&lt;=$O$3),INDEX(Potentials!$A$1:$O$10000,MATCH(AM621,Potentials!$A$1:$A$1000,0),MATCH("Statut",Potentials!$A$1:$O$1,0))="9 -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IF(AND($AM$2&lt;&gt;0,$AN$2&lt;&gt;0,DATE(YEAR(AN621),MONTH(AN621),DAY(AN621))&gt;=$AM$2,(DATE(YEAR(AN621),MONTH(AN621),DAY(AN621))&lt;=$AN$2),INDEX(Potentials!$A$1:$O$10000,MATCH(AM621,Potentials!$A$1:$A$1000,0),MATCH("Statut",Potentials!$A$1:$O$1,0))="9 - Perdu"),1,0)),
IF(AND($AM$2=0,$AN$2=0,DATE(YEAR(AN621),MONTH(AN621),DAY(AN621))&gt;=$O$6,(DATE(YEAR(AN621),MONTH(AN621),DAY(AN621))&lt;=$O$3),INDEX(Potentials!$A$1:$O$1000,MATCH(AM621,Potentials!$A$1:$A$1000,0),MATCH("Groupe",Potentials!$A$1:$O$1,0))=$A$2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,MATCH(AM621,Potentials!$A$1:$A$1000,0),MATCH("Groupe",Potentials!$A$1:$O$1,0))=$A$2,INDEX(Potentials!$A$1:$O$10000,MATCH(AM621,Potentials!$A$1:$A$1000,0),MATCH("Statut",Potentials!$A$1:$O$1,0))="9 - Perdu"),1,0))))</f>
      </c>
      <c r="AP621" s="47" t="str">
        <f>IF(AO621&lt;&gt;0,SUM($AO$4:AO621),0)</f>
      </c>
      <c r="AQ621" s="1"/>
      <c r="AR621" s="17"/>
      <c r="AT621" t="str">
        <f>IF(COUNTIF($AT$4:AT620,Potentials!B619)&gt;0,"",Potentials!B619)</f>
      </c>
      <c r="AU621" s="2" t="str">
        <f t="array" ref="AU621" aca="1" ca="1">IF($A$2="Tous",SUMPRODUCT((Potentials!$F$2:$F$2000)*(Potentials!$B$2:$B$2000=AT621)*(Potentials!$E$2:$E$2000&lt;&gt;"8 - Gagne")*(Potentials!$E$2:$E$2000&lt;&gt;"9 - Perdu")*(Potentials!$E$2:$E$2000&lt;&gt;"10 - Gele"))
+SUMPRODUCT((Potentials!$F$2:$F$2000=0)*(Potentials!$B$2:$B$2000=AT621)*(Potentials!$D$2:$D$2000)*(Potentials!$E$2:$E$2000&lt;&gt;"8 - Gagne")*(Potentials!$E$2:$E$2000&lt;&gt;"9 - Perdu")*(Potentials!$E$2:$E$2000&lt;&gt;"10 - Gele")),
SUMPRODUCT((Potentials!$F$2:$F$2000)*(Potentials!$B$2:$B$2000=AT621)*(Potentials!$E$2:$E$2000&lt;&gt;"8 - Gagne")*(Potentials!$E$2:$E$2000&lt;&gt;"9 - Perdu")*(Potentials!$E$2:$E$2000&lt;&gt;"10 - Gele")*(Potentials!$O$2:$O$2000=$A$2))
+SUMPRODUCT((Potentials!$F$2:$F$2000=0)*(Potentials!$B$2:$B$2000=AT621)*(Potentials!$D$2:$D$2000)*(Potentials!$E$2:$E$2000&lt;&gt;"8 - Gagne")*(Potentials!$E$2:$E$2000&lt;&gt;"9 - Perdu")*(Potentials!$E$2:$E$2000&lt;&gt;"10 - Gele")*(Potentials!$O$2:$O$2000=$A$2)))</f>
      </c>
      <c r="BA621" t="str">
        <f>Potentials!A619</f>
      </c>
      <c r="BB621" s="2" t="str">
        <f t="array" ref="BB621" aca="1" ca="1">IF($A$2="Tous",SUMPRODUCT((Potentials!$F$2:$F$2000)*(Potentials!$A$2:$A$2000=BA621)*(Potentials!$E$2:$E$2000&lt;&gt;"8 - Gagne")*(Potentials!$E$2:$E$2000&lt;&gt;"9 - Perdu")*(Potentials!$E$2:$E$2000&lt;&gt;"10 - Gele"))
+SUMPRODUCT((Potentials!$F$2:$F$2000=0)*(Potentials!$A$2:$A$2000=BA621)*(Potentials!$D$2:$D$2000)*(Potentials!$E$2:$E$2000&lt;&gt;"8 - Gagne")*(Potentials!$E$2:$E$2000&lt;&gt;"9 - Perdu")*(Potentials!$E$2:$E$2000&lt;&gt;"10 - Gele")),
SUMPRODUCT((Potentials!$F$2:$F$2000)*(Potentials!$A$2:$A$2000=BA621)*(Potentials!$E$2:$E$2000&lt;&gt;"8 - Gagne")*(Potentials!$E$2:$E$2000&lt;&gt;"9 - Perdu")*(Potentials!$E$2:$E$2000&lt;&gt;"10 - Gele")*(Potentials!$O$2:$O$2000=$A$2))
+SUMPRODUCT((Potentials!$F$2:$F$2000=0)*(Potentials!$A$2:$A$2000=BA621)*(Potentials!$D$2:$D$2000)*(Potentials!$E$2:$E$2000&lt;&gt;"8 - Gagne")*(Potentials!$E$2:$E$2000&lt;&gt;"9 - Perdu")*(Potentials!$E$2:$E$2000&lt;&gt;"10 - Gele")*(Potentials!$O$2:$O$2000=$A$2)))</f>
      </c>
    </row>
    <row r="622" spans="1:113">
      <c r="R622" t="str">
        <f>Potentials!A620</f>
      </c>
      <c r="S622" s="1" t="str">
        <f>Potentials!M620</f>
      </c>
      <c r="T622" s="47" t="str">
        <f>IF(INDEX(Potentials!$A$1:$O$1000,MATCH(R622,Potentials!$A$1:$A$1000,0),MATCH("Origine setup",Potentials!$A$1:$O$1,0))&lt;&gt;"",0,
IF($A$2="Tous",
IF(AND($R$2=0,$S$2=0,DATE(YEAR(S622),MONTH(S622),DAY(S622))&gt;=$O$6,(DATE(YEAR(S622),MONTH(S622),DAY(S622))&lt;=$O$3),LEFT(R622,3)="PRA"),1,
IF(AND($R$2&lt;&gt;0,$S$2&lt;&gt;0,DATE(YEAR(S622),MONTH(S622),DAY(S622))&gt;=$R$2,(DATE(YEAR(S622),MONTH(S622),DAY(S622))&lt;=$S$2),LEFT(R622,3)="PRA"),1,0)),
IF(AND($R$2=0,$S$2=0,DATE(YEAR(S622),MONTH(S622),DAY(S622))&gt;=$O$6,(DATE(YEAR(S622),MONTH(S622),DAY(S622))&lt;=$O$3),INDEX(Potentials!$A$1:$O$1000,MATCH(R622,Potentials!$A$1:$A$1000,0),MATCH("Groupe",Potentials!$A$1:$O$1,0))=$A$2,LEFT(R622,3)="PRA"),1,
IF(AND($R$2&lt;&gt;0,$S$2&lt;&gt;0,DATE(YEAR(S622),MONTH(S622),DAY(S622))&gt;=$R$2,(DATE(YEAR(S622),MONTH(S622),DAY(S622))&lt;=$S$2),INDEX(Potentials!$A$1:$O$1000,MATCH(R622,Potentials!$A$1:$A$1000,0),MATCH("Groupe",Potentials!$A$1:$O$1,0))=$A$2,LEFT(R622,3)="PRA"),1,0))))</f>
      </c>
      <c r="U622" s="47" t="str">
        <f>IF(T622&lt;&gt;0,SUM($T$4:T622),0)</f>
      </c>
      <c r="V622" s="1"/>
      <c r="W622" s="17"/>
      <c r="Y622" t="str">
        <f>Projects!A620</f>
      </c>
      <c r="Z622" s="1" t="str">
        <f>Projects!I620</f>
      </c>
      <c r="AA622" s="47" t="str">
        <f>IF($A$2="Tous",
IF(AND($Y$2=0,$Z$2=0,DATE(YEAR(Z622),MONTH(Z622),DAY(Z622))&gt;=$O$6,(DATE(YEAR(Z622),MONTH(Z622),DAY(Z622))&lt;=$O$3)),1,
IF(AND($Y$2&lt;&gt;0,$Z$2&lt;&gt;0,DATE(YEAR(Z622),MONTH(Z622),DAY(Z622))&gt;=$Y$2,(DATE(YEAR(Z622),MONTH(Z622),DAY(Z622))&lt;=$Z$2)),1,0)),
IF(AND($Y$2=0,$Z$2=0,DATE(YEAR(Z622),MONTH(Z622),DAY(Z622))&gt;=$O$6,(DATE(YEAR(Z622),MONTH(Z622),DAY(Z622))&lt;=$O$3),INDEX(Projects!$A$1:$O$1000,MATCH(Y622,Projects!$A$1:$A$1000,0),MATCH("Groupe",Projects!$A$1:$O$1,0))=$A$2),1,
IF(AND($Y$2&lt;&gt;0,$Z$2&lt;&gt;0,DATE(YEAR(Z622),MONTH(Z622),DAY(Z622))&gt;=$Y$2,(DATE(YEAR(Z622),MONTH(Z622),DAY(Z622))&lt;=$Z$2),INDEX(Projects!$A$1:$O$1000,MATCH(Y622,Projects!$A$1:$A$1000,0),MATCH("Groupe",Projects!$A$1:$O$1,0))=$A$2),1,0)))</f>
      </c>
      <c r="AB622" s="47" t="str">
        <f>IF(AA622&lt;&gt;0,SUM($AA$4:AA622),0)</f>
      </c>
      <c r="AC622" s="1"/>
      <c r="AD622" s="17"/>
      <c r="AF622" t="str">
        <f>Projects!A620</f>
      </c>
      <c r="AG622" s="1" t="str">
        <f>Projects!D620</f>
      </c>
      <c r="AH622" s="47" t="str">
        <f>IF($A$2="Tous",
IF(AND($AF$2=0,$AG$2=0,DATE(YEAR(AG622),MONTH(AG622),DAY(AG622))&gt;=$O$6,(DATE(YEAR(AG622),MONTH(AG622),DAY(AG622))&lt;=$O$3)),1,
IF(AND($AF$2&lt;&gt;0,$AG$2&lt;&gt;0,DATE(YEAR(AG622),MONTH(AG622),DAY(AG622))&gt;=$AF$2,(DATE(YEAR(AG622),MONTH(AG622),DAY(AG622))&lt;=$AG$2)),1,0)),
IF(AND($AF$2=0,$AG$2=0,DATE(YEAR(AG622),MONTH(AG622),DAY(AG622))&gt;=$O$6,(DATE(YEAR(AG622),MONTH(AG622),DAY(AG622))&lt;=$O$3),INDEX(Projects!$A$1:$O$1000,MATCH(AF622,Projects!$A$1:$A$1000,0),MATCH("Groupe",Projects!$A$1:$O$1,0))=$A$2),1,
IF(AND($AF$2&lt;&gt;0,$AG$2&lt;&gt;0,DATE(YEAR(AG622),MONTH(AG622),DAY(AG622))&gt;=$AF$2,(DATE(YEAR(AG622),MONTH(AG622),DAY(AG622))&lt;=$AG$2),INDEX(Projects!$A$1:$O$1000,MATCH(AF622,Projects!$A$1:$A$1000,0),MATCH("Groupe",Projects!$A$1:$O$1,0))=$A$2),1,0)))</f>
      </c>
      <c r="AI622" s="47" t="str">
        <f>IF(AH622&lt;&gt;0,SUM($AH$4:AH622),0)</f>
      </c>
      <c r="AJ622" s="1"/>
      <c r="AK622" s="17"/>
      <c r="AM622" t="str">
        <f>Potentials!A620</f>
      </c>
      <c r="AN622" s="1" t="str">
        <f>Potentials!L620</f>
      </c>
      <c r="AO622" s="47" t="str">
        <f>IF(INDEX(Potentials!$A$1:$O$1000,MATCH(R622,Potentials!$A$1:$A$1000,0),MATCH("Origine setup",Potentials!$A$1:$O$1,0))&lt;&gt;"",0,
IF($A$2="Tous",
IF(AND($AM$2=0,$AN$2=0,DATE(YEAR(AN622),MONTH(AN622),DAY(AN622))&gt;=$O$6,(DATE(YEAR(AN622),MONTH(AN622),DAY(AN622))&lt;=$O$3),INDEX(Potentials!$A$1:$O$10000,MATCH(AM622,Potentials!$A$1:$A$1000,0),MATCH("Statut",Potentials!$A$1:$O$1,0))="9 -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IF(AND($AM$2&lt;&gt;0,$AN$2&lt;&gt;0,DATE(YEAR(AN622),MONTH(AN622),DAY(AN622))&gt;=$AM$2,(DATE(YEAR(AN622),MONTH(AN622),DAY(AN622))&lt;=$AN$2),INDEX(Potentials!$A$1:$O$10000,MATCH(AM622,Potentials!$A$1:$A$1000,0),MATCH("Statut",Potentials!$A$1:$O$1,0))="9 - Perdu"),1,0)),
IF(AND($AM$2=0,$AN$2=0,DATE(YEAR(AN622),MONTH(AN622),DAY(AN622))&gt;=$O$6,(DATE(YEAR(AN622),MONTH(AN622),DAY(AN622))&lt;=$O$3),INDEX(Potentials!$A$1:$O$1000,MATCH(AM622,Potentials!$A$1:$A$1000,0),MATCH("Groupe",Potentials!$A$1:$O$1,0))=$A$2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,MATCH(AM622,Potentials!$A$1:$A$1000,0),MATCH("Groupe",Potentials!$A$1:$O$1,0))=$A$2,INDEX(Potentials!$A$1:$O$10000,MATCH(AM622,Potentials!$A$1:$A$1000,0),MATCH("Statut",Potentials!$A$1:$O$1,0))="9 - Perdu"),1,0))))</f>
      </c>
      <c r="AP622" s="47" t="str">
        <f>IF(AO622&lt;&gt;0,SUM($AO$4:AO622),0)</f>
      </c>
      <c r="AQ622" s="1"/>
      <c r="AR622" s="17"/>
      <c r="AT622" t="str">
        <f>IF(COUNTIF($AT$4:AT621,Potentials!B620)&gt;0,"",Potentials!B620)</f>
      </c>
      <c r="AU622" s="2" t="str">
        <f t="array" ref="AU622" aca="1" ca="1">IF($A$2="Tous",SUMPRODUCT((Potentials!$F$2:$F$2000)*(Potentials!$B$2:$B$2000=AT622)*(Potentials!$E$2:$E$2000&lt;&gt;"8 - Gagne")*(Potentials!$E$2:$E$2000&lt;&gt;"9 - Perdu")*(Potentials!$E$2:$E$2000&lt;&gt;"10 - Gele"))
+SUMPRODUCT((Potentials!$F$2:$F$2000=0)*(Potentials!$B$2:$B$2000=AT622)*(Potentials!$D$2:$D$2000)*(Potentials!$E$2:$E$2000&lt;&gt;"8 - Gagne")*(Potentials!$E$2:$E$2000&lt;&gt;"9 - Perdu")*(Potentials!$E$2:$E$2000&lt;&gt;"10 - Gele")),
SUMPRODUCT((Potentials!$F$2:$F$2000)*(Potentials!$B$2:$B$2000=AT622)*(Potentials!$E$2:$E$2000&lt;&gt;"8 - Gagne")*(Potentials!$E$2:$E$2000&lt;&gt;"9 - Perdu")*(Potentials!$E$2:$E$2000&lt;&gt;"10 - Gele")*(Potentials!$O$2:$O$2000=$A$2))
+SUMPRODUCT((Potentials!$F$2:$F$2000=0)*(Potentials!$B$2:$B$2000=AT622)*(Potentials!$D$2:$D$2000)*(Potentials!$E$2:$E$2000&lt;&gt;"8 - Gagne")*(Potentials!$E$2:$E$2000&lt;&gt;"9 - Perdu")*(Potentials!$E$2:$E$2000&lt;&gt;"10 - Gele")*(Potentials!$O$2:$O$2000=$A$2)))</f>
      </c>
      <c r="BA622" t="str">
        <f>Potentials!A620</f>
      </c>
      <c r="BB622" s="2" t="str">
        <f t="array" ref="BB622" aca="1" ca="1">IF($A$2="Tous",SUMPRODUCT((Potentials!$F$2:$F$2000)*(Potentials!$A$2:$A$2000=BA622)*(Potentials!$E$2:$E$2000&lt;&gt;"8 - Gagne")*(Potentials!$E$2:$E$2000&lt;&gt;"9 - Perdu")*(Potentials!$E$2:$E$2000&lt;&gt;"10 - Gele"))
+SUMPRODUCT((Potentials!$F$2:$F$2000=0)*(Potentials!$A$2:$A$2000=BA622)*(Potentials!$D$2:$D$2000)*(Potentials!$E$2:$E$2000&lt;&gt;"8 - Gagne")*(Potentials!$E$2:$E$2000&lt;&gt;"9 - Perdu")*(Potentials!$E$2:$E$2000&lt;&gt;"10 - Gele")),
SUMPRODUCT((Potentials!$F$2:$F$2000)*(Potentials!$A$2:$A$2000=BA622)*(Potentials!$E$2:$E$2000&lt;&gt;"8 - Gagne")*(Potentials!$E$2:$E$2000&lt;&gt;"9 - Perdu")*(Potentials!$E$2:$E$2000&lt;&gt;"10 - Gele")*(Potentials!$O$2:$O$2000=$A$2))
+SUMPRODUCT((Potentials!$F$2:$F$2000=0)*(Potentials!$A$2:$A$2000=BA622)*(Potentials!$D$2:$D$2000)*(Potentials!$E$2:$E$2000&lt;&gt;"8 - Gagne")*(Potentials!$E$2:$E$2000&lt;&gt;"9 - Perdu")*(Potentials!$E$2:$E$2000&lt;&gt;"10 - Gele")*(Potentials!$O$2:$O$2000=$A$2)))</f>
      </c>
    </row>
    <row r="623" spans="1:113">
      <c r="R623" t="str">
        <f>Potentials!A621</f>
      </c>
      <c r="S623" s="1" t="str">
        <f>Potentials!M621</f>
      </c>
      <c r="T623" s="47" t="str">
        <f>IF(INDEX(Potentials!$A$1:$O$1000,MATCH(R623,Potentials!$A$1:$A$1000,0),MATCH("Origine setup",Potentials!$A$1:$O$1,0))&lt;&gt;"",0,
IF($A$2="Tous",
IF(AND($R$2=0,$S$2=0,DATE(YEAR(S623),MONTH(S623),DAY(S623))&gt;=$O$6,(DATE(YEAR(S623),MONTH(S623),DAY(S623))&lt;=$O$3),LEFT(R623,3)="PRA"),1,
IF(AND($R$2&lt;&gt;0,$S$2&lt;&gt;0,DATE(YEAR(S623),MONTH(S623),DAY(S623))&gt;=$R$2,(DATE(YEAR(S623),MONTH(S623),DAY(S623))&lt;=$S$2),LEFT(R623,3)="PRA"),1,0)),
IF(AND($R$2=0,$S$2=0,DATE(YEAR(S623),MONTH(S623),DAY(S623))&gt;=$O$6,(DATE(YEAR(S623),MONTH(S623),DAY(S623))&lt;=$O$3),INDEX(Potentials!$A$1:$O$1000,MATCH(R623,Potentials!$A$1:$A$1000,0),MATCH("Groupe",Potentials!$A$1:$O$1,0))=$A$2,LEFT(R623,3)="PRA"),1,
IF(AND($R$2&lt;&gt;0,$S$2&lt;&gt;0,DATE(YEAR(S623),MONTH(S623),DAY(S623))&gt;=$R$2,(DATE(YEAR(S623),MONTH(S623),DAY(S623))&lt;=$S$2),INDEX(Potentials!$A$1:$O$1000,MATCH(R623,Potentials!$A$1:$A$1000,0),MATCH("Groupe",Potentials!$A$1:$O$1,0))=$A$2,LEFT(R623,3)="PRA"),1,0))))</f>
      </c>
      <c r="U623" s="47" t="str">
        <f>IF(T623&lt;&gt;0,SUM($T$4:T623),0)</f>
      </c>
      <c r="V623" s="1"/>
      <c r="W623" s="17"/>
      <c r="Y623" t="str">
        <f>Projects!A621</f>
      </c>
      <c r="Z623" s="1" t="str">
        <f>Projects!I621</f>
      </c>
      <c r="AA623" s="47" t="str">
        <f>IF($A$2="Tous",
IF(AND($Y$2=0,$Z$2=0,DATE(YEAR(Z623),MONTH(Z623),DAY(Z623))&gt;=$O$6,(DATE(YEAR(Z623),MONTH(Z623),DAY(Z623))&lt;=$O$3)),1,
IF(AND($Y$2&lt;&gt;0,$Z$2&lt;&gt;0,DATE(YEAR(Z623),MONTH(Z623),DAY(Z623))&gt;=$Y$2,(DATE(YEAR(Z623),MONTH(Z623),DAY(Z623))&lt;=$Z$2)),1,0)),
IF(AND($Y$2=0,$Z$2=0,DATE(YEAR(Z623),MONTH(Z623),DAY(Z623))&gt;=$O$6,(DATE(YEAR(Z623),MONTH(Z623),DAY(Z623))&lt;=$O$3),INDEX(Projects!$A$1:$O$1000,MATCH(Y623,Projects!$A$1:$A$1000,0),MATCH("Groupe",Projects!$A$1:$O$1,0))=$A$2),1,
IF(AND($Y$2&lt;&gt;0,$Z$2&lt;&gt;0,DATE(YEAR(Z623),MONTH(Z623),DAY(Z623))&gt;=$Y$2,(DATE(YEAR(Z623),MONTH(Z623),DAY(Z623))&lt;=$Z$2),INDEX(Projects!$A$1:$O$1000,MATCH(Y623,Projects!$A$1:$A$1000,0),MATCH("Groupe",Projects!$A$1:$O$1,0))=$A$2),1,0)))</f>
      </c>
      <c r="AB623" s="47" t="str">
        <f>IF(AA623&lt;&gt;0,SUM($AA$4:AA623),0)</f>
      </c>
      <c r="AC623" s="1"/>
      <c r="AD623" s="17"/>
      <c r="AF623" t="str">
        <f>Projects!A621</f>
      </c>
      <c r="AG623" s="1" t="str">
        <f>Projects!D621</f>
      </c>
      <c r="AH623" s="47" t="str">
        <f>IF($A$2="Tous",
IF(AND($AF$2=0,$AG$2=0,DATE(YEAR(AG623),MONTH(AG623),DAY(AG623))&gt;=$O$6,(DATE(YEAR(AG623),MONTH(AG623),DAY(AG623))&lt;=$O$3)),1,
IF(AND($AF$2&lt;&gt;0,$AG$2&lt;&gt;0,DATE(YEAR(AG623),MONTH(AG623),DAY(AG623))&gt;=$AF$2,(DATE(YEAR(AG623),MONTH(AG623),DAY(AG623))&lt;=$AG$2)),1,0)),
IF(AND($AF$2=0,$AG$2=0,DATE(YEAR(AG623),MONTH(AG623),DAY(AG623))&gt;=$O$6,(DATE(YEAR(AG623),MONTH(AG623),DAY(AG623))&lt;=$O$3),INDEX(Projects!$A$1:$O$1000,MATCH(AF623,Projects!$A$1:$A$1000,0),MATCH("Groupe",Projects!$A$1:$O$1,0))=$A$2),1,
IF(AND($AF$2&lt;&gt;0,$AG$2&lt;&gt;0,DATE(YEAR(AG623),MONTH(AG623),DAY(AG623))&gt;=$AF$2,(DATE(YEAR(AG623),MONTH(AG623),DAY(AG623))&lt;=$AG$2),INDEX(Projects!$A$1:$O$1000,MATCH(AF623,Projects!$A$1:$A$1000,0),MATCH("Groupe",Projects!$A$1:$O$1,0))=$A$2),1,0)))</f>
      </c>
      <c r="AI623" s="47" t="str">
        <f>IF(AH623&lt;&gt;0,SUM($AH$4:AH623),0)</f>
      </c>
      <c r="AJ623" s="1"/>
      <c r="AK623" s="17"/>
      <c r="AM623" t="str">
        <f>Potentials!A621</f>
      </c>
      <c r="AN623" s="1" t="str">
        <f>Potentials!L621</f>
      </c>
      <c r="AO623" s="47" t="str">
        <f>IF(INDEX(Potentials!$A$1:$O$1000,MATCH(R623,Potentials!$A$1:$A$1000,0),MATCH("Origine setup",Potentials!$A$1:$O$1,0))&lt;&gt;"",0,
IF($A$2="Tous",
IF(AND($AM$2=0,$AN$2=0,DATE(YEAR(AN623),MONTH(AN623),DAY(AN623))&gt;=$O$6,(DATE(YEAR(AN623),MONTH(AN623),DAY(AN623))&lt;=$O$3),INDEX(Potentials!$A$1:$O$10000,MATCH(AM623,Potentials!$A$1:$A$1000,0),MATCH("Statut",Potentials!$A$1:$O$1,0))="9 -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IF(AND($AM$2&lt;&gt;0,$AN$2&lt;&gt;0,DATE(YEAR(AN623),MONTH(AN623),DAY(AN623))&gt;=$AM$2,(DATE(YEAR(AN623),MONTH(AN623),DAY(AN623))&lt;=$AN$2),INDEX(Potentials!$A$1:$O$10000,MATCH(AM623,Potentials!$A$1:$A$1000,0),MATCH("Statut",Potentials!$A$1:$O$1,0))="9 - Perdu"),1,0)),
IF(AND($AM$2=0,$AN$2=0,DATE(YEAR(AN623),MONTH(AN623),DAY(AN623))&gt;=$O$6,(DATE(YEAR(AN623),MONTH(AN623),DAY(AN623))&lt;=$O$3),INDEX(Potentials!$A$1:$O$1000,MATCH(AM623,Potentials!$A$1:$A$1000,0),MATCH("Groupe",Potentials!$A$1:$O$1,0))=$A$2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,MATCH(AM623,Potentials!$A$1:$A$1000,0),MATCH("Groupe",Potentials!$A$1:$O$1,0))=$A$2,INDEX(Potentials!$A$1:$O$10000,MATCH(AM623,Potentials!$A$1:$A$1000,0),MATCH("Statut",Potentials!$A$1:$O$1,0))="9 - Perdu"),1,0))))</f>
      </c>
      <c r="AP623" s="47" t="str">
        <f>IF(AO623&lt;&gt;0,SUM($AO$4:AO623),0)</f>
      </c>
      <c r="AQ623" s="1"/>
      <c r="AR623" s="17"/>
      <c r="AT623" t="str">
        <f>IF(COUNTIF($AT$4:AT622,Potentials!B621)&gt;0,"",Potentials!B621)</f>
      </c>
      <c r="AU623" s="2" t="str">
        <f t="array" ref="AU623" aca="1" ca="1">IF($A$2="Tous",SUMPRODUCT((Potentials!$F$2:$F$2000)*(Potentials!$B$2:$B$2000=AT623)*(Potentials!$E$2:$E$2000&lt;&gt;"8 - Gagne")*(Potentials!$E$2:$E$2000&lt;&gt;"9 - Perdu")*(Potentials!$E$2:$E$2000&lt;&gt;"10 - Gele"))
+SUMPRODUCT((Potentials!$F$2:$F$2000=0)*(Potentials!$B$2:$B$2000=AT623)*(Potentials!$D$2:$D$2000)*(Potentials!$E$2:$E$2000&lt;&gt;"8 - Gagne")*(Potentials!$E$2:$E$2000&lt;&gt;"9 - Perdu")*(Potentials!$E$2:$E$2000&lt;&gt;"10 - Gele")),
SUMPRODUCT((Potentials!$F$2:$F$2000)*(Potentials!$B$2:$B$2000=AT623)*(Potentials!$E$2:$E$2000&lt;&gt;"8 - Gagne")*(Potentials!$E$2:$E$2000&lt;&gt;"9 - Perdu")*(Potentials!$E$2:$E$2000&lt;&gt;"10 - Gele")*(Potentials!$O$2:$O$2000=$A$2))
+SUMPRODUCT((Potentials!$F$2:$F$2000=0)*(Potentials!$B$2:$B$2000=AT623)*(Potentials!$D$2:$D$2000)*(Potentials!$E$2:$E$2000&lt;&gt;"8 - Gagne")*(Potentials!$E$2:$E$2000&lt;&gt;"9 - Perdu")*(Potentials!$E$2:$E$2000&lt;&gt;"10 - Gele")*(Potentials!$O$2:$O$2000=$A$2)))</f>
      </c>
      <c r="BA623" t="str">
        <f>Potentials!A621</f>
      </c>
      <c r="BB623" s="2" t="str">
        <f t="array" ref="BB623" aca="1" ca="1">IF($A$2="Tous",SUMPRODUCT((Potentials!$F$2:$F$2000)*(Potentials!$A$2:$A$2000=BA623)*(Potentials!$E$2:$E$2000&lt;&gt;"8 - Gagne")*(Potentials!$E$2:$E$2000&lt;&gt;"9 - Perdu")*(Potentials!$E$2:$E$2000&lt;&gt;"10 - Gele"))
+SUMPRODUCT((Potentials!$F$2:$F$2000=0)*(Potentials!$A$2:$A$2000=BA623)*(Potentials!$D$2:$D$2000)*(Potentials!$E$2:$E$2000&lt;&gt;"8 - Gagne")*(Potentials!$E$2:$E$2000&lt;&gt;"9 - Perdu")*(Potentials!$E$2:$E$2000&lt;&gt;"10 - Gele")),
SUMPRODUCT((Potentials!$F$2:$F$2000)*(Potentials!$A$2:$A$2000=BA623)*(Potentials!$E$2:$E$2000&lt;&gt;"8 - Gagne")*(Potentials!$E$2:$E$2000&lt;&gt;"9 - Perdu")*(Potentials!$E$2:$E$2000&lt;&gt;"10 - Gele")*(Potentials!$O$2:$O$2000=$A$2))
+SUMPRODUCT((Potentials!$F$2:$F$2000=0)*(Potentials!$A$2:$A$2000=BA623)*(Potentials!$D$2:$D$2000)*(Potentials!$E$2:$E$2000&lt;&gt;"8 - Gagne")*(Potentials!$E$2:$E$2000&lt;&gt;"9 - Perdu")*(Potentials!$E$2:$E$2000&lt;&gt;"10 - Gele")*(Potentials!$O$2:$O$2000=$A$2)))</f>
      </c>
    </row>
    <row r="624" spans="1:113">
      <c r="R624" t="str">
        <f>Potentials!A622</f>
      </c>
      <c r="S624" s="1" t="str">
        <f>Potentials!M622</f>
      </c>
      <c r="T624" s="47" t="str">
        <f>IF(INDEX(Potentials!$A$1:$O$1000,MATCH(R624,Potentials!$A$1:$A$1000,0),MATCH("Origine setup",Potentials!$A$1:$O$1,0))&lt;&gt;"",0,
IF($A$2="Tous",
IF(AND($R$2=0,$S$2=0,DATE(YEAR(S624),MONTH(S624),DAY(S624))&gt;=$O$6,(DATE(YEAR(S624),MONTH(S624),DAY(S624))&lt;=$O$3),LEFT(R624,3)="PRA"),1,
IF(AND($R$2&lt;&gt;0,$S$2&lt;&gt;0,DATE(YEAR(S624),MONTH(S624),DAY(S624))&gt;=$R$2,(DATE(YEAR(S624),MONTH(S624),DAY(S624))&lt;=$S$2),LEFT(R624,3)="PRA"),1,0)),
IF(AND($R$2=0,$S$2=0,DATE(YEAR(S624),MONTH(S624),DAY(S624))&gt;=$O$6,(DATE(YEAR(S624),MONTH(S624),DAY(S624))&lt;=$O$3),INDEX(Potentials!$A$1:$O$1000,MATCH(R624,Potentials!$A$1:$A$1000,0),MATCH("Groupe",Potentials!$A$1:$O$1,0))=$A$2,LEFT(R624,3)="PRA"),1,
IF(AND($R$2&lt;&gt;0,$S$2&lt;&gt;0,DATE(YEAR(S624),MONTH(S624),DAY(S624))&gt;=$R$2,(DATE(YEAR(S624),MONTH(S624),DAY(S624))&lt;=$S$2),INDEX(Potentials!$A$1:$O$1000,MATCH(R624,Potentials!$A$1:$A$1000,0),MATCH("Groupe",Potentials!$A$1:$O$1,0))=$A$2,LEFT(R624,3)="PRA"),1,0))))</f>
      </c>
      <c r="U624" s="47" t="str">
        <f>IF(T624&lt;&gt;0,SUM($T$4:T624),0)</f>
      </c>
      <c r="V624" s="1"/>
      <c r="W624" s="17"/>
      <c r="Y624" t="str">
        <f>Projects!A622</f>
      </c>
      <c r="Z624" s="1" t="str">
        <f>Projects!I622</f>
      </c>
      <c r="AA624" s="47" t="str">
        <f>IF($A$2="Tous",
IF(AND($Y$2=0,$Z$2=0,DATE(YEAR(Z624),MONTH(Z624),DAY(Z624))&gt;=$O$6,(DATE(YEAR(Z624),MONTH(Z624),DAY(Z624))&lt;=$O$3)),1,
IF(AND($Y$2&lt;&gt;0,$Z$2&lt;&gt;0,DATE(YEAR(Z624),MONTH(Z624),DAY(Z624))&gt;=$Y$2,(DATE(YEAR(Z624),MONTH(Z624),DAY(Z624))&lt;=$Z$2)),1,0)),
IF(AND($Y$2=0,$Z$2=0,DATE(YEAR(Z624),MONTH(Z624),DAY(Z624))&gt;=$O$6,(DATE(YEAR(Z624),MONTH(Z624),DAY(Z624))&lt;=$O$3),INDEX(Projects!$A$1:$O$1000,MATCH(Y624,Projects!$A$1:$A$1000,0),MATCH("Groupe",Projects!$A$1:$O$1,0))=$A$2),1,
IF(AND($Y$2&lt;&gt;0,$Z$2&lt;&gt;0,DATE(YEAR(Z624),MONTH(Z624),DAY(Z624))&gt;=$Y$2,(DATE(YEAR(Z624),MONTH(Z624),DAY(Z624))&lt;=$Z$2),INDEX(Projects!$A$1:$O$1000,MATCH(Y624,Projects!$A$1:$A$1000,0),MATCH("Groupe",Projects!$A$1:$O$1,0))=$A$2),1,0)))</f>
      </c>
      <c r="AB624" s="47" t="str">
        <f>IF(AA624&lt;&gt;0,SUM($AA$4:AA624),0)</f>
      </c>
      <c r="AC624" s="1"/>
      <c r="AD624" s="17"/>
      <c r="AF624" t="str">
        <f>Projects!A622</f>
      </c>
      <c r="AG624" s="1" t="str">
        <f>Projects!D622</f>
      </c>
      <c r="AH624" s="47" t="str">
        <f>IF($A$2="Tous",
IF(AND($AF$2=0,$AG$2=0,DATE(YEAR(AG624),MONTH(AG624),DAY(AG624))&gt;=$O$6,(DATE(YEAR(AG624),MONTH(AG624),DAY(AG624))&lt;=$O$3)),1,
IF(AND($AF$2&lt;&gt;0,$AG$2&lt;&gt;0,DATE(YEAR(AG624),MONTH(AG624),DAY(AG624))&gt;=$AF$2,(DATE(YEAR(AG624),MONTH(AG624),DAY(AG624))&lt;=$AG$2)),1,0)),
IF(AND($AF$2=0,$AG$2=0,DATE(YEAR(AG624),MONTH(AG624),DAY(AG624))&gt;=$O$6,(DATE(YEAR(AG624),MONTH(AG624),DAY(AG624))&lt;=$O$3),INDEX(Projects!$A$1:$O$1000,MATCH(AF624,Projects!$A$1:$A$1000,0),MATCH("Groupe",Projects!$A$1:$O$1,0))=$A$2),1,
IF(AND($AF$2&lt;&gt;0,$AG$2&lt;&gt;0,DATE(YEAR(AG624),MONTH(AG624),DAY(AG624))&gt;=$AF$2,(DATE(YEAR(AG624),MONTH(AG624),DAY(AG624))&lt;=$AG$2),INDEX(Projects!$A$1:$O$1000,MATCH(AF624,Projects!$A$1:$A$1000,0),MATCH("Groupe",Projects!$A$1:$O$1,0))=$A$2),1,0)))</f>
      </c>
      <c r="AI624" s="47" t="str">
        <f>IF(AH624&lt;&gt;0,SUM($AH$4:AH624),0)</f>
      </c>
      <c r="AJ624" s="1"/>
      <c r="AK624" s="17"/>
      <c r="AM624" t="str">
        <f>Potentials!A622</f>
      </c>
      <c r="AN624" s="1" t="str">
        <f>Potentials!L622</f>
      </c>
      <c r="AO624" s="47" t="str">
        <f>IF(INDEX(Potentials!$A$1:$O$1000,MATCH(R624,Potentials!$A$1:$A$1000,0),MATCH("Origine setup",Potentials!$A$1:$O$1,0))&lt;&gt;"",0,
IF($A$2="Tous",
IF(AND($AM$2=0,$AN$2=0,DATE(YEAR(AN624),MONTH(AN624),DAY(AN624))&gt;=$O$6,(DATE(YEAR(AN624),MONTH(AN624),DAY(AN624))&lt;=$O$3),INDEX(Potentials!$A$1:$O$10000,MATCH(AM624,Potentials!$A$1:$A$1000,0),MATCH("Statut",Potentials!$A$1:$O$1,0))="9 -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IF(AND($AM$2&lt;&gt;0,$AN$2&lt;&gt;0,DATE(YEAR(AN624),MONTH(AN624),DAY(AN624))&gt;=$AM$2,(DATE(YEAR(AN624),MONTH(AN624),DAY(AN624))&lt;=$AN$2),INDEX(Potentials!$A$1:$O$10000,MATCH(AM624,Potentials!$A$1:$A$1000,0),MATCH("Statut",Potentials!$A$1:$O$1,0))="9 - Perdu"),1,0)),
IF(AND($AM$2=0,$AN$2=0,DATE(YEAR(AN624),MONTH(AN624),DAY(AN624))&gt;=$O$6,(DATE(YEAR(AN624),MONTH(AN624),DAY(AN624))&lt;=$O$3),INDEX(Potentials!$A$1:$O$1000,MATCH(AM624,Potentials!$A$1:$A$1000,0),MATCH("Groupe",Potentials!$A$1:$O$1,0))=$A$2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,MATCH(AM624,Potentials!$A$1:$A$1000,0),MATCH("Groupe",Potentials!$A$1:$O$1,0))=$A$2,INDEX(Potentials!$A$1:$O$10000,MATCH(AM624,Potentials!$A$1:$A$1000,0),MATCH("Statut",Potentials!$A$1:$O$1,0))="9 - Perdu"),1,0))))</f>
      </c>
      <c r="AP624" s="47" t="str">
        <f>IF(AO624&lt;&gt;0,SUM($AO$4:AO624),0)</f>
      </c>
      <c r="AQ624" s="1"/>
      <c r="AR624" s="17"/>
      <c r="AT624" t="str">
        <f>IF(COUNTIF($AT$4:AT623,Potentials!B622)&gt;0,"",Potentials!B622)</f>
      </c>
      <c r="AU624" s="2" t="str">
        <f t="array" ref="AU624" aca="1" ca="1">IF($A$2="Tous",SUMPRODUCT((Potentials!$F$2:$F$2000)*(Potentials!$B$2:$B$2000=AT624)*(Potentials!$E$2:$E$2000&lt;&gt;"8 - Gagne")*(Potentials!$E$2:$E$2000&lt;&gt;"9 - Perdu")*(Potentials!$E$2:$E$2000&lt;&gt;"10 - Gele"))
+SUMPRODUCT((Potentials!$F$2:$F$2000=0)*(Potentials!$B$2:$B$2000=AT624)*(Potentials!$D$2:$D$2000)*(Potentials!$E$2:$E$2000&lt;&gt;"8 - Gagne")*(Potentials!$E$2:$E$2000&lt;&gt;"9 - Perdu")*(Potentials!$E$2:$E$2000&lt;&gt;"10 - Gele")),
SUMPRODUCT((Potentials!$F$2:$F$2000)*(Potentials!$B$2:$B$2000=AT624)*(Potentials!$E$2:$E$2000&lt;&gt;"8 - Gagne")*(Potentials!$E$2:$E$2000&lt;&gt;"9 - Perdu")*(Potentials!$E$2:$E$2000&lt;&gt;"10 - Gele")*(Potentials!$O$2:$O$2000=$A$2))
+SUMPRODUCT((Potentials!$F$2:$F$2000=0)*(Potentials!$B$2:$B$2000=AT624)*(Potentials!$D$2:$D$2000)*(Potentials!$E$2:$E$2000&lt;&gt;"8 - Gagne")*(Potentials!$E$2:$E$2000&lt;&gt;"9 - Perdu")*(Potentials!$E$2:$E$2000&lt;&gt;"10 - Gele")*(Potentials!$O$2:$O$2000=$A$2)))</f>
      </c>
      <c r="BA624" t="str">
        <f>Potentials!A622</f>
      </c>
      <c r="BB624" s="2" t="str">
        <f t="array" ref="BB624" aca="1" ca="1">IF($A$2="Tous",SUMPRODUCT((Potentials!$F$2:$F$2000)*(Potentials!$A$2:$A$2000=BA624)*(Potentials!$E$2:$E$2000&lt;&gt;"8 - Gagne")*(Potentials!$E$2:$E$2000&lt;&gt;"9 - Perdu")*(Potentials!$E$2:$E$2000&lt;&gt;"10 - Gele"))
+SUMPRODUCT((Potentials!$F$2:$F$2000=0)*(Potentials!$A$2:$A$2000=BA624)*(Potentials!$D$2:$D$2000)*(Potentials!$E$2:$E$2000&lt;&gt;"8 - Gagne")*(Potentials!$E$2:$E$2000&lt;&gt;"9 - Perdu")*(Potentials!$E$2:$E$2000&lt;&gt;"10 - Gele")),
SUMPRODUCT((Potentials!$F$2:$F$2000)*(Potentials!$A$2:$A$2000=BA624)*(Potentials!$E$2:$E$2000&lt;&gt;"8 - Gagne")*(Potentials!$E$2:$E$2000&lt;&gt;"9 - Perdu")*(Potentials!$E$2:$E$2000&lt;&gt;"10 - Gele")*(Potentials!$O$2:$O$2000=$A$2))
+SUMPRODUCT((Potentials!$F$2:$F$2000=0)*(Potentials!$A$2:$A$2000=BA624)*(Potentials!$D$2:$D$2000)*(Potentials!$E$2:$E$2000&lt;&gt;"8 - Gagne")*(Potentials!$E$2:$E$2000&lt;&gt;"9 - Perdu")*(Potentials!$E$2:$E$2000&lt;&gt;"10 - Gele")*(Potentials!$O$2:$O$2000=$A$2)))</f>
      </c>
    </row>
    <row r="625" spans="1:113">
      <c r="R625" t="str">
        <f>Potentials!A623</f>
      </c>
      <c r="S625" s="1" t="str">
        <f>Potentials!M623</f>
      </c>
      <c r="T625" s="47" t="str">
        <f>IF(INDEX(Potentials!$A$1:$O$1000,MATCH(R625,Potentials!$A$1:$A$1000,0),MATCH("Origine setup",Potentials!$A$1:$O$1,0))&lt;&gt;"",0,
IF($A$2="Tous",
IF(AND($R$2=0,$S$2=0,DATE(YEAR(S625),MONTH(S625),DAY(S625))&gt;=$O$6,(DATE(YEAR(S625),MONTH(S625),DAY(S625))&lt;=$O$3),LEFT(R625,3)="PRA"),1,
IF(AND($R$2&lt;&gt;0,$S$2&lt;&gt;0,DATE(YEAR(S625),MONTH(S625),DAY(S625))&gt;=$R$2,(DATE(YEAR(S625),MONTH(S625),DAY(S625))&lt;=$S$2),LEFT(R625,3)="PRA"),1,0)),
IF(AND($R$2=0,$S$2=0,DATE(YEAR(S625),MONTH(S625),DAY(S625))&gt;=$O$6,(DATE(YEAR(S625),MONTH(S625),DAY(S625))&lt;=$O$3),INDEX(Potentials!$A$1:$O$1000,MATCH(R625,Potentials!$A$1:$A$1000,0),MATCH("Groupe",Potentials!$A$1:$O$1,0))=$A$2,LEFT(R625,3)="PRA"),1,
IF(AND($R$2&lt;&gt;0,$S$2&lt;&gt;0,DATE(YEAR(S625),MONTH(S625),DAY(S625))&gt;=$R$2,(DATE(YEAR(S625),MONTH(S625),DAY(S625))&lt;=$S$2),INDEX(Potentials!$A$1:$O$1000,MATCH(R625,Potentials!$A$1:$A$1000,0),MATCH("Groupe",Potentials!$A$1:$O$1,0))=$A$2,LEFT(R625,3)="PRA"),1,0))))</f>
      </c>
      <c r="U625" s="47" t="str">
        <f>IF(T625&lt;&gt;0,SUM($T$4:T625),0)</f>
      </c>
      <c r="V625" s="1"/>
      <c r="W625" s="17"/>
      <c r="Y625" t="str">
        <f>Projects!A623</f>
      </c>
      <c r="Z625" s="1" t="str">
        <f>Projects!I623</f>
      </c>
      <c r="AA625" s="47" t="str">
        <f>IF($A$2="Tous",
IF(AND($Y$2=0,$Z$2=0,DATE(YEAR(Z625),MONTH(Z625),DAY(Z625))&gt;=$O$6,(DATE(YEAR(Z625),MONTH(Z625),DAY(Z625))&lt;=$O$3)),1,
IF(AND($Y$2&lt;&gt;0,$Z$2&lt;&gt;0,DATE(YEAR(Z625),MONTH(Z625),DAY(Z625))&gt;=$Y$2,(DATE(YEAR(Z625),MONTH(Z625),DAY(Z625))&lt;=$Z$2)),1,0)),
IF(AND($Y$2=0,$Z$2=0,DATE(YEAR(Z625),MONTH(Z625),DAY(Z625))&gt;=$O$6,(DATE(YEAR(Z625),MONTH(Z625),DAY(Z625))&lt;=$O$3),INDEX(Projects!$A$1:$O$1000,MATCH(Y625,Projects!$A$1:$A$1000,0),MATCH("Groupe",Projects!$A$1:$O$1,0))=$A$2),1,
IF(AND($Y$2&lt;&gt;0,$Z$2&lt;&gt;0,DATE(YEAR(Z625),MONTH(Z625),DAY(Z625))&gt;=$Y$2,(DATE(YEAR(Z625),MONTH(Z625),DAY(Z625))&lt;=$Z$2),INDEX(Projects!$A$1:$O$1000,MATCH(Y625,Projects!$A$1:$A$1000,0),MATCH("Groupe",Projects!$A$1:$O$1,0))=$A$2),1,0)))</f>
      </c>
      <c r="AB625" s="47" t="str">
        <f>IF(AA625&lt;&gt;0,SUM($AA$4:AA625),0)</f>
      </c>
      <c r="AC625" s="1"/>
      <c r="AD625" s="17"/>
      <c r="AF625" t="str">
        <f>Projects!A623</f>
      </c>
      <c r="AG625" s="1" t="str">
        <f>Projects!D623</f>
      </c>
      <c r="AH625" s="47" t="str">
        <f>IF($A$2="Tous",
IF(AND($AF$2=0,$AG$2=0,DATE(YEAR(AG625),MONTH(AG625),DAY(AG625))&gt;=$O$6,(DATE(YEAR(AG625),MONTH(AG625),DAY(AG625))&lt;=$O$3)),1,
IF(AND($AF$2&lt;&gt;0,$AG$2&lt;&gt;0,DATE(YEAR(AG625),MONTH(AG625),DAY(AG625))&gt;=$AF$2,(DATE(YEAR(AG625),MONTH(AG625),DAY(AG625))&lt;=$AG$2)),1,0)),
IF(AND($AF$2=0,$AG$2=0,DATE(YEAR(AG625),MONTH(AG625),DAY(AG625))&gt;=$O$6,(DATE(YEAR(AG625),MONTH(AG625),DAY(AG625))&lt;=$O$3),INDEX(Projects!$A$1:$O$1000,MATCH(AF625,Projects!$A$1:$A$1000,0),MATCH("Groupe",Projects!$A$1:$O$1,0))=$A$2),1,
IF(AND($AF$2&lt;&gt;0,$AG$2&lt;&gt;0,DATE(YEAR(AG625),MONTH(AG625),DAY(AG625))&gt;=$AF$2,(DATE(YEAR(AG625),MONTH(AG625),DAY(AG625))&lt;=$AG$2),INDEX(Projects!$A$1:$O$1000,MATCH(AF625,Projects!$A$1:$A$1000,0),MATCH("Groupe",Projects!$A$1:$O$1,0))=$A$2),1,0)))</f>
      </c>
      <c r="AI625" s="47" t="str">
        <f>IF(AH625&lt;&gt;0,SUM($AH$4:AH625),0)</f>
      </c>
      <c r="AJ625" s="1"/>
      <c r="AK625" s="17"/>
      <c r="AM625" t="str">
        <f>Potentials!A623</f>
      </c>
      <c r="AN625" s="1" t="str">
        <f>Potentials!L623</f>
      </c>
      <c r="AO625" s="47" t="str">
        <f>IF(INDEX(Potentials!$A$1:$O$1000,MATCH(R625,Potentials!$A$1:$A$1000,0),MATCH("Origine setup",Potentials!$A$1:$O$1,0))&lt;&gt;"",0,
IF($A$2="Tous",
IF(AND($AM$2=0,$AN$2=0,DATE(YEAR(AN625),MONTH(AN625),DAY(AN625))&gt;=$O$6,(DATE(YEAR(AN625),MONTH(AN625),DAY(AN625))&lt;=$O$3),INDEX(Potentials!$A$1:$O$10000,MATCH(AM625,Potentials!$A$1:$A$1000,0),MATCH("Statut",Potentials!$A$1:$O$1,0))="9 -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IF(AND($AM$2&lt;&gt;0,$AN$2&lt;&gt;0,DATE(YEAR(AN625),MONTH(AN625),DAY(AN625))&gt;=$AM$2,(DATE(YEAR(AN625),MONTH(AN625),DAY(AN625))&lt;=$AN$2),INDEX(Potentials!$A$1:$O$10000,MATCH(AM625,Potentials!$A$1:$A$1000,0),MATCH("Statut",Potentials!$A$1:$O$1,0))="9 - Perdu"),1,0)),
IF(AND($AM$2=0,$AN$2=0,DATE(YEAR(AN625),MONTH(AN625),DAY(AN625))&gt;=$O$6,(DATE(YEAR(AN625),MONTH(AN625),DAY(AN625))&lt;=$O$3),INDEX(Potentials!$A$1:$O$1000,MATCH(AM625,Potentials!$A$1:$A$1000,0),MATCH("Groupe",Potentials!$A$1:$O$1,0))=$A$2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,MATCH(AM625,Potentials!$A$1:$A$1000,0),MATCH("Groupe",Potentials!$A$1:$O$1,0))=$A$2,INDEX(Potentials!$A$1:$O$10000,MATCH(AM625,Potentials!$A$1:$A$1000,0),MATCH("Statut",Potentials!$A$1:$O$1,0))="9 - Perdu"),1,0))))</f>
      </c>
      <c r="AP625" s="47" t="str">
        <f>IF(AO625&lt;&gt;0,SUM($AO$4:AO625),0)</f>
      </c>
      <c r="AQ625" s="1"/>
      <c r="AR625" s="17"/>
      <c r="AT625" t="str">
        <f>IF(COUNTIF($AT$4:AT624,Potentials!B623)&gt;0,"",Potentials!B623)</f>
      </c>
      <c r="AU625" s="2" t="str">
        <f t="array" ref="AU625" aca="1" ca="1">IF($A$2="Tous",SUMPRODUCT((Potentials!$F$2:$F$2000)*(Potentials!$B$2:$B$2000=AT625)*(Potentials!$E$2:$E$2000&lt;&gt;"8 - Gagne")*(Potentials!$E$2:$E$2000&lt;&gt;"9 - Perdu")*(Potentials!$E$2:$E$2000&lt;&gt;"10 - Gele"))
+SUMPRODUCT((Potentials!$F$2:$F$2000=0)*(Potentials!$B$2:$B$2000=AT625)*(Potentials!$D$2:$D$2000)*(Potentials!$E$2:$E$2000&lt;&gt;"8 - Gagne")*(Potentials!$E$2:$E$2000&lt;&gt;"9 - Perdu")*(Potentials!$E$2:$E$2000&lt;&gt;"10 - Gele")),
SUMPRODUCT((Potentials!$F$2:$F$2000)*(Potentials!$B$2:$B$2000=AT625)*(Potentials!$E$2:$E$2000&lt;&gt;"8 - Gagne")*(Potentials!$E$2:$E$2000&lt;&gt;"9 - Perdu")*(Potentials!$E$2:$E$2000&lt;&gt;"10 - Gele")*(Potentials!$O$2:$O$2000=$A$2))
+SUMPRODUCT((Potentials!$F$2:$F$2000=0)*(Potentials!$B$2:$B$2000=AT625)*(Potentials!$D$2:$D$2000)*(Potentials!$E$2:$E$2000&lt;&gt;"8 - Gagne")*(Potentials!$E$2:$E$2000&lt;&gt;"9 - Perdu")*(Potentials!$E$2:$E$2000&lt;&gt;"10 - Gele")*(Potentials!$O$2:$O$2000=$A$2)))</f>
      </c>
      <c r="BA625" t="str">
        <f>Potentials!A623</f>
      </c>
      <c r="BB625" s="2" t="str">
        <f t="array" ref="BB625" aca="1" ca="1">IF($A$2="Tous",SUMPRODUCT((Potentials!$F$2:$F$2000)*(Potentials!$A$2:$A$2000=BA625)*(Potentials!$E$2:$E$2000&lt;&gt;"8 - Gagne")*(Potentials!$E$2:$E$2000&lt;&gt;"9 - Perdu")*(Potentials!$E$2:$E$2000&lt;&gt;"10 - Gele"))
+SUMPRODUCT((Potentials!$F$2:$F$2000=0)*(Potentials!$A$2:$A$2000=BA625)*(Potentials!$D$2:$D$2000)*(Potentials!$E$2:$E$2000&lt;&gt;"8 - Gagne")*(Potentials!$E$2:$E$2000&lt;&gt;"9 - Perdu")*(Potentials!$E$2:$E$2000&lt;&gt;"10 - Gele")),
SUMPRODUCT((Potentials!$F$2:$F$2000)*(Potentials!$A$2:$A$2000=BA625)*(Potentials!$E$2:$E$2000&lt;&gt;"8 - Gagne")*(Potentials!$E$2:$E$2000&lt;&gt;"9 - Perdu")*(Potentials!$E$2:$E$2000&lt;&gt;"10 - Gele")*(Potentials!$O$2:$O$2000=$A$2))
+SUMPRODUCT((Potentials!$F$2:$F$2000=0)*(Potentials!$A$2:$A$2000=BA625)*(Potentials!$D$2:$D$2000)*(Potentials!$E$2:$E$2000&lt;&gt;"8 - Gagne")*(Potentials!$E$2:$E$2000&lt;&gt;"9 - Perdu")*(Potentials!$E$2:$E$2000&lt;&gt;"10 - Gele")*(Potentials!$O$2:$O$2000=$A$2)))</f>
      </c>
    </row>
    <row r="626" spans="1:113">
      <c r="R626" t="str">
        <f>Potentials!A624</f>
      </c>
      <c r="S626" s="1" t="str">
        <f>Potentials!M624</f>
      </c>
      <c r="T626" s="47" t="str">
        <f>IF(INDEX(Potentials!$A$1:$O$1000,MATCH(R626,Potentials!$A$1:$A$1000,0),MATCH("Origine setup",Potentials!$A$1:$O$1,0))&lt;&gt;"",0,
IF($A$2="Tous",
IF(AND($R$2=0,$S$2=0,DATE(YEAR(S626),MONTH(S626),DAY(S626))&gt;=$O$6,(DATE(YEAR(S626),MONTH(S626),DAY(S626))&lt;=$O$3),LEFT(R626,3)="PRA"),1,
IF(AND($R$2&lt;&gt;0,$S$2&lt;&gt;0,DATE(YEAR(S626),MONTH(S626),DAY(S626))&gt;=$R$2,(DATE(YEAR(S626),MONTH(S626),DAY(S626))&lt;=$S$2),LEFT(R626,3)="PRA"),1,0)),
IF(AND($R$2=0,$S$2=0,DATE(YEAR(S626),MONTH(S626),DAY(S626))&gt;=$O$6,(DATE(YEAR(S626),MONTH(S626),DAY(S626))&lt;=$O$3),INDEX(Potentials!$A$1:$O$1000,MATCH(R626,Potentials!$A$1:$A$1000,0),MATCH("Groupe",Potentials!$A$1:$O$1,0))=$A$2,LEFT(R626,3)="PRA"),1,
IF(AND($R$2&lt;&gt;0,$S$2&lt;&gt;0,DATE(YEAR(S626),MONTH(S626),DAY(S626))&gt;=$R$2,(DATE(YEAR(S626),MONTH(S626),DAY(S626))&lt;=$S$2),INDEX(Potentials!$A$1:$O$1000,MATCH(R626,Potentials!$A$1:$A$1000,0),MATCH("Groupe",Potentials!$A$1:$O$1,0))=$A$2,LEFT(R626,3)="PRA"),1,0))))</f>
      </c>
      <c r="U626" s="47" t="str">
        <f>IF(T626&lt;&gt;0,SUM($T$4:T626),0)</f>
      </c>
      <c r="V626" s="1"/>
      <c r="W626" s="17"/>
      <c r="Y626" t="str">
        <f>Projects!A624</f>
      </c>
      <c r="Z626" s="1" t="str">
        <f>Projects!I624</f>
      </c>
      <c r="AA626" s="47" t="str">
        <f>IF($A$2="Tous",
IF(AND($Y$2=0,$Z$2=0,DATE(YEAR(Z626),MONTH(Z626),DAY(Z626))&gt;=$O$6,(DATE(YEAR(Z626),MONTH(Z626),DAY(Z626))&lt;=$O$3)),1,
IF(AND($Y$2&lt;&gt;0,$Z$2&lt;&gt;0,DATE(YEAR(Z626),MONTH(Z626),DAY(Z626))&gt;=$Y$2,(DATE(YEAR(Z626),MONTH(Z626),DAY(Z626))&lt;=$Z$2)),1,0)),
IF(AND($Y$2=0,$Z$2=0,DATE(YEAR(Z626),MONTH(Z626),DAY(Z626))&gt;=$O$6,(DATE(YEAR(Z626),MONTH(Z626),DAY(Z626))&lt;=$O$3),INDEX(Projects!$A$1:$O$1000,MATCH(Y626,Projects!$A$1:$A$1000,0),MATCH("Groupe",Projects!$A$1:$O$1,0))=$A$2),1,
IF(AND($Y$2&lt;&gt;0,$Z$2&lt;&gt;0,DATE(YEAR(Z626),MONTH(Z626),DAY(Z626))&gt;=$Y$2,(DATE(YEAR(Z626),MONTH(Z626),DAY(Z626))&lt;=$Z$2),INDEX(Projects!$A$1:$O$1000,MATCH(Y626,Projects!$A$1:$A$1000,0),MATCH("Groupe",Projects!$A$1:$O$1,0))=$A$2),1,0)))</f>
      </c>
      <c r="AB626" s="47" t="str">
        <f>IF(AA626&lt;&gt;0,SUM($AA$4:AA626),0)</f>
      </c>
      <c r="AC626" s="1"/>
      <c r="AD626" s="17"/>
      <c r="AF626" t="str">
        <f>Projects!A624</f>
      </c>
      <c r="AG626" s="1" t="str">
        <f>Projects!D624</f>
      </c>
      <c r="AH626" s="47" t="str">
        <f>IF($A$2="Tous",
IF(AND($AF$2=0,$AG$2=0,DATE(YEAR(AG626),MONTH(AG626),DAY(AG626))&gt;=$O$6,(DATE(YEAR(AG626),MONTH(AG626),DAY(AG626))&lt;=$O$3)),1,
IF(AND($AF$2&lt;&gt;0,$AG$2&lt;&gt;0,DATE(YEAR(AG626),MONTH(AG626),DAY(AG626))&gt;=$AF$2,(DATE(YEAR(AG626),MONTH(AG626),DAY(AG626))&lt;=$AG$2)),1,0)),
IF(AND($AF$2=0,$AG$2=0,DATE(YEAR(AG626),MONTH(AG626),DAY(AG626))&gt;=$O$6,(DATE(YEAR(AG626),MONTH(AG626),DAY(AG626))&lt;=$O$3),INDEX(Projects!$A$1:$O$1000,MATCH(AF626,Projects!$A$1:$A$1000,0),MATCH("Groupe",Projects!$A$1:$O$1,0))=$A$2),1,
IF(AND($AF$2&lt;&gt;0,$AG$2&lt;&gt;0,DATE(YEAR(AG626),MONTH(AG626),DAY(AG626))&gt;=$AF$2,(DATE(YEAR(AG626),MONTH(AG626),DAY(AG626))&lt;=$AG$2),INDEX(Projects!$A$1:$O$1000,MATCH(AF626,Projects!$A$1:$A$1000,0),MATCH("Groupe",Projects!$A$1:$O$1,0))=$A$2),1,0)))</f>
      </c>
      <c r="AI626" s="47" t="str">
        <f>IF(AH626&lt;&gt;0,SUM($AH$4:AH626),0)</f>
      </c>
      <c r="AJ626" s="1"/>
      <c r="AK626" s="17"/>
      <c r="AM626" t="str">
        <f>Potentials!A624</f>
      </c>
      <c r="AN626" s="1" t="str">
        <f>Potentials!L624</f>
      </c>
      <c r="AO626" s="47" t="str">
        <f>IF(INDEX(Potentials!$A$1:$O$1000,MATCH(R626,Potentials!$A$1:$A$1000,0),MATCH("Origine setup",Potentials!$A$1:$O$1,0))&lt;&gt;"",0,
IF($A$2="Tous",
IF(AND($AM$2=0,$AN$2=0,DATE(YEAR(AN626),MONTH(AN626),DAY(AN626))&gt;=$O$6,(DATE(YEAR(AN626),MONTH(AN626),DAY(AN626))&lt;=$O$3),INDEX(Potentials!$A$1:$O$10000,MATCH(AM626,Potentials!$A$1:$A$1000,0),MATCH("Statut",Potentials!$A$1:$O$1,0))="9 -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IF(AND($AM$2&lt;&gt;0,$AN$2&lt;&gt;0,DATE(YEAR(AN626),MONTH(AN626),DAY(AN626))&gt;=$AM$2,(DATE(YEAR(AN626),MONTH(AN626),DAY(AN626))&lt;=$AN$2),INDEX(Potentials!$A$1:$O$10000,MATCH(AM626,Potentials!$A$1:$A$1000,0),MATCH("Statut",Potentials!$A$1:$O$1,0))="9 - Perdu"),1,0)),
IF(AND($AM$2=0,$AN$2=0,DATE(YEAR(AN626),MONTH(AN626),DAY(AN626))&gt;=$O$6,(DATE(YEAR(AN626),MONTH(AN626),DAY(AN626))&lt;=$O$3),INDEX(Potentials!$A$1:$O$1000,MATCH(AM626,Potentials!$A$1:$A$1000,0),MATCH("Groupe",Potentials!$A$1:$O$1,0))=$A$2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,MATCH(AM626,Potentials!$A$1:$A$1000,0),MATCH("Groupe",Potentials!$A$1:$O$1,0))=$A$2,INDEX(Potentials!$A$1:$O$10000,MATCH(AM626,Potentials!$A$1:$A$1000,0),MATCH("Statut",Potentials!$A$1:$O$1,0))="9 - Perdu"),1,0))))</f>
      </c>
      <c r="AP626" s="47" t="str">
        <f>IF(AO626&lt;&gt;0,SUM($AO$4:AO626),0)</f>
      </c>
      <c r="AQ626" s="1"/>
      <c r="AR626" s="17"/>
      <c r="AT626" t="str">
        <f>IF(COUNTIF($AT$4:AT625,Potentials!B624)&gt;0,"",Potentials!B624)</f>
      </c>
      <c r="AU626" s="2" t="str">
        <f t="array" ref="AU626" aca="1" ca="1">IF($A$2="Tous",SUMPRODUCT((Potentials!$F$2:$F$2000)*(Potentials!$B$2:$B$2000=AT626)*(Potentials!$E$2:$E$2000&lt;&gt;"8 - Gagne")*(Potentials!$E$2:$E$2000&lt;&gt;"9 - Perdu")*(Potentials!$E$2:$E$2000&lt;&gt;"10 - Gele"))
+SUMPRODUCT((Potentials!$F$2:$F$2000=0)*(Potentials!$B$2:$B$2000=AT626)*(Potentials!$D$2:$D$2000)*(Potentials!$E$2:$E$2000&lt;&gt;"8 - Gagne")*(Potentials!$E$2:$E$2000&lt;&gt;"9 - Perdu")*(Potentials!$E$2:$E$2000&lt;&gt;"10 - Gele")),
SUMPRODUCT((Potentials!$F$2:$F$2000)*(Potentials!$B$2:$B$2000=AT626)*(Potentials!$E$2:$E$2000&lt;&gt;"8 - Gagne")*(Potentials!$E$2:$E$2000&lt;&gt;"9 - Perdu")*(Potentials!$E$2:$E$2000&lt;&gt;"10 - Gele")*(Potentials!$O$2:$O$2000=$A$2))
+SUMPRODUCT((Potentials!$F$2:$F$2000=0)*(Potentials!$B$2:$B$2000=AT626)*(Potentials!$D$2:$D$2000)*(Potentials!$E$2:$E$2000&lt;&gt;"8 - Gagne")*(Potentials!$E$2:$E$2000&lt;&gt;"9 - Perdu")*(Potentials!$E$2:$E$2000&lt;&gt;"10 - Gele")*(Potentials!$O$2:$O$2000=$A$2)))</f>
      </c>
      <c r="BA626" t="str">
        <f>Potentials!A624</f>
      </c>
      <c r="BB626" s="2" t="str">
        <f t="array" ref="BB626" aca="1" ca="1">IF($A$2="Tous",SUMPRODUCT((Potentials!$F$2:$F$2000)*(Potentials!$A$2:$A$2000=BA626)*(Potentials!$E$2:$E$2000&lt;&gt;"8 - Gagne")*(Potentials!$E$2:$E$2000&lt;&gt;"9 - Perdu")*(Potentials!$E$2:$E$2000&lt;&gt;"10 - Gele"))
+SUMPRODUCT((Potentials!$F$2:$F$2000=0)*(Potentials!$A$2:$A$2000=BA626)*(Potentials!$D$2:$D$2000)*(Potentials!$E$2:$E$2000&lt;&gt;"8 - Gagne")*(Potentials!$E$2:$E$2000&lt;&gt;"9 - Perdu")*(Potentials!$E$2:$E$2000&lt;&gt;"10 - Gele")),
SUMPRODUCT((Potentials!$F$2:$F$2000)*(Potentials!$A$2:$A$2000=BA626)*(Potentials!$E$2:$E$2000&lt;&gt;"8 - Gagne")*(Potentials!$E$2:$E$2000&lt;&gt;"9 - Perdu")*(Potentials!$E$2:$E$2000&lt;&gt;"10 - Gele")*(Potentials!$O$2:$O$2000=$A$2))
+SUMPRODUCT((Potentials!$F$2:$F$2000=0)*(Potentials!$A$2:$A$2000=BA626)*(Potentials!$D$2:$D$2000)*(Potentials!$E$2:$E$2000&lt;&gt;"8 - Gagne")*(Potentials!$E$2:$E$2000&lt;&gt;"9 - Perdu")*(Potentials!$E$2:$E$2000&lt;&gt;"10 - Gele")*(Potentials!$O$2:$O$2000=$A$2)))</f>
      </c>
    </row>
    <row r="627" spans="1:113">
      <c r="R627" t="str">
        <f>Potentials!A625</f>
      </c>
      <c r="S627" s="1" t="str">
        <f>Potentials!M625</f>
      </c>
      <c r="T627" s="47" t="str">
        <f>IF(INDEX(Potentials!$A$1:$O$1000,MATCH(R627,Potentials!$A$1:$A$1000,0),MATCH("Origine setup",Potentials!$A$1:$O$1,0))&lt;&gt;"",0,
IF($A$2="Tous",
IF(AND($R$2=0,$S$2=0,DATE(YEAR(S627),MONTH(S627),DAY(S627))&gt;=$O$6,(DATE(YEAR(S627),MONTH(S627),DAY(S627))&lt;=$O$3),LEFT(R627,3)="PRA"),1,
IF(AND($R$2&lt;&gt;0,$S$2&lt;&gt;0,DATE(YEAR(S627),MONTH(S627),DAY(S627))&gt;=$R$2,(DATE(YEAR(S627),MONTH(S627),DAY(S627))&lt;=$S$2),LEFT(R627,3)="PRA"),1,0)),
IF(AND($R$2=0,$S$2=0,DATE(YEAR(S627),MONTH(S627),DAY(S627))&gt;=$O$6,(DATE(YEAR(S627),MONTH(S627),DAY(S627))&lt;=$O$3),INDEX(Potentials!$A$1:$O$1000,MATCH(R627,Potentials!$A$1:$A$1000,0),MATCH("Groupe",Potentials!$A$1:$O$1,0))=$A$2,LEFT(R627,3)="PRA"),1,
IF(AND($R$2&lt;&gt;0,$S$2&lt;&gt;0,DATE(YEAR(S627),MONTH(S627),DAY(S627))&gt;=$R$2,(DATE(YEAR(S627),MONTH(S627),DAY(S627))&lt;=$S$2),INDEX(Potentials!$A$1:$O$1000,MATCH(R627,Potentials!$A$1:$A$1000,0),MATCH("Groupe",Potentials!$A$1:$O$1,0))=$A$2,LEFT(R627,3)="PRA"),1,0))))</f>
      </c>
      <c r="U627" s="47" t="str">
        <f>IF(T627&lt;&gt;0,SUM($T$4:T627),0)</f>
      </c>
      <c r="V627" s="1"/>
      <c r="W627" s="17"/>
      <c r="Y627" t="str">
        <f>Projects!A625</f>
      </c>
      <c r="Z627" s="1" t="str">
        <f>Projects!I625</f>
      </c>
      <c r="AA627" s="47" t="str">
        <f>IF($A$2="Tous",
IF(AND($Y$2=0,$Z$2=0,DATE(YEAR(Z627),MONTH(Z627),DAY(Z627))&gt;=$O$6,(DATE(YEAR(Z627),MONTH(Z627),DAY(Z627))&lt;=$O$3)),1,
IF(AND($Y$2&lt;&gt;0,$Z$2&lt;&gt;0,DATE(YEAR(Z627),MONTH(Z627),DAY(Z627))&gt;=$Y$2,(DATE(YEAR(Z627),MONTH(Z627),DAY(Z627))&lt;=$Z$2)),1,0)),
IF(AND($Y$2=0,$Z$2=0,DATE(YEAR(Z627),MONTH(Z627),DAY(Z627))&gt;=$O$6,(DATE(YEAR(Z627),MONTH(Z627),DAY(Z627))&lt;=$O$3),INDEX(Projects!$A$1:$O$1000,MATCH(Y627,Projects!$A$1:$A$1000,0),MATCH("Groupe",Projects!$A$1:$O$1,0))=$A$2),1,
IF(AND($Y$2&lt;&gt;0,$Z$2&lt;&gt;0,DATE(YEAR(Z627),MONTH(Z627),DAY(Z627))&gt;=$Y$2,(DATE(YEAR(Z627),MONTH(Z627),DAY(Z627))&lt;=$Z$2),INDEX(Projects!$A$1:$O$1000,MATCH(Y627,Projects!$A$1:$A$1000,0),MATCH("Groupe",Projects!$A$1:$O$1,0))=$A$2),1,0)))</f>
      </c>
      <c r="AB627" s="47" t="str">
        <f>IF(AA627&lt;&gt;0,SUM($AA$4:AA627),0)</f>
      </c>
      <c r="AC627" s="1"/>
      <c r="AD627" s="17"/>
      <c r="AF627" t="str">
        <f>Projects!A625</f>
      </c>
      <c r="AG627" s="1" t="str">
        <f>Projects!D625</f>
      </c>
      <c r="AH627" s="47" t="str">
        <f>IF($A$2="Tous",
IF(AND($AF$2=0,$AG$2=0,DATE(YEAR(AG627),MONTH(AG627),DAY(AG627))&gt;=$O$6,(DATE(YEAR(AG627),MONTH(AG627),DAY(AG627))&lt;=$O$3)),1,
IF(AND($AF$2&lt;&gt;0,$AG$2&lt;&gt;0,DATE(YEAR(AG627),MONTH(AG627),DAY(AG627))&gt;=$AF$2,(DATE(YEAR(AG627),MONTH(AG627),DAY(AG627))&lt;=$AG$2)),1,0)),
IF(AND($AF$2=0,$AG$2=0,DATE(YEAR(AG627),MONTH(AG627),DAY(AG627))&gt;=$O$6,(DATE(YEAR(AG627),MONTH(AG627),DAY(AG627))&lt;=$O$3),INDEX(Projects!$A$1:$O$1000,MATCH(AF627,Projects!$A$1:$A$1000,0),MATCH("Groupe",Projects!$A$1:$O$1,0))=$A$2),1,
IF(AND($AF$2&lt;&gt;0,$AG$2&lt;&gt;0,DATE(YEAR(AG627),MONTH(AG627),DAY(AG627))&gt;=$AF$2,(DATE(YEAR(AG627),MONTH(AG627),DAY(AG627))&lt;=$AG$2),INDEX(Projects!$A$1:$O$1000,MATCH(AF627,Projects!$A$1:$A$1000,0),MATCH("Groupe",Projects!$A$1:$O$1,0))=$A$2),1,0)))</f>
      </c>
      <c r="AI627" s="47" t="str">
        <f>IF(AH627&lt;&gt;0,SUM($AH$4:AH627),0)</f>
      </c>
      <c r="AJ627" s="1"/>
      <c r="AK627" s="17"/>
      <c r="AM627" t="str">
        <f>Potentials!A625</f>
      </c>
      <c r="AN627" s="1" t="str">
        <f>Potentials!L625</f>
      </c>
      <c r="AO627" s="47" t="str">
        <f>IF(INDEX(Potentials!$A$1:$O$1000,MATCH(R627,Potentials!$A$1:$A$1000,0),MATCH("Origine setup",Potentials!$A$1:$O$1,0))&lt;&gt;"",0,
IF($A$2="Tous",
IF(AND($AM$2=0,$AN$2=0,DATE(YEAR(AN627),MONTH(AN627),DAY(AN627))&gt;=$O$6,(DATE(YEAR(AN627),MONTH(AN627),DAY(AN627))&lt;=$O$3),INDEX(Potentials!$A$1:$O$10000,MATCH(AM627,Potentials!$A$1:$A$1000,0),MATCH("Statut",Potentials!$A$1:$O$1,0))="9 -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IF(AND($AM$2&lt;&gt;0,$AN$2&lt;&gt;0,DATE(YEAR(AN627),MONTH(AN627),DAY(AN627))&gt;=$AM$2,(DATE(YEAR(AN627),MONTH(AN627),DAY(AN627))&lt;=$AN$2),INDEX(Potentials!$A$1:$O$10000,MATCH(AM627,Potentials!$A$1:$A$1000,0),MATCH("Statut",Potentials!$A$1:$O$1,0))="9 - Perdu"),1,0)),
IF(AND($AM$2=0,$AN$2=0,DATE(YEAR(AN627),MONTH(AN627),DAY(AN627))&gt;=$O$6,(DATE(YEAR(AN627),MONTH(AN627),DAY(AN627))&lt;=$O$3),INDEX(Potentials!$A$1:$O$1000,MATCH(AM627,Potentials!$A$1:$A$1000,0),MATCH("Groupe",Potentials!$A$1:$O$1,0))=$A$2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,MATCH(AM627,Potentials!$A$1:$A$1000,0),MATCH("Groupe",Potentials!$A$1:$O$1,0))=$A$2,INDEX(Potentials!$A$1:$O$10000,MATCH(AM627,Potentials!$A$1:$A$1000,0),MATCH("Statut",Potentials!$A$1:$O$1,0))="9 - Perdu"),1,0))))</f>
      </c>
      <c r="AP627" s="47" t="str">
        <f>IF(AO627&lt;&gt;0,SUM($AO$4:AO627),0)</f>
      </c>
      <c r="AQ627" s="1"/>
      <c r="AR627" s="17"/>
      <c r="AT627" t="str">
        <f>IF(COUNTIF($AT$4:AT626,Potentials!B625)&gt;0,"",Potentials!B625)</f>
      </c>
      <c r="AU627" s="2" t="str">
        <f t="array" ref="AU627" aca="1" ca="1">IF($A$2="Tous",SUMPRODUCT((Potentials!$F$2:$F$2000)*(Potentials!$B$2:$B$2000=AT627)*(Potentials!$E$2:$E$2000&lt;&gt;"8 - Gagne")*(Potentials!$E$2:$E$2000&lt;&gt;"9 - Perdu")*(Potentials!$E$2:$E$2000&lt;&gt;"10 - Gele"))
+SUMPRODUCT((Potentials!$F$2:$F$2000=0)*(Potentials!$B$2:$B$2000=AT627)*(Potentials!$D$2:$D$2000)*(Potentials!$E$2:$E$2000&lt;&gt;"8 - Gagne")*(Potentials!$E$2:$E$2000&lt;&gt;"9 - Perdu")*(Potentials!$E$2:$E$2000&lt;&gt;"10 - Gele")),
SUMPRODUCT((Potentials!$F$2:$F$2000)*(Potentials!$B$2:$B$2000=AT627)*(Potentials!$E$2:$E$2000&lt;&gt;"8 - Gagne")*(Potentials!$E$2:$E$2000&lt;&gt;"9 - Perdu")*(Potentials!$E$2:$E$2000&lt;&gt;"10 - Gele")*(Potentials!$O$2:$O$2000=$A$2))
+SUMPRODUCT((Potentials!$F$2:$F$2000=0)*(Potentials!$B$2:$B$2000=AT627)*(Potentials!$D$2:$D$2000)*(Potentials!$E$2:$E$2000&lt;&gt;"8 - Gagne")*(Potentials!$E$2:$E$2000&lt;&gt;"9 - Perdu")*(Potentials!$E$2:$E$2000&lt;&gt;"10 - Gele")*(Potentials!$O$2:$O$2000=$A$2)))</f>
      </c>
      <c r="BA627" t="str">
        <f>Potentials!A625</f>
      </c>
      <c r="BB627" s="2" t="str">
        <f t="array" ref="BB627" aca="1" ca="1">IF($A$2="Tous",SUMPRODUCT((Potentials!$F$2:$F$2000)*(Potentials!$A$2:$A$2000=BA627)*(Potentials!$E$2:$E$2000&lt;&gt;"8 - Gagne")*(Potentials!$E$2:$E$2000&lt;&gt;"9 - Perdu")*(Potentials!$E$2:$E$2000&lt;&gt;"10 - Gele"))
+SUMPRODUCT((Potentials!$F$2:$F$2000=0)*(Potentials!$A$2:$A$2000=BA627)*(Potentials!$D$2:$D$2000)*(Potentials!$E$2:$E$2000&lt;&gt;"8 - Gagne")*(Potentials!$E$2:$E$2000&lt;&gt;"9 - Perdu")*(Potentials!$E$2:$E$2000&lt;&gt;"10 - Gele")),
SUMPRODUCT((Potentials!$F$2:$F$2000)*(Potentials!$A$2:$A$2000=BA627)*(Potentials!$E$2:$E$2000&lt;&gt;"8 - Gagne")*(Potentials!$E$2:$E$2000&lt;&gt;"9 - Perdu")*(Potentials!$E$2:$E$2000&lt;&gt;"10 - Gele")*(Potentials!$O$2:$O$2000=$A$2))
+SUMPRODUCT((Potentials!$F$2:$F$2000=0)*(Potentials!$A$2:$A$2000=BA627)*(Potentials!$D$2:$D$2000)*(Potentials!$E$2:$E$2000&lt;&gt;"8 - Gagne")*(Potentials!$E$2:$E$2000&lt;&gt;"9 - Perdu")*(Potentials!$E$2:$E$2000&lt;&gt;"10 - Gele")*(Potentials!$O$2:$O$2000=$A$2)))</f>
      </c>
    </row>
    <row r="628" spans="1:113">
      <c r="R628" t="str">
        <f>Potentials!A626</f>
      </c>
      <c r="S628" s="1" t="str">
        <f>Potentials!M626</f>
      </c>
      <c r="T628" s="47" t="str">
        <f>IF(INDEX(Potentials!$A$1:$O$1000,MATCH(R628,Potentials!$A$1:$A$1000,0),MATCH("Origine setup",Potentials!$A$1:$O$1,0))&lt;&gt;"",0,
IF($A$2="Tous",
IF(AND($R$2=0,$S$2=0,DATE(YEAR(S628),MONTH(S628),DAY(S628))&gt;=$O$6,(DATE(YEAR(S628),MONTH(S628),DAY(S628))&lt;=$O$3),LEFT(R628,3)="PRA"),1,
IF(AND($R$2&lt;&gt;0,$S$2&lt;&gt;0,DATE(YEAR(S628),MONTH(S628),DAY(S628))&gt;=$R$2,(DATE(YEAR(S628),MONTH(S628),DAY(S628))&lt;=$S$2),LEFT(R628,3)="PRA"),1,0)),
IF(AND($R$2=0,$S$2=0,DATE(YEAR(S628),MONTH(S628),DAY(S628))&gt;=$O$6,(DATE(YEAR(S628),MONTH(S628),DAY(S628))&lt;=$O$3),INDEX(Potentials!$A$1:$O$1000,MATCH(R628,Potentials!$A$1:$A$1000,0),MATCH("Groupe",Potentials!$A$1:$O$1,0))=$A$2,LEFT(R628,3)="PRA"),1,
IF(AND($R$2&lt;&gt;0,$S$2&lt;&gt;0,DATE(YEAR(S628),MONTH(S628),DAY(S628))&gt;=$R$2,(DATE(YEAR(S628),MONTH(S628),DAY(S628))&lt;=$S$2),INDEX(Potentials!$A$1:$O$1000,MATCH(R628,Potentials!$A$1:$A$1000,0),MATCH("Groupe",Potentials!$A$1:$O$1,0))=$A$2,LEFT(R628,3)="PRA"),1,0))))</f>
      </c>
      <c r="U628" s="47" t="str">
        <f>IF(T628&lt;&gt;0,SUM($T$4:T628),0)</f>
      </c>
      <c r="V628" s="1"/>
      <c r="W628" s="17"/>
      <c r="Y628" t="str">
        <f>Projects!A626</f>
      </c>
      <c r="Z628" s="1" t="str">
        <f>Projects!I626</f>
      </c>
      <c r="AA628" s="47" t="str">
        <f>IF($A$2="Tous",
IF(AND($Y$2=0,$Z$2=0,DATE(YEAR(Z628),MONTH(Z628),DAY(Z628))&gt;=$O$6,(DATE(YEAR(Z628),MONTH(Z628),DAY(Z628))&lt;=$O$3)),1,
IF(AND($Y$2&lt;&gt;0,$Z$2&lt;&gt;0,DATE(YEAR(Z628),MONTH(Z628),DAY(Z628))&gt;=$Y$2,(DATE(YEAR(Z628),MONTH(Z628),DAY(Z628))&lt;=$Z$2)),1,0)),
IF(AND($Y$2=0,$Z$2=0,DATE(YEAR(Z628),MONTH(Z628),DAY(Z628))&gt;=$O$6,(DATE(YEAR(Z628),MONTH(Z628),DAY(Z628))&lt;=$O$3),INDEX(Projects!$A$1:$O$1000,MATCH(Y628,Projects!$A$1:$A$1000,0),MATCH("Groupe",Projects!$A$1:$O$1,0))=$A$2),1,
IF(AND($Y$2&lt;&gt;0,$Z$2&lt;&gt;0,DATE(YEAR(Z628),MONTH(Z628),DAY(Z628))&gt;=$Y$2,(DATE(YEAR(Z628),MONTH(Z628),DAY(Z628))&lt;=$Z$2),INDEX(Projects!$A$1:$O$1000,MATCH(Y628,Projects!$A$1:$A$1000,0),MATCH("Groupe",Projects!$A$1:$O$1,0))=$A$2),1,0)))</f>
      </c>
      <c r="AB628" s="47" t="str">
        <f>IF(AA628&lt;&gt;0,SUM($AA$4:AA628),0)</f>
      </c>
      <c r="AC628" s="1"/>
      <c r="AD628" s="17"/>
      <c r="AF628" t="str">
        <f>Projects!A626</f>
      </c>
      <c r="AG628" s="1" t="str">
        <f>Projects!D626</f>
      </c>
      <c r="AH628" s="47" t="str">
        <f>IF($A$2="Tous",
IF(AND($AF$2=0,$AG$2=0,DATE(YEAR(AG628),MONTH(AG628),DAY(AG628))&gt;=$O$6,(DATE(YEAR(AG628),MONTH(AG628),DAY(AG628))&lt;=$O$3)),1,
IF(AND($AF$2&lt;&gt;0,$AG$2&lt;&gt;0,DATE(YEAR(AG628),MONTH(AG628),DAY(AG628))&gt;=$AF$2,(DATE(YEAR(AG628),MONTH(AG628),DAY(AG628))&lt;=$AG$2)),1,0)),
IF(AND($AF$2=0,$AG$2=0,DATE(YEAR(AG628),MONTH(AG628),DAY(AG628))&gt;=$O$6,(DATE(YEAR(AG628),MONTH(AG628),DAY(AG628))&lt;=$O$3),INDEX(Projects!$A$1:$O$1000,MATCH(AF628,Projects!$A$1:$A$1000,0),MATCH("Groupe",Projects!$A$1:$O$1,0))=$A$2),1,
IF(AND($AF$2&lt;&gt;0,$AG$2&lt;&gt;0,DATE(YEAR(AG628),MONTH(AG628),DAY(AG628))&gt;=$AF$2,(DATE(YEAR(AG628),MONTH(AG628),DAY(AG628))&lt;=$AG$2),INDEX(Projects!$A$1:$O$1000,MATCH(AF628,Projects!$A$1:$A$1000,0),MATCH("Groupe",Projects!$A$1:$O$1,0))=$A$2),1,0)))</f>
      </c>
      <c r="AI628" s="47" t="str">
        <f>IF(AH628&lt;&gt;0,SUM($AH$4:AH628),0)</f>
      </c>
      <c r="AJ628" s="1"/>
      <c r="AK628" s="17"/>
      <c r="AM628" t="str">
        <f>Potentials!A626</f>
      </c>
      <c r="AN628" s="1" t="str">
        <f>Potentials!L626</f>
      </c>
      <c r="AO628" s="47" t="str">
        <f>IF(INDEX(Potentials!$A$1:$O$1000,MATCH(R628,Potentials!$A$1:$A$1000,0),MATCH("Origine setup",Potentials!$A$1:$O$1,0))&lt;&gt;"",0,
IF($A$2="Tous",
IF(AND($AM$2=0,$AN$2=0,DATE(YEAR(AN628),MONTH(AN628),DAY(AN628))&gt;=$O$6,(DATE(YEAR(AN628),MONTH(AN628),DAY(AN628))&lt;=$O$3),INDEX(Potentials!$A$1:$O$10000,MATCH(AM628,Potentials!$A$1:$A$1000,0),MATCH("Statut",Potentials!$A$1:$O$1,0))="9 -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IF(AND($AM$2&lt;&gt;0,$AN$2&lt;&gt;0,DATE(YEAR(AN628),MONTH(AN628),DAY(AN628))&gt;=$AM$2,(DATE(YEAR(AN628),MONTH(AN628),DAY(AN628))&lt;=$AN$2),INDEX(Potentials!$A$1:$O$10000,MATCH(AM628,Potentials!$A$1:$A$1000,0),MATCH("Statut",Potentials!$A$1:$O$1,0))="9 - Perdu"),1,0)),
IF(AND($AM$2=0,$AN$2=0,DATE(YEAR(AN628),MONTH(AN628),DAY(AN628))&gt;=$O$6,(DATE(YEAR(AN628),MONTH(AN628),DAY(AN628))&lt;=$O$3),INDEX(Potentials!$A$1:$O$1000,MATCH(AM628,Potentials!$A$1:$A$1000,0),MATCH("Groupe",Potentials!$A$1:$O$1,0))=$A$2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,MATCH(AM628,Potentials!$A$1:$A$1000,0),MATCH("Groupe",Potentials!$A$1:$O$1,0))=$A$2,INDEX(Potentials!$A$1:$O$10000,MATCH(AM628,Potentials!$A$1:$A$1000,0),MATCH("Statut",Potentials!$A$1:$O$1,0))="9 - Perdu"),1,0))))</f>
      </c>
      <c r="AP628" s="47" t="str">
        <f>IF(AO628&lt;&gt;0,SUM($AO$4:AO628),0)</f>
      </c>
      <c r="AQ628" s="1"/>
      <c r="AR628" s="17"/>
      <c r="AT628" t="str">
        <f>IF(COUNTIF($AT$4:AT627,Potentials!B626)&gt;0,"",Potentials!B626)</f>
      </c>
      <c r="AU628" s="2" t="str">
        <f t="array" ref="AU628" aca="1" ca="1">IF($A$2="Tous",SUMPRODUCT((Potentials!$F$2:$F$2000)*(Potentials!$B$2:$B$2000=AT628)*(Potentials!$E$2:$E$2000&lt;&gt;"8 - Gagne")*(Potentials!$E$2:$E$2000&lt;&gt;"9 - Perdu")*(Potentials!$E$2:$E$2000&lt;&gt;"10 - Gele"))
+SUMPRODUCT((Potentials!$F$2:$F$2000=0)*(Potentials!$B$2:$B$2000=AT628)*(Potentials!$D$2:$D$2000)*(Potentials!$E$2:$E$2000&lt;&gt;"8 - Gagne")*(Potentials!$E$2:$E$2000&lt;&gt;"9 - Perdu")*(Potentials!$E$2:$E$2000&lt;&gt;"10 - Gele")),
SUMPRODUCT((Potentials!$F$2:$F$2000)*(Potentials!$B$2:$B$2000=AT628)*(Potentials!$E$2:$E$2000&lt;&gt;"8 - Gagne")*(Potentials!$E$2:$E$2000&lt;&gt;"9 - Perdu")*(Potentials!$E$2:$E$2000&lt;&gt;"10 - Gele")*(Potentials!$O$2:$O$2000=$A$2))
+SUMPRODUCT((Potentials!$F$2:$F$2000=0)*(Potentials!$B$2:$B$2000=AT628)*(Potentials!$D$2:$D$2000)*(Potentials!$E$2:$E$2000&lt;&gt;"8 - Gagne")*(Potentials!$E$2:$E$2000&lt;&gt;"9 - Perdu")*(Potentials!$E$2:$E$2000&lt;&gt;"10 - Gele")*(Potentials!$O$2:$O$2000=$A$2)))</f>
      </c>
      <c r="BA628" t="str">
        <f>Potentials!A626</f>
      </c>
      <c r="BB628" s="2" t="str">
        <f t="array" ref="BB628" aca="1" ca="1">IF($A$2="Tous",SUMPRODUCT((Potentials!$F$2:$F$2000)*(Potentials!$A$2:$A$2000=BA628)*(Potentials!$E$2:$E$2000&lt;&gt;"8 - Gagne")*(Potentials!$E$2:$E$2000&lt;&gt;"9 - Perdu")*(Potentials!$E$2:$E$2000&lt;&gt;"10 - Gele"))
+SUMPRODUCT((Potentials!$F$2:$F$2000=0)*(Potentials!$A$2:$A$2000=BA628)*(Potentials!$D$2:$D$2000)*(Potentials!$E$2:$E$2000&lt;&gt;"8 - Gagne")*(Potentials!$E$2:$E$2000&lt;&gt;"9 - Perdu")*(Potentials!$E$2:$E$2000&lt;&gt;"10 - Gele")),
SUMPRODUCT((Potentials!$F$2:$F$2000)*(Potentials!$A$2:$A$2000=BA628)*(Potentials!$E$2:$E$2000&lt;&gt;"8 - Gagne")*(Potentials!$E$2:$E$2000&lt;&gt;"9 - Perdu")*(Potentials!$E$2:$E$2000&lt;&gt;"10 - Gele")*(Potentials!$O$2:$O$2000=$A$2))
+SUMPRODUCT((Potentials!$F$2:$F$2000=0)*(Potentials!$A$2:$A$2000=BA628)*(Potentials!$D$2:$D$2000)*(Potentials!$E$2:$E$2000&lt;&gt;"8 - Gagne")*(Potentials!$E$2:$E$2000&lt;&gt;"9 - Perdu")*(Potentials!$E$2:$E$2000&lt;&gt;"10 - Gele")*(Potentials!$O$2:$O$2000=$A$2)))</f>
      </c>
    </row>
    <row r="629" spans="1:113">
      <c r="R629" t="str">
        <f>Potentials!A627</f>
      </c>
      <c r="S629" s="1" t="str">
        <f>Potentials!M627</f>
      </c>
      <c r="T629" s="47" t="str">
        <f>IF(INDEX(Potentials!$A$1:$O$1000,MATCH(R629,Potentials!$A$1:$A$1000,0),MATCH("Origine setup",Potentials!$A$1:$O$1,0))&lt;&gt;"",0,
IF($A$2="Tous",
IF(AND($R$2=0,$S$2=0,DATE(YEAR(S629),MONTH(S629),DAY(S629))&gt;=$O$6,(DATE(YEAR(S629),MONTH(S629),DAY(S629))&lt;=$O$3),LEFT(R629,3)="PRA"),1,
IF(AND($R$2&lt;&gt;0,$S$2&lt;&gt;0,DATE(YEAR(S629),MONTH(S629),DAY(S629))&gt;=$R$2,(DATE(YEAR(S629),MONTH(S629),DAY(S629))&lt;=$S$2),LEFT(R629,3)="PRA"),1,0)),
IF(AND($R$2=0,$S$2=0,DATE(YEAR(S629),MONTH(S629),DAY(S629))&gt;=$O$6,(DATE(YEAR(S629),MONTH(S629),DAY(S629))&lt;=$O$3),INDEX(Potentials!$A$1:$O$1000,MATCH(R629,Potentials!$A$1:$A$1000,0),MATCH("Groupe",Potentials!$A$1:$O$1,0))=$A$2,LEFT(R629,3)="PRA"),1,
IF(AND($R$2&lt;&gt;0,$S$2&lt;&gt;0,DATE(YEAR(S629),MONTH(S629),DAY(S629))&gt;=$R$2,(DATE(YEAR(S629),MONTH(S629),DAY(S629))&lt;=$S$2),INDEX(Potentials!$A$1:$O$1000,MATCH(R629,Potentials!$A$1:$A$1000,0),MATCH("Groupe",Potentials!$A$1:$O$1,0))=$A$2,LEFT(R629,3)="PRA"),1,0))))</f>
      </c>
      <c r="U629" s="47" t="str">
        <f>IF(T629&lt;&gt;0,SUM($T$4:T629),0)</f>
      </c>
      <c r="V629" s="1"/>
      <c r="W629" s="17"/>
      <c r="Y629" t="str">
        <f>Projects!A627</f>
      </c>
      <c r="Z629" s="1" t="str">
        <f>Projects!I627</f>
      </c>
      <c r="AA629" s="47" t="str">
        <f>IF($A$2="Tous",
IF(AND($Y$2=0,$Z$2=0,DATE(YEAR(Z629),MONTH(Z629),DAY(Z629))&gt;=$O$6,(DATE(YEAR(Z629),MONTH(Z629),DAY(Z629))&lt;=$O$3)),1,
IF(AND($Y$2&lt;&gt;0,$Z$2&lt;&gt;0,DATE(YEAR(Z629),MONTH(Z629),DAY(Z629))&gt;=$Y$2,(DATE(YEAR(Z629),MONTH(Z629),DAY(Z629))&lt;=$Z$2)),1,0)),
IF(AND($Y$2=0,$Z$2=0,DATE(YEAR(Z629),MONTH(Z629),DAY(Z629))&gt;=$O$6,(DATE(YEAR(Z629),MONTH(Z629),DAY(Z629))&lt;=$O$3),INDEX(Projects!$A$1:$O$1000,MATCH(Y629,Projects!$A$1:$A$1000,0),MATCH("Groupe",Projects!$A$1:$O$1,0))=$A$2),1,
IF(AND($Y$2&lt;&gt;0,$Z$2&lt;&gt;0,DATE(YEAR(Z629),MONTH(Z629),DAY(Z629))&gt;=$Y$2,(DATE(YEAR(Z629),MONTH(Z629),DAY(Z629))&lt;=$Z$2),INDEX(Projects!$A$1:$O$1000,MATCH(Y629,Projects!$A$1:$A$1000,0),MATCH("Groupe",Projects!$A$1:$O$1,0))=$A$2),1,0)))</f>
      </c>
      <c r="AB629" s="47" t="str">
        <f>IF(AA629&lt;&gt;0,SUM($AA$4:AA629),0)</f>
      </c>
      <c r="AC629" s="1"/>
      <c r="AD629" s="17"/>
      <c r="AF629" t="str">
        <f>Projects!A627</f>
      </c>
      <c r="AG629" s="1" t="str">
        <f>Projects!D627</f>
      </c>
      <c r="AH629" s="47" t="str">
        <f>IF($A$2="Tous",
IF(AND($AF$2=0,$AG$2=0,DATE(YEAR(AG629),MONTH(AG629),DAY(AG629))&gt;=$O$6,(DATE(YEAR(AG629),MONTH(AG629),DAY(AG629))&lt;=$O$3)),1,
IF(AND($AF$2&lt;&gt;0,$AG$2&lt;&gt;0,DATE(YEAR(AG629),MONTH(AG629),DAY(AG629))&gt;=$AF$2,(DATE(YEAR(AG629),MONTH(AG629),DAY(AG629))&lt;=$AG$2)),1,0)),
IF(AND($AF$2=0,$AG$2=0,DATE(YEAR(AG629),MONTH(AG629),DAY(AG629))&gt;=$O$6,(DATE(YEAR(AG629),MONTH(AG629),DAY(AG629))&lt;=$O$3),INDEX(Projects!$A$1:$O$1000,MATCH(AF629,Projects!$A$1:$A$1000,0),MATCH("Groupe",Projects!$A$1:$O$1,0))=$A$2),1,
IF(AND($AF$2&lt;&gt;0,$AG$2&lt;&gt;0,DATE(YEAR(AG629),MONTH(AG629),DAY(AG629))&gt;=$AF$2,(DATE(YEAR(AG629),MONTH(AG629),DAY(AG629))&lt;=$AG$2),INDEX(Projects!$A$1:$O$1000,MATCH(AF629,Projects!$A$1:$A$1000,0),MATCH("Groupe",Projects!$A$1:$O$1,0))=$A$2),1,0)))</f>
      </c>
      <c r="AI629" s="47" t="str">
        <f>IF(AH629&lt;&gt;0,SUM($AH$4:AH629),0)</f>
      </c>
      <c r="AJ629" s="1"/>
      <c r="AK629" s="17"/>
      <c r="AM629" t="str">
        <f>Potentials!A627</f>
      </c>
      <c r="AN629" s="1" t="str">
        <f>Potentials!L627</f>
      </c>
      <c r="AO629" s="47" t="str">
        <f>IF(INDEX(Potentials!$A$1:$O$1000,MATCH(R629,Potentials!$A$1:$A$1000,0),MATCH("Origine setup",Potentials!$A$1:$O$1,0))&lt;&gt;"",0,
IF($A$2="Tous",
IF(AND($AM$2=0,$AN$2=0,DATE(YEAR(AN629),MONTH(AN629),DAY(AN629))&gt;=$O$6,(DATE(YEAR(AN629),MONTH(AN629),DAY(AN629))&lt;=$O$3),INDEX(Potentials!$A$1:$O$10000,MATCH(AM629,Potentials!$A$1:$A$1000,0),MATCH("Statut",Potentials!$A$1:$O$1,0))="9 -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IF(AND($AM$2&lt;&gt;0,$AN$2&lt;&gt;0,DATE(YEAR(AN629),MONTH(AN629),DAY(AN629))&gt;=$AM$2,(DATE(YEAR(AN629),MONTH(AN629),DAY(AN629))&lt;=$AN$2),INDEX(Potentials!$A$1:$O$10000,MATCH(AM629,Potentials!$A$1:$A$1000,0),MATCH("Statut",Potentials!$A$1:$O$1,0))="9 - Perdu"),1,0)),
IF(AND($AM$2=0,$AN$2=0,DATE(YEAR(AN629),MONTH(AN629),DAY(AN629))&gt;=$O$6,(DATE(YEAR(AN629),MONTH(AN629),DAY(AN629))&lt;=$O$3),INDEX(Potentials!$A$1:$O$1000,MATCH(AM629,Potentials!$A$1:$A$1000,0),MATCH("Groupe",Potentials!$A$1:$O$1,0))=$A$2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,MATCH(AM629,Potentials!$A$1:$A$1000,0),MATCH("Groupe",Potentials!$A$1:$O$1,0))=$A$2,INDEX(Potentials!$A$1:$O$10000,MATCH(AM629,Potentials!$A$1:$A$1000,0),MATCH("Statut",Potentials!$A$1:$O$1,0))="9 - Perdu"),1,0))))</f>
      </c>
      <c r="AP629" s="47" t="str">
        <f>IF(AO629&lt;&gt;0,SUM($AO$4:AO629),0)</f>
      </c>
      <c r="AQ629" s="1"/>
      <c r="AR629" s="17"/>
      <c r="AT629" t="str">
        <f>IF(COUNTIF($AT$4:AT628,Potentials!B627)&gt;0,"",Potentials!B627)</f>
      </c>
      <c r="AU629" s="2" t="str">
        <f t="array" ref="AU629" aca="1" ca="1">IF($A$2="Tous",SUMPRODUCT((Potentials!$F$2:$F$2000)*(Potentials!$B$2:$B$2000=AT629)*(Potentials!$E$2:$E$2000&lt;&gt;"8 - Gagne")*(Potentials!$E$2:$E$2000&lt;&gt;"9 - Perdu")*(Potentials!$E$2:$E$2000&lt;&gt;"10 - Gele"))
+SUMPRODUCT((Potentials!$F$2:$F$2000=0)*(Potentials!$B$2:$B$2000=AT629)*(Potentials!$D$2:$D$2000)*(Potentials!$E$2:$E$2000&lt;&gt;"8 - Gagne")*(Potentials!$E$2:$E$2000&lt;&gt;"9 - Perdu")*(Potentials!$E$2:$E$2000&lt;&gt;"10 - Gele")),
SUMPRODUCT((Potentials!$F$2:$F$2000)*(Potentials!$B$2:$B$2000=AT629)*(Potentials!$E$2:$E$2000&lt;&gt;"8 - Gagne")*(Potentials!$E$2:$E$2000&lt;&gt;"9 - Perdu")*(Potentials!$E$2:$E$2000&lt;&gt;"10 - Gele")*(Potentials!$O$2:$O$2000=$A$2))
+SUMPRODUCT((Potentials!$F$2:$F$2000=0)*(Potentials!$B$2:$B$2000=AT629)*(Potentials!$D$2:$D$2000)*(Potentials!$E$2:$E$2000&lt;&gt;"8 - Gagne")*(Potentials!$E$2:$E$2000&lt;&gt;"9 - Perdu")*(Potentials!$E$2:$E$2000&lt;&gt;"10 - Gele")*(Potentials!$O$2:$O$2000=$A$2)))</f>
      </c>
      <c r="BA629" t="str">
        <f>Potentials!A627</f>
      </c>
      <c r="BB629" s="2" t="str">
        <f t="array" ref="BB629" aca="1" ca="1">IF($A$2="Tous",SUMPRODUCT((Potentials!$F$2:$F$2000)*(Potentials!$A$2:$A$2000=BA629)*(Potentials!$E$2:$E$2000&lt;&gt;"8 - Gagne")*(Potentials!$E$2:$E$2000&lt;&gt;"9 - Perdu")*(Potentials!$E$2:$E$2000&lt;&gt;"10 - Gele"))
+SUMPRODUCT((Potentials!$F$2:$F$2000=0)*(Potentials!$A$2:$A$2000=BA629)*(Potentials!$D$2:$D$2000)*(Potentials!$E$2:$E$2000&lt;&gt;"8 - Gagne")*(Potentials!$E$2:$E$2000&lt;&gt;"9 - Perdu")*(Potentials!$E$2:$E$2000&lt;&gt;"10 - Gele")),
SUMPRODUCT((Potentials!$F$2:$F$2000)*(Potentials!$A$2:$A$2000=BA629)*(Potentials!$E$2:$E$2000&lt;&gt;"8 - Gagne")*(Potentials!$E$2:$E$2000&lt;&gt;"9 - Perdu")*(Potentials!$E$2:$E$2000&lt;&gt;"10 - Gele")*(Potentials!$O$2:$O$2000=$A$2))
+SUMPRODUCT((Potentials!$F$2:$F$2000=0)*(Potentials!$A$2:$A$2000=BA629)*(Potentials!$D$2:$D$2000)*(Potentials!$E$2:$E$2000&lt;&gt;"8 - Gagne")*(Potentials!$E$2:$E$2000&lt;&gt;"9 - Perdu")*(Potentials!$E$2:$E$2000&lt;&gt;"10 - Gele")*(Potentials!$O$2:$O$2000=$A$2)))</f>
      </c>
    </row>
    <row r="630" spans="1:113">
      <c r="R630" t="str">
        <f>Potentials!A628</f>
      </c>
      <c r="S630" s="1" t="str">
        <f>Potentials!M628</f>
      </c>
      <c r="T630" s="47" t="str">
        <f>IF(INDEX(Potentials!$A$1:$O$1000,MATCH(R630,Potentials!$A$1:$A$1000,0),MATCH("Origine setup",Potentials!$A$1:$O$1,0))&lt;&gt;"",0,
IF($A$2="Tous",
IF(AND($R$2=0,$S$2=0,DATE(YEAR(S630),MONTH(S630),DAY(S630))&gt;=$O$6,(DATE(YEAR(S630),MONTH(S630),DAY(S630))&lt;=$O$3),LEFT(R630,3)="PRA"),1,
IF(AND($R$2&lt;&gt;0,$S$2&lt;&gt;0,DATE(YEAR(S630),MONTH(S630),DAY(S630))&gt;=$R$2,(DATE(YEAR(S630),MONTH(S630),DAY(S630))&lt;=$S$2),LEFT(R630,3)="PRA"),1,0)),
IF(AND($R$2=0,$S$2=0,DATE(YEAR(S630),MONTH(S630),DAY(S630))&gt;=$O$6,(DATE(YEAR(S630),MONTH(S630),DAY(S630))&lt;=$O$3),INDEX(Potentials!$A$1:$O$1000,MATCH(R630,Potentials!$A$1:$A$1000,0),MATCH("Groupe",Potentials!$A$1:$O$1,0))=$A$2,LEFT(R630,3)="PRA"),1,
IF(AND($R$2&lt;&gt;0,$S$2&lt;&gt;0,DATE(YEAR(S630),MONTH(S630),DAY(S630))&gt;=$R$2,(DATE(YEAR(S630),MONTH(S630),DAY(S630))&lt;=$S$2),INDEX(Potentials!$A$1:$O$1000,MATCH(R630,Potentials!$A$1:$A$1000,0),MATCH("Groupe",Potentials!$A$1:$O$1,0))=$A$2,LEFT(R630,3)="PRA"),1,0))))</f>
      </c>
      <c r="U630" s="47" t="str">
        <f>IF(T630&lt;&gt;0,SUM($T$4:T630),0)</f>
      </c>
      <c r="V630" s="1"/>
      <c r="W630" s="17"/>
      <c r="Y630" t="str">
        <f>Projects!A628</f>
      </c>
      <c r="Z630" s="1" t="str">
        <f>Projects!I628</f>
      </c>
      <c r="AA630" s="47" t="str">
        <f>IF($A$2="Tous",
IF(AND($Y$2=0,$Z$2=0,DATE(YEAR(Z630),MONTH(Z630),DAY(Z630))&gt;=$O$6,(DATE(YEAR(Z630),MONTH(Z630),DAY(Z630))&lt;=$O$3)),1,
IF(AND($Y$2&lt;&gt;0,$Z$2&lt;&gt;0,DATE(YEAR(Z630),MONTH(Z630),DAY(Z630))&gt;=$Y$2,(DATE(YEAR(Z630),MONTH(Z630),DAY(Z630))&lt;=$Z$2)),1,0)),
IF(AND($Y$2=0,$Z$2=0,DATE(YEAR(Z630),MONTH(Z630),DAY(Z630))&gt;=$O$6,(DATE(YEAR(Z630),MONTH(Z630),DAY(Z630))&lt;=$O$3),INDEX(Projects!$A$1:$O$1000,MATCH(Y630,Projects!$A$1:$A$1000,0),MATCH("Groupe",Projects!$A$1:$O$1,0))=$A$2),1,
IF(AND($Y$2&lt;&gt;0,$Z$2&lt;&gt;0,DATE(YEAR(Z630),MONTH(Z630),DAY(Z630))&gt;=$Y$2,(DATE(YEAR(Z630),MONTH(Z630),DAY(Z630))&lt;=$Z$2),INDEX(Projects!$A$1:$O$1000,MATCH(Y630,Projects!$A$1:$A$1000,0),MATCH("Groupe",Projects!$A$1:$O$1,0))=$A$2),1,0)))</f>
      </c>
      <c r="AB630" s="47" t="str">
        <f>IF(AA630&lt;&gt;0,SUM($AA$4:AA630),0)</f>
      </c>
      <c r="AC630" s="1"/>
      <c r="AD630" s="17"/>
      <c r="AF630" t="str">
        <f>Projects!A628</f>
      </c>
      <c r="AG630" s="1" t="str">
        <f>Projects!D628</f>
      </c>
      <c r="AH630" s="47" t="str">
        <f>IF($A$2="Tous",
IF(AND($AF$2=0,$AG$2=0,DATE(YEAR(AG630),MONTH(AG630),DAY(AG630))&gt;=$O$6,(DATE(YEAR(AG630),MONTH(AG630),DAY(AG630))&lt;=$O$3)),1,
IF(AND($AF$2&lt;&gt;0,$AG$2&lt;&gt;0,DATE(YEAR(AG630),MONTH(AG630),DAY(AG630))&gt;=$AF$2,(DATE(YEAR(AG630),MONTH(AG630),DAY(AG630))&lt;=$AG$2)),1,0)),
IF(AND($AF$2=0,$AG$2=0,DATE(YEAR(AG630),MONTH(AG630),DAY(AG630))&gt;=$O$6,(DATE(YEAR(AG630),MONTH(AG630),DAY(AG630))&lt;=$O$3),INDEX(Projects!$A$1:$O$1000,MATCH(AF630,Projects!$A$1:$A$1000,0),MATCH("Groupe",Projects!$A$1:$O$1,0))=$A$2),1,
IF(AND($AF$2&lt;&gt;0,$AG$2&lt;&gt;0,DATE(YEAR(AG630),MONTH(AG630),DAY(AG630))&gt;=$AF$2,(DATE(YEAR(AG630),MONTH(AG630),DAY(AG630))&lt;=$AG$2),INDEX(Projects!$A$1:$O$1000,MATCH(AF630,Projects!$A$1:$A$1000,0),MATCH("Groupe",Projects!$A$1:$O$1,0))=$A$2),1,0)))</f>
      </c>
      <c r="AI630" s="47" t="str">
        <f>IF(AH630&lt;&gt;0,SUM($AH$4:AH630),0)</f>
      </c>
      <c r="AJ630" s="1"/>
      <c r="AK630" s="17"/>
      <c r="AM630" t="str">
        <f>Potentials!A628</f>
      </c>
      <c r="AN630" s="1" t="str">
        <f>Potentials!L628</f>
      </c>
      <c r="AO630" s="47" t="str">
        <f>IF(INDEX(Potentials!$A$1:$O$1000,MATCH(R630,Potentials!$A$1:$A$1000,0),MATCH("Origine setup",Potentials!$A$1:$O$1,0))&lt;&gt;"",0,
IF($A$2="Tous",
IF(AND($AM$2=0,$AN$2=0,DATE(YEAR(AN630),MONTH(AN630),DAY(AN630))&gt;=$O$6,(DATE(YEAR(AN630),MONTH(AN630),DAY(AN630))&lt;=$O$3),INDEX(Potentials!$A$1:$O$10000,MATCH(AM630,Potentials!$A$1:$A$1000,0),MATCH("Statut",Potentials!$A$1:$O$1,0))="9 -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IF(AND($AM$2&lt;&gt;0,$AN$2&lt;&gt;0,DATE(YEAR(AN630),MONTH(AN630),DAY(AN630))&gt;=$AM$2,(DATE(YEAR(AN630),MONTH(AN630),DAY(AN630))&lt;=$AN$2),INDEX(Potentials!$A$1:$O$10000,MATCH(AM630,Potentials!$A$1:$A$1000,0),MATCH("Statut",Potentials!$A$1:$O$1,0))="9 - Perdu"),1,0)),
IF(AND($AM$2=0,$AN$2=0,DATE(YEAR(AN630),MONTH(AN630),DAY(AN630))&gt;=$O$6,(DATE(YEAR(AN630),MONTH(AN630),DAY(AN630))&lt;=$O$3),INDEX(Potentials!$A$1:$O$1000,MATCH(AM630,Potentials!$A$1:$A$1000,0),MATCH("Groupe",Potentials!$A$1:$O$1,0))=$A$2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,MATCH(AM630,Potentials!$A$1:$A$1000,0),MATCH("Groupe",Potentials!$A$1:$O$1,0))=$A$2,INDEX(Potentials!$A$1:$O$10000,MATCH(AM630,Potentials!$A$1:$A$1000,0),MATCH("Statut",Potentials!$A$1:$O$1,0))="9 - Perdu"),1,0))))</f>
      </c>
      <c r="AP630" s="47" t="str">
        <f>IF(AO630&lt;&gt;0,SUM($AO$4:AO630),0)</f>
      </c>
      <c r="AQ630" s="1"/>
      <c r="AR630" s="17"/>
      <c r="AT630" t="str">
        <f>IF(COUNTIF($AT$4:AT629,Potentials!B628)&gt;0,"",Potentials!B628)</f>
      </c>
      <c r="AU630" s="2" t="str">
        <f t="array" ref="AU630" aca="1" ca="1">IF($A$2="Tous",SUMPRODUCT((Potentials!$F$2:$F$2000)*(Potentials!$B$2:$B$2000=AT630)*(Potentials!$E$2:$E$2000&lt;&gt;"8 - Gagne")*(Potentials!$E$2:$E$2000&lt;&gt;"9 - Perdu")*(Potentials!$E$2:$E$2000&lt;&gt;"10 - Gele"))
+SUMPRODUCT((Potentials!$F$2:$F$2000=0)*(Potentials!$B$2:$B$2000=AT630)*(Potentials!$D$2:$D$2000)*(Potentials!$E$2:$E$2000&lt;&gt;"8 - Gagne")*(Potentials!$E$2:$E$2000&lt;&gt;"9 - Perdu")*(Potentials!$E$2:$E$2000&lt;&gt;"10 - Gele")),
SUMPRODUCT((Potentials!$F$2:$F$2000)*(Potentials!$B$2:$B$2000=AT630)*(Potentials!$E$2:$E$2000&lt;&gt;"8 - Gagne")*(Potentials!$E$2:$E$2000&lt;&gt;"9 - Perdu")*(Potentials!$E$2:$E$2000&lt;&gt;"10 - Gele")*(Potentials!$O$2:$O$2000=$A$2))
+SUMPRODUCT((Potentials!$F$2:$F$2000=0)*(Potentials!$B$2:$B$2000=AT630)*(Potentials!$D$2:$D$2000)*(Potentials!$E$2:$E$2000&lt;&gt;"8 - Gagne")*(Potentials!$E$2:$E$2000&lt;&gt;"9 - Perdu")*(Potentials!$E$2:$E$2000&lt;&gt;"10 - Gele")*(Potentials!$O$2:$O$2000=$A$2)))</f>
      </c>
      <c r="BA630" t="str">
        <f>Potentials!A628</f>
      </c>
      <c r="BB630" s="2" t="str">
        <f t="array" ref="BB630" aca="1" ca="1">IF($A$2="Tous",SUMPRODUCT((Potentials!$F$2:$F$2000)*(Potentials!$A$2:$A$2000=BA630)*(Potentials!$E$2:$E$2000&lt;&gt;"8 - Gagne")*(Potentials!$E$2:$E$2000&lt;&gt;"9 - Perdu")*(Potentials!$E$2:$E$2000&lt;&gt;"10 - Gele"))
+SUMPRODUCT((Potentials!$F$2:$F$2000=0)*(Potentials!$A$2:$A$2000=BA630)*(Potentials!$D$2:$D$2000)*(Potentials!$E$2:$E$2000&lt;&gt;"8 - Gagne")*(Potentials!$E$2:$E$2000&lt;&gt;"9 - Perdu")*(Potentials!$E$2:$E$2000&lt;&gt;"10 - Gele")),
SUMPRODUCT((Potentials!$F$2:$F$2000)*(Potentials!$A$2:$A$2000=BA630)*(Potentials!$E$2:$E$2000&lt;&gt;"8 - Gagne")*(Potentials!$E$2:$E$2000&lt;&gt;"9 - Perdu")*(Potentials!$E$2:$E$2000&lt;&gt;"10 - Gele")*(Potentials!$O$2:$O$2000=$A$2))
+SUMPRODUCT((Potentials!$F$2:$F$2000=0)*(Potentials!$A$2:$A$2000=BA630)*(Potentials!$D$2:$D$2000)*(Potentials!$E$2:$E$2000&lt;&gt;"8 - Gagne")*(Potentials!$E$2:$E$2000&lt;&gt;"9 - Perdu")*(Potentials!$E$2:$E$2000&lt;&gt;"10 - Gele")*(Potentials!$O$2:$O$2000=$A$2)))</f>
      </c>
    </row>
    <row r="631" spans="1:113">
      <c r="R631" t="str">
        <f>Potentials!A629</f>
      </c>
      <c r="S631" s="1" t="str">
        <f>Potentials!M629</f>
      </c>
      <c r="T631" s="47" t="str">
        <f>IF(INDEX(Potentials!$A$1:$O$1000,MATCH(R631,Potentials!$A$1:$A$1000,0),MATCH("Origine setup",Potentials!$A$1:$O$1,0))&lt;&gt;"",0,
IF($A$2="Tous",
IF(AND($R$2=0,$S$2=0,DATE(YEAR(S631),MONTH(S631),DAY(S631))&gt;=$O$6,(DATE(YEAR(S631),MONTH(S631),DAY(S631))&lt;=$O$3),LEFT(R631,3)="PRA"),1,
IF(AND($R$2&lt;&gt;0,$S$2&lt;&gt;0,DATE(YEAR(S631),MONTH(S631),DAY(S631))&gt;=$R$2,(DATE(YEAR(S631),MONTH(S631),DAY(S631))&lt;=$S$2),LEFT(R631,3)="PRA"),1,0)),
IF(AND($R$2=0,$S$2=0,DATE(YEAR(S631),MONTH(S631),DAY(S631))&gt;=$O$6,(DATE(YEAR(S631),MONTH(S631),DAY(S631))&lt;=$O$3),INDEX(Potentials!$A$1:$O$1000,MATCH(R631,Potentials!$A$1:$A$1000,0),MATCH("Groupe",Potentials!$A$1:$O$1,0))=$A$2,LEFT(R631,3)="PRA"),1,
IF(AND($R$2&lt;&gt;0,$S$2&lt;&gt;0,DATE(YEAR(S631),MONTH(S631),DAY(S631))&gt;=$R$2,(DATE(YEAR(S631),MONTH(S631),DAY(S631))&lt;=$S$2),INDEX(Potentials!$A$1:$O$1000,MATCH(R631,Potentials!$A$1:$A$1000,0),MATCH("Groupe",Potentials!$A$1:$O$1,0))=$A$2,LEFT(R631,3)="PRA"),1,0))))</f>
      </c>
      <c r="U631" s="47" t="str">
        <f>IF(T631&lt;&gt;0,SUM($T$4:T631),0)</f>
      </c>
      <c r="V631" s="1"/>
      <c r="W631" s="17"/>
      <c r="Y631" t="str">
        <f>Projects!A629</f>
      </c>
      <c r="Z631" s="1" t="str">
        <f>Projects!I629</f>
      </c>
      <c r="AA631" s="47" t="str">
        <f>IF($A$2="Tous",
IF(AND($Y$2=0,$Z$2=0,DATE(YEAR(Z631),MONTH(Z631),DAY(Z631))&gt;=$O$6,(DATE(YEAR(Z631),MONTH(Z631),DAY(Z631))&lt;=$O$3)),1,
IF(AND($Y$2&lt;&gt;0,$Z$2&lt;&gt;0,DATE(YEAR(Z631),MONTH(Z631),DAY(Z631))&gt;=$Y$2,(DATE(YEAR(Z631),MONTH(Z631),DAY(Z631))&lt;=$Z$2)),1,0)),
IF(AND($Y$2=0,$Z$2=0,DATE(YEAR(Z631),MONTH(Z631),DAY(Z631))&gt;=$O$6,(DATE(YEAR(Z631),MONTH(Z631),DAY(Z631))&lt;=$O$3),INDEX(Projects!$A$1:$O$1000,MATCH(Y631,Projects!$A$1:$A$1000,0),MATCH("Groupe",Projects!$A$1:$O$1,0))=$A$2),1,
IF(AND($Y$2&lt;&gt;0,$Z$2&lt;&gt;0,DATE(YEAR(Z631),MONTH(Z631),DAY(Z631))&gt;=$Y$2,(DATE(YEAR(Z631),MONTH(Z631),DAY(Z631))&lt;=$Z$2),INDEX(Projects!$A$1:$O$1000,MATCH(Y631,Projects!$A$1:$A$1000,0),MATCH("Groupe",Projects!$A$1:$O$1,0))=$A$2),1,0)))</f>
      </c>
      <c r="AB631" s="47" t="str">
        <f>IF(AA631&lt;&gt;0,SUM($AA$4:AA631),0)</f>
      </c>
      <c r="AC631" s="1"/>
      <c r="AD631" s="17"/>
      <c r="AF631" t="str">
        <f>Projects!A629</f>
      </c>
      <c r="AG631" s="1" t="str">
        <f>Projects!D629</f>
      </c>
      <c r="AH631" s="47" t="str">
        <f>IF($A$2="Tous",
IF(AND($AF$2=0,$AG$2=0,DATE(YEAR(AG631),MONTH(AG631),DAY(AG631))&gt;=$O$6,(DATE(YEAR(AG631),MONTH(AG631),DAY(AG631))&lt;=$O$3)),1,
IF(AND($AF$2&lt;&gt;0,$AG$2&lt;&gt;0,DATE(YEAR(AG631),MONTH(AG631),DAY(AG631))&gt;=$AF$2,(DATE(YEAR(AG631),MONTH(AG631),DAY(AG631))&lt;=$AG$2)),1,0)),
IF(AND($AF$2=0,$AG$2=0,DATE(YEAR(AG631),MONTH(AG631),DAY(AG631))&gt;=$O$6,(DATE(YEAR(AG631),MONTH(AG631),DAY(AG631))&lt;=$O$3),INDEX(Projects!$A$1:$O$1000,MATCH(AF631,Projects!$A$1:$A$1000,0),MATCH("Groupe",Projects!$A$1:$O$1,0))=$A$2),1,
IF(AND($AF$2&lt;&gt;0,$AG$2&lt;&gt;0,DATE(YEAR(AG631),MONTH(AG631),DAY(AG631))&gt;=$AF$2,(DATE(YEAR(AG631),MONTH(AG631),DAY(AG631))&lt;=$AG$2),INDEX(Projects!$A$1:$O$1000,MATCH(AF631,Projects!$A$1:$A$1000,0),MATCH("Groupe",Projects!$A$1:$O$1,0))=$A$2),1,0)))</f>
      </c>
      <c r="AI631" s="47" t="str">
        <f>IF(AH631&lt;&gt;0,SUM($AH$4:AH631),0)</f>
      </c>
      <c r="AJ631" s="1"/>
      <c r="AK631" s="17"/>
      <c r="AM631" t="str">
        <f>Potentials!A629</f>
      </c>
      <c r="AN631" s="1" t="str">
        <f>Potentials!L629</f>
      </c>
      <c r="AO631" s="47" t="str">
        <f>IF(INDEX(Potentials!$A$1:$O$1000,MATCH(R631,Potentials!$A$1:$A$1000,0),MATCH("Origine setup",Potentials!$A$1:$O$1,0))&lt;&gt;"",0,
IF($A$2="Tous",
IF(AND($AM$2=0,$AN$2=0,DATE(YEAR(AN631),MONTH(AN631),DAY(AN631))&gt;=$O$6,(DATE(YEAR(AN631),MONTH(AN631),DAY(AN631))&lt;=$O$3),INDEX(Potentials!$A$1:$O$10000,MATCH(AM631,Potentials!$A$1:$A$1000,0),MATCH("Statut",Potentials!$A$1:$O$1,0))="9 -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IF(AND($AM$2&lt;&gt;0,$AN$2&lt;&gt;0,DATE(YEAR(AN631),MONTH(AN631),DAY(AN631))&gt;=$AM$2,(DATE(YEAR(AN631),MONTH(AN631),DAY(AN631))&lt;=$AN$2),INDEX(Potentials!$A$1:$O$10000,MATCH(AM631,Potentials!$A$1:$A$1000,0),MATCH("Statut",Potentials!$A$1:$O$1,0))="9 - Perdu"),1,0)),
IF(AND($AM$2=0,$AN$2=0,DATE(YEAR(AN631),MONTH(AN631),DAY(AN631))&gt;=$O$6,(DATE(YEAR(AN631),MONTH(AN631),DAY(AN631))&lt;=$O$3),INDEX(Potentials!$A$1:$O$1000,MATCH(AM631,Potentials!$A$1:$A$1000,0),MATCH("Groupe",Potentials!$A$1:$O$1,0))=$A$2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,MATCH(AM631,Potentials!$A$1:$A$1000,0),MATCH("Groupe",Potentials!$A$1:$O$1,0))=$A$2,INDEX(Potentials!$A$1:$O$10000,MATCH(AM631,Potentials!$A$1:$A$1000,0),MATCH("Statut",Potentials!$A$1:$O$1,0))="9 - Perdu"),1,0))))</f>
      </c>
      <c r="AP631" s="47" t="str">
        <f>IF(AO631&lt;&gt;0,SUM($AO$4:AO631),0)</f>
      </c>
      <c r="AQ631" s="1"/>
      <c r="AR631" s="17"/>
      <c r="AT631" t="str">
        <f>IF(COUNTIF($AT$4:AT630,Potentials!B629)&gt;0,"",Potentials!B629)</f>
      </c>
      <c r="AU631" s="2" t="str">
        <f t="array" ref="AU631" aca="1" ca="1">IF($A$2="Tous",SUMPRODUCT((Potentials!$F$2:$F$2000)*(Potentials!$B$2:$B$2000=AT631)*(Potentials!$E$2:$E$2000&lt;&gt;"8 - Gagne")*(Potentials!$E$2:$E$2000&lt;&gt;"9 - Perdu")*(Potentials!$E$2:$E$2000&lt;&gt;"10 - Gele"))
+SUMPRODUCT((Potentials!$F$2:$F$2000=0)*(Potentials!$B$2:$B$2000=AT631)*(Potentials!$D$2:$D$2000)*(Potentials!$E$2:$E$2000&lt;&gt;"8 - Gagne")*(Potentials!$E$2:$E$2000&lt;&gt;"9 - Perdu")*(Potentials!$E$2:$E$2000&lt;&gt;"10 - Gele")),
SUMPRODUCT((Potentials!$F$2:$F$2000)*(Potentials!$B$2:$B$2000=AT631)*(Potentials!$E$2:$E$2000&lt;&gt;"8 - Gagne")*(Potentials!$E$2:$E$2000&lt;&gt;"9 - Perdu")*(Potentials!$E$2:$E$2000&lt;&gt;"10 - Gele")*(Potentials!$O$2:$O$2000=$A$2))
+SUMPRODUCT((Potentials!$F$2:$F$2000=0)*(Potentials!$B$2:$B$2000=AT631)*(Potentials!$D$2:$D$2000)*(Potentials!$E$2:$E$2000&lt;&gt;"8 - Gagne")*(Potentials!$E$2:$E$2000&lt;&gt;"9 - Perdu")*(Potentials!$E$2:$E$2000&lt;&gt;"10 - Gele")*(Potentials!$O$2:$O$2000=$A$2)))</f>
      </c>
      <c r="BA631" t="str">
        <f>Potentials!A629</f>
      </c>
      <c r="BB631" s="2" t="str">
        <f t="array" ref="BB631" aca="1" ca="1">IF($A$2="Tous",SUMPRODUCT((Potentials!$F$2:$F$2000)*(Potentials!$A$2:$A$2000=BA631)*(Potentials!$E$2:$E$2000&lt;&gt;"8 - Gagne")*(Potentials!$E$2:$E$2000&lt;&gt;"9 - Perdu")*(Potentials!$E$2:$E$2000&lt;&gt;"10 - Gele"))
+SUMPRODUCT((Potentials!$F$2:$F$2000=0)*(Potentials!$A$2:$A$2000=BA631)*(Potentials!$D$2:$D$2000)*(Potentials!$E$2:$E$2000&lt;&gt;"8 - Gagne")*(Potentials!$E$2:$E$2000&lt;&gt;"9 - Perdu")*(Potentials!$E$2:$E$2000&lt;&gt;"10 - Gele")),
SUMPRODUCT((Potentials!$F$2:$F$2000)*(Potentials!$A$2:$A$2000=BA631)*(Potentials!$E$2:$E$2000&lt;&gt;"8 - Gagne")*(Potentials!$E$2:$E$2000&lt;&gt;"9 - Perdu")*(Potentials!$E$2:$E$2000&lt;&gt;"10 - Gele")*(Potentials!$O$2:$O$2000=$A$2))
+SUMPRODUCT((Potentials!$F$2:$F$2000=0)*(Potentials!$A$2:$A$2000=BA631)*(Potentials!$D$2:$D$2000)*(Potentials!$E$2:$E$2000&lt;&gt;"8 - Gagne")*(Potentials!$E$2:$E$2000&lt;&gt;"9 - Perdu")*(Potentials!$E$2:$E$2000&lt;&gt;"10 - Gele")*(Potentials!$O$2:$O$2000=$A$2)))</f>
      </c>
    </row>
    <row r="632" spans="1:113">
      <c r="R632" t="str">
        <f>Potentials!A630</f>
      </c>
      <c r="S632" s="1" t="str">
        <f>Potentials!M630</f>
      </c>
      <c r="T632" s="47" t="str">
        <f>IF(INDEX(Potentials!$A$1:$O$1000,MATCH(R632,Potentials!$A$1:$A$1000,0),MATCH("Origine setup",Potentials!$A$1:$O$1,0))&lt;&gt;"",0,
IF($A$2="Tous",
IF(AND($R$2=0,$S$2=0,DATE(YEAR(S632),MONTH(S632),DAY(S632))&gt;=$O$6,(DATE(YEAR(S632),MONTH(S632),DAY(S632))&lt;=$O$3),LEFT(R632,3)="PRA"),1,
IF(AND($R$2&lt;&gt;0,$S$2&lt;&gt;0,DATE(YEAR(S632),MONTH(S632),DAY(S632))&gt;=$R$2,(DATE(YEAR(S632),MONTH(S632),DAY(S632))&lt;=$S$2),LEFT(R632,3)="PRA"),1,0)),
IF(AND($R$2=0,$S$2=0,DATE(YEAR(S632),MONTH(S632),DAY(S632))&gt;=$O$6,(DATE(YEAR(S632),MONTH(S632),DAY(S632))&lt;=$O$3),INDEX(Potentials!$A$1:$O$1000,MATCH(R632,Potentials!$A$1:$A$1000,0),MATCH("Groupe",Potentials!$A$1:$O$1,0))=$A$2,LEFT(R632,3)="PRA"),1,
IF(AND($R$2&lt;&gt;0,$S$2&lt;&gt;0,DATE(YEAR(S632),MONTH(S632),DAY(S632))&gt;=$R$2,(DATE(YEAR(S632),MONTH(S632),DAY(S632))&lt;=$S$2),INDEX(Potentials!$A$1:$O$1000,MATCH(R632,Potentials!$A$1:$A$1000,0),MATCH("Groupe",Potentials!$A$1:$O$1,0))=$A$2,LEFT(R632,3)="PRA"),1,0))))</f>
      </c>
      <c r="U632" s="47" t="str">
        <f>IF(T632&lt;&gt;0,SUM($T$4:T632),0)</f>
      </c>
      <c r="V632" s="1"/>
      <c r="W632" s="17"/>
      <c r="Y632" t="str">
        <f>Projects!A630</f>
      </c>
      <c r="Z632" s="1" t="str">
        <f>Projects!I630</f>
      </c>
      <c r="AA632" s="47" t="str">
        <f>IF($A$2="Tous",
IF(AND($Y$2=0,$Z$2=0,DATE(YEAR(Z632),MONTH(Z632),DAY(Z632))&gt;=$O$6,(DATE(YEAR(Z632),MONTH(Z632),DAY(Z632))&lt;=$O$3)),1,
IF(AND($Y$2&lt;&gt;0,$Z$2&lt;&gt;0,DATE(YEAR(Z632),MONTH(Z632),DAY(Z632))&gt;=$Y$2,(DATE(YEAR(Z632),MONTH(Z632),DAY(Z632))&lt;=$Z$2)),1,0)),
IF(AND($Y$2=0,$Z$2=0,DATE(YEAR(Z632),MONTH(Z632),DAY(Z632))&gt;=$O$6,(DATE(YEAR(Z632),MONTH(Z632),DAY(Z632))&lt;=$O$3),INDEX(Projects!$A$1:$O$1000,MATCH(Y632,Projects!$A$1:$A$1000,0),MATCH("Groupe",Projects!$A$1:$O$1,0))=$A$2),1,
IF(AND($Y$2&lt;&gt;0,$Z$2&lt;&gt;0,DATE(YEAR(Z632),MONTH(Z632),DAY(Z632))&gt;=$Y$2,(DATE(YEAR(Z632),MONTH(Z632),DAY(Z632))&lt;=$Z$2),INDEX(Projects!$A$1:$O$1000,MATCH(Y632,Projects!$A$1:$A$1000,0),MATCH("Groupe",Projects!$A$1:$O$1,0))=$A$2),1,0)))</f>
      </c>
      <c r="AB632" s="47" t="str">
        <f>IF(AA632&lt;&gt;0,SUM($AA$4:AA632),0)</f>
      </c>
      <c r="AC632" s="1"/>
      <c r="AD632" s="17"/>
      <c r="AF632" t="str">
        <f>Projects!A630</f>
      </c>
      <c r="AG632" s="1" t="str">
        <f>Projects!D630</f>
      </c>
      <c r="AH632" s="47" t="str">
        <f>IF($A$2="Tous",
IF(AND($AF$2=0,$AG$2=0,DATE(YEAR(AG632),MONTH(AG632),DAY(AG632))&gt;=$O$6,(DATE(YEAR(AG632),MONTH(AG632),DAY(AG632))&lt;=$O$3)),1,
IF(AND($AF$2&lt;&gt;0,$AG$2&lt;&gt;0,DATE(YEAR(AG632),MONTH(AG632),DAY(AG632))&gt;=$AF$2,(DATE(YEAR(AG632),MONTH(AG632),DAY(AG632))&lt;=$AG$2)),1,0)),
IF(AND($AF$2=0,$AG$2=0,DATE(YEAR(AG632),MONTH(AG632),DAY(AG632))&gt;=$O$6,(DATE(YEAR(AG632),MONTH(AG632),DAY(AG632))&lt;=$O$3),INDEX(Projects!$A$1:$O$1000,MATCH(AF632,Projects!$A$1:$A$1000,0),MATCH("Groupe",Projects!$A$1:$O$1,0))=$A$2),1,
IF(AND($AF$2&lt;&gt;0,$AG$2&lt;&gt;0,DATE(YEAR(AG632),MONTH(AG632),DAY(AG632))&gt;=$AF$2,(DATE(YEAR(AG632),MONTH(AG632),DAY(AG632))&lt;=$AG$2),INDEX(Projects!$A$1:$O$1000,MATCH(AF632,Projects!$A$1:$A$1000,0),MATCH("Groupe",Projects!$A$1:$O$1,0))=$A$2),1,0)))</f>
      </c>
      <c r="AI632" s="47" t="str">
        <f>IF(AH632&lt;&gt;0,SUM($AH$4:AH632),0)</f>
      </c>
      <c r="AJ632" s="1"/>
      <c r="AK632" s="17"/>
      <c r="AM632" t="str">
        <f>Potentials!A630</f>
      </c>
      <c r="AN632" s="1" t="str">
        <f>Potentials!L630</f>
      </c>
      <c r="AO632" s="47" t="str">
        <f>IF(INDEX(Potentials!$A$1:$O$1000,MATCH(R632,Potentials!$A$1:$A$1000,0),MATCH("Origine setup",Potentials!$A$1:$O$1,0))&lt;&gt;"",0,
IF($A$2="Tous",
IF(AND($AM$2=0,$AN$2=0,DATE(YEAR(AN632),MONTH(AN632),DAY(AN632))&gt;=$O$6,(DATE(YEAR(AN632),MONTH(AN632),DAY(AN632))&lt;=$O$3),INDEX(Potentials!$A$1:$O$10000,MATCH(AM632,Potentials!$A$1:$A$1000,0),MATCH("Statut",Potentials!$A$1:$O$1,0))="9 -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IF(AND($AM$2&lt;&gt;0,$AN$2&lt;&gt;0,DATE(YEAR(AN632),MONTH(AN632),DAY(AN632))&gt;=$AM$2,(DATE(YEAR(AN632),MONTH(AN632),DAY(AN632))&lt;=$AN$2),INDEX(Potentials!$A$1:$O$10000,MATCH(AM632,Potentials!$A$1:$A$1000,0),MATCH("Statut",Potentials!$A$1:$O$1,0))="9 - Perdu"),1,0)),
IF(AND($AM$2=0,$AN$2=0,DATE(YEAR(AN632),MONTH(AN632),DAY(AN632))&gt;=$O$6,(DATE(YEAR(AN632),MONTH(AN632),DAY(AN632))&lt;=$O$3),INDEX(Potentials!$A$1:$O$1000,MATCH(AM632,Potentials!$A$1:$A$1000,0),MATCH("Groupe",Potentials!$A$1:$O$1,0))=$A$2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,MATCH(AM632,Potentials!$A$1:$A$1000,0),MATCH("Groupe",Potentials!$A$1:$O$1,0))=$A$2,INDEX(Potentials!$A$1:$O$10000,MATCH(AM632,Potentials!$A$1:$A$1000,0),MATCH("Statut",Potentials!$A$1:$O$1,0))="9 - Perdu"),1,0))))</f>
      </c>
      <c r="AP632" s="47" t="str">
        <f>IF(AO632&lt;&gt;0,SUM($AO$4:AO632),0)</f>
      </c>
      <c r="AQ632" s="1"/>
      <c r="AR632" s="17"/>
      <c r="AT632" t="str">
        <f>IF(COUNTIF($AT$4:AT631,Potentials!B630)&gt;0,"",Potentials!B630)</f>
      </c>
      <c r="AU632" s="2" t="str">
        <f t="array" ref="AU632" aca="1" ca="1">IF($A$2="Tous",SUMPRODUCT((Potentials!$F$2:$F$2000)*(Potentials!$B$2:$B$2000=AT632)*(Potentials!$E$2:$E$2000&lt;&gt;"8 - Gagne")*(Potentials!$E$2:$E$2000&lt;&gt;"9 - Perdu")*(Potentials!$E$2:$E$2000&lt;&gt;"10 - Gele"))
+SUMPRODUCT((Potentials!$F$2:$F$2000=0)*(Potentials!$B$2:$B$2000=AT632)*(Potentials!$D$2:$D$2000)*(Potentials!$E$2:$E$2000&lt;&gt;"8 - Gagne")*(Potentials!$E$2:$E$2000&lt;&gt;"9 - Perdu")*(Potentials!$E$2:$E$2000&lt;&gt;"10 - Gele")),
SUMPRODUCT((Potentials!$F$2:$F$2000)*(Potentials!$B$2:$B$2000=AT632)*(Potentials!$E$2:$E$2000&lt;&gt;"8 - Gagne")*(Potentials!$E$2:$E$2000&lt;&gt;"9 - Perdu")*(Potentials!$E$2:$E$2000&lt;&gt;"10 - Gele")*(Potentials!$O$2:$O$2000=$A$2))
+SUMPRODUCT((Potentials!$F$2:$F$2000=0)*(Potentials!$B$2:$B$2000=AT632)*(Potentials!$D$2:$D$2000)*(Potentials!$E$2:$E$2000&lt;&gt;"8 - Gagne")*(Potentials!$E$2:$E$2000&lt;&gt;"9 - Perdu")*(Potentials!$E$2:$E$2000&lt;&gt;"10 - Gele")*(Potentials!$O$2:$O$2000=$A$2)))</f>
      </c>
      <c r="BA632" t="str">
        <f>Potentials!A630</f>
      </c>
      <c r="BB632" s="2" t="str">
        <f t="array" ref="BB632" aca="1" ca="1">IF($A$2="Tous",SUMPRODUCT((Potentials!$F$2:$F$2000)*(Potentials!$A$2:$A$2000=BA632)*(Potentials!$E$2:$E$2000&lt;&gt;"8 - Gagne")*(Potentials!$E$2:$E$2000&lt;&gt;"9 - Perdu")*(Potentials!$E$2:$E$2000&lt;&gt;"10 - Gele"))
+SUMPRODUCT((Potentials!$F$2:$F$2000=0)*(Potentials!$A$2:$A$2000=BA632)*(Potentials!$D$2:$D$2000)*(Potentials!$E$2:$E$2000&lt;&gt;"8 - Gagne")*(Potentials!$E$2:$E$2000&lt;&gt;"9 - Perdu")*(Potentials!$E$2:$E$2000&lt;&gt;"10 - Gele")),
SUMPRODUCT((Potentials!$F$2:$F$2000)*(Potentials!$A$2:$A$2000=BA632)*(Potentials!$E$2:$E$2000&lt;&gt;"8 - Gagne")*(Potentials!$E$2:$E$2000&lt;&gt;"9 - Perdu")*(Potentials!$E$2:$E$2000&lt;&gt;"10 - Gele")*(Potentials!$O$2:$O$2000=$A$2))
+SUMPRODUCT((Potentials!$F$2:$F$2000=0)*(Potentials!$A$2:$A$2000=BA632)*(Potentials!$D$2:$D$2000)*(Potentials!$E$2:$E$2000&lt;&gt;"8 - Gagne")*(Potentials!$E$2:$E$2000&lt;&gt;"9 - Perdu")*(Potentials!$E$2:$E$2000&lt;&gt;"10 - Gele")*(Potentials!$O$2:$O$2000=$A$2)))</f>
      </c>
    </row>
    <row r="633" spans="1:113">
      <c r="R633" t="str">
        <f>Potentials!A631</f>
      </c>
      <c r="S633" s="1" t="str">
        <f>Potentials!M631</f>
      </c>
      <c r="T633" s="47" t="str">
        <f>IF(INDEX(Potentials!$A$1:$O$1000,MATCH(R633,Potentials!$A$1:$A$1000,0),MATCH("Origine setup",Potentials!$A$1:$O$1,0))&lt;&gt;"",0,
IF($A$2="Tous",
IF(AND($R$2=0,$S$2=0,DATE(YEAR(S633),MONTH(S633),DAY(S633))&gt;=$O$6,(DATE(YEAR(S633),MONTH(S633),DAY(S633))&lt;=$O$3),LEFT(R633,3)="PRA"),1,
IF(AND($R$2&lt;&gt;0,$S$2&lt;&gt;0,DATE(YEAR(S633),MONTH(S633),DAY(S633))&gt;=$R$2,(DATE(YEAR(S633),MONTH(S633),DAY(S633))&lt;=$S$2),LEFT(R633,3)="PRA"),1,0)),
IF(AND($R$2=0,$S$2=0,DATE(YEAR(S633),MONTH(S633),DAY(S633))&gt;=$O$6,(DATE(YEAR(S633),MONTH(S633),DAY(S633))&lt;=$O$3),INDEX(Potentials!$A$1:$O$1000,MATCH(R633,Potentials!$A$1:$A$1000,0),MATCH("Groupe",Potentials!$A$1:$O$1,0))=$A$2,LEFT(R633,3)="PRA"),1,
IF(AND($R$2&lt;&gt;0,$S$2&lt;&gt;0,DATE(YEAR(S633),MONTH(S633),DAY(S633))&gt;=$R$2,(DATE(YEAR(S633),MONTH(S633),DAY(S633))&lt;=$S$2),INDEX(Potentials!$A$1:$O$1000,MATCH(R633,Potentials!$A$1:$A$1000,0),MATCH("Groupe",Potentials!$A$1:$O$1,0))=$A$2,LEFT(R633,3)="PRA"),1,0))))</f>
      </c>
      <c r="U633" s="47" t="str">
        <f>IF(T633&lt;&gt;0,SUM($T$4:T633),0)</f>
      </c>
      <c r="V633" s="1"/>
      <c r="W633" s="17"/>
      <c r="Y633" t="str">
        <f>Projects!A631</f>
      </c>
      <c r="Z633" s="1" t="str">
        <f>Projects!I631</f>
      </c>
      <c r="AA633" s="47" t="str">
        <f>IF($A$2="Tous",
IF(AND($Y$2=0,$Z$2=0,DATE(YEAR(Z633),MONTH(Z633),DAY(Z633))&gt;=$O$6,(DATE(YEAR(Z633),MONTH(Z633),DAY(Z633))&lt;=$O$3)),1,
IF(AND($Y$2&lt;&gt;0,$Z$2&lt;&gt;0,DATE(YEAR(Z633),MONTH(Z633),DAY(Z633))&gt;=$Y$2,(DATE(YEAR(Z633),MONTH(Z633),DAY(Z633))&lt;=$Z$2)),1,0)),
IF(AND($Y$2=0,$Z$2=0,DATE(YEAR(Z633),MONTH(Z633),DAY(Z633))&gt;=$O$6,(DATE(YEAR(Z633),MONTH(Z633),DAY(Z633))&lt;=$O$3),INDEX(Projects!$A$1:$O$1000,MATCH(Y633,Projects!$A$1:$A$1000,0),MATCH("Groupe",Projects!$A$1:$O$1,0))=$A$2),1,
IF(AND($Y$2&lt;&gt;0,$Z$2&lt;&gt;0,DATE(YEAR(Z633),MONTH(Z633),DAY(Z633))&gt;=$Y$2,(DATE(YEAR(Z633),MONTH(Z633),DAY(Z633))&lt;=$Z$2),INDEX(Projects!$A$1:$O$1000,MATCH(Y633,Projects!$A$1:$A$1000,0),MATCH("Groupe",Projects!$A$1:$O$1,0))=$A$2),1,0)))</f>
      </c>
      <c r="AB633" s="47" t="str">
        <f>IF(AA633&lt;&gt;0,SUM($AA$4:AA633),0)</f>
      </c>
      <c r="AC633" s="1"/>
      <c r="AD633" s="17"/>
      <c r="AF633" t="str">
        <f>Projects!A631</f>
      </c>
      <c r="AG633" s="1" t="str">
        <f>Projects!D631</f>
      </c>
      <c r="AH633" s="47" t="str">
        <f>IF($A$2="Tous",
IF(AND($AF$2=0,$AG$2=0,DATE(YEAR(AG633),MONTH(AG633),DAY(AG633))&gt;=$O$6,(DATE(YEAR(AG633),MONTH(AG633),DAY(AG633))&lt;=$O$3)),1,
IF(AND($AF$2&lt;&gt;0,$AG$2&lt;&gt;0,DATE(YEAR(AG633),MONTH(AG633),DAY(AG633))&gt;=$AF$2,(DATE(YEAR(AG633),MONTH(AG633),DAY(AG633))&lt;=$AG$2)),1,0)),
IF(AND($AF$2=0,$AG$2=0,DATE(YEAR(AG633),MONTH(AG633),DAY(AG633))&gt;=$O$6,(DATE(YEAR(AG633),MONTH(AG633),DAY(AG633))&lt;=$O$3),INDEX(Projects!$A$1:$O$1000,MATCH(AF633,Projects!$A$1:$A$1000,0),MATCH("Groupe",Projects!$A$1:$O$1,0))=$A$2),1,
IF(AND($AF$2&lt;&gt;0,$AG$2&lt;&gt;0,DATE(YEAR(AG633),MONTH(AG633),DAY(AG633))&gt;=$AF$2,(DATE(YEAR(AG633),MONTH(AG633),DAY(AG633))&lt;=$AG$2),INDEX(Projects!$A$1:$O$1000,MATCH(AF633,Projects!$A$1:$A$1000,0),MATCH("Groupe",Projects!$A$1:$O$1,0))=$A$2),1,0)))</f>
      </c>
      <c r="AI633" s="47" t="str">
        <f>IF(AH633&lt;&gt;0,SUM($AH$4:AH633),0)</f>
      </c>
      <c r="AJ633" s="1"/>
      <c r="AK633" s="17"/>
      <c r="AM633" t="str">
        <f>Potentials!A631</f>
      </c>
      <c r="AN633" s="1" t="str">
        <f>Potentials!L631</f>
      </c>
      <c r="AO633" s="47" t="str">
        <f>IF(INDEX(Potentials!$A$1:$O$1000,MATCH(R633,Potentials!$A$1:$A$1000,0),MATCH("Origine setup",Potentials!$A$1:$O$1,0))&lt;&gt;"",0,
IF($A$2="Tous",
IF(AND($AM$2=0,$AN$2=0,DATE(YEAR(AN633),MONTH(AN633),DAY(AN633))&gt;=$O$6,(DATE(YEAR(AN633),MONTH(AN633),DAY(AN633))&lt;=$O$3),INDEX(Potentials!$A$1:$O$10000,MATCH(AM633,Potentials!$A$1:$A$1000,0),MATCH("Statut",Potentials!$A$1:$O$1,0))="9 -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IF(AND($AM$2&lt;&gt;0,$AN$2&lt;&gt;0,DATE(YEAR(AN633),MONTH(AN633),DAY(AN633))&gt;=$AM$2,(DATE(YEAR(AN633),MONTH(AN633),DAY(AN633))&lt;=$AN$2),INDEX(Potentials!$A$1:$O$10000,MATCH(AM633,Potentials!$A$1:$A$1000,0),MATCH("Statut",Potentials!$A$1:$O$1,0))="9 - Perdu"),1,0)),
IF(AND($AM$2=0,$AN$2=0,DATE(YEAR(AN633),MONTH(AN633),DAY(AN633))&gt;=$O$6,(DATE(YEAR(AN633),MONTH(AN633),DAY(AN633))&lt;=$O$3),INDEX(Potentials!$A$1:$O$1000,MATCH(AM633,Potentials!$A$1:$A$1000,0),MATCH("Groupe",Potentials!$A$1:$O$1,0))=$A$2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,MATCH(AM633,Potentials!$A$1:$A$1000,0),MATCH("Groupe",Potentials!$A$1:$O$1,0))=$A$2,INDEX(Potentials!$A$1:$O$10000,MATCH(AM633,Potentials!$A$1:$A$1000,0),MATCH("Statut",Potentials!$A$1:$O$1,0))="9 - Perdu"),1,0))))</f>
      </c>
      <c r="AP633" s="47" t="str">
        <f>IF(AO633&lt;&gt;0,SUM($AO$4:AO633),0)</f>
      </c>
      <c r="AQ633" s="1"/>
      <c r="AR633" s="17"/>
      <c r="AT633" t="str">
        <f>IF(COUNTIF($AT$4:AT632,Potentials!B631)&gt;0,"",Potentials!B631)</f>
      </c>
      <c r="AU633" s="2" t="str">
        <f t="array" ref="AU633" aca="1" ca="1">IF($A$2="Tous",SUMPRODUCT((Potentials!$F$2:$F$2000)*(Potentials!$B$2:$B$2000=AT633)*(Potentials!$E$2:$E$2000&lt;&gt;"8 - Gagne")*(Potentials!$E$2:$E$2000&lt;&gt;"9 - Perdu")*(Potentials!$E$2:$E$2000&lt;&gt;"10 - Gele"))
+SUMPRODUCT((Potentials!$F$2:$F$2000=0)*(Potentials!$B$2:$B$2000=AT633)*(Potentials!$D$2:$D$2000)*(Potentials!$E$2:$E$2000&lt;&gt;"8 - Gagne")*(Potentials!$E$2:$E$2000&lt;&gt;"9 - Perdu")*(Potentials!$E$2:$E$2000&lt;&gt;"10 - Gele")),
SUMPRODUCT((Potentials!$F$2:$F$2000)*(Potentials!$B$2:$B$2000=AT633)*(Potentials!$E$2:$E$2000&lt;&gt;"8 - Gagne")*(Potentials!$E$2:$E$2000&lt;&gt;"9 - Perdu")*(Potentials!$E$2:$E$2000&lt;&gt;"10 - Gele")*(Potentials!$O$2:$O$2000=$A$2))
+SUMPRODUCT((Potentials!$F$2:$F$2000=0)*(Potentials!$B$2:$B$2000=AT633)*(Potentials!$D$2:$D$2000)*(Potentials!$E$2:$E$2000&lt;&gt;"8 - Gagne")*(Potentials!$E$2:$E$2000&lt;&gt;"9 - Perdu")*(Potentials!$E$2:$E$2000&lt;&gt;"10 - Gele")*(Potentials!$O$2:$O$2000=$A$2)))</f>
      </c>
      <c r="BA633" t="str">
        <f>Potentials!A631</f>
      </c>
      <c r="BB633" s="2" t="str">
        <f t="array" ref="BB633" aca="1" ca="1">IF($A$2="Tous",SUMPRODUCT((Potentials!$F$2:$F$2000)*(Potentials!$A$2:$A$2000=BA633)*(Potentials!$E$2:$E$2000&lt;&gt;"8 - Gagne")*(Potentials!$E$2:$E$2000&lt;&gt;"9 - Perdu")*(Potentials!$E$2:$E$2000&lt;&gt;"10 - Gele"))
+SUMPRODUCT((Potentials!$F$2:$F$2000=0)*(Potentials!$A$2:$A$2000=BA633)*(Potentials!$D$2:$D$2000)*(Potentials!$E$2:$E$2000&lt;&gt;"8 - Gagne")*(Potentials!$E$2:$E$2000&lt;&gt;"9 - Perdu")*(Potentials!$E$2:$E$2000&lt;&gt;"10 - Gele")),
SUMPRODUCT((Potentials!$F$2:$F$2000)*(Potentials!$A$2:$A$2000=BA633)*(Potentials!$E$2:$E$2000&lt;&gt;"8 - Gagne")*(Potentials!$E$2:$E$2000&lt;&gt;"9 - Perdu")*(Potentials!$E$2:$E$2000&lt;&gt;"10 - Gele")*(Potentials!$O$2:$O$2000=$A$2))
+SUMPRODUCT((Potentials!$F$2:$F$2000=0)*(Potentials!$A$2:$A$2000=BA633)*(Potentials!$D$2:$D$2000)*(Potentials!$E$2:$E$2000&lt;&gt;"8 - Gagne")*(Potentials!$E$2:$E$2000&lt;&gt;"9 - Perdu")*(Potentials!$E$2:$E$2000&lt;&gt;"10 - Gele")*(Potentials!$O$2:$O$2000=$A$2)))</f>
      </c>
    </row>
    <row r="634" spans="1:113">
      <c r="R634" t="str">
        <f>Potentials!A632</f>
      </c>
      <c r="S634" s="1" t="str">
        <f>Potentials!M632</f>
      </c>
      <c r="T634" s="47" t="str">
        <f>IF(INDEX(Potentials!$A$1:$O$1000,MATCH(R634,Potentials!$A$1:$A$1000,0),MATCH("Origine setup",Potentials!$A$1:$O$1,0))&lt;&gt;"",0,
IF($A$2="Tous",
IF(AND($R$2=0,$S$2=0,DATE(YEAR(S634),MONTH(S634),DAY(S634))&gt;=$O$6,(DATE(YEAR(S634),MONTH(S634),DAY(S634))&lt;=$O$3),LEFT(R634,3)="PRA"),1,
IF(AND($R$2&lt;&gt;0,$S$2&lt;&gt;0,DATE(YEAR(S634),MONTH(S634),DAY(S634))&gt;=$R$2,(DATE(YEAR(S634),MONTH(S634),DAY(S634))&lt;=$S$2),LEFT(R634,3)="PRA"),1,0)),
IF(AND($R$2=0,$S$2=0,DATE(YEAR(S634),MONTH(S634),DAY(S634))&gt;=$O$6,(DATE(YEAR(S634),MONTH(S634),DAY(S634))&lt;=$O$3),INDEX(Potentials!$A$1:$O$1000,MATCH(R634,Potentials!$A$1:$A$1000,0),MATCH("Groupe",Potentials!$A$1:$O$1,0))=$A$2,LEFT(R634,3)="PRA"),1,
IF(AND($R$2&lt;&gt;0,$S$2&lt;&gt;0,DATE(YEAR(S634),MONTH(S634),DAY(S634))&gt;=$R$2,(DATE(YEAR(S634),MONTH(S634),DAY(S634))&lt;=$S$2),INDEX(Potentials!$A$1:$O$1000,MATCH(R634,Potentials!$A$1:$A$1000,0),MATCH("Groupe",Potentials!$A$1:$O$1,0))=$A$2,LEFT(R634,3)="PRA"),1,0))))</f>
      </c>
      <c r="U634" s="47" t="str">
        <f>IF(T634&lt;&gt;0,SUM($T$4:T634),0)</f>
      </c>
      <c r="V634" s="1"/>
      <c r="W634" s="17"/>
      <c r="Y634" t="str">
        <f>Projects!A632</f>
      </c>
      <c r="Z634" s="1" t="str">
        <f>Projects!I632</f>
      </c>
      <c r="AA634" s="47" t="str">
        <f>IF($A$2="Tous",
IF(AND($Y$2=0,$Z$2=0,DATE(YEAR(Z634),MONTH(Z634),DAY(Z634))&gt;=$O$6,(DATE(YEAR(Z634),MONTH(Z634),DAY(Z634))&lt;=$O$3)),1,
IF(AND($Y$2&lt;&gt;0,$Z$2&lt;&gt;0,DATE(YEAR(Z634),MONTH(Z634),DAY(Z634))&gt;=$Y$2,(DATE(YEAR(Z634),MONTH(Z634),DAY(Z634))&lt;=$Z$2)),1,0)),
IF(AND($Y$2=0,$Z$2=0,DATE(YEAR(Z634),MONTH(Z634),DAY(Z634))&gt;=$O$6,(DATE(YEAR(Z634),MONTH(Z634),DAY(Z634))&lt;=$O$3),INDEX(Projects!$A$1:$O$1000,MATCH(Y634,Projects!$A$1:$A$1000,0),MATCH("Groupe",Projects!$A$1:$O$1,0))=$A$2),1,
IF(AND($Y$2&lt;&gt;0,$Z$2&lt;&gt;0,DATE(YEAR(Z634),MONTH(Z634),DAY(Z634))&gt;=$Y$2,(DATE(YEAR(Z634),MONTH(Z634),DAY(Z634))&lt;=$Z$2),INDEX(Projects!$A$1:$O$1000,MATCH(Y634,Projects!$A$1:$A$1000,0),MATCH("Groupe",Projects!$A$1:$O$1,0))=$A$2),1,0)))</f>
      </c>
      <c r="AB634" s="47" t="str">
        <f>IF(AA634&lt;&gt;0,SUM($AA$4:AA634),0)</f>
      </c>
      <c r="AC634" s="1"/>
      <c r="AD634" s="17"/>
      <c r="AF634" t="str">
        <f>Projects!A632</f>
      </c>
      <c r="AG634" s="1" t="str">
        <f>Projects!D632</f>
      </c>
      <c r="AH634" s="47" t="str">
        <f>IF($A$2="Tous",
IF(AND($AF$2=0,$AG$2=0,DATE(YEAR(AG634),MONTH(AG634),DAY(AG634))&gt;=$O$6,(DATE(YEAR(AG634),MONTH(AG634),DAY(AG634))&lt;=$O$3)),1,
IF(AND($AF$2&lt;&gt;0,$AG$2&lt;&gt;0,DATE(YEAR(AG634),MONTH(AG634),DAY(AG634))&gt;=$AF$2,(DATE(YEAR(AG634),MONTH(AG634),DAY(AG634))&lt;=$AG$2)),1,0)),
IF(AND($AF$2=0,$AG$2=0,DATE(YEAR(AG634),MONTH(AG634),DAY(AG634))&gt;=$O$6,(DATE(YEAR(AG634),MONTH(AG634),DAY(AG634))&lt;=$O$3),INDEX(Projects!$A$1:$O$1000,MATCH(AF634,Projects!$A$1:$A$1000,0),MATCH("Groupe",Projects!$A$1:$O$1,0))=$A$2),1,
IF(AND($AF$2&lt;&gt;0,$AG$2&lt;&gt;0,DATE(YEAR(AG634),MONTH(AG634),DAY(AG634))&gt;=$AF$2,(DATE(YEAR(AG634),MONTH(AG634),DAY(AG634))&lt;=$AG$2),INDEX(Projects!$A$1:$O$1000,MATCH(AF634,Projects!$A$1:$A$1000,0),MATCH("Groupe",Projects!$A$1:$O$1,0))=$A$2),1,0)))</f>
      </c>
      <c r="AI634" s="47" t="str">
        <f>IF(AH634&lt;&gt;0,SUM($AH$4:AH634),0)</f>
      </c>
      <c r="AJ634" s="1"/>
      <c r="AK634" s="17"/>
      <c r="AM634" t="str">
        <f>Potentials!A632</f>
      </c>
      <c r="AN634" s="1" t="str">
        <f>Potentials!L632</f>
      </c>
      <c r="AO634" s="47" t="str">
        <f>IF(INDEX(Potentials!$A$1:$O$1000,MATCH(R634,Potentials!$A$1:$A$1000,0),MATCH("Origine setup",Potentials!$A$1:$O$1,0))&lt;&gt;"",0,
IF($A$2="Tous",
IF(AND($AM$2=0,$AN$2=0,DATE(YEAR(AN634),MONTH(AN634),DAY(AN634))&gt;=$O$6,(DATE(YEAR(AN634),MONTH(AN634),DAY(AN634))&lt;=$O$3),INDEX(Potentials!$A$1:$O$10000,MATCH(AM634,Potentials!$A$1:$A$1000,0),MATCH("Statut",Potentials!$A$1:$O$1,0))="9 -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IF(AND($AM$2&lt;&gt;0,$AN$2&lt;&gt;0,DATE(YEAR(AN634),MONTH(AN634),DAY(AN634))&gt;=$AM$2,(DATE(YEAR(AN634),MONTH(AN634),DAY(AN634))&lt;=$AN$2),INDEX(Potentials!$A$1:$O$10000,MATCH(AM634,Potentials!$A$1:$A$1000,0),MATCH("Statut",Potentials!$A$1:$O$1,0))="9 - Perdu"),1,0)),
IF(AND($AM$2=0,$AN$2=0,DATE(YEAR(AN634),MONTH(AN634),DAY(AN634))&gt;=$O$6,(DATE(YEAR(AN634),MONTH(AN634),DAY(AN634))&lt;=$O$3),INDEX(Potentials!$A$1:$O$1000,MATCH(AM634,Potentials!$A$1:$A$1000,0),MATCH("Groupe",Potentials!$A$1:$O$1,0))=$A$2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,MATCH(AM634,Potentials!$A$1:$A$1000,0),MATCH("Groupe",Potentials!$A$1:$O$1,0))=$A$2,INDEX(Potentials!$A$1:$O$10000,MATCH(AM634,Potentials!$A$1:$A$1000,0),MATCH("Statut",Potentials!$A$1:$O$1,0))="9 - Perdu"),1,0))))</f>
      </c>
      <c r="AP634" s="47" t="str">
        <f>IF(AO634&lt;&gt;0,SUM($AO$4:AO634),0)</f>
      </c>
      <c r="AQ634" s="1"/>
      <c r="AR634" s="17"/>
      <c r="AT634" t="str">
        <f>IF(COUNTIF($AT$4:AT633,Potentials!B632)&gt;0,"",Potentials!B632)</f>
      </c>
      <c r="AU634" s="2" t="str">
        <f t="array" ref="AU634" aca="1" ca="1">IF($A$2="Tous",SUMPRODUCT((Potentials!$F$2:$F$2000)*(Potentials!$B$2:$B$2000=AT634)*(Potentials!$E$2:$E$2000&lt;&gt;"8 - Gagne")*(Potentials!$E$2:$E$2000&lt;&gt;"9 - Perdu")*(Potentials!$E$2:$E$2000&lt;&gt;"10 - Gele"))
+SUMPRODUCT((Potentials!$F$2:$F$2000=0)*(Potentials!$B$2:$B$2000=AT634)*(Potentials!$D$2:$D$2000)*(Potentials!$E$2:$E$2000&lt;&gt;"8 - Gagne")*(Potentials!$E$2:$E$2000&lt;&gt;"9 - Perdu")*(Potentials!$E$2:$E$2000&lt;&gt;"10 - Gele")),
SUMPRODUCT((Potentials!$F$2:$F$2000)*(Potentials!$B$2:$B$2000=AT634)*(Potentials!$E$2:$E$2000&lt;&gt;"8 - Gagne")*(Potentials!$E$2:$E$2000&lt;&gt;"9 - Perdu")*(Potentials!$E$2:$E$2000&lt;&gt;"10 - Gele")*(Potentials!$O$2:$O$2000=$A$2))
+SUMPRODUCT((Potentials!$F$2:$F$2000=0)*(Potentials!$B$2:$B$2000=AT634)*(Potentials!$D$2:$D$2000)*(Potentials!$E$2:$E$2000&lt;&gt;"8 - Gagne")*(Potentials!$E$2:$E$2000&lt;&gt;"9 - Perdu")*(Potentials!$E$2:$E$2000&lt;&gt;"10 - Gele")*(Potentials!$O$2:$O$2000=$A$2)))</f>
      </c>
      <c r="BA634" t="str">
        <f>Potentials!A632</f>
      </c>
      <c r="BB634" s="2" t="str">
        <f t="array" ref="BB634" aca="1" ca="1">IF($A$2="Tous",SUMPRODUCT((Potentials!$F$2:$F$2000)*(Potentials!$A$2:$A$2000=BA634)*(Potentials!$E$2:$E$2000&lt;&gt;"8 - Gagne")*(Potentials!$E$2:$E$2000&lt;&gt;"9 - Perdu")*(Potentials!$E$2:$E$2000&lt;&gt;"10 - Gele"))
+SUMPRODUCT((Potentials!$F$2:$F$2000=0)*(Potentials!$A$2:$A$2000=BA634)*(Potentials!$D$2:$D$2000)*(Potentials!$E$2:$E$2000&lt;&gt;"8 - Gagne")*(Potentials!$E$2:$E$2000&lt;&gt;"9 - Perdu")*(Potentials!$E$2:$E$2000&lt;&gt;"10 - Gele")),
SUMPRODUCT((Potentials!$F$2:$F$2000)*(Potentials!$A$2:$A$2000=BA634)*(Potentials!$E$2:$E$2000&lt;&gt;"8 - Gagne")*(Potentials!$E$2:$E$2000&lt;&gt;"9 - Perdu")*(Potentials!$E$2:$E$2000&lt;&gt;"10 - Gele")*(Potentials!$O$2:$O$2000=$A$2))
+SUMPRODUCT((Potentials!$F$2:$F$2000=0)*(Potentials!$A$2:$A$2000=BA634)*(Potentials!$D$2:$D$2000)*(Potentials!$E$2:$E$2000&lt;&gt;"8 - Gagne")*(Potentials!$E$2:$E$2000&lt;&gt;"9 - Perdu")*(Potentials!$E$2:$E$2000&lt;&gt;"10 - Gele")*(Potentials!$O$2:$O$2000=$A$2)))</f>
      </c>
    </row>
    <row r="635" spans="1:113">
      <c r="R635" t="str">
        <f>Potentials!A633</f>
      </c>
      <c r="S635" s="1" t="str">
        <f>Potentials!M633</f>
      </c>
      <c r="T635" s="47" t="str">
        <f>IF(INDEX(Potentials!$A$1:$O$1000,MATCH(R635,Potentials!$A$1:$A$1000,0),MATCH("Origine setup",Potentials!$A$1:$O$1,0))&lt;&gt;"",0,
IF($A$2="Tous",
IF(AND($R$2=0,$S$2=0,DATE(YEAR(S635),MONTH(S635),DAY(S635))&gt;=$O$6,(DATE(YEAR(S635),MONTH(S635),DAY(S635))&lt;=$O$3),LEFT(R635,3)="PRA"),1,
IF(AND($R$2&lt;&gt;0,$S$2&lt;&gt;0,DATE(YEAR(S635),MONTH(S635),DAY(S635))&gt;=$R$2,(DATE(YEAR(S635),MONTH(S635),DAY(S635))&lt;=$S$2),LEFT(R635,3)="PRA"),1,0)),
IF(AND($R$2=0,$S$2=0,DATE(YEAR(S635),MONTH(S635),DAY(S635))&gt;=$O$6,(DATE(YEAR(S635),MONTH(S635),DAY(S635))&lt;=$O$3),INDEX(Potentials!$A$1:$O$1000,MATCH(R635,Potentials!$A$1:$A$1000,0),MATCH("Groupe",Potentials!$A$1:$O$1,0))=$A$2,LEFT(R635,3)="PRA"),1,
IF(AND($R$2&lt;&gt;0,$S$2&lt;&gt;0,DATE(YEAR(S635),MONTH(S635),DAY(S635))&gt;=$R$2,(DATE(YEAR(S635),MONTH(S635),DAY(S635))&lt;=$S$2),INDEX(Potentials!$A$1:$O$1000,MATCH(R635,Potentials!$A$1:$A$1000,0),MATCH("Groupe",Potentials!$A$1:$O$1,0))=$A$2,LEFT(R635,3)="PRA"),1,0))))</f>
      </c>
      <c r="U635" s="47" t="str">
        <f>IF(T635&lt;&gt;0,SUM($T$4:T635),0)</f>
      </c>
      <c r="V635" s="1"/>
      <c r="W635" s="17"/>
      <c r="Y635" t="str">
        <f>Projects!A633</f>
      </c>
      <c r="Z635" s="1" t="str">
        <f>Projects!I633</f>
      </c>
      <c r="AA635" s="47" t="str">
        <f>IF($A$2="Tous",
IF(AND($Y$2=0,$Z$2=0,DATE(YEAR(Z635),MONTH(Z635),DAY(Z635))&gt;=$O$6,(DATE(YEAR(Z635),MONTH(Z635),DAY(Z635))&lt;=$O$3)),1,
IF(AND($Y$2&lt;&gt;0,$Z$2&lt;&gt;0,DATE(YEAR(Z635),MONTH(Z635),DAY(Z635))&gt;=$Y$2,(DATE(YEAR(Z635),MONTH(Z635),DAY(Z635))&lt;=$Z$2)),1,0)),
IF(AND($Y$2=0,$Z$2=0,DATE(YEAR(Z635),MONTH(Z635),DAY(Z635))&gt;=$O$6,(DATE(YEAR(Z635),MONTH(Z635),DAY(Z635))&lt;=$O$3),INDEX(Projects!$A$1:$O$1000,MATCH(Y635,Projects!$A$1:$A$1000,0),MATCH("Groupe",Projects!$A$1:$O$1,0))=$A$2),1,
IF(AND($Y$2&lt;&gt;0,$Z$2&lt;&gt;0,DATE(YEAR(Z635),MONTH(Z635),DAY(Z635))&gt;=$Y$2,(DATE(YEAR(Z635),MONTH(Z635),DAY(Z635))&lt;=$Z$2),INDEX(Projects!$A$1:$O$1000,MATCH(Y635,Projects!$A$1:$A$1000,0),MATCH("Groupe",Projects!$A$1:$O$1,0))=$A$2),1,0)))</f>
      </c>
      <c r="AB635" s="47" t="str">
        <f>IF(AA635&lt;&gt;0,SUM($AA$4:AA635),0)</f>
      </c>
      <c r="AC635" s="1"/>
      <c r="AD635" s="17"/>
      <c r="AF635" t="str">
        <f>Projects!A633</f>
      </c>
      <c r="AG635" s="1" t="str">
        <f>Projects!D633</f>
      </c>
      <c r="AH635" s="47" t="str">
        <f>IF($A$2="Tous",
IF(AND($AF$2=0,$AG$2=0,DATE(YEAR(AG635),MONTH(AG635),DAY(AG635))&gt;=$O$6,(DATE(YEAR(AG635),MONTH(AG635),DAY(AG635))&lt;=$O$3)),1,
IF(AND($AF$2&lt;&gt;0,$AG$2&lt;&gt;0,DATE(YEAR(AG635),MONTH(AG635),DAY(AG635))&gt;=$AF$2,(DATE(YEAR(AG635),MONTH(AG635),DAY(AG635))&lt;=$AG$2)),1,0)),
IF(AND($AF$2=0,$AG$2=0,DATE(YEAR(AG635),MONTH(AG635),DAY(AG635))&gt;=$O$6,(DATE(YEAR(AG635),MONTH(AG635),DAY(AG635))&lt;=$O$3),INDEX(Projects!$A$1:$O$1000,MATCH(AF635,Projects!$A$1:$A$1000,0),MATCH("Groupe",Projects!$A$1:$O$1,0))=$A$2),1,
IF(AND($AF$2&lt;&gt;0,$AG$2&lt;&gt;0,DATE(YEAR(AG635),MONTH(AG635),DAY(AG635))&gt;=$AF$2,(DATE(YEAR(AG635),MONTH(AG635),DAY(AG635))&lt;=$AG$2),INDEX(Projects!$A$1:$O$1000,MATCH(AF635,Projects!$A$1:$A$1000,0),MATCH("Groupe",Projects!$A$1:$O$1,0))=$A$2),1,0)))</f>
      </c>
      <c r="AI635" s="47" t="str">
        <f>IF(AH635&lt;&gt;0,SUM($AH$4:AH635),0)</f>
      </c>
      <c r="AJ635" s="1"/>
      <c r="AK635" s="17"/>
      <c r="AM635" t="str">
        <f>Potentials!A633</f>
      </c>
      <c r="AN635" s="1" t="str">
        <f>Potentials!L633</f>
      </c>
      <c r="AO635" s="47" t="str">
        <f>IF(INDEX(Potentials!$A$1:$O$1000,MATCH(R635,Potentials!$A$1:$A$1000,0),MATCH("Origine setup",Potentials!$A$1:$O$1,0))&lt;&gt;"",0,
IF($A$2="Tous",
IF(AND($AM$2=0,$AN$2=0,DATE(YEAR(AN635),MONTH(AN635),DAY(AN635))&gt;=$O$6,(DATE(YEAR(AN635),MONTH(AN635),DAY(AN635))&lt;=$O$3),INDEX(Potentials!$A$1:$O$10000,MATCH(AM635,Potentials!$A$1:$A$1000,0),MATCH("Statut",Potentials!$A$1:$O$1,0))="9 -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IF(AND($AM$2&lt;&gt;0,$AN$2&lt;&gt;0,DATE(YEAR(AN635),MONTH(AN635),DAY(AN635))&gt;=$AM$2,(DATE(YEAR(AN635),MONTH(AN635),DAY(AN635))&lt;=$AN$2),INDEX(Potentials!$A$1:$O$10000,MATCH(AM635,Potentials!$A$1:$A$1000,0),MATCH("Statut",Potentials!$A$1:$O$1,0))="9 - Perdu"),1,0)),
IF(AND($AM$2=0,$AN$2=0,DATE(YEAR(AN635),MONTH(AN635),DAY(AN635))&gt;=$O$6,(DATE(YEAR(AN635),MONTH(AN635),DAY(AN635))&lt;=$O$3),INDEX(Potentials!$A$1:$O$1000,MATCH(AM635,Potentials!$A$1:$A$1000,0),MATCH("Groupe",Potentials!$A$1:$O$1,0))=$A$2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,MATCH(AM635,Potentials!$A$1:$A$1000,0),MATCH("Groupe",Potentials!$A$1:$O$1,0))=$A$2,INDEX(Potentials!$A$1:$O$10000,MATCH(AM635,Potentials!$A$1:$A$1000,0),MATCH("Statut",Potentials!$A$1:$O$1,0))="9 - Perdu"),1,0))))</f>
      </c>
      <c r="AP635" s="47" t="str">
        <f>IF(AO635&lt;&gt;0,SUM($AO$4:AO635),0)</f>
      </c>
      <c r="AQ635" s="1"/>
      <c r="AR635" s="17"/>
      <c r="AT635" t="str">
        <f>IF(COUNTIF($AT$4:AT634,Potentials!B633)&gt;0,"",Potentials!B633)</f>
      </c>
      <c r="AU635" s="2" t="str">
        <f t="array" ref="AU635" aca="1" ca="1">IF($A$2="Tous",SUMPRODUCT((Potentials!$F$2:$F$2000)*(Potentials!$B$2:$B$2000=AT635)*(Potentials!$E$2:$E$2000&lt;&gt;"8 - Gagne")*(Potentials!$E$2:$E$2000&lt;&gt;"9 - Perdu")*(Potentials!$E$2:$E$2000&lt;&gt;"10 - Gele"))
+SUMPRODUCT((Potentials!$F$2:$F$2000=0)*(Potentials!$B$2:$B$2000=AT635)*(Potentials!$D$2:$D$2000)*(Potentials!$E$2:$E$2000&lt;&gt;"8 - Gagne")*(Potentials!$E$2:$E$2000&lt;&gt;"9 - Perdu")*(Potentials!$E$2:$E$2000&lt;&gt;"10 - Gele")),
SUMPRODUCT((Potentials!$F$2:$F$2000)*(Potentials!$B$2:$B$2000=AT635)*(Potentials!$E$2:$E$2000&lt;&gt;"8 - Gagne")*(Potentials!$E$2:$E$2000&lt;&gt;"9 - Perdu")*(Potentials!$E$2:$E$2000&lt;&gt;"10 - Gele")*(Potentials!$O$2:$O$2000=$A$2))
+SUMPRODUCT((Potentials!$F$2:$F$2000=0)*(Potentials!$B$2:$B$2000=AT635)*(Potentials!$D$2:$D$2000)*(Potentials!$E$2:$E$2000&lt;&gt;"8 - Gagne")*(Potentials!$E$2:$E$2000&lt;&gt;"9 - Perdu")*(Potentials!$E$2:$E$2000&lt;&gt;"10 - Gele")*(Potentials!$O$2:$O$2000=$A$2)))</f>
      </c>
      <c r="BA635" t="str">
        <f>Potentials!A633</f>
      </c>
      <c r="BB635" s="2" t="str">
        <f t="array" ref="BB635" aca="1" ca="1">IF($A$2="Tous",SUMPRODUCT((Potentials!$F$2:$F$2000)*(Potentials!$A$2:$A$2000=BA635)*(Potentials!$E$2:$E$2000&lt;&gt;"8 - Gagne")*(Potentials!$E$2:$E$2000&lt;&gt;"9 - Perdu")*(Potentials!$E$2:$E$2000&lt;&gt;"10 - Gele"))
+SUMPRODUCT((Potentials!$F$2:$F$2000=0)*(Potentials!$A$2:$A$2000=BA635)*(Potentials!$D$2:$D$2000)*(Potentials!$E$2:$E$2000&lt;&gt;"8 - Gagne")*(Potentials!$E$2:$E$2000&lt;&gt;"9 - Perdu")*(Potentials!$E$2:$E$2000&lt;&gt;"10 - Gele")),
SUMPRODUCT((Potentials!$F$2:$F$2000)*(Potentials!$A$2:$A$2000=BA635)*(Potentials!$E$2:$E$2000&lt;&gt;"8 - Gagne")*(Potentials!$E$2:$E$2000&lt;&gt;"9 - Perdu")*(Potentials!$E$2:$E$2000&lt;&gt;"10 - Gele")*(Potentials!$O$2:$O$2000=$A$2))
+SUMPRODUCT((Potentials!$F$2:$F$2000=0)*(Potentials!$A$2:$A$2000=BA635)*(Potentials!$D$2:$D$2000)*(Potentials!$E$2:$E$2000&lt;&gt;"8 - Gagne")*(Potentials!$E$2:$E$2000&lt;&gt;"9 - Perdu")*(Potentials!$E$2:$E$2000&lt;&gt;"10 - Gele")*(Potentials!$O$2:$O$2000=$A$2)))</f>
      </c>
    </row>
    <row r="636" spans="1:113">
      <c r="R636" t="str">
        <f>Potentials!A634</f>
      </c>
      <c r="S636" s="1" t="str">
        <f>Potentials!M634</f>
      </c>
      <c r="T636" s="47" t="str">
        <f>IF(INDEX(Potentials!$A$1:$O$1000,MATCH(R636,Potentials!$A$1:$A$1000,0),MATCH("Origine setup",Potentials!$A$1:$O$1,0))&lt;&gt;"",0,
IF($A$2="Tous",
IF(AND($R$2=0,$S$2=0,DATE(YEAR(S636),MONTH(S636),DAY(S636))&gt;=$O$6,(DATE(YEAR(S636),MONTH(S636),DAY(S636))&lt;=$O$3),LEFT(R636,3)="PRA"),1,
IF(AND($R$2&lt;&gt;0,$S$2&lt;&gt;0,DATE(YEAR(S636),MONTH(S636),DAY(S636))&gt;=$R$2,(DATE(YEAR(S636),MONTH(S636),DAY(S636))&lt;=$S$2),LEFT(R636,3)="PRA"),1,0)),
IF(AND($R$2=0,$S$2=0,DATE(YEAR(S636),MONTH(S636),DAY(S636))&gt;=$O$6,(DATE(YEAR(S636),MONTH(S636),DAY(S636))&lt;=$O$3),INDEX(Potentials!$A$1:$O$1000,MATCH(R636,Potentials!$A$1:$A$1000,0),MATCH("Groupe",Potentials!$A$1:$O$1,0))=$A$2,LEFT(R636,3)="PRA"),1,
IF(AND($R$2&lt;&gt;0,$S$2&lt;&gt;0,DATE(YEAR(S636),MONTH(S636),DAY(S636))&gt;=$R$2,(DATE(YEAR(S636),MONTH(S636),DAY(S636))&lt;=$S$2),INDEX(Potentials!$A$1:$O$1000,MATCH(R636,Potentials!$A$1:$A$1000,0),MATCH("Groupe",Potentials!$A$1:$O$1,0))=$A$2,LEFT(R636,3)="PRA"),1,0))))</f>
      </c>
      <c r="U636" s="47" t="str">
        <f>IF(T636&lt;&gt;0,SUM($T$4:T636),0)</f>
      </c>
      <c r="V636" s="1"/>
      <c r="W636" s="17"/>
      <c r="Y636" t="str">
        <f>Projects!A634</f>
      </c>
      <c r="Z636" s="1" t="str">
        <f>Projects!I634</f>
      </c>
      <c r="AA636" s="47" t="str">
        <f>IF($A$2="Tous",
IF(AND($Y$2=0,$Z$2=0,DATE(YEAR(Z636),MONTH(Z636),DAY(Z636))&gt;=$O$6,(DATE(YEAR(Z636),MONTH(Z636),DAY(Z636))&lt;=$O$3)),1,
IF(AND($Y$2&lt;&gt;0,$Z$2&lt;&gt;0,DATE(YEAR(Z636),MONTH(Z636),DAY(Z636))&gt;=$Y$2,(DATE(YEAR(Z636),MONTH(Z636),DAY(Z636))&lt;=$Z$2)),1,0)),
IF(AND($Y$2=0,$Z$2=0,DATE(YEAR(Z636),MONTH(Z636),DAY(Z636))&gt;=$O$6,(DATE(YEAR(Z636),MONTH(Z636),DAY(Z636))&lt;=$O$3),INDEX(Projects!$A$1:$O$1000,MATCH(Y636,Projects!$A$1:$A$1000,0),MATCH("Groupe",Projects!$A$1:$O$1,0))=$A$2),1,
IF(AND($Y$2&lt;&gt;0,$Z$2&lt;&gt;0,DATE(YEAR(Z636),MONTH(Z636),DAY(Z636))&gt;=$Y$2,(DATE(YEAR(Z636),MONTH(Z636),DAY(Z636))&lt;=$Z$2),INDEX(Projects!$A$1:$O$1000,MATCH(Y636,Projects!$A$1:$A$1000,0),MATCH("Groupe",Projects!$A$1:$O$1,0))=$A$2),1,0)))</f>
      </c>
      <c r="AB636" s="47" t="str">
        <f>IF(AA636&lt;&gt;0,SUM($AA$4:AA636),0)</f>
      </c>
      <c r="AC636" s="1"/>
      <c r="AD636" s="17"/>
      <c r="AF636" t="str">
        <f>Projects!A634</f>
      </c>
      <c r="AG636" s="1" t="str">
        <f>Projects!D634</f>
      </c>
      <c r="AH636" s="47" t="str">
        <f>IF($A$2="Tous",
IF(AND($AF$2=0,$AG$2=0,DATE(YEAR(AG636),MONTH(AG636),DAY(AG636))&gt;=$O$6,(DATE(YEAR(AG636),MONTH(AG636),DAY(AG636))&lt;=$O$3)),1,
IF(AND($AF$2&lt;&gt;0,$AG$2&lt;&gt;0,DATE(YEAR(AG636),MONTH(AG636),DAY(AG636))&gt;=$AF$2,(DATE(YEAR(AG636),MONTH(AG636),DAY(AG636))&lt;=$AG$2)),1,0)),
IF(AND($AF$2=0,$AG$2=0,DATE(YEAR(AG636),MONTH(AG636),DAY(AG636))&gt;=$O$6,(DATE(YEAR(AG636),MONTH(AG636),DAY(AG636))&lt;=$O$3),INDEX(Projects!$A$1:$O$1000,MATCH(AF636,Projects!$A$1:$A$1000,0),MATCH("Groupe",Projects!$A$1:$O$1,0))=$A$2),1,
IF(AND($AF$2&lt;&gt;0,$AG$2&lt;&gt;0,DATE(YEAR(AG636),MONTH(AG636),DAY(AG636))&gt;=$AF$2,(DATE(YEAR(AG636),MONTH(AG636),DAY(AG636))&lt;=$AG$2),INDEX(Projects!$A$1:$O$1000,MATCH(AF636,Projects!$A$1:$A$1000,0),MATCH("Groupe",Projects!$A$1:$O$1,0))=$A$2),1,0)))</f>
      </c>
      <c r="AI636" s="47" t="str">
        <f>IF(AH636&lt;&gt;0,SUM($AH$4:AH636),0)</f>
      </c>
      <c r="AJ636" s="1"/>
      <c r="AK636" s="17"/>
      <c r="AM636" t="str">
        <f>Potentials!A634</f>
      </c>
      <c r="AN636" s="1" t="str">
        <f>Potentials!L634</f>
      </c>
      <c r="AO636" s="47" t="str">
        <f>IF(INDEX(Potentials!$A$1:$O$1000,MATCH(R636,Potentials!$A$1:$A$1000,0),MATCH("Origine setup",Potentials!$A$1:$O$1,0))&lt;&gt;"",0,
IF($A$2="Tous",
IF(AND($AM$2=0,$AN$2=0,DATE(YEAR(AN636),MONTH(AN636),DAY(AN636))&gt;=$O$6,(DATE(YEAR(AN636),MONTH(AN636),DAY(AN636))&lt;=$O$3),INDEX(Potentials!$A$1:$O$10000,MATCH(AM636,Potentials!$A$1:$A$1000,0),MATCH("Statut",Potentials!$A$1:$O$1,0))="9 -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IF(AND($AM$2&lt;&gt;0,$AN$2&lt;&gt;0,DATE(YEAR(AN636),MONTH(AN636),DAY(AN636))&gt;=$AM$2,(DATE(YEAR(AN636),MONTH(AN636),DAY(AN636))&lt;=$AN$2),INDEX(Potentials!$A$1:$O$10000,MATCH(AM636,Potentials!$A$1:$A$1000,0),MATCH("Statut",Potentials!$A$1:$O$1,0))="9 - Perdu"),1,0)),
IF(AND($AM$2=0,$AN$2=0,DATE(YEAR(AN636),MONTH(AN636),DAY(AN636))&gt;=$O$6,(DATE(YEAR(AN636),MONTH(AN636),DAY(AN636))&lt;=$O$3),INDEX(Potentials!$A$1:$O$1000,MATCH(AM636,Potentials!$A$1:$A$1000,0),MATCH("Groupe",Potentials!$A$1:$O$1,0))=$A$2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,MATCH(AM636,Potentials!$A$1:$A$1000,0),MATCH("Groupe",Potentials!$A$1:$O$1,0))=$A$2,INDEX(Potentials!$A$1:$O$10000,MATCH(AM636,Potentials!$A$1:$A$1000,0),MATCH("Statut",Potentials!$A$1:$O$1,0))="9 - Perdu"),1,0))))</f>
      </c>
      <c r="AP636" s="47" t="str">
        <f>IF(AO636&lt;&gt;0,SUM($AO$4:AO636),0)</f>
      </c>
      <c r="AQ636" s="1"/>
      <c r="AR636" s="17"/>
      <c r="AT636" t="str">
        <f>IF(COUNTIF($AT$4:AT635,Potentials!B634)&gt;0,"",Potentials!B634)</f>
      </c>
      <c r="AU636" s="2" t="str">
        <f t="array" ref="AU636" aca="1" ca="1">IF($A$2="Tous",SUMPRODUCT((Potentials!$F$2:$F$2000)*(Potentials!$B$2:$B$2000=AT636)*(Potentials!$E$2:$E$2000&lt;&gt;"8 - Gagne")*(Potentials!$E$2:$E$2000&lt;&gt;"9 - Perdu")*(Potentials!$E$2:$E$2000&lt;&gt;"10 - Gele"))
+SUMPRODUCT((Potentials!$F$2:$F$2000=0)*(Potentials!$B$2:$B$2000=AT636)*(Potentials!$D$2:$D$2000)*(Potentials!$E$2:$E$2000&lt;&gt;"8 - Gagne")*(Potentials!$E$2:$E$2000&lt;&gt;"9 - Perdu")*(Potentials!$E$2:$E$2000&lt;&gt;"10 - Gele")),
SUMPRODUCT((Potentials!$F$2:$F$2000)*(Potentials!$B$2:$B$2000=AT636)*(Potentials!$E$2:$E$2000&lt;&gt;"8 - Gagne")*(Potentials!$E$2:$E$2000&lt;&gt;"9 - Perdu")*(Potentials!$E$2:$E$2000&lt;&gt;"10 - Gele")*(Potentials!$O$2:$O$2000=$A$2))
+SUMPRODUCT((Potentials!$F$2:$F$2000=0)*(Potentials!$B$2:$B$2000=AT636)*(Potentials!$D$2:$D$2000)*(Potentials!$E$2:$E$2000&lt;&gt;"8 - Gagne")*(Potentials!$E$2:$E$2000&lt;&gt;"9 - Perdu")*(Potentials!$E$2:$E$2000&lt;&gt;"10 - Gele")*(Potentials!$O$2:$O$2000=$A$2)))</f>
      </c>
      <c r="BA636" t="str">
        <f>Potentials!A634</f>
      </c>
      <c r="BB636" s="2" t="str">
        <f t="array" ref="BB636" aca="1" ca="1">IF($A$2="Tous",SUMPRODUCT((Potentials!$F$2:$F$2000)*(Potentials!$A$2:$A$2000=BA636)*(Potentials!$E$2:$E$2000&lt;&gt;"8 - Gagne")*(Potentials!$E$2:$E$2000&lt;&gt;"9 - Perdu")*(Potentials!$E$2:$E$2000&lt;&gt;"10 - Gele"))
+SUMPRODUCT((Potentials!$F$2:$F$2000=0)*(Potentials!$A$2:$A$2000=BA636)*(Potentials!$D$2:$D$2000)*(Potentials!$E$2:$E$2000&lt;&gt;"8 - Gagne")*(Potentials!$E$2:$E$2000&lt;&gt;"9 - Perdu")*(Potentials!$E$2:$E$2000&lt;&gt;"10 - Gele")),
SUMPRODUCT((Potentials!$F$2:$F$2000)*(Potentials!$A$2:$A$2000=BA636)*(Potentials!$E$2:$E$2000&lt;&gt;"8 - Gagne")*(Potentials!$E$2:$E$2000&lt;&gt;"9 - Perdu")*(Potentials!$E$2:$E$2000&lt;&gt;"10 - Gele")*(Potentials!$O$2:$O$2000=$A$2))
+SUMPRODUCT((Potentials!$F$2:$F$2000=0)*(Potentials!$A$2:$A$2000=BA636)*(Potentials!$D$2:$D$2000)*(Potentials!$E$2:$E$2000&lt;&gt;"8 - Gagne")*(Potentials!$E$2:$E$2000&lt;&gt;"9 - Perdu")*(Potentials!$E$2:$E$2000&lt;&gt;"10 - Gele")*(Potentials!$O$2:$O$2000=$A$2)))</f>
      </c>
    </row>
    <row r="637" spans="1:113">
      <c r="R637" t="str">
        <f>Potentials!A635</f>
      </c>
      <c r="S637" s="1" t="str">
        <f>Potentials!M635</f>
      </c>
      <c r="T637" s="47" t="str">
        <f>IF(INDEX(Potentials!$A$1:$O$1000,MATCH(R637,Potentials!$A$1:$A$1000,0),MATCH("Origine setup",Potentials!$A$1:$O$1,0))&lt;&gt;"",0,
IF($A$2="Tous",
IF(AND($R$2=0,$S$2=0,DATE(YEAR(S637),MONTH(S637),DAY(S637))&gt;=$O$6,(DATE(YEAR(S637),MONTH(S637),DAY(S637))&lt;=$O$3),LEFT(R637,3)="PRA"),1,
IF(AND($R$2&lt;&gt;0,$S$2&lt;&gt;0,DATE(YEAR(S637),MONTH(S637),DAY(S637))&gt;=$R$2,(DATE(YEAR(S637),MONTH(S637),DAY(S637))&lt;=$S$2),LEFT(R637,3)="PRA"),1,0)),
IF(AND($R$2=0,$S$2=0,DATE(YEAR(S637),MONTH(S637),DAY(S637))&gt;=$O$6,(DATE(YEAR(S637),MONTH(S637),DAY(S637))&lt;=$O$3),INDEX(Potentials!$A$1:$O$1000,MATCH(R637,Potentials!$A$1:$A$1000,0),MATCH("Groupe",Potentials!$A$1:$O$1,0))=$A$2,LEFT(R637,3)="PRA"),1,
IF(AND($R$2&lt;&gt;0,$S$2&lt;&gt;0,DATE(YEAR(S637),MONTH(S637),DAY(S637))&gt;=$R$2,(DATE(YEAR(S637),MONTH(S637),DAY(S637))&lt;=$S$2),INDEX(Potentials!$A$1:$O$1000,MATCH(R637,Potentials!$A$1:$A$1000,0),MATCH("Groupe",Potentials!$A$1:$O$1,0))=$A$2,LEFT(R637,3)="PRA"),1,0))))</f>
      </c>
      <c r="U637" s="47" t="str">
        <f>IF(T637&lt;&gt;0,SUM($T$4:T637),0)</f>
      </c>
      <c r="V637" s="1"/>
      <c r="W637" s="17"/>
      <c r="Y637" t="str">
        <f>Projects!A635</f>
      </c>
      <c r="Z637" s="1" t="str">
        <f>Projects!I635</f>
      </c>
      <c r="AA637" s="47" t="str">
        <f>IF($A$2="Tous",
IF(AND($Y$2=0,$Z$2=0,DATE(YEAR(Z637),MONTH(Z637),DAY(Z637))&gt;=$O$6,(DATE(YEAR(Z637),MONTH(Z637),DAY(Z637))&lt;=$O$3)),1,
IF(AND($Y$2&lt;&gt;0,$Z$2&lt;&gt;0,DATE(YEAR(Z637),MONTH(Z637),DAY(Z637))&gt;=$Y$2,(DATE(YEAR(Z637),MONTH(Z637),DAY(Z637))&lt;=$Z$2)),1,0)),
IF(AND($Y$2=0,$Z$2=0,DATE(YEAR(Z637),MONTH(Z637),DAY(Z637))&gt;=$O$6,(DATE(YEAR(Z637),MONTH(Z637),DAY(Z637))&lt;=$O$3),INDEX(Projects!$A$1:$O$1000,MATCH(Y637,Projects!$A$1:$A$1000,0),MATCH("Groupe",Projects!$A$1:$O$1,0))=$A$2),1,
IF(AND($Y$2&lt;&gt;0,$Z$2&lt;&gt;0,DATE(YEAR(Z637),MONTH(Z637),DAY(Z637))&gt;=$Y$2,(DATE(YEAR(Z637),MONTH(Z637),DAY(Z637))&lt;=$Z$2),INDEX(Projects!$A$1:$O$1000,MATCH(Y637,Projects!$A$1:$A$1000,0),MATCH("Groupe",Projects!$A$1:$O$1,0))=$A$2),1,0)))</f>
      </c>
      <c r="AB637" s="47" t="str">
        <f>IF(AA637&lt;&gt;0,SUM($AA$4:AA637),0)</f>
      </c>
      <c r="AC637" s="1"/>
      <c r="AD637" s="17"/>
      <c r="AF637" t="str">
        <f>Projects!A635</f>
      </c>
      <c r="AG637" s="1" t="str">
        <f>Projects!D635</f>
      </c>
      <c r="AH637" s="47" t="str">
        <f>IF($A$2="Tous",
IF(AND($AF$2=0,$AG$2=0,DATE(YEAR(AG637),MONTH(AG637),DAY(AG637))&gt;=$O$6,(DATE(YEAR(AG637),MONTH(AG637),DAY(AG637))&lt;=$O$3)),1,
IF(AND($AF$2&lt;&gt;0,$AG$2&lt;&gt;0,DATE(YEAR(AG637),MONTH(AG637),DAY(AG637))&gt;=$AF$2,(DATE(YEAR(AG637),MONTH(AG637),DAY(AG637))&lt;=$AG$2)),1,0)),
IF(AND($AF$2=0,$AG$2=0,DATE(YEAR(AG637),MONTH(AG637),DAY(AG637))&gt;=$O$6,(DATE(YEAR(AG637),MONTH(AG637),DAY(AG637))&lt;=$O$3),INDEX(Projects!$A$1:$O$1000,MATCH(AF637,Projects!$A$1:$A$1000,0),MATCH("Groupe",Projects!$A$1:$O$1,0))=$A$2),1,
IF(AND($AF$2&lt;&gt;0,$AG$2&lt;&gt;0,DATE(YEAR(AG637),MONTH(AG637),DAY(AG637))&gt;=$AF$2,(DATE(YEAR(AG637),MONTH(AG637),DAY(AG637))&lt;=$AG$2),INDEX(Projects!$A$1:$O$1000,MATCH(AF637,Projects!$A$1:$A$1000,0),MATCH("Groupe",Projects!$A$1:$O$1,0))=$A$2),1,0)))</f>
      </c>
      <c r="AI637" s="47" t="str">
        <f>IF(AH637&lt;&gt;0,SUM($AH$4:AH637),0)</f>
      </c>
      <c r="AJ637" s="1"/>
      <c r="AK637" s="17"/>
      <c r="AM637" t="str">
        <f>Potentials!A635</f>
      </c>
      <c r="AN637" s="1" t="str">
        <f>Potentials!L635</f>
      </c>
      <c r="AO637" s="47" t="str">
        <f>IF(INDEX(Potentials!$A$1:$O$1000,MATCH(R637,Potentials!$A$1:$A$1000,0),MATCH("Origine setup",Potentials!$A$1:$O$1,0))&lt;&gt;"",0,
IF($A$2="Tous",
IF(AND($AM$2=0,$AN$2=0,DATE(YEAR(AN637),MONTH(AN637),DAY(AN637))&gt;=$O$6,(DATE(YEAR(AN637),MONTH(AN637),DAY(AN637))&lt;=$O$3),INDEX(Potentials!$A$1:$O$10000,MATCH(AM637,Potentials!$A$1:$A$1000,0),MATCH("Statut",Potentials!$A$1:$O$1,0))="9 -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IF(AND($AM$2&lt;&gt;0,$AN$2&lt;&gt;0,DATE(YEAR(AN637),MONTH(AN637),DAY(AN637))&gt;=$AM$2,(DATE(YEAR(AN637),MONTH(AN637),DAY(AN637))&lt;=$AN$2),INDEX(Potentials!$A$1:$O$10000,MATCH(AM637,Potentials!$A$1:$A$1000,0),MATCH("Statut",Potentials!$A$1:$O$1,0))="9 - Perdu"),1,0)),
IF(AND($AM$2=0,$AN$2=0,DATE(YEAR(AN637),MONTH(AN637),DAY(AN637))&gt;=$O$6,(DATE(YEAR(AN637),MONTH(AN637),DAY(AN637))&lt;=$O$3),INDEX(Potentials!$A$1:$O$1000,MATCH(AM637,Potentials!$A$1:$A$1000,0),MATCH("Groupe",Potentials!$A$1:$O$1,0))=$A$2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,MATCH(AM637,Potentials!$A$1:$A$1000,0),MATCH("Groupe",Potentials!$A$1:$O$1,0))=$A$2,INDEX(Potentials!$A$1:$O$10000,MATCH(AM637,Potentials!$A$1:$A$1000,0),MATCH("Statut",Potentials!$A$1:$O$1,0))="9 - Perdu"),1,0))))</f>
      </c>
      <c r="AP637" s="47" t="str">
        <f>IF(AO637&lt;&gt;0,SUM($AO$4:AO637),0)</f>
      </c>
      <c r="AQ637" s="1"/>
      <c r="AR637" s="17"/>
      <c r="AT637" t="str">
        <f>IF(COUNTIF($AT$4:AT636,Potentials!B635)&gt;0,"",Potentials!B635)</f>
      </c>
      <c r="AU637" s="2" t="str">
        <f t="array" ref="AU637" aca="1" ca="1">IF($A$2="Tous",SUMPRODUCT((Potentials!$F$2:$F$2000)*(Potentials!$B$2:$B$2000=AT637)*(Potentials!$E$2:$E$2000&lt;&gt;"8 - Gagne")*(Potentials!$E$2:$E$2000&lt;&gt;"9 - Perdu")*(Potentials!$E$2:$E$2000&lt;&gt;"10 - Gele"))
+SUMPRODUCT((Potentials!$F$2:$F$2000=0)*(Potentials!$B$2:$B$2000=AT637)*(Potentials!$D$2:$D$2000)*(Potentials!$E$2:$E$2000&lt;&gt;"8 - Gagne")*(Potentials!$E$2:$E$2000&lt;&gt;"9 - Perdu")*(Potentials!$E$2:$E$2000&lt;&gt;"10 - Gele")),
SUMPRODUCT((Potentials!$F$2:$F$2000)*(Potentials!$B$2:$B$2000=AT637)*(Potentials!$E$2:$E$2000&lt;&gt;"8 - Gagne")*(Potentials!$E$2:$E$2000&lt;&gt;"9 - Perdu")*(Potentials!$E$2:$E$2000&lt;&gt;"10 - Gele")*(Potentials!$O$2:$O$2000=$A$2))
+SUMPRODUCT((Potentials!$F$2:$F$2000=0)*(Potentials!$B$2:$B$2000=AT637)*(Potentials!$D$2:$D$2000)*(Potentials!$E$2:$E$2000&lt;&gt;"8 - Gagne")*(Potentials!$E$2:$E$2000&lt;&gt;"9 - Perdu")*(Potentials!$E$2:$E$2000&lt;&gt;"10 - Gele")*(Potentials!$O$2:$O$2000=$A$2)))</f>
      </c>
      <c r="BA637" t="str">
        <f>Potentials!A635</f>
      </c>
      <c r="BB637" s="2" t="str">
        <f t="array" ref="BB637" aca="1" ca="1">IF($A$2="Tous",SUMPRODUCT((Potentials!$F$2:$F$2000)*(Potentials!$A$2:$A$2000=BA637)*(Potentials!$E$2:$E$2000&lt;&gt;"8 - Gagne")*(Potentials!$E$2:$E$2000&lt;&gt;"9 - Perdu")*(Potentials!$E$2:$E$2000&lt;&gt;"10 - Gele"))
+SUMPRODUCT((Potentials!$F$2:$F$2000=0)*(Potentials!$A$2:$A$2000=BA637)*(Potentials!$D$2:$D$2000)*(Potentials!$E$2:$E$2000&lt;&gt;"8 - Gagne")*(Potentials!$E$2:$E$2000&lt;&gt;"9 - Perdu")*(Potentials!$E$2:$E$2000&lt;&gt;"10 - Gele")),
SUMPRODUCT((Potentials!$F$2:$F$2000)*(Potentials!$A$2:$A$2000=BA637)*(Potentials!$E$2:$E$2000&lt;&gt;"8 - Gagne")*(Potentials!$E$2:$E$2000&lt;&gt;"9 - Perdu")*(Potentials!$E$2:$E$2000&lt;&gt;"10 - Gele")*(Potentials!$O$2:$O$2000=$A$2))
+SUMPRODUCT((Potentials!$F$2:$F$2000=0)*(Potentials!$A$2:$A$2000=BA637)*(Potentials!$D$2:$D$2000)*(Potentials!$E$2:$E$2000&lt;&gt;"8 - Gagne")*(Potentials!$E$2:$E$2000&lt;&gt;"9 - Perdu")*(Potentials!$E$2:$E$2000&lt;&gt;"10 - Gele")*(Potentials!$O$2:$O$2000=$A$2)))</f>
      </c>
    </row>
    <row r="638" spans="1:113">
      <c r="R638" t="str">
        <f>Potentials!A636</f>
      </c>
      <c r="S638" s="1" t="str">
        <f>Potentials!M636</f>
      </c>
      <c r="T638" s="47" t="str">
        <f>IF(INDEX(Potentials!$A$1:$O$1000,MATCH(R638,Potentials!$A$1:$A$1000,0),MATCH("Origine setup",Potentials!$A$1:$O$1,0))&lt;&gt;"",0,
IF($A$2="Tous",
IF(AND($R$2=0,$S$2=0,DATE(YEAR(S638),MONTH(S638),DAY(S638))&gt;=$O$6,(DATE(YEAR(S638),MONTH(S638),DAY(S638))&lt;=$O$3),LEFT(R638,3)="PRA"),1,
IF(AND($R$2&lt;&gt;0,$S$2&lt;&gt;0,DATE(YEAR(S638),MONTH(S638),DAY(S638))&gt;=$R$2,(DATE(YEAR(S638),MONTH(S638),DAY(S638))&lt;=$S$2),LEFT(R638,3)="PRA"),1,0)),
IF(AND($R$2=0,$S$2=0,DATE(YEAR(S638),MONTH(S638),DAY(S638))&gt;=$O$6,(DATE(YEAR(S638),MONTH(S638),DAY(S638))&lt;=$O$3),INDEX(Potentials!$A$1:$O$1000,MATCH(R638,Potentials!$A$1:$A$1000,0),MATCH("Groupe",Potentials!$A$1:$O$1,0))=$A$2,LEFT(R638,3)="PRA"),1,
IF(AND($R$2&lt;&gt;0,$S$2&lt;&gt;0,DATE(YEAR(S638),MONTH(S638),DAY(S638))&gt;=$R$2,(DATE(YEAR(S638),MONTH(S638),DAY(S638))&lt;=$S$2),INDEX(Potentials!$A$1:$O$1000,MATCH(R638,Potentials!$A$1:$A$1000,0),MATCH("Groupe",Potentials!$A$1:$O$1,0))=$A$2,LEFT(R638,3)="PRA"),1,0))))</f>
      </c>
      <c r="U638" s="47" t="str">
        <f>IF(T638&lt;&gt;0,SUM($T$4:T638),0)</f>
      </c>
      <c r="V638" s="1"/>
      <c r="W638" s="17"/>
      <c r="Y638" t="str">
        <f>Projects!A636</f>
      </c>
      <c r="Z638" s="1" t="str">
        <f>Projects!I636</f>
      </c>
      <c r="AA638" s="47" t="str">
        <f>IF($A$2="Tous",
IF(AND($Y$2=0,$Z$2=0,DATE(YEAR(Z638),MONTH(Z638),DAY(Z638))&gt;=$O$6,(DATE(YEAR(Z638),MONTH(Z638),DAY(Z638))&lt;=$O$3)),1,
IF(AND($Y$2&lt;&gt;0,$Z$2&lt;&gt;0,DATE(YEAR(Z638),MONTH(Z638),DAY(Z638))&gt;=$Y$2,(DATE(YEAR(Z638),MONTH(Z638),DAY(Z638))&lt;=$Z$2)),1,0)),
IF(AND($Y$2=0,$Z$2=0,DATE(YEAR(Z638),MONTH(Z638),DAY(Z638))&gt;=$O$6,(DATE(YEAR(Z638),MONTH(Z638),DAY(Z638))&lt;=$O$3),INDEX(Projects!$A$1:$O$1000,MATCH(Y638,Projects!$A$1:$A$1000,0),MATCH("Groupe",Projects!$A$1:$O$1,0))=$A$2),1,
IF(AND($Y$2&lt;&gt;0,$Z$2&lt;&gt;0,DATE(YEAR(Z638),MONTH(Z638),DAY(Z638))&gt;=$Y$2,(DATE(YEAR(Z638),MONTH(Z638),DAY(Z638))&lt;=$Z$2),INDEX(Projects!$A$1:$O$1000,MATCH(Y638,Projects!$A$1:$A$1000,0),MATCH("Groupe",Projects!$A$1:$O$1,0))=$A$2),1,0)))</f>
      </c>
      <c r="AB638" s="47" t="str">
        <f>IF(AA638&lt;&gt;0,SUM($AA$4:AA638),0)</f>
      </c>
      <c r="AC638" s="1"/>
      <c r="AD638" s="17"/>
      <c r="AF638" t="str">
        <f>Projects!A636</f>
      </c>
      <c r="AG638" s="1" t="str">
        <f>Projects!D636</f>
      </c>
      <c r="AH638" s="47" t="str">
        <f>IF($A$2="Tous",
IF(AND($AF$2=0,$AG$2=0,DATE(YEAR(AG638),MONTH(AG638),DAY(AG638))&gt;=$O$6,(DATE(YEAR(AG638),MONTH(AG638),DAY(AG638))&lt;=$O$3)),1,
IF(AND($AF$2&lt;&gt;0,$AG$2&lt;&gt;0,DATE(YEAR(AG638),MONTH(AG638),DAY(AG638))&gt;=$AF$2,(DATE(YEAR(AG638),MONTH(AG638),DAY(AG638))&lt;=$AG$2)),1,0)),
IF(AND($AF$2=0,$AG$2=0,DATE(YEAR(AG638),MONTH(AG638),DAY(AG638))&gt;=$O$6,(DATE(YEAR(AG638),MONTH(AG638),DAY(AG638))&lt;=$O$3),INDEX(Projects!$A$1:$O$1000,MATCH(AF638,Projects!$A$1:$A$1000,0),MATCH("Groupe",Projects!$A$1:$O$1,0))=$A$2),1,
IF(AND($AF$2&lt;&gt;0,$AG$2&lt;&gt;0,DATE(YEAR(AG638),MONTH(AG638),DAY(AG638))&gt;=$AF$2,(DATE(YEAR(AG638),MONTH(AG638),DAY(AG638))&lt;=$AG$2),INDEX(Projects!$A$1:$O$1000,MATCH(AF638,Projects!$A$1:$A$1000,0),MATCH("Groupe",Projects!$A$1:$O$1,0))=$A$2),1,0)))</f>
      </c>
      <c r="AI638" s="47" t="str">
        <f>IF(AH638&lt;&gt;0,SUM($AH$4:AH638),0)</f>
      </c>
      <c r="AJ638" s="1"/>
      <c r="AK638" s="17"/>
      <c r="AM638" t="str">
        <f>Potentials!A636</f>
      </c>
      <c r="AN638" s="1" t="str">
        <f>Potentials!L636</f>
      </c>
      <c r="AO638" s="47" t="str">
        <f>IF(INDEX(Potentials!$A$1:$O$1000,MATCH(R638,Potentials!$A$1:$A$1000,0),MATCH("Origine setup",Potentials!$A$1:$O$1,0))&lt;&gt;"",0,
IF($A$2="Tous",
IF(AND($AM$2=0,$AN$2=0,DATE(YEAR(AN638),MONTH(AN638),DAY(AN638))&gt;=$O$6,(DATE(YEAR(AN638),MONTH(AN638),DAY(AN638))&lt;=$O$3),INDEX(Potentials!$A$1:$O$10000,MATCH(AM638,Potentials!$A$1:$A$1000,0),MATCH("Statut",Potentials!$A$1:$O$1,0))="9 -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IF(AND($AM$2&lt;&gt;0,$AN$2&lt;&gt;0,DATE(YEAR(AN638),MONTH(AN638),DAY(AN638))&gt;=$AM$2,(DATE(YEAR(AN638),MONTH(AN638),DAY(AN638))&lt;=$AN$2),INDEX(Potentials!$A$1:$O$10000,MATCH(AM638,Potentials!$A$1:$A$1000,0),MATCH("Statut",Potentials!$A$1:$O$1,0))="9 - Perdu"),1,0)),
IF(AND($AM$2=0,$AN$2=0,DATE(YEAR(AN638),MONTH(AN638),DAY(AN638))&gt;=$O$6,(DATE(YEAR(AN638),MONTH(AN638),DAY(AN638))&lt;=$O$3),INDEX(Potentials!$A$1:$O$1000,MATCH(AM638,Potentials!$A$1:$A$1000,0),MATCH("Groupe",Potentials!$A$1:$O$1,0))=$A$2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,MATCH(AM638,Potentials!$A$1:$A$1000,0),MATCH("Groupe",Potentials!$A$1:$O$1,0))=$A$2,INDEX(Potentials!$A$1:$O$10000,MATCH(AM638,Potentials!$A$1:$A$1000,0),MATCH("Statut",Potentials!$A$1:$O$1,0))="9 - Perdu"),1,0))))</f>
      </c>
      <c r="AP638" s="47" t="str">
        <f>IF(AO638&lt;&gt;0,SUM($AO$4:AO638),0)</f>
      </c>
      <c r="AQ638" s="1"/>
      <c r="AR638" s="17"/>
      <c r="AT638" t="str">
        <f>IF(COUNTIF($AT$4:AT637,Potentials!B636)&gt;0,"",Potentials!B636)</f>
      </c>
      <c r="AU638" s="2" t="str">
        <f t="array" ref="AU638" aca="1" ca="1">IF($A$2="Tous",SUMPRODUCT((Potentials!$F$2:$F$2000)*(Potentials!$B$2:$B$2000=AT638)*(Potentials!$E$2:$E$2000&lt;&gt;"8 - Gagne")*(Potentials!$E$2:$E$2000&lt;&gt;"9 - Perdu")*(Potentials!$E$2:$E$2000&lt;&gt;"10 - Gele"))
+SUMPRODUCT((Potentials!$F$2:$F$2000=0)*(Potentials!$B$2:$B$2000=AT638)*(Potentials!$D$2:$D$2000)*(Potentials!$E$2:$E$2000&lt;&gt;"8 - Gagne")*(Potentials!$E$2:$E$2000&lt;&gt;"9 - Perdu")*(Potentials!$E$2:$E$2000&lt;&gt;"10 - Gele")),
SUMPRODUCT((Potentials!$F$2:$F$2000)*(Potentials!$B$2:$B$2000=AT638)*(Potentials!$E$2:$E$2000&lt;&gt;"8 - Gagne")*(Potentials!$E$2:$E$2000&lt;&gt;"9 - Perdu")*(Potentials!$E$2:$E$2000&lt;&gt;"10 - Gele")*(Potentials!$O$2:$O$2000=$A$2))
+SUMPRODUCT((Potentials!$F$2:$F$2000=0)*(Potentials!$B$2:$B$2000=AT638)*(Potentials!$D$2:$D$2000)*(Potentials!$E$2:$E$2000&lt;&gt;"8 - Gagne")*(Potentials!$E$2:$E$2000&lt;&gt;"9 - Perdu")*(Potentials!$E$2:$E$2000&lt;&gt;"10 - Gele")*(Potentials!$O$2:$O$2000=$A$2)))</f>
      </c>
      <c r="BA638" t="str">
        <f>Potentials!A636</f>
      </c>
      <c r="BB638" s="2" t="str">
        <f t="array" ref="BB638" aca="1" ca="1">IF($A$2="Tous",SUMPRODUCT((Potentials!$F$2:$F$2000)*(Potentials!$A$2:$A$2000=BA638)*(Potentials!$E$2:$E$2000&lt;&gt;"8 - Gagne")*(Potentials!$E$2:$E$2000&lt;&gt;"9 - Perdu")*(Potentials!$E$2:$E$2000&lt;&gt;"10 - Gele"))
+SUMPRODUCT((Potentials!$F$2:$F$2000=0)*(Potentials!$A$2:$A$2000=BA638)*(Potentials!$D$2:$D$2000)*(Potentials!$E$2:$E$2000&lt;&gt;"8 - Gagne")*(Potentials!$E$2:$E$2000&lt;&gt;"9 - Perdu")*(Potentials!$E$2:$E$2000&lt;&gt;"10 - Gele")),
SUMPRODUCT((Potentials!$F$2:$F$2000)*(Potentials!$A$2:$A$2000=BA638)*(Potentials!$E$2:$E$2000&lt;&gt;"8 - Gagne")*(Potentials!$E$2:$E$2000&lt;&gt;"9 - Perdu")*(Potentials!$E$2:$E$2000&lt;&gt;"10 - Gele")*(Potentials!$O$2:$O$2000=$A$2))
+SUMPRODUCT((Potentials!$F$2:$F$2000=0)*(Potentials!$A$2:$A$2000=BA638)*(Potentials!$D$2:$D$2000)*(Potentials!$E$2:$E$2000&lt;&gt;"8 - Gagne")*(Potentials!$E$2:$E$2000&lt;&gt;"9 - Perdu")*(Potentials!$E$2:$E$2000&lt;&gt;"10 - Gele")*(Potentials!$O$2:$O$2000=$A$2)))</f>
      </c>
    </row>
    <row r="639" spans="1:113">
      <c r="R639" t="str">
        <f>Potentials!A637</f>
      </c>
      <c r="S639" s="1" t="str">
        <f>Potentials!M637</f>
      </c>
      <c r="T639" s="47" t="str">
        <f>IF(INDEX(Potentials!$A$1:$O$1000,MATCH(R639,Potentials!$A$1:$A$1000,0),MATCH("Origine setup",Potentials!$A$1:$O$1,0))&lt;&gt;"",0,
IF($A$2="Tous",
IF(AND($R$2=0,$S$2=0,DATE(YEAR(S639),MONTH(S639),DAY(S639))&gt;=$O$6,(DATE(YEAR(S639),MONTH(S639),DAY(S639))&lt;=$O$3),LEFT(R639,3)="PRA"),1,
IF(AND($R$2&lt;&gt;0,$S$2&lt;&gt;0,DATE(YEAR(S639),MONTH(S639),DAY(S639))&gt;=$R$2,(DATE(YEAR(S639),MONTH(S639),DAY(S639))&lt;=$S$2),LEFT(R639,3)="PRA"),1,0)),
IF(AND($R$2=0,$S$2=0,DATE(YEAR(S639),MONTH(S639),DAY(S639))&gt;=$O$6,(DATE(YEAR(S639),MONTH(S639),DAY(S639))&lt;=$O$3),INDEX(Potentials!$A$1:$O$1000,MATCH(R639,Potentials!$A$1:$A$1000,0),MATCH("Groupe",Potentials!$A$1:$O$1,0))=$A$2,LEFT(R639,3)="PRA"),1,
IF(AND($R$2&lt;&gt;0,$S$2&lt;&gt;0,DATE(YEAR(S639),MONTH(S639),DAY(S639))&gt;=$R$2,(DATE(YEAR(S639),MONTH(S639),DAY(S639))&lt;=$S$2),INDEX(Potentials!$A$1:$O$1000,MATCH(R639,Potentials!$A$1:$A$1000,0),MATCH("Groupe",Potentials!$A$1:$O$1,0))=$A$2,LEFT(R639,3)="PRA"),1,0))))</f>
      </c>
      <c r="U639" s="47" t="str">
        <f>IF(T639&lt;&gt;0,SUM($T$4:T639),0)</f>
      </c>
      <c r="V639" s="1"/>
      <c r="W639" s="17"/>
      <c r="Y639" t="str">
        <f>Projects!A637</f>
      </c>
      <c r="Z639" s="1" t="str">
        <f>Projects!I637</f>
      </c>
      <c r="AA639" s="47" t="str">
        <f>IF($A$2="Tous",
IF(AND($Y$2=0,$Z$2=0,DATE(YEAR(Z639),MONTH(Z639),DAY(Z639))&gt;=$O$6,(DATE(YEAR(Z639),MONTH(Z639),DAY(Z639))&lt;=$O$3)),1,
IF(AND($Y$2&lt;&gt;0,$Z$2&lt;&gt;0,DATE(YEAR(Z639),MONTH(Z639),DAY(Z639))&gt;=$Y$2,(DATE(YEAR(Z639),MONTH(Z639),DAY(Z639))&lt;=$Z$2)),1,0)),
IF(AND($Y$2=0,$Z$2=0,DATE(YEAR(Z639),MONTH(Z639),DAY(Z639))&gt;=$O$6,(DATE(YEAR(Z639),MONTH(Z639),DAY(Z639))&lt;=$O$3),INDEX(Projects!$A$1:$O$1000,MATCH(Y639,Projects!$A$1:$A$1000,0),MATCH("Groupe",Projects!$A$1:$O$1,0))=$A$2),1,
IF(AND($Y$2&lt;&gt;0,$Z$2&lt;&gt;0,DATE(YEAR(Z639),MONTH(Z639),DAY(Z639))&gt;=$Y$2,(DATE(YEAR(Z639),MONTH(Z639),DAY(Z639))&lt;=$Z$2),INDEX(Projects!$A$1:$O$1000,MATCH(Y639,Projects!$A$1:$A$1000,0),MATCH("Groupe",Projects!$A$1:$O$1,0))=$A$2),1,0)))</f>
      </c>
      <c r="AB639" s="47" t="str">
        <f>IF(AA639&lt;&gt;0,SUM($AA$4:AA639),0)</f>
      </c>
      <c r="AC639" s="1"/>
      <c r="AD639" s="17"/>
      <c r="AF639" t="str">
        <f>Projects!A637</f>
      </c>
      <c r="AG639" s="1" t="str">
        <f>Projects!D637</f>
      </c>
      <c r="AH639" s="47" t="str">
        <f>IF($A$2="Tous",
IF(AND($AF$2=0,$AG$2=0,DATE(YEAR(AG639),MONTH(AG639),DAY(AG639))&gt;=$O$6,(DATE(YEAR(AG639),MONTH(AG639),DAY(AG639))&lt;=$O$3)),1,
IF(AND($AF$2&lt;&gt;0,$AG$2&lt;&gt;0,DATE(YEAR(AG639),MONTH(AG639),DAY(AG639))&gt;=$AF$2,(DATE(YEAR(AG639),MONTH(AG639),DAY(AG639))&lt;=$AG$2)),1,0)),
IF(AND($AF$2=0,$AG$2=0,DATE(YEAR(AG639),MONTH(AG639),DAY(AG639))&gt;=$O$6,(DATE(YEAR(AG639),MONTH(AG639),DAY(AG639))&lt;=$O$3),INDEX(Projects!$A$1:$O$1000,MATCH(AF639,Projects!$A$1:$A$1000,0),MATCH("Groupe",Projects!$A$1:$O$1,0))=$A$2),1,
IF(AND($AF$2&lt;&gt;0,$AG$2&lt;&gt;0,DATE(YEAR(AG639),MONTH(AG639),DAY(AG639))&gt;=$AF$2,(DATE(YEAR(AG639),MONTH(AG639),DAY(AG639))&lt;=$AG$2),INDEX(Projects!$A$1:$O$1000,MATCH(AF639,Projects!$A$1:$A$1000,0),MATCH("Groupe",Projects!$A$1:$O$1,0))=$A$2),1,0)))</f>
      </c>
      <c r="AI639" s="47" t="str">
        <f>IF(AH639&lt;&gt;0,SUM($AH$4:AH639),0)</f>
      </c>
      <c r="AJ639" s="1"/>
      <c r="AK639" s="17"/>
      <c r="AM639" t="str">
        <f>Potentials!A637</f>
      </c>
      <c r="AN639" s="1" t="str">
        <f>Potentials!L637</f>
      </c>
      <c r="AO639" s="47" t="str">
        <f>IF(INDEX(Potentials!$A$1:$O$1000,MATCH(R639,Potentials!$A$1:$A$1000,0),MATCH("Origine setup",Potentials!$A$1:$O$1,0))&lt;&gt;"",0,
IF($A$2="Tous",
IF(AND($AM$2=0,$AN$2=0,DATE(YEAR(AN639),MONTH(AN639),DAY(AN639))&gt;=$O$6,(DATE(YEAR(AN639),MONTH(AN639),DAY(AN639))&lt;=$O$3),INDEX(Potentials!$A$1:$O$10000,MATCH(AM639,Potentials!$A$1:$A$1000,0),MATCH("Statut",Potentials!$A$1:$O$1,0))="9 -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IF(AND($AM$2&lt;&gt;0,$AN$2&lt;&gt;0,DATE(YEAR(AN639),MONTH(AN639),DAY(AN639))&gt;=$AM$2,(DATE(YEAR(AN639),MONTH(AN639),DAY(AN639))&lt;=$AN$2),INDEX(Potentials!$A$1:$O$10000,MATCH(AM639,Potentials!$A$1:$A$1000,0),MATCH("Statut",Potentials!$A$1:$O$1,0))="9 - Perdu"),1,0)),
IF(AND($AM$2=0,$AN$2=0,DATE(YEAR(AN639),MONTH(AN639),DAY(AN639))&gt;=$O$6,(DATE(YEAR(AN639),MONTH(AN639),DAY(AN639))&lt;=$O$3),INDEX(Potentials!$A$1:$O$1000,MATCH(AM639,Potentials!$A$1:$A$1000,0),MATCH("Groupe",Potentials!$A$1:$O$1,0))=$A$2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,MATCH(AM639,Potentials!$A$1:$A$1000,0),MATCH("Groupe",Potentials!$A$1:$O$1,0))=$A$2,INDEX(Potentials!$A$1:$O$10000,MATCH(AM639,Potentials!$A$1:$A$1000,0),MATCH("Statut",Potentials!$A$1:$O$1,0))="9 - Perdu"),1,0))))</f>
      </c>
      <c r="AP639" s="47" t="str">
        <f>IF(AO639&lt;&gt;0,SUM($AO$4:AO639),0)</f>
      </c>
      <c r="AQ639" s="1"/>
      <c r="AR639" s="17"/>
      <c r="AT639" t="str">
        <f>IF(COUNTIF($AT$4:AT638,Potentials!B637)&gt;0,"",Potentials!B637)</f>
      </c>
      <c r="AU639" s="2" t="str">
        <f t="array" ref="AU639" aca="1" ca="1">IF($A$2="Tous",SUMPRODUCT((Potentials!$F$2:$F$2000)*(Potentials!$B$2:$B$2000=AT639)*(Potentials!$E$2:$E$2000&lt;&gt;"8 - Gagne")*(Potentials!$E$2:$E$2000&lt;&gt;"9 - Perdu")*(Potentials!$E$2:$E$2000&lt;&gt;"10 - Gele"))
+SUMPRODUCT((Potentials!$F$2:$F$2000=0)*(Potentials!$B$2:$B$2000=AT639)*(Potentials!$D$2:$D$2000)*(Potentials!$E$2:$E$2000&lt;&gt;"8 - Gagne")*(Potentials!$E$2:$E$2000&lt;&gt;"9 - Perdu")*(Potentials!$E$2:$E$2000&lt;&gt;"10 - Gele")),
SUMPRODUCT((Potentials!$F$2:$F$2000)*(Potentials!$B$2:$B$2000=AT639)*(Potentials!$E$2:$E$2000&lt;&gt;"8 - Gagne")*(Potentials!$E$2:$E$2000&lt;&gt;"9 - Perdu")*(Potentials!$E$2:$E$2000&lt;&gt;"10 - Gele")*(Potentials!$O$2:$O$2000=$A$2))
+SUMPRODUCT((Potentials!$F$2:$F$2000=0)*(Potentials!$B$2:$B$2000=AT639)*(Potentials!$D$2:$D$2000)*(Potentials!$E$2:$E$2000&lt;&gt;"8 - Gagne")*(Potentials!$E$2:$E$2000&lt;&gt;"9 - Perdu")*(Potentials!$E$2:$E$2000&lt;&gt;"10 - Gele")*(Potentials!$O$2:$O$2000=$A$2)))</f>
      </c>
      <c r="BA639" t="str">
        <f>Potentials!A637</f>
      </c>
      <c r="BB639" s="2" t="str">
        <f t="array" ref="BB639" aca="1" ca="1">IF($A$2="Tous",SUMPRODUCT((Potentials!$F$2:$F$2000)*(Potentials!$A$2:$A$2000=BA639)*(Potentials!$E$2:$E$2000&lt;&gt;"8 - Gagne")*(Potentials!$E$2:$E$2000&lt;&gt;"9 - Perdu")*(Potentials!$E$2:$E$2000&lt;&gt;"10 - Gele"))
+SUMPRODUCT((Potentials!$F$2:$F$2000=0)*(Potentials!$A$2:$A$2000=BA639)*(Potentials!$D$2:$D$2000)*(Potentials!$E$2:$E$2000&lt;&gt;"8 - Gagne")*(Potentials!$E$2:$E$2000&lt;&gt;"9 - Perdu")*(Potentials!$E$2:$E$2000&lt;&gt;"10 - Gele")),
SUMPRODUCT((Potentials!$F$2:$F$2000)*(Potentials!$A$2:$A$2000=BA639)*(Potentials!$E$2:$E$2000&lt;&gt;"8 - Gagne")*(Potentials!$E$2:$E$2000&lt;&gt;"9 - Perdu")*(Potentials!$E$2:$E$2000&lt;&gt;"10 - Gele")*(Potentials!$O$2:$O$2000=$A$2))
+SUMPRODUCT((Potentials!$F$2:$F$2000=0)*(Potentials!$A$2:$A$2000=BA639)*(Potentials!$D$2:$D$2000)*(Potentials!$E$2:$E$2000&lt;&gt;"8 - Gagne")*(Potentials!$E$2:$E$2000&lt;&gt;"9 - Perdu")*(Potentials!$E$2:$E$2000&lt;&gt;"10 - Gele")*(Potentials!$O$2:$O$2000=$A$2)))</f>
      </c>
    </row>
    <row r="640" spans="1:113">
      <c r="R640" t="str">
        <f>Potentials!A638</f>
      </c>
      <c r="S640" s="1" t="str">
        <f>Potentials!M638</f>
      </c>
      <c r="T640" s="47" t="str">
        <f>IF(INDEX(Potentials!$A$1:$O$1000,MATCH(R640,Potentials!$A$1:$A$1000,0),MATCH("Origine setup",Potentials!$A$1:$O$1,0))&lt;&gt;"",0,
IF($A$2="Tous",
IF(AND($R$2=0,$S$2=0,DATE(YEAR(S640),MONTH(S640),DAY(S640))&gt;=$O$6,(DATE(YEAR(S640),MONTH(S640),DAY(S640))&lt;=$O$3),LEFT(R640,3)="PRA"),1,
IF(AND($R$2&lt;&gt;0,$S$2&lt;&gt;0,DATE(YEAR(S640),MONTH(S640),DAY(S640))&gt;=$R$2,(DATE(YEAR(S640),MONTH(S640),DAY(S640))&lt;=$S$2),LEFT(R640,3)="PRA"),1,0)),
IF(AND($R$2=0,$S$2=0,DATE(YEAR(S640),MONTH(S640),DAY(S640))&gt;=$O$6,(DATE(YEAR(S640),MONTH(S640),DAY(S640))&lt;=$O$3),INDEX(Potentials!$A$1:$O$1000,MATCH(R640,Potentials!$A$1:$A$1000,0),MATCH("Groupe",Potentials!$A$1:$O$1,0))=$A$2,LEFT(R640,3)="PRA"),1,
IF(AND($R$2&lt;&gt;0,$S$2&lt;&gt;0,DATE(YEAR(S640),MONTH(S640),DAY(S640))&gt;=$R$2,(DATE(YEAR(S640),MONTH(S640),DAY(S640))&lt;=$S$2),INDEX(Potentials!$A$1:$O$1000,MATCH(R640,Potentials!$A$1:$A$1000,0),MATCH("Groupe",Potentials!$A$1:$O$1,0))=$A$2,LEFT(R640,3)="PRA"),1,0))))</f>
      </c>
      <c r="U640" s="47" t="str">
        <f>IF(T640&lt;&gt;0,SUM($T$4:T640),0)</f>
      </c>
      <c r="V640" s="1"/>
      <c r="W640" s="17"/>
      <c r="Y640" t="str">
        <f>Projects!A638</f>
      </c>
      <c r="Z640" s="1" t="str">
        <f>Projects!I638</f>
      </c>
      <c r="AA640" s="47" t="str">
        <f>IF($A$2="Tous",
IF(AND($Y$2=0,$Z$2=0,DATE(YEAR(Z640),MONTH(Z640),DAY(Z640))&gt;=$O$6,(DATE(YEAR(Z640),MONTH(Z640),DAY(Z640))&lt;=$O$3)),1,
IF(AND($Y$2&lt;&gt;0,$Z$2&lt;&gt;0,DATE(YEAR(Z640),MONTH(Z640),DAY(Z640))&gt;=$Y$2,(DATE(YEAR(Z640),MONTH(Z640),DAY(Z640))&lt;=$Z$2)),1,0)),
IF(AND($Y$2=0,$Z$2=0,DATE(YEAR(Z640),MONTH(Z640),DAY(Z640))&gt;=$O$6,(DATE(YEAR(Z640),MONTH(Z640),DAY(Z640))&lt;=$O$3),INDEX(Projects!$A$1:$O$1000,MATCH(Y640,Projects!$A$1:$A$1000,0),MATCH("Groupe",Projects!$A$1:$O$1,0))=$A$2),1,
IF(AND($Y$2&lt;&gt;0,$Z$2&lt;&gt;0,DATE(YEAR(Z640),MONTH(Z640),DAY(Z640))&gt;=$Y$2,(DATE(YEAR(Z640),MONTH(Z640),DAY(Z640))&lt;=$Z$2),INDEX(Projects!$A$1:$O$1000,MATCH(Y640,Projects!$A$1:$A$1000,0),MATCH("Groupe",Projects!$A$1:$O$1,0))=$A$2),1,0)))</f>
      </c>
      <c r="AB640" s="47" t="str">
        <f>IF(AA640&lt;&gt;0,SUM($AA$4:AA640),0)</f>
      </c>
      <c r="AC640" s="1"/>
      <c r="AD640" s="17"/>
      <c r="AF640" t="str">
        <f>Projects!A638</f>
      </c>
      <c r="AG640" s="1" t="str">
        <f>Projects!D638</f>
      </c>
      <c r="AH640" s="47" t="str">
        <f>IF($A$2="Tous",
IF(AND($AF$2=0,$AG$2=0,DATE(YEAR(AG640),MONTH(AG640),DAY(AG640))&gt;=$O$6,(DATE(YEAR(AG640),MONTH(AG640),DAY(AG640))&lt;=$O$3)),1,
IF(AND($AF$2&lt;&gt;0,$AG$2&lt;&gt;0,DATE(YEAR(AG640),MONTH(AG640),DAY(AG640))&gt;=$AF$2,(DATE(YEAR(AG640),MONTH(AG640),DAY(AG640))&lt;=$AG$2)),1,0)),
IF(AND($AF$2=0,$AG$2=0,DATE(YEAR(AG640),MONTH(AG640),DAY(AG640))&gt;=$O$6,(DATE(YEAR(AG640),MONTH(AG640),DAY(AG640))&lt;=$O$3),INDEX(Projects!$A$1:$O$1000,MATCH(AF640,Projects!$A$1:$A$1000,0),MATCH("Groupe",Projects!$A$1:$O$1,0))=$A$2),1,
IF(AND($AF$2&lt;&gt;0,$AG$2&lt;&gt;0,DATE(YEAR(AG640),MONTH(AG640),DAY(AG640))&gt;=$AF$2,(DATE(YEAR(AG640),MONTH(AG640),DAY(AG640))&lt;=$AG$2),INDEX(Projects!$A$1:$O$1000,MATCH(AF640,Projects!$A$1:$A$1000,0),MATCH("Groupe",Projects!$A$1:$O$1,0))=$A$2),1,0)))</f>
      </c>
      <c r="AI640" s="47" t="str">
        <f>IF(AH640&lt;&gt;0,SUM($AH$4:AH640),0)</f>
      </c>
      <c r="AJ640" s="1"/>
      <c r="AK640" s="17"/>
      <c r="AM640" t="str">
        <f>Potentials!A638</f>
      </c>
      <c r="AN640" s="1" t="str">
        <f>Potentials!L638</f>
      </c>
      <c r="AO640" s="47" t="str">
        <f>IF(INDEX(Potentials!$A$1:$O$1000,MATCH(R640,Potentials!$A$1:$A$1000,0),MATCH("Origine setup",Potentials!$A$1:$O$1,0))&lt;&gt;"",0,
IF($A$2="Tous",
IF(AND($AM$2=0,$AN$2=0,DATE(YEAR(AN640),MONTH(AN640),DAY(AN640))&gt;=$O$6,(DATE(YEAR(AN640),MONTH(AN640),DAY(AN640))&lt;=$O$3),INDEX(Potentials!$A$1:$O$10000,MATCH(AM640,Potentials!$A$1:$A$1000,0),MATCH("Statut",Potentials!$A$1:$O$1,0))="9 -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IF(AND($AM$2&lt;&gt;0,$AN$2&lt;&gt;0,DATE(YEAR(AN640),MONTH(AN640),DAY(AN640))&gt;=$AM$2,(DATE(YEAR(AN640),MONTH(AN640),DAY(AN640))&lt;=$AN$2),INDEX(Potentials!$A$1:$O$10000,MATCH(AM640,Potentials!$A$1:$A$1000,0),MATCH("Statut",Potentials!$A$1:$O$1,0))="9 - Perdu"),1,0)),
IF(AND($AM$2=0,$AN$2=0,DATE(YEAR(AN640),MONTH(AN640),DAY(AN640))&gt;=$O$6,(DATE(YEAR(AN640),MONTH(AN640),DAY(AN640))&lt;=$O$3),INDEX(Potentials!$A$1:$O$1000,MATCH(AM640,Potentials!$A$1:$A$1000,0),MATCH("Groupe",Potentials!$A$1:$O$1,0))=$A$2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,MATCH(AM640,Potentials!$A$1:$A$1000,0),MATCH("Groupe",Potentials!$A$1:$O$1,0))=$A$2,INDEX(Potentials!$A$1:$O$10000,MATCH(AM640,Potentials!$A$1:$A$1000,0),MATCH("Statut",Potentials!$A$1:$O$1,0))="9 - Perdu"),1,0))))</f>
      </c>
      <c r="AP640" s="47" t="str">
        <f>IF(AO640&lt;&gt;0,SUM($AO$4:AO640),0)</f>
      </c>
      <c r="AQ640" s="1"/>
      <c r="AR640" s="17"/>
      <c r="AT640" t="str">
        <f>IF(COUNTIF($AT$4:AT639,Potentials!B638)&gt;0,"",Potentials!B638)</f>
      </c>
      <c r="AU640" s="2" t="str">
        <f t="array" ref="AU640" aca="1" ca="1">IF($A$2="Tous",SUMPRODUCT((Potentials!$F$2:$F$2000)*(Potentials!$B$2:$B$2000=AT640)*(Potentials!$E$2:$E$2000&lt;&gt;"8 - Gagne")*(Potentials!$E$2:$E$2000&lt;&gt;"9 - Perdu")*(Potentials!$E$2:$E$2000&lt;&gt;"10 - Gele"))
+SUMPRODUCT((Potentials!$F$2:$F$2000=0)*(Potentials!$B$2:$B$2000=AT640)*(Potentials!$D$2:$D$2000)*(Potentials!$E$2:$E$2000&lt;&gt;"8 - Gagne")*(Potentials!$E$2:$E$2000&lt;&gt;"9 - Perdu")*(Potentials!$E$2:$E$2000&lt;&gt;"10 - Gele")),
SUMPRODUCT((Potentials!$F$2:$F$2000)*(Potentials!$B$2:$B$2000=AT640)*(Potentials!$E$2:$E$2000&lt;&gt;"8 - Gagne")*(Potentials!$E$2:$E$2000&lt;&gt;"9 - Perdu")*(Potentials!$E$2:$E$2000&lt;&gt;"10 - Gele")*(Potentials!$O$2:$O$2000=$A$2))
+SUMPRODUCT((Potentials!$F$2:$F$2000=0)*(Potentials!$B$2:$B$2000=AT640)*(Potentials!$D$2:$D$2000)*(Potentials!$E$2:$E$2000&lt;&gt;"8 - Gagne")*(Potentials!$E$2:$E$2000&lt;&gt;"9 - Perdu")*(Potentials!$E$2:$E$2000&lt;&gt;"10 - Gele")*(Potentials!$O$2:$O$2000=$A$2)))</f>
      </c>
      <c r="BA640" t="str">
        <f>Potentials!A638</f>
      </c>
      <c r="BB640" s="2" t="str">
        <f t="array" ref="BB640" aca="1" ca="1">IF($A$2="Tous",SUMPRODUCT((Potentials!$F$2:$F$2000)*(Potentials!$A$2:$A$2000=BA640)*(Potentials!$E$2:$E$2000&lt;&gt;"8 - Gagne")*(Potentials!$E$2:$E$2000&lt;&gt;"9 - Perdu")*(Potentials!$E$2:$E$2000&lt;&gt;"10 - Gele"))
+SUMPRODUCT((Potentials!$F$2:$F$2000=0)*(Potentials!$A$2:$A$2000=BA640)*(Potentials!$D$2:$D$2000)*(Potentials!$E$2:$E$2000&lt;&gt;"8 - Gagne")*(Potentials!$E$2:$E$2000&lt;&gt;"9 - Perdu")*(Potentials!$E$2:$E$2000&lt;&gt;"10 - Gele")),
SUMPRODUCT((Potentials!$F$2:$F$2000)*(Potentials!$A$2:$A$2000=BA640)*(Potentials!$E$2:$E$2000&lt;&gt;"8 - Gagne")*(Potentials!$E$2:$E$2000&lt;&gt;"9 - Perdu")*(Potentials!$E$2:$E$2000&lt;&gt;"10 - Gele")*(Potentials!$O$2:$O$2000=$A$2))
+SUMPRODUCT((Potentials!$F$2:$F$2000=0)*(Potentials!$A$2:$A$2000=BA640)*(Potentials!$D$2:$D$2000)*(Potentials!$E$2:$E$2000&lt;&gt;"8 - Gagne")*(Potentials!$E$2:$E$2000&lt;&gt;"9 - Perdu")*(Potentials!$E$2:$E$2000&lt;&gt;"10 - Gele")*(Potentials!$O$2:$O$2000=$A$2)))</f>
      </c>
    </row>
    <row r="641" spans="1:113">
      <c r="R641" t="str">
        <f>Potentials!A639</f>
      </c>
      <c r="S641" s="1" t="str">
        <f>Potentials!M639</f>
      </c>
      <c r="T641" s="47" t="str">
        <f>IF(INDEX(Potentials!$A$1:$O$1000,MATCH(R641,Potentials!$A$1:$A$1000,0),MATCH("Origine setup",Potentials!$A$1:$O$1,0))&lt;&gt;"",0,
IF($A$2="Tous",
IF(AND($R$2=0,$S$2=0,DATE(YEAR(S641),MONTH(S641),DAY(S641))&gt;=$O$6,(DATE(YEAR(S641),MONTH(S641),DAY(S641))&lt;=$O$3),LEFT(R641,3)="PRA"),1,
IF(AND($R$2&lt;&gt;0,$S$2&lt;&gt;0,DATE(YEAR(S641),MONTH(S641),DAY(S641))&gt;=$R$2,(DATE(YEAR(S641),MONTH(S641),DAY(S641))&lt;=$S$2),LEFT(R641,3)="PRA"),1,0)),
IF(AND($R$2=0,$S$2=0,DATE(YEAR(S641),MONTH(S641),DAY(S641))&gt;=$O$6,(DATE(YEAR(S641),MONTH(S641),DAY(S641))&lt;=$O$3),INDEX(Potentials!$A$1:$O$1000,MATCH(R641,Potentials!$A$1:$A$1000,0),MATCH("Groupe",Potentials!$A$1:$O$1,0))=$A$2,LEFT(R641,3)="PRA"),1,
IF(AND($R$2&lt;&gt;0,$S$2&lt;&gt;0,DATE(YEAR(S641),MONTH(S641),DAY(S641))&gt;=$R$2,(DATE(YEAR(S641),MONTH(S641),DAY(S641))&lt;=$S$2),INDEX(Potentials!$A$1:$O$1000,MATCH(R641,Potentials!$A$1:$A$1000,0),MATCH("Groupe",Potentials!$A$1:$O$1,0))=$A$2,LEFT(R641,3)="PRA"),1,0))))</f>
      </c>
      <c r="U641" s="47" t="str">
        <f>IF(T641&lt;&gt;0,SUM($T$4:T641),0)</f>
      </c>
      <c r="V641" s="1"/>
      <c r="W641" s="17"/>
      <c r="Y641" t="str">
        <f>Projects!A639</f>
      </c>
      <c r="Z641" s="1" t="str">
        <f>Projects!I639</f>
      </c>
      <c r="AA641" s="47" t="str">
        <f>IF($A$2="Tous",
IF(AND($Y$2=0,$Z$2=0,DATE(YEAR(Z641),MONTH(Z641),DAY(Z641))&gt;=$O$6,(DATE(YEAR(Z641),MONTH(Z641),DAY(Z641))&lt;=$O$3)),1,
IF(AND($Y$2&lt;&gt;0,$Z$2&lt;&gt;0,DATE(YEAR(Z641),MONTH(Z641),DAY(Z641))&gt;=$Y$2,(DATE(YEAR(Z641),MONTH(Z641),DAY(Z641))&lt;=$Z$2)),1,0)),
IF(AND($Y$2=0,$Z$2=0,DATE(YEAR(Z641),MONTH(Z641),DAY(Z641))&gt;=$O$6,(DATE(YEAR(Z641),MONTH(Z641),DAY(Z641))&lt;=$O$3),INDEX(Projects!$A$1:$O$1000,MATCH(Y641,Projects!$A$1:$A$1000,0),MATCH("Groupe",Projects!$A$1:$O$1,0))=$A$2),1,
IF(AND($Y$2&lt;&gt;0,$Z$2&lt;&gt;0,DATE(YEAR(Z641),MONTH(Z641),DAY(Z641))&gt;=$Y$2,(DATE(YEAR(Z641),MONTH(Z641),DAY(Z641))&lt;=$Z$2),INDEX(Projects!$A$1:$O$1000,MATCH(Y641,Projects!$A$1:$A$1000,0),MATCH("Groupe",Projects!$A$1:$O$1,0))=$A$2),1,0)))</f>
      </c>
      <c r="AB641" s="47" t="str">
        <f>IF(AA641&lt;&gt;0,SUM($AA$4:AA641),0)</f>
      </c>
      <c r="AC641" s="1"/>
      <c r="AD641" s="17"/>
      <c r="AF641" t="str">
        <f>Projects!A639</f>
      </c>
      <c r="AG641" s="1" t="str">
        <f>Projects!D639</f>
      </c>
      <c r="AH641" s="47" t="str">
        <f>IF($A$2="Tous",
IF(AND($AF$2=0,$AG$2=0,DATE(YEAR(AG641),MONTH(AG641),DAY(AG641))&gt;=$O$6,(DATE(YEAR(AG641),MONTH(AG641),DAY(AG641))&lt;=$O$3)),1,
IF(AND($AF$2&lt;&gt;0,$AG$2&lt;&gt;0,DATE(YEAR(AG641),MONTH(AG641),DAY(AG641))&gt;=$AF$2,(DATE(YEAR(AG641),MONTH(AG641),DAY(AG641))&lt;=$AG$2)),1,0)),
IF(AND($AF$2=0,$AG$2=0,DATE(YEAR(AG641),MONTH(AG641),DAY(AG641))&gt;=$O$6,(DATE(YEAR(AG641),MONTH(AG641),DAY(AG641))&lt;=$O$3),INDEX(Projects!$A$1:$O$1000,MATCH(AF641,Projects!$A$1:$A$1000,0),MATCH("Groupe",Projects!$A$1:$O$1,0))=$A$2),1,
IF(AND($AF$2&lt;&gt;0,$AG$2&lt;&gt;0,DATE(YEAR(AG641),MONTH(AG641),DAY(AG641))&gt;=$AF$2,(DATE(YEAR(AG641),MONTH(AG641),DAY(AG641))&lt;=$AG$2),INDEX(Projects!$A$1:$O$1000,MATCH(AF641,Projects!$A$1:$A$1000,0),MATCH("Groupe",Projects!$A$1:$O$1,0))=$A$2),1,0)))</f>
      </c>
      <c r="AI641" s="47" t="str">
        <f>IF(AH641&lt;&gt;0,SUM($AH$4:AH641),0)</f>
      </c>
      <c r="AJ641" s="1"/>
      <c r="AK641" s="17"/>
      <c r="AM641" t="str">
        <f>Potentials!A639</f>
      </c>
      <c r="AN641" s="1" t="str">
        <f>Potentials!L639</f>
      </c>
      <c r="AO641" s="47" t="str">
        <f>IF(INDEX(Potentials!$A$1:$O$1000,MATCH(R641,Potentials!$A$1:$A$1000,0),MATCH("Origine setup",Potentials!$A$1:$O$1,0))&lt;&gt;"",0,
IF($A$2="Tous",
IF(AND($AM$2=0,$AN$2=0,DATE(YEAR(AN641),MONTH(AN641),DAY(AN641))&gt;=$O$6,(DATE(YEAR(AN641),MONTH(AN641),DAY(AN641))&lt;=$O$3),INDEX(Potentials!$A$1:$O$10000,MATCH(AM641,Potentials!$A$1:$A$1000,0),MATCH("Statut",Potentials!$A$1:$O$1,0))="9 -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IF(AND($AM$2&lt;&gt;0,$AN$2&lt;&gt;0,DATE(YEAR(AN641),MONTH(AN641),DAY(AN641))&gt;=$AM$2,(DATE(YEAR(AN641),MONTH(AN641),DAY(AN641))&lt;=$AN$2),INDEX(Potentials!$A$1:$O$10000,MATCH(AM641,Potentials!$A$1:$A$1000,0),MATCH("Statut",Potentials!$A$1:$O$1,0))="9 - Perdu"),1,0)),
IF(AND($AM$2=0,$AN$2=0,DATE(YEAR(AN641),MONTH(AN641),DAY(AN641))&gt;=$O$6,(DATE(YEAR(AN641),MONTH(AN641),DAY(AN641))&lt;=$O$3),INDEX(Potentials!$A$1:$O$1000,MATCH(AM641,Potentials!$A$1:$A$1000,0),MATCH("Groupe",Potentials!$A$1:$O$1,0))=$A$2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,MATCH(AM641,Potentials!$A$1:$A$1000,0),MATCH("Groupe",Potentials!$A$1:$O$1,0))=$A$2,INDEX(Potentials!$A$1:$O$10000,MATCH(AM641,Potentials!$A$1:$A$1000,0),MATCH("Statut",Potentials!$A$1:$O$1,0))="9 - Perdu"),1,0))))</f>
      </c>
      <c r="AP641" s="47" t="str">
        <f>IF(AO641&lt;&gt;0,SUM($AO$4:AO641),0)</f>
      </c>
      <c r="AQ641" s="1"/>
      <c r="AR641" s="17"/>
      <c r="AT641" t="str">
        <f>IF(COUNTIF($AT$4:AT640,Potentials!B639)&gt;0,"",Potentials!B639)</f>
      </c>
      <c r="AU641" s="2" t="str">
        <f t="array" ref="AU641" aca="1" ca="1">IF($A$2="Tous",SUMPRODUCT((Potentials!$F$2:$F$2000)*(Potentials!$B$2:$B$2000=AT641)*(Potentials!$E$2:$E$2000&lt;&gt;"8 - Gagne")*(Potentials!$E$2:$E$2000&lt;&gt;"9 - Perdu")*(Potentials!$E$2:$E$2000&lt;&gt;"10 - Gele"))
+SUMPRODUCT((Potentials!$F$2:$F$2000=0)*(Potentials!$B$2:$B$2000=AT641)*(Potentials!$D$2:$D$2000)*(Potentials!$E$2:$E$2000&lt;&gt;"8 - Gagne")*(Potentials!$E$2:$E$2000&lt;&gt;"9 - Perdu")*(Potentials!$E$2:$E$2000&lt;&gt;"10 - Gele")),
SUMPRODUCT((Potentials!$F$2:$F$2000)*(Potentials!$B$2:$B$2000=AT641)*(Potentials!$E$2:$E$2000&lt;&gt;"8 - Gagne")*(Potentials!$E$2:$E$2000&lt;&gt;"9 - Perdu")*(Potentials!$E$2:$E$2000&lt;&gt;"10 - Gele")*(Potentials!$O$2:$O$2000=$A$2))
+SUMPRODUCT((Potentials!$F$2:$F$2000=0)*(Potentials!$B$2:$B$2000=AT641)*(Potentials!$D$2:$D$2000)*(Potentials!$E$2:$E$2000&lt;&gt;"8 - Gagne")*(Potentials!$E$2:$E$2000&lt;&gt;"9 - Perdu")*(Potentials!$E$2:$E$2000&lt;&gt;"10 - Gele")*(Potentials!$O$2:$O$2000=$A$2)))</f>
      </c>
      <c r="BA641" t="str">
        <f>Potentials!A639</f>
      </c>
      <c r="BB641" s="2" t="str">
        <f t="array" ref="BB641" aca="1" ca="1">IF($A$2="Tous",SUMPRODUCT((Potentials!$F$2:$F$2000)*(Potentials!$A$2:$A$2000=BA641)*(Potentials!$E$2:$E$2000&lt;&gt;"8 - Gagne")*(Potentials!$E$2:$E$2000&lt;&gt;"9 - Perdu")*(Potentials!$E$2:$E$2000&lt;&gt;"10 - Gele"))
+SUMPRODUCT((Potentials!$F$2:$F$2000=0)*(Potentials!$A$2:$A$2000=BA641)*(Potentials!$D$2:$D$2000)*(Potentials!$E$2:$E$2000&lt;&gt;"8 - Gagne")*(Potentials!$E$2:$E$2000&lt;&gt;"9 - Perdu")*(Potentials!$E$2:$E$2000&lt;&gt;"10 - Gele")),
SUMPRODUCT((Potentials!$F$2:$F$2000)*(Potentials!$A$2:$A$2000=BA641)*(Potentials!$E$2:$E$2000&lt;&gt;"8 - Gagne")*(Potentials!$E$2:$E$2000&lt;&gt;"9 - Perdu")*(Potentials!$E$2:$E$2000&lt;&gt;"10 - Gele")*(Potentials!$O$2:$O$2000=$A$2))
+SUMPRODUCT((Potentials!$F$2:$F$2000=0)*(Potentials!$A$2:$A$2000=BA641)*(Potentials!$D$2:$D$2000)*(Potentials!$E$2:$E$2000&lt;&gt;"8 - Gagne")*(Potentials!$E$2:$E$2000&lt;&gt;"9 - Perdu")*(Potentials!$E$2:$E$2000&lt;&gt;"10 - Gele")*(Potentials!$O$2:$O$2000=$A$2)))</f>
      </c>
    </row>
    <row r="642" spans="1:113">
      <c r="R642" t="str">
        <f>Potentials!A640</f>
      </c>
      <c r="S642" s="1" t="str">
        <f>Potentials!M640</f>
      </c>
      <c r="T642" s="47" t="str">
        <f>IF(INDEX(Potentials!$A$1:$O$1000,MATCH(R642,Potentials!$A$1:$A$1000,0),MATCH("Origine setup",Potentials!$A$1:$O$1,0))&lt;&gt;"",0,
IF($A$2="Tous",
IF(AND($R$2=0,$S$2=0,DATE(YEAR(S642),MONTH(S642),DAY(S642))&gt;=$O$6,(DATE(YEAR(S642),MONTH(S642),DAY(S642))&lt;=$O$3),LEFT(R642,3)="PRA"),1,
IF(AND($R$2&lt;&gt;0,$S$2&lt;&gt;0,DATE(YEAR(S642),MONTH(S642),DAY(S642))&gt;=$R$2,(DATE(YEAR(S642),MONTH(S642),DAY(S642))&lt;=$S$2),LEFT(R642,3)="PRA"),1,0)),
IF(AND($R$2=0,$S$2=0,DATE(YEAR(S642),MONTH(S642),DAY(S642))&gt;=$O$6,(DATE(YEAR(S642),MONTH(S642),DAY(S642))&lt;=$O$3),INDEX(Potentials!$A$1:$O$1000,MATCH(R642,Potentials!$A$1:$A$1000,0),MATCH("Groupe",Potentials!$A$1:$O$1,0))=$A$2,LEFT(R642,3)="PRA"),1,
IF(AND($R$2&lt;&gt;0,$S$2&lt;&gt;0,DATE(YEAR(S642),MONTH(S642),DAY(S642))&gt;=$R$2,(DATE(YEAR(S642),MONTH(S642),DAY(S642))&lt;=$S$2),INDEX(Potentials!$A$1:$O$1000,MATCH(R642,Potentials!$A$1:$A$1000,0),MATCH("Groupe",Potentials!$A$1:$O$1,0))=$A$2,LEFT(R642,3)="PRA"),1,0))))</f>
      </c>
      <c r="U642" s="47" t="str">
        <f>IF(T642&lt;&gt;0,SUM($T$4:T642),0)</f>
      </c>
      <c r="V642" s="1"/>
      <c r="W642" s="17"/>
      <c r="Y642" t="str">
        <f>Projects!A640</f>
      </c>
      <c r="Z642" s="1" t="str">
        <f>Projects!I640</f>
      </c>
      <c r="AA642" s="47" t="str">
        <f>IF($A$2="Tous",
IF(AND($Y$2=0,$Z$2=0,DATE(YEAR(Z642),MONTH(Z642),DAY(Z642))&gt;=$O$6,(DATE(YEAR(Z642),MONTH(Z642),DAY(Z642))&lt;=$O$3)),1,
IF(AND($Y$2&lt;&gt;0,$Z$2&lt;&gt;0,DATE(YEAR(Z642),MONTH(Z642),DAY(Z642))&gt;=$Y$2,(DATE(YEAR(Z642),MONTH(Z642),DAY(Z642))&lt;=$Z$2)),1,0)),
IF(AND($Y$2=0,$Z$2=0,DATE(YEAR(Z642),MONTH(Z642),DAY(Z642))&gt;=$O$6,(DATE(YEAR(Z642),MONTH(Z642),DAY(Z642))&lt;=$O$3),INDEX(Projects!$A$1:$O$1000,MATCH(Y642,Projects!$A$1:$A$1000,0),MATCH("Groupe",Projects!$A$1:$O$1,0))=$A$2),1,
IF(AND($Y$2&lt;&gt;0,$Z$2&lt;&gt;0,DATE(YEAR(Z642),MONTH(Z642),DAY(Z642))&gt;=$Y$2,(DATE(YEAR(Z642),MONTH(Z642),DAY(Z642))&lt;=$Z$2),INDEX(Projects!$A$1:$O$1000,MATCH(Y642,Projects!$A$1:$A$1000,0),MATCH("Groupe",Projects!$A$1:$O$1,0))=$A$2),1,0)))</f>
      </c>
      <c r="AB642" s="47" t="str">
        <f>IF(AA642&lt;&gt;0,SUM($AA$4:AA642),0)</f>
      </c>
      <c r="AC642" s="1"/>
      <c r="AD642" s="17"/>
      <c r="AF642" t="str">
        <f>Projects!A640</f>
      </c>
      <c r="AG642" s="1" t="str">
        <f>Projects!D640</f>
      </c>
      <c r="AH642" s="47" t="str">
        <f>IF($A$2="Tous",
IF(AND($AF$2=0,$AG$2=0,DATE(YEAR(AG642),MONTH(AG642),DAY(AG642))&gt;=$O$6,(DATE(YEAR(AG642),MONTH(AG642),DAY(AG642))&lt;=$O$3)),1,
IF(AND($AF$2&lt;&gt;0,$AG$2&lt;&gt;0,DATE(YEAR(AG642),MONTH(AG642),DAY(AG642))&gt;=$AF$2,(DATE(YEAR(AG642),MONTH(AG642),DAY(AG642))&lt;=$AG$2)),1,0)),
IF(AND($AF$2=0,$AG$2=0,DATE(YEAR(AG642),MONTH(AG642),DAY(AG642))&gt;=$O$6,(DATE(YEAR(AG642),MONTH(AG642),DAY(AG642))&lt;=$O$3),INDEX(Projects!$A$1:$O$1000,MATCH(AF642,Projects!$A$1:$A$1000,0),MATCH("Groupe",Projects!$A$1:$O$1,0))=$A$2),1,
IF(AND($AF$2&lt;&gt;0,$AG$2&lt;&gt;0,DATE(YEAR(AG642),MONTH(AG642),DAY(AG642))&gt;=$AF$2,(DATE(YEAR(AG642),MONTH(AG642),DAY(AG642))&lt;=$AG$2),INDEX(Projects!$A$1:$O$1000,MATCH(AF642,Projects!$A$1:$A$1000,0),MATCH("Groupe",Projects!$A$1:$O$1,0))=$A$2),1,0)))</f>
      </c>
      <c r="AI642" s="47" t="str">
        <f>IF(AH642&lt;&gt;0,SUM($AH$4:AH642),0)</f>
      </c>
      <c r="AJ642" s="1"/>
      <c r="AK642" s="17"/>
      <c r="AM642" t="str">
        <f>Potentials!A640</f>
      </c>
      <c r="AN642" s="1" t="str">
        <f>Potentials!L640</f>
      </c>
      <c r="AO642" s="47" t="str">
        <f>IF(INDEX(Potentials!$A$1:$O$1000,MATCH(R642,Potentials!$A$1:$A$1000,0),MATCH("Origine setup",Potentials!$A$1:$O$1,0))&lt;&gt;"",0,
IF($A$2="Tous",
IF(AND($AM$2=0,$AN$2=0,DATE(YEAR(AN642),MONTH(AN642),DAY(AN642))&gt;=$O$6,(DATE(YEAR(AN642),MONTH(AN642),DAY(AN642))&lt;=$O$3),INDEX(Potentials!$A$1:$O$10000,MATCH(AM642,Potentials!$A$1:$A$1000,0),MATCH("Statut",Potentials!$A$1:$O$1,0))="9 -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IF(AND($AM$2&lt;&gt;0,$AN$2&lt;&gt;0,DATE(YEAR(AN642),MONTH(AN642),DAY(AN642))&gt;=$AM$2,(DATE(YEAR(AN642),MONTH(AN642),DAY(AN642))&lt;=$AN$2),INDEX(Potentials!$A$1:$O$10000,MATCH(AM642,Potentials!$A$1:$A$1000,0),MATCH("Statut",Potentials!$A$1:$O$1,0))="9 - Perdu"),1,0)),
IF(AND($AM$2=0,$AN$2=0,DATE(YEAR(AN642),MONTH(AN642),DAY(AN642))&gt;=$O$6,(DATE(YEAR(AN642),MONTH(AN642),DAY(AN642))&lt;=$O$3),INDEX(Potentials!$A$1:$O$1000,MATCH(AM642,Potentials!$A$1:$A$1000,0),MATCH("Groupe",Potentials!$A$1:$O$1,0))=$A$2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,MATCH(AM642,Potentials!$A$1:$A$1000,0),MATCH("Groupe",Potentials!$A$1:$O$1,0))=$A$2,INDEX(Potentials!$A$1:$O$10000,MATCH(AM642,Potentials!$A$1:$A$1000,0),MATCH("Statut",Potentials!$A$1:$O$1,0))="9 - Perdu"),1,0))))</f>
      </c>
      <c r="AP642" s="47" t="str">
        <f>IF(AO642&lt;&gt;0,SUM($AO$4:AO642),0)</f>
      </c>
      <c r="AQ642" s="1"/>
      <c r="AR642" s="17"/>
      <c r="AT642" t="str">
        <f>IF(COUNTIF($AT$4:AT641,Potentials!B640)&gt;0,"",Potentials!B640)</f>
      </c>
      <c r="AU642" s="2" t="str">
        <f t="array" ref="AU642" aca="1" ca="1">IF($A$2="Tous",SUMPRODUCT((Potentials!$F$2:$F$2000)*(Potentials!$B$2:$B$2000=AT642)*(Potentials!$E$2:$E$2000&lt;&gt;"8 - Gagne")*(Potentials!$E$2:$E$2000&lt;&gt;"9 - Perdu")*(Potentials!$E$2:$E$2000&lt;&gt;"10 - Gele"))
+SUMPRODUCT((Potentials!$F$2:$F$2000=0)*(Potentials!$B$2:$B$2000=AT642)*(Potentials!$D$2:$D$2000)*(Potentials!$E$2:$E$2000&lt;&gt;"8 - Gagne")*(Potentials!$E$2:$E$2000&lt;&gt;"9 - Perdu")*(Potentials!$E$2:$E$2000&lt;&gt;"10 - Gele")),
SUMPRODUCT((Potentials!$F$2:$F$2000)*(Potentials!$B$2:$B$2000=AT642)*(Potentials!$E$2:$E$2000&lt;&gt;"8 - Gagne")*(Potentials!$E$2:$E$2000&lt;&gt;"9 - Perdu")*(Potentials!$E$2:$E$2000&lt;&gt;"10 - Gele")*(Potentials!$O$2:$O$2000=$A$2))
+SUMPRODUCT((Potentials!$F$2:$F$2000=0)*(Potentials!$B$2:$B$2000=AT642)*(Potentials!$D$2:$D$2000)*(Potentials!$E$2:$E$2000&lt;&gt;"8 - Gagne")*(Potentials!$E$2:$E$2000&lt;&gt;"9 - Perdu")*(Potentials!$E$2:$E$2000&lt;&gt;"10 - Gele")*(Potentials!$O$2:$O$2000=$A$2)))</f>
      </c>
      <c r="BA642" t="str">
        <f>Potentials!A640</f>
      </c>
      <c r="BB642" s="2" t="str">
        <f t="array" ref="BB642" aca="1" ca="1">IF($A$2="Tous",SUMPRODUCT((Potentials!$F$2:$F$2000)*(Potentials!$A$2:$A$2000=BA642)*(Potentials!$E$2:$E$2000&lt;&gt;"8 - Gagne")*(Potentials!$E$2:$E$2000&lt;&gt;"9 - Perdu")*(Potentials!$E$2:$E$2000&lt;&gt;"10 - Gele"))
+SUMPRODUCT((Potentials!$F$2:$F$2000=0)*(Potentials!$A$2:$A$2000=BA642)*(Potentials!$D$2:$D$2000)*(Potentials!$E$2:$E$2000&lt;&gt;"8 - Gagne")*(Potentials!$E$2:$E$2000&lt;&gt;"9 - Perdu")*(Potentials!$E$2:$E$2000&lt;&gt;"10 - Gele")),
SUMPRODUCT((Potentials!$F$2:$F$2000)*(Potentials!$A$2:$A$2000=BA642)*(Potentials!$E$2:$E$2000&lt;&gt;"8 - Gagne")*(Potentials!$E$2:$E$2000&lt;&gt;"9 - Perdu")*(Potentials!$E$2:$E$2000&lt;&gt;"10 - Gele")*(Potentials!$O$2:$O$2000=$A$2))
+SUMPRODUCT((Potentials!$F$2:$F$2000=0)*(Potentials!$A$2:$A$2000=BA642)*(Potentials!$D$2:$D$2000)*(Potentials!$E$2:$E$2000&lt;&gt;"8 - Gagne")*(Potentials!$E$2:$E$2000&lt;&gt;"9 - Perdu")*(Potentials!$E$2:$E$2000&lt;&gt;"10 - Gele")*(Potentials!$O$2:$O$2000=$A$2)))</f>
      </c>
    </row>
    <row r="643" spans="1:113">
      <c r="R643" t="str">
        <f>Potentials!A641</f>
      </c>
      <c r="S643" s="1" t="str">
        <f>Potentials!M641</f>
      </c>
      <c r="T643" s="47" t="str">
        <f>IF(INDEX(Potentials!$A$1:$O$1000,MATCH(R643,Potentials!$A$1:$A$1000,0),MATCH("Origine setup",Potentials!$A$1:$O$1,0))&lt;&gt;"",0,
IF($A$2="Tous",
IF(AND($R$2=0,$S$2=0,DATE(YEAR(S643),MONTH(S643),DAY(S643))&gt;=$O$6,(DATE(YEAR(S643),MONTH(S643),DAY(S643))&lt;=$O$3),LEFT(R643,3)="PRA"),1,
IF(AND($R$2&lt;&gt;0,$S$2&lt;&gt;0,DATE(YEAR(S643),MONTH(S643),DAY(S643))&gt;=$R$2,(DATE(YEAR(S643),MONTH(S643),DAY(S643))&lt;=$S$2),LEFT(R643,3)="PRA"),1,0)),
IF(AND($R$2=0,$S$2=0,DATE(YEAR(S643),MONTH(S643),DAY(S643))&gt;=$O$6,(DATE(YEAR(S643),MONTH(S643),DAY(S643))&lt;=$O$3),INDEX(Potentials!$A$1:$O$1000,MATCH(R643,Potentials!$A$1:$A$1000,0),MATCH("Groupe",Potentials!$A$1:$O$1,0))=$A$2,LEFT(R643,3)="PRA"),1,
IF(AND($R$2&lt;&gt;0,$S$2&lt;&gt;0,DATE(YEAR(S643),MONTH(S643),DAY(S643))&gt;=$R$2,(DATE(YEAR(S643),MONTH(S643),DAY(S643))&lt;=$S$2),INDEX(Potentials!$A$1:$O$1000,MATCH(R643,Potentials!$A$1:$A$1000,0),MATCH("Groupe",Potentials!$A$1:$O$1,0))=$A$2,LEFT(R643,3)="PRA"),1,0))))</f>
      </c>
      <c r="U643" s="47" t="str">
        <f>IF(T643&lt;&gt;0,SUM($T$4:T643),0)</f>
      </c>
      <c r="V643" s="1"/>
      <c r="W643" s="17"/>
      <c r="Y643" t="str">
        <f>Projects!A641</f>
      </c>
      <c r="Z643" s="1" t="str">
        <f>Projects!I641</f>
      </c>
      <c r="AA643" s="47" t="str">
        <f>IF($A$2="Tous",
IF(AND($Y$2=0,$Z$2=0,DATE(YEAR(Z643),MONTH(Z643),DAY(Z643))&gt;=$O$6,(DATE(YEAR(Z643),MONTH(Z643),DAY(Z643))&lt;=$O$3)),1,
IF(AND($Y$2&lt;&gt;0,$Z$2&lt;&gt;0,DATE(YEAR(Z643),MONTH(Z643),DAY(Z643))&gt;=$Y$2,(DATE(YEAR(Z643),MONTH(Z643),DAY(Z643))&lt;=$Z$2)),1,0)),
IF(AND($Y$2=0,$Z$2=0,DATE(YEAR(Z643),MONTH(Z643),DAY(Z643))&gt;=$O$6,(DATE(YEAR(Z643),MONTH(Z643),DAY(Z643))&lt;=$O$3),INDEX(Projects!$A$1:$O$1000,MATCH(Y643,Projects!$A$1:$A$1000,0),MATCH("Groupe",Projects!$A$1:$O$1,0))=$A$2),1,
IF(AND($Y$2&lt;&gt;0,$Z$2&lt;&gt;0,DATE(YEAR(Z643),MONTH(Z643),DAY(Z643))&gt;=$Y$2,(DATE(YEAR(Z643),MONTH(Z643),DAY(Z643))&lt;=$Z$2),INDEX(Projects!$A$1:$O$1000,MATCH(Y643,Projects!$A$1:$A$1000,0),MATCH("Groupe",Projects!$A$1:$O$1,0))=$A$2),1,0)))</f>
      </c>
      <c r="AB643" s="47" t="str">
        <f>IF(AA643&lt;&gt;0,SUM($AA$4:AA643),0)</f>
      </c>
      <c r="AC643" s="1"/>
      <c r="AD643" s="17"/>
      <c r="AF643" t="str">
        <f>Projects!A641</f>
      </c>
      <c r="AG643" s="1" t="str">
        <f>Projects!D641</f>
      </c>
      <c r="AH643" s="47" t="str">
        <f>IF($A$2="Tous",
IF(AND($AF$2=0,$AG$2=0,DATE(YEAR(AG643),MONTH(AG643),DAY(AG643))&gt;=$O$6,(DATE(YEAR(AG643),MONTH(AG643),DAY(AG643))&lt;=$O$3)),1,
IF(AND($AF$2&lt;&gt;0,$AG$2&lt;&gt;0,DATE(YEAR(AG643),MONTH(AG643),DAY(AG643))&gt;=$AF$2,(DATE(YEAR(AG643),MONTH(AG643),DAY(AG643))&lt;=$AG$2)),1,0)),
IF(AND($AF$2=0,$AG$2=0,DATE(YEAR(AG643),MONTH(AG643),DAY(AG643))&gt;=$O$6,(DATE(YEAR(AG643),MONTH(AG643),DAY(AG643))&lt;=$O$3),INDEX(Projects!$A$1:$O$1000,MATCH(AF643,Projects!$A$1:$A$1000,0),MATCH("Groupe",Projects!$A$1:$O$1,0))=$A$2),1,
IF(AND($AF$2&lt;&gt;0,$AG$2&lt;&gt;0,DATE(YEAR(AG643),MONTH(AG643),DAY(AG643))&gt;=$AF$2,(DATE(YEAR(AG643),MONTH(AG643),DAY(AG643))&lt;=$AG$2),INDEX(Projects!$A$1:$O$1000,MATCH(AF643,Projects!$A$1:$A$1000,0),MATCH("Groupe",Projects!$A$1:$O$1,0))=$A$2),1,0)))</f>
      </c>
      <c r="AI643" s="47" t="str">
        <f>IF(AH643&lt;&gt;0,SUM($AH$4:AH643),0)</f>
      </c>
      <c r="AJ643" s="1"/>
      <c r="AK643" s="17"/>
      <c r="AM643" t="str">
        <f>Potentials!A641</f>
      </c>
      <c r="AN643" s="1" t="str">
        <f>Potentials!L641</f>
      </c>
      <c r="AO643" s="47" t="str">
        <f>IF(INDEX(Potentials!$A$1:$O$1000,MATCH(R643,Potentials!$A$1:$A$1000,0),MATCH("Origine setup",Potentials!$A$1:$O$1,0))&lt;&gt;"",0,
IF($A$2="Tous",
IF(AND($AM$2=0,$AN$2=0,DATE(YEAR(AN643),MONTH(AN643),DAY(AN643))&gt;=$O$6,(DATE(YEAR(AN643),MONTH(AN643),DAY(AN643))&lt;=$O$3),INDEX(Potentials!$A$1:$O$10000,MATCH(AM643,Potentials!$A$1:$A$1000,0),MATCH("Statut",Potentials!$A$1:$O$1,0))="9 -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IF(AND($AM$2&lt;&gt;0,$AN$2&lt;&gt;0,DATE(YEAR(AN643),MONTH(AN643),DAY(AN643))&gt;=$AM$2,(DATE(YEAR(AN643),MONTH(AN643),DAY(AN643))&lt;=$AN$2),INDEX(Potentials!$A$1:$O$10000,MATCH(AM643,Potentials!$A$1:$A$1000,0),MATCH("Statut",Potentials!$A$1:$O$1,0))="9 - Perdu"),1,0)),
IF(AND($AM$2=0,$AN$2=0,DATE(YEAR(AN643),MONTH(AN643),DAY(AN643))&gt;=$O$6,(DATE(YEAR(AN643),MONTH(AN643),DAY(AN643))&lt;=$O$3),INDEX(Potentials!$A$1:$O$1000,MATCH(AM643,Potentials!$A$1:$A$1000,0),MATCH("Groupe",Potentials!$A$1:$O$1,0))=$A$2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,MATCH(AM643,Potentials!$A$1:$A$1000,0),MATCH("Groupe",Potentials!$A$1:$O$1,0))=$A$2,INDEX(Potentials!$A$1:$O$10000,MATCH(AM643,Potentials!$A$1:$A$1000,0),MATCH("Statut",Potentials!$A$1:$O$1,0))="9 - Perdu"),1,0))))</f>
      </c>
      <c r="AP643" s="47" t="str">
        <f>IF(AO643&lt;&gt;0,SUM($AO$4:AO643),0)</f>
      </c>
      <c r="AQ643" s="1"/>
      <c r="AR643" s="17"/>
      <c r="AT643" t="str">
        <f>IF(COUNTIF($AT$4:AT642,Potentials!B641)&gt;0,"",Potentials!B641)</f>
      </c>
      <c r="AU643" s="2" t="str">
        <f t="array" ref="AU643" aca="1" ca="1">IF($A$2="Tous",SUMPRODUCT((Potentials!$F$2:$F$2000)*(Potentials!$B$2:$B$2000=AT643)*(Potentials!$E$2:$E$2000&lt;&gt;"8 - Gagne")*(Potentials!$E$2:$E$2000&lt;&gt;"9 - Perdu")*(Potentials!$E$2:$E$2000&lt;&gt;"10 - Gele"))
+SUMPRODUCT((Potentials!$F$2:$F$2000=0)*(Potentials!$B$2:$B$2000=AT643)*(Potentials!$D$2:$D$2000)*(Potentials!$E$2:$E$2000&lt;&gt;"8 - Gagne")*(Potentials!$E$2:$E$2000&lt;&gt;"9 - Perdu")*(Potentials!$E$2:$E$2000&lt;&gt;"10 - Gele")),
SUMPRODUCT((Potentials!$F$2:$F$2000)*(Potentials!$B$2:$B$2000=AT643)*(Potentials!$E$2:$E$2000&lt;&gt;"8 - Gagne")*(Potentials!$E$2:$E$2000&lt;&gt;"9 - Perdu")*(Potentials!$E$2:$E$2000&lt;&gt;"10 - Gele")*(Potentials!$O$2:$O$2000=$A$2))
+SUMPRODUCT((Potentials!$F$2:$F$2000=0)*(Potentials!$B$2:$B$2000=AT643)*(Potentials!$D$2:$D$2000)*(Potentials!$E$2:$E$2000&lt;&gt;"8 - Gagne")*(Potentials!$E$2:$E$2000&lt;&gt;"9 - Perdu")*(Potentials!$E$2:$E$2000&lt;&gt;"10 - Gele")*(Potentials!$O$2:$O$2000=$A$2)))</f>
      </c>
      <c r="BA643" t="str">
        <f>Potentials!A641</f>
      </c>
      <c r="BB643" s="2" t="str">
        <f t="array" ref="BB643" aca="1" ca="1">IF($A$2="Tous",SUMPRODUCT((Potentials!$F$2:$F$2000)*(Potentials!$A$2:$A$2000=BA643)*(Potentials!$E$2:$E$2000&lt;&gt;"8 - Gagne")*(Potentials!$E$2:$E$2000&lt;&gt;"9 - Perdu")*(Potentials!$E$2:$E$2000&lt;&gt;"10 - Gele"))
+SUMPRODUCT((Potentials!$F$2:$F$2000=0)*(Potentials!$A$2:$A$2000=BA643)*(Potentials!$D$2:$D$2000)*(Potentials!$E$2:$E$2000&lt;&gt;"8 - Gagne")*(Potentials!$E$2:$E$2000&lt;&gt;"9 - Perdu")*(Potentials!$E$2:$E$2000&lt;&gt;"10 - Gele")),
SUMPRODUCT((Potentials!$F$2:$F$2000)*(Potentials!$A$2:$A$2000=BA643)*(Potentials!$E$2:$E$2000&lt;&gt;"8 - Gagne")*(Potentials!$E$2:$E$2000&lt;&gt;"9 - Perdu")*(Potentials!$E$2:$E$2000&lt;&gt;"10 - Gele")*(Potentials!$O$2:$O$2000=$A$2))
+SUMPRODUCT((Potentials!$F$2:$F$2000=0)*(Potentials!$A$2:$A$2000=BA643)*(Potentials!$D$2:$D$2000)*(Potentials!$E$2:$E$2000&lt;&gt;"8 - Gagne")*(Potentials!$E$2:$E$2000&lt;&gt;"9 - Perdu")*(Potentials!$E$2:$E$2000&lt;&gt;"10 - Gele")*(Potentials!$O$2:$O$2000=$A$2)))</f>
      </c>
    </row>
    <row r="644" spans="1:113">
      <c r="R644" t="str">
        <f>Potentials!A642</f>
      </c>
      <c r="S644" s="1" t="str">
        <f>Potentials!M642</f>
      </c>
      <c r="T644" s="47" t="str">
        <f>IF(INDEX(Potentials!$A$1:$O$1000,MATCH(R644,Potentials!$A$1:$A$1000,0),MATCH("Origine setup",Potentials!$A$1:$O$1,0))&lt;&gt;"",0,
IF($A$2="Tous",
IF(AND($R$2=0,$S$2=0,DATE(YEAR(S644),MONTH(S644),DAY(S644))&gt;=$O$6,(DATE(YEAR(S644),MONTH(S644),DAY(S644))&lt;=$O$3),LEFT(R644,3)="PRA"),1,
IF(AND($R$2&lt;&gt;0,$S$2&lt;&gt;0,DATE(YEAR(S644),MONTH(S644),DAY(S644))&gt;=$R$2,(DATE(YEAR(S644),MONTH(S644),DAY(S644))&lt;=$S$2),LEFT(R644,3)="PRA"),1,0)),
IF(AND($R$2=0,$S$2=0,DATE(YEAR(S644),MONTH(S644),DAY(S644))&gt;=$O$6,(DATE(YEAR(S644),MONTH(S644),DAY(S644))&lt;=$O$3),INDEX(Potentials!$A$1:$O$1000,MATCH(R644,Potentials!$A$1:$A$1000,0),MATCH("Groupe",Potentials!$A$1:$O$1,0))=$A$2,LEFT(R644,3)="PRA"),1,
IF(AND($R$2&lt;&gt;0,$S$2&lt;&gt;0,DATE(YEAR(S644),MONTH(S644),DAY(S644))&gt;=$R$2,(DATE(YEAR(S644),MONTH(S644),DAY(S644))&lt;=$S$2),INDEX(Potentials!$A$1:$O$1000,MATCH(R644,Potentials!$A$1:$A$1000,0),MATCH("Groupe",Potentials!$A$1:$O$1,0))=$A$2,LEFT(R644,3)="PRA"),1,0))))</f>
      </c>
      <c r="U644" s="47" t="str">
        <f>IF(T644&lt;&gt;0,SUM($T$4:T644),0)</f>
      </c>
      <c r="V644" s="1"/>
      <c r="W644" s="17"/>
      <c r="Y644" t="str">
        <f>Projects!A642</f>
      </c>
      <c r="Z644" s="1" t="str">
        <f>Projects!I642</f>
      </c>
      <c r="AA644" s="47" t="str">
        <f>IF($A$2="Tous",
IF(AND($Y$2=0,$Z$2=0,DATE(YEAR(Z644),MONTH(Z644),DAY(Z644))&gt;=$O$6,(DATE(YEAR(Z644),MONTH(Z644),DAY(Z644))&lt;=$O$3)),1,
IF(AND($Y$2&lt;&gt;0,$Z$2&lt;&gt;0,DATE(YEAR(Z644),MONTH(Z644),DAY(Z644))&gt;=$Y$2,(DATE(YEAR(Z644),MONTH(Z644),DAY(Z644))&lt;=$Z$2)),1,0)),
IF(AND($Y$2=0,$Z$2=0,DATE(YEAR(Z644),MONTH(Z644),DAY(Z644))&gt;=$O$6,(DATE(YEAR(Z644),MONTH(Z644),DAY(Z644))&lt;=$O$3),INDEX(Projects!$A$1:$O$1000,MATCH(Y644,Projects!$A$1:$A$1000,0),MATCH("Groupe",Projects!$A$1:$O$1,0))=$A$2),1,
IF(AND($Y$2&lt;&gt;0,$Z$2&lt;&gt;0,DATE(YEAR(Z644),MONTH(Z644),DAY(Z644))&gt;=$Y$2,(DATE(YEAR(Z644),MONTH(Z644),DAY(Z644))&lt;=$Z$2),INDEX(Projects!$A$1:$O$1000,MATCH(Y644,Projects!$A$1:$A$1000,0),MATCH("Groupe",Projects!$A$1:$O$1,0))=$A$2),1,0)))</f>
      </c>
      <c r="AB644" s="47" t="str">
        <f>IF(AA644&lt;&gt;0,SUM($AA$4:AA644),0)</f>
      </c>
      <c r="AC644" s="1"/>
      <c r="AD644" s="17"/>
      <c r="AF644" t="str">
        <f>Projects!A642</f>
      </c>
      <c r="AG644" s="1" t="str">
        <f>Projects!D642</f>
      </c>
      <c r="AH644" s="47" t="str">
        <f>IF($A$2="Tous",
IF(AND($AF$2=0,$AG$2=0,DATE(YEAR(AG644),MONTH(AG644),DAY(AG644))&gt;=$O$6,(DATE(YEAR(AG644),MONTH(AG644),DAY(AG644))&lt;=$O$3)),1,
IF(AND($AF$2&lt;&gt;0,$AG$2&lt;&gt;0,DATE(YEAR(AG644),MONTH(AG644),DAY(AG644))&gt;=$AF$2,(DATE(YEAR(AG644),MONTH(AG644),DAY(AG644))&lt;=$AG$2)),1,0)),
IF(AND($AF$2=0,$AG$2=0,DATE(YEAR(AG644),MONTH(AG644),DAY(AG644))&gt;=$O$6,(DATE(YEAR(AG644),MONTH(AG644),DAY(AG644))&lt;=$O$3),INDEX(Projects!$A$1:$O$1000,MATCH(AF644,Projects!$A$1:$A$1000,0),MATCH("Groupe",Projects!$A$1:$O$1,0))=$A$2),1,
IF(AND($AF$2&lt;&gt;0,$AG$2&lt;&gt;0,DATE(YEAR(AG644),MONTH(AG644),DAY(AG644))&gt;=$AF$2,(DATE(YEAR(AG644),MONTH(AG644),DAY(AG644))&lt;=$AG$2),INDEX(Projects!$A$1:$O$1000,MATCH(AF644,Projects!$A$1:$A$1000,0),MATCH("Groupe",Projects!$A$1:$O$1,0))=$A$2),1,0)))</f>
      </c>
      <c r="AI644" s="47" t="str">
        <f>IF(AH644&lt;&gt;0,SUM($AH$4:AH644),0)</f>
      </c>
      <c r="AJ644" s="1"/>
      <c r="AK644" s="17"/>
      <c r="AM644" t="str">
        <f>Potentials!A642</f>
      </c>
      <c r="AN644" s="1" t="str">
        <f>Potentials!L642</f>
      </c>
      <c r="AO644" s="47" t="str">
        <f>IF(INDEX(Potentials!$A$1:$O$1000,MATCH(R644,Potentials!$A$1:$A$1000,0),MATCH("Origine setup",Potentials!$A$1:$O$1,0))&lt;&gt;"",0,
IF($A$2="Tous",
IF(AND($AM$2=0,$AN$2=0,DATE(YEAR(AN644),MONTH(AN644),DAY(AN644))&gt;=$O$6,(DATE(YEAR(AN644),MONTH(AN644),DAY(AN644))&lt;=$O$3),INDEX(Potentials!$A$1:$O$10000,MATCH(AM644,Potentials!$A$1:$A$1000,0),MATCH("Statut",Potentials!$A$1:$O$1,0))="9 -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IF(AND($AM$2&lt;&gt;0,$AN$2&lt;&gt;0,DATE(YEAR(AN644),MONTH(AN644),DAY(AN644))&gt;=$AM$2,(DATE(YEAR(AN644),MONTH(AN644),DAY(AN644))&lt;=$AN$2),INDEX(Potentials!$A$1:$O$10000,MATCH(AM644,Potentials!$A$1:$A$1000,0),MATCH("Statut",Potentials!$A$1:$O$1,0))="9 - Perdu"),1,0)),
IF(AND($AM$2=0,$AN$2=0,DATE(YEAR(AN644),MONTH(AN644),DAY(AN644))&gt;=$O$6,(DATE(YEAR(AN644),MONTH(AN644),DAY(AN644))&lt;=$O$3),INDEX(Potentials!$A$1:$O$1000,MATCH(AM644,Potentials!$A$1:$A$1000,0),MATCH("Groupe",Potentials!$A$1:$O$1,0))=$A$2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,MATCH(AM644,Potentials!$A$1:$A$1000,0),MATCH("Groupe",Potentials!$A$1:$O$1,0))=$A$2,INDEX(Potentials!$A$1:$O$10000,MATCH(AM644,Potentials!$A$1:$A$1000,0),MATCH("Statut",Potentials!$A$1:$O$1,0))="9 - Perdu"),1,0))))</f>
      </c>
      <c r="AP644" s="47" t="str">
        <f>IF(AO644&lt;&gt;0,SUM($AO$4:AO644),0)</f>
      </c>
      <c r="AQ644" s="1"/>
      <c r="AR644" s="17"/>
      <c r="AT644" t="str">
        <f>IF(COUNTIF($AT$4:AT643,Potentials!B642)&gt;0,"",Potentials!B642)</f>
      </c>
      <c r="AU644" s="2" t="str">
        <f t="array" ref="AU644" aca="1" ca="1">IF($A$2="Tous",SUMPRODUCT((Potentials!$F$2:$F$2000)*(Potentials!$B$2:$B$2000=AT644)*(Potentials!$E$2:$E$2000&lt;&gt;"8 - Gagne")*(Potentials!$E$2:$E$2000&lt;&gt;"9 - Perdu")*(Potentials!$E$2:$E$2000&lt;&gt;"10 - Gele"))
+SUMPRODUCT((Potentials!$F$2:$F$2000=0)*(Potentials!$B$2:$B$2000=AT644)*(Potentials!$D$2:$D$2000)*(Potentials!$E$2:$E$2000&lt;&gt;"8 - Gagne")*(Potentials!$E$2:$E$2000&lt;&gt;"9 - Perdu")*(Potentials!$E$2:$E$2000&lt;&gt;"10 - Gele")),
SUMPRODUCT((Potentials!$F$2:$F$2000)*(Potentials!$B$2:$B$2000=AT644)*(Potentials!$E$2:$E$2000&lt;&gt;"8 - Gagne")*(Potentials!$E$2:$E$2000&lt;&gt;"9 - Perdu")*(Potentials!$E$2:$E$2000&lt;&gt;"10 - Gele")*(Potentials!$O$2:$O$2000=$A$2))
+SUMPRODUCT((Potentials!$F$2:$F$2000=0)*(Potentials!$B$2:$B$2000=AT644)*(Potentials!$D$2:$D$2000)*(Potentials!$E$2:$E$2000&lt;&gt;"8 - Gagne")*(Potentials!$E$2:$E$2000&lt;&gt;"9 - Perdu")*(Potentials!$E$2:$E$2000&lt;&gt;"10 - Gele")*(Potentials!$O$2:$O$2000=$A$2)))</f>
      </c>
      <c r="BA644" t="str">
        <f>Potentials!A642</f>
      </c>
      <c r="BB644" s="2" t="str">
        <f t="array" ref="BB644" aca="1" ca="1">IF($A$2="Tous",SUMPRODUCT((Potentials!$F$2:$F$2000)*(Potentials!$A$2:$A$2000=BA644)*(Potentials!$E$2:$E$2000&lt;&gt;"8 - Gagne")*(Potentials!$E$2:$E$2000&lt;&gt;"9 - Perdu")*(Potentials!$E$2:$E$2000&lt;&gt;"10 - Gele"))
+SUMPRODUCT((Potentials!$F$2:$F$2000=0)*(Potentials!$A$2:$A$2000=BA644)*(Potentials!$D$2:$D$2000)*(Potentials!$E$2:$E$2000&lt;&gt;"8 - Gagne")*(Potentials!$E$2:$E$2000&lt;&gt;"9 - Perdu")*(Potentials!$E$2:$E$2000&lt;&gt;"10 - Gele")),
SUMPRODUCT((Potentials!$F$2:$F$2000)*(Potentials!$A$2:$A$2000=BA644)*(Potentials!$E$2:$E$2000&lt;&gt;"8 - Gagne")*(Potentials!$E$2:$E$2000&lt;&gt;"9 - Perdu")*(Potentials!$E$2:$E$2000&lt;&gt;"10 - Gele")*(Potentials!$O$2:$O$2000=$A$2))
+SUMPRODUCT((Potentials!$F$2:$F$2000=0)*(Potentials!$A$2:$A$2000=BA644)*(Potentials!$D$2:$D$2000)*(Potentials!$E$2:$E$2000&lt;&gt;"8 - Gagne")*(Potentials!$E$2:$E$2000&lt;&gt;"9 - Perdu")*(Potentials!$E$2:$E$2000&lt;&gt;"10 - Gele")*(Potentials!$O$2:$O$2000=$A$2)))</f>
      </c>
    </row>
    <row r="645" spans="1:113">
      <c r="R645" t="str">
        <f>Potentials!A643</f>
      </c>
      <c r="S645" s="1" t="str">
        <f>Potentials!M643</f>
      </c>
      <c r="T645" s="47" t="str">
        <f>IF(INDEX(Potentials!$A$1:$O$1000,MATCH(R645,Potentials!$A$1:$A$1000,0),MATCH("Origine setup",Potentials!$A$1:$O$1,0))&lt;&gt;"",0,
IF($A$2="Tous",
IF(AND($R$2=0,$S$2=0,DATE(YEAR(S645),MONTH(S645),DAY(S645))&gt;=$O$6,(DATE(YEAR(S645),MONTH(S645),DAY(S645))&lt;=$O$3),LEFT(R645,3)="PRA"),1,
IF(AND($R$2&lt;&gt;0,$S$2&lt;&gt;0,DATE(YEAR(S645),MONTH(S645),DAY(S645))&gt;=$R$2,(DATE(YEAR(S645),MONTH(S645),DAY(S645))&lt;=$S$2),LEFT(R645,3)="PRA"),1,0)),
IF(AND($R$2=0,$S$2=0,DATE(YEAR(S645),MONTH(S645),DAY(S645))&gt;=$O$6,(DATE(YEAR(S645),MONTH(S645),DAY(S645))&lt;=$O$3),INDEX(Potentials!$A$1:$O$1000,MATCH(R645,Potentials!$A$1:$A$1000,0),MATCH("Groupe",Potentials!$A$1:$O$1,0))=$A$2,LEFT(R645,3)="PRA"),1,
IF(AND($R$2&lt;&gt;0,$S$2&lt;&gt;0,DATE(YEAR(S645),MONTH(S645),DAY(S645))&gt;=$R$2,(DATE(YEAR(S645),MONTH(S645),DAY(S645))&lt;=$S$2),INDEX(Potentials!$A$1:$O$1000,MATCH(R645,Potentials!$A$1:$A$1000,0),MATCH("Groupe",Potentials!$A$1:$O$1,0))=$A$2,LEFT(R645,3)="PRA"),1,0))))</f>
      </c>
      <c r="U645" s="47" t="str">
        <f>IF(T645&lt;&gt;0,SUM($T$4:T645),0)</f>
      </c>
      <c r="V645" s="1"/>
      <c r="W645" s="17"/>
      <c r="Y645" t="str">
        <f>Projects!A643</f>
      </c>
      <c r="Z645" s="1" t="str">
        <f>Projects!I643</f>
      </c>
      <c r="AA645" s="47" t="str">
        <f>IF($A$2="Tous",
IF(AND($Y$2=0,$Z$2=0,DATE(YEAR(Z645),MONTH(Z645),DAY(Z645))&gt;=$O$6,(DATE(YEAR(Z645),MONTH(Z645),DAY(Z645))&lt;=$O$3)),1,
IF(AND($Y$2&lt;&gt;0,$Z$2&lt;&gt;0,DATE(YEAR(Z645),MONTH(Z645),DAY(Z645))&gt;=$Y$2,(DATE(YEAR(Z645),MONTH(Z645),DAY(Z645))&lt;=$Z$2)),1,0)),
IF(AND($Y$2=0,$Z$2=0,DATE(YEAR(Z645),MONTH(Z645),DAY(Z645))&gt;=$O$6,(DATE(YEAR(Z645),MONTH(Z645),DAY(Z645))&lt;=$O$3),INDEX(Projects!$A$1:$O$1000,MATCH(Y645,Projects!$A$1:$A$1000,0),MATCH("Groupe",Projects!$A$1:$O$1,0))=$A$2),1,
IF(AND($Y$2&lt;&gt;0,$Z$2&lt;&gt;0,DATE(YEAR(Z645),MONTH(Z645),DAY(Z645))&gt;=$Y$2,(DATE(YEAR(Z645),MONTH(Z645),DAY(Z645))&lt;=$Z$2),INDEX(Projects!$A$1:$O$1000,MATCH(Y645,Projects!$A$1:$A$1000,0),MATCH("Groupe",Projects!$A$1:$O$1,0))=$A$2),1,0)))</f>
      </c>
      <c r="AB645" s="47" t="str">
        <f>IF(AA645&lt;&gt;0,SUM($AA$4:AA645),0)</f>
      </c>
      <c r="AC645" s="1"/>
      <c r="AD645" s="17"/>
      <c r="AF645" t="str">
        <f>Projects!A643</f>
      </c>
      <c r="AG645" s="1" t="str">
        <f>Projects!D643</f>
      </c>
      <c r="AH645" s="47" t="str">
        <f>IF($A$2="Tous",
IF(AND($AF$2=0,$AG$2=0,DATE(YEAR(AG645),MONTH(AG645),DAY(AG645))&gt;=$O$6,(DATE(YEAR(AG645),MONTH(AG645),DAY(AG645))&lt;=$O$3)),1,
IF(AND($AF$2&lt;&gt;0,$AG$2&lt;&gt;0,DATE(YEAR(AG645),MONTH(AG645),DAY(AG645))&gt;=$AF$2,(DATE(YEAR(AG645),MONTH(AG645),DAY(AG645))&lt;=$AG$2)),1,0)),
IF(AND($AF$2=0,$AG$2=0,DATE(YEAR(AG645),MONTH(AG645),DAY(AG645))&gt;=$O$6,(DATE(YEAR(AG645),MONTH(AG645),DAY(AG645))&lt;=$O$3),INDEX(Projects!$A$1:$O$1000,MATCH(AF645,Projects!$A$1:$A$1000,0),MATCH("Groupe",Projects!$A$1:$O$1,0))=$A$2),1,
IF(AND($AF$2&lt;&gt;0,$AG$2&lt;&gt;0,DATE(YEAR(AG645),MONTH(AG645),DAY(AG645))&gt;=$AF$2,(DATE(YEAR(AG645),MONTH(AG645),DAY(AG645))&lt;=$AG$2),INDEX(Projects!$A$1:$O$1000,MATCH(AF645,Projects!$A$1:$A$1000,0),MATCH("Groupe",Projects!$A$1:$O$1,0))=$A$2),1,0)))</f>
      </c>
      <c r="AI645" s="47" t="str">
        <f>IF(AH645&lt;&gt;0,SUM($AH$4:AH645),0)</f>
      </c>
      <c r="AJ645" s="1"/>
      <c r="AK645" s="17"/>
      <c r="AM645" t="str">
        <f>Potentials!A643</f>
      </c>
      <c r="AN645" s="1" t="str">
        <f>Potentials!L643</f>
      </c>
      <c r="AO645" s="47" t="str">
        <f>IF(INDEX(Potentials!$A$1:$O$1000,MATCH(R645,Potentials!$A$1:$A$1000,0),MATCH("Origine setup",Potentials!$A$1:$O$1,0))&lt;&gt;"",0,
IF($A$2="Tous",
IF(AND($AM$2=0,$AN$2=0,DATE(YEAR(AN645),MONTH(AN645),DAY(AN645))&gt;=$O$6,(DATE(YEAR(AN645),MONTH(AN645),DAY(AN645))&lt;=$O$3),INDEX(Potentials!$A$1:$O$10000,MATCH(AM645,Potentials!$A$1:$A$1000,0),MATCH("Statut",Potentials!$A$1:$O$1,0))="9 -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IF(AND($AM$2&lt;&gt;0,$AN$2&lt;&gt;0,DATE(YEAR(AN645),MONTH(AN645),DAY(AN645))&gt;=$AM$2,(DATE(YEAR(AN645),MONTH(AN645),DAY(AN645))&lt;=$AN$2),INDEX(Potentials!$A$1:$O$10000,MATCH(AM645,Potentials!$A$1:$A$1000,0),MATCH("Statut",Potentials!$A$1:$O$1,0))="9 - Perdu"),1,0)),
IF(AND($AM$2=0,$AN$2=0,DATE(YEAR(AN645),MONTH(AN645),DAY(AN645))&gt;=$O$6,(DATE(YEAR(AN645),MONTH(AN645),DAY(AN645))&lt;=$O$3),INDEX(Potentials!$A$1:$O$1000,MATCH(AM645,Potentials!$A$1:$A$1000,0),MATCH("Groupe",Potentials!$A$1:$O$1,0))=$A$2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,MATCH(AM645,Potentials!$A$1:$A$1000,0),MATCH("Groupe",Potentials!$A$1:$O$1,0))=$A$2,INDEX(Potentials!$A$1:$O$10000,MATCH(AM645,Potentials!$A$1:$A$1000,0),MATCH("Statut",Potentials!$A$1:$O$1,0))="9 - Perdu"),1,0))))</f>
      </c>
      <c r="AP645" s="47" t="str">
        <f>IF(AO645&lt;&gt;0,SUM($AO$4:AO645),0)</f>
      </c>
      <c r="AQ645" s="1"/>
      <c r="AR645" s="17"/>
      <c r="AT645" t="str">
        <f>IF(COUNTIF($AT$4:AT644,Potentials!B643)&gt;0,"",Potentials!B643)</f>
      </c>
      <c r="AU645" s="2" t="str">
        <f t="array" ref="AU645" aca="1" ca="1">IF($A$2="Tous",SUMPRODUCT((Potentials!$F$2:$F$2000)*(Potentials!$B$2:$B$2000=AT645)*(Potentials!$E$2:$E$2000&lt;&gt;"8 - Gagne")*(Potentials!$E$2:$E$2000&lt;&gt;"9 - Perdu")*(Potentials!$E$2:$E$2000&lt;&gt;"10 - Gele"))
+SUMPRODUCT((Potentials!$F$2:$F$2000=0)*(Potentials!$B$2:$B$2000=AT645)*(Potentials!$D$2:$D$2000)*(Potentials!$E$2:$E$2000&lt;&gt;"8 - Gagne")*(Potentials!$E$2:$E$2000&lt;&gt;"9 - Perdu")*(Potentials!$E$2:$E$2000&lt;&gt;"10 - Gele")),
SUMPRODUCT((Potentials!$F$2:$F$2000)*(Potentials!$B$2:$B$2000=AT645)*(Potentials!$E$2:$E$2000&lt;&gt;"8 - Gagne")*(Potentials!$E$2:$E$2000&lt;&gt;"9 - Perdu")*(Potentials!$E$2:$E$2000&lt;&gt;"10 - Gele")*(Potentials!$O$2:$O$2000=$A$2))
+SUMPRODUCT((Potentials!$F$2:$F$2000=0)*(Potentials!$B$2:$B$2000=AT645)*(Potentials!$D$2:$D$2000)*(Potentials!$E$2:$E$2000&lt;&gt;"8 - Gagne")*(Potentials!$E$2:$E$2000&lt;&gt;"9 - Perdu")*(Potentials!$E$2:$E$2000&lt;&gt;"10 - Gele")*(Potentials!$O$2:$O$2000=$A$2)))</f>
      </c>
      <c r="BA645" t="str">
        <f>Potentials!A643</f>
      </c>
      <c r="BB645" s="2" t="str">
        <f t="array" ref="BB645" aca="1" ca="1">IF($A$2="Tous",SUMPRODUCT((Potentials!$F$2:$F$2000)*(Potentials!$A$2:$A$2000=BA645)*(Potentials!$E$2:$E$2000&lt;&gt;"8 - Gagne")*(Potentials!$E$2:$E$2000&lt;&gt;"9 - Perdu")*(Potentials!$E$2:$E$2000&lt;&gt;"10 - Gele"))
+SUMPRODUCT((Potentials!$F$2:$F$2000=0)*(Potentials!$A$2:$A$2000=BA645)*(Potentials!$D$2:$D$2000)*(Potentials!$E$2:$E$2000&lt;&gt;"8 - Gagne")*(Potentials!$E$2:$E$2000&lt;&gt;"9 - Perdu")*(Potentials!$E$2:$E$2000&lt;&gt;"10 - Gele")),
SUMPRODUCT((Potentials!$F$2:$F$2000)*(Potentials!$A$2:$A$2000=BA645)*(Potentials!$E$2:$E$2000&lt;&gt;"8 - Gagne")*(Potentials!$E$2:$E$2000&lt;&gt;"9 - Perdu")*(Potentials!$E$2:$E$2000&lt;&gt;"10 - Gele")*(Potentials!$O$2:$O$2000=$A$2))
+SUMPRODUCT((Potentials!$F$2:$F$2000=0)*(Potentials!$A$2:$A$2000=BA645)*(Potentials!$D$2:$D$2000)*(Potentials!$E$2:$E$2000&lt;&gt;"8 - Gagne")*(Potentials!$E$2:$E$2000&lt;&gt;"9 - Perdu")*(Potentials!$E$2:$E$2000&lt;&gt;"10 - Gele")*(Potentials!$O$2:$O$2000=$A$2)))</f>
      </c>
    </row>
    <row r="646" spans="1:113">
      <c r="R646" t="str">
        <f>Potentials!A644</f>
      </c>
      <c r="S646" s="1" t="str">
        <f>Potentials!M644</f>
      </c>
      <c r="T646" s="47" t="str">
        <f>IF(INDEX(Potentials!$A$1:$O$1000,MATCH(R646,Potentials!$A$1:$A$1000,0),MATCH("Origine setup",Potentials!$A$1:$O$1,0))&lt;&gt;"",0,
IF($A$2="Tous",
IF(AND($R$2=0,$S$2=0,DATE(YEAR(S646),MONTH(S646),DAY(S646))&gt;=$O$6,(DATE(YEAR(S646),MONTH(S646),DAY(S646))&lt;=$O$3),LEFT(R646,3)="PRA"),1,
IF(AND($R$2&lt;&gt;0,$S$2&lt;&gt;0,DATE(YEAR(S646),MONTH(S646),DAY(S646))&gt;=$R$2,(DATE(YEAR(S646),MONTH(S646),DAY(S646))&lt;=$S$2),LEFT(R646,3)="PRA"),1,0)),
IF(AND($R$2=0,$S$2=0,DATE(YEAR(S646),MONTH(S646),DAY(S646))&gt;=$O$6,(DATE(YEAR(S646),MONTH(S646),DAY(S646))&lt;=$O$3),INDEX(Potentials!$A$1:$O$1000,MATCH(R646,Potentials!$A$1:$A$1000,0),MATCH("Groupe",Potentials!$A$1:$O$1,0))=$A$2,LEFT(R646,3)="PRA"),1,
IF(AND($R$2&lt;&gt;0,$S$2&lt;&gt;0,DATE(YEAR(S646),MONTH(S646),DAY(S646))&gt;=$R$2,(DATE(YEAR(S646),MONTH(S646),DAY(S646))&lt;=$S$2),INDEX(Potentials!$A$1:$O$1000,MATCH(R646,Potentials!$A$1:$A$1000,0),MATCH("Groupe",Potentials!$A$1:$O$1,0))=$A$2,LEFT(R646,3)="PRA"),1,0))))</f>
      </c>
      <c r="U646" s="47" t="str">
        <f>IF(T646&lt;&gt;0,SUM($T$4:T646),0)</f>
      </c>
      <c r="V646" s="1"/>
      <c r="W646" s="17"/>
      <c r="Y646" t="str">
        <f>Projects!A644</f>
      </c>
      <c r="Z646" s="1" t="str">
        <f>Projects!I644</f>
      </c>
      <c r="AA646" s="47" t="str">
        <f>IF($A$2="Tous",
IF(AND($Y$2=0,$Z$2=0,DATE(YEAR(Z646),MONTH(Z646),DAY(Z646))&gt;=$O$6,(DATE(YEAR(Z646),MONTH(Z646),DAY(Z646))&lt;=$O$3)),1,
IF(AND($Y$2&lt;&gt;0,$Z$2&lt;&gt;0,DATE(YEAR(Z646),MONTH(Z646),DAY(Z646))&gt;=$Y$2,(DATE(YEAR(Z646),MONTH(Z646),DAY(Z646))&lt;=$Z$2)),1,0)),
IF(AND($Y$2=0,$Z$2=0,DATE(YEAR(Z646),MONTH(Z646),DAY(Z646))&gt;=$O$6,(DATE(YEAR(Z646),MONTH(Z646),DAY(Z646))&lt;=$O$3),INDEX(Projects!$A$1:$O$1000,MATCH(Y646,Projects!$A$1:$A$1000,0),MATCH("Groupe",Projects!$A$1:$O$1,0))=$A$2),1,
IF(AND($Y$2&lt;&gt;0,$Z$2&lt;&gt;0,DATE(YEAR(Z646),MONTH(Z646),DAY(Z646))&gt;=$Y$2,(DATE(YEAR(Z646),MONTH(Z646),DAY(Z646))&lt;=$Z$2),INDEX(Projects!$A$1:$O$1000,MATCH(Y646,Projects!$A$1:$A$1000,0),MATCH("Groupe",Projects!$A$1:$O$1,0))=$A$2),1,0)))</f>
      </c>
      <c r="AB646" s="47" t="str">
        <f>IF(AA646&lt;&gt;0,SUM($AA$4:AA646),0)</f>
      </c>
      <c r="AC646" s="1"/>
      <c r="AD646" s="17"/>
      <c r="AF646" t="str">
        <f>Projects!A644</f>
      </c>
      <c r="AG646" s="1" t="str">
        <f>Projects!D644</f>
      </c>
      <c r="AH646" s="47" t="str">
        <f>IF($A$2="Tous",
IF(AND($AF$2=0,$AG$2=0,DATE(YEAR(AG646),MONTH(AG646),DAY(AG646))&gt;=$O$6,(DATE(YEAR(AG646),MONTH(AG646),DAY(AG646))&lt;=$O$3)),1,
IF(AND($AF$2&lt;&gt;0,$AG$2&lt;&gt;0,DATE(YEAR(AG646),MONTH(AG646),DAY(AG646))&gt;=$AF$2,(DATE(YEAR(AG646),MONTH(AG646),DAY(AG646))&lt;=$AG$2)),1,0)),
IF(AND($AF$2=0,$AG$2=0,DATE(YEAR(AG646),MONTH(AG646),DAY(AG646))&gt;=$O$6,(DATE(YEAR(AG646),MONTH(AG646),DAY(AG646))&lt;=$O$3),INDEX(Projects!$A$1:$O$1000,MATCH(AF646,Projects!$A$1:$A$1000,0),MATCH("Groupe",Projects!$A$1:$O$1,0))=$A$2),1,
IF(AND($AF$2&lt;&gt;0,$AG$2&lt;&gt;0,DATE(YEAR(AG646),MONTH(AG646),DAY(AG646))&gt;=$AF$2,(DATE(YEAR(AG646),MONTH(AG646),DAY(AG646))&lt;=$AG$2),INDEX(Projects!$A$1:$O$1000,MATCH(AF646,Projects!$A$1:$A$1000,0),MATCH("Groupe",Projects!$A$1:$O$1,0))=$A$2),1,0)))</f>
      </c>
      <c r="AI646" s="47" t="str">
        <f>IF(AH646&lt;&gt;0,SUM($AH$4:AH646),0)</f>
      </c>
      <c r="AJ646" s="1"/>
      <c r="AK646" s="17"/>
      <c r="AM646" t="str">
        <f>Potentials!A644</f>
      </c>
      <c r="AN646" s="1" t="str">
        <f>Potentials!L644</f>
      </c>
      <c r="AO646" s="47" t="str">
        <f>IF(INDEX(Potentials!$A$1:$O$1000,MATCH(R646,Potentials!$A$1:$A$1000,0),MATCH("Origine setup",Potentials!$A$1:$O$1,0))&lt;&gt;"",0,
IF($A$2="Tous",
IF(AND($AM$2=0,$AN$2=0,DATE(YEAR(AN646),MONTH(AN646),DAY(AN646))&gt;=$O$6,(DATE(YEAR(AN646),MONTH(AN646),DAY(AN646))&lt;=$O$3),INDEX(Potentials!$A$1:$O$10000,MATCH(AM646,Potentials!$A$1:$A$1000,0),MATCH("Statut",Potentials!$A$1:$O$1,0))="9 -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IF(AND($AM$2&lt;&gt;0,$AN$2&lt;&gt;0,DATE(YEAR(AN646),MONTH(AN646),DAY(AN646))&gt;=$AM$2,(DATE(YEAR(AN646),MONTH(AN646),DAY(AN646))&lt;=$AN$2),INDEX(Potentials!$A$1:$O$10000,MATCH(AM646,Potentials!$A$1:$A$1000,0),MATCH("Statut",Potentials!$A$1:$O$1,0))="9 - Perdu"),1,0)),
IF(AND($AM$2=0,$AN$2=0,DATE(YEAR(AN646),MONTH(AN646),DAY(AN646))&gt;=$O$6,(DATE(YEAR(AN646),MONTH(AN646),DAY(AN646))&lt;=$O$3),INDEX(Potentials!$A$1:$O$1000,MATCH(AM646,Potentials!$A$1:$A$1000,0),MATCH("Groupe",Potentials!$A$1:$O$1,0))=$A$2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,MATCH(AM646,Potentials!$A$1:$A$1000,0),MATCH("Groupe",Potentials!$A$1:$O$1,0))=$A$2,INDEX(Potentials!$A$1:$O$10000,MATCH(AM646,Potentials!$A$1:$A$1000,0),MATCH("Statut",Potentials!$A$1:$O$1,0))="9 - Perdu"),1,0))))</f>
      </c>
      <c r="AP646" s="47" t="str">
        <f>IF(AO646&lt;&gt;0,SUM($AO$4:AO646),0)</f>
      </c>
      <c r="AQ646" s="1"/>
      <c r="AR646" s="17"/>
      <c r="AT646" t="str">
        <f>IF(COUNTIF($AT$4:AT645,Potentials!B644)&gt;0,"",Potentials!B644)</f>
      </c>
      <c r="AU646" s="2" t="str">
        <f t="array" ref="AU646" aca="1" ca="1">IF($A$2="Tous",SUMPRODUCT((Potentials!$F$2:$F$2000)*(Potentials!$B$2:$B$2000=AT646)*(Potentials!$E$2:$E$2000&lt;&gt;"8 - Gagne")*(Potentials!$E$2:$E$2000&lt;&gt;"9 - Perdu")*(Potentials!$E$2:$E$2000&lt;&gt;"10 - Gele"))
+SUMPRODUCT((Potentials!$F$2:$F$2000=0)*(Potentials!$B$2:$B$2000=AT646)*(Potentials!$D$2:$D$2000)*(Potentials!$E$2:$E$2000&lt;&gt;"8 - Gagne")*(Potentials!$E$2:$E$2000&lt;&gt;"9 - Perdu")*(Potentials!$E$2:$E$2000&lt;&gt;"10 - Gele")),
SUMPRODUCT((Potentials!$F$2:$F$2000)*(Potentials!$B$2:$B$2000=AT646)*(Potentials!$E$2:$E$2000&lt;&gt;"8 - Gagne")*(Potentials!$E$2:$E$2000&lt;&gt;"9 - Perdu")*(Potentials!$E$2:$E$2000&lt;&gt;"10 - Gele")*(Potentials!$O$2:$O$2000=$A$2))
+SUMPRODUCT((Potentials!$F$2:$F$2000=0)*(Potentials!$B$2:$B$2000=AT646)*(Potentials!$D$2:$D$2000)*(Potentials!$E$2:$E$2000&lt;&gt;"8 - Gagne")*(Potentials!$E$2:$E$2000&lt;&gt;"9 - Perdu")*(Potentials!$E$2:$E$2000&lt;&gt;"10 - Gele")*(Potentials!$O$2:$O$2000=$A$2)))</f>
      </c>
      <c r="BA646" t="str">
        <f>Potentials!A644</f>
      </c>
      <c r="BB646" s="2" t="str">
        <f t="array" ref="BB646" aca="1" ca="1">IF($A$2="Tous",SUMPRODUCT((Potentials!$F$2:$F$2000)*(Potentials!$A$2:$A$2000=BA646)*(Potentials!$E$2:$E$2000&lt;&gt;"8 - Gagne")*(Potentials!$E$2:$E$2000&lt;&gt;"9 - Perdu")*(Potentials!$E$2:$E$2000&lt;&gt;"10 - Gele"))
+SUMPRODUCT((Potentials!$F$2:$F$2000=0)*(Potentials!$A$2:$A$2000=BA646)*(Potentials!$D$2:$D$2000)*(Potentials!$E$2:$E$2000&lt;&gt;"8 - Gagne")*(Potentials!$E$2:$E$2000&lt;&gt;"9 - Perdu")*(Potentials!$E$2:$E$2000&lt;&gt;"10 - Gele")),
SUMPRODUCT((Potentials!$F$2:$F$2000)*(Potentials!$A$2:$A$2000=BA646)*(Potentials!$E$2:$E$2000&lt;&gt;"8 - Gagne")*(Potentials!$E$2:$E$2000&lt;&gt;"9 - Perdu")*(Potentials!$E$2:$E$2000&lt;&gt;"10 - Gele")*(Potentials!$O$2:$O$2000=$A$2))
+SUMPRODUCT((Potentials!$F$2:$F$2000=0)*(Potentials!$A$2:$A$2000=BA646)*(Potentials!$D$2:$D$2000)*(Potentials!$E$2:$E$2000&lt;&gt;"8 - Gagne")*(Potentials!$E$2:$E$2000&lt;&gt;"9 - Perdu")*(Potentials!$E$2:$E$2000&lt;&gt;"10 - Gele")*(Potentials!$O$2:$O$2000=$A$2)))</f>
      </c>
    </row>
    <row r="647" spans="1:113">
      <c r="R647" t="str">
        <f>Potentials!A645</f>
      </c>
      <c r="S647" s="1" t="str">
        <f>Potentials!M645</f>
      </c>
      <c r="T647" s="47" t="str">
        <f>IF(INDEX(Potentials!$A$1:$O$1000,MATCH(R647,Potentials!$A$1:$A$1000,0),MATCH("Origine setup",Potentials!$A$1:$O$1,0))&lt;&gt;"",0,
IF($A$2="Tous",
IF(AND($R$2=0,$S$2=0,DATE(YEAR(S647),MONTH(S647),DAY(S647))&gt;=$O$6,(DATE(YEAR(S647),MONTH(S647),DAY(S647))&lt;=$O$3),LEFT(R647,3)="PRA"),1,
IF(AND($R$2&lt;&gt;0,$S$2&lt;&gt;0,DATE(YEAR(S647),MONTH(S647),DAY(S647))&gt;=$R$2,(DATE(YEAR(S647),MONTH(S647),DAY(S647))&lt;=$S$2),LEFT(R647,3)="PRA"),1,0)),
IF(AND($R$2=0,$S$2=0,DATE(YEAR(S647),MONTH(S647),DAY(S647))&gt;=$O$6,(DATE(YEAR(S647),MONTH(S647),DAY(S647))&lt;=$O$3),INDEX(Potentials!$A$1:$O$1000,MATCH(R647,Potentials!$A$1:$A$1000,0),MATCH("Groupe",Potentials!$A$1:$O$1,0))=$A$2,LEFT(R647,3)="PRA"),1,
IF(AND($R$2&lt;&gt;0,$S$2&lt;&gt;0,DATE(YEAR(S647),MONTH(S647),DAY(S647))&gt;=$R$2,(DATE(YEAR(S647),MONTH(S647),DAY(S647))&lt;=$S$2),INDEX(Potentials!$A$1:$O$1000,MATCH(R647,Potentials!$A$1:$A$1000,0),MATCH("Groupe",Potentials!$A$1:$O$1,0))=$A$2,LEFT(R647,3)="PRA"),1,0))))</f>
      </c>
      <c r="U647" s="47" t="str">
        <f>IF(T647&lt;&gt;0,SUM($T$4:T647),0)</f>
      </c>
      <c r="V647" s="1"/>
      <c r="W647" s="17"/>
      <c r="Y647" t="str">
        <f>Projects!A645</f>
      </c>
      <c r="Z647" s="1" t="str">
        <f>Projects!I645</f>
      </c>
      <c r="AA647" s="47" t="str">
        <f>IF($A$2="Tous",
IF(AND($Y$2=0,$Z$2=0,DATE(YEAR(Z647),MONTH(Z647),DAY(Z647))&gt;=$O$6,(DATE(YEAR(Z647),MONTH(Z647),DAY(Z647))&lt;=$O$3)),1,
IF(AND($Y$2&lt;&gt;0,$Z$2&lt;&gt;0,DATE(YEAR(Z647),MONTH(Z647),DAY(Z647))&gt;=$Y$2,(DATE(YEAR(Z647),MONTH(Z647),DAY(Z647))&lt;=$Z$2)),1,0)),
IF(AND($Y$2=0,$Z$2=0,DATE(YEAR(Z647),MONTH(Z647),DAY(Z647))&gt;=$O$6,(DATE(YEAR(Z647),MONTH(Z647),DAY(Z647))&lt;=$O$3),INDEX(Projects!$A$1:$O$1000,MATCH(Y647,Projects!$A$1:$A$1000,0),MATCH("Groupe",Projects!$A$1:$O$1,0))=$A$2),1,
IF(AND($Y$2&lt;&gt;0,$Z$2&lt;&gt;0,DATE(YEAR(Z647),MONTH(Z647),DAY(Z647))&gt;=$Y$2,(DATE(YEAR(Z647),MONTH(Z647),DAY(Z647))&lt;=$Z$2),INDEX(Projects!$A$1:$O$1000,MATCH(Y647,Projects!$A$1:$A$1000,0),MATCH("Groupe",Projects!$A$1:$O$1,0))=$A$2),1,0)))</f>
      </c>
      <c r="AB647" s="47" t="str">
        <f>IF(AA647&lt;&gt;0,SUM($AA$4:AA647),0)</f>
      </c>
      <c r="AC647" s="1"/>
      <c r="AD647" s="17"/>
      <c r="AF647" t="str">
        <f>Projects!A645</f>
      </c>
      <c r="AG647" s="1" t="str">
        <f>Projects!D645</f>
      </c>
      <c r="AH647" s="47" t="str">
        <f>IF($A$2="Tous",
IF(AND($AF$2=0,$AG$2=0,DATE(YEAR(AG647),MONTH(AG647),DAY(AG647))&gt;=$O$6,(DATE(YEAR(AG647),MONTH(AG647),DAY(AG647))&lt;=$O$3)),1,
IF(AND($AF$2&lt;&gt;0,$AG$2&lt;&gt;0,DATE(YEAR(AG647),MONTH(AG647),DAY(AG647))&gt;=$AF$2,(DATE(YEAR(AG647),MONTH(AG647),DAY(AG647))&lt;=$AG$2)),1,0)),
IF(AND($AF$2=0,$AG$2=0,DATE(YEAR(AG647),MONTH(AG647),DAY(AG647))&gt;=$O$6,(DATE(YEAR(AG647),MONTH(AG647),DAY(AG647))&lt;=$O$3),INDEX(Projects!$A$1:$O$1000,MATCH(AF647,Projects!$A$1:$A$1000,0),MATCH("Groupe",Projects!$A$1:$O$1,0))=$A$2),1,
IF(AND($AF$2&lt;&gt;0,$AG$2&lt;&gt;0,DATE(YEAR(AG647),MONTH(AG647),DAY(AG647))&gt;=$AF$2,(DATE(YEAR(AG647),MONTH(AG647),DAY(AG647))&lt;=$AG$2),INDEX(Projects!$A$1:$O$1000,MATCH(AF647,Projects!$A$1:$A$1000,0),MATCH("Groupe",Projects!$A$1:$O$1,0))=$A$2),1,0)))</f>
      </c>
      <c r="AI647" s="47" t="str">
        <f>IF(AH647&lt;&gt;0,SUM($AH$4:AH647),0)</f>
      </c>
      <c r="AJ647" s="1"/>
      <c r="AK647" s="17"/>
      <c r="AM647" t="str">
        <f>Potentials!A645</f>
      </c>
      <c r="AN647" s="1" t="str">
        <f>Potentials!L645</f>
      </c>
      <c r="AO647" s="47" t="str">
        <f>IF(INDEX(Potentials!$A$1:$O$1000,MATCH(R647,Potentials!$A$1:$A$1000,0),MATCH("Origine setup",Potentials!$A$1:$O$1,0))&lt;&gt;"",0,
IF($A$2="Tous",
IF(AND($AM$2=0,$AN$2=0,DATE(YEAR(AN647),MONTH(AN647),DAY(AN647))&gt;=$O$6,(DATE(YEAR(AN647),MONTH(AN647),DAY(AN647))&lt;=$O$3),INDEX(Potentials!$A$1:$O$10000,MATCH(AM647,Potentials!$A$1:$A$1000,0),MATCH("Statut",Potentials!$A$1:$O$1,0))="9 -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IF(AND($AM$2&lt;&gt;0,$AN$2&lt;&gt;0,DATE(YEAR(AN647),MONTH(AN647),DAY(AN647))&gt;=$AM$2,(DATE(YEAR(AN647),MONTH(AN647),DAY(AN647))&lt;=$AN$2),INDEX(Potentials!$A$1:$O$10000,MATCH(AM647,Potentials!$A$1:$A$1000,0),MATCH("Statut",Potentials!$A$1:$O$1,0))="9 - Perdu"),1,0)),
IF(AND($AM$2=0,$AN$2=0,DATE(YEAR(AN647),MONTH(AN647),DAY(AN647))&gt;=$O$6,(DATE(YEAR(AN647),MONTH(AN647),DAY(AN647))&lt;=$O$3),INDEX(Potentials!$A$1:$O$1000,MATCH(AM647,Potentials!$A$1:$A$1000,0),MATCH("Groupe",Potentials!$A$1:$O$1,0))=$A$2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,MATCH(AM647,Potentials!$A$1:$A$1000,0),MATCH("Groupe",Potentials!$A$1:$O$1,0))=$A$2,INDEX(Potentials!$A$1:$O$10000,MATCH(AM647,Potentials!$A$1:$A$1000,0),MATCH("Statut",Potentials!$A$1:$O$1,0))="9 - Perdu"),1,0))))</f>
      </c>
      <c r="AP647" s="47" t="str">
        <f>IF(AO647&lt;&gt;0,SUM($AO$4:AO647),0)</f>
      </c>
      <c r="AQ647" s="1"/>
      <c r="AR647" s="17"/>
      <c r="AT647" t="str">
        <f>IF(COUNTIF($AT$4:AT646,Potentials!B645)&gt;0,"",Potentials!B645)</f>
      </c>
      <c r="AU647" s="2" t="str">
        <f t="array" ref="AU647" aca="1" ca="1">IF($A$2="Tous",SUMPRODUCT((Potentials!$F$2:$F$2000)*(Potentials!$B$2:$B$2000=AT647)*(Potentials!$E$2:$E$2000&lt;&gt;"8 - Gagne")*(Potentials!$E$2:$E$2000&lt;&gt;"9 - Perdu")*(Potentials!$E$2:$E$2000&lt;&gt;"10 - Gele"))
+SUMPRODUCT((Potentials!$F$2:$F$2000=0)*(Potentials!$B$2:$B$2000=AT647)*(Potentials!$D$2:$D$2000)*(Potentials!$E$2:$E$2000&lt;&gt;"8 - Gagne")*(Potentials!$E$2:$E$2000&lt;&gt;"9 - Perdu")*(Potentials!$E$2:$E$2000&lt;&gt;"10 - Gele")),
SUMPRODUCT((Potentials!$F$2:$F$2000)*(Potentials!$B$2:$B$2000=AT647)*(Potentials!$E$2:$E$2000&lt;&gt;"8 - Gagne")*(Potentials!$E$2:$E$2000&lt;&gt;"9 - Perdu")*(Potentials!$E$2:$E$2000&lt;&gt;"10 - Gele")*(Potentials!$O$2:$O$2000=$A$2))
+SUMPRODUCT((Potentials!$F$2:$F$2000=0)*(Potentials!$B$2:$B$2000=AT647)*(Potentials!$D$2:$D$2000)*(Potentials!$E$2:$E$2000&lt;&gt;"8 - Gagne")*(Potentials!$E$2:$E$2000&lt;&gt;"9 - Perdu")*(Potentials!$E$2:$E$2000&lt;&gt;"10 - Gele")*(Potentials!$O$2:$O$2000=$A$2)))</f>
      </c>
      <c r="BA647" t="str">
        <f>Potentials!A645</f>
      </c>
      <c r="BB647" s="2" t="str">
        <f t="array" ref="BB647" aca="1" ca="1">IF($A$2="Tous",SUMPRODUCT((Potentials!$F$2:$F$2000)*(Potentials!$A$2:$A$2000=BA647)*(Potentials!$E$2:$E$2000&lt;&gt;"8 - Gagne")*(Potentials!$E$2:$E$2000&lt;&gt;"9 - Perdu")*(Potentials!$E$2:$E$2000&lt;&gt;"10 - Gele"))
+SUMPRODUCT((Potentials!$F$2:$F$2000=0)*(Potentials!$A$2:$A$2000=BA647)*(Potentials!$D$2:$D$2000)*(Potentials!$E$2:$E$2000&lt;&gt;"8 - Gagne")*(Potentials!$E$2:$E$2000&lt;&gt;"9 - Perdu")*(Potentials!$E$2:$E$2000&lt;&gt;"10 - Gele")),
SUMPRODUCT((Potentials!$F$2:$F$2000)*(Potentials!$A$2:$A$2000=BA647)*(Potentials!$E$2:$E$2000&lt;&gt;"8 - Gagne")*(Potentials!$E$2:$E$2000&lt;&gt;"9 - Perdu")*(Potentials!$E$2:$E$2000&lt;&gt;"10 - Gele")*(Potentials!$O$2:$O$2000=$A$2))
+SUMPRODUCT((Potentials!$F$2:$F$2000=0)*(Potentials!$A$2:$A$2000=BA647)*(Potentials!$D$2:$D$2000)*(Potentials!$E$2:$E$2000&lt;&gt;"8 - Gagne")*(Potentials!$E$2:$E$2000&lt;&gt;"9 - Perdu")*(Potentials!$E$2:$E$2000&lt;&gt;"10 - Gele")*(Potentials!$O$2:$O$2000=$A$2)))</f>
      </c>
    </row>
    <row r="648" spans="1:113">
      <c r="R648" t="str">
        <f>Potentials!A646</f>
      </c>
      <c r="S648" s="1" t="str">
        <f>Potentials!M646</f>
      </c>
      <c r="T648" s="47" t="str">
        <f>IF(INDEX(Potentials!$A$1:$O$1000,MATCH(R648,Potentials!$A$1:$A$1000,0),MATCH("Origine setup",Potentials!$A$1:$O$1,0))&lt;&gt;"",0,
IF($A$2="Tous",
IF(AND($R$2=0,$S$2=0,DATE(YEAR(S648),MONTH(S648),DAY(S648))&gt;=$O$6,(DATE(YEAR(S648),MONTH(S648),DAY(S648))&lt;=$O$3),LEFT(R648,3)="PRA"),1,
IF(AND($R$2&lt;&gt;0,$S$2&lt;&gt;0,DATE(YEAR(S648),MONTH(S648),DAY(S648))&gt;=$R$2,(DATE(YEAR(S648),MONTH(S648),DAY(S648))&lt;=$S$2),LEFT(R648,3)="PRA"),1,0)),
IF(AND($R$2=0,$S$2=0,DATE(YEAR(S648),MONTH(S648),DAY(S648))&gt;=$O$6,(DATE(YEAR(S648),MONTH(S648),DAY(S648))&lt;=$O$3),INDEX(Potentials!$A$1:$O$1000,MATCH(R648,Potentials!$A$1:$A$1000,0),MATCH("Groupe",Potentials!$A$1:$O$1,0))=$A$2,LEFT(R648,3)="PRA"),1,
IF(AND($R$2&lt;&gt;0,$S$2&lt;&gt;0,DATE(YEAR(S648),MONTH(S648),DAY(S648))&gt;=$R$2,(DATE(YEAR(S648),MONTH(S648),DAY(S648))&lt;=$S$2),INDEX(Potentials!$A$1:$O$1000,MATCH(R648,Potentials!$A$1:$A$1000,0),MATCH("Groupe",Potentials!$A$1:$O$1,0))=$A$2,LEFT(R648,3)="PRA"),1,0))))</f>
      </c>
      <c r="U648" s="47" t="str">
        <f>IF(T648&lt;&gt;0,SUM($T$4:T648),0)</f>
      </c>
      <c r="V648" s="1"/>
      <c r="W648" s="17"/>
      <c r="Y648" t="str">
        <f>Projects!A646</f>
      </c>
      <c r="Z648" s="1" t="str">
        <f>Projects!I646</f>
      </c>
      <c r="AA648" s="47" t="str">
        <f>IF($A$2="Tous",
IF(AND($Y$2=0,$Z$2=0,DATE(YEAR(Z648),MONTH(Z648),DAY(Z648))&gt;=$O$6,(DATE(YEAR(Z648),MONTH(Z648),DAY(Z648))&lt;=$O$3)),1,
IF(AND($Y$2&lt;&gt;0,$Z$2&lt;&gt;0,DATE(YEAR(Z648),MONTH(Z648),DAY(Z648))&gt;=$Y$2,(DATE(YEAR(Z648),MONTH(Z648),DAY(Z648))&lt;=$Z$2)),1,0)),
IF(AND($Y$2=0,$Z$2=0,DATE(YEAR(Z648),MONTH(Z648),DAY(Z648))&gt;=$O$6,(DATE(YEAR(Z648),MONTH(Z648),DAY(Z648))&lt;=$O$3),INDEX(Projects!$A$1:$O$1000,MATCH(Y648,Projects!$A$1:$A$1000,0),MATCH("Groupe",Projects!$A$1:$O$1,0))=$A$2),1,
IF(AND($Y$2&lt;&gt;0,$Z$2&lt;&gt;0,DATE(YEAR(Z648),MONTH(Z648),DAY(Z648))&gt;=$Y$2,(DATE(YEAR(Z648),MONTH(Z648),DAY(Z648))&lt;=$Z$2),INDEX(Projects!$A$1:$O$1000,MATCH(Y648,Projects!$A$1:$A$1000,0),MATCH("Groupe",Projects!$A$1:$O$1,0))=$A$2),1,0)))</f>
      </c>
      <c r="AB648" s="47" t="str">
        <f>IF(AA648&lt;&gt;0,SUM($AA$4:AA648),0)</f>
      </c>
      <c r="AC648" s="1"/>
      <c r="AD648" s="17"/>
      <c r="AF648" t="str">
        <f>Projects!A646</f>
      </c>
      <c r="AG648" s="1" t="str">
        <f>Projects!D646</f>
      </c>
      <c r="AH648" s="47" t="str">
        <f>IF($A$2="Tous",
IF(AND($AF$2=0,$AG$2=0,DATE(YEAR(AG648),MONTH(AG648),DAY(AG648))&gt;=$O$6,(DATE(YEAR(AG648),MONTH(AG648),DAY(AG648))&lt;=$O$3)),1,
IF(AND($AF$2&lt;&gt;0,$AG$2&lt;&gt;0,DATE(YEAR(AG648),MONTH(AG648),DAY(AG648))&gt;=$AF$2,(DATE(YEAR(AG648),MONTH(AG648),DAY(AG648))&lt;=$AG$2)),1,0)),
IF(AND($AF$2=0,$AG$2=0,DATE(YEAR(AG648),MONTH(AG648),DAY(AG648))&gt;=$O$6,(DATE(YEAR(AG648),MONTH(AG648),DAY(AG648))&lt;=$O$3),INDEX(Projects!$A$1:$O$1000,MATCH(AF648,Projects!$A$1:$A$1000,0),MATCH("Groupe",Projects!$A$1:$O$1,0))=$A$2),1,
IF(AND($AF$2&lt;&gt;0,$AG$2&lt;&gt;0,DATE(YEAR(AG648),MONTH(AG648),DAY(AG648))&gt;=$AF$2,(DATE(YEAR(AG648),MONTH(AG648),DAY(AG648))&lt;=$AG$2),INDEX(Projects!$A$1:$O$1000,MATCH(AF648,Projects!$A$1:$A$1000,0),MATCH("Groupe",Projects!$A$1:$O$1,0))=$A$2),1,0)))</f>
      </c>
      <c r="AI648" s="47" t="str">
        <f>IF(AH648&lt;&gt;0,SUM($AH$4:AH648),0)</f>
      </c>
      <c r="AJ648" s="1"/>
      <c r="AK648" s="17"/>
      <c r="AM648" t="str">
        <f>Potentials!A646</f>
      </c>
      <c r="AN648" s="1" t="str">
        <f>Potentials!L646</f>
      </c>
      <c r="AO648" s="47" t="str">
        <f>IF(INDEX(Potentials!$A$1:$O$1000,MATCH(R648,Potentials!$A$1:$A$1000,0),MATCH("Origine setup",Potentials!$A$1:$O$1,0))&lt;&gt;"",0,
IF($A$2="Tous",
IF(AND($AM$2=0,$AN$2=0,DATE(YEAR(AN648),MONTH(AN648),DAY(AN648))&gt;=$O$6,(DATE(YEAR(AN648),MONTH(AN648),DAY(AN648))&lt;=$O$3),INDEX(Potentials!$A$1:$O$10000,MATCH(AM648,Potentials!$A$1:$A$1000,0),MATCH("Statut",Potentials!$A$1:$O$1,0))="9 -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IF(AND($AM$2&lt;&gt;0,$AN$2&lt;&gt;0,DATE(YEAR(AN648),MONTH(AN648),DAY(AN648))&gt;=$AM$2,(DATE(YEAR(AN648),MONTH(AN648),DAY(AN648))&lt;=$AN$2),INDEX(Potentials!$A$1:$O$10000,MATCH(AM648,Potentials!$A$1:$A$1000,0),MATCH("Statut",Potentials!$A$1:$O$1,0))="9 - Perdu"),1,0)),
IF(AND($AM$2=0,$AN$2=0,DATE(YEAR(AN648),MONTH(AN648),DAY(AN648))&gt;=$O$6,(DATE(YEAR(AN648),MONTH(AN648),DAY(AN648))&lt;=$O$3),INDEX(Potentials!$A$1:$O$1000,MATCH(AM648,Potentials!$A$1:$A$1000,0),MATCH("Groupe",Potentials!$A$1:$O$1,0))=$A$2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,MATCH(AM648,Potentials!$A$1:$A$1000,0),MATCH("Groupe",Potentials!$A$1:$O$1,0))=$A$2,INDEX(Potentials!$A$1:$O$10000,MATCH(AM648,Potentials!$A$1:$A$1000,0),MATCH("Statut",Potentials!$A$1:$O$1,0))="9 - Perdu"),1,0))))</f>
      </c>
      <c r="AP648" s="47" t="str">
        <f>IF(AO648&lt;&gt;0,SUM($AO$4:AO648),0)</f>
      </c>
      <c r="AQ648" s="1"/>
      <c r="AR648" s="17"/>
      <c r="AT648" t="str">
        <f>IF(COUNTIF($AT$4:AT647,Potentials!B646)&gt;0,"",Potentials!B646)</f>
      </c>
      <c r="AU648" s="2" t="str">
        <f t="array" ref="AU648" aca="1" ca="1">IF($A$2="Tous",SUMPRODUCT((Potentials!$F$2:$F$2000)*(Potentials!$B$2:$B$2000=AT648)*(Potentials!$E$2:$E$2000&lt;&gt;"8 - Gagne")*(Potentials!$E$2:$E$2000&lt;&gt;"9 - Perdu")*(Potentials!$E$2:$E$2000&lt;&gt;"10 - Gele"))
+SUMPRODUCT((Potentials!$F$2:$F$2000=0)*(Potentials!$B$2:$B$2000=AT648)*(Potentials!$D$2:$D$2000)*(Potentials!$E$2:$E$2000&lt;&gt;"8 - Gagne")*(Potentials!$E$2:$E$2000&lt;&gt;"9 - Perdu")*(Potentials!$E$2:$E$2000&lt;&gt;"10 - Gele")),
SUMPRODUCT((Potentials!$F$2:$F$2000)*(Potentials!$B$2:$B$2000=AT648)*(Potentials!$E$2:$E$2000&lt;&gt;"8 - Gagne")*(Potentials!$E$2:$E$2000&lt;&gt;"9 - Perdu")*(Potentials!$E$2:$E$2000&lt;&gt;"10 - Gele")*(Potentials!$O$2:$O$2000=$A$2))
+SUMPRODUCT((Potentials!$F$2:$F$2000=0)*(Potentials!$B$2:$B$2000=AT648)*(Potentials!$D$2:$D$2000)*(Potentials!$E$2:$E$2000&lt;&gt;"8 - Gagne")*(Potentials!$E$2:$E$2000&lt;&gt;"9 - Perdu")*(Potentials!$E$2:$E$2000&lt;&gt;"10 - Gele")*(Potentials!$O$2:$O$2000=$A$2)))</f>
      </c>
      <c r="BA648" t="str">
        <f>Potentials!A646</f>
      </c>
      <c r="BB648" s="2" t="str">
        <f t="array" ref="BB648" aca="1" ca="1">IF($A$2="Tous",SUMPRODUCT((Potentials!$F$2:$F$2000)*(Potentials!$A$2:$A$2000=BA648)*(Potentials!$E$2:$E$2000&lt;&gt;"8 - Gagne")*(Potentials!$E$2:$E$2000&lt;&gt;"9 - Perdu")*(Potentials!$E$2:$E$2000&lt;&gt;"10 - Gele"))
+SUMPRODUCT((Potentials!$F$2:$F$2000=0)*(Potentials!$A$2:$A$2000=BA648)*(Potentials!$D$2:$D$2000)*(Potentials!$E$2:$E$2000&lt;&gt;"8 - Gagne")*(Potentials!$E$2:$E$2000&lt;&gt;"9 - Perdu")*(Potentials!$E$2:$E$2000&lt;&gt;"10 - Gele")),
SUMPRODUCT((Potentials!$F$2:$F$2000)*(Potentials!$A$2:$A$2000=BA648)*(Potentials!$E$2:$E$2000&lt;&gt;"8 - Gagne")*(Potentials!$E$2:$E$2000&lt;&gt;"9 - Perdu")*(Potentials!$E$2:$E$2000&lt;&gt;"10 - Gele")*(Potentials!$O$2:$O$2000=$A$2))
+SUMPRODUCT((Potentials!$F$2:$F$2000=0)*(Potentials!$A$2:$A$2000=BA648)*(Potentials!$D$2:$D$2000)*(Potentials!$E$2:$E$2000&lt;&gt;"8 - Gagne")*(Potentials!$E$2:$E$2000&lt;&gt;"9 - Perdu")*(Potentials!$E$2:$E$2000&lt;&gt;"10 - Gele")*(Potentials!$O$2:$O$2000=$A$2)))</f>
      </c>
    </row>
    <row r="649" spans="1:113">
      <c r="R649" t="str">
        <f>Potentials!A647</f>
      </c>
      <c r="S649" s="1" t="str">
        <f>Potentials!M647</f>
      </c>
      <c r="T649" s="47" t="str">
        <f>IF(INDEX(Potentials!$A$1:$O$1000,MATCH(R649,Potentials!$A$1:$A$1000,0),MATCH("Origine setup",Potentials!$A$1:$O$1,0))&lt;&gt;"",0,
IF($A$2="Tous",
IF(AND($R$2=0,$S$2=0,DATE(YEAR(S649),MONTH(S649),DAY(S649))&gt;=$O$6,(DATE(YEAR(S649),MONTH(S649),DAY(S649))&lt;=$O$3),LEFT(R649,3)="PRA"),1,
IF(AND($R$2&lt;&gt;0,$S$2&lt;&gt;0,DATE(YEAR(S649),MONTH(S649),DAY(S649))&gt;=$R$2,(DATE(YEAR(S649),MONTH(S649),DAY(S649))&lt;=$S$2),LEFT(R649,3)="PRA"),1,0)),
IF(AND($R$2=0,$S$2=0,DATE(YEAR(S649),MONTH(S649),DAY(S649))&gt;=$O$6,(DATE(YEAR(S649),MONTH(S649),DAY(S649))&lt;=$O$3),INDEX(Potentials!$A$1:$O$1000,MATCH(R649,Potentials!$A$1:$A$1000,0),MATCH("Groupe",Potentials!$A$1:$O$1,0))=$A$2,LEFT(R649,3)="PRA"),1,
IF(AND($R$2&lt;&gt;0,$S$2&lt;&gt;0,DATE(YEAR(S649),MONTH(S649),DAY(S649))&gt;=$R$2,(DATE(YEAR(S649),MONTH(S649),DAY(S649))&lt;=$S$2),INDEX(Potentials!$A$1:$O$1000,MATCH(R649,Potentials!$A$1:$A$1000,0),MATCH("Groupe",Potentials!$A$1:$O$1,0))=$A$2,LEFT(R649,3)="PRA"),1,0))))</f>
      </c>
      <c r="U649" s="47" t="str">
        <f>IF(T649&lt;&gt;0,SUM($T$4:T649),0)</f>
      </c>
      <c r="V649" s="1"/>
      <c r="W649" s="17"/>
      <c r="Y649" t="str">
        <f>Projects!A647</f>
      </c>
      <c r="Z649" s="1" t="str">
        <f>Projects!I647</f>
      </c>
      <c r="AA649" s="47" t="str">
        <f>IF($A$2="Tous",
IF(AND($Y$2=0,$Z$2=0,DATE(YEAR(Z649),MONTH(Z649),DAY(Z649))&gt;=$O$6,(DATE(YEAR(Z649),MONTH(Z649),DAY(Z649))&lt;=$O$3)),1,
IF(AND($Y$2&lt;&gt;0,$Z$2&lt;&gt;0,DATE(YEAR(Z649),MONTH(Z649),DAY(Z649))&gt;=$Y$2,(DATE(YEAR(Z649),MONTH(Z649),DAY(Z649))&lt;=$Z$2)),1,0)),
IF(AND($Y$2=0,$Z$2=0,DATE(YEAR(Z649),MONTH(Z649),DAY(Z649))&gt;=$O$6,(DATE(YEAR(Z649),MONTH(Z649),DAY(Z649))&lt;=$O$3),INDEX(Projects!$A$1:$O$1000,MATCH(Y649,Projects!$A$1:$A$1000,0),MATCH("Groupe",Projects!$A$1:$O$1,0))=$A$2),1,
IF(AND($Y$2&lt;&gt;0,$Z$2&lt;&gt;0,DATE(YEAR(Z649),MONTH(Z649),DAY(Z649))&gt;=$Y$2,(DATE(YEAR(Z649),MONTH(Z649),DAY(Z649))&lt;=$Z$2),INDEX(Projects!$A$1:$O$1000,MATCH(Y649,Projects!$A$1:$A$1000,0),MATCH("Groupe",Projects!$A$1:$O$1,0))=$A$2),1,0)))</f>
      </c>
      <c r="AB649" s="47" t="str">
        <f>IF(AA649&lt;&gt;0,SUM($AA$4:AA649),0)</f>
      </c>
      <c r="AC649" s="1"/>
      <c r="AD649" s="17"/>
      <c r="AF649" t="str">
        <f>Projects!A647</f>
      </c>
      <c r="AG649" s="1" t="str">
        <f>Projects!D647</f>
      </c>
      <c r="AH649" s="47" t="str">
        <f>IF($A$2="Tous",
IF(AND($AF$2=0,$AG$2=0,DATE(YEAR(AG649),MONTH(AG649),DAY(AG649))&gt;=$O$6,(DATE(YEAR(AG649),MONTH(AG649),DAY(AG649))&lt;=$O$3)),1,
IF(AND($AF$2&lt;&gt;0,$AG$2&lt;&gt;0,DATE(YEAR(AG649),MONTH(AG649),DAY(AG649))&gt;=$AF$2,(DATE(YEAR(AG649),MONTH(AG649),DAY(AG649))&lt;=$AG$2)),1,0)),
IF(AND($AF$2=0,$AG$2=0,DATE(YEAR(AG649),MONTH(AG649),DAY(AG649))&gt;=$O$6,(DATE(YEAR(AG649),MONTH(AG649),DAY(AG649))&lt;=$O$3),INDEX(Projects!$A$1:$O$1000,MATCH(AF649,Projects!$A$1:$A$1000,0),MATCH("Groupe",Projects!$A$1:$O$1,0))=$A$2),1,
IF(AND($AF$2&lt;&gt;0,$AG$2&lt;&gt;0,DATE(YEAR(AG649),MONTH(AG649),DAY(AG649))&gt;=$AF$2,(DATE(YEAR(AG649),MONTH(AG649),DAY(AG649))&lt;=$AG$2),INDEX(Projects!$A$1:$O$1000,MATCH(AF649,Projects!$A$1:$A$1000,0),MATCH("Groupe",Projects!$A$1:$O$1,0))=$A$2),1,0)))</f>
      </c>
      <c r="AI649" s="47" t="str">
        <f>IF(AH649&lt;&gt;0,SUM($AH$4:AH649),0)</f>
      </c>
      <c r="AJ649" s="1"/>
      <c r="AK649" s="17"/>
      <c r="AM649" t="str">
        <f>Potentials!A647</f>
      </c>
      <c r="AN649" s="1" t="str">
        <f>Potentials!L647</f>
      </c>
      <c r="AO649" s="47" t="str">
        <f>IF(INDEX(Potentials!$A$1:$O$1000,MATCH(R649,Potentials!$A$1:$A$1000,0),MATCH("Origine setup",Potentials!$A$1:$O$1,0))&lt;&gt;"",0,
IF($A$2="Tous",
IF(AND($AM$2=0,$AN$2=0,DATE(YEAR(AN649),MONTH(AN649),DAY(AN649))&gt;=$O$6,(DATE(YEAR(AN649),MONTH(AN649),DAY(AN649))&lt;=$O$3),INDEX(Potentials!$A$1:$O$10000,MATCH(AM649,Potentials!$A$1:$A$1000,0),MATCH("Statut",Potentials!$A$1:$O$1,0))="9 -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IF(AND($AM$2&lt;&gt;0,$AN$2&lt;&gt;0,DATE(YEAR(AN649),MONTH(AN649),DAY(AN649))&gt;=$AM$2,(DATE(YEAR(AN649),MONTH(AN649),DAY(AN649))&lt;=$AN$2),INDEX(Potentials!$A$1:$O$10000,MATCH(AM649,Potentials!$A$1:$A$1000,0),MATCH("Statut",Potentials!$A$1:$O$1,0))="9 - Perdu"),1,0)),
IF(AND($AM$2=0,$AN$2=0,DATE(YEAR(AN649),MONTH(AN649),DAY(AN649))&gt;=$O$6,(DATE(YEAR(AN649),MONTH(AN649),DAY(AN649))&lt;=$O$3),INDEX(Potentials!$A$1:$O$1000,MATCH(AM649,Potentials!$A$1:$A$1000,0),MATCH("Groupe",Potentials!$A$1:$O$1,0))=$A$2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,MATCH(AM649,Potentials!$A$1:$A$1000,0),MATCH("Groupe",Potentials!$A$1:$O$1,0))=$A$2,INDEX(Potentials!$A$1:$O$10000,MATCH(AM649,Potentials!$A$1:$A$1000,0),MATCH("Statut",Potentials!$A$1:$O$1,0))="9 - Perdu"),1,0))))</f>
      </c>
      <c r="AP649" s="47" t="str">
        <f>IF(AO649&lt;&gt;0,SUM($AO$4:AO649),0)</f>
      </c>
      <c r="AQ649" s="1"/>
      <c r="AR649" s="17"/>
      <c r="AT649" t="str">
        <f>IF(COUNTIF($AT$4:AT648,Potentials!B647)&gt;0,"",Potentials!B647)</f>
      </c>
      <c r="AU649" s="2" t="str">
        <f t="array" ref="AU649" aca="1" ca="1">IF($A$2="Tous",SUMPRODUCT((Potentials!$F$2:$F$2000)*(Potentials!$B$2:$B$2000=AT649)*(Potentials!$E$2:$E$2000&lt;&gt;"8 - Gagne")*(Potentials!$E$2:$E$2000&lt;&gt;"9 - Perdu")*(Potentials!$E$2:$E$2000&lt;&gt;"10 - Gele"))
+SUMPRODUCT((Potentials!$F$2:$F$2000=0)*(Potentials!$B$2:$B$2000=AT649)*(Potentials!$D$2:$D$2000)*(Potentials!$E$2:$E$2000&lt;&gt;"8 - Gagne")*(Potentials!$E$2:$E$2000&lt;&gt;"9 - Perdu")*(Potentials!$E$2:$E$2000&lt;&gt;"10 - Gele")),
SUMPRODUCT((Potentials!$F$2:$F$2000)*(Potentials!$B$2:$B$2000=AT649)*(Potentials!$E$2:$E$2000&lt;&gt;"8 - Gagne")*(Potentials!$E$2:$E$2000&lt;&gt;"9 - Perdu")*(Potentials!$E$2:$E$2000&lt;&gt;"10 - Gele")*(Potentials!$O$2:$O$2000=$A$2))
+SUMPRODUCT((Potentials!$F$2:$F$2000=0)*(Potentials!$B$2:$B$2000=AT649)*(Potentials!$D$2:$D$2000)*(Potentials!$E$2:$E$2000&lt;&gt;"8 - Gagne")*(Potentials!$E$2:$E$2000&lt;&gt;"9 - Perdu")*(Potentials!$E$2:$E$2000&lt;&gt;"10 - Gele")*(Potentials!$O$2:$O$2000=$A$2)))</f>
      </c>
      <c r="BA649" t="str">
        <f>Potentials!A647</f>
      </c>
      <c r="BB649" s="2" t="str">
        <f t="array" ref="BB649" aca="1" ca="1">IF($A$2="Tous",SUMPRODUCT((Potentials!$F$2:$F$2000)*(Potentials!$A$2:$A$2000=BA649)*(Potentials!$E$2:$E$2000&lt;&gt;"8 - Gagne")*(Potentials!$E$2:$E$2000&lt;&gt;"9 - Perdu")*(Potentials!$E$2:$E$2000&lt;&gt;"10 - Gele"))
+SUMPRODUCT((Potentials!$F$2:$F$2000=0)*(Potentials!$A$2:$A$2000=BA649)*(Potentials!$D$2:$D$2000)*(Potentials!$E$2:$E$2000&lt;&gt;"8 - Gagne")*(Potentials!$E$2:$E$2000&lt;&gt;"9 - Perdu")*(Potentials!$E$2:$E$2000&lt;&gt;"10 - Gele")),
SUMPRODUCT((Potentials!$F$2:$F$2000)*(Potentials!$A$2:$A$2000=BA649)*(Potentials!$E$2:$E$2000&lt;&gt;"8 - Gagne")*(Potentials!$E$2:$E$2000&lt;&gt;"9 - Perdu")*(Potentials!$E$2:$E$2000&lt;&gt;"10 - Gele")*(Potentials!$O$2:$O$2000=$A$2))
+SUMPRODUCT((Potentials!$F$2:$F$2000=0)*(Potentials!$A$2:$A$2000=BA649)*(Potentials!$D$2:$D$2000)*(Potentials!$E$2:$E$2000&lt;&gt;"8 - Gagne")*(Potentials!$E$2:$E$2000&lt;&gt;"9 - Perdu")*(Potentials!$E$2:$E$2000&lt;&gt;"10 - Gele")*(Potentials!$O$2:$O$2000=$A$2)))</f>
      </c>
    </row>
    <row r="650" spans="1:113">
      <c r="R650" t="str">
        <f>Potentials!A648</f>
      </c>
      <c r="S650" s="1" t="str">
        <f>Potentials!M648</f>
      </c>
      <c r="T650" s="47" t="str">
        <f>IF(INDEX(Potentials!$A$1:$O$1000,MATCH(R650,Potentials!$A$1:$A$1000,0),MATCH("Origine setup",Potentials!$A$1:$O$1,0))&lt;&gt;"",0,
IF($A$2="Tous",
IF(AND($R$2=0,$S$2=0,DATE(YEAR(S650),MONTH(S650),DAY(S650))&gt;=$O$6,(DATE(YEAR(S650),MONTH(S650),DAY(S650))&lt;=$O$3),LEFT(R650,3)="PRA"),1,
IF(AND($R$2&lt;&gt;0,$S$2&lt;&gt;0,DATE(YEAR(S650),MONTH(S650),DAY(S650))&gt;=$R$2,(DATE(YEAR(S650),MONTH(S650),DAY(S650))&lt;=$S$2),LEFT(R650,3)="PRA"),1,0)),
IF(AND($R$2=0,$S$2=0,DATE(YEAR(S650),MONTH(S650),DAY(S650))&gt;=$O$6,(DATE(YEAR(S650),MONTH(S650),DAY(S650))&lt;=$O$3),INDEX(Potentials!$A$1:$O$1000,MATCH(R650,Potentials!$A$1:$A$1000,0),MATCH("Groupe",Potentials!$A$1:$O$1,0))=$A$2,LEFT(R650,3)="PRA"),1,
IF(AND($R$2&lt;&gt;0,$S$2&lt;&gt;0,DATE(YEAR(S650),MONTH(S650),DAY(S650))&gt;=$R$2,(DATE(YEAR(S650),MONTH(S650),DAY(S650))&lt;=$S$2),INDEX(Potentials!$A$1:$O$1000,MATCH(R650,Potentials!$A$1:$A$1000,0),MATCH("Groupe",Potentials!$A$1:$O$1,0))=$A$2,LEFT(R650,3)="PRA"),1,0))))</f>
      </c>
      <c r="U650" s="47" t="str">
        <f>IF(T650&lt;&gt;0,SUM($T$4:T650),0)</f>
      </c>
      <c r="V650" s="1"/>
      <c r="W650" s="17"/>
      <c r="Y650" t="str">
        <f>Projects!A648</f>
      </c>
      <c r="Z650" s="1" t="str">
        <f>Projects!I648</f>
      </c>
      <c r="AA650" s="47" t="str">
        <f>IF($A$2="Tous",
IF(AND($Y$2=0,$Z$2=0,DATE(YEAR(Z650),MONTH(Z650),DAY(Z650))&gt;=$O$6,(DATE(YEAR(Z650),MONTH(Z650),DAY(Z650))&lt;=$O$3)),1,
IF(AND($Y$2&lt;&gt;0,$Z$2&lt;&gt;0,DATE(YEAR(Z650),MONTH(Z650),DAY(Z650))&gt;=$Y$2,(DATE(YEAR(Z650),MONTH(Z650),DAY(Z650))&lt;=$Z$2)),1,0)),
IF(AND($Y$2=0,$Z$2=0,DATE(YEAR(Z650),MONTH(Z650),DAY(Z650))&gt;=$O$6,(DATE(YEAR(Z650),MONTH(Z650),DAY(Z650))&lt;=$O$3),INDEX(Projects!$A$1:$O$1000,MATCH(Y650,Projects!$A$1:$A$1000,0),MATCH("Groupe",Projects!$A$1:$O$1,0))=$A$2),1,
IF(AND($Y$2&lt;&gt;0,$Z$2&lt;&gt;0,DATE(YEAR(Z650),MONTH(Z650),DAY(Z650))&gt;=$Y$2,(DATE(YEAR(Z650),MONTH(Z650),DAY(Z650))&lt;=$Z$2),INDEX(Projects!$A$1:$O$1000,MATCH(Y650,Projects!$A$1:$A$1000,0),MATCH("Groupe",Projects!$A$1:$O$1,0))=$A$2),1,0)))</f>
      </c>
      <c r="AB650" s="47" t="str">
        <f>IF(AA650&lt;&gt;0,SUM($AA$4:AA650),0)</f>
      </c>
      <c r="AC650" s="1"/>
      <c r="AD650" s="17"/>
      <c r="AF650" t="str">
        <f>Projects!A648</f>
      </c>
      <c r="AG650" s="1" t="str">
        <f>Projects!D648</f>
      </c>
      <c r="AH650" s="47" t="str">
        <f>IF($A$2="Tous",
IF(AND($AF$2=0,$AG$2=0,DATE(YEAR(AG650),MONTH(AG650),DAY(AG650))&gt;=$O$6,(DATE(YEAR(AG650),MONTH(AG650),DAY(AG650))&lt;=$O$3)),1,
IF(AND($AF$2&lt;&gt;0,$AG$2&lt;&gt;0,DATE(YEAR(AG650),MONTH(AG650),DAY(AG650))&gt;=$AF$2,(DATE(YEAR(AG650),MONTH(AG650),DAY(AG650))&lt;=$AG$2)),1,0)),
IF(AND($AF$2=0,$AG$2=0,DATE(YEAR(AG650),MONTH(AG650),DAY(AG650))&gt;=$O$6,(DATE(YEAR(AG650),MONTH(AG650),DAY(AG650))&lt;=$O$3),INDEX(Projects!$A$1:$O$1000,MATCH(AF650,Projects!$A$1:$A$1000,0),MATCH("Groupe",Projects!$A$1:$O$1,0))=$A$2),1,
IF(AND($AF$2&lt;&gt;0,$AG$2&lt;&gt;0,DATE(YEAR(AG650),MONTH(AG650),DAY(AG650))&gt;=$AF$2,(DATE(YEAR(AG650),MONTH(AG650),DAY(AG650))&lt;=$AG$2),INDEX(Projects!$A$1:$O$1000,MATCH(AF650,Projects!$A$1:$A$1000,0),MATCH("Groupe",Projects!$A$1:$O$1,0))=$A$2),1,0)))</f>
      </c>
      <c r="AI650" s="47" t="str">
        <f>IF(AH650&lt;&gt;0,SUM($AH$4:AH650),0)</f>
      </c>
      <c r="AJ650" s="1"/>
      <c r="AK650" s="17"/>
      <c r="AM650" t="str">
        <f>Potentials!A648</f>
      </c>
      <c r="AN650" s="1" t="str">
        <f>Potentials!L648</f>
      </c>
      <c r="AO650" s="47" t="str">
        <f>IF(INDEX(Potentials!$A$1:$O$1000,MATCH(R650,Potentials!$A$1:$A$1000,0),MATCH("Origine setup",Potentials!$A$1:$O$1,0))&lt;&gt;"",0,
IF($A$2="Tous",
IF(AND($AM$2=0,$AN$2=0,DATE(YEAR(AN650),MONTH(AN650),DAY(AN650))&gt;=$O$6,(DATE(YEAR(AN650),MONTH(AN650),DAY(AN650))&lt;=$O$3),INDEX(Potentials!$A$1:$O$10000,MATCH(AM650,Potentials!$A$1:$A$1000,0),MATCH("Statut",Potentials!$A$1:$O$1,0))="9 -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IF(AND($AM$2&lt;&gt;0,$AN$2&lt;&gt;0,DATE(YEAR(AN650),MONTH(AN650),DAY(AN650))&gt;=$AM$2,(DATE(YEAR(AN650),MONTH(AN650),DAY(AN650))&lt;=$AN$2),INDEX(Potentials!$A$1:$O$10000,MATCH(AM650,Potentials!$A$1:$A$1000,0),MATCH("Statut",Potentials!$A$1:$O$1,0))="9 - Perdu"),1,0)),
IF(AND($AM$2=0,$AN$2=0,DATE(YEAR(AN650),MONTH(AN650),DAY(AN650))&gt;=$O$6,(DATE(YEAR(AN650),MONTH(AN650),DAY(AN650))&lt;=$O$3),INDEX(Potentials!$A$1:$O$1000,MATCH(AM650,Potentials!$A$1:$A$1000,0),MATCH("Groupe",Potentials!$A$1:$O$1,0))=$A$2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,MATCH(AM650,Potentials!$A$1:$A$1000,0),MATCH("Groupe",Potentials!$A$1:$O$1,0))=$A$2,INDEX(Potentials!$A$1:$O$10000,MATCH(AM650,Potentials!$A$1:$A$1000,0),MATCH("Statut",Potentials!$A$1:$O$1,0))="9 - Perdu"),1,0))))</f>
      </c>
      <c r="AP650" s="47" t="str">
        <f>IF(AO650&lt;&gt;0,SUM($AO$4:AO650),0)</f>
      </c>
      <c r="AQ650" s="1"/>
      <c r="AR650" s="17"/>
      <c r="AT650" t="str">
        <f>IF(COUNTIF($AT$4:AT649,Potentials!B648)&gt;0,"",Potentials!B648)</f>
      </c>
      <c r="AU650" s="2" t="str">
        <f t="array" ref="AU650" aca="1" ca="1">IF($A$2="Tous",SUMPRODUCT((Potentials!$F$2:$F$2000)*(Potentials!$B$2:$B$2000=AT650)*(Potentials!$E$2:$E$2000&lt;&gt;"8 - Gagne")*(Potentials!$E$2:$E$2000&lt;&gt;"9 - Perdu")*(Potentials!$E$2:$E$2000&lt;&gt;"10 - Gele"))
+SUMPRODUCT((Potentials!$F$2:$F$2000=0)*(Potentials!$B$2:$B$2000=AT650)*(Potentials!$D$2:$D$2000)*(Potentials!$E$2:$E$2000&lt;&gt;"8 - Gagne")*(Potentials!$E$2:$E$2000&lt;&gt;"9 - Perdu")*(Potentials!$E$2:$E$2000&lt;&gt;"10 - Gele")),
SUMPRODUCT((Potentials!$F$2:$F$2000)*(Potentials!$B$2:$B$2000=AT650)*(Potentials!$E$2:$E$2000&lt;&gt;"8 - Gagne")*(Potentials!$E$2:$E$2000&lt;&gt;"9 - Perdu")*(Potentials!$E$2:$E$2000&lt;&gt;"10 - Gele")*(Potentials!$O$2:$O$2000=$A$2))
+SUMPRODUCT((Potentials!$F$2:$F$2000=0)*(Potentials!$B$2:$B$2000=AT650)*(Potentials!$D$2:$D$2000)*(Potentials!$E$2:$E$2000&lt;&gt;"8 - Gagne")*(Potentials!$E$2:$E$2000&lt;&gt;"9 - Perdu")*(Potentials!$E$2:$E$2000&lt;&gt;"10 - Gele")*(Potentials!$O$2:$O$2000=$A$2)))</f>
      </c>
      <c r="BA650" t="str">
        <f>Potentials!A648</f>
      </c>
      <c r="BB650" s="2" t="str">
        <f t="array" ref="BB650" aca="1" ca="1">IF($A$2="Tous",SUMPRODUCT((Potentials!$F$2:$F$2000)*(Potentials!$A$2:$A$2000=BA650)*(Potentials!$E$2:$E$2000&lt;&gt;"8 - Gagne")*(Potentials!$E$2:$E$2000&lt;&gt;"9 - Perdu")*(Potentials!$E$2:$E$2000&lt;&gt;"10 - Gele"))
+SUMPRODUCT((Potentials!$F$2:$F$2000=0)*(Potentials!$A$2:$A$2000=BA650)*(Potentials!$D$2:$D$2000)*(Potentials!$E$2:$E$2000&lt;&gt;"8 - Gagne")*(Potentials!$E$2:$E$2000&lt;&gt;"9 - Perdu")*(Potentials!$E$2:$E$2000&lt;&gt;"10 - Gele")),
SUMPRODUCT((Potentials!$F$2:$F$2000)*(Potentials!$A$2:$A$2000=BA650)*(Potentials!$E$2:$E$2000&lt;&gt;"8 - Gagne")*(Potentials!$E$2:$E$2000&lt;&gt;"9 - Perdu")*(Potentials!$E$2:$E$2000&lt;&gt;"10 - Gele")*(Potentials!$O$2:$O$2000=$A$2))
+SUMPRODUCT((Potentials!$F$2:$F$2000=0)*(Potentials!$A$2:$A$2000=BA650)*(Potentials!$D$2:$D$2000)*(Potentials!$E$2:$E$2000&lt;&gt;"8 - Gagne")*(Potentials!$E$2:$E$2000&lt;&gt;"9 - Perdu")*(Potentials!$E$2:$E$2000&lt;&gt;"10 - Gele")*(Potentials!$O$2:$O$2000=$A$2)))</f>
      </c>
    </row>
    <row r="651" spans="1:113">
      <c r="R651" t="str">
        <f>Potentials!A649</f>
      </c>
      <c r="S651" s="1" t="str">
        <f>Potentials!M649</f>
      </c>
      <c r="T651" s="47" t="str">
        <f>IF(INDEX(Potentials!$A$1:$O$1000,MATCH(R651,Potentials!$A$1:$A$1000,0),MATCH("Origine setup",Potentials!$A$1:$O$1,0))&lt;&gt;"",0,
IF($A$2="Tous",
IF(AND($R$2=0,$S$2=0,DATE(YEAR(S651),MONTH(S651),DAY(S651))&gt;=$O$6,(DATE(YEAR(S651),MONTH(S651),DAY(S651))&lt;=$O$3),LEFT(R651,3)="PRA"),1,
IF(AND($R$2&lt;&gt;0,$S$2&lt;&gt;0,DATE(YEAR(S651),MONTH(S651),DAY(S651))&gt;=$R$2,(DATE(YEAR(S651),MONTH(S651),DAY(S651))&lt;=$S$2),LEFT(R651,3)="PRA"),1,0)),
IF(AND($R$2=0,$S$2=0,DATE(YEAR(S651),MONTH(S651),DAY(S651))&gt;=$O$6,(DATE(YEAR(S651),MONTH(S651),DAY(S651))&lt;=$O$3),INDEX(Potentials!$A$1:$O$1000,MATCH(R651,Potentials!$A$1:$A$1000,0),MATCH("Groupe",Potentials!$A$1:$O$1,0))=$A$2,LEFT(R651,3)="PRA"),1,
IF(AND($R$2&lt;&gt;0,$S$2&lt;&gt;0,DATE(YEAR(S651),MONTH(S651),DAY(S651))&gt;=$R$2,(DATE(YEAR(S651),MONTH(S651),DAY(S651))&lt;=$S$2),INDEX(Potentials!$A$1:$O$1000,MATCH(R651,Potentials!$A$1:$A$1000,0),MATCH("Groupe",Potentials!$A$1:$O$1,0))=$A$2,LEFT(R651,3)="PRA"),1,0))))</f>
      </c>
      <c r="U651" s="47" t="str">
        <f>IF(T651&lt;&gt;0,SUM($T$4:T651),0)</f>
      </c>
      <c r="V651" s="1"/>
      <c r="W651" s="17"/>
      <c r="Y651" t="str">
        <f>Projects!A649</f>
      </c>
      <c r="Z651" s="1" t="str">
        <f>Projects!I649</f>
      </c>
      <c r="AA651" s="47" t="str">
        <f>IF($A$2="Tous",
IF(AND($Y$2=0,$Z$2=0,DATE(YEAR(Z651),MONTH(Z651),DAY(Z651))&gt;=$O$6,(DATE(YEAR(Z651),MONTH(Z651),DAY(Z651))&lt;=$O$3)),1,
IF(AND($Y$2&lt;&gt;0,$Z$2&lt;&gt;0,DATE(YEAR(Z651),MONTH(Z651),DAY(Z651))&gt;=$Y$2,(DATE(YEAR(Z651),MONTH(Z651),DAY(Z651))&lt;=$Z$2)),1,0)),
IF(AND($Y$2=0,$Z$2=0,DATE(YEAR(Z651),MONTH(Z651),DAY(Z651))&gt;=$O$6,(DATE(YEAR(Z651),MONTH(Z651),DAY(Z651))&lt;=$O$3),INDEX(Projects!$A$1:$O$1000,MATCH(Y651,Projects!$A$1:$A$1000,0),MATCH("Groupe",Projects!$A$1:$O$1,0))=$A$2),1,
IF(AND($Y$2&lt;&gt;0,$Z$2&lt;&gt;0,DATE(YEAR(Z651),MONTH(Z651),DAY(Z651))&gt;=$Y$2,(DATE(YEAR(Z651),MONTH(Z651),DAY(Z651))&lt;=$Z$2),INDEX(Projects!$A$1:$O$1000,MATCH(Y651,Projects!$A$1:$A$1000,0),MATCH("Groupe",Projects!$A$1:$O$1,0))=$A$2),1,0)))</f>
      </c>
      <c r="AB651" s="47" t="str">
        <f>IF(AA651&lt;&gt;0,SUM($AA$4:AA651),0)</f>
      </c>
      <c r="AC651" s="1"/>
      <c r="AD651" s="17"/>
      <c r="AF651" t="str">
        <f>Projects!A649</f>
      </c>
      <c r="AG651" s="1" t="str">
        <f>Projects!D649</f>
      </c>
      <c r="AH651" s="47" t="str">
        <f>IF($A$2="Tous",
IF(AND($AF$2=0,$AG$2=0,DATE(YEAR(AG651),MONTH(AG651),DAY(AG651))&gt;=$O$6,(DATE(YEAR(AG651),MONTH(AG651),DAY(AG651))&lt;=$O$3)),1,
IF(AND($AF$2&lt;&gt;0,$AG$2&lt;&gt;0,DATE(YEAR(AG651),MONTH(AG651),DAY(AG651))&gt;=$AF$2,(DATE(YEAR(AG651),MONTH(AG651),DAY(AG651))&lt;=$AG$2)),1,0)),
IF(AND($AF$2=0,$AG$2=0,DATE(YEAR(AG651),MONTH(AG651),DAY(AG651))&gt;=$O$6,(DATE(YEAR(AG651),MONTH(AG651),DAY(AG651))&lt;=$O$3),INDEX(Projects!$A$1:$O$1000,MATCH(AF651,Projects!$A$1:$A$1000,0),MATCH("Groupe",Projects!$A$1:$O$1,0))=$A$2),1,
IF(AND($AF$2&lt;&gt;0,$AG$2&lt;&gt;0,DATE(YEAR(AG651),MONTH(AG651),DAY(AG651))&gt;=$AF$2,(DATE(YEAR(AG651),MONTH(AG651),DAY(AG651))&lt;=$AG$2),INDEX(Projects!$A$1:$O$1000,MATCH(AF651,Projects!$A$1:$A$1000,0),MATCH("Groupe",Projects!$A$1:$O$1,0))=$A$2),1,0)))</f>
      </c>
      <c r="AI651" s="47" t="str">
        <f>IF(AH651&lt;&gt;0,SUM($AH$4:AH651),0)</f>
      </c>
      <c r="AJ651" s="1"/>
      <c r="AK651" s="17"/>
      <c r="AM651" t="str">
        <f>Potentials!A649</f>
      </c>
      <c r="AN651" s="1" t="str">
        <f>Potentials!L649</f>
      </c>
      <c r="AO651" s="47" t="str">
        <f>IF(INDEX(Potentials!$A$1:$O$1000,MATCH(R651,Potentials!$A$1:$A$1000,0),MATCH("Origine setup",Potentials!$A$1:$O$1,0))&lt;&gt;"",0,
IF($A$2="Tous",
IF(AND($AM$2=0,$AN$2=0,DATE(YEAR(AN651),MONTH(AN651),DAY(AN651))&gt;=$O$6,(DATE(YEAR(AN651),MONTH(AN651),DAY(AN651))&lt;=$O$3),INDEX(Potentials!$A$1:$O$10000,MATCH(AM651,Potentials!$A$1:$A$1000,0),MATCH("Statut",Potentials!$A$1:$O$1,0))="9 -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IF(AND($AM$2&lt;&gt;0,$AN$2&lt;&gt;0,DATE(YEAR(AN651),MONTH(AN651),DAY(AN651))&gt;=$AM$2,(DATE(YEAR(AN651),MONTH(AN651),DAY(AN651))&lt;=$AN$2),INDEX(Potentials!$A$1:$O$10000,MATCH(AM651,Potentials!$A$1:$A$1000,0),MATCH("Statut",Potentials!$A$1:$O$1,0))="9 - Perdu"),1,0)),
IF(AND($AM$2=0,$AN$2=0,DATE(YEAR(AN651),MONTH(AN651),DAY(AN651))&gt;=$O$6,(DATE(YEAR(AN651),MONTH(AN651),DAY(AN651))&lt;=$O$3),INDEX(Potentials!$A$1:$O$1000,MATCH(AM651,Potentials!$A$1:$A$1000,0),MATCH("Groupe",Potentials!$A$1:$O$1,0))=$A$2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,MATCH(AM651,Potentials!$A$1:$A$1000,0),MATCH("Groupe",Potentials!$A$1:$O$1,0))=$A$2,INDEX(Potentials!$A$1:$O$10000,MATCH(AM651,Potentials!$A$1:$A$1000,0),MATCH("Statut",Potentials!$A$1:$O$1,0))="9 - Perdu"),1,0))))</f>
      </c>
      <c r="AP651" s="47" t="str">
        <f>IF(AO651&lt;&gt;0,SUM($AO$4:AO651),0)</f>
      </c>
      <c r="AQ651" s="1"/>
      <c r="AR651" s="17"/>
      <c r="AT651" t="str">
        <f>IF(COUNTIF($AT$4:AT650,Potentials!B649)&gt;0,"",Potentials!B649)</f>
      </c>
      <c r="AU651" s="2" t="str">
        <f t="array" ref="AU651" aca="1" ca="1">IF($A$2="Tous",SUMPRODUCT((Potentials!$F$2:$F$2000)*(Potentials!$B$2:$B$2000=AT651)*(Potentials!$E$2:$E$2000&lt;&gt;"8 - Gagne")*(Potentials!$E$2:$E$2000&lt;&gt;"9 - Perdu")*(Potentials!$E$2:$E$2000&lt;&gt;"10 - Gele"))
+SUMPRODUCT((Potentials!$F$2:$F$2000=0)*(Potentials!$B$2:$B$2000=AT651)*(Potentials!$D$2:$D$2000)*(Potentials!$E$2:$E$2000&lt;&gt;"8 - Gagne")*(Potentials!$E$2:$E$2000&lt;&gt;"9 - Perdu")*(Potentials!$E$2:$E$2000&lt;&gt;"10 - Gele")),
SUMPRODUCT((Potentials!$F$2:$F$2000)*(Potentials!$B$2:$B$2000=AT651)*(Potentials!$E$2:$E$2000&lt;&gt;"8 - Gagne")*(Potentials!$E$2:$E$2000&lt;&gt;"9 - Perdu")*(Potentials!$E$2:$E$2000&lt;&gt;"10 - Gele")*(Potentials!$O$2:$O$2000=$A$2))
+SUMPRODUCT((Potentials!$F$2:$F$2000=0)*(Potentials!$B$2:$B$2000=AT651)*(Potentials!$D$2:$D$2000)*(Potentials!$E$2:$E$2000&lt;&gt;"8 - Gagne")*(Potentials!$E$2:$E$2000&lt;&gt;"9 - Perdu")*(Potentials!$E$2:$E$2000&lt;&gt;"10 - Gele")*(Potentials!$O$2:$O$2000=$A$2)))</f>
      </c>
      <c r="BA651" t="str">
        <f>Potentials!A649</f>
      </c>
      <c r="BB651" s="2" t="str">
        <f t="array" ref="BB651" aca="1" ca="1">IF($A$2="Tous",SUMPRODUCT((Potentials!$F$2:$F$2000)*(Potentials!$A$2:$A$2000=BA651)*(Potentials!$E$2:$E$2000&lt;&gt;"8 - Gagne")*(Potentials!$E$2:$E$2000&lt;&gt;"9 - Perdu")*(Potentials!$E$2:$E$2000&lt;&gt;"10 - Gele"))
+SUMPRODUCT((Potentials!$F$2:$F$2000=0)*(Potentials!$A$2:$A$2000=BA651)*(Potentials!$D$2:$D$2000)*(Potentials!$E$2:$E$2000&lt;&gt;"8 - Gagne")*(Potentials!$E$2:$E$2000&lt;&gt;"9 - Perdu")*(Potentials!$E$2:$E$2000&lt;&gt;"10 - Gele")),
SUMPRODUCT((Potentials!$F$2:$F$2000)*(Potentials!$A$2:$A$2000=BA651)*(Potentials!$E$2:$E$2000&lt;&gt;"8 - Gagne")*(Potentials!$E$2:$E$2000&lt;&gt;"9 - Perdu")*(Potentials!$E$2:$E$2000&lt;&gt;"10 - Gele")*(Potentials!$O$2:$O$2000=$A$2))
+SUMPRODUCT((Potentials!$F$2:$F$2000=0)*(Potentials!$A$2:$A$2000=BA651)*(Potentials!$D$2:$D$2000)*(Potentials!$E$2:$E$2000&lt;&gt;"8 - Gagne")*(Potentials!$E$2:$E$2000&lt;&gt;"9 - Perdu")*(Potentials!$E$2:$E$2000&lt;&gt;"10 - Gele")*(Potentials!$O$2:$O$2000=$A$2)))</f>
      </c>
    </row>
    <row r="652" spans="1:113">
      <c r="R652" t="str">
        <f>Potentials!A650</f>
      </c>
      <c r="S652" s="1" t="str">
        <f>Potentials!M650</f>
      </c>
      <c r="T652" s="47" t="str">
        <f>IF(INDEX(Potentials!$A$1:$O$1000,MATCH(R652,Potentials!$A$1:$A$1000,0),MATCH("Origine setup",Potentials!$A$1:$O$1,0))&lt;&gt;"",0,
IF($A$2="Tous",
IF(AND($R$2=0,$S$2=0,DATE(YEAR(S652),MONTH(S652),DAY(S652))&gt;=$O$6,(DATE(YEAR(S652),MONTH(S652),DAY(S652))&lt;=$O$3),LEFT(R652,3)="PRA"),1,
IF(AND($R$2&lt;&gt;0,$S$2&lt;&gt;0,DATE(YEAR(S652),MONTH(S652),DAY(S652))&gt;=$R$2,(DATE(YEAR(S652),MONTH(S652),DAY(S652))&lt;=$S$2),LEFT(R652,3)="PRA"),1,0)),
IF(AND($R$2=0,$S$2=0,DATE(YEAR(S652),MONTH(S652),DAY(S652))&gt;=$O$6,(DATE(YEAR(S652),MONTH(S652),DAY(S652))&lt;=$O$3),INDEX(Potentials!$A$1:$O$1000,MATCH(R652,Potentials!$A$1:$A$1000,0),MATCH("Groupe",Potentials!$A$1:$O$1,0))=$A$2,LEFT(R652,3)="PRA"),1,
IF(AND($R$2&lt;&gt;0,$S$2&lt;&gt;0,DATE(YEAR(S652),MONTH(S652),DAY(S652))&gt;=$R$2,(DATE(YEAR(S652),MONTH(S652),DAY(S652))&lt;=$S$2),INDEX(Potentials!$A$1:$O$1000,MATCH(R652,Potentials!$A$1:$A$1000,0),MATCH("Groupe",Potentials!$A$1:$O$1,0))=$A$2,LEFT(R652,3)="PRA"),1,0))))</f>
      </c>
      <c r="U652" s="47" t="str">
        <f>IF(T652&lt;&gt;0,SUM($T$4:T652),0)</f>
      </c>
      <c r="V652" s="1"/>
      <c r="W652" s="17"/>
      <c r="Y652" t="str">
        <f>Projects!A650</f>
      </c>
      <c r="Z652" s="1" t="str">
        <f>Projects!I650</f>
      </c>
      <c r="AA652" s="47" t="str">
        <f>IF($A$2="Tous",
IF(AND($Y$2=0,$Z$2=0,DATE(YEAR(Z652),MONTH(Z652),DAY(Z652))&gt;=$O$6,(DATE(YEAR(Z652),MONTH(Z652),DAY(Z652))&lt;=$O$3)),1,
IF(AND($Y$2&lt;&gt;0,$Z$2&lt;&gt;0,DATE(YEAR(Z652),MONTH(Z652),DAY(Z652))&gt;=$Y$2,(DATE(YEAR(Z652),MONTH(Z652),DAY(Z652))&lt;=$Z$2)),1,0)),
IF(AND($Y$2=0,$Z$2=0,DATE(YEAR(Z652),MONTH(Z652),DAY(Z652))&gt;=$O$6,(DATE(YEAR(Z652),MONTH(Z652),DAY(Z652))&lt;=$O$3),INDEX(Projects!$A$1:$O$1000,MATCH(Y652,Projects!$A$1:$A$1000,0),MATCH("Groupe",Projects!$A$1:$O$1,0))=$A$2),1,
IF(AND($Y$2&lt;&gt;0,$Z$2&lt;&gt;0,DATE(YEAR(Z652),MONTH(Z652),DAY(Z652))&gt;=$Y$2,(DATE(YEAR(Z652),MONTH(Z652),DAY(Z652))&lt;=$Z$2),INDEX(Projects!$A$1:$O$1000,MATCH(Y652,Projects!$A$1:$A$1000,0),MATCH("Groupe",Projects!$A$1:$O$1,0))=$A$2),1,0)))</f>
      </c>
      <c r="AB652" s="47" t="str">
        <f>IF(AA652&lt;&gt;0,SUM($AA$4:AA652),0)</f>
      </c>
      <c r="AC652" s="1"/>
      <c r="AD652" s="17"/>
      <c r="AF652" t="str">
        <f>Projects!A650</f>
      </c>
      <c r="AG652" s="1" t="str">
        <f>Projects!D650</f>
      </c>
      <c r="AH652" s="47" t="str">
        <f>IF($A$2="Tous",
IF(AND($AF$2=0,$AG$2=0,DATE(YEAR(AG652),MONTH(AG652),DAY(AG652))&gt;=$O$6,(DATE(YEAR(AG652),MONTH(AG652),DAY(AG652))&lt;=$O$3)),1,
IF(AND($AF$2&lt;&gt;0,$AG$2&lt;&gt;0,DATE(YEAR(AG652),MONTH(AG652),DAY(AG652))&gt;=$AF$2,(DATE(YEAR(AG652),MONTH(AG652),DAY(AG652))&lt;=$AG$2)),1,0)),
IF(AND($AF$2=0,$AG$2=0,DATE(YEAR(AG652),MONTH(AG652),DAY(AG652))&gt;=$O$6,(DATE(YEAR(AG652),MONTH(AG652),DAY(AG652))&lt;=$O$3),INDEX(Projects!$A$1:$O$1000,MATCH(AF652,Projects!$A$1:$A$1000,0),MATCH("Groupe",Projects!$A$1:$O$1,0))=$A$2),1,
IF(AND($AF$2&lt;&gt;0,$AG$2&lt;&gt;0,DATE(YEAR(AG652),MONTH(AG652),DAY(AG652))&gt;=$AF$2,(DATE(YEAR(AG652),MONTH(AG652),DAY(AG652))&lt;=$AG$2),INDEX(Projects!$A$1:$O$1000,MATCH(AF652,Projects!$A$1:$A$1000,0),MATCH("Groupe",Projects!$A$1:$O$1,0))=$A$2),1,0)))</f>
      </c>
      <c r="AI652" s="47" t="str">
        <f>IF(AH652&lt;&gt;0,SUM($AH$4:AH652),0)</f>
      </c>
      <c r="AJ652" s="1"/>
      <c r="AK652" s="17"/>
      <c r="AM652" t="str">
        <f>Potentials!A650</f>
      </c>
      <c r="AN652" s="1" t="str">
        <f>Potentials!L650</f>
      </c>
      <c r="AO652" s="47" t="str">
        <f>IF(INDEX(Potentials!$A$1:$O$1000,MATCH(R652,Potentials!$A$1:$A$1000,0),MATCH("Origine setup",Potentials!$A$1:$O$1,0))&lt;&gt;"",0,
IF($A$2="Tous",
IF(AND($AM$2=0,$AN$2=0,DATE(YEAR(AN652),MONTH(AN652),DAY(AN652))&gt;=$O$6,(DATE(YEAR(AN652),MONTH(AN652),DAY(AN652))&lt;=$O$3),INDEX(Potentials!$A$1:$O$10000,MATCH(AM652,Potentials!$A$1:$A$1000,0),MATCH("Statut",Potentials!$A$1:$O$1,0))="9 -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IF(AND($AM$2&lt;&gt;0,$AN$2&lt;&gt;0,DATE(YEAR(AN652),MONTH(AN652),DAY(AN652))&gt;=$AM$2,(DATE(YEAR(AN652),MONTH(AN652),DAY(AN652))&lt;=$AN$2),INDEX(Potentials!$A$1:$O$10000,MATCH(AM652,Potentials!$A$1:$A$1000,0),MATCH("Statut",Potentials!$A$1:$O$1,0))="9 - Perdu"),1,0)),
IF(AND($AM$2=0,$AN$2=0,DATE(YEAR(AN652),MONTH(AN652),DAY(AN652))&gt;=$O$6,(DATE(YEAR(AN652),MONTH(AN652),DAY(AN652))&lt;=$O$3),INDEX(Potentials!$A$1:$O$1000,MATCH(AM652,Potentials!$A$1:$A$1000,0),MATCH("Groupe",Potentials!$A$1:$O$1,0))=$A$2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,MATCH(AM652,Potentials!$A$1:$A$1000,0),MATCH("Groupe",Potentials!$A$1:$O$1,0))=$A$2,INDEX(Potentials!$A$1:$O$10000,MATCH(AM652,Potentials!$A$1:$A$1000,0),MATCH("Statut",Potentials!$A$1:$O$1,0))="9 - Perdu"),1,0))))</f>
      </c>
      <c r="AP652" s="47" t="str">
        <f>IF(AO652&lt;&gt;0,SUM($AO$4:AO652),0)</f>
      </c>
      <c r="AQ652" s="1"/>
      <c r="AR652" s="17"/>
      <c r="AT652" t="str">
        <f>IF(COUNTIF($AT$4:AT651,Potentials!B650)&gt;0,"",Potentials!B650)</f>
      </c>
      <c r="AU652" s="2" t="str">
        <f t="array" ref="AU652" aca="1" ca="1">IF($A$2="Tous",SUMPRODUCT((Potentials!$F$2:$F$2000)*(Potentials!$B$2:$B$2000=AT652)*(Potentials!$E$2:$E$2000&lt;&gt;"8 - Gagne")*(Potentials!$E$2:$E$2000&lt;&gt;"9 - Perdu")*(Potentials!$E$2:$E$2000&lt;&gt;"10 - Gele"))
+SUMPRODUCT((Potentials!$F$2:$F$2000=0)*(Potentials!$B$2:$B$2000=AT652)*(Potentials!$D$2:$D$2000)*(Potentials!$E$2:$E$2000&lt;&gt;"8 - Gagne")*(Potentials!$E$2:$E$2000&lt;&gt;"9 - Perdu")*(Potentials!$E$2:$E$2000&lt;&gt;"10 - Gele")),
SUMPRODUCT((Potentials!$F$2:$F$2000)*(Potentials!$B$2:$B$2000=AT652)*(Potentials!$E$2:$E$2000&lt;&gt;"8 - Gagne")*(Potentials!$E$2:$E$2000&lt;&gt;"9 - Perdu")*(Potentials!$E$2:$E$2000&lt;&gt;"10 - Gele")*(Potentials!$O$2:$O$2000=$A$2))
+SUMPRODUCT((Potentials!$F$2:$F$2000=0)*(Potentials!$B$2:$B$2000=AT652)*(Potentials!$D$2:$D$2000)*(Potentials!$E$2:$E$2000&lt;&gt;"8 - Gagne")*(Potentials!$E$2:$E$2000&lt;&gt;"9 - Perdu")*(Potentials!$E$2:$E$2000&lt;&gt;"10 - Gele")*(Potentials!$O$2:$O$2000=$A$2)))</f>
      </c>
      <c r="BA652" t="str">
        <f>Potentials!A650</f>
      </c>
      <c r="BB652" s="2" t="str">
        <f t="array" ref="BB652" aca="1" ca="1">IF($A$2="Tous",SUMPRODUCT((Potentials!$F$2:$F$2000)*(Potentials!$A$2:$A$2000=BA652)*(Potentials!$E$2:$E$2000&lt;&gt;"8 - Gagne")*(Potentials!$E$2:$E$2000&lt;&gt;"9 - Perdu")*(Potentials!$E$2:$E$2000&lt;&gt;"10 - Gele"))
+SUMPRODUCT((Potentials!$F$2:$F$2000=0)*(Potentials!$A$2:$A$2000=BA652)*(Potentials!$D$2:$D$2000)*(Potentials!$E$2:$E$2000&lt;&gt;"8 - Gagne")*(Potentials!$E$2:$E$2000&lt;&gt;"9 - Perdu")*(Potentials!$E$2:$E$2000&lt;&gt;"10 - Gele")),
SUMPRODUCT((Potentials!$F$2:$F$2000)*(Potentials!$A$2:$A$2000=BA652)*(Potentials!$E$2:$E$2000&lt;&gt;"8 - Gagne")*(Potentials!$E$2:$E$2000&lt;&gt;"9 - Perdu")*(Potentials!$E$2:$E$2000&lt;&gt;"10 - Gele")*(Potentials!$O$2:$O$2000=$A$2))
+SUMPRODUCT((Potentials!$F$2:$F$2000=0)*(Potentials!$A$2:$A$2000=BA652)*(Potentials!$D$2:$D$2000)*(Potentials!$E$2:$E$2000&lt;&gt;"8 - Gagne")*(Potentials!$E$2:$E$2000&lt;&gt;"9 - Perdu")*(Potentials!$E$2:$E$2000&lt;&gt;"10 - Gele")*(Potentials!$O$2:$O$2000=$A$2)))</f>
      </c>
    </row>
    <row r="653" spans="1:113">
      <c r="R653" t="str">
        <f>Potentials!A651</f>
      </c>
      <c r="S653" s="1" t="str">
        <f>Potentials!M651</f>
      </c>
      <c r="T653" s="47" t="str">
        <f>IF(INDEX(Potentials!$A$1:$O$1000,MATCH(R653,Potentials!$A$1:$A$1000,0),MATCH("Origine setup",Potentials!$A$1:$O$1,0))&lt;&gt;"",0,
IF($A$2="Tous",
IF(AND($R$2=0,$S$2=0,DATE(YEAR(S653),MONTH(S653),DAY(S653))&gt;=$O$6,(DATE(YEAR(S653),MONTH(S653),DAY(S653))&lt;=$O$3),LEFT(R653,3)="PRA"),1,
IF(AND($R$2&lt;&gt;0,$S$2&lt;&gt;0,DATE(YEAR(S653),MONTH(S653),DAY(S653))&gt;=$R$2,(DATE(YEAR(S653),MONTH(S653),DAY(S653))&lt;=$S$2),LEFT(R653,3)="PRA"),1,0)),
IF(AND($R$2=0,$S$2=0,DATE(YEAR(S653),MONTH(S653),DAY(S653))&gt;=$O$6,(DATE(YEAR(S653),MONTH(S653),DAY(S653))&lt;=$O$3),INDEX(Potentials!$A$1:$O$1000,MATCH(R653,Potentials!$A$1:$A$1000,0),MATCH("Groupe",Potentials!$A$1:$O$1,0))=$A$2,LEFT(R653,3)="PRA"),1,
IF(AND($R$2&lt;&gt;0,$S$2&lt;&gt;0,DATE(YEAR(S653),MONTH(S653),DAY(S653))&gt;=$R$2,(DATE(YEAR(S653),MONTH(S653),DAY(S653))&lt;=$S$2),INDEX(Potentials!$A$1:$O$1000,MATCH(R653,Potentials!$A$1:$A$1000,0),MATCH("Groupe",Potentials!$A$1:$O$1,0))=$A$2,LEFT(R653,3)="PRA"),1,0))))</f>
      </c>
      <c r="U653" s="47" t="str">
        <f>IF(T653&lt;&gt;0,SUM($T$4:T653),0)</f>
      </c>
      <c r="V653" s="1"/>
      <c r="W653" s="17"/>
      <c r="Y653" t="str">
        <f>Projects!A651</f>
      </c>
      <c r="Z653" s="1" t="str">
        <f>Projects!I651</f>
      </c>
      <c r="AA653" s="47" t="str">
        <f>IF($A$2="Tous",
IF(AND($Y$2=0,$Z$2=0,DATE(YEAR(Z653),MONTH(Z653),DAY(Z653))&gt;=$O$6,(DATE(YEAR(Z653),MONTH(Z653),DAY(Z653))&lt;=$O$3)),1,
IF(AND($Y$2&lt;&gt;0,$Z$2&lt;&gt;0,DATE(YEAR(Z653),MONTH(Z653),DAY(Z653))&gt;=$Y$2,(DATE(YEAR(Z653),MONTH(Z653),DAY(Z653))&lt;=$Z$2)),1,0)),
IF(AND($Y$2=0,$Z$2=0,DATE(YEAR(Z653),MONTH(Z653),DAY(Z653))&gt;=$O$6,(DATE(YEAR(Z653),MONTH(Z653),DAY(Z653))&lt;=$O$3),INDEX(Projects!$A$1:$O$1000,MATCH(Y653,Projects!$A$1:$A$1000,0),MATCH("Groupe",Projects!$A$1:$O$1,0))=$A$2),1,
IF(AND($Y$2&lt;&gt;0,$Z$2&lt;&gt;0,DATE(YEAR(Z653),MONTH(Z653),DAY(Z653))&gt;=$Y$2,(DATE(YEAR(Z653),MONTH(Z653),DAY(Z653))&lt;=$Z$2),INDEX(Projects!$A$1:$O$1000,MATCH(Y653,Projects!$A$1:$A$1000,0),MATCH("Groupe",Projects!$A$1:$O$1,0))=$A$2),1,0)))</f>
      </c>
      <c r="AB653" s="47" t="str">
        <f>IF(AA653&lt;&gt;0,SUM($AA$4:AA653),0)</f>
      </c>
      <c r="AC653" s="1"/>
      <c r="AD653" s="17"/>
      <c r="AF653" t="str">
        <f>Projects!A651</f>
      </c>
      <c r="AG653" s="1" t="str">
        <f>Projects!D651</f>
      </c>
      <c r="AH653" s="47" t="str">
        <f>IF($A$2="Tous",
IF(AND($AF$2=0,$AG$2=0,DATE(YEAR(AG653),MONTH(AG653),DAY(AG653))&gt;=$O$6,(DATE(YEAR(AG653),MONTH(AG653),DAY(AG653))&lt;=$O$3)),1,
IF(AND($AF$2&lt;&gt;0,$AG$2&lt;&gt;0,DATE(YEAR(AG653),MONTH(AG653),DAY(AG653))&gt;=$AF$2,(DATE(YEAR(AG653),MONTH(AG653),DAY(AG653))&lt;=$AG$2)),1,0)),
IF(AND($AF$2=0,$AG$2=0,DATE(YEAR(AG653),MONTH(AG653),DAY(AG653))&gt;=$O$6,(DATE(YEAR(AG653),MONTH(AG653),DAY(AG653))&lt;=$O$3),INDEX(Projects!$A$1:$O$1000,MATCH(AF653,Projects!$A$1:$A$1000,0),MATCH("Groupe",Projects!$A$1:$O$1,0))=$A$2),1,
IF(AND($AF$2&lt;&gt;0,$AG$2&lt;&gt;0,DATE(YEAR(AG653),MONTH(AG653),DAY(AG653))&gt;=$AF$2,(DATE(YEAR(AG653),MONTH(AG653),DAY(AG653))&lt;=$AG$2),INDEX(Projects!$A$1:$O$1000,MATCH(AF653,Projects!$A$1:$A$1000,0),MATCH("Groupe",Projects!$A$1:$O$1,0))=$A$2),1,0)))</f>
      </c>
      <c r="AI653" s="47" t="str">
        <f>IF(AH653&lt;&gt;0,SUM($AH$4:AH653),0)</f>
      </c>
      <c r="AJ653" s="1"/>
      <c r="AK653" s="17"/>
      <c r="AM653" t="str">
        <f>Potentials!A651</f>
      </c>
      <c r="AN653" s="1" t="str">
        <f>Potentials!L651</f>
      </c>
      <c r="AO653" s="47" t="str">
        <f>IF(INDEX(Potentials!$A$1:$O$1000,MATCH(R653,Potentials!$A$1:$A$1000,0),MATCH("Origine setup",Potentials!$A$1:$O$1,0))&lt;&gt;"",0,
IF($A$2="Tous",
IF(AND($AM$2=0,$AN$2=0,DATE(YEAR(AN653),MONTH(AN653),DAY(AN653))&gt;=$O$6,(DATE(YEAR(AN653),MONTH(AN653),DAY(AN653))&lt;=$O$3),INDEX(Potentials!$A$1:$O$10000,MATCH(AM653,Potentials!$A$1:$A$1000,0),MATCH("Statut",Potentials!$A$1:$O$1,0))="9 -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IF(AND($AM$2&lt;&gt;0,$AN$2&lt;&gt;0,DATE(YEAR(AN653),MONTH(AN653),DAY(AN653))&gt;=$AM$2,(DATE(YEAR(AN653),MONTH(AN653),DAY(AN653))&lt;=$AN$2),INDEX(Potentials!$A$1:$O$10000,MATCH(AM653,Potentials!$A$1:$A$1000,0),MATCH("Statut",Potentials!$A$1:$O$1,0))="9 - Perdu"),1,0)),
IF(AND($AM$2=0,$AN$2=0,DATE(YEAR(AN653),MONTH(AN653),DAY(AN653))&gt;=$O$6,(DATE(YEAR(AN653),MONTH(AN653),DAY(AN653))&lt;=$O$3),INDEX(Potentials!$A$1:$O$1000,MATCH(AM653,Potentials!$A$1:$A$1000,0),MATCH("Groupe",Potentials!$A$1:$O$1,0))=$A$2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,MATCH(AM653,Potentials!$A$1:$A$1000,0),MATCH("Groupe",Potentials!$A$1:$O$1,0))=$A$2,INDEX(Potentials!$A$1:$O$10000,MATCH(AM653,Potentials!$A$1:$A$1000,0),MATCH("Statut",Potentials!$A$1:$O$1,0))="9 - Perdu"),1,0))))</f>
      </c>
      <c r="AP653" s="47" t="str">
        <f>IF(AO653&lt;&gt;0,SUM($AO$4:AO653),0)</f>
      </c>
      <c r="AQ653" s="1"/>
      <c r="AR653" s="17"/>
      <c r="AT653" t="str">
        <f>IF(COUNTIF($AT$4:AT652,Potentials!B651)&gt;0,"",Potentials!B651)</f>
      </c>
      <c r="AU653" s="2" t="str">
        <f t="array" ref="AU653" aca="1" ca="1">IF($A$2="Tous",SUMPRODUCT((Potentials!$F$2:$F$2000)*(Potentials!$B$2:$B$2000=AT653)*(Potentials!$E$2:$E$2000&lt;&gt;"8 - Gagne")*(Potentials!$E$2:$E$2000&lt;&gt;"9 - Perdu")*(Potentials!$E$2:$E$2000&lt;&gt;"10 - Gele"))
+SUMPRODUCT((Potentials!$F$2:$F$2000=0)*(Potentials!$B$2:$B$2000=AT653)*(Potentials!$D$2:$D$2000)*(Potentials!$E$2:$E$2000&lt;&gt;"8 - Gagne")*(Potentials!$E$2:$E$2000&lt;&gt;"9 - Perdu")*(Potentials!$E$2:$E$2000&lt;&gt;"10 - Gele")),
SUMPRODUCT((Potentials!$F$2:$F$2000)*(Potentials!$B$2:$B$2000=AT653)*(Potentials!$E$2:$E$2000&lt;&gt;"8 - Gagne")*(Potentials!$E$2:$E$2000&lt;&gt;"9 - Perdu")*(Potentials!$E$2:$E$2000&lt;&gt;"10 - Gele")*(Potentials!$O$2:$O$2000=$A$2))
+SUMPRODUCT((Potentials!$F$2:$F$2000=0)*(Potentials!$B$2:$B$2000=AT653)*(Potentials!$D$2:$D$2000)*(Potentials!$E$2:$E$2000&lt;&gt;"8 - Gagne")*(Potentials!$E$2:$E$2000&lt;&gt;"9 - Perdu")*(Potentials!$E$2:$E$2000&lt;&gt;"10 - Gele")*(Potentials!$O$2:$O$2000=$A$2)))</f>
      </c>
      <c r="BA653" t="str">
        <f>Potentials!A651</f>
      </c>
      <c r="BB653" s="2" t="str">
        <f t="array" ref="BB653" aca="1" ca="1">IF($A$2="Tous",SUMPRODUCT((Potentials!$F$2:$F$2000)*(Potentials!$A$2:$A$2000=BA653)*(Potentials!$E$2:$E$2000&lt;&gt;"8 - Gagne")*(Potentials!$E$2:$E$2000&lt;&gt;"9 - Perdu")*(Potentials!$E$2:$E$2000&lt;&gt;"10 - Gele"))
+SUMPRODUCT((Potentials!$F$2:$F$2000=0)*(Potentials!$A$2:$A$2000=BA653)*(Potentials!$D$2:$D$2000)*(Potentials!$E$2:$E$2000&lt;&gt;"8 - Gagne")*(Potentials!$E$2:$E$2000&lt;&gt;"9 - Perdu")*(Potentials!$E$2:$E$2000&lt;&gt;"10 - Gele")),
SUMPRODUCT((Potentials!$F$2:$F$2000)*(Potentials!$A$2:$A$2000=BA653)*(Potentials!$E$2:$E$2000&lt;&gt;"8 - Gagne")*(Potentials!$E$2:$E$2000&lt;&gt;"9 - Perdu")*(Potentials!$E$2:$E$2000&lt;&gt;"10 - Gele")*(Potentials!$O$2:$O$2000=$A$2))
+SUMPRODUCT((Potentials!$F$2:$F$2000=0)*(Potentials!$A$2:$A$2000=BA653)*(Potentials!$D$2:$D$2000)*(Potentials!$E$2:$E$2000&lt;&gt;"8 - Gagne")*(Potentials!$E$2:$E$2000&lt;&gt;"9 - Perdu")*(Potentials!$E$2:$E$2000&lt;&gt;"10 - Gele")*(Potentials!$O$2:$O$2000=$A$2)))</f>
      </c>
    </row>
    <row r="654" spans="1:113">
      <c r="R654" t="str">
        <f>Potentials!A652</f>
      </c>
      <c r="S654" s="1" t="str">
        <f>Potentials!M652</f>
      </c>
      <c r="T654" s="47" t="str">
        <f>IF(INDEX(Potentials!$A$1:$O$1000,MATCH(R654,Potentials!$A$1:$A$1000,0),MATCH("Origine setup",Potentials!$A$1:$O$1,0))&lt;&gt;"",0,
IF($A$2="Tous",
IF(AND($R$2=0,$S$2=0,DATE(YEAR(S654),MONTH(S654),DAY(S654))&gt;=$O$6,(DATE(YEAR(S654),MONTH(S654),DAY(S654))&lt;=$O$3),LEFT(R654,3)="PRA"),1,
IF(AND($R$2&lt;&gt;0,$S$2&lt;&gt;0,DATE(YEAR(S654),MONTH(S654),DAY(S654))&gt;=$R$2,(DATE(YEAR(S654),MONTH(S654),DAY(S654))&lt;=$S$2),LEFT(R654,3)="PRA"),1,0)),
IF(AND($R$2=0,$S$2=0,DATE(YEAR(S654),MONTH(S654),DAY(S654))&gt;=$O$6,(DATE(YEAR(S654),MONTH(S654),DAY(S654))&lt;=$O$3),INDEX(Potentials!$A$1:$O$1000,MATCH(R654,Potentials!$A$1:$A$1000,0),MATCH("Groupe",Potentials!$A$1:$O$1,0))=$A$2,LEFT(R654,3)="PRA"),1,
IF(AND($R$2&lt;&gt;0,$S$2&lt;&gt;0,DATE(YEAR(S654),MONTH(S654),DAY(S654))&gt;=$R$2,(DATE(YEAR(S654),MONTH(S654),DAY(S654))&lt;=$S$2),INDEX(Potentials!$A$1:$O$1000,MATCH(R654,Potentials!$A$1:$A$1000,0),MATCH("Groupe",Potentials!$A$1:$O$1,0))=$A$2,LEFT(R654,3)="PRA"),1,0))))</f>
      </c>
      <c r="U654" s="47" t="str">
        <f>IF(T654&lt;&gt;0,SUM($T$4:T654),0)</f>
      </c>
      <c r="V654" s="1"/>
      <c r="W654" s="17"/>
      <c r="Y654" t="str">
        <f>Projects!A652</f>
      </c>
      <c r="Z654" s="1" t="str">
        <f>Projects!I652</f>
      </c>
      <c r="AA654" s="47" t="str">
        <f>IF($A$2="Tous",
IF(AND($Y$2=0,$Z$2=0,DATE(YEAR(Z654),MONTH(Z654),DAY(Z654))&gt;=$O$6,(DATE(YEAR(Z654),MONTH(Z654),DAY(Z654))&lt;=$O$3)),1,
IF(AND($Y$2&lt;&gt;0,$Z$2&lt;&gt;0,DATE(YEAR(Z654),MONTH(Z654),DAY(Z654))&gt;=$Y$2,(DATE(YEAR(Z654),MONTH(Z654),DAY(Z654))&lt;=$Z$2)),1,0)),
IF(AND($Y$2=0,$Z$2=0,DATE(YEAR(Z654),MONTH(Z654),DAY(Z654))&gt;=$O$6,(DATE(YEAR(Z654),MONTH(Z654),DAY(Z654))&lt;=$O$3),INDEX(Projects!$A$1:$O$1000,MATCH(Y654,Projects!$A$1:$A$1000,0),MATCH("Groupe",Projects!$A$1:$O$1,0))=$A$2),1,
IF(AND($Y$2&lt;&gt;0,$Z$2&lt;&gt;0,DATE(YEAR(Z654),MONTH(Z654),DAY(Z654))&gt;=$Y$2,(DATE(YEAR(Z654),MONTH(Z654),DAY(Z654))&lt;=$Z$2),INDEX(Projects!$A$1:$O$1000,MATCH(Y654,Projects!$A$1:$A$1000,0),MATCH("Groupe",Projects!$A$1:$O$1,0))=$A$2),1,0)))</f>
      </c>
      <c r="AB654" s="47" t="str">
        <f>IF(AA654&lt;&gt;0,SUM($AA$4:AA654),0)</f>
      </c>
      <c r="AC654" s="1"/>
      <c r="AD654" s="17"/>
      <c r="AF654" t="str">
        <f>Projects!A652</f>
      </c>
      <c r="AG654" s="1" t="str">
        <f>Projects!D652</f>
      </c>
      <c r="AH654" s="47" t="str">
        <f>IF($A$2="Tous",
IF(AND($AF$2=0,$AG$2=0,DATE(YEAR(AG654),MONTH(AG654),DAY(AG654))&gt;=$O$6,(DATE(YEAR(AG654),MONTH(AG654),DAY(AG654))&lt;=$O$3)),1,
IF(AND($AF$2&lt;&gt;0,$AG$2&lt;&gt;0,DATE(YEAR(AG654),MONTH(AG654),DAY(AG654))&gt;=$AF$2,(DATE(YEAR(AG654),MONTH(AG654),DAY(AG654))&lt;=$AG$2)),1,0)),
IF(AND($AF$2=0,$AG$2=0,DATE(YEAR(AG654),MONTH(AG654),DAY(AG654))&gt;=$O$6,(DATE(YEAR(AG654),MONTH(AG654),DAY(AG654))&lt;=$O$3),INDEX(Projects!$A$1:$O$1000,MATCH(AF654,Projects!$A$1:$A$1000,0),MATCH("Groupe",Projects!$A$1:$O$1,0))=$A$2),1,
IF(AND($AF$2&lt;&gt;0,$AG$2&lt;&gt;0,DATE(YEAR(AG654),MONTH(AG654),DAY(AG654))&gt;=$AF$2,(DATE(YEAR(AG654),MONTH(AG654),DAY(AG654))&lt;=$AG$2),INDEX(Projects!$A$1:$O$1000,MATCH(AF654,Projects!$A$1:$A$1000,0),MATCH("Groupe",Projects!$A$1:$O$1,0))=$A$2),1,0)))</f>
      </c>
      <c r="AI654" s="47" t="str">
        <f>IF(AH654&lt;&gt;0,SUM($AH$4:AH654),0)</f>
      </c>
      <c r="AJ654" s="1"/>
      <c r="AK654" s="17"/>
      <c r="AM654" t="str">
        <f>Potentials!A652</f>
      </c>
      <c r="AN654" s="1" t="str">
        <f>Potentials!L652</f>
      </c>
      <c r="AO654" s="47" t="str">
        <f>IF(INDEX(Potentials!$A$1:$O$1000,MATCH(R654,Potentials!$A$1:$A$1000,0),MATCH("Origine setup",Potentials!$A$1:$O$1,0))&lt;&gt;"",0,
IF($A$2="Tous",
IF(AND($AM$2=0,$AN$2=0,DATE(YEAR(AN654),MONTH(AN654),DAY(AN654))&gt;=$O$6,(DATE(YEAR(AN654),MONTH(AN654),DAY(AN654))&lt;=$O$3),INDEX(Potentials!$A$1:$O$10000,MATCH(AM654,Potentials!$A$1:$A$1000,0),MATCH("Statut",Potentials!$A$1:$O$1,0))="9 -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IF(AND($AM$2&lt;&gt;0,$AN$2&lt;&gt;0,DATE(YEAR(AN654),MONTH(AN654),DAY(AN654))&gt;=$AM$2,(DATE(YEAR(AN654),MONTH(AN654),DAY(AN654))&lt;=$AN$2),INDEX(Potentials!$A$1:$O$10000,MATCH(AM654,Potentials!$A$1:$A$1000,0),MATCH("Statut",Potentials!$A$1:$O$1,0))="9 - Perdu"),1,0)),
IF(AND($AM$2=0,$AN$2=0,DATE(YEAR(AN654),MONTH(AN654),DAY(AN654))&gt;=$O$6,(DATE(YEAR(AN654),MONTH(AN654),DAY(AN654))&lt;=$O$3),INDEX(Potentials!$A$1:$O$1000,MATCH(AM654,Potentials!$A$1:$A$1000,0),MATCH("Groupe",Potentials!$A$1:$O$1,0))=$A$2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,MATCH(AM654,Potentials!$A$1:$A$1000,0),MATCH("Groupe",Potentials!$A$1:$O$1,0))=$A$2,INDEX(Potentials!$A$1:$O$10000,MATCH(AM654,Potentials!$A$1:$A$1000,0),MATCH("Statut",Potentials!$A$1:$O$1,0))="9 - Perdu"),1,0))))</f>
      </c>
      <c r="AP654" s="47" t="str">
        <f>IF(AO654&lt;&gt;0,SUM($AO$4:AO654),0)</f>
      </c>
      <c r="AQ654" s="1"/>
      <c r="AR654" s="17"/>
      <c r="AT654" t="str">
        <f>IF(COUNTIF($AT$4:AT653,Potentials!B652)&gt;0,"",Potentials!B652)</f>
      </c>
      <c r="AU654" s="2" t="str">
        <f t="array" ref="AU654" aca="1" ca="1">IF($A$2="Tous",SUMPRODUCT((Potentials!$F$2:$F$2000)*(Potentials!$B$2:$B$2000=AT654)*(Potentials!$E$2:$E$2000&lt;&gt;"8 - Gagne")*(Potentials!$E$2:$E$2000&lt;&gt;"9 - Perdu")*(Potentials!$E$2:$E$2000&lt;&gt;"10 - Gele"))
+SUMPRODUCT((Potentials!$F$2:$F$2000=0)*(Potentials!$B$2:$B$2000=AT654)*(Potentials!$D$2:$D$2000)*(Potentials!$E$2:$E$2000&lt;&gt;"8 - Gagne")*(Potentials!$E$2:$E$2000&lt;&gt;"9 - Perdu")*(Potentials!$E$2:$E$2000&lt;&gt;"10 - Gele")),
SUMPRODUCT((Potentials!$F$2:$F$2000)*(Potentials!$B$2:$B$2000=AT654)*(Potentials!$E$2:$E$2000&lt;&gt;"8 - Gagne")*(Potentials!$E$2:$E$2000&lt;&gt;"9 - Perdu")*(Potentials!$E$2:$E$2000&lt;&gt;"10 - Gele")*(Potentials!$O$2:$O$2000=$A$2))
+SUMPRODUCT((Potentials!$F$2:$F$2000=0)*(Potentials!$B$2:$B$2000=AT654)*(Potentials!$D$2:$D$2000)*(Potentials!$E$2:$E$2000&lt;&gt;"8 - Gagne")*(Potentials!$E$2:$E$2000&lt;&gt;"9 - Perdu")*(Potentials!$E$2:$E$2000&lt;&gt;"10 - Gele")*(Potentials!$O$2:$O$2000=$A$2)))</f>
      </c>
      <c r="BA654" t="str">
        <f>Potentials!A652</f>
      </c>
      <c r="BB654" s="2" t="str">
        <f t="array" ref="BB654" aca="1" ca="1">IF($A$2="Tous",SUMPRODUCT((Potentials!$F$2:$F$2000)*(Potentials!$A$2:$A$2000=BA654)*(Potentials!$E$2:$E$2000&lt;&gt;"8 - Gagne")*(Potentials!$E$2:$E$2000&lt;&gt;"9 - Perdu")*(Potentials!$E$2:$E$2000&lt;&gt;"10 - Gele"))
+SUMPRODUCT((Potentials!$F$2:$F$2000=0)*(Potentials!$A$2:$A$2000=BA654)*(Potentials!$D$2:$D$2000)*(Potentials!$E$2:$E$2000&lt;&gt;"8 - Gagne")*(Potentials!$E$2:$E$2000&lt;&gt;"9 - Perdu")*(Potentials!$E$2:$E$2000&lt;&gt;"10 - Gele")),
SUMPRODUCT((Potentials!$F$2:$F$2000)*(Potentials!$A$2:$A$2000=BA654)*(Potentials!$E$2:$E$2000&lt;&gt;"8 - Gagne")*(Potentials!$E$2:$E$2000&lt;&gt;"9 - Perdu")*(Potentials!$E$2:$E$2000&lt;&gt;"10 - Gele")*(Potentials!$O$2:$O$2000=$A$2))
+SUMPRODUCT((Potentials!$F$2:$F$2000=0)*(Potentials!$A$2:$A$2000=BA654)*(Potentials!$D$2:$D$2000)*(Potentials!$E$2:$E$2000&lt;&gt;"8 - Gagne")*(Potentials!$E$2:$E$2000&lt;&gt;"9 - Perdu")*(Potentials!$E$2:$E$2000&lt;&gt;"10 - Gele")*(Potentials!$O$2:$O$2000=$A$2)))</f>
      </c>
    </row>
    <row r="655" spans="1:113">
      <c r="R655" t="str">
        <f>Potentials!A653</f>
      </c>
      <c r="S655" s="1" t="str">
        <f>Potentials!M653</f>
      </c>
      <c r="T655" s="47" t="str">
        <f>IF(INDEX(Potentials!$A$1:$O$1000,MATCH(R655,Potentials!$A$1:$A$1000,0),MATCH("Origine setup",Potentials!$A$1:$O$1,0))&lt;&gt;"",0,
IF($A$2="Tous",
IF(AND($R$2=0,$S$2=0,DATE(YEAR(S655),MONTH(S655),DAY(S655))&gt;=$O$6,(DATE(YEAR(S655),MONTH(S655),DAY(S655))&lt;=$O$3),LEFT(R655,3)="PRA"),1,
IF(AND($R$2&lt;&gt;0,$S$2&lt;&gt;0,DATE(YEAR(S655),MONTH(S655),DAY(S655))&gt;=$R$2,(DATE(YEAR(S655),MONTH(S655),DAY(S655))&lt;=$S$2),LEFT(R655,3)="PRA"),1,0)),
IF(AND($R$2=0,$S$2=0,DATE(YEAR(S655),MONTH(S655),DAY(S655))&gt;=$O$6,(DATE(YEAR(S655),MONTH(S655),DAY(S655))&lt;=$O$3),INDEX(Potentials!$A$1:$O$1000,MATCH(R655,Potentials!$A$1:$A$1000,0),MATCH("Groupe",Potentials!$A$1:$O$1,0))=$A$2,LEFT(R655,3)="PRA"),1,
IF(AND($R$2&lt;&gt;0,$S$2&lt;&gt;0,DATE(YEAR(S655),MONTH(S655),DAY(S655))&gt;=$R$2,(DATE(YEAR(S655),MONTH(S655),DAY(S655))&lt;=$S$2),INDEX(Potentials!$A$1:$O$1000,MATCH(R655,Potentials!$A$1:$A$1000,0),MATCH("Groupe",Potentials!$A$1:$O$1,0))=$A$2,LEFT(R655,3)="PRA"),1,0))))</f>
      </c>
      <c r="U655" s="47" t="str">
        <f>IF(T655&lt;&gt;0,SUM($T$4:T655),0)</f>
      </c>
      <c r="V655" s="1"/>
      <c r="W655" s="17"/>
      <c r="Y655" t="str">
        <f>Projects!A653</f>
      </c>
      <c r="Z655" s="1" t="str">
        <f>Projects!I653</f>
      </c>
      <c r="AA655" s="47" t="str">
        <f>IF($A$2="Tous",
IF(AND($Y$2=0,$Z$2=0,DATE(YEAR(Z655),MONTH(Z655),DAY(Z655))&gt;=$O$6,(DATE(YEAR(Z655),MONTH(Z655),DAY(Z655))&lt;=$O$3)),1,
IF(AND($Y$2&lt;&gt;0,$Z$2&lt;&gt;0,DATE(YEAR(Z655),MONTH(Z655),DAY(Z655))&gt;=$Y$2,(DATE(YEAR(Z655),MONTH(Z655),DAY(Z655))&lt;=$Z$2)),1,0)),
IF(AND($Y$2=0,$Z$2=0,DATE(YEAR(Z655),MONTH(Z655),DAY(Z655))&gt;=$O$6,(DATE(YEAR(Z655),MONTH(Z655),DAY(Z655))&lt;=$O$3),INDEX(Projects!$A$1:$O$1000,MATCH(Y655,Projects!$A$1:$A$1000,0),MATCH("Groupe",Projects!$A$1:$O$1,0))=$A$2),1,
IF(AND($Y$2&lt;&gt;0,$Z$2&lt;&gt;0,DATE(YEAR(Z655),MONTH(Z655),DAY(Z655))&gt;=$Y$2,(DATE(YEAR(Z655),MONTH(Z655),DAY(Z655))&lt;=$Z$2),INDEX(Projects!$A$1:$O$1000,MATCH(Y655,Projects!$A$1:$A$1000,0),MATCH("Groupe",Projects!$A$1:$O$1,0))=$A$2),1,0)))</f>
      </c>
      <c r="AB655" s="47" t="str">
        <f>IF(AA655&lt;&gt;0,SUM($AA$4:AA655),0)</f>
      </c>
      <c r="AC655" s="1"/>
      <c r="AD655" s="17"/>
      <c r="AF655" t="str">
        <f>Projects!A653</f>
      </c>
      <c r="AG655" s="1" t="str">
        <f>Projects!D653</f>
      </c>
      <c r="AH655" s="47" t="str">
        <f>IF($A$2="Tous",
IF(AND($AF$2=0,$AG$2=0,DATE(YEAR(AG655),MONTH(AG655),DAY(AG655))&gt;=$O$6,(DATE(YEAR(AG655),MONTH(AG655),DAY(AG655))&lt;=$O$3)),1,
IF(AND($AF$2&lt;&gt;0,$AG$2&lt;&gt;0,DATE(YEAR(AG655),MONTH(AG655),DAY(AG655))&gt;=$AF$2,(DATE(YEAR(AG655),MONTH(AG655),DAY(AG655))&lt;=$AG$2)),1,0)),
IF(AND($AF$2=0,$AG$2=0,DATE(YEAR(AG655),MONTH(AG655),DAY(AG655))&gt;=$O$6,(DATE(YEAR(AG655),MONTH(AG655),DAY(AG655))&lt;=$O$3),INDEX(Projects!$A$1:$O$1000,MATCH(AF655,Projects!$A$1:$A$1000,0),MATCH("Groupe",Projects!$A$1:$O$1,0))=$A$2),1,
IF(AND($AF$2&lt;&gt;0,$AG$2&lt;&gt;0,DATE(YEAR(AG655),MONTH(AG655),DAY(AG655))&gt;=$AF$2,(DATE(YEAR(AG655),MONTH(AG655),DAY(AG655))&lt;=$AG$2),INDEX(Projects!$A$1:$O$1000,MATCH(AF655,Projects!$A$1:$A$1000,0),MATCH("Groupe",Projects!$A$1:$O$1,0))=$A$2),1,0)))</f>
      </c>
      <c r="AI655" s="47" t="str">
        <f>IF(AH655&lt;&gt;0,SUM($AH$4:AH655),0)</f>
      </c>
      <c r="AJ655" s="1"/>
      <c r="AK655" s="17"/>
      <c r="AM655" t="str">
        <f>Potentials!A653</f>
      </c>
      <c r="AN655" s="1" t="str">
        <f>Potentials!L653</f>
      </c>
      <c r="AO655" s="47" t="str">
        <f>IF(INDEX(Potentials!$A$1:$O$1000,MATCH(R655,Potentials!$A$1:$A$1000,0),MATCH("Origine setup",Potentials!$A$1:$O$1,0))&lt;&gt;"",0,
IF($A$2="Tous",
IF(AND($AM$2=0,$AN$2=0,DATE(YEAR(AN655),MONTH(AN655),DAY(AN655))&gt;=$O$6,(DATE(YEAR(AN655),MONTH(AN655),DAY(AN655))&lt;=$O$3),INDEX(Potentials!$A$1:$O$10000,MATCH(AM655,Potentials!$A$1:$A$1000,0),MATCH("Statut",Potentials!$A$1:$O$1,0))="9 -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IF(AND($AM$2&lt;&gt;0,$AN$2&lt;&gt;0,DATE(YEAR(AN655),MONTH(AN655),DAY(AN655))&gt;=$AM$2,(DATE(YEAR(AN655),MONTH(AN655),DAY(AN655))&lt;=$AN$2),INDEX(Potentials!$A$1:$O$10000,MATCH(AM655,Potentials!$A$1:$A$1000,0),MATCH("Statut",Potentials!$A$1:$O$1,0))="9 - Perdu"),1,0)),
IF(AND($AM$2=0,$AN$2=0,DATE(YEAR(AN655),MONTH(AN655),DAY(AN655))&gt;=$O$6,(DATE(YEAR(AN655),MONTH(AN655),DAY(AN655))&lt;=$O$3),INDEX(Potentials!$A$1:$O$1000,MATCH(AM655,Potentials!$A$1:$A$1000,0),MATCH("Groupe",Potentials!$A$1:$O$1,0))=$A$2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,MATCH(AM655,Potentials!$A$1:$A$1000,0),MATCH("Groupe",Potentials!$A$1:$O$1,0))=$A$2,INDEX(Potentials!$A$1:$O$10000,MATCH(AM655,Potentials!$A$1:$A$1000,0),MATCH("Statut",Potentials!$A$1:$O$1,0))="9 - Perdu"),1,0))))</f>
      </c>
      <c r="AP655" s="47" t="str">
        <f>IF(AO655&lt;&gt;0,SUM($AO$4:AO655),0)</f>
      </c>
      <c r="AQ655" s="1"/>
      <c r="AR655" s="17"/>
      <c r="AT655" t="str">
        <f>IF(COUNTIF($AT$4:AT654,Potentials!B653)&gt;0,"",Potentials!B653)</f>
      </c>
      <c r="AU655" s="2" t="str">
        <f t="array" ref="AU655" aca="1" ca="1">IF($A$2="Tous",SUMPRODUCT((Potentials!$F$2:$F$2000)*(Potentials!$B$2:$B$2000=AT655)*(Potentials!$E$2:$E$2000&lt;&gt;"8 - Gagne")*(Potentials!$E$2:$E$2000&lt;&gt;"9 - Perdu")*(Potentials!$E$2:$E$2000&lt;&gt;"10 - Gele"))
+SUMPRODUCT((Potentials!$F$2:$F$2000=0)*(Potentials!$B$2:$B$2000=AT655)*(Potentials!$D$2:$D$2000)*(Potentials!$E$2:$E$2000&lt;&gt;"8 - Gagne")*(Potentials!$E$2:$E$2000&lt;&gt;"9 - Perdu")*(Potentials!$E$2:$E$2000&lt;&gt;"10 - Gele")),
SUMPRODUCT((Potentials!$F$2:$F$2000)*(Potentials!$B$2:$B$2000=AT655)*(Potentials!$E$2:$E$2000&lt;&gt;"8 - Gagne")*(Potentials!$E$2:$E$2000&lt;&gt;"9 - Perdu")*(Potentials!$E$2:$E$2000&lt;&gt;"10 - Gele")*(Potentials!$O$2:$O$2000=$A$2))
+SUMPRODUCT((Potentials!$F$2:$F$2000=0)*(Potentials!$B$2:$B$2000=AT655)*(Potentials!$D$2:$D$2000)*(Potentials!$E$2:$E$2000&lt;&gt;"8 - Gagne")*(Potentials!$E$2:$E$2000&lt;&gt;"9 - Perdu")*(Potentials!$E$2:$E$2000&lt;&gt;"10 - Gele")*(Potentials!$O$2:$O$2000=$A$2)))</f>
      </c>
      <c r="BA655" t="str">
        <f>Potentials!A653</f>
      </c>
      <c r="BB655" s="2" t="str">
        <f t="array" ref="BB655" aca="1" ca="1">IF($A$2="Tous",SUMPRODUCT((Potentials!$F$2:$F$2000)*(Potentials!$A$2:$A$2000=BA655)*(Potentials!$E$2:$E$2000&lt;&gt;"8 - Gagne")*(Potentials!$E$2:$E$2000&lt;&gt;"9 - Perdu")*(Potentials!$E$2:$E$2000&lt;&gt;"10 - Gele"))
+SUMPRODUCT((Potentials!$F$2:$F$2000=0)*(Potentials!$A$2:$A$2000=BA655)*(Potentials!$D$2:$D$2000)*(Potentials!$E$2:$E$2000&lt;&gt;"8 - Gagne")*(Potentials!$E$2:$E$2000&lt;&gt;"9 - Perdu")*(Potentials!$E$2:$E$2000&lt;&gt;"10 - Gele")),
SUMPRODUCT((Potentials!$F$2:$F$2000)*(Potentials!$A$2:$A$2000=BA655)*(Potentials!$E$2:$E$2000&lt;&gt;"8 - Gagne")*(Potentials!$E$2:$E$2000&lt;&gt;"9 - Perdu")*(Potentials!$E$2:$E$2000&lt;&gt;"10 - Gele")*(Potentials!$O$2:$O$2000=$A$2))
+SUMPRODUCT((Potentials!$F$2:$F$2000=0)*(Potentials!$A$2:$A$2000=BA655)*(Potentials!$D$2:$D$2000)*(Potentials!$E$2:$E$2000&lt;&gt;"8 - Gagne")*(Potentials!$E$2:$E$2000&lt;&gt;"9 - Perdu")*(Potentials!$E$2:$E$2000&lt;&gt;"10 - Gele")*(Potentials!$O$2:$O$2000=$A$2)))</f>
      </c>
    </row>
    <row r="656" spans="1:113">
      <c r="R656" t="str">
        <f>Potentials!A654</f>
      </c>
      <c r="S656" s="1" t="str">
        <f>Potentials!M654</f>
      </c>
      <c r="T656" s="47" t="str">
        <f>IF(INDEX(Potentials!$A$1:$O$1000,MATCH(R656,Potentials!$A$1:$A$1000,0),MATCH("Origine setup",Potentials!$A$1:$O$1,0))&lt;&gt;"",0,
IF($A$2="Tous",
IF(AND($R$2=0,$S$2=0,DATE(YEAR(S656),MONTH(S656),DAY(S656))&gt;=$O$6,(DATE(YEAR(S656),MONTH(S656),DAY(S656))&lt;=$O$3),LEFT(R656,3)="PRA"),1,
IF(AND($R$2&lt;&gt;0,$S$2&lt;&gt;0,DATE(YEAR(S656),MONTH(S656),DAY(S656))&gt;=$R$2,(DATE(YEAR(S656),MONTH(S656),DAY(S656))&lt;=$S$2),LEFT(R656,3)="PRA"),1,0)),
IF(AND($R$2=0,$S$2=0,DATE(YEAR(S656),MONTH(S656),DAY(S656))&gt;=$O$6,(DATE(YEAR(S656),MONTH(S656),DAY(S656))&lt;=$O$3),INDEX(Potentials!$A$1:$O$1000,MATCH(R656,Potentials!$A$1:$A$1000,0),MATCH("Groupe",Potentials!$A$1:$O$1,0))=$A$2,LEFT(R656,3)="PRA"),1,
IF(AND($R$2&lt;&gt;0,$S$2&lt;&gt;0,DATE(YEAR(S656),MONTH(S656),DAY(S656))&gt;=$R$2,(DATE(YEAR(S656),MONTH(S656),DAY(S656))&lt;=$S$2),INDEX(Potentials!$A$1:$O$1000,MATCH(R656,Potentials!$A$1:$A$1000,0),MATCH("Groupe",Potentials!$A$1:$O$1,0))=$A$2,LEFT(R656,3)="PRA"),1,0))))</f>
      </c>
      <c r="U656" s="47" t="str">
        <f>IF(T656&lt;&gt;0,SUM($T$4:T656),0)</f>
      </c>
      <c r="V656" s="1"/>
      <c r="W656" s="17"/>
      <c r="Y656" t="str">
        <f>Projects!A654</f>
      </c>
      <c r="Z656" s="1" t="str">
        <f>Projects!I654</f>
      </c>
      <c r="AA656" s="47" t="str">
        <f>IF($A$2="Tous",
IF(AND($Y$2=0,$Z$2=0,DATE(YEAR(Z656),MONTH(Z656),DAY(Z656))&gt;=$O$6,(DATE(YEAR(Z656),MONTH(Z656),DAY(Z656))&lt;=$O$3)),1,
IF(AND($Y$2&lt;&gt;0,$Z$2&lt;&gt;0,DATE(YEAR(Z656),MONTH(Z656),DAY(Z656))&gt;=$Y$2,(DATE(YEAR(Z656),MONTH(Z656),DAY(Z656))&lt;=$Z$2)),1,0)),
IF(AND($Y$2=0,$Z$2=0,DATE(YEAR(Z656),MONTH(Z656),DAY(Z656))&gt;=$O$6,(DATE(YEAR(Z656),MONTH(Z656),DAY(Z656))&lt;=$O$3),INDEX(Projects!$A$1:$O$1000,MATCH(Y656,Projects!$A$1:$A$1000,0),MATCH("Groupe",Projects!$A$1:$O$1,0))=$A$2),1,
IF(AND($Y$2&lt;&gt;0,$Z$2&lt;&gt;0,DATE(YEAR(Z656),MONTH(Z656),DAY(Z656))&gt;=$Y$2,(DATE(YEAR(Z656),MONTH(Z656),DAY(Z656))&lt;=$Z$2),INDEX(Projects!$A$1:$O$1000,MATCH(Y656,Projects!$A$1:$A$1000,0),MATCH("Groupe",Projects!$A$1:$O$1,0))=$A$2),1,0)))</f>
      </c>
      <c r="AB656" s="47" t="str">
        <f>IF(AA656&lt;&gt;0,SUM($AA$4:AA656),0)</f>
      </c>
      <c r="AC656" s="1"/>
      <c r="AD656" s="17"/>
      <c r="AF656" t="str">
        <f>Projects!A654</f>
      </c>
      <c r="AG656" s="1" t="str">
        <f>Projects!D654</f>
      </c>
      <c r="AH656" s="47" t="str">
        <f>IF($A$2="Tous",
IF(AND($AF$2=0,$AG$2=0,DATE(YEAR(AG656),MONTH(AG656),DAY(AG656))&gt;=$O$6,(DATE(YEAR(AG656),MONTH(AG656),DAY(AG656))&lt;=$O$3)),1,
IF(AND($AF$2&lt;&gt;0,$AG$2&lt;&gt;0,DATE(YEAR(AG656),MONTH(AG656),DAY(AG656))&gt;=$AF$2,(DATE(YEAR(AG656),MONTH(AG656),DAY(AG656))&lt;=$AG$2)),1,0)),
IF(AND($AF$2=0,$AG$2=0,DATE(YEAR(AG656),MONTH(AG656),DAY(AG656))&gt;=$O$6,(DATE(YEAR(AG656),MONTH(AG656),DAY(AG656))&lt;=$O$3),INDEX(Projects!$A$1:$O$1000,MATCH(AF656,Projects!$A$1:$A$1000,0),MATCH("Groupe",Projects!$A$1:$O$1,0))=$A$2),1,
IF(AND($AF$2&lt;&gt;0,$AG$2&lt;&gt;0,DATE(YEAR(AG656),MONTH(AG656),DAY(AG656))&gt;=$AF$2,(DATE(YEAR(AG656),MONTH(AG656),DAY(AG656))&lt;=$AG$2),INDEX(Projects!$A$1:$O$1000,MATCH(AF656,Projects!$A$1:$A$1000,0),MATCH("Groupe",Projects!$A$1:$O$1,0))=$A$2),1,0)))</f>
      </c>
      <c r="AI656" s="47" t="str">
        <f>IF(AH656&lt;&gt;0,SUM($AH$4:AH656),0)</f>
      </c>
      <c r="AJ656" s="1"/>
      <c r="AK656" s="17"/>
      <c r="AM656" t="str">
        <f>Potentials!A654</f>
      </c>
      <c r="AN656" s="1" t="str">
        <f>Potentials!L654</f>
      </c>
      <c r="AO656" s="47" t="str">
        <f>IF(INDEX(Potentials!$A$1:$O$1000,MATCH(R656,Potentials!$A$1:$A$1000,0),MATCH("Origine setup",Potentials!$A$1:$O$1,0))&lt;&gt;"",0,
IF($A$2="Tous",
IF(AND($AM$2=0,$AN$2=0,DATE(YEAR(AN656),MONTH(AN656),DAY(AN656))&gt;=$O$6,(DATE(YEAR(AN656),MONTH(AN656),DAY(AN656))&lt;=$O$3),INDEX(Potentials!$A$1:$O$10000,MATCH(AM656,Potentials!$A$1:$A$1000,0),MATCH("Statut",Potentials!$A$1:$O$1,0))="9 -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IF(AND($AM$2&lt;&gt;0,$AN$2&lt;&gt;0,DATE(YEAR(AN656),MONTH(AN656),DAY(AN656))&gt;=$AM$2,(DATE(YEAR(AN656),MONTH(AN656),DAY(AN656))&lt;=$AN$2),INDEX(Potentials!$A$1:$O$10000,MATCH(AM656,Potentials!$A$1:$A$1000,0),MATCH("Statut",Potentials!$A$1:$O$1,0))="9 - Perdu"),1,0)),
IF(AND($AM$2=0,$AN$2=0,DATE(YEAR(AN656),MONTH(AN656),DAY(AN656))&gt;=$O$6,(DATE(YEAR(AN656),MONTH(AN656),DAY(AN656))&lt;=$O$3),INDEX(Potentials!$A$1:$O$1000,MATCH(AM656,Potentials!$A$1:$A$1000,0),MATCH("Groupe",Potentials!$A$1:$O$1,0))=$A$2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,MATCH(AM656,Potentials!$A$1:$A$1000,0),MATCH("Groupe",Potentials!$A$1:$O$1,0))=$A$2,INDEX(Potentials!$A$1:$O$10000,MATCH(AM656,Potentials!$A$1:$A$1000,0),MATCH("Statut",Potentials!$A$1:$O$1,0))="9 - Perdu"),1,0))))</f>
      </c>
      <c r="AP656" s="47" t="str">
        <f>IF(AO656&lt;&gt;0,SUM($AO$4:AO656),0)</f>
      </c>
      <c r="AQ656" s="1"/>
      <c r="AR656" s="17"/>
      <c r="AT656" t="str">
        <f>IF(COUNTIF($AT$4:AT655,Potentials!B654)&gt;0,"",Potentials!B654)</f>
      </c>
      <c r="AU656" s="2" t="str">
        <f t="array" ref="AU656" aca="1" ca="1">IF($A$2="Tous",SUMPRODUCT((Potentials!$F$2:$F$2000)*(Potentials!$B$2:$B$2000=AT656)*(Potentials!$E$2:$E$2000&lt;&gt;"8 - Gagne")*(Potentials!$E$2:$E$2000&lt;&gt;"9 - Perdu")*(Potentials!$E$2:$E$2000&lt;&gt;"10 - Gele"))
+SUMPRODUCT((Potentials!$F$2:$F$2000=0)*(Potentials!$B$2:$B$2000=AT656)*(Potentials!$D$2:$D$2000)*(Potentials!$E$2:$E$2000&lt;&gt;"8 - Gagne")*(Potentials!$E$2:$E$2000&lt;&gt;"9 - Perdu")*(Potentials!$E$2:$E$2000&lt;&gt;"10 - Gele")),
SUMPRODUCT((Potentials!$F$2:$F$2000)*(Potentials!$B$2:$B$2000=AT656)*(Potentials!$E$2:$E$2000&lt;&gt;"8 - Gagne")*(Potentials!$E$2:$E$2000&lt;&gt;"9 - Perdu")*(Potentials!$E$2:$E$2000&lt;&gt;"10 - Gele")*(Potentials!$O$2:$O$2000=$A$2))
+SUMPRODUCT((Potentials!$F$2:$F$2000=0)*(Potentials!$B$2:$B$2000=AT656)*(Potentials!$D$2:$D$2000)*(Potentials!$E$2:$E$2000&lt;&gt;"8 - Gagne")*(Potentials!$E$2:$E$2000&lt;&gt;"9 - Perdu")*(Potentials!$E$2:$E$2000&lt;&gt;"10 - Gele")*(Potentials!$O$2:$O$2000=$A$2)))</f>
      </c>
      <c r="BA656" t="str">
        <f>Potentials!A654</f>
      </c>
      <c r="BB656" s="2" t="str">
        <f t="array" ref="BB656" aca="1" ca="1">IF($A$2="Tous",SUMPRODUCT((Potentials!$F$2:$F$2000)*(Potentials!$A$2:$A$2000=BA656)*(Potentials!$E$2:$E$2000&lt;&gt;"8 - Gagne")*(Potentials!$E$2:$E$2000&lt;&gt;"9 - Perdu")*(Potentials!$E$2:$E$2000&lt;&gt;"10 - Gele"))
+SUMPRODUCT((Potentials!$F$2:$F$2000=0)*(Potentials!$A$2:$A$2000=BA656)*(Potentials!$D$2:$D$2000)*(Potentials!$E$2:$E$2000&lt;&gt;"8 - Gagne")*(Potentials!$E$2:$E$2000&lt;&gt;"9 - Perdu")*(Potentials!$E$2:$E$2000&lt;&gt;"10 - Gele")),
SUMPRODUCT((Potentials!$F$2:$F$2000)*(Potentials!$A$2:$A$2000=BA656)*(Potentials!$E$2:$E$2000&lt;&gt;"8 - Gagne")*(Potentials!$E$2:$E$2000&lt;&gt;"9 - Perdu")*(Potentials!$E$2:$E$2000&lt;&gt;"10 - Gele")*(Potentials!$O$2:$O$2000=$A$2))
+SUMPRODUCT((Potentials!$F$2:$F$2000=0)*(Potentials!$A$2:$A$2000=BA656)*(Potentials!$D$2:$D$2000)*(Potentials!$E$2:$E$2000&lt;&gt;"8 - Gagne")*(Potentials!$E$2:$E$2000&lt;&gt;"9 - Perdu")*(Potentials!$E$2:$E$2000&lt;&gt;"10 - Gele")*(Potentials!$O$2:$O$2000=$A$2)))</f>
      </c>
    </row>
    <row r="657" spans="1:113">
      <c r="R657" t="str">
        <f>Potentials!A655</f>
      </c>
      <c r="S657" s="1" t="str">
        <f>Potentials!M655</f>
      </c>
      <c r="T657" s="47" t="str">
        <f>IF(INDEX(Potentials!$A$1:$O$1000,MATCH(R657,Potentials!$A$1:$A$1000,0),MATCH("Origine setup",Potentials!$A$1:$O$1,0))&lt;&gt;"",0,
IF($A$2="Tous",
IF(AND($R$2=0,$S$2=0,DATE(YEAR(S657),MONTH(S657),DAY(S657))&gt;=$O$6,(DATE(YEAR(S657),MONTH(S657),DAY(S657))&lt;=$O$3),LEFT(R657,3)="PRA"),1,
IF(AND($R$2&lt;&gt;0,$S$2&lt;&gt;0,DATE(YEAR(S657),MONTH(S657),DAY(S657))&gt;=$R$2,(DATE(YEAR(S657),MONTH(S657),DAY(S657))&lt;=$S$2),LEFT(R657,3)="PRA"),1,0)),
IF(AND($R$2=0,$S$2=0,DATE(YEAR(S657),MONTH(S657),DAY(S657))&gt;=$O$6,(DATE(YEAR(S657),MONTH(S657),DAY(S657))&lt;=$O$3),INDEX(Potentials!$A$1:$O$1000,MATCH(R657,Potentials!$A$1:$A$1000,0),MATCH("Groupe",Potentials!$A$1:$O$1,0))=$A$2,LEFT(R657,3)="PRA"),1,
IF(AND($R$2&lt;&gt;0,$S$2&lt;&gt;0,DATE(YEAR(S657),MONTH(S657),DAY(S657))&gt;=$R$2,(DATE(YEAR(S657),MONTH(S657),DAY(S657))&lt;=$S$2),INDEX(Potentials!$A$1:$O$1000,MATCH(R657,Potentials!$A$1:$A$1000,0),MATCH("Groupe",Potentials!$A$1:$O$1,0))=$A$2,LEFT(R657,3)="PRA"),1,0))))</f>
      </c>
      <c r="U657" s="47" t="str">
        <f>IF(T657&lt;&gt;0,SUM($T$4:T657),0)</f>
      </c>
      <c r="V657" s="1"/>
      <c r="W657" s="17"/>
      <c r="Y657" t="str">
        <f>Projects!A655</f>
      </c>
      <c r="Z657" s="1" t="str">
        <f>Projects!I655</f>
      </c>
      <c r="AA657" s="47" t="str">
        <f>IF($A$2="Tous",
IF(AND($Y$2=0,$Z$2=0,DATE(YEAR(Z657),MONTH(Z657),DAY(Z657))&gt;=$O$6,(DATE(YEAR(Z657),MONTH(Z657),DAY(Z657))&lt;=$O$3)),1,
IF(AND($Y$2&lt;&gt;0,$Z$2&lt;&gt;0,DATE(YEAR(Z657),MONTH(Z657),DAY(Z657))&gt;=$Y$2,(DATE(YEAR(Z657),MONTH(Z657),DAY(Z657))&lt;=$Z$2)),1,0)),
IF(AND($Y$2=0,$Z$2=0,DATE(YEAR(Z657),MONTH(Z657),DAY(Z657))&gt;=$O$6,(DATE(YEAR(Z657),MONTH(Z657),DAY(Z657))&lt;=$O$3),INDEX(Projects!$A$1:$O$1000,MATCH(Y657,Projects!$A$1:$A$1000,0),MATCH("Groupe",Projects!$A$1:$O$1,0))=$A$2),1,
IF(AND($Y$2&lt;&gt;0,$Z$2&lt;&gt;0,DATE(YEAR(Z657),MONTH(Z657),DAY(Z657))&gt;=$Y$2,(DATE(YEAR(Z657),MONTH(Z657),DAY(Z657))&lt;=$Z$2),INDEX(Projects!$A$1:$O$1000,MATCH(Y657,Projects!$A$1:$A$1000,0),MATCH("Groupe",Projects!$A$1:$O$1,0))=$A$2),1,0)))</f>
      </c>
      <c r="AB657" s="47" t="str">
        <f>IF(AA657&lt;&gt;0,SUM($AA$4:AA657),0)</f>
      </c>
      <c r="AC657" s="1"/>
      <c r="AD657" s="17"/>
      <c r="AF657" t="str">
        <f>Projects!A655</f>
      </c>
      <c r="AG657" s="1" t="str">
        <f>Projects!D655</f>
      </c>
      <c r="AH657" s="47" t="str">
        <f>IF($A$2="Tous",
IF(AND($AF$2=0,$AG$2=0,DATE(YEAR(AG657),MONTH(AG657),DAY(AG657))&gt;=$O$6,(DATE(YEAR(AG657),MONTH(AG657),DAY(AG657))&lt;=$O$3)),1,
IF(AND($AF$2&lt;&gt;0,$AG$2&lt;&gt;0,DATE(YEAR(AG657),MONTH(AG657),DAY(AG657))&gt;=$AF$2,(DATE(YEAR(AG657),MONTH(AG657),DAY(AG657))&lt;=$AG$2)),1,0)),
IF(AND($AF$2=0,$AG$2=0,DATE(YEAR(AG657),MONTH(AG657),DAY(AG657))&gt;=$O$6,(DATE(YEAR(AG657),MONTH(AG657),DAY(AG657))&lt;=$O$3),INDEX(Projects!$A$1:$O$1000,MATCH(AF657,Projects!$A$1:$A$1000,0),MATCH("Groupe",Projects!$A$1:$O$1,0))=$A$2),1,
IF(AND($AF$2&lt;&gt;0,$AG$2&lt;&gt;0,DATE(YEAR(AG657),MONTH(AG657),DAY(AG657))&gt;=$AF$2,(DATE(YEAR(AG657),MONTH(AG657),DAY(AG657))&lt;=$AG$2),INDEX(Projects!$A$1:$O$1000,MATCH(AF657,Projects!$A$1:$A$1000,0),MATCH("Groupe",Projects!$A$1:$O$1,0))=$A$2),1,0)))</f>
      </c>
      <c r="AI657" s="47" t="str">
        <f>IF(AH657&lt;&gt;0,SUM($AH$4:AH657),0)</f>
      </c>
      <c r="AJ657" s="1"/>
      <c r="AK657" s="17"/>
      <c r="AM657" t="str">
        <f>Potentials!A655</f>
      </c>
      <c r="AN657" s="1" t="str">
        <f>Potentials!L655</f>
      </c>
      <c r="AO657" s="47" t="str">
        <f>IF(INDEX(Potentials!$A$1:$O$1000,MATCH(R657,Potentials!$A$1:$A$1000,0),MATCH("Origine setup",Potentials!$A$1:$O$1,0))&lt;&gt;"",0,
IF($A$2="Tous",
IF(AND($AM$2=0,$AN$2=0,DATE(YEAR(AN657),MONTH(AN657),DAY(AN657))&gt;=$O$6,(DATE(YEAR(AN657),MONTH(AN657),DAY(AN657))&lt;=$O$3),INDEX(Potentials!$A$1:$O$10000,MATCH(AM657,Potentials!$A$1:$A$1000,0),MATCH("Statut",Potentials!$A$1:$O$1,0))="9 -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IF(AND($AM$2&lt;&gt;0,$AN$2&lt;&gt;0,DATE(YEAR(AN657),MONTH(AN657),DAY(AN657))&gt;=$AM$2,(DATE(YEAR(AN657),MONTH(AN657),DAY(AN657))&lt;=$AN$2),INDEX(Potentials!$A$1:$O$10000,MATCH(AM657,Potentials!$A$1:$A$1000,0),MATCH("Statut",Potentials!$A$1:$O$1,0))="9 - Perdu"),1,0)),
IF(AND($AM$2=0,$AN$2=0,DATE(YEAR(AN657),MONTH(AN657),DAY(AN657))&gt;=$O$6,(DATE(YEAR(AN657),MONTH(AN657),DAY(AN657))&lt;=$O$3),INDEX(Potentials!$A$1:$O$1000,MATCH(AM657,Potentials!$A$1:$A$1000,0),MATCH("Groupe",Potentials!$A$1:$O$1,0))=$A$2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,MATCH(AM657,Potentials!$A$1:$A$1000,0),MATCH("Groupe",Potentials!$A$1:$O$1,0))=$A$2,INDEX(Potentials!$A$1:$O$10000,MATCH(AM657,Potentials!$A$1:$A$1000,0),MATCH("Statut",Potentials!$A$1:$O$1,0))="9 - Perdu"),1,0))))</f>
      </c>
      <c r="AP657" s="47" t="str">
        <f>IF(AO657&lt;&gt;0,SUM($AO$4:AO657),0)</f>
      </c>
      <c r="AQ657" s="1"/>
      <c r="AR657" s="17"/>
      <c r="AT657" t="str">
        <f>IF(COUNTIF($AT$4:AT656,Potentials!B655)&gt;0,"",Potentials!B655)</f>
      </c>
      <c r="AU657" s="2" t="str">
        <f t="array" ref="AU657" aca="1" ca="1">IF($A$2="Tous",SUMPRODUCT((Potentials!$F$2:$F$2000)*(Potentials!$B$2:$B$2000=AT657)*(Potentials!$E$2:$E$2000&lt;&gt;"8 - Gagne")*(Potentials!$E$2:$E$2000&lt;&gt;"9 - Perdu")*(Potentials!$E$2:$E$2000&lt;&gt;"10 - Gele"))
+SUMPRODUCT((Potentials!$F$2:$F$2000=0)*(Potentials!$B$2:$B$2000=AT657)*(Potentials!$D$2:$D$2000)*(Potentials!$E$2:$E$2000&lt;&gt;"8 - Gagne")*(Potentials!$E$2:$E$2000&lt;&gt;"9 - Perdu")*(Potentials!$E$2:$E$2000&lt;&gt;"10 - Gele")),
SUMPRODUCT((Potentials!$F$2:$F$2000)*(Potentials!$B$2:$B$2000=AT657)*(Potentials!$E$2:$E$2000&lt;&gt;"8 - Gagne")*(Potentials!$E$2:$E$2000&lt;&gt;"9 - Perdu")*(Potentials!$E$2:$E$2000&lt;&gt;"10 - Gele")*(Potentials!$O$2:$O$2000=$A$2))
+SUMPRODUCT((Potentials!$F$2:$F$2000=0)*(Potentials!$B$2:$B$2000=AT657)*(Potentials!$D$2:$D$2000)*(Potentials!$E$2:$E$2000&lt;&gt;"8 - Gagne")*(Potentials!$E$2:$E$2000&lt;&gt;"9 - Perdu")*(Potentials!$E$2:$E$2000&lt;&gt;"10 - Gele")*(Potentials!$O$2:$O$2000=$A$2)))</f>
      </c>
      <c r="BA657" t="str">
        <f>Potentials!A655</f>
      </c>
      <c r="BB657" s="2" t="str">
        <f t="array" ref="BB657" aca="1" ca="1">IF($A$2="Tous",SUMPRODUCT((Potentials!$F$2:$F$2000)*(Potentials!$A$2:$A$2000=BA657)*(Potentials!$E$2:$E$2000&lt;&gt;"8 - Gagne")*(Potentials!$E$2:$E$2000&lt;&gt;"9 - Perdu")*(Potentials!$E$2:$E$2000&lt;&gt;"10 - Gele"))
+SUMPRODUCT((Potentials!$F$2:$F$2000=0)*(Potentials!$A$2:$A$2000=BA657)*(Potentials!$D$2:$D$2000)*(Potentials!$E$2:$E$2000&lt;&gt;"8 - Gagne")*(Potentials!$E$2:$E$2000&lt;&gt;"9 - Perdu")*(Potentials!$E$2:$E$2000&lt;&gt;"10 - Gele")),
SUMPRODUCT((Potentials!$F$2:$F$2000)*(Potentials!$A$2:$A$2000=BA657)*(Potentials!$E$2:$E$2000&lt;&gt;"8 - Gagne")*(Potentials!$E$2:$E$2000&lt;&gt;"9 - Perdu")*(Potentials!$E$2:$E$2000&lt;&gt;"10 - Gele")*(Potentials!$O$2:$O$2000=$A$2))
+SUMPRODUCT((Potentials!$F$2:$F$2000=0)*(Potentials!$A$2:$A$2000=BA657)*(Potentials!$D$2:$D$2000)*(Potentials!$E$2:$E$2000&lt;&gt;"8 - Gagne")*(Potentials!$E$2:$E$2000&lt;&gt;"9 - Perdu")*(Potentials!$E$2:$E$2000&lt;&gt;"10 - Gele")*(Potentials!$O$2:$O$2000=$A$2)))</f>
      </c>
    </row>
    <row r="658" spans="1:113">
      <c r="R658" t="str">
        <f>Potentials!A656</f>
      </c>
      <c r="S658" s="1" t="str">
        <f>Potentials!M656</f>
      </c>
      <c r="T658" s="47" t="str">
        <f>IF(INDEX(Potentials!$A$1:$O$1000,MATCH(R658,Potentials!$A$1:$A$1000,0),MATCH("Origine setup",Potentials!$A$1:$O$1,0))&lt;&gt;"",0,
IF($A$2="Tous",
IF(AND($R$2=0,$S$2=0,DATE(YEAR(S658),MONTH(S658),DAY(S658))&gt;=$O$6,(DATE(YEAR(S658),MONTH(S658),DAY(S658))&lt;=$O$3),LEFT(R658,3)="PRA"),1,
IF(AND($R$2&lt;&gt;0,$S$2&lt;&gt;0,DATE(YEAR(S658),MONTH(S658),DAY(S658))&gt;=$R$2,(DATE(YEAR(S658),MONTH(S658),DAY(S658))&lt;=$S$2),LEFT(R658,3)="PRA"),1,0)),
IF(AND($R$2=0,$S$2=0,DATE(YEAR(S658),MONTH(S658),DAY(S658))&gt;=$O$6,(DATE(YEAR(S658),MONTH(S658),DAY(S658))&lt;=$O$3),INDEX(Potentials!$A$1:$O$1000,MATCH(R658,Potentials!$A$1:$A$1000,0),MATCH("Groupe",Potentials!$A$1:$O$1,0))=$A$2,LEFT(R658,3)="PRA"),1,
IF(AND($R$2&lt;&gt;0,$S$2&lt;&gt;0,DATE(YEAR(S658),MONTH(S658),DAY(S658))&gt;=$R$2,(DATE(YEAR(S658),MONTH(S658),DAY(S658))&lt;=$S$2),INDEX(Potentials!$A$1:$O$1000,MATCH(R658,Potentials!$A$1:$A$1000,0),MATCH("Groupe",Potentials!$A$1:$O$1,0))=$A$2,LEFT(R658,3)="PRA"),1,0))))</f>
      </c>
      <c r="U658" s="47" t="str">
        <f>IF(T658&lt;&gt;0,SUM($T$4:T658),0)</f>
      </c>
      <c r="V658" s="1"/>
      <c r="W658" s="17"/>
      <c r="Y658" t="str">
        <f>Projects!A656</f>
      </c>
      <c r="Z658" s="1" t="str">
        <f>Projects!I656</f>
      </c>
      <c r="AA658" s="47" t="str">
        <f>IF($A$2="Tous",
IF(AND($Y$2=0,$Z$2=0,DATE(YEAR(Z658),MONTH(Z658),DAY(Z658))&gt;=$O$6,(DATE(YEAR(Z658),MONTH(Z658),DAY(Z658))&lt;=$O$3)),1,
IF(AND($Y$2&lt;&gt;0,$Z$2&lt;&gt;0,DATE(YEAR(Z658),MONTH(Z658),DAY(Z658))&gt;=$Y$2,(DATE(YEAR(Z658),MONTH(Z658),DAY(Z658))&lt;=$Z$2)),1,0)),
IF(AND($Y$2=0,$Z$2=0,DATE(YEAR(Z658),MONTH(Z658),DAY(Z658))&gt;=$O$6,(DATE(YEAR(Z658),MONTH(Z658),DAY(Z658))&lt;=$O$3),INDEX(Projects!$A$1:$O$1000,MATCH(Y658,Projects!$A$1:$A$1000,0),MATCH("Groupe",Projects!$A$1:$O$1,0))=$A$2),1,
IF(AND($Y$2&lt;&gt;0,$Z$2&lt;&gt;0,DATE(YEAR(Z658),MONTH(Z658),DAY(Z658))&gt;=$Y$2,(DATE(YEAR(Z658),MONTH(Z658),DAY(Z658))&lt;=$Z$2),INDEX(Projects!$A$1:$O$1000,MATCH(Y658,Projects!$A$1:$A$1000,0),MATCH("Groupe",Projects!$A$1:$O$1,0))=$A$2),1,0)))</f>
      </c>
      <c r="AB658" s="47" t="str">
        <f>IF(AA658&lt;&gt;0,SUM($AA$4:AA658),0)</f>
      </c>
      <c r="AC658" s="1"/>
      <c r="AD658" s="17"/>
      <c r="AF658" t="str">
        <f>Projects!A656</f>
      </c>
      <c r="AG658" s="1" t="str">
        <f>Projects!D656</f>
      </c>
      <c r="AH658" s="47" t="str">
        <f>IF($A$2="Tous",
IF(AND($AF$2=0,$AG$2=0,DATE(YEAR(AG658),MONTH(AG658),DAY(AG658))&gt;=$O$6,(DATE(YEAR(AG658),MONTH(AG658),DAY(AG658))&lt;=$O$3)),1,
IF(AND($AF$2&lt;&gt;0,$AG$2&lt;&gt;0,DATE(YEAR(AG658),MONTH(AG658),DAY(AG658))&gt;=$AF$2,(DATE(YEAR(AG658),MONTH(AG658),DAY(AG658))&lt;=$AG$2)),1,0)),
IF(AND($AF$2=0,$AG$2=0,DATE(YEAR(AG658),MONTH(AG658),DAY(AG658))&gt;=$O$6,(DATE(YEAR(AG658),MONTH(AG658),DAY(AG658))&lt;=$O$3),INDEX(Projects!$A$1:$O$1000,MATCH(AF658,Projects!$A$1:$A$1000,0),MATCH("Groupe",Projects!$A$1:$O$1,0))=$A$2),1,
IF(AND($AF$2&lt;&gt;0,$AG$2&lt;&gt;0,DATE(YEAR(AG658),MONTH(AG658),DAY(AG658))&gt;=$AF$2,(DATE(YEAR(AG658),MONTH(AG658),DAY(AG658))&lt;=$AG$2),INDEX(Projects!$A$1:$O$1000,MATCH(AF658,Projects!$A$1:$A$1000,0),MATCH("Groupe",Projects!$A$1:$O$1,0))=$A$2),1,0)))</f>
      </c>
      <c r="AI658" s="47" t="str">
        <f>IF(AH658&lt;&gt;0,SUM($AH$4:AH658),0)</f>
      </c>
      <c r="AJ658" s="1"/>
      <c r="AK658" s="17"/>
      <c r="AM658" t="str">
        <f>Potentials!A656</f>
      </c>
      <c r="AN658" s="1" t="str">
        <f>Potentials!L656</f>
      </c>
      <c r="AO658" s="47" t="str">
        <f>IF(INDEX(Potentials!$A$1:$O$1000,MATCH(R658,Potentials!$A$1:$A$1000,0),MATCH("Origine setup",Potentials!$A$1:$O$1,0))&lt;&gt;"",0,
IF($A$2="Tous",
IF(AND($AM$2=0,$AN$2=0,DATE(YEAR(AN658),MONTH(AN658),DAY(AN658))&gt;=$O$6,(DATE(YEAR(AN658),MONTH(AN658),DAY(AN658))&lt;=$O$3),INDEX(Potentials!$A$1:$O$10000,MATCH(AM658,Potentials!$A$1:$A$1000,0),MATCH("Statut",Potentials!$A$1:$O$1,0))="9 -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IF(AND($AM$2&lt;&gt;0,$AN$2&lt;&gt;0,DATE(YEAR(AN658),MONTH(AN658),DAY(AN658))&gt;=$AM$2,(DATE(YEAR(AN658),MONTH(AN658),DAY(AN658))&lt;=$AN$2),INDEX(Potentials!$A$1:$O$10000,MATCH(AM658,Potentials!$A$1:$A$1000,0),MATCH("Statut",Potentials!$A$1:$O$1,0))="9 - Perdu"),1,0)),
IF(AND($AM$2=0,$AN$2=0,DATE(YEAR(AN658),MONTH(AN658),DAY(AN658))&gt;=$O$6,(DATE(YEAR(AN658),MONTH(AN658),DAY(AN658))&lt;=$O$3),INDEX(Potentials!$A$1:$O$1000,MATCH(AM658,Potentials!$A$1:$A$1000,0),MATCH("Groupe",Potentials!$A$1:$O$1,0))=$A$2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,MATCH(AM658,Potentials!$A$1:$A$1000,0),MATCH("Groupe",Potentials!$A$1:$O$1,0))=$A$2,INDEX(Potentials!$A$1:$O$10000,MATCH(AM658,Potentials!$A$1:$A$1000,0),MATCH("Statut",Potentials!$A$1:$O$1,0))="9 - Perdu"),1,0))))</f>
      </c>
      <c r="AP658" s="47" t="str">
        <f>IF(AO658&lt;&gt;0,SUM($AO$4:AO658),0)</f>
      </c>
      <c r="AQ658" s="1"/>
      <c r="AR658" s="17"/>
      <c r="AT658" t="str">
        <f>IF(COUNTIF($AT$4:AT657,Potentials!B656)&gt;0,"",Potentials!B656)</f>
      </c>
      <c r="AU658" s="2" t="str">
        <f t="array" ref="AU658" aca="1" ca="1">IF($A$2="Tous",SUMPRODUCT((Potentials!$F$2:$F$2000)*(Potentials!$B$2:$B$2000=AT658)*(Potentials!$E$2:$E$2000&lt;&gt;"8 - Gagne")*(Potentials!$E$2:$E$2000&lt;&gt;"9 - Perdu")*(Potentials!$E$2:$E$2000&lt;&gt;"10 - Gele"))
+SUMPRODUCT((Potentials!$F$2:$F$2000=0)*(Potentials!$B$2:$B$2000=AT658)*(Potentials!$D$2:$D$2000)*(Potentials!$E$2:$E$2000&lt;&gt;"8 - Gagne")*(Potentials!$E$2:$E$2000&lt;&gt;"9 - Perdu")*(Potentials!$E$2:$E$2000&lt;&gt;"10 - Gele")),
SUMPRODUCT((Potentials!$F$2:$F$2000)*(Potentials!$B$2:$B$2000=AT658)*(Potentials!$E$2:$E$2000&lt;&gt;"8 - Gagne")*(Potentials!$E$2:$E$2000&lt;&gt;"9 - Perdu")*(Potentials!$E$2:$E$2000&lt;&gt;"10 - Gele")*(Potentials!$O$2:$O$2000=$A$2))
+SUMPRODUCT((Potentials!$F$2:$F$2000=0)*(Potentials!$B$2:$B$2000=AT658)*(Potentials!$D$2:$D$2000)*(Potentials!$E$2:$E$2000&lt;&gt;"8 - Gagne")*(Potentials!$E$2:$E$2000&lt;&gt;"9 - Perdu")*(Potentials!$E$2:$E$2000&lt;&gt;"10 - Gele")*(Potentials!$O$2:$O$2000=$A$2)))</f>
      </c>
      <c r="BA658" t="str">
        <f>Potentials!A656</f>
      </c>
      <c r="BB658" s="2" t="str">
        <f t="array" ref="BB658" aca="1" ca="1">IF($A$2="Tous",SUMPRODUCT((Potentials!$F$2:$F$2000)*(Potentials!$A$2:$A$2000=BA658)*(Potentials!$E$2:$E$2000&lt;&gt;"8 - Gagne")*(Potentials!$E$2:$E$2000&lt;&gt;"9 - Perdu")*(Potentials!$E$2:$E$2000&lt;&gt;"10 - Gele"))
+SUMPRODUCT((Potentials!$F$2:$F$2000=0)*(Potentials!$A$2:$A$2000=BA658)*(Potentials!$D$2:$D$2000)*(Potentials!$E$2:$E$2000&lt;&gt;"8 - Gagne")*(Potentials!$E$2:$E$2000&lt;&gt;"9 - Perdu")*(Potentials!$E$2:$E$2000&lt;&gt;"10 - Gele")),
SUMPRODUCT((Potentials!$F$2:$F$2000)*(Potentials!$A$2:$A$2000=BA658)*(Potentials!$E$2:$E$2000&lt;&gt;"8 - Gagne")*(Potentials!$E$2:$E$2000&lt;&gt;"9 - Perdu")*(Potentials!$E$2:$E$2000&lt;&gt;"10 - Gele")*(Potentials!$O$2:$O$2000=$A$2))
+SUMPRODUCT((Potentials!$F$2:$F$2000=0)*(Potentials!$A$2:$A$2000=BA658)*(Potentials!$D$2:$D$2000)*(Potentials!$E$2:$E$2000&lt;&gt;"8 - Gagne")*(Potentials!$E$2:$E$2000&lt;&gt;"9 - Perdu")*(Potentials!$E$2:$E$2000&lt;&gt;"10 - Gele")*(Potentials!$O$2:$O$2000=$A$2)))</f>
      </c>
    </row>
    <row r="659" spans="1:113">
      <c r="R659" t="str">
        <f>Potentials!A657</f>
      </c>
      <c r="S659" s="1" t="str">
        <f>Potentials!M657</f>
      </c>
      <c r="T659" s="47" t="str">
        <f>IF(INDEX(Potentials!$A$1:$O$1000,MATCH(R659,Potentials!$A$1:$A$1000,0),MATCH("Origine setup",Potentials!$A$1:$O$1,0))&lt;&gt;"",0,
IF($A$2="Tous",
IF(AND($R$2=0,$S$2=0,DATE(YEAR(S659),MONTH(S659),DAY(S659))&gt;=$O$6,(DATE(YEAR(S659),MONTH(S659),DAY(S659))&lt;=$O$3),LEFT(R659,3)="PRA"),1,
IF(AND($R$2&lt;&gt;0,$S$2&lt;&gt;0,DATE(YEAR(S659),MONTH(S659),DAY(S659))&gt;=$R$2,(DATE(YEAR(S659),MONTH(S659),DAY(S659))&lt;=$S$2),LEFT(R659,3)="PRA"),1,0)),
IF(AND($R$2=0,$S$2=0,DATE(YEAR(S659),MONTH(S659),DAY(S659))&gt;=$O$6,(DATE(YEAR(S659),MONTH(S659),DAY(S659))&lt;=$O$3),INDEX(Potentials!$A$1:$O$1000,MATCH(R659,Potentials!$A$1:$A$1000,0),MATCH("Groupe",Potentials!$A$1:$O$1,0))=$A$2,LEFT(R659,3)="PRA"),1,
IF(AND($R$2&lt;&gt;0,$S$2&lt;&gt;0,DATE(YEAR(S659),MONTH(S659),DAY(S659))&gt;=$R$2,(DATE(YEAR(S659),MONTH(S659),DAY(S659))&lt;=$S$2),INDEX(Potentials!$A$1:$O$1000,MATCH(R659,Potentials!$A$1:$A$1000,0),MATCH("Groupe",Potentials!$A$1:$O$1,0))=$A$2,LEFT(R659,3)="PRA"),1,0))))</f>
      </c>
      <c r="U659" s="47" t="str">
        <f>IF(T659&lt;&gt;0,SUM($T$4:T659),0)</f>
      </c>
      <c r="V659" s="1"/>
      <c r="W659" s="17"/>
      <c r="Y659" t="str">
        <f>Projects!A657</f>
      </c>
      <c r="Z659" s="1" t="str">
        <f>Projects!I657</f>
      </c>
      <c r="AA659" s="47" t="str">
        <f>IF($A$2="Tous",
IF(AND($Y$2=0,$Z$2=0,DATE(YEAR(Z659),MONTH(Z659),DAY(Z659))&gt;=$O$6,(DATE(YEAR(Z659),MONTH(Z659),DAY(Z659))&lt;=$O$3)),1,
IF(AND($Y$2&lt;&gt;0,$Z$2&lt;&gt;0,DATE(YEAR(Z659),MONTH(Z659),DAY(Z659))&gt;=$Y$2,(DATE(YEAR(Z659),MONTH(Z659),DAY(Z659))&lt;=$Z$2)),1,0)),
IF(AND($Y$2=0,$Z$2=0,DATE(YEAR(Z659),MONTH(Z659),DAY(Z659))&gt;=$O$6,(DATE(YEAR(Z659),MONTH(Z659),DAY(Z659))&lt;=$O$3),INDEX(Projects!$A$1:$O$1000,MATCH(Y659,Projects!$A$1:$A$1000,0),MATCH("Groupe",Projects!$A$1:$O$1,0))=$A$2),1,
IF(AND($Y$2&lt;&gt;0,$Z$2&lt;&gt;0,DATE(YEAR(Z659),MONTH(Z659),DAY(Z659))&gt;=$Y$2,(DATE(YEAR(Z659),MONTH(Z659),DAY(Z659))&lt;=$Z$2),INDEX(Projects!$A$1:$O$1000,MATCH(Y659,Projects!$A$1:$A$1000,0),MATCH("Groupe",Projects!$A$1:$O$1,0))=$A$2),1,0)))</f>
      </c>
      <c r="AB659" s="47" t="str">
        <f>IF(AA659&lt;&gt;0,SUM($AA$4:AA659),0)</f>
      </c>
      <c r="AC659" s="1"/>
      <c r="AD659" s="17"/>
      <c r="AF659" t="str">
        <f>Projects!A657</f>
      </c>
      <c r="AG659" s="1" t="str">
        <f>Projects!D657</f>
      </c>
      <c r="AH659" s="47" t="str">
        <f>IF($A$2="Tous",
IF(AND($AF$2=0,$AG$2=0,DATE(YEAR(AG659),MONTH(AG659),DAY(AG659))&gt;=$O$6,(DATE(YEAR(AG659),MONTH(AG659),DAY(AG659))&lt;=$O$3)),1,
IF(AND($AF$2&lt;&gt;0,$AG$2&lt;&gt;0,DATE(YEAR(AG659),MONTH(AG659),DAY(AG659))&gt;=$AF$2,(DATE(YEAR(AG659),MONTH(AG659),DAY(AG659))&lt;=$AG$2)),1,0)),
IF(AND($AF$2=0,$AG$2=0,DATE(YEAR(AG659),MONTH(AG659),DAY(AG659))&gt;=$O$6,(DATE(YEAR(AG659),MONTH(AG659),DAY(AG659))&lt;=$O$3),INDEX(Projects!$A$1:$O$1000,MATCH(AF659,Projects!$A$1:$A$1000,0),MATCH("Groupe",Projects!$A$1:$O$1,0))=$A$2),1,
IF(AND($AF$2&lt;&gt;0,$AG$2&lt;&gt;0,DATE(YEAR(AG659),MONTH(AG659),DAY(AG659))&gt;=$AF$2,(DATE(YEAR(AG659),MONTH(AG659),DAY(AG659))&lt;=$AG$2),INDEX(Projects!$A$1:$O$1000,MATCH(AF659,Projects!$A$1:$A$1000,0),MATCH("Groupe",Projects!$A$1:$O$1,0))=$A$2),1,0)))</f>
      </c>
      <c r="AI659" s="47" t="str">
        <f>IF(AH659&lt;&gt;0,SUM($AH$4:AH659),0)</f>
      </c>
      <c r="AJ659" s="1"/>
      <c r="AK659" s="17"/>
      <c r="AM659" t="str">
        <f>Potentials!A657</f>
      </c>
      <c r="AN659" s="1" t="str">
        <f>Potentials!L657</f>
      </c>
      <c r="AO659" s="47" t="str">
        <f>IF(INDEX(Potentials!$A$1:$O$1000,MATCH(R659,Potentials!$A$1:$A$1000,0),MATCH("Origine setup",Potentials!$A$1:$O$1,0))&lt;&gt;"",0,
IF($A$2="Tous",
IF(AND($AM$2=0,$AN$2=0,DATE(YEAR(AN659),MONTH(AN659),DAY(AN659))&gt;=$O$6,(DATE(YEAR(AN659),MONTH(AN659),DAY(AN659))&lt;=$O$3),INDEX(Potentials!$A$1:$O$10000,MATCH(AM659,Potentials!$A$1:$A$1000,0),MATCH("Statut",Potentials!$A$1:$O$1,0))="9 -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IF(AND($AM$2&lt;&gt;0,$AN$2&lt;&gt;0,DATE(YEAR(AN659),MONTH(AN659),DAY(AN659))&gt;=$AM$2,(DATE(YEAR(AN659),MONTH(AN659),DAY(AN659))&lt;=$AN$2),INDEX(Potentials!$A$1:$O$10000,MATCH(AM659,Potentials!$A$1:$A$1000,0),MATCH("Statut",Potentials!$A$1:$O$1,0))="9 - Perdu"),1,0)),
IF(AND($AM$2=0,$AN$2=0,DATE(YEAR(AN659),MONTH(AN659),DAY(AN659))&gt;=$O$6,(DATE(YEAR(AN659),MONTH(AN659),DAY(AN659))&lt;=$O$3),INDEX(Potentials!$A$1:$O$1000,MATCH(AM659,Potentials!$A$1:$A$1000,0),MATCH("Groupe",Potentials!$A$1:$O$1,0))=$A$2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,MATCH(AM659,Potentials!$A$1:$A$1000,0),MATCH("Groupe",Potentials!$A$1:$O$1,0))=$A$2,INDEX(Potentials!$A$1:$O$10000,MATCH(AM659,Potentials!$A$1:$A$1000,0),MATCH("Statut",Potentials!$A$1:$O$1,0))="9 - Perdu"),1,0))))</f>
      </c>
      <c r="AP659" s="47" t="str">
        <f>IF(AO659&lt;&gt;0,SUM($AO$4:AO659),0)</f>
      </c>
      <c r="AQ659" s="1"/>
      <c r="AR659" s="17"/>
      <c r="AT659" t="str">
        <f>IF(COUNTIF($AT$4:AT658,Potentials!B657)&gt;0,"",Potentials!B657)</f>
      </c>
      <c r="AU659" s="2" t="str">
        <f t="array" ref="AU659" aca="1" ca="1">IF($A$2="Tous",SUMPRODUCT((Potentials!$F$2:$F$2000)*(Potentials!$B$2:$B$2000=AT659)*(Potentials!$E$2:$E$2000&lt;&gt;"8 - Gagne")*(Potentials!$E$2:$E$2000&lt;&gt;"9 - Perdu")*(Potentials!$E$2:$E$2000&lt;&gt;"10 - Gele"))
+SUMPRODUCT((Potentials!$F$2:$F$2000=0)*(Potentials!$B$2:$B$2000=AT659)*(Potentials!$D$2:$D$2000)*(Potentials!$E$2:$E$2000&lt;&gt;"8 - Gagne")*(Potentials!$E$2:$E$2000&lt;&gt;"9 - Perdu")*(Potentials!$E$2:$E$2000&lt;&gt;"10 - Gele")),
SUMPRODUCT((Potentials!$F$2:$F$2000)*(Potentials!$B$2:$B$2000=AT659)*(Potentials!$E$2:$E$2000&lt;&gt;"8 - Gagne")*(Potentials!$E$2:$E$2000&lt;&gt;"9 - Perdu")*(Potentials!$E$2:$E$2000&lt;&gt;"10 - Gele")*(Potentials!$O$2:$O$2000=$A$2))
+SUMPRODUCT((Potentials!$F$2:$F$2000=0)*(Potentials!$B$2:$B$2000=AT659)*(Potentials!$D$2:$D$2000)*(Potentials!$E$2:$E$2000&lt;&gt;"8 - Gagne")*(Potentials!$E$2:$E$2000&lt;&gt;"9 - Perdu")*(Potentials!$E$2:$E$2000&lt;&gt;"10 - Gele")*(Potentials!$O$2:$O$2000=$A$2)))</f>
      </c>
      <c r="BA659" t="str">
        <f>Potentials!A657</f>
      </c>
      <c r="BB659" s="2" t="str">
        <f t="array" ref="BB659" aca="1" ca="1">IF($A$2="Tous",SUMPRODUCT((Potentials!$F$2:$F$2000)*(Potentials!$A$2:$A$2000=BA659)*(Potentials!$E$2:$E$2000&lt;&gt;"8 - Gagne")*(Potentials!$E$2:$E$2000&lt;&gt;"9 - Perdu")*(Potentials!$E$2:$E$2000&lt;&gt;"10 - Gele"))
+SUMPRODUCT((Potentials!$F$2:$F$2000=0)*(Potentials!$A$2:$A$2000=BA659)*(Potentials!$D$2:$D$2000)*(Potentials!$E$2:$E$2000&lt;&gt;"8 - Gagne")*(Potentials!$E$2:$E$2000&lt;&gt;"9 - Perdu")*(Potentials!$E$2:$E$2000&lt;&gt;"10 - Gele")),
SUMPRODUCT((Potentials!$F$2:$F$2000)*(Potentials!$A$2:$A$2000=BA659)*(Potentials!$E$2:$E$2000&lt;&gt;"8 - Gagne")*(Potentials!$E$2:$E$2000&lt;&gt;"9 - Perdu")*(Potentials!$E$2:$E$2000&lt;&gt;"10 - Gele")*(Potentials!$O$2:$O$2000=$A$2))
+SUMPRODUCT((Potentials!$F$2:$F$2000=0)*(Potentials!$A$2:$A$2000=BA659)*(Potentials!$D$2:$D$2000)*(Potentials!$E$2:$E$2000&lt;&gt;"8 - Gagne")*(Potentials!$E$2:$E$2000&lt;&gt;"9 - Perdu")*(Potentials!$E$2:$E$2000&lt;&gt;"10 - Gele")*(Potentials!$O$2:$O$2000=$A$2)))</f>
      </c>
    </row>
    <row r="660" spans="1:113">
      <c r="R660" t="str">
        <f>Potentials!A658</f>
      </c>
      <c r="S660" s="1" t="str">
        <f>Potentials!M658</f>
      </c>
      <c r="T660" s="47" t="str">
        <f>IF(INDEX(Potentials!$A$1:$O$1000,MATCH(R660,Potentials!$A$1:$A$1000,0),MATCH("Origine setup",Potentials!$A$1:$O$1,0))&lt;&gt;"",0,
IF($A$2="Tous",
IF(AND($R$2=0,$S$2=0,DATE(YEAR(S660),MONTH(S660),DAY(S660))&gt;=$O$6,(DATE(YEAR(S660),MONTH(S660),DAY(S660))&lt;=$O$3),LEFT(R660,3)="PRA"),1,
IF(AND($R$2&lt;&gt;0,$S$2&lt;&gt;0,DATE(YEAR(S660),MONTH(S660),DAY(S660))&gt;=$R$2,(DATE(YEAR(S660),MONTH(S660),DAY(S660))&lt;=$S$2),LEFT(R660,3)="PRA"),1,0)),
IF(AND($R$2=0,$S$2=0,DATE(YEAR(S660),MONTH(S660),DAY(S660))&gt;=$O$6,(DATE(YEAR(S660),MONTH(S660),DAY(S660))&lt;=$O$3),INDEX(Potentials!$A$1:$O$1000,MATCH(R660,Potentials!$A$1:$A$1000,0),MATCH("Groupe",Potentials!$A$1:$O$1,0))=$A$2,LEFT(R660,3)="PRA"),1,
IF(AND($R$2&lt;&gt;0,$S$2&lt;&gt;0,DATE(YEAR(S660),MONTH(S660),DAY(S660))&gt;=$R$2,(DATE(YEAR(S660),MONTH(S660),DAY(S660))&lt;=$S$2),INDEX(Potentials!$A$1:$O$1000,MATCH(R660,Potentials!$A$1:$A$1000,0),MATCH("Groupe",Potentials!$A$1:$O$1,0))=$A$2,LEFT(R660,3)="PRA"),1,0))))</f>
      </c>
      <c r="U660" s="47" t="str">
        <f>IF(T660&lt;&gt;0,SUM($T$4:T660),0)</f>
      </c>
      <c r="V660" s="1"/>
      <c r="W660" s="17"/>
      <c r="Y660" t="str">
        <f>Projects!A658</f>
      </c>
      <c r="Z660" s="1" t="str">
        <f>Projects!I658</f>
      </c>
      <c r="AA660" s="47" t="str">
        <f>IF($A$2="Tous",
IF(AND($Y$2=0,$Z$2=0,DATE(YEAR(Z660),MONTH(Z660),DAY(Z660))&gt;=$O$6,(DATE(YEAR(Z660),MONTH(Z660),DAY(Z660))&lt;=$O$3)),1,
IF(AND($Y$2&lt;&gt;0,$Z$2&lt;&gt;0,DATE(YEAR(Z660),MONTH(Z660),DAY(Z660))&gt;=$Y$2,(DATE(YEAR(Z660),MONTH(Z660),DAY(Z660))&lt;=$Z$2)),1,0)),
IF(AND($Y$2=0,$Z$2=0,DATE(YEAR(Z660),MONTH(Z660),DAY(Z660))&gt;=$O$6,(DATE(YEAR(Z660),MONTH(Z660),DAY(Z660))&lt;=$O$3),INDEX(Projects!$A$1:$O$1000,MATCH(Y660,Projects!$A$1:$A$1000,0),MATCH("Groupe",Projects!$A$1:$O$1,0))=$A$2),1,
IF(AND($Y$2&lt;&gt;0,$Z$2&lt;&gt;0,DATE(YEAR(Z660),MONTH(Z660),DAY(Z660))&gt;=$Y$2,(DATE(YEAR(Z660),MONTH(Z660),DAY(Z660))&lt;=$Z$2),INDEX(Projects!$A$1:$O$1000,MATCH(Y660,Projects!$A$1:$A$1000,0),MATCH("Groupe",Projects!$A$1:$O$1,0))=$A$2),1,0)))</f>
      </c>
      <c r="AB660" s="47" t="str">
        <f>IF(AA660&lt;&gt;0,SUM($AA$4:AA660),0)</f>
      </c>
      <c r="AC660" s="1"/>
      <c r="AD660" s="17"/>
      <c r="AF660" t="str">
        <f>Projects!A658</f>
      </c>
      <c r="AG660" s="1" t="str">
        <f>Projects!D658</f>
      </c>
      <c r="AH660" s="47" t="str">
        <f>IF($A$2="Tous",
IF(AND($AF$2=0,$AG$2=0,DATE(YEAR(AG660),MONTH(AG660),DAY(AG660))&gt;=$O$6,(DATE(YEAR(AG660),MONTH(AG660),DAY(AG660))&lt;=$O$3)),1,
IF(AND($AF$2&lt;&gt;0,$AG$2&lt;&gt;0,DATE(YEAR(AG660),MONTH(AG660),DAY(AG660))&gt;=$AF$2,(DATE(YEAR(AG660),MONTH(AG660),DAY(AG660))&lt;=$AG$2)),1,0)),
IF(AND($AF$2=0,$AG$2=0,DATE(YEAR(AG660),MONTH(AG660),DAY(AG660))&gt;=$O$6,(DATE(YEAR(AG660),MONTH(AG660),DAY(AG660))&lt;=$O$3),INDEX(Projects!$A$1:$O$1000,MATCH(AF660,Projects!$A$1:$A$1000,0),MATCH("Groupe",Projects!$A$1:$O$1,0))=$A$2),1,
IF(AND($AF$2&lt;&gt;0,$AG$2&lt;&gt;0,DATE(YEAR(AG660),MONTH(AG660),DAY(AG660))&gt;=$AF$2,(DATE(YEAR(AG660),MONTH(AG660),DAY(AG660))&lt;=$AG$2),INDEX(Projects!$A$1:$O$1000,MATCH(AF660,Projects!$A$1:$A$1000,0),MATCH("Groupe",Projects!$A$1:$O$1,0))=$A$2),1,0)))</f>
      </c>
      <c r="AI660" s="47" t="str">
        <f>IF(AH660&lt;&gt;0,SUM($AH$4:AH660),0)</f>
      </c>
      <c r="AJ660" s="1"/>
      <c r="AK660" s="17"/>
      <c r="AM660" t="str">
        <f>Potentials!A658</f>
      </c>
      <c r="AN660" s="1" t="str">
        <f>Potentials!L658</f>
      </c>
      <c r="AO660" s="47" t="str">
        <f>IF(INDEX(Potentials!$A$1:$O$1000,MATCH(R660,Potentials!$A$1:$A$1000,0),MATCH("Origine setup",Potentials!$A$1:$O$1,0))&lt;&gt;"",0,
IF($A$2="Tous",
IF(AND($AM$2=0,$AN$2=0,DATE(YEAR(AN660),MONTH(AN660),DAY(AN660))&gt;=$O$6,(DATE(YEAR(AN660),MONTH(AN660),DAY(AN660))&lt;=$O$3),INDEX(Potentials!$A$1:$O$10000,MATCH(AM660,Potentials!$A$1:$A$1000,0),MATCH("Statut",Potentials!$A$1:$O$1,0))="9 -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IF(AND($AM$2&lt;&gt;0,$AN$2&lt;&gt;0,DATE(YEAR(AN660),MONTH(AN660),DAY(AN660))&gt;=$AM$2,(DATE(YEAR(AN660),MONTH(AN660),DAY(AN660))&lt;=$AN$2),INDEX(Potentials!$A$1:$O$10000,MATCH(AM660,Potentials!$A$1:$A$1000,0),MATCH("Statut",Potentials!$A$1:$O$1,0))="9 - Perdu"),1,0)),
IF(AND($AM$2=0,$AN$2=0,DATE(YEAR(AN660),MONTH(AN660),DAY(AN660))&gt;=$O$6,(DATE(YEAR(AN660),MONTH(AN660),DAY(AN660))&lt;=$O$3),INDEX(Potentials!$A$1:$O$1000,MATCH(AM660,Potentials!$A$1:$A$1000,0),MATCH("Groupe",Potentials!$A$1:$O$1,0))=$A$2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,MATCH(AM660,Potentials!$A$1:$A$1000,0),MATCH("Groupe",Potentials!$A$1:$O$1,0))=$A$2,INDEX(Potentials!$A$1:$O$10000,MATCH(AM660,Potentials!$A$1:$A$1000,0),MATCH("Statut",Potentials!$A$1:$O$1,0))="9 - Perdu"),1,0))))</f>
      </c>
      <c r="AP660" s="47" t="str">
        <f>IF(AO660&lt;&gt;0,SUM($AO$4:AO660),0)</f>
      </c>
      <c r="AQ660" s="1"/>
      <c r="AR660" s="17"/>
      <c r="AT660" t="str">
        <f>IF(COUNTIF($AT$4:AT659,Potentials!B658)&gt;0,"",Potentials!B658)</f>
      </c>
      <c r="AU660" s="2" t="str">
        <f t="array" ref="AU660" aca="1" ca="1">IF($A$2="Tous",SUMPRODUCT((Potentials!$F$2:$F$2000)*(Potentials!$B$2:$B$2000=AT660)*(Potentials!$E$2:$E$2000&lt;&gt;"8 - Gagne")*(Potentials!$E$2:$E$2000&lt;&gt;"9 - Perdu")*(Potentials!$E$2:$E$2000&lt;&gt;"10 - Gele"))
+SUMPRODUCT((Potentials!$F$2:$F$2000=0)*(Potentials!$B$2:$B$2000=AT660)*(Potentials!$D$2:$D$2000)*(Potentials!$E$2:$E$2000&lt;&gt;"8 - Gagne")*(Potentials!$E$2:$E$2000&lt;&gt;"9 - Perdu")*(Potentials!$E$2:$E$2000&lt;&gt;"10 - Gele")),
SUMPRODUCT((Potentials!$F$2:$F$2000)*(Potentials!$B$2:$B$2000=AT660)*(Potentials!$E$2:$E$2000&lt;&gt;"8 - Gagne")*(Potentials!$E$2:$E$2000&lt;&gt;"9 - Perdu")*(Potentials!$E$2:$E$2000&lt;&gt;"10 - Gele")*(Potentials!$O$2:$O$2000=$A$2))
+SUMPRODUCT((Potentials!$F$2:$F$2000=0)*(Potentials!$B$2:$B$2000=AT660)*(Potentials!$D$2:$D$2000)*(Potentials!$E$2:$E$2000&lt;&gt;"8 - Gagne")*(Potentials!$E$2:$E$2000&lt;&gt;"9 - Perdu")*(Potentials!$E$2:$E$2000&lt;&gt;"10 - Gele")*(Potentials!$O$2:$O$2000=$A$2)))</f>
      </c>
      <c r="BA660" t="str">
        <f>Potentials!A658</f>
      </c>
      <c r="BB660" s="2" t="str">
        <f t="array" ref="BB660" aca="1" ca="1">IF($A$2="Tous",SUMPRODUCT((Potentials!$F$2:$F$2000)*(Potentials!$A$2:$A$2000=BA660)*(Potentials!$E$2:$E$2000&lt;&gt;"8 - Gagne")*(Potentials!$E$2:$E$2000&lt;&gt;"9 - Perdu")*(Potentials!$E$2:$E$2000&lt;&gt;"10 - Gele"))
+SUMPRODUCT((Potentials!$F$2:$F$2000=0)*(Potentials!$A$2:$A$2000=BA660)*(Potentials!$D$2:$D$2000)*(Potentials!$E$2:$E$2000&lt;&gt;"8 - Gagne")*(Potentials!$E$2:$E$2000&lt;&gt;"9 - Perdu")*(Potentials!$E$2:$E$2000&lt;&gt;"10 - Gele")),
SUMPRODUCT((Potentials!$F$2:$F$2000)*(Potentials!$A$2:$A$2000=BA660)*(Potentials!$E$2:$E$2000&lt;&gt;"8 - Gagne")*(Potentials!$E$2:$E$2000&lt;&gt;"9 - Perdu")*(Potentials!$E$2:$E$2000&lt;&gt;"10 - Gele")*(Potentials!$O$2:$O$2000=$A$2))
+SUMPRODUCT((Potentials!$F$2:$F$2000=0)*(Potentials!$A$2:$A$2000=BA660)*(Potentials!$D$2:$D$2000)*(Potentials!$E$2:$E$2000&lt;&gt;"8 - Gagne")*(Potentials!$E$2:$E$2000&lt;&gt;"9 - Perdu")*(Potentials!$E$2:$E$2000&lt;&gt;"10 - Gele")*(Potentials!$O$2:$O$2000=$A$2)))</f>
      </c>
    </row>
    <row r="661" spans="1:113">
      <c r="R661" t="str">
        <f>Potentials!A659</f>
      </c>
      <c r="S661" s="1" t="str">
        <f>Potentials!M659</f>
      </c>
      <c r="T661" s="47" t="str">
        <f>IF(INDEX(Potentials!$A$1:$O$1000,MATCH(R661,Potentials!$A$1:$A$1000,0),MATCH("Origine setup",Potentials!$A$1:$O$1,0))&lt;&gt;"",0,
IF($A$2="Tous",
IF(AND($R$2=0,$S$2=0,DATE(YEAR(S661),MONTH(S661),DAY(S661))&gt;=$O$6,(DATE(YEAR(S661),MONTH(S661),DAY(S661))&lt;=$O$3),LEFT(R661,3)="PRA"),1,
IF(AND($R$2&lt;&gt;0,$S$2&lt;&gt;0,DATE(YEAR(S661),MONTH(S661),DAY(S661))&gt;=$R$2,(DATE(YEAR(S661),MONTH(S661),DAY(S661))&lt;=$S$2),LEFT(R661,3)="PRA"),1,0)),
IF(AND($R$2=0,$S$2=0,DATE(YEAR(S661),MONTH(S661),DAY(S661))&gt;=$O$6,(DATE(YEAR(S661),MONTH(S661),DAY(S661))&lt;=$O$3),INDEX(Potentials!$A$1:$O$1000,MATCH(R661,Potentials!$A$1:$A$1000,0),MATCH("Groupe",Potentials!$A$1:$O$1,0))=$A$2,LEFT(R661,3)="PRA"),1,
IF(AND($R$2&lt;&gt;0,$S$2&lt;&gt;0,DATE(YEAR(S661),MONTH(S661),DAY(S661))&gt;=$R$2,(DATE(YEAR(S661),MONTH(S661),DAY(S661))&lt;=$S$2),INDEX(Potentials!$A$1:$O$1000,MATCH(R661,Potentials!$A$1:$A$1000,0),MATCH("Groupe",Potentials!$A$1:$O$1,0))=$A$2,LEFT(R661,3)="PRA"),1,0))))</f>
      </c>
      <c r="U661" s="47" t="str">
        <f>IF(T661&lt;&gt;0,SUM($T$4:T661),0)</f>
      </c>
      <c r="V661" s="1"/>
      <c r="W661" s="17"/>
      <c r="Y661" t="str">
        <f>Projects!A659</f>
      </c>
      <c r="Z661" s="1" t="str">
        <f>Projects!I659</f>
      </c>
      <c r="AA661" s="47" t="str">
        <f>IF($A$2="Tous",
IF(AND($Y$2=0,$Z$2=0,DATE(YEAR(Z661),MONTH(Z661),DAY(Z661))&gt;=$O$6,(DATE(YEAR(Z661),MONTH(Z661),DAY(Z661))&lt;=$O$3)),1,
IF(AND($Y$2&lt;&gt;0,$Z$2&lt;&gt;0,DATE(YEAR(Z661),MONTH(Z661),DAY(Z661))&gt;=$Y$2,(DATE(YEAR(Z661),MONTH(Z661),DAY(Z661))&lt;=$Z$2)),1,0)),
IF(AND($Y$2=0,$Z$2=0,DATE(YEAR(Z661),MONTH(Z661),DAY(Z661))&gt;=$O$6,(DATE(YEAR(Z661),MONTH(Z661),DAY(Z661))&lt;=$O$3),INDEX(Projects!$A$1:$O$1000,MATCH(Y661,Projects!$A$1:$A$1000,0),MATCH("Groupe",Projects!$A$1:$O$1,0))=$A$2),1,
IF(AND($Y$2&lt;&gt;0,$Z$2&lt;&gt;0,DATE(YEAR(Z661),MONTH(Z661),DAY(Z661))&gt;=$Y$2,(DATE(YEAR(Z661),MONTH(Z661),DAY(Z661))&lt;=$Z$2),INDEX(Projects!$A$1:$O$1000,MATCH(Y661,Projects!$A$1:$A$1000,0),MATCH("Groupe",Projects!$A$1:$O$1,0))=$A$2),1,0)))</f>
      </c>
      <c r="AB661" s="47" t="str">
        <f>IF(AA661&lt;&gt;0,SUM($AA$4:AA661),0)</f>
      </c>
      <c r="AC661" s="1"/>
      <c r="AD661" s="17"/>
      <c r="AF661" t="str">
        <f>Projects!A659</f>
      </c>
      <c r="AG661" s="1" t="str">
        <f>Projects!D659</f>
      </c>
      <c r="AH661" s="47" t="str">
        <f>IF($A$2="Tous",
IF(AND($AF$2=0,$AG$2=0,DATE(YEAR(AG661),MONTH(AG661),DAY(AG661))&gt;=$O$6,(DATE(YEAR(AG661),MONTH(AG661),DAY(AG661))&lt;=$O$3)),1,
IF(AND($AF$2&lt;&gt;0,$AG$2&lt;&gt;0,DATE(YEAR(AG661),MONTH(AG661),DAY(AG661))&gt;=$AF$2,(DATE(YEAR(AG661),MONTH(AG661),DAY(AG661))&lt;=$AG$2)),1,0)),
IF(AND($AF$2=0,$AG$2=0,DATE(YEAR(AG661),MONTH(AG661),DAY(AG661))&gt;=$O$6,(DATE(YEAR(AG661),MONTH(AG661),DAY(AG661))&lt;=$O$3),INDEX(Projects!$A$1:$O$1000,MATCH(AF661,Projects!$A$1:$A$1000,0),MATCH("Groupe",Projects!$A$1:$O$1,0))=$A$2),1,
IF(AND($AF$2&lt;&gt;0,$AG$2&lt;&gt;0,DATE(YEAR(AG661),MONTH(AG661),DAY(AG661))&gt;=$AF$2,(DATE(YEAR(AG661),MONTH(AG661),DAY(AG661))&lt;=$AG$2),INDEX(Projects!$A$1:$O$1000,MATCH(AF661,Projects!$A$1:$A$1000,0),MATCH("Groupe",Projects!$A$1:$O$1,0))=$A$2),1,0)))</f>
      </c>
      <c r="AI661" s="47" t="str">
        <f>IF(AH661&lt;&gt;0,SUM($AH$4:AH661),0)</f>
      </c>
      <c r="AJ661" s="1"/>
      <c r="AK661" s="17"/>
      <c r="AM661" t="str">
        <f>Potentials!A659</f>
      </c>
      <c r="AN661" s="1" t="str">
        <f>Potentials!L659</f>
      </c>
      <c r="AO661" s="47" t="str">
        <f>IF(INDEX(Potentials!$A$1:$O$1000,MATCH(R661,Potentials!$A$1:$A$1000,0),MATCH("Origine setup",Potentials!$A$1:$O$1,0))&lt;&gt;"",0,
IF($A$2="Tous",
IF(AND($AM$2=0,$AN$2=0,DATE(YEAR(AN661),MONTH(AN661),DAY(AN661))&gt;=$O$6,(DATE(YEAR(AN661),MONTH(AN661),DAY(AN661))&lt;=$O$3),INDEX(Potentials!$A$1:$O$10000,MATCH(AM661,Potentials!$A$1:$A$1000,0),MATCH("Statut",Potentials!$A$1:$O$1,0))="9 -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IF(AND($AM$2&lt;&gt;0,$AN$2&lt;&gt;0,DATE(YEAR(AN661),MONTH(AN661),DAY(AN661))&gt;=$AM$2,(DATE(YEAR(AN661),MONTH(AN661),DAY(AN661))&lt;=$AN$2),INDEX(Potentials!$A$1:$O$10000,MATCH(AM661,Potentials!$A$1:$A$1000,0),MATCH("Statut",Potentials!$A$1:$O$1,0))="9 - Perdu"),1,0)),
IF(AND($AM$2=0,$AN$2=0,DATE(YEAR(AN661),MONTH(AN661),DAY(AN661))&gt;=$O$6,(DATE(YEAR(AN661),MONTH(AN661),DAY(AN661))&lt;=$O$3),INDEX(Potentials!$A$1:$O$1000,MATCH(AM661,Potentials!$A$1:$A$1000,0),MATCH("Groupe",Potentials!$A$1:$O$1,0))=$A$2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,MATCH(AM661,Potentials!$A$1:$A$1000,0),MATCH("Groupe",Potentials!$A$1:$O$1,0))=$A$2,INDEX(Potentials!$A$1:$O$10000,MATCH(AM661,Potentials!$A$1:$A$1000,0),MATCH("Statut",Potentials!$A$1:$O$1,0))="9 - Perdu"),1,0))))</f>
      </c>
      <c r="AP661" s="47" t="str">
        <f>IF(AO661&lt;&gt;0,SUM($AO$4:AO661),0)</f>
      </c>
      <c r="AQ661" s="1"/>
      <c r="AR661" s="17"/>
      <c r="AT661" t="str">
        <f>IF(COUNTIF($AT$4:AT660,Potentials!B659)&gt;0,"",Potentials!B659)</f>
      </c>
      <c r="AU661" s="2" t="str">
        <f t="array" ref="AU661" aca="1" ca="1">IF($A$2="Tous",SUMPRODUCT((Potentials!$F$2:$F$2000)*(Potentials!$B$2:$B$2000=AT661)*(Potentials!$E$2:$E$2000&lt;&gt;"8 - Gagne")*(Potentials!$E$2:$E$2000&lt;&gt;"9 - Perdu")*(Potentials!$E$2:$E$2000&lt;&gt;"10 - Gele"))
+SUMPRODUCT((Potentials!$F$2:$F$2000=0)*(Potentials!$B$2:$B$2000=AT661)*(Potentials!$D$2:$D$2000)*(Potentials!$E$2:$E$2000&lt;&gt;"8 - Gagne")*(Potentials!$E$2:$E$2000&lt;&gt;"9 - Perdu")*(Potentials!$E$2:$E$2000&lt;&gt;"10 - Gele")),
SUMPRODUCT((Potentials!$F$2:$F$2000)*(Potentials!$B$2:$B$2000=AT661)*(Potentials!$E$2:$E$2000&lt;&gt;"8 - Gagne")*(Potentials!$E$2:$E$2000&lt;&gt;"9 - Perdu")*(Potentials!$E$2:$E$2000&lt;&gt;"10 - Gele")*(Potentials!$O$2:$O$2000=$A$2))
+SUMPRODUCT((Potentials!$F$2:$F$2000=0)*(Potentials!$B$2:$B$2000=AT661)*(Potentials!$D$2:$D$2000)*(Potentials!$E$2:$E$2000&lt;&gt;"8 - Gagne")*(Potentials!$E$2:$E$2000&lt;&gt;"9 - Perdu")*(Potentials!$E$2:$E$2000&lt;&gt;"10 - Gele")*(Potentials!$O$2:$O$2000=$A$2)))</f>
      </c>
      <c r="BA661" t="str">
        <f>Potentials!A659</f>
      </c>
      <c r="BB661" s="2" t="str">
        <f t="array" ref="BB661" aca="1" ca="1">IF($A$2="Tous",SUMPRODUCT((Potentials!$F$2:$F$2000)*(Potentials!$A$2:$A$2000=BA661)*(Potentials!$E$2:$E$2000&lt;&gt;"8 - Gagne")*(Potentials!$E$2:$E$2000&lt;&gt;"9 - Perdu")*(Potentials!$E$2:$E$2000&lt;&gt;"10 - Gele"))
+SUMPRODUCT((Potentials!$F$2:$F$2000=0)*(Potentials!$A$2:$A$2000=BA661)*(Potentials!$D$2:$D$2000)*(Potentials!$E$2:$E$2000&lt;&gt;"8 - Gagne")*(Potentials!$E$2:$E$2000&lt;&gt;"9 - Perdu")*(Potentials!$E$2:$E$2000&lt;&gt;"10 - Gele")),
SUMPRODUCT((Potentials!$F$2:$F$2000)*(Potentials!$A$2:$A$2000=BA661)*(Potentials!$E$2:$E$2000&lt;&gt;"8 - Gagne")*(Potentials!$E$2:$E$2000&lt;&gt;"9 - Perdu")*(Potentials!$E$2:$E$2000&lt;&gt;"10 - Gele")*(Potentials!$O$2:$O$2000=$A$2))
+SUMPRODUCT((Potentials!$F$2:$F$2000=0)*(Potentials!$A$2:$A$2000=BA661)*(Potentials!$D$2:$D$2000)*(Potentials!$E$2:$E$2000&lt;&gt;"8 - Gagne")*(Potentials!$E$2:$E$2000&lt;&gt;"9 - Perdu")*(Potentials!$E$2:$E$2000&lt;&gt;"10 - Gele")*(Potentials!$O$2:$O$2000=$A$2)))</f>
      </c>
    </row>
    <row r="662" spans="1:113">
      <c r="R662" t="str">
        <f>Potentials!A660</f>
      </c>
      <c r="S662" s="1" t="str">
        <f>Potentials!M660</f>
      </c>
      <c r="T662" s="47" t="str">
        <f>IF(INDEX(Potentials!$A$1:$O$1000,MATCH(R662,Potentials!$A$1:$A$1000,0),MATCH("Origine setup",Potentials!$A$1:$O$1,0))&lt;&gt;"",0,
IF($A$2="Tous",
IF(AND($R$2=0,$S$2=0,DATE(YEAR(S662),MONTH(S662),DAY(S662))&gt;=$O$6,(DATE(YEAR(S662),MONTH(S662),DAY(S662))&lt;=$O$3),LEFT(R662,3)="PRA"),1,
IF(AND($R$2&lt;&gt;0,$S$2&lt;&gt;0,DATE(YEAR(S662),MONTH(S662),DAY(S662))&gt;=$R$2,(DATE(YEAR(S662),MONTH(S662),DAY(S662))&lt;=$S$2),LEFT(R662,3)="PRA"),1,0)),
IF(AND($R$2=0,$S$2=0,DATE(YEAR(S662),MONTH(S662),DAY(S662))&gt;=$O$6,(DATE(YEAR(S662),MONTH(S662),DAY(S662))&lt;=$O$3),INDEX(Potentials!$A$1:$O$1000,MATCH(R662,Potentials!$A$1:$A$1000,0),MATCH("Groupe",Potentials!$A$1:$O$1,0))=$A$2,LEFT(R662,3)="PRA"),1,
IF(AND($R$2&lt;&gt;0,$S$2&lt;&gt;0,DATE(YEAR(S662),MONTH(S662),DAY(S662))&gt;=$R$2,(DATE(YEAR(S662),MONTH(S662),DAY(S662))&lt;=$S$2),INDEX(Potentials!$A$1:$O$1000,MATCH(R662,Potentials!$A$1:$A$1000,0),MATCH("Groupe",Potentials!$A$1:$O$1,0))=$A$2,LEFT(R662,3)="PRA"),1,0))))</f>
      </c>
      <c r="U662" s="47" t="str">
        <f>IF(T662&lt;&gt;0,SUM($T$4:T662),0)</f>
      </c>
      <c r="V662" s="1"/>
      <c r="W662" s="17"/>
      <c r="Y662" t="str">
        <f>Projects!A660</f>
      </c>
      <c r="Z662" s="1" t="str">
        <f>Projects!I660</f>
      </c>
      <c r="AA662" s="47" t="str">
        <f>IF($A$2="Tous",
IF(AND($Y$2=0,$Z$2=0,DATE(YEAR(Z662),MONTH(Z662),DAY(Z662))&gt;=$O$6,(DATE(YEAR(Z662),MONTH(Z662),DAY(Z662))&lt;=$O$3)),1,
IF(AND($Y$2&lt;&gt;0,$Z$2&lt;&gt;0,DATE(YEAR(Z662),MONTH(Z662),DAY(Z662))&gt;=$Y$2,(DATE(YEAR(Z662),MONTH(Z662),DAY(Z662))&lt;=$Z$2)),1,0)),
IF(AND($Y$2=0,$Z$2=0,DATE(YEAR(Z662),MONTH(Z662),DAY(Z662))&gt;=$O$6,(DATE(YEAR(Z662),MONTH(Z662),DAY(Z662))&lt;=$O$3),INDEX(Projects!$A$1:$O$1000,MATCH(Y662,Projects!$A$1:$A$1000,0),MATCH("Groupe",Projects!$A$1:$O$1,0))=$A$2),1,
IF(AND($Y$2&lt;&gt;0,$Z$2&lt;&gt;0,DATE(YEAR(Z662),MONTH(Z662),DAY(Z662))&gt;=$Y$2,(DATE(YEAR(Z662),MONTH(Z662),DAY(Z662))&lt;=$Z$2),INDEX(Projects!$A$1:$O$1000,MATCH(Y662,Projects!$A$1:$A$1000,0),MATCH("Groupe",Projects!$A$1:$O$1,0))=$A$2),1,0)))</f>
      </c>
      <c r="AB662" s="47" t="str">
        <f>IF(AA662&lt;&gt;0,SUM($AA$4:AA662),0)</f>
      </c>
      <c r="AC662" s="1"/>
      <c r="AD662" s="17"/>
      <c r="AF662" t="str">
        <f>Projects!A660</f>
      </c>
      <c r="AG662" s="1" t="str">
        <f>Projects!D660</f>
      </c>
      <c r="AH662" s="47" t="str">
        <f>IF($A$2="Tous",
IF(AND($AF$2=0,$AG$2=0,DATE(YEAR(AG662),MONTH(AG662),DAY(AG662))&gt;=$O$6,(DATE(YEAR(AG662),MONTH(AG662),DAY(AG662))&lt;=$O$3)),1,
IF(AND($AF$2&lt;&gt;0,$AG$2&lt;&gt;0,DATE(YEAR(AG662),MONTH(AG662),DAY(AG662))&gt;=$AF$2,(DATE(YEAR(AG662),MONTH(AG662),DAY(AG662))&lt;=$AG$2)),1,0)),
IF(AND($AF$2=0,$AG$2=0,DATE(YEAR(AG662),MONTH(AG662),DAY(AG662))&gt;=$O$6,(DATE(YEAR(AG662),MONTH(AG662),DAY(AG662))&lt;=$O$3),INDEX(Projects!$A$1:$O$1000,MATCH(AF662,Projects!$A$1:$A$1000,0),MATCH("Groupe",Projects!$A$1:$O$1,0))=$A$2),1,
IF(AND($AF$2&lt;&gt;0,$AG$2&lt;&gt;0,DATE(YEAR(AG662),MONTH(AG662),DAY(AG662))&gt;=$AF$2,(DATE(YEAR(AG662),MONTH(AG662),DAY(AG662))&lt;=$AG$2),INDEX(Projects!$A$1:$O$1000,MATCH(AF662,Projects!$A$1:$A$1000,0),MATCH("Groupe",Projects!$A$1:$O$1,0))=$A$2),1,0)))</f>
      </c>
      <c r="AI662" s="47" t="str">
        <f>IF(AH662&lt;&gt;0,SUM($AH$4:AH662),0)</f>
      </c>
      <c r="AJ662" s="1"/>
      <c r="AK662" s="17"/>
      <c r="AM662" t="str">
        <f>Potentials!A660</f>
      </c>
      <c r="AN662" s="1" t="str">
        <f>Potentials!L660</f>
      </c>
      <c r="AO662" s="47" t="str">
        <f>IF(INDEX(Potentials!$A$1:$O$1000,MATCH(R662,Potentials!$A$1:$A$1000,0),MATCH("Origine setup",Potentials!$A$1:$O$1,0))&lt;&gt;"",0,
IF($A$2="Tous",
IF(AND($AM$2=0,$AN$2=0,DATE(YEAR(AN662),MONTH(AN662),DAY(AN662))&gt;=$O$6,(DATE(YEAR(AN662),MONTH(AN662),DAY(AN662))&lt;=$O$3),INDEX(Potentials!$A$1:$O$10000,MATCH(AM662,Potentials!$A$1:$A$1000,0),MATCH("Statut",Potentials!$A$1:$O$1,0))="9 -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IF(AND($AM$2&lt;&gt;0,$AN$2&lt;&gt;0,DATE(YEAR(AN662),MONTH(AN662),DAY(AN662))&gt;=$AM$2,(DATE(YEAR(AN662),MONTH(AN662),DAY(AN662))&lt;=$AN$2),INDEX(Potentials!$A$1:$O$10000,MATCH(AM662,Potentials!$A$1:$A$1000,0),MATCH("Statut",Potentials!$A$1:$O$1,0))="9 - Perdu"),1,0)),
IF(AND($AM$2=0,$AN$2=0,DATE(YEAR(AN662),MONTH(AN662),DAY(AN662))&gt;=$O$6,(DATE(YEAR(AN662),MONTH(AN662),DAY(AN662))&lt;=$O$3),INDEX(Potentials!$A$1:$O$1000,MATCH(AM662,Potentials!$A$1:$A$1000,0),MATCH("Groupe",Potentials!$A$1:$O$1,0))=$A$2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,MATCH(AM662,Potentials!$A$1:$A$1000,0),MATCH("Groupe",Potentials!$A$1:$O$1,0))=$A$2,INDEX(Potentials!$A$1:$O$10000,MATCH(AM662,Potentials!$A$1:$A$1000,0),MATCH("Statut",Potentials!$A$1:$O$1,0))="9 - Perdu"),1,0))))</f>
      </c>
      <c r="AP662" s="47" t="str">
        <f>IF(AO662&lt;&gt;0,SUM($AO$4:AO662),0)</f>
      </c>
      <c r="AQ662" s="1"/>
      <c r="AR662" s="17"/>
      <c r="AT662" t="str">
        <f>IF(COUNTIF($AT$4:AT661,Potentials!B660)&gt;0,"",Potentials!B660)</f>
      </c>
      <c r="AU662" s="2" t="str">
        <f t="array" ref="AU662" aca="1" ca="1">IF($A$2="Tous",SUMPRODUCT((Potentials!$F$2:$F$2000)*(Potentials!$B$2:$B$2000=AT662)*(Potentials!$E$2:$E$2000&lt;&gt;"8 - Gagne")*(Potentials!$E$2:$E$2000&lt;&gt;"9 - Perdu")*(Potentials!$E$2:$E$2000&lt;&gt;"10 - Gele"))
+SUMPRODUCT((Potentials!$F$2:$F$2000=0)*(Potentials!$B$2:$B$2000=AT662)*(Potentials!$D$2:$D$2000)*(Potentials!$E$2:$E$2000&lt;&gt;"8 - Gagne")*(Potentials!$E$2:$E$2000&lt;&gt;"9 - Perdu")*(Potentials!$E$2:$E$2000&lt;&gt;"10 - Gele")),
SUMPRODUCT((Potentials!$F$2:$F$2000)*(Potentials!$B$2:$B$2000=AT662)*(Potentials!$E$2:$E$2000&lt;&gt;"8 - Gagne")*(Potentials!$E$2:$E$2000&lt;&gt;"9 - Perdu")*(Potentials!$E$2:$E$2000&lt;&gt;"10 - Gele")*(Potentials!$O$2:$O$2000=$A$2))
+SUMPRODUCT((Potentials!$F$2:$F$2000=0)*(Potentials!$B$2:$B$2000=AT662)*(Potentials!$D$2:$D$2000)*(Potentials!$E$2:$E$2000&lt;&gt;"8 - Gagne")*(Potentials!$E$2:$E$2000&lt;&gt;"9 - Perdu")*(Potentials!$E$2:$E$2000&lt;&gt;"10 - Gele")*(Potentials!$O$2:$O$2000=$A$2)))</f>
      </c>
      <c r="BA662" t="str">
        <f>Potentials!A660</f>
      </c>
      <c r="BB662" s="2" t="str">
        <f t="array" ref="BB662" aca="1" ca="1">IF($A$2="Tous",SUMPRODUCT((Potentials!$F$2:$F$2000)*(Potentials!$A$2:$A$2000=BA662)*(Potentials!$E$2:$E$2000&lt;&gt;"8 - Gagne")*(Potentials!$E$2:$E$2000&lt;&gt;"9 - Perdu")*(Potentials!$E$2:$E$2000&lt;&gt;"10 - Gele"))
+SUMPRODUCT((Potentials!$F$2:$F$2000=0)*(Potentials!$A$2:$A$2000=BA662)*(Potentials!$D$2:$D$2000)*(Potentials!$E$2:$E$2000&lt;&gt;"8 - Gagne")*(Potentials!$E$2:$E$2000&lt;&gt;"9 - Perdu")*(Potentials!$E$2:$E$2000&lt;&gt;"10 - Gele")),
SUMPRODUCT((Potentials!$F$2:$F$2000)*(Potentials!$A$2:$A$2000=BA662)*(Potentials!$E$2:$E$2000&lt;&gt;"8 - Gagne")*(Potentials!$E$2:$E$2000&lt;&gt;"9 - Perdu")*(Potentials!$E$2:$E$2000&lt;&gt;"10 - Gele")*(Potentials!$O$2:$O$2000=$A$2))
+SUMPRODUCT((Potentials!$F$2:$F$2000=0)*(Potentials!$A$2:$A$2000=BA662)*(Potentials!$D$2:$D$2000)*(Potentials!$E$2:$E$2000&lt;&gt;"8 - Gagne")*(Potentials!$E$2:$E$2000&lt;&gt;"9 - Perdu")*(Potentials!$E$2:$E$2000&lt;&gt;"10 - Gele")*(Potentials!$O$2:$O$2000=$A$2)))</f>
      </c>
    </row>
    <row r="663" spans="1:113">
      <c r="R663" t="str">
        <f>Potentials!A661</f>
      </c>
      <c r="S663" s="1" t="str">
        <f>Potentials!M661</f>
      </c>
      <c r="T663" s="47" t="str">
        <f>IF(INDEX(Potentials!$A$1:$O$1000,MATCH(R663,Potentials!$A$1:$A$1000,0),MATCH("Origine setup",Potentials!$A$1:$O$1,0))&lt;&gt;"",0,
IF($A$2="Tous",
IF(AND($R$2=0,$S$2=0,DATE(YEAR(S663),MONTH(S663),DAY(S663))&gt;=$O$6,(DATE(YEAR(S663),MONTH(S663),DAY(S663))&lt;=$O$3),LEFT(R663,3)="PRA"),1,
IF(AND($R$2&lt;&gt;0,$S$2&lt;&gt;0,DATE(YEAR(S663),MONTH(S663),DAY(S663))&gt;=$R$2,(DATE(YEAR(S663),MONTH(S663),DAY(S663))&lt;=$S$2),LEFT(R663,3)="PRA"),1,0)),
IF(AND($R$2=0,$S$2=0,DATE(YEAR(S663),MONTH(S663),DAY(S663))&gt;=$O$6,(DATE(YEAR(S663),MONTH(S663),DAY(S663))&lt;=$O$3),INDEX(Potentials!$A$1:$O$1000,MATCH(R663,Potentials!$A$1:$A$1000,0),MATCH("Groupe",Potentials!$A$1:$O$1,0))=$A$2,LEFT(R663,3)="PRA"),1,
IF(AND($R$2&lt;&gt;0,$S$2&lt;&gt;0,DATE(YEAR(S663),MONTH(S663),DAY(S663))&gt;=$R$2,(DATE(YEAR(S663),MONTH(S663),DAY(S663))&lt;=$S$2),INDEX(Potentials!$A$1:$O$1000,MATCH(R663,Potentials!$A$1:$A$1000,0),MATCH("Groupe",Potentials!$A$1:$O$1,0))=$A$2,LEFT(R663,3)="PRA"),1,0))))</f>
      </c>
      <c r="U663" s="47" t="str">
        <f>IF(T663&lt;&gt;0,SUM($T$4:T663),0)</f>
      </c>
      <c r="V663" s="1"/>
      <c r="W663" s="17"/>
      <c r="Y663" t="str">
        <f>Projects!A661</f>
      </c>
      <c r="Z663" s="1" t="str">
        <f>Projects!I661</f>
      </c>
      <c r="AA663" s="47" t="str">
        <f>IF($A$2="Tous",
IF(AND($Y$2=0,$Z$2=0,DATE(YEAR(Z663),MONTH(Z663),DAY(Z663))&gt;=$O$6,(DATE(YEAR(Z663),MONTH(Z663),DAY(Z663))&lt;=$O$3)),1,
IF(AND($Y$2&lt;&gt;0,$Z$2&lt;&gt;0,DATE(YEAR(Z663),MONTH(Z663),DAY(Z663))&gt;=$Y$2,(DATE(YEAR(Z663),MONTH(Z663),DAY(Z663))&lt;=$Z$2)),1,0)),
IF(AND($Y$2=0,$Z$2=0,DATE(YEAR(Z663),MONTH(Z663),DAY(Z663))&gt;=$O$6,(DATE(YEAR(Z663),MONTH(Z663),DAY(Z663))&lt;=$O$3),INDEX(Projects!$A$1:$O$1000,MATCH(Y663,Projects!$A$1:$A$1000,0),MATCH("Groupe",Projects!$A$1:$O$1,0))=$A$2),1,
IF(AND($Y$2&lt;&gt;0,$Z$2&lt;&gt;0,DATE(YEAR(Z663),MONTH(Z663),DAY(Z663))&gt;=$Y$2,(DATE(YEAR(Z663),MONTH(Z663),DAY(Z663))&lt;=$Z$2),INDEX(Projects!$A$1:$O$1000,MATCH(Y663,Projects!$A$1:$A$1000,0),MATCH("Groupe",Projects!$A$1:$O$1,0))=$A$2),1,0)))</f>
      </c>
      <c r="AB663" s="47" t="str">
        <f>IF(AA663&lt;&gt;0,SUM($AA$4:AA663),0)</f>
      </c>
      <c r="AC663" s="1"/>
      <c r="AD663" s="17"/>
      <c r="AF663" t="str">
        <f>Projects!A661</f>
      </c>
      <c r="AG663" s="1" t="str">
        <f>Projects!D661</f>
      </c>
      <c r="AH663" s="47" t="str">
        <f>IF($A$2="Tous",
IF(AND($AF$2=0,$AG$2=0,DATE(YEAR(AG663),MONTH(AG663),DAY(AG663))&gt;=$O$6,(DATE(YEAR(AG663),MONTH(AG663),DAY(AG663))&lt;=$O$3)),1,
IF(AND($AF$2&lt;&gt;0,$AG$2&lt;&gt;0,DATE(YEAR(AG663),MONTH(AG663),DAY(AG663))&gt;=$AF$2,(DATE(YEAR(AG663),MONTH(AG663),DAY(AG663))&lt;=$AG$2)),1,0)),
IF(AND($AF$2=0,$AG$2=0,DATE(YEAR(AG663),MONTH(AG663),DAY(AG663))&gt;=$O$6,(DATE(YEAR(AG663),MONTH(AG663),DAY(AG663))&lt;=$O$3),INDEX(Projects!$A$1:$O$1000,MATCH(AF663,Projects!$A$1:$A$1000,0),MATCH("Groupe",Projects!$A$1:$O$1,0))=$A$2),1,
IF(AND($AF$2&lt;&gt;0,$AG$2&lt;&gt;0,DATE(YEAR(AG663),MONTH(AG663),DAY(AG663))&gt;=$AF$2,(DATE(YEAR(AG663),MONTH(AG663),DAY(AG663))&lt;=$AG$2),INDEX(Projects!$A$1:$O$1000,MATCH(AF663,Projects!$A$1:$A$1000,0),MATCH("Groupe",Projects!$A$1:$O$1,0))=$A$2),1,0)))</f>
      </c>
      <c r="AI663" s="47" t="str">
        <f>IF(AH663&lt;&gt;0,SUM($AH$4:AH663),0)</f>
      </c>
      <c r="AJ663" s="1"/>
      <c r="AK663" s="17"/>
      <c r="AM663" t="str">
        <f>Potentials!A661</f>
      </c>
      <c r="AN663" s="1" t="str">
        <f>Potentials!L661</f>
      </c>
      <c r="AO663" s="47" t="str">
        <f>IF(INDEX(Potentials!$A$1:$O$1000,MATCH(R663,Potentials!$A$1:$A$1000,0),MATCH("Origine setup",Potentials!$A$1:$O$1,0))&lt;&gt;"",0,
IF($A$2="Tous",
IF(AND($AM$2=0,$AN$2=0,DATE(YEAR(AN663),MONTH(AN663),DAY(AN663))&gt;=$O$6,(DATE(YEAR(AN663),MONTH(AN663),DAY(AN663))&lt;=$O$3),INDEX(Potentials!$A$1:$O$10000,MATCH(AM663,Potentials!$A$1:$A$1000,0),MATCH("Statut",Potentials!$A$1:$O$1,0))="9 -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IF(AND($AM$2&lt;&gt;0,$AN$2&lt;&gt;0,DATE(YEAR(AN663),MONTH(AN663),DAY(AN663))&gt;=$AM$2,(DATE(YEAR(AN663),MONTH(AN663),DAY(AN663))&lt;=$AN$2),INDEX(Potentials!$A$1:$O$10000,MATCH(AM663,Potentials!$A$1:$A$1000,0),MATCH("Statut",Potentials!$A$1:$O$1,0))="9 - Perdu"),1,0)),
IF(AND($AM$2=0,$AN$2=0,DATE(YEAR(AN663),MONTH(AN663),DAY(AN663))&gt;=$O$6,(DATE(YEAR(AN663),MONTH(AN663),DAY(AN663))&lt;=$O$3),INDEX(Potentials!$A$1:$O$1000,MATCH(AM663,Potentials!$A$1:$A$1000,0),MATCH("Groupe",Potentials!$A$1:$O$1,0))=$A$2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,MATCH(AM663,Potentials!$A$1:$A$1000,0),MATCH("Groupe",Potentials!$A$1:$O$1,0))=$A$2,INDEX(Potentials!$A$1:$O$10000,MATCH(AM663,Potentials!$A$1:$A$1000,0),MATCH("Statut",Potentials!$A$1:$O$1,0))="9 - Perdu"),1,0))))</f>
      </c>
      <c r="AP663" s="47" t="str">
        <f>IF(AO663&lt;&gt;0,SUM($AO$4:AO663),0)</f>
      </c>
      <c r="AQ663" s="1"/>
      <c r="AR663" s="17"/>
      <c r="AT663" t="str">
        <f>IF(COUNTIF($AT$4:AT662,Potentials!B661)&gt;0,"",Potentials!B661)</f>
      </c>
      <c r="AU663" s="2" t="str">
        <f t="array" ref="AU663" aca="1" ca="1">IF($A$2="Tous",SUMPRODUCT((Potentials!$F$2:$F$2000)*(Potentials!$B$2:$B$2000=AT663)*(Potentials!$E$2:$E$2000&lt;&gt;"8 - Gagne")*(Potentials!$E$2:$E$2000&lt;&gt;"9 - Perdu")*(Potentials!$E$2:$E$2000&lt;&gt;"10 - Gele"))
+SUMPRODUCT((Potentials!$F$2:$F$2000=0)*(Potentials!$B$2:$B$2000=AT663)*(Potentials!$D$2:$D$2000)*(Potentials!$E$2:$E$2000&lt;&gt;"8 - Gagne")*(Potentials!$E$2:$E$2000&lt;&gt;"9 - Perdu")*(Potentials!$E$2:$E$2000&lt;&gt;"10 - Gele")),
SUMPRODUCT((Potentials!$F$2:$F$2000)*(Potentials!$B$2:$B$2000=AT663)*(Potentials!$E$2:$E$2000&lt;&gt;"8 - Gagne")*(Potentials!$E$2:$E$2000&lt;&gt;"9 - Perdu")*(Potentials!$E$2:$E$2000&lt;&gt;"10 - Gele")*(Potentials!$O$2:$O$2000=$A$2))
+SUMPRODUCT((Potentials!$F$2:$F$2000=0)*(Potentials!$B$2:$B$2000=AT663)*(Potentials!$D$2:$D$2000)*(Potentials!$E$2:$E$2000&lt;&gt;"8 - Gagne")*(Potentials!$E$2:$E$2000&lt;&gt;"9 - Perdu")*(Potentials!$E$2:$E$2000&lt;&gt;"10 - Gele")*(Potentials!$O$2:$O$2000=$A$2)))</f>
      </c>
      <c r="BA663" t="str">
        <f>Potentials!A661</f>
      </c>
      <c r="BB663" s="2" t="str">
        <f t="array" ref="BB663" aca="1" ca="1">IF($A$2="Tous",SUMPRODUCT((Potentials!$F$2:$F$2000)*(Potentials!$A$2:$A$2000=BA663)*(Potentials!$E$2:$E$2000&lt;&gt;"8 - Gagne")*(Potentials!$E$2:$E$2000&lt;&gt;"9 - Perdu")*(Potentials!$E$2:$E$2000&lt;&gt;"10 - Gele"))
+SUMPRODUCT((Potentials!$F$2:$F$2000=0)*(Potentials!$A$2:$A$2000=BA663)*(Potentials!$D$2:$D$2000)*(Potentials!$E$2:$E$2000&lt;&gt;"8 - Gagne")*(Potentials!$E$2:$E$2000&lt;&gt;"9 - Perdu")*(Potentials!$E$2:$E$2000&lt;&gt;"10 - Gele")),
SUMPRODUCT((Potentials!$F$2:$F$2000)*(Potentials!$A$2:$A$2000=BA663)*(Potentials!$E$2:$E$2000&lt;&gt;"8 - Gagne")*(Potentials!$E$2:$E$2000&lt;&gt;"9 - Perdu")*(Potentials!$E$2:$E$2000&lt;&gt;"10 - Gele")*(Potentials!$O$2:$O$2000=$A$2))
+SUMPRODUCT((Potentials!$F$2:$F$2000=0)*(Potentials!$A$2:$A$2000=BA663)*(Potentials!$D$2:$D$2000)*(Potentials!$E$2:$E$2000&lt;&gt;"8 - Gagne")*(Potentials!$E$2:$E$2000&lt;&gt;"9 - Perdu")*(Potentials!$E$2:$E$2000&lt;&gt;"10 - Gele")*(Potentials!$O$2:$O$2000=$A$2)))</f>
      </c>
    </row>
    <row r="664" spans="1:113">
      <c r="R664" t="str">
        <f>Potentials!A662</f>
      </c>
      <c r="S664" s="1" t="str">
        <f>Potentials!M662</f>
      </c>
      <c r="T664" s="47" t="str">
        <f>IF(INDEX(Potentials!$A$1:$O$1000,MATCH(R664,Potentials!$A$1:$A$1000,0),MATCH("Origine setup",Potentials!$A$1:$O$1,0))&lt;&gt;"",0,
IF($A$2="Tous",
IF(AND($R$2=0,$S$2=0,DATE(YEAR(S664),MONTH(S664),DAY(S664))&gt;=$O$6,(DATE(YEAR(S664),MONTH(S664),DAY(S664))&lt;=$O$3),LEFT(R664,3)="PRA"),1,
IF(AND($R$2&lt;&gt;0,$S$2&lt;&gt;0,DATE(YEAR(S664),MONTH(S664),DAY(S664))&gt;=$R$2,(DATE(YEAR(S664),MONTH(S664),DAY(S664))&lt;=$S$2),LEFT(R664,3)="PRA"),1,0)),
IF(AND($R$2=0,$S$2=0,DATE(YEAR(S664),MONTH(S664),DAY(S664))&gt;=$O$6,(DATE(YEAR(S664),MONTH(S664),DAY(S664))&lt;=$O$3),INDEX(Potentials!$A$1:$O$1000,MATCH(R664,Potentials!$A$1:$A$1000,0),MATCH("Groupe",Potentials!$A$1:$O$1,0))=$A$2,LEFT(R664,3)="PRA"),1,
IF(AND($R$2&lt;&gt;0,$S$2&lt;&gt;0,DATE(YEAR(S664),MONTH(S664),DAY(S664))&gt;=$R$2,(DATE(YEAR(S664),MONTH(S664),DAY(S664))&lt;=$S$2),INDEX(Potentials!$A$1:$O$1000,MATCH(R664,Potentials!$A$1:$A$1000,0),MATCH("Groupe",Potentials!$A$1:$O$1,0))=$A$2,LEFT(R664,3)="PRA"),1,0))))</f>
      </c>
      <c r="U664" s="47" t="str">
        <f>IF(T664&lt;&gt;0,SUM($T$4:T664),0)</f>
      </c>
      <c r="V664" s="1"/>
      <c r="W664" s="17"/>
      <c r="Y664" t="str">
        <f>Projects!A662</f>
      </c>
      <c r="Z664" s="1" t="str">
        <f>Projects!I662</f>
      </c>
      <c r="AA664" s="47" t="str">
        <f>IF($A$2="Tous",
IF(AND($Y$2=0,$Z$2=0,DATE(YEAR(Z664),MONTH(Z664),DAY(Z664))&gt;=$O$6,(DATE(YEAR(Z664),MONTH(Z664),DAY(Z664))&lt;=$O$3)),1,
IF(AND($Y$2&lt;&gt;0,$Z$2&lt;&gt;0,DATE(YEAR(Z664),MONTH(Z664),DAY(Z664))&gt;=$Y$2,(DATE(YEAR(Z664),MONTH(Z664),DAY(Z664))&lt;=$Z$2)),1,0)),
IF(AND($Y$2=0,$Z$2=0,DATE(YEAR(Z664),MONTH(Z664),DAY(Z664))&gt;=$O$6,(DATE(YEAR(Z664),MONTH(Z664),DAY(Z664))&lt;=$O$3),INDEX(Projects!$A$1:$O$1000,MATCH(Y664,Projects!$A$1:$A$1000,0),MATCH("Groupe",Projects!$A$1:$O$1,0))=$A$2),1,
IF(AND($Y$2&lt;&gt;0,$Z$2&lt;&gt;0,DATE(YEAR(Z664),MONTH(Z664),DAY(Z664))&gt;=$Y$2,(DATE(YEAR(Z664),MONTH(Z664),DAY(Z664))&lt;=$Z$2),INDEX(Projects!$A$1:$O$1000,MATCH(Y664,Projects!$A$1:$A$1000,0),MATCH("Groupe",Projects!$A$1:$O$1,0))=$A$2),1,0)))</f>
      </c>
      <c r="AB664" s="47" t="str">
        <f>IF(AA664&lt;&gt;0,SUM($AA$4:AA664),0)</f>
      </c>
      <c r="AC664" s="1"/>
      <c r="AD664" s="17"/>
      <c r="AF664" t="str">
        <f>Projects!A662</f>
      </c>
      <c r="AG664" s="1" t="str">
        <f>Projects!D662</f>
      </c>
      <c r="AH664" s="47" t="str">
        <f>IF($A$2="Tous",
IF(AND($AF$2=0,$AG$2=0,DATE(YEAR(AG664),MONTH(AG664),DAY(AG664))&gt;=$O$6,(DATE(YEAR(AG664),MONTH(AG664),DAY(AG664))&lt;=$O$3)),1,
IF(AND($AF$2&lt;&gt;0,$AG$2&lt;&gt;0,DATE(YEAR(AG664),MONTH(AG664),DAY(AG664))&gt;=$AF$2,(DATE(YEAR(AG664),MONTH(AG664),DAY(AG664))&lt;=$AG$2)),1,0)),
IF(AND($AF$2=0,$AG$2=0,DATE(YEAR(AG664),MONTH(AG664),DAY(AG664))&gt;=$O$6,(DATE(YEAR(AG664),MONTH(AG664),DAY(AG664))&lt;=$O$3),INDEX(Projects!$A$1:$O$1000,MATCH(AF664,Projects!$A$1:$A$1000,0),MATCH("Groupe",Projects!$A$1:$O$1,0))=$A$2),1,
IF(AND($AF$2&lt;&gt;0,$AG$2&lt;&gt;0,DATE(YEAR(AG664),MONTH(AG664),DAY(AG664))&gt;=$AF$2,(DATE(YEAR(AG664),MONTH(AG664),DAY(AG664))&lt;=$AG$2),INDEX(Projects!$A$1:$O$1000,MATCH(AF664,Projects!$A$1:$A$1000,0),MATCH("Groupe",Projects!$A$1:$O$1,0))=$A$2),1,0)))</f>
      </c>
      <c r="AI664" s="47" t="str">
        <f>IF(AH664&lt;&gt;0,SUM($AH$4:AH664),0)</f>
      </c>
      <c r="AJ664" s="1"/>
      <c r="AK664" s="17"/>
      <c r="AM664" t="str">
        <f>Potentials!A662</f>
      </c>
      <c r="AN664" s="1" t="str">
        <f>Potentials!L662</f>
      </c>
      <c r="AO664" s="47" t="str">
        <f>IF(INDEX(Potentials!$A$1:$O$1000,MATCH(R664,Potentials!$A$1:$A$1000,0),MATCH("Origine setup",Potentials!$A$1:$O$1,0))&lt;&gt;"",0,
IF($A$2="Tous",
IF(AND($AM$2=0,$AN$2=0,DATE(YEAR(AN664),MONTH(AN664),DAY(AN664))&gt;=$O$6,(DATE(YEAR(AN664),MONTH(AN664),DAY(AN664))&lt;=$O$3),INDEX(Potentials!$A$1:$O$10000,MATCH(AM664,Potentials!$A$1:$A$1000,0),MATCH("Statut",Potentials!$A$1:$O$1,0))="9 -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IF(AND($AM$2&lt;&gt;0,$AN$2&lt;&gt;0,DATE(YEAR(AN664),MONTH(AN664),DAY(AN664))&gt;=$AM$2,(DATE(YEAR(AN664),MONTH(AN664),DAY(AN664))&lt;=$AN$2),INDEX(Potentials!$A$1:$O$10000,MATCH(AM664,Potentials!$A$1:$A$1000,0),MATCH("Statut",Potentials!$A$1:$O$1,0))="9 - Perdu"),1,0)),
IF(AND($AM$2=0,$AN$2=0,DATE(YEAR(AN664),MONTH(AN664),DAY(AN664))&gt;=$O$6,(DATE(YEAR(AN664),MONTH(AN664),DAY(AN664))&lt;=$O$3),INDEX(Potentials!$A$1:$O$1000,MATCH(AM664,Potentials!$A$1:$A$1000,0),MATCH("Groupe",Potentials!$A$1:$O$1,0))=$A$2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,MATCH(AM664,Potentials!$A$1:$A$1000,0),MATCH("Groupe",Potentials!$A$1:$O$1,0))=$A$2,INDEX(Potentials!$A$1:$O$10000,MATCH(AM664,Potentials!$A$1:$A$1000,0),MATCH("Statut",Potentials!$A$1:$O$1,0))="9 - Perdu"),1,0))))</f>
      </c>
      <c r="AP664" s="47" t="str">
        <f>IF(AO664&lt;&gt;0,SUM($AO$4:AO664),0)</f>
      </c>
      <c r="AQ664" s="1"/>
      <c r="AR664" s="17"/>
      <c r="AT664" t="str">
        <f>IF(COUNTIF($AT$4:AT663,Potentials!B662)&gt;0,"",Potentials!B662)</f>
      </c>
      <c r="AU664" s="2" t="str">
        <f t="array" ref="AU664" aca="1" ca="1">IF($A$2="Tous",SUMPRODUCT((Potentials!$F$2:$F$2000)*(Potentials!$B$2:$B$2000=AT664)*(Potentials!$E$2:$E$2000&lt;&gt;"8 - Gagne")*(Potentials!$E$2:$E$2000&lt;&gt;"9 - Perdu")*(Potentials!$E$2:$E$2000&lt;&gt;"10 - Gele"))
+SUMPRODUCT((Potentials!$F$2:$F$2000=0)*(Potentials!$B$2:$B$2000=AT664)*(Potentials!$D$2:$D$2000)*(Potentials!$E$2:$E$2000&lt;&gt;"8 - Gagne")*(Potentials!$E$2:$E$2000&lt;&gt;"9 - Perdu")*(Potentials!$E$2:$E$2000&lt;&gt;"10 - Gele")),
SUMPRODUCT((Potentials!$F$2:$F$2000)*(Potentials!$B$2:$B$2000=AT664)*(Potentials!$E$2:$E$2000&lt;&gt;"8 - Gagne")*(Potentials!$E$2:$E$2000&lt;&gt;"9 - Perdu")*(Potentials!$E$2:$E$2000&lt;&gt;"10 - Gele")*(Potentials!$O$2:$O$2000=$A$2))
+SUMPRODUCT((Potentials!$F$2:$F$2000=0)*(Potentials!$B$2:$B$2000=AT664)*(Potentials!$D$2:$D$2000)*(Potentials!$E$2:$E$2000&lt;&gt;"8 - Gagne")*(Potentials!$E$2:$E$2000&lt;&gt;"9 - Perdu")*(Potentials!$E$2:$E$2000&lt;&gt;"10 - Gele")*(Potentials!$O$2:$O$2000=$A$2)))</f>
      </c>
      <c r="BA664" t="str">
        <f>Potentials!A662</f>
      </c>
      <c r="BB664" s="2" t="str">
        <f t="array" ref="BB664" aca="1" ca="1">IF($A$2="Tous",SUMPRODUCT((Potentials!$F$2:$F$2000)*(Potentials!$A$2:$A$2000=BA664)*(Potentials!$E$2:$E$2000&lt;&gt;"8 - Gagne")*(Potentials!$E$2:$E$2000&lt;&gt;"9 - Perdu")*(Potentials!$E$2:$E$2000&lt;&gt;"10 - Gele"))
+SUMPRODUCT((Potentials!$F$2:$F$2000=0)*(Potentials!$A$2:$A$2000=BA664)*(Potentials!$D$2:$D$2000)*(Potentials!$E$2:$E$2000&lt;&gt;"8 - Gagne")*(Potentials!$E$2:$E$2000&lt;&gt;"9 - Perdu")*(Potentials!$E$2:$E$2000&lt;&gt;"10 - Gele")),
SUMPRODUCT((Potentials!$F$2:$F$2000)*(Potentials!$A$2:$A$2000=BA664)*(Potentials!$E$2:$E$2000&lt;&gt;"8 - Gagne")*(Potentials!$E$2:$E$2000&lt;&gt;"9 - Perdu")*(Potentials!$E$2:$E$2000&lt;&gt;"10 - Gele")*(Potentials!$O$2:$O$2000=$A$2))
+SUMPRODUCT((Potentials!$F$2:$F$2000=0)*(Potentials!$A$2:$A$2000=BA664)*(Potentials!$D$2:$D$2000)*(Potentials!$E$2:$E$2000&lt;&gt;"8 - Gagne")*(Potentials!$E$2:$E$2000&lt;&gt;"9 - Perdu")*(Potentials!$E$2:$E$2000&lt;&gt;"10 - Gele")*(Potentials!$O$2:$O$2000=$A$2)))</f>
      </c>
    </row>
    <row r="665" spans="1:113">
      <c r="R665" t="str">
        <f>Potentials!A663</f>
      </c>
      <c r="S665" s="1" t="str">
        <f>Potentials!M663</f>
      </c>
      <c r="T665" s="47" t="str">
        <f>IF(INDEX(Potentials!$A$1:$O$1000,MATCH(R665,Potentials!$A$1:$A$1000,0),MATCH("Origine setup",Potentials!$A$1:$O$1,0))&lt;&gt;"",0,
IF($A$2="Tous",
IF(AND($R$2=0,$S$2=0,DATE(YEAR(S665),MONTH(S665),DAY(S665))&gt;=$O$6,(DATE(YEAR(S665),MONTH(S665),DAY(S665))&lt;=$O$3),LEFT(R665,3)="PRA"),1,
IF(AND($R$2&lt;&gt;0,$S$2&lt;&gt;0,DATE(YEAR(S665),MONTH(S665),DAY(S665))&gt;=$R$2,(DATE(YEAR(S665),MONTH(S665),DAY(S665))&lt;=$S$2),LEFT(R665,3)="PRA"),1,0)),
IF(AND($R$2=0,$S$2=0,DATE(YEAR(S665),MONTH(S665),DAY(S665))&gt;=$O$6,(DATE(YEAR(S665),MONTH(S665),DAY(S665))&lt;=$O$3),INDEX(Potentials!$A$1:$O$1000,MATCH(R665,Potentials!$A$1:$A$1000,0),MATCH("Groupe",Potentials!$A$1:$O$1,0))=$A$2,LEFT(R665,3)="PRA"),1,
IF(AND($R$2&lt;&gt;0,$S$2&lt;&gt;0,DATE(YEAR(S665),MONTH(S665),DAY(S665))&gt;=$R$2,(DATE(YEAR(S665),MONTH(S665),DAY(S665))&lt;=$S$2),INDEX(Potentials!$A$1:$O$1000,MATCH(R665,Potentials!$A$1:$A$1000,0),MATCH("Groupe",Potentials!$A$1:$O$1,0))=$A$2,LEFT(R665,3)="PRA"),1,0))))</f>
      </c>
      <c r="U665" s="47" t="str">
        <f>IF(T665&lt;&gt;0,SUM($T$4:T665),0)</f>
      </c>
      <c r="V665" s="1"/>
      <c r="W665" s="17"/>
      <c r="Y665" t="str">
        <f>Projects!A663</f>
      </c>
      <c r="Z665" s="1" t="str">
        <f>Projects!I663</f>
      </c>
      <c r="AA665" s="47" t="str">
        <f>IF($A$2="Tous",
IF(AND($Y$2=0,$Z$2=0,DATE(YEAR(Z665),MONTH(Z665),DAY(Z665))&gt;=$O$6,(DATE(YEAR(Z665),MONTH(Z665),DAY(Z665))&lt;=$O$3)),1,
IF(AND($Y$2&lt;&gt;0,$Z$2&lt;&gt;0,DATE(YEAR(Z665),MONTH(Z665),DAY(Z665))&gt;=$Y$2,(DATE(YEAR(Z665),MONTH(Z665),DAY(Z665))&lt;=$Z$2)),1,0)),
IF(AND($Y$2=0,$Z$2=0,DATE(YEAR(Z665),MONTH(Z665),DAY(Z665))&gt;=$O$6,(DATE(YEAR(Z665),MONTH(Z665),DAY(Z665))&lt;=$O$3),INDEX(Projects!$A$1:$O$1000,MATCH(Y665,Projects!$A$1:$A$1000,0),MATCH("Groupe",Projects!$A$1:$O$1,0))=$A$2),1,
IF(AND($Y$2&lt;&gt;0,$Z$2&lt;&gt;0,DATE(YEAR(Z665),MONTH(Z665),DAY(Z665))&gt;=$Y$2,(DATE(YEAR(Z665),MONTH(Z665),DAY(Z665))&lt;=$Z$2),INDEX(Projects!$A$1:$O$1000,MATCH(Y665,Projects!$A$1:$A$1000,0),MATCH("Groupe",Projects!$A$1:$O$1,0))=$A$2),1,0)))</f>
      </c>
      <c r="AB665" s="47" t="str">
        <f>IF(AA665&lt;&gt;0,SUM($AA$4:AA665),0)</f>
      </c>
      <c r="AC665" s="1"/>
      <c r="AD665" s="17"/>
      <c r="AF665" t="str">
        <f>Projects!A663</f>
      </c>
      <c r="AG665" s="1" t="str">
        <f>Projects!D663</f>
      </c>
      <c r="AH665" s="47" t="str">
        <f>IF($A$2="Tous",
IF(AND($AF$2=0,$AG$2=0,DATE(YEAR(AG665),MONTH(AG665),DAY(AG665))&gt;=$O$6,(DATE(YEAR(AG665),MONTH(AG665),DAY(AG665))&lt;=$O$3)),1,
IF(AND($AF$2&lt;&gt;0,$AG$2&lt;&gt;0,DATE(YEAR(AG665),MONTH(AG665),DAY(AG665))&gt;=$AF$2,(DATE(YEAR(AG665),MONTH(AG665),DAY(AG665))&lt;=$AG$2)),1,0)),
IF(AND($AF$2=0,$AG$2=0,DATE(YEAR(AG665),MONTH(AG665),DAY(AG665))&gt;=$O$6,(DATE(YEAR(AG665),MONTH(AG665),DAY(AG665))&lt;=$O$3),INDEX(Projects!$A$1:$O$1000,MATCH(AF665,Projects!$A$1:$A$1000,0),MATCH("Groupe",Projects!$A$1:$O$1,0))=$A$2),1,
IF(AND($AF$2&lt;&gt;0,$AG$2&lt;&gt;0,DATE(YEAR(AG665),MONTH(AG665),DAY(AG665))&gt;=$AF$2,(DATE(YEAR(AG665),MONTH(AG665),DAY(AG665))&lt;=$AG$2),INDEX(Projects!$A$1:$O$1000,MATCH(AF665,Projects!$A$1:$A$1000,0),MATCH("Groupe",Projects!$A$1:$O$1,0))=$A$2),1,0)))</f>
      </c>
      <c r="AI665" s="47" t="str">
        <f>IF(AH665&lt;&gt;0,SUM($AH$4:AH665),0)</f>
      </c>
      <c r="AJ665" s="1"/>
      <c r="AK665" s="17"/>
      <c r="AM665" t="str">
        <f>Potentials!A663</f>
      </c>
      <c r="AN665" s="1" t="str">
        <f>Potentials!L663</f>
      </c>
      <c r="AO665" s="47" t="str">
        <f>IF(INDEX(Potentials!$A$1:$O$1000,MATCH(R665,Potentials!$A$1:$A$1000,0),MATCH("Origine setup",Potentials!$A$1:$O$1,0))&lt;&gt;"",0,
IF($A$2="Tous",
IF(AND($AM$2=0,$AN$2=0,DATE(YEAR(AN665),MONTH(AN665),DAY(AN665))&gt;=$O$6,(DATE(YEAR(AN665),MONTH(AN665),DAY(AN665))&lt;=$O$3),INDEX(Potentials!$A$1:$O$10000,MATCH(AM665,Potentials!$A$1:$A$1000,0),MATCH("Statut",Potentials!$A$1:$O$1,0))="9 -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IF(AND($AM$2&lt;&gt;0,$AN$2&lt;&gt;0,DATE(YEAR(AN665),MONTH(AN665),DAY(AN665))&gt;=$AM$2,(DATE(YEAR(AN665),MONTH(AN665),DAY(AN665))&lt;=$AN$2),INDEX(Potentials!$A$1:$O$10000,MATCH(AM665,Potentials!$A$1:$A$1000,0),MATCH("Statut",Potentials!$A$1:$O$1,0))="9 - Perdu"),1,0)),
IF(AND($AM$2=0,$AN$2=0,DATE(YEAR(AN665),MONTH(AN665),DAY(AN665))&gt;=$O$6,(DATE(YEAR(AN665),MONTH(AN665),DAY(AN665))&lt;=$O$3),INDEX(Potentials!$A$1:$O$1000,MATCH(AM665,Potentials!$A$1:$A$1000,0),MATCH("Groupe",Potentials!$A$1:$O$1,0))=$A$2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,MATCH(AM665,Potentials!$A$1:$A$1000,0),MATCH("Groupe",Potentials!$A$1:$O$1,0))=$A$2,INDEX(Potentials!$A$1:$O$10000,MATCH(AM665,Potentials!$A$1:$A$1000,0),MATCH("Statut",Potentials!$A$1:$O$1,0))="9 - Perdu"),1,0))))</f>
      </c>
      <c r="AP665" s="47" t="str">
        <f>IF(AO665&lt;&gt;0,SUM($AO$4:AO665),0)</f>
      </c>
      <c r="AQ665" s="1"/>
      <c r="AR665" s="17"/>
      <c r="AT665" t="str">
        <f>IF(COUNTIF($AT$4:AT664,Potentials!B663)&gt;0,"",Potentials!B663)</f>
      </c>
      <c r="AU665" s="2" t="str">
        <f t="array" ref="AU665" aca="1" ca="1">IF($A$2="Tous",SUMPRODUCT((Potentials!$F$2:$F$2000)*(Potentials!$B$2:$B$2000=AT665)*(Potentials!$E$2:$E$2000&lt;&gt;"8 - Gagne")*(Potentials!$E$2:$E$2000&lt;&gt;"9 - Perdu")*(Potentials!$E$2:$E$2000&lt;&gt;"10 - Gele"))
+SUMPRODUCT((Potentials!$F$2:$F$2000=0)*(Potentials!$B$2:$B$2000=AT665)*(Potentials!$D$2:$D$2000)*(Potentials!$E$2:$E$2000&lt;&gt;"8 - Gagne")*(Potentials!$E$2:$E$2000&lt;&gt;"9 - Perdu")*(Potentials!$E$2:$E$2000&lt;&gt;"10 - Gele")),
SUMPRODUCT((Potentials!$F$2:$F$2000)*(Potentials!$B$2:$B$2000=AT665)*(Potentials!$E$2:$E$2000&lt;&gt;"8 - Gagne")*(Potentials!$E$2:$E$2000&lt;&gt;"9 - Perdu")*(Potentials!$E$2:$E$2000&lt;&gt;"10 - Gele")*(Potentials!$O$2:$O$2000=$A$2))
+SUMPRODUCT((Potentials!$F$2:$F$2000=0)*(Potentials!$B$2:$B$2000=AT665)*(Potentials!$D$2:$D$2000)*(Potentials!$E$2:$E$2000&lt;&gt;"8 - Gagne")*(Potentials!$E$2:$E$2000&lt;&gt;"9 - Perdu")*(Potentials!$E$2:$E$2000&lt;&gt;"10 - Gele")*(Potentials!$O$2:$O$2000=$A$2)))</f>
      </c>
      <c r="BA665" t="str">
        <f>Potentials!A663</f>
      </c>
      <c r="BB665" s="2" t="str">
        <f t="array" ref="BB665" aca="1" ca="1">IF($A$2="Tous",SUMPRODUCT((Potentials!$F$2:$F$2000)*(Potentials!$A$2:$A$2000=BA665)*(Potentials!$E$2:$E$2000&lt;&gt;"8 - Gagne")*(Potentials!$E$2:$E$2000&lt;&gt;"9 - Perdu")*(Potentials!$E$2:$E$2000&lt;&gt;"10 - Gele"))
+SUMPRODUCT((Potentials!$F$2:$F$2000=0)*(Potentials!$A$2:$A$2000=BA665)*(Potentials!$D$2:$D$2000)*(Potentials!$E$2:$E$2000&lt;&gt;"8 - Gagne")*(Potentials!$E$2:$E$2000&lt;&gt;"9 - Perdu")*(Potentials!$E$2:$E$2000&lt;&gt;"10 - Gele")),
SUMPRODUCT((Potentials!$F$2:$F$2000)*(Potentials!$A$2:$A$2000=BA665)*(Potentials!$E$2:$E$2000&lt;&gt;"8 - Gagne")*(Potentials!$E$2:$E$2000&lt;&gt;"9 - Perdu")*(Potentials!$E$2:$E$2000&lt;&gt;"10 - Gele")*(Potentials!$O$2:$O$2000=$A$2))
+SUMPRODUCT((Potentials!$F$2:$F$2000=0)*(Potentials!$A$2:$A$2000=BA665)*(Potentials!$D$2:$D$2000)*(Potentials!$E$2:$E$2000&lt;&gt;"8 - Gagne")*(Potentials!$E$2:$E$2000&lt;&gt;"9 - Perdu")*(Potentials!$E$2:$E$2000&lt;&gt;"10 - Gele")*(Potentials!$O$2:$O$2000=$A$2)))</f>
      </c>
    </row>
    <row r="666" spans="1:113">
      <c r="R666" t="str">
        <f>Potentials!A664</f>
      </c>
      <c r="S666" s="1" t="str">
        <f>Potentials!M664</f>
      </c>
      <c r="T666" s="47" t="str">
        <f>IF(INDEX(Potentials!$A$1:$O$1000,MATCH(R666,Potentials!$A$1:$A$1000,0),MATCH("Origine setup",Potentials!$A$1:$O$1,0))&lt;&gt;"",0,
IF($A$2="Tous",
IF(AND($R$2=0,$S$2=0,DATE(YEAR(S666),MONTH(S666),DAY(S666))&gt;=$O$6,(DATE(YEAR(S666),MONTH(S666),DAY(S666))&lt;=$O$3),LEFT(R666,3)="PRA"),1,
IF(AND($R$2&lt;&gt;0,$S$2&lt;&gt;0,DATE(YEAR(S666),MONTH(S666),DAY(S666))&gt;=$R$2,(DATE(YEAR(S666),MONTH(S666),DAY(S666))&lt;=$S$2),LEFT(R666,3)="PRA"),1,0)),
IF(AND($R$2=0,$S$2=0,DATE(YEAR(S666),MONTH(S666),DAY(S666))&gt;=$O$6,(DATE(YEAR(S666),MONTH(S666),DAY(S666))&lt;=$O$3),INDEX(Potentials!$A$1:$O$1000,MATCH(R666,Potentials!$A$1:$A$1000,0),MATCH("Groupe",Potentials!$A$1:$O$1,0))=$A$2,LEFT(R666,3)="PRA"),1,
IF(AND($R$2&lt;&gt;0,$S$2&lt;&gt;0,DATE(YEAR(S666),MONTH(S666),DAY(S666))&gt;=$R$2,(DATE(YEAR(S666),MONTH(S666),DAY(S666))&lt;=$S$2),INDEX(Potentials!$A$1:$O$1000,MATCH(R666,Potentials!$A$1:$A$1000,0),MATCH("Groupe",Potentials!$A$1:$O$1,0))=$A$2,LEFT(R666,3)="PRA"),1,0))))</f>
      </c>
      <c r="U666" s="47" t="str">
        <f>IF(T666&lt;&gt;0,SUM($T$4:T666),0)</f>
      </c>
      <c r="V666" s="1"/>
      <c r="W666" s="17"/>
      <c r="Y666" t="str">
        <f>Projects!A664</f>
      </c>
      <c r="Z666" s="1" t="str">
        <f>Projects!I664</f>
      </c>
      <c r="AA666" s="47" t="str">
        <f>IF($A$2="Tous",
IF(AND($Y$2=0,$Z$2=0,DATE(YEAR(Z666),MONTH(Z666),DAY(Z666))&gt;=$O$6,(DATE(YEAR(Z666),MONTH(Z666),DAY(Z666))&lt;=$O$3)),1,
IF(AND($Y$2&lt;&gt;0,$Z$2&lt;&gt;0,DATE(YEAR(Z666),MONTH(Z666),DAY(Z666))&gt;=$Y$2,(DATE(YEAR(Z666),MONTH(Z666),DAY(Z666))&lt;=$Z$2)),1,0)),
IF(AND($Y$2=0,$Z$2=0,DATE(YEAR(Z666),MONTH(Z666),DAY(Z666))&gt;=$O$6,(DATE(YEAR(Z666),MONTH(Z666),DAY(Z666))&lt;=$O$3),INDEX(Projects!$A$1:$O$1000,MATCH(Y666,Projects!$A$1:$A$1000,0),MATCH("Groupe",Projects!$A$1:$O$1,0))=$A$2),1,
IF(AND($Y$2&lt;&gt;0,$Z$2&lt;&gt;0,DATE(YEAR(Z666),MONTH(Z666),DAY(Z666))&gt;=$Y$2,(DATE(YEAR(Z666),MONTH(Z666),DAY(Z666))&lt;=$Z$2),INDEX(Projects!$A$1:$O$1000,MATCH(Y666,Projects!$A$1:$A$1000,0),MATCH("Groupe",Projects!$A$1:$O$1,0))=$A$2),1,0)))</f>
      </c>
      <c r="AB666" s="47" t="str">
        <f>IF(AA666&lt;&gt;0,SUM($AA$4:AA666),0)</f>
      </c>
      <c r="AC666" s="1"/>
      <c r="AD666" s="17"/>
      <c r="AF666" t="str">
        <f>Projects!A664</f>
      </c>
      <c r="AG666" s="1" t="str">
        <f>Projects!D664</f>
      </c>
      <c r="AH666" s="47" t="str">
        <f>IF($A$2="Tous",
IF(AND($AF$2=0,$AG$2=0,DATE(YEAR(AG666),MONTH(AG666),DAY(AG666))&gt;=$O$6,(DATE(YEAR(AG666),MONTH(AG666),DAY(AG666))&lt;=$O$3)),1,
IF(AND($AF$2&lt;&gt;0,$AG$2&lt;&gt;0,DATE(YEAR(AG666),MONTH(AG666),DAY(AG666))&gt;=$AF$2,(DATE(YEAR(AG666),MONTH(AG666),DAY(AG666))&lt;=$AG$2)),1,0)),
IF(AND($AF$2=0,$AG$2=0,DATE(YEAR(AG666),MONTH(AG666),DAY(AG666))&gt;=$O$6,(DATE(YEAR(AG666),MONTH(AG666),DAY(AG666))&lt;=$O$3),INDEX(Projects!$A$1:$O$1000,MATCH(AF666,Projects!$A$1:$A$1000,0),MATCH("Groupe",Projects!$A$1:$O$1,0))=$A$2),1,
IF(AND($AF$2&lt;&gt;0,$AG$2&lt;&gt;0,DATE(YEAR(AG666),MONTH(AG666),DAY(AG666))&gt;=$AF$2,(DATE(YEAR(AG666),MONTH(AG666),DAY(AG666))&lt;=$AG$2),INDEX(Projects!$A$1:$O$1000,MATCH(AF666,Projects!$A$1:$A$1000,0),MATCH("Groupe",Projects!$A$1:$O$1,0))=$A$2),1,0)))</f>
      </c>
      <c r="AI666" s="47" t="str">
        <f>IF(AH666&lt;&gt;0,SUM($AH$4:AH666),0)</f>
      </c>
      <c r="AJ666" s="1"/>
      <c r="AK666" s="17"/>
      <c r="AM666" t="str">
        <f>Potentials!A664</f>
      </c>
      <c r="AN666" s="1" t="str">
        <f>Potentials!L664</f>
      </c>
      <c r="AO666" s="47" t="str">
        <f>IF(INDEX(Potentials!$A$1:$O$1000,MATCH(R666,Potentials!$A$1:$A$1000,0),MATCH("Origine setup",Potentials!$A$1:$O$1,0))&lt;&gt;"",0,
IF($A$2="Tous",
IF(AND($AM$2=0,$AN$2=0,DATE(YEAR(AN666),MONTH(AN666),DAY(AN666))&gt;=$O$6,(DATE(YEAR(AN666),MONTH(AN666),DAY(AN666))&lt;=$O$3),INDEX(Potentials!$A$1:$O$10000,MATCH(AM666,Potentials!$A$1:$A$1000,0),MATCH("Statut",Potentials!$A$1:$O$1,0))="9 -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IF(AND($AM$2&lt;&gt;0,$AN$2&lt;&gt;0,DATE(YEAR(AN666),MONTH(AN666),DAY(AN666))&gt;=$AM$2,(DATE(YEAR(AN666),MONTH(AN666),DAY(AN666))&lt;=$AN$2),INDEX(Potentials!$A$1:$O$10000,MATCH(AM666,Potentials!$A$1:$A$1000,0),MATCH("Statut",Potentials!$A$1:$O$1,0))="9 - Perdu"),1,0)),
IF(AND($AM$2=0,$AN$2=0,DATE(YEAR(AN666),MONTH(AN666),DAY(AN666))&gt;=$O$6,(DATE(YEAR(AN666),MONTH(AN666),DAY(AN666))&lt;=$O$3),INDEX(Potentials!$A$1:$O$1000,MATCH(AM666,Potentials!$A$1:$A$1000,0),MATCH("Groupe",Potentials!$A$1:$O$1,0))=$A$2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,MATCH(AM666,Potentials!$A$1:$A$1000,0),MATCH("Groupe",Potentials!$A$1:$O$1,0))=$A$2,INDEX(Potentials!$A$1:$O$10000,MATCH(AM666,Potentials!$A$1:$A$1000,0),MATCH("Statut",Potentials!$A$1:$O$1,0))="9 - Perdu"),1,0))))</f>
      </c>
      <c r="AP666" s="47" t="str">
        <f>IF(AO666&lt;&gt;0,SUM($AO$4:AO666),0)</f>
      </c>
      <c r="AQ666" s="1"/>
      <c r="AR666" s="17"/>
      <c r="AT666" t="str">
        <f>IF(COUNTIF($AT$4:AT665,Potentials!B664)&gt;0,"",Potentials!B664)</f>
      </c>
      <c r="AU666" s="2" t="str">
        <f t="array" ref="AU666" aca="1" ca="1">IF($A$2="Tous",SUMPRODUCT((Potentials!$F$2:$F$2000)*(Potentials!$B$2:$B$2000=AT666)*(Potentials!$E$2:$E$2000&lt;&gt;"8 - Gagne")*(Potentials!$E$2:$E$2000&lt;&gt;"9 - Perdu")*(Potentials!$E$2:$E$2000&lt;&gt;"10 - Gele"))
+SUMPRODUCT((Potentials!$F$2:$F$2000=0)*(Potentials!$B$2:$B$2000=AT666)*(Potentials!$D$2:$D$2000)*(Potentials!$E$2:$E$2000&lt;&gt;"8 - Gagne")*(Potentials!$E$2:$E$2000&lt;&gt;"9 - Perdu")*(Potentials!$E$2:$E$2000&lt;&gt;"10 - Gele")),
SUMPRODUCT((Potentials!$F$2:$F$2000)*(Potentials!$B$2:$B$2000=AT666)*(Potentials!$E$2:$E$2000&lt;&gt;"8 - Gagne")*(Potentials!$E$2:$E$2000&lt;&gt;"9 - Perdu")*(Potentials!$E$2:$E$2000&lt;&gt;"10 - Gele")*(Potentials!$O$2:$O$2000=$A$2))
+SUMPRODUCT((Potentials!$F$2:$F$2000=0)*(Potentials!$B$2:$B$2000=AT666)*(Potentials!$D$2:$D$2000)*(Potentials!$E$2:$E$2000&lt;&gt;"8 - Gagne")*(Potentials!$E$2:$E$2000&lt;&gt;"9 - Perdu")*(Potentials!$E$2:$E$2000&lt;&gt;"10 - Gele")*(Potentials!$O$2:$O$2000=$A$2)))</f>
      </c>
      <c r="BA666" t="str">
        <f>Potentials!A664</f>
      </c>
      <c r="BB666" s="2" t="str">
        <f t="array" ref="BB666" aca="1" ca="1">IF($A$2="Tous",SUMPRODUCT((Potentials!$F$2:$F$2000)*(Potentials!$A$2:$A$2000=BA666)*(Potentials!$E$2:$E$2000&lt;&gt;"8 - Gagne")*(Potentials!$E$2:$E$2000&lt;&gt;"9 - Perdu")*(Potentials!$E$2:$E$2000&lt;&gt;"10 - Gele"))
+SUMPRODUCT((Potentials!$F$2:$F$2000=0)*(Potentials!$A$2:$A$2000=BA666)*(Potentials!$D$2:$D$2000)*(Potentials!$E$2:$E$2000&lt;&gt;"8 - Gagne")*(Potentials!$E$2:$E$2000&lt;&gt;"9 - Perdu")*(Potentials!$E$2:$E$2000&lt;&gt;"10 - Gele")),
SUMPRODUCT((Potentials!$F$2:$F$2000)*(Potentials!$A$2:$A$2000=BA666)*(Potentials!$E$2:$E$2000&lt;&gt;"8 - Gagne")*(Potentials!$E$2:$E$2000&lt;&gt;"9 - Perdu")*(Potentials!$E$2:$E$2000&lt;&gt;"10 - Gele")*(Potentials!$O$2:$O$2000=$A$2))
+SUMPRODUCT((Potentials!$F$2:$F$2000=0)*(Potentials!$A$2:$A$2000=BA666)*(Potentials!$D$2:$D$2000)*(Potentials!$E$2:$E$2000&lt;&gt;"8 - Gagne")*(Potentials!$E$2:$E$2000&lt;&gt;"9 - Perdu")*(Potentials!$E$2:$E$2000&lt;&gt;"10 - Gele")*(Potentials!$O$2:$O$2000=$A$2)))</f>
      </c>
    </row>
    <row r="667" spans="1:113">
      <c r="R667" t="str">
        <f>Potentials!A665</f>
      </c>
      <c r="S667" s="1" t="str">
        <f>Potentials!M665</f>
      </c>
      <c r="T667" s="47" t="str">
        <f>IF(INDEX(Potentials!$A$1:$O$1000,MATCH(R667,Potentials!$A$1:$A$1000,0),MATCH("Origine setup",Potentials!$A$1:$O$1,0))&lt;&gt;"",0,
IF($A$2="Tous",
IF(AND($R$2=0,$S$2=0,DATE(YEAR(S667),MONTH(S667),DAY(S667))&gt;=$O$6,(DATE(YEAR(S667),MONTH(S667),DAY(S667))&lt;=$O$3),LEFT(R667,3)="PRA"),1,
IF(AND($R$2&lt;&gt;0,$S$2&lt;&gt;0,DATE(YEAR(S667),MONTH(S667),DAY(S667))&gt;=$R$2,(DATE(YEAR(S667),MONTH(S667),DAY(S667))&lt;=$S$2),LEFT(R667,3)="PRA"),1,0)),
IF(AND($R$2=0,$S$2=0,DATE(YEAR(S667),MONTH(S667),DAY(S667))&gt;=$O$6,(DATE(YEAR(S667),MONTH(S667),DAY(S667))&lt;=$O$3),INDEX(Potentials!$A$1:$O$1000,MATCH(R667,Potentials!$A$1:$A$1000,0),MATCH("Groupe",Potentials!$A$1:$O$1,0))=$A$2,LEFT(R667,3)="PRA"),1,
IF(AND($R$2&lt;&gt;0,$S$2&lt;&gt;0,DATE(YEAR(S667),MONTH(S667),DAY(S667))&gt;=$R$2,(DATE(YEAR(S667),MONTH(S667),DAY(S667))&lt;=$S$2),INDEX(Potentials!$A$1:$O$1000,MATCH(R667,Potentials!$A$1:$A$1000,0),MATCH("Groupe",Potentials!$A$1:$O$1,0))=$A$2,LEFT(R667,3)="PRA"),1,0))))</f>
      </c>
      <c r="U667" s="47" t="str">
        <f>IF(T667&lt;&gt;0,SUM($T$4:T667),0)</f>
      </c>
      <c r="V667" s="1"/>
      <c r="W667" s="17"/>
      <c r="Y667" t="str">
        <f>Projects!A665</f>
      </c>
      <c r="Z667" s="1" t="str">
        <f>Projects!I665</f>
      </c>
      <c r="AA667" s="47" t="str">
        <f>IF($A$2="Tous",
IF(AND($Y$2=0,$Z$2=0,DATE(YEAR(Z667),MONTH(Z667),DAY(Z667))&gt;=$O$6,(DATE(YEAR(Z667),MONTH(Z667),DAY(Z667))&lt;=$O$3)),1,
IF(AND($Y$2&lt;&gt;0,$Z$2&lt;&gt;0,DATE(YEAR(Z667),MONTH(Z667),DAY(Z667))&gt;=$Y$2,(DATE(YEAR(Z667),MONTH(Z667),DAY(Z667))&lt;=$Z$2)),1,0)),
IF(AND($Y$2=0,$Z$2=0,DATE(YEAR(Z667),MONTH(Z667),DAY(Z667))&gt;=$O$6,(DATE(YEAR(Z667),MONTH(Z667),DAY(Z667))&lt;=$O$3),INDEX(Projects!$A$1:$O$1000,MATCH(Y667,Projects!$A$1:$A$1000,0),MATCH("Groupe",Projects!$A$1:$O$1,0))=$A$2),1,
IF(AND($Y$2&lt;&gt;0,$Z$2&lt;&gt;0,DATE(YEAR(Z667),MONTH(Z667),DAY(Z667))&gt;=$Y$2,(DATE(YEAR(Z667),MONTH(Z667),DAY(Z667))&lt;=$Z$2),INDEX(Projects!$A$1:$O$1000,MATCH(Y667,Projects!$A$1:$A$1000,0),MATCH("Groupe",Projects!$A$1:$O$1,0))=$A$2),1,0)))</f>
      </c>
      <c r="AB667" s="47" t="str">
        <f>IF(AA667&lt;&gt;0,SUM($AA$4:AA667),0)</f>
      </c>
      <c r="AC667" s="1"/>
      <c r="AD667" s="17"/>
      <c r="AF667" t="str">
        <f>Projects!A665</f>
      </c>
      <c r="AG667" s="1" t="str">
        <f>Projects!D665</f>
      </c>
      <c r="AH667" s="47" t="str">
        <f>IF($A$2="Tous",
IF(AND($AF$2=0,$AG$2=0,DATE(YEAR(AG667),MONTH(AG667),DAY(AG667))&gt;=$O$6,(DATE(YEAR(AG667),MONTH(AG667),DAY(AG667))&lt;=$O$3)),1,
IF(AND($AF$2&lt;&gt;0,$AG$2&lt;&gt;0,DATE(YEAR(AG667),MONTH(AG667),DAY(AG667))&gt;=$AF$2,(DATE(YEAR(AG667),MONTH(AG667),DAY(AG667))&lt;=$AG$2)),1,0)),
IF(AND($AF$2=0,$AG$2=0,DATE(YEAR(AG667),MONTH(AG667),DAY(AG667))&gt;=$O$6,(DATE(YEAR(AG667),MONTH(AG667),DAY(AG667))&lt;=$O$3),INDEX(Projects!$A$1:$O$1000,MATCH(AF667,Projects!$A$1:$A$1000,0),MATCH("Groupe",Projects!$A$1:$O$1,0))=$A$2),1,
IF(AND($AF$2&lt;&gt;0,$AG$2&lt;&gt;0,DATE(YEAR(AG667),MONTH(AG667),DAY(AG667))&gt;=$AF$2,(DATE(YEAR(AG667),MONTH(AG667),DAY(AG667))&lt;=$AG$2),INDEX(Projects!$A$1:$O$1000,MATCH(AF667,Projects!$A$1:$A$1000,0),MATCH("Groupe",Projects!$A$1:$O$1,0))=$A$2),1,0)))</f>
      </c>
      <c r="AI667" s="47" t="str">
        <f>IF(AH667&lt;&gt;0,SUM($AH$4:AH667),0)</f>
      </c>
      <c r="AJ667" s="1"/>
      <c r="AK667" s="17"/>
      <c r="AM667" t="str">
        <f>Potentials!A665</f>
      </c>
      <c r="AN667" s="1" t="str">
        <f>Potentials!L665</f>
      </c>
      <c r="AO667" s="47" t="str">
        <f>IF(INDEX(Potentials!$A$1:$O$1000,MATCH(R667,Potentials!$A$1:$A$1000,0),MATCH("Origine setup",Potentials!$A$1:$O$1,0))&lt;&gt;"",0,
IF($A$2="Tous",
IF(AND($AM$2=0,$AN$2=0,DATE(YEAR(AN667),MONTH(AN667),DAY(AN667))&gt;=$O$6,(DATE(YEAR(AN667),MONTH(AN667),DAY(AN667))&lt;=$O$3),INDEX(Potentials!$A$1:$O$10000,MATCH(AM667,Potentials!$A$1:$A$1000,0),MATCH("Statut",Potentials!$A$1:$O$1,0))="9 -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IF(AND($AM$2&lt;&gt;0,$AN$2&lt;&gt;0,DATE(YEAR(AN667),MONTH(AN667),DAY(AN667))&gt;=$AM$2,(DATE(YEAR(AN667),MONTH(AN667),DAY(AN667))&lt;=$AN$2),INDEX(Potentials!$A$1:$O$10000,MATCH(AM667,Potentials!$A$1:$A$1000,0),MATCH("Statut",Potentials!$A$1:$O$1,0))="9 - Perdu"),1,0)),
IF(AND($AM$2=0,$AN$2=0,DATE(YEAR(AN667),MONTH(AN667),DAY(AN667))&gt;=$O$6,(DATE(YEAR(AN667),MONTH(AN667),DAY(AN667))&lt;=$O$3),INDEX(Potentials!$A$1:$O$1000,MATCH(AM667,Potentials!$A$1:$A$1000,0),MATCH("Groupe",Potentials!$A$1:$O$1,0))=$A$2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,MATCH(AM667,Potentials!$A$1:$A$1000,0),MATCH("Groupe",Potentials!$A$1:$O$1,0))=$A$2,INDEX(Potentials!$A$1:$O$10000,MATCH(AM667,Potentials!$A$1:$A$1000,0),MATCH("Statut",Potentials!$A$1:$O$1,0))="9 - Perdu"),1,0))))</f>
      </c>
      <c r="AP667" s="47" t="str">
        <f>IF(AO667&lt;&gt;0,SUM($AO$4:AO667),0)</f>
      </c>
      <c r="AQ667" s="1"/>
      <c r="AR667" s="17"/>
      <c r="AT667" t="str">
        <f>IF(COUNTIF($AT$4:AT666,Potentials!B665)&gt;0,"",Potentials!B665)</f>
      </c>
      <c r="AU667" s="2" t="str">
        <f t="array" ref="AU667" aca="1" ca="1">IF($A$2="Tous",SUMPRODUCT((Potentials!$F$2:$F$2000)*(Potentials!$B$2:$B$2000=AT667)*(Potentials!$E$2:$E$2000&lt;&gt;"8 - Gagne")*(Potentials!$E$2:$E$2000&lt;&gt;"9 - Perdu")*(Potentials!$E$2:$E$2000&lt;&gt;"10 - Gele"))
+SUMPRODUCT((Potentials!$F$2:$F$2000=0)*(Potentials!$B$2:$B$2000=AT667)*(Potentials!$D$2:$D$2000)*(Potentials!$E$2:$E$2000&lt;&gt;"8 - Gagne")*(Potentials!$E$2:$E$2000&lt;&gt;"9 - Perdu")*(Potentials!$E$2:$E$2000&lt;&gt;"10 - Gele")),
SUMPRODUCT((Potentials!$F$2:$F$2000)*(Potentials!$B$2:$B$2000=AT667)*(Potentials!$E$2:$E$2000&lt;&gt;"8 - Gagne")*(Potentials!$E$2:$E$2000&lt;&gt;"9 - Perdu")*(Potentials!$E$2:$E$2000&lt;&gt;"10 - Gele")*(Potentials!$O$2:$O$2000=$A$2))
+SUMPRODUCT((Potentials!$F$2:$F$2000=0)*(Potentials!$B$2:$B$2000=AT667)*(Potentials!$D$2:$D$2000)*(Potentials!$E$2:$E$2000&lt;&gt;"8 - Gagne")*(Potentials!$E$2:$E$2000&lt;&gt;"9 - Perdu")*(Potentials!$E$2:$E$2000&lt;&gt;"10 - Gele")*(Potentials!$O$2:$O$2000=$A$2)))</f>
      </c>
      <c r="BA667" t="str">
        <f>Potentials!A665</f>
      </c>
      <c r="BB667" s="2" t="str">
        <f t="array" ref="BB667" aca="1" ca="1">IF($A$2="Tous",SUMPRODUCT((Potentials!$F$2:$F$2000)*(Potentials!$A$2:$A$2000=BA667)*(Potentials!$E$2:$E$2000&lt;&gt;"8 - Gagne")*(Potentials!$E$2:$E$2000&lt;&gt;"9 - Perdu")*(Potentials!$E$2:$E$2000&lt;&gt;"10 - Gele"))
+SUMPRODUCT((Potentials!$F$2:$F$2000=0)*(Potentials!$A$2:$A$2000=BA667)*(Potentials!$D$2:$D$2000)*(Potentials!$E$2:$E$2000&lt;&gt;"8 - Gagne")*(Potentials!$E$2:$E$2000&lt;&gt;"9 - Perdu")*(Potentials!$E$2:$E$2000&lt;&gt;"10 - Gele")),
SUMPRODUCT((Potentials!$F$2:$F$2000)*(Potentials!$A$2:$A$2000=BA667)*(Potentials!$E$2:$E$2000&lt;&gt;"8 - Gagne")*(Potentials!$E$2:$E$2000&lt;&gt;"9 - Perdu")*(Potentials!$E$2:$E$2000&lt;&gt;"10 - Gele")*(Potentials!$O$2:$O$2000=$A$2))
+SUMPRODUCT((Potentials!$F$2:$F$2000=0)*(Potentials!$A$2:$A$2000=BA667)*(Potentials!$D$2:$D$2000)*(Potentials!$E$2:$E$2000&lt;&gt;"8 - Gagne")*(Potentials!$E$2:$E$2000&lt;&gt;"9 - Perdu")*(Potentials!$E$2:$E$2000&lt;&gt;"10 - Gele")*(Potentials!$O$2:$O$2000=$A$2)))</f>
      </c>
    </row>
    <row r="668" spans="1:113">
      <c r="R668" t="str">
        <f>Potentials!A666</f>
      </c>
      <c r="S668" s="1" t="str">
        <f>Potentials!M666</f>
      </c>
      <c r="T668" s="47" t="str">
        <f>IF(INDEX(Potentials!$A$1:$O$1000,MATCH(R668,Potentials!$A$1:$A$1000,0),MATCH("Origine setup",Potentials!$A$1:$O$1,0))&lt;&gt;"",0,
IF($A$2="Tous",
IF(AND($R$2=0,$S$2=0,DATE(YEAR(S668),MONTH(S668),DAY(S668))&gt;=$O$6,(DATE(YEAR(S668),MONTH(S668),DAY(S668))&lt;=$O$3),LEFT(R668,3)="PRA"),1,
IF(AND($R$2&lt;&gt;0,$S$2&lt;&gt;0,DATE(YEAR(S668),MONTH(S668),DAY(S668))&gt;=$R$2,(DATE(YEAR(S668),MONTH(S668),DAY(S668))&lt;=$S$2),LEFT(R668,3)="PRA"),1,0)),
IF(AND($R$2=0,$S$2=0,DATE(YEAR(S668),MONTH(S668),DAY(S668))&gt;=$O$6,(DATE(YEAR(S668),MONTH(S668),DAY(S668))&lt;=$O$3),INDEX(Potentials!$A$1:$O$1000,MATCH(R668,Potentials!$A$1:$A$1000,0),MATCH("Groupe",Potentials!$A$1:$O$1,0))=$A$2,LEFT(R668,3)="PRA"),1,
IF(AND($R$2&lt;&gt;0,$S$2&lt;&gt;0,DATE(YEAR(S668),MONTH(S668),DAY(S668))&gt;=$R$2,(DATE(YEAR(S668),MONTH(S668),DAY(S668))&lt;=$S$2),INDEX(Potentials!$A$1:$O$1000,MATCH(R668,Potentials!$A$1:$A$1000,0),MATCH("Groupe",Potentials!$A$1:$O$1,0))=$A$2,LEFT(R668,3)="PRA"),1,0))))</f>
      </c>
      <c r="U668" s="47" t="str">
        <f>IF(T668&lt;&gt;0,SUM($T$4:T668),0)</f>
      </c>
      <c r="V668" s="1"/>
      <c r="W668" s="17"/>
      <c r="Y668" t="str">
        <f>Projects!A666</f>
      </c>
      <c r="Z668" s="1" t="str">
        <f>Projects!I666</f>
      </c>
      <c r="AA668" s="47" t="str">
        <f>IF($A$2="Tous",
IF(AND($Y$2=0,$Z$2=0,DATE(YEAR(Z668),MONTH(Z668),DAY(Z668))&gt;=$O$6,(DATE(YEAR(Z668),MONTH(Z668),DAY(Z668))&lt;=$O$3)),1,
IF(AND($Y$2&lt;&gt;0,$Z$2&lt;&gt;0,DATE(YEAR(Z668),MONTH(Z668),DAY(Z668))&gt;=$Y$2,(DATE(YEAR(Z668),MONTH(Z668),DAY(Z668))&lt;=$Z$2)),1,0)),
IF(AND($Y$2=0,$Z$2=0,DATE(YEAR(Z668),MONTH(Z668),DAY(Z668))&gt;=$O$6,(DATE(YEAR(Z668),MONTH(Z668),DAY(Z668))&lt;=$O$3),INDEX(Projects!$A$1:$O$1000,MATCH(Y668,Projects!$A$1:$A$1000,0),MATCH("Groupe",Projects!$A$1:$O$1,0))=$A$2),1,
IF(AND($Y$2&lt;&gt;0,$Z$2&lt;&gt;0,DATE(YEAR(Z668),MONTH(Z668),DAY(Z668))&gt;=$Y$2,(DATE(YEAR(Z668),MONTH(Z668),DAY(Z668))&lt;=$Z$2),INDEX(Projects!$A$1:$O$1000,MATCH(Y668,Projects!$A$1:$A$1000,0),MATCH("Groupe",Projects!$A$1:$O$1,0))=$A$2),1,0)))</f>
      </c>
      <c r="AB668" s="47" t="str">
        <f>IF(AA668&lt;&gt;0,SUM($AA$4:AA668),0)</f>
      </c>
      <c r="AC668" s="1"/>
      <c r="AD668" s="17"/>
      <c r="AF668" t="str">
        <f>Projects!A666</f>
      </c>
      <c r="AG668" s="1" t="str">
        <f>Projects!D666</f>
      </c>
      <c r="AH668" s="47" t="str">
        <f>IF($A$2="Tous",
IF(AND($AF$2=0,$AG$2=0,DATE(YEAR(AG668),MONTH(AG668),DAY(AG668))&gt;=$O$6,(DATE(YEAR(AG668),MONTH(AG668),DAY(AG668))&lt;=$O$3)),1,
IF(AND($AF$2&lt;&gt;0,$AG$2&lt;&gt;0,DATE(YEAR(AG668),MONTH(AG668),DAY(AG668))&gt;=$AF$2,(DATE(YEAR(AG668),MONTH(AG668),DAY(AG668))&lt;=$AG$2)),1,0)),
IF(AND($AF$2=0,$AG$2=0,DATE(YEAR(AG668),MONTH(AG668),DAY(AG668))&gt;=$O$6,(DATE(YEAR(AG668),MONTH(AG668),DAY(AG668))&lt;=$O$3),INDEX(Projects!$A$1:$O$1000,MATCH(AF668,Projects!$A$1:$A$1000,0),MATCH("Groupe",Projects!$A$1:$O$1,0))=$A$2),1,
IF(AND($AF$2&lt;&gt;0,$AG$2&lt;&gt;0,DATE(YEAR(AG668),MONTH(AG668),DAY(AG668))&gt;=$AF$2,(DATE(YEAR(AG668),MONTH(AG668),DAY(AG668))&lt;=$AG$2),INDEX(Projects!$A$1:$O$1000,MATCH(AF668,Projects!$A$1:$A$1000,0),MATCH("Groupe",Projects!$A$1:$O$1,0))=$A$2),1,0)))</f>
      </c>
      <c r="AI668" s="47" t="str">
        <f>IF(AH668&lt;&gt;0,SUM($AH$4:AH668),0)</f>
      </c>
      <c r="AJ668" s="1"/>
      <c r="AK668" s="17"/>
      <c r="AM668" t="str">
        <f>Potentials!A666</f>
      </c>
      <c r="AN668" s="1" t="str">
        <f>Potentials!L666</f>
      </c>
      <c r="AO668" s="47" t="str">
        <f>IF(INDEX(Potentials!$A$1:$O$1000,MATCH(R668,Potentials!$A$1:$A$1000,0),MATCH("Origine setup",Potentials!$A$1:$O$1,0))&lt;&gt;"",0,
IF($A$2="Tous",
IF(AND($AM$2=0,$AN$2=0,DATE(YEAR(AN668),MONTH(AN668),DAY(AN668))&gt;=$O$6,(DATE(YEAR(AN668),MONTH(AN668),DAY(AN668))&lt;=$O$3),INDEX(Potentials!$A$1:$O$10000,MATCH(AM668,Potentials!$A$1:$A$1000,0),MATCH("Statut",Potentials!$A$1:$O$1,0))="9 -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IF(AND($AM$2&lt;&gt;0,$AN$2&lt;&gt;0,DATE(YEAR(AN668),MONTH(AN668),DAY(AN668))&gt;=$AM$2,(DATE(YEAR(AN668),MONTH(AN668),DAY(AN668))&lt;=$AN$2),INDEX(Potentials!$A$1:$O$10000,MATCH(AM668,Potentials!$A$1:$A$1000,0),MATCH("Statut",Potentials!$A$1:$O$1,0))="9 - Perdu"),1,0)),
IF(AND($AM$2=0,$AN$2=0,DATE(YEAR(AN668),MONTH(AN668),DAY(AN668))&gt;=$O$6,(DATE(YEAR(AN668),MONTH(AN668),DAY(AN668))&lt;=$O$3),INDEX(Potentials!$A$1:$O$1000,MATCH(AM668,Potentials!$A$1:$A$1000,0),MATCH("Groupe",Potentials!$A$1:$O$1,0))=$A$2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,MATCH(AM668,Potentials!$A$1:$A$1000,0),MATCH("Groupe",Potentials!$A$1:$O$1,0))=$A$2,INDEX(Potentials!$A$1:$O$10000,MATCH(AM668,Potentials!$A$1:$A$1000,0),MATCH("Statut",Potentials!$A$1:$O$1,0))="9 - Perdu"),1,0))))</f>
      </c>
      <c r="AP668" s="47" t="str">
        <f>IF(AO668&lt;&gt;0,SUM($AO$4:AO668),0)</f>
      </c>
      <c r="AQ668" s="1"/>
      <c r="AR668" s="17"/>
      <c r="AT668" t="str">
        <f>IF(COUNTIF($AT$4:AT667,Potentials!B666)&gt;0,"",Potentials!B666)</f>
      </c>
      <c r="AU668" s="2" t="str">
        <f t="array" ref="AU668" aca="1" ca="1">IF($A$2="Tous",SUMPRODUCT((Potentials!$F$2:$F$2000)*(Potentials!$B$2:$B$2000=AT668)*(Potentials!$E$2:$E$2000&lt;&gt;"8 - Gagne")*(Potentials!$E$2:$E$2000&lt;&gt;"9 - Perdu")*(Potentials!$E$2:$E$2000&lt;&gt;"10 - Gele"))
+SUMPRODUCT((Potentials!$F$2:$F$2000=0)*(Potentials!$B$2:$B$2000=AT668)*(Potentials!$D$2:$D$2000)*(Potentials!$E$2:$E$2000&lt;&gt;"8 - Gagne")*(Potentials!$E$2:$E$2000&lt;&gt;"9 - Perdu")*(Potentials!$E$2:$E$2000&lt;&gt;"10 - Gele")),
SUMPRODUCT((Potentials!$F$2:$F$2000)*(Potentials!$B$2:$B$2000=AT668)*(Potentials!$E$2:$E$2000&lt;&gt;"8 - Gagne")*(Potentials!$E$2:$E$2000&lt;&gt;"9 - Perdu")*(Potentials!$E$2:$E$2000&lt;&gt;"10 - Gele")*(Potentials!$O$2:$O$2000=$A$2))
+SUMPRODUCT((Potentials!$F$2:$F$2000=0)*(Potentials!$B$2:$B$2000=AT668)*(Potentials!$D$2:$D$2000)*(Potentials!$E$2:$E$2000&lt;&gt;"8 - Gagne")*(Potentials!$E$2:$E$2000&lt;&gt;"9 - Perdu")*(Potentials!$E$2:$E$2000&lt;&gt;"10 - Gele")*(Potentials!$O$2:$O$2000=$A$2)))</f>
      </c>
      <c r="BA668" t="str">
        <f>Potentials!A666</f>
      </c>
      <c r="BB668" s="2" t="str">
        <f t="array" ref="BB668" aca="1" ca="1">IF($A$2="Tous",SUMPRODUCT((Potentials!$F$2:$F$2000)*(Potentials!$A$2:$A$2000=BA668)*(Potentials!$E$2:$E$2000&lt;&gt;"8 - Gagne")*(Potentials!$E$2:$E$2000&lt;&gt;"9 - Perdu")*(Potentials!$E$2:$E$2000&lt;&gt;"10 - Gele"))
+SUMPRODUCT((Potentials!$F$2:$F$2000=0)*(Potentials!$A$2:$A$2000=BA668)*(Potentials!$D$2:$D$2000)*(Potentials!$E$2:$E$2000&lt;&gt;"8 - Gagne")*(Potentials!$E$2:$E$2000&lt;&gt;"9 - Perdu")*(Potentials!$E$2:$E$2000&lt;&gt;"10 - Gele")),
SUMPRODUCT((Potentials!$F$2:$F$2000)*(Potentials!$A$2:$A$2000=BA668)*(Potentials!$E$2:$E$2000&lt;&gt;"8 - Gagne")*(Potentials!$E$2:$E$2000&lt;&gt;"9 - Perdu")*(Potentials!$E$2:$E$2000&lt;&gt;"10 - Gele")*(Potentials!$O$2:$O$2000=$A$2))
+SUMPRODUCT((Potentials!$F$2:$F$2000=0)*(Potentials!$A$2:$A$2000=BA668)*(Potentials!$D$2:$D$2000)*(Potentials!$E$2:$E$2000&lt;&gt;"8 - Gagne")*(Potentials!$E$2:$E$2000&lt;&gt;"9 - Perdu")*(Potentials!$E$2:$E$2000&lt;&gt;"10 - Gele")*(Potentials!$O$2:$O$2000=$A$2)))</f>
      </c>
    </row>
    <row r="669" spans="1:113">
      <c r="R669" t="str">
        <f>Potentials!A667</f>
      </c>
      <c r="S669" s="1" t="str">
        <f>Potentials!M667</f>
      </c>
      <c r="T669" s="47" t="str">
        <f>IF(INDEX(Potentials!$A$1:$O$1000,MATCH(R669,Potentials!$A$1:$A$1000,0),MATCH("Origine setup",Potentials!$A$1:$O$1,0))&lt;&gt;"",0,
IF($A$2="Tous",
IF(AND($R$2=0,$S$2=0,DATE(YEAR(S669),MONTH(S669),DAY(S669))&gt;=$O$6,(DATE(YEAR(S669),MONTH(S669),DAY(S669))&lt;=$O$3),LEFT(R669,3)="PRA"),1,
IF(AND($R$2&lt;&gt;0,$S$2&lt;&gt;0,DATE(YEAR(S669),MONTH(S669),DAY(S669))&gt;=$R$2,(DATE(YEAR(S669),MONTH(S669),DAY(S669))&lt;=$S$2),LEFT(R669,3)="PRA"),1,0)),
IF(AND($R$2=0,$S$2=0,DATE(YEAR(S669),MONTH(S669),DAY(S669))&gt;=$O$6,(DATE(YEAR(S669),MONTH(S669),DAY(S669))&lt;=$O$3),INDEX(Potentials!$A$1:$O$1000,MATCH(R669,Potentials!$A$1:$A$1000,0),MATCH("Groupe",Potentials!$A$1:$O$1,0))=$A$2,LEFT(R669,3)="PRA"),1,
IF(AND($R$2&lt;&gt;0,$S$2&lt;&gt;0,DATE(YEAR(S669),MONTH(S669),DAY(S669))&gt;=$R$2,(DATE(YEAR(S669),MONTH(S669),DAY(S669))&lt;=$S$2),INDEX(Potentials!$A$1:$O$1000,MATCH(R669,Potentials!$A$1:$A$1000,0),MATCH("Groupe",Potentials!$A$1:$O$1,0))=$A$2,LEFT(R669,3)="PRA"),1,0))))</f>
      </c>
      <c r="U669" s="47" t="str">
        <f>IF(T669&lt;&gt;0,SUM($T$4:T669),0)</f>
      </c>
      <c r="V669" s="1"/>
      <c r="W669" s="17"/>
      <c r="Y669" t="str">
        <f>Projects!A667</f>
      </c>
      <c r="Z669" s="1" t="str">
        <f>Projects!I667</f>
      </c>
      <c r="AA669" s="47" t="str">
        <f>IF($A$2="Tous",
IF(AND($Y$2=0,$Z$2=0,DATE(YEAR(Z669),MONTH(Z669),DAY(Z669))&gt;=$O$6,(DATE(YEAR(Z669),MONTH(Z669),DAY(Z669))&lt;=$O$3)),1,
IF(AND($Y$2&lt;&gt;0,$Z$2&lt;&gt;0,DATE(YEAR(Z669),MONTH(Z669),DAY(Z669))&gt;=$Y$2,(DATE(YEAR(Z669),MONTH(Z669),DAY(Z669))&lt;=$Z$2)),1,0)),
IF(AND($Y$2=0,$Z$2=0,DATE(YEAR(Z669),MONTH(Z669),DAY(Z669))&gt;=$O$6,(DATE(YEAR(Z669),MONTH(Z669),DAY(Z669))&lt;=$O$3),INDEX(Projects!$A$1:$O$1000,MATCH(Y669,Projects!$A$1:$A$1000,0),MATCH("Groupe",Projects!$A$1:$O$1,0))=$A$2),1,
IF(AND($Y$2&lt;&gt;0,$Z$2&lt;&gt;0,DATE(YEAR(Z669),MONTH(Z669),DAY(Z669))&gt;=$Y$2,(DATE(YEAR(Z669),MONTH(Z669),DAY(Z669))&lt;=$Z$2),INDEX(Projects!$A$1:$O$1000,MATCH(Y669,Projects!$A$1:$A$1000,0),MATCH("Groupe",Projects!$A$1:$O$1,0))=$A$2),1,0)))</f>
      </c>
      <c r="AB669" s="47" t="str">
        <f>IF(AA669&lt;&gt;0,SUM($AA$4:AA669),0)</f>
      </c>
      <c r="AC669" s="1"/>
      <c r="AD669" s="17"/>
      <c r="AF669" t="str">
        <f>Projects!A667</f>
      </c>
      <c r="AG669" s="1" t="str">
        <f>Projects!D667</f>
      </c>
      <c r="AH669" s="47" t="str">
        <f>IF($A$2="Tous",
IF(AND($AF$2=0,$AG$2=0,DATE(YEAR(AG669),MONTH(AG669),DAY(AG669))&gt;=$O$6,(DATE(YEAR(AG669),MONTH(AG669),DAY(AG669))&lt;=$O$3)),1,
IF(AND($AF$2&lt;&gt;0,$AG$2&lt;&gt;0,DATE(YEAR(AG669),MONTH(AG669),DAY(AG669))&gt;=$AF$2,(DATE(YEAR(AG669),MONTH(AG669),DAY(AG669))&lt;=$AG$2)),1,0)),
IF(AND($AF$2=0,$AG$2=0,DATE(YEAR(AG669),MONTH(AG669),DAY(AG669))&gt;=$O$6,(DATE(YEAR(AG669),MONTH(AG669),DAY(AG669))&lt;=$O$3),INDEX(Projects!$A$1:$O$1000,MATCH(AF669,Projects!$A$1:$A$1000,0),MATCH("Groupe",Projects!$A$1:$O$1,0))=$A$2),1,
IF(AND($AF$2&lt;&gt;0,$AG$2&lt;&gt;0,DATE(YEAR(AG669),MONTH(AG669),DAY(AG669))&gt;=$AF$2,(DATE(YEAR(AG669),MONTH(AG669),DAY(AG669))&lt;=$AG$2),INDEX(Projects!$A$1:$O$1000,MATCH(AF669,Projects!$A$1:$A$1000,0),MATCH("Groupe",Projects!$A$1:$O$1,0))=$A$2),1,0)))</f>
      </c>
      <c r="AI669" s="47" t="str">
        <f>IF(AH669&lt;&gt;0,SUM($AH$4:AH669),0)</f>
      </c>
      <c r="AJ669" s="1"/>
      <c r="AK669" s="17"/>
      <c r="AM669" t="str">
        <f>Potentials!A667</f>
      </c>
      <c r="AN669" s="1" t="str">
        <f>Potentials!L667</f>
      </c>
      <c r="AO669" s="47" t="str">
        <f>IF(INDEX(Potentials!$A$1:$O$1000,MATCH(R669,Potentials!$A$1:$A$1000,0),MATCH("Origine setup",Potentials!$A$1:$O$1,0))&lt;&gt;"",0,
IF($A$2="Tous",
IF(AND($AM$2=0,$AN$2=0,DATE(YEAR(AN669),MONTH(AN669),DAY(AN669))&gt;=$O$6,(DATE(YEAR(AN669),MONTH(AN669),DAY(AN669))&lt;=$O$3),INDEX(Potentials!$A$1:$O$10000,MATCH(AM669,Potentials!$A$1:$A$1000,0),MATCH("Statut",Potentials!$A$1:$O$1,0))="9 -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IF(AND($AM$2&lt;&gt;0,$AN$2&lt;&gt;0,DATE(YEAR(AN669),MONTH(AN669),DAY(AN669))&gt;=$AM$2,(DATE(YEAR(AN669),MONTH(AN669),DAY(AN669))&lt;=$AN$2),INDEX(Potentials!$A$1:$O$10000,MATCH(AM669,Potentials!$A$1:$A$1000,0),MATCH("Statut",Potentials!$A$1:$O$1,0))="9 - Perdu"),1,0)),
IF(AND($AM$2=0,$AN$2=0,DATE(YEAR(AN669),MONTH(AN669),DAY(AN669))&gt;=$O$6,(DATE(YEAR(AN669),MONTH(AN669),DAY(AN669))&lt;=$O$3),INDEX(Potentials!$A$1:$O$1000,MATCH(AM669,Potentials!$A$1:$A$1000,0),MATCH("Groupe",Potentials!$A$1:$O$1,0))=$A$2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,MATCH(AM669,Potentials!$A$1:$A$1000,0),MATCH("Groupe",Potentials!$A$1:$O$1,0))=$A$2,INDEX(Potentials!$A$1:$O$10000,MATCH(AM669,Potentials!$A$1:$A$1000,0),MATCH("Statut",Potentials!$A$1:$O$1,0))="9 - Perdu"),1,0))))</f>
      </c>
      <c r="AP669" s="47" t="str">
        <f>IF(AO669&lt;&gt;0,SUM($AO$4:AO669),0)</f>
      </c>
      <c r="AQ669" s="1"/>
      <c r="AR669" s="17"/>
      <c r="AT669" t="str">
        <f>IF(COUNTIF($AT$4:AT668,Potentials!B667)&gt;0,"",Potentials!B667)</f>
      </c>
      <c r="AU669" s="2" t="str">
        <f t="array" ref="AU669" aca="1" ca="1">IF($A$2="Tous",SUMPRODUCT((Potentials!$F$2:$F$2000)*(Potentials!$B$2:$B$2000=AT669)*(Potentials!$E$2:$E$2000&lt;&gt;"8 - Gagne")*(Potentials!$E$2:$E$2000&lt;&gt;"9 - Perdu")*(Potentials!$E$2:$E$2000&lt;&gt;"10 - Gele"))
+SUMPRODUCT((Potentials!$F$2:$F$2000=0)*(Potentials!$B$2:$B$2000=AT669)*(Potentials!$D$2:$D$2000)*(Potentials!$E$2:$E$2000&lt;&gt;"8 - Gagne")*(Potentials!$E$2:$E$2000&lt;&gt;"9 - Perdu")*(Potentials!$E$2:$E$2000&lt;&gt;"10 - Gele")),
SUMPRODUCT((Potentials!$F$2:$F$2000)*(Potentials!$B$2:$B$2000=AT669)*(Potentials!$E$2:$E$2000&lt;&gt;"8 - Gagne")*(Potentials!$E$2:$E$2000&lt;&gt;"9 - Perdu")*(Potentials!$E$2:$E$2000&lt;&gt;"10 - Gele")*(Potentials!$O$2:$O$2000=$A$2))
+SUMPRODUCT((Potentials!$F$2:$F$2000=0)*(Potentials!$B$2:$B$2000=AT669)*(Potentials!$D$2:$D$2000)*(Potentials!$E$2:$E$2000&lt;&gt;"8 - Gagne")*(Potentials!$E$2:$E$2000&lt;&gt;"9 - Perdu")*(Potentials!$E$2:$E$2000&lt;&gt;"10 - Gele")*(Potentials!$O$2:$O$2000=$A$2)))</f>
      </c>
      <c r="BA669" t="str">
        <f>Potentials!A667</f>
      </c>
      <c r="BB669" s="2" t="str">
        <f t="array" ref="BB669" aca="1" ca="1">IF($A$2="Tous",SUMPRODUCT((Potentials!$F$2:$F$2000)*(Potentials!$A$2:$A$2000=BA669)*(Potentials!$E$2:$E$2000&lt;&gt;"8 - Gagne")*(Potentials!$E$2:$E$2000&lt;&gt;"9 - Perdu")*(Potentials!$E$2:$E$2000&lt;&gt;"10 - Gele"))
+SUMPRODUCT((Potentials!$F$2:$F$2000=0)*(Potentials!$A$2:$A$2000=BA669)*(Potentials!$D$2:$D$2000)*(Potentials!$E$2:$E$2000&lt;&gt;"8 - Gagne")*(Potentials!$E$2:$E$2000&lt;&gt;"9 - Perdu")*(Potentials!$E$2:$E$2000&lt;&gt;"10 - Gele")),
SUMPRODUCT((Potentials!$F$2:$F$2000)*(Potentials!$A$2:$A$2000=BA669)*(Potentials!$E$2:$E$2000&lt;&gt;"8 - Gagne")*(Potentials!$E$2:$E$2000&lt;&gt;"9 - Perdu")*(Potentials!$E$2:$E$2000&lt;&gt;"10 - Gele")*(Potentials!$O$2:$O$2000=$A$2))
+SUMPRODUCT((Potentials!$F$2:$F$2000=0)*(Potentials!$A$2:$A$2000=BA669)*(Potentials!$D$2:$D$2000)*(Potentials!$E$2:$E$2000&lt;&gt;"8 - Gagne")*(Potentials!$E$2:$E$2000&lt;&gt;"9 - Perdu")*(Potentials!$E$2:$E$2000&lt;&gt;"10 - Gele")*(Potentials!$O$2:$O$2000=$A$2)))</f>
      </c>
    </row>
    <row r="670" spans="1:113">
      <c r="R670" t="str">
        <f>Potentials!A668</f>
      </c>
      <c r="S670" s="1" t="str">
        <f>Potentials!M668</f>
      </c>
      <c r="T670" s="47" t="str">
        <f>IF(INDEX(Potentials!$A$1:$O$1000,MATCH(R670,Potentials!$A$1:$A$1000,0),MATCH("Origine setup",Potentials!$A$1:$O$1,0))&lt;&gt;"",0,
IF($A$2="Tous",
IF(AND($R$2=0,$S$2=0,DATE(YEAR(S670),MONTH(S670),DAY(S670))&gt;=$O$6,(DATE(YEAR(S670),MONTH(S670),DAY(S670))&lt;=$O$3),LEFT(R670,3)="PRA"),1,
IF(AND($R$2&lt;&gt;0,$S$2&lt;&gt;0,DATE(YEAR(S670),MONTH(S670),DAY(S670))&gt;=$R$2,(DATE(YEAR(S670),MONTH(S670),DAY(S670))&lt;=$S$2),LEFT(R670,3)="PRA"),1,0)),
IF(AND($R$2=0,$S$2=0,DATE(YEAR(S670),MONTH(S670),DAY(S670))&gt;=$O$6,(DATE(YEAR(S670),MONTH(S670),DAY(S670))&lt;=$O$3),INDEX(Potentials!$A$1:$O$1000,MATCH(R670,Potentials!$A$1:$A$1000,0),MATCH("Groupe",Potentials!$A$1:$O$1,0))=$A$2,LEFT(R670,3)="PRA"),1,
IF(AND($R$2&lt;&gt;0,$S$2&lt;&gt;0,DATE(YEAR(S670),MONTH(S670),DAY(S670))&gt;=$R$2,(DATE(YEAR(S670),MONTH(S670),DAY(S670))&lt;=$S$2),INDEX(Potentials!$A$1:$O$1000,MATCH(R670,Potentials!$A$1:$A$1000,0),MATCH("Groupe",Potentials!$A$1:$O$1,0))=$A$2,LEFT(R670,3)="PRA"),1,0))))</f>
      </c>
      <c r="U670" s="47" t="str">
        <f>IF(T670&lt;&gt;0,SUM($T$4:T670),0)</f>
      </c>
      <c r="V670" s="1"/>
      <c r="W670" s="17"/>
      <c r="Y670" t="str">
        <f>Projects!A668</f>
      </c>
      <c r="Z670" s="1" t="str">
        <f>Projects!I668</f>
      </c>
      <c r="AA670" s="47" t="str">
        <f>IF($A$2="Tous",
IF(AND($Y$2=0,$Z$2=0,DATE(YEAR(Z670),MONTH(Z670),DAY(Z670))&gt;=$O$6,(DATE(YEAR(Z670),MONTH(Z670),DAY(Z670))&lt;=$O$3)),1,
IF(AND($Y$2&lt;&gt;0,$Z$2&lt;&gt;0,DATE(YEAR(Z670),MONTH(Z670),DAY(Z670))&gt;=$Y$2,(DATE(YEAR(Z670),MONTH(Z670),DAY(Z670))&lt;=$Z$2)),1,0)),
IF(AND($Y$2=0,$Z$2=0,DATE(YEAR(Z670),MONTH(Z670),DAY(Z670))&gt;=$O$6,(DATE(YEAR(Z670),MONTH(Z670),DAY(Z670))&lt;=$O$3),INDEX(Projects!$A$1:$O$1000,MATCH(Y670,Projects!$A$1:$A$1000,0),MATCH("Groupe",Projects!$A$1:$O$1,0))=$A$2),1,
IF(AND($Y$2&lt;&gt;0,$Z$2&lt;&gt;0,DATE(YEAR(Z670),MONTH(Z670),DAY(Z670))&gt;=$Y$2,(DATE(YEAR(Z670),MONTH(Z670),DAY(Z670))&lt;=$Z$2),INDEX(Projects!$A$1:$O$1000,MATCH(Y670,Projects!$A$1:$A$1000,0),MATCH("Groupe",Projects!$A$1:$O$1,0))=$A$2),1,0)))</f>
      </c>
      <c r="AB670" s="47" t="str">
        <f>IF(AA670&lt;&gt;0,SUM($AA$4:AA670),0)</f>
      </c>
      <c r="AC670" s="1"/>
      <c r="AD670" s="17"/>
      <c r="AF670" t="str">
        <f>Projects!A668</f>
      </c>
      <c r="AG670" s="1" t="str">
        <f>Projects!D668</f>
      </c>
      <c r="AH670" s="47" t="str">
        <f>IF($A$2="Tous",
IF(AND($AF$2=0,$AG$2=0,DATE(YEAR(AG670),MONTH(AG670),DAY(AG670))&gt;=$O$6,(DATE(YEAR(AG670),MONTH(AG670),DAY(AG670))&lt;=$O$3)),1,
IF(AND($AF$2&lt;&gt;0,$AG$2&lt;&gt;0,DATE(YEAR(AG670),MONTH(AG670),DAY(AG670))&gt;=$AF$2,(DATE(YEAR(AG670),MONTH(AG670),DAY(AG670))&lt;=$AG$2)),1,0)),
IF(AND($AF$2=0,$AG$2=0,DATE(YEAR(AG670),MONTH(AG670),DAY(AG670))&gt;=$O$6,(DATE(YEAR(AG670),MONTH(AG670),DAY(AG670))&lt;=$O$3),INDEX(Projects!$A$1:$O$1000,MATCH(AF670,Projects!$A$1:$A$1000,0),MATCH("Groupe",Projects!$A$1:$O$1,0))=$A$2),1,
IF(AND($AF$2&lt;&gt;0,$AG$2&lt;&gt;0,DATE(YEAR(AG670),MONTH(AG670),DAY(AG670))&gt;=$AF$2,(DATE(YEAR(AG670),MONTH(AG670),DAY(AG670))&lt;=$AG$2),INDEX(Projects!$A$1:$O$1000,MATCH(AF670,Projects!$A$1:$A$1000,0),MATCH("Groupe",Projects!$A$1:$O$1,0))=$A$2),1,0)))</f>
      </c>
      <c r="AI670" s="47" t="str">
        <f>IF(AH670&lt;&gt;0,SUM($AH$4:AH670),0)</f>
      </c>
      <c r="AJ670" s="1"/>
      <c r="AK670" s="17"/>
      <c r="AM670" t="str">
        <f>Potentials!A668</f>
      </c>
      <c r="AN670" s="1" t="str">
        <f>Potentials!L668</f>
      </c>
      <c r="AO670" s="47" t="str">
        <f>IF(INDEX(Potentials!$A$1:$O$1000,MATCH(R670,Potentials!$A$1:$A$1000,0),MATCH("Origine setup",Potentials!$A$1:$O$1,0))&lt;&gt;"",0,
IF($A$2="Tous",
IF(AND($AM$2=0,$AN$2=0,DATE(YEAR(AN670),MONTH(AN670),DAY(AN670))&gt;=$O$6,(DATE(YEAR(AN670),MONTH(AN670),DAY(AN670))&lt;=$O$3),INDEX(Potentials!$A$1:$O$10000,MATCH(AM670,Potentials!$A$1:$A$1000,0),MATCH("Statut",Potentials!$A$1:$O$1,0))="9 -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IF(AND($AM$2&lt;&gt;0,$AN$2&lt;&gt;0,DATE(YEAR(AN670),MONTH(AN670),DAY(AN670))&gt;=$AM$2,(DATE(YEAR(AN670),MONTH(AN670),DAY(AN670))&lt;=$AN$2),INDEX(Potentials!$A$1:$O$10000,MATCH(AM670,Potentials!$A$1:$A$1000,0),MATCH("Statut",Potentials!$A$1:$O$1,0))="9 - Perdu"),1,0)),
IF(AND($AM$2=0,$AN$2=0,DATE(YEAR(AN670),MONTH(AN670),DAY(AN670))&gt;=$O$6,(DATE(YEAR(AN670),MONTH(AN670),DAY(AN670))&lt;=$O$3),INDEX(Potentials!$A$1:$O$1000,MATCH(AM670,Potentials!$A$1:$A$1000,0),MATCH("Groupe",Potentials!$A$1:$O$1,0))=$A$2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,MATCH(AM670,Potentials!$A$1:$A$1000,0),MATCH("Groupe",Potentials!$A$1:$O$1,0))=$A$2,INDEX(Potentials!$A$1:$O$10000,MATCH(AM670,Potentials!$A$1:$A$1000,0),MATCH("Statut",Potentials!$A$1:$O$1,0))="9 - Perdu"),1,0))))</f>
      </c>
      <c r="AP670" s="47" t="str">
        <f>IF(AO670&lt;&gt;0,SUM($AO$4:AO670),0)</f>
      </c>
      <c r="AQ670" s="1"/>
      <c r="AR670" s="17"/>
      <c r="AT670" t="str">
        <f>IF(COUNTIF($AT$4:AT669,Potentials!B668)&gt;0,"",Potentials!B668)</f>
      </c>
      <c r="AU670" s="2" t="str">
        <f t="array" ref="AU670" aca="1" ca="1">IF($A$2="Tous",SUMPRODUCT((Potentials!$F$2:$F$2000)*(Potentials!$B$2:$B$2000=AT670)*(Potentials!$E$2:$E$2000&lt;&gt;"8 - Gagne")*(Potentials!$E$2:$E$2000&lt;&gt;"9 - Perdu")*(Potentials!$E$2:$E$2000&lt;&gt;"10 - Gele"))
+SUMPRODUCT((Potentials!$F$2:$F$2000=0)*(Potentials!$B$2:$B$2000=AT670)*(Potentials!$D$2:$D$2000)*(Potentials!$E$2:$E$2000&lt;&gt;"8 - Gagne")*(Potentials!$E$2:$E$2000&lt;&gt;"9 - Perdu")*(Potentials!$E$2:$E$2000&lt;&gt;"10 - Gele")),
SUMPRODUCT((Potentials!$F$2:$F$2000)*(Potentials!$B$2:$B$2000=AT670)*(Potentials!$E$2:$E$2000&lt;&gt;"8 - Gagne")*(Potentials!$E$2:$E$2000&lt;&gt;"9 - Perdu")*(Potentials!$E$2:$E$2000&lt;&gt;"10 - Gele")*(Potentials!$O$2:$O$2000=$A$2))
+SUMPRODUCT((Potentials!$F$2:$F$2000=0)*(Potentials!$B$2:$B$2000=AT670)*(Potentials!$D$2:$D$2000)*(Potentials!$E$2:$E$2000&lt;&gt;"8 - Gagne")*(Potentials!$E$2:$E$2000&lt;&gt;"9 - Perdu")*(Potentials!$E$2:$E$2000&lt;&gt;"10 - Gele")*(Potentials!$O$2:$O$2000=$A$2)))</f>
      </c>
      <c r="BA670" t="str">
        <f>Potentials!A668</f>
      </c>
      <c r="BB670" s="2" t="str">
        <f t="array" ref="BB670" aca="1" ca="1">IF($A$2="Tous",SUMPRODUCT((Potentials!$F$2:$F$2000)*(Potentials!$A$2:$A$2000=BA670)*(Potentials!$E$2:$E$2000&lt;&gt;"8 - Gagne")*(Potentials!$E$2:$E$2000&lt;&gt;"9 - Perdu")*(Potentials!$E$2:$E$2000&lt;&gt;"10 - Gele"))
+SUMPRODUCT((Potentials!$F$2:$F$2000=0)*(Potentials!$A$2:$A$2000=BA670)*(Potentials!$D$2:$D$2000)*(Potentials!$E$2:$E$2000&lt;&gt;"8 - Gagne")*(Potentials!$E$2:$E$2000&lt;&gt;"9 - Perdu")*(Potentials!$E$2:$E$2000&lt;&gt;"10 - Gele")),
SUMPRODUCT((Potentials!$F$2:$F$2000)*(Potentials!$A$2:$A$2000=BA670)*(Potentials!$E$2:$E$2000&lt;&gt;"8 - Gagne")*(Potentials!$E$2:$E$2000&lt;&gt;"9 - Perdu")*(Potentials!$E$2:$E$2000&lt;&gt;"10 - Gele")*(Potentials!$O$2:$O$2000=$A$2))
+SUMPRODUCT((Potentials!$F$2:$F$2000=0)*(Potentials!$A$2:$A$2000=BA670)*(Potentials!$D$2:$D$2000)*(Potentials!$E$2:$E$2000&lt;&gt;"8 - Gagne")*(Potentials!$E$2:$E$2000&lt;&gt;"9 - Perdu")*(Potentials!$E$2:$E$2000&lt;&gt;"10 - Gele")*(Potentials!$O$2:$O$2000=$A$2)))</f>
      </c>
    </row>
    <row r="671" spans="1:113">
      <c r="R671" t="str">
        <f>Potentials!A669</f>
      </c>
      <c r="S671" s="1" t="str">
        <f>Potentials!M669</f>
      </c>
      <c r="T671" s="47" t="str">
        <f>IF(INDEX(Potentials!$A$1:$O$1000,MATCH(R671,Potentials!$A$1:$A$1000,0),MATCH("Origine setup",Potentials!$A$1:$O$1,0))&lt;&gt;"",0,
IF($A$2="Tous",
IF(AND($R$2=0,$S$2=0,DATE(YEAR(S671),MONTH(S671),DAY(S671))&gt;=$O$6,(DATE(YEAR(S671),MONTH(S671),DAY(S671))&lt;=$O$3),LEFT(R671,3)="PRA"),1,
IF(AND($R$2&lt;&gt;0,$S$2&lt;&gt;0,DATE(YEAR(S671),MONTH(S671),DAY(S671))&gt;=$R$2,(DATE(YEAR(S671),MONTH(S671),DAY(S671))&lt;=$S$2),LEFT(R671,3)="PRA"),1,0)),
IF(AND($R$2=0,$S$2=0,DATE(YEAR(S671),MONTH(S671),DAY(S671))&gt;=$O$6,(DATE(YEAR(S671),MONTH(S671),DAY(S671))&lt;=$O$3),INDEX(Potentials!$A$1:$O$1000,MATCH(R671,Potentials!$A$1:$A$1000,0),MATCH("Groupe",Potentials!$A$1:$O$1,0))=$A$2,LEFT(R671,3)="PRA"),1,
IF(AND($R$2&lt;&gt;0,$S$2&lt;&gt;0,DATE(YEAR(S671),MONTH(S671),DAY(S671))&gt;=$R$2,(DATE(YEAR(S671),MONTH(S671),DAY(S671))&lt;=$S$2),INDEX(Potentials!$A$1:$O$1000,MATCH(R671,Potentials!$A$1:$A$1000,0),MATCH("Groupe",Potentials!$A$1:$O$1,0))=$A$2,LEFT(R671,3)="PRA"),1,0))))</f>
      </c>
      <c r="U671" s="47" t="str">
        <f>IF(T671&lt;&gt;0,SUM($T$4:T671),0)</f>
      </c>
      <c r="V671" s="1"/>
      <c r="W671" s="17"/>
      <c r="Y671" t="str">
        <f>Projects!A669</f>
      </c>
      <c r="Z671" s="1" t="str">
        <f>Projects!I669</f>
      </c>
      <c r="AA671" s="47" t="str">
        <f>IF($A$2="Tous",
IF(AND($Y$2=0,$Z$2=0,DATE(YEAR(Z671),MONTH(Z671),DAY(Z671))&gt;=$O$6,(DATE(YEAR(Z671),MONTH(Z671),DAY(Z671))&lt;=$O$3)),1,
IF(AND($Y$2&lt;&gt;0,$Z$2&lt;&gt;0,DATE(YEAR(Z671),MONTH(Z671),DAY(Z671))&gt;=$Y$2,(DATE(YEAR(Z671),MONTH(Z671),DAY(Z671))&lt;=$Z$2)),1,0)),
IF(AND($Y$2=0,$Z$2=0,DATE(YEAR(Z671),MONTH(Z671),DAY(Z671))&gt;=$O$6,(DATE(YEAR(Z671),MONTH(Z671),DAY(Z671))&lt;=$O$3),INDEX(Projects!$A$1:$O$1000,MATCH(Y671,Projects!$A$1:$A$1000,0),MATCH("Groupe",Projects!$A$1:$O$1,0))=$A$2),1,
IF(AND($Y$2&lt;&gt;0,$Z$2&lt;&gt;0,DATE(YEAR(Z671),MONTH(Z671),DAY(Z671))&gt;=$Y$2,(DATE(YEAR(Z671),MONTH(Z671),DAY(Z671))&lt;=$Z$2),INDEX(Projects!$A$1:$O$1000,MATCH(Y671,Projects!$A$1:$A$1000,0),MATCH("Groupe",Projects!$A$1:$O$1,0))=$A$2),1,0)))</f>
      </c>
      <c r="AB671" s="47" t="str">
        <f>IF(AA671&lt;&gt;0,SUM($AA$4:AA671),0)</f>
      </c>
      <c r="AC671" s="1"/>
      <c r="AD671" s="17"/>
      <c r="AF671" t="str">
        <f>Projects!A669</f>
      </c>
      <c r="AG671" s="1" t="str">
        <f>Projects!D669</f>
      </c>
      <c r="AH671" s="47" t="str">
        <f>IF($A$2="Tous",
IF(AND($AF$2=0,$AG$2=0,DATE(YEAR(AG671),MONTH(AG671),DAY(AG671))&gt;=$O$6,(DATE(YEAR(AG671),MONTH(AG671),DAY(AG671))&lt;=$O$3)),1,
IF(AND($AF$2&lt;&gt;0,$AG$2&lt;&gt;0,DATE(YEAR(AG671),MONTH(AG671),DAY(AG671))&gt;=$AF$2,(DATE(YEAR(AG671),MONTH(AG671),DAY(AG671))&lt;=$AG$2)),1,0)),
IF(AND($AF$2=0,$AG$2=0,DATE(YEAR(AG671),MONTH(AG671),DAY(AG671))&gt;=$O$6,(DATE(YEAR(AG671),MONTH(AG671),DAY(AG671))&lt;=$O$3),INDEX(Projects!$A$1:$O$1000,MATCH(AF671,Projects!$A$1:$A$1000,0),MATCH("Groupe",Projects!$A$1:$O$1,0))=$A$2),1,
IF(AND($AF$2&lt;&gt;0,$AG$2&lt;&gt;0,DATE(YEAR(AG671),MONTH(AG671),DAY(AG671))&gt;=$AF$2,(DATE(YEAR(AG671),MONTH(AG671),DAY(AG671))&lt;=$AG$2),INDEX(Projects!$A$1:$O$1000,MATCH(AF671,Projects!$A$1:$A$1000,0),MATCH("Groupe",Projects!$A$1:$O$1,0))=$A$2),1,0)))</f>
      </c>
      <c r="AI671" s="47" t="str">
        <f>IF(AH671&lt;&gt;0,SUM($AH$4:AH671),0)</f>
      </c>
      <c r="AJ671" s="1"/>
      <c r="AK671" s="17"/>
      <c r="AM671" t="str">
        <f>Potentials!A669</f>
      </c>
      <c r="AN671" s="1" t="str">
        <f>Potentials!L669</f>
      </c>
      <c r="AO671" s="47" t="str">
        <f>IF(INDEX(Potentials!$A$1:$O$1000,MATCH(R671,Potentials!$A$1:$A$1000,0),MATCH("Origine setup",Potentials!$A$1:$O$1,0))&lt;&gt;"",0,
IF($A$2="Tous",
IF(AND($AM$2=0,$AN$2=0,DATE(YEAR(AN671),MONTH(AN671),DAY(AN671))&gt;=$O$6,(DATE(YEAR(AN671),MONTH(AN671),DAY(AN671))&lt;=$O$3),INDEX(Potentials!$A$1:$O$10000,MATCH(AM671,Potentials!$A$1:$A$1000,0),MATCH("Statut",Potentials!$A$1:$O$1,0))="9 -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IF(AND($AM$2&lt;&gt;0,$AN$2&lt;&gt;0,DATE(YEAR(AN671),MONTH(AN671),DAY(AN671))&gt;=$AM$2,(DATE(YEAR(AN671),MONTH(AN671),DAY(AN671))&lt;=$AN$2),INDEX(Potentials!$A$1:$O$10000,MATCH(AM671,Potentials!$A$1:$A$1000,0),MATCH("Statut",Potentials!$A$1:$O$1,0))="9 - Perdu"),1,0)),
IF(AND($AM$2=0,$AN$2=0,DATE(YEAR(AN671),MONTH(AN671),DAY(AN671))&gt;=$O$6,(DATE(YEAR(AN671),MONTH(AN671),DAY(AN671))&lt;=$O$3),INDEX(Potentials!$A$1:$O$1000,MATCH(AM671,Potentials!$A$1:$A$1000,0),MATCH("Groupe",Potentials!$A$1:$O$1,0))=$A$2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,MATCH(AM671,Potentials!$A$1:$A$1000,0),MATCH("Groupe",Potentials!$A$1:$O$1,0))=$A$2,INDEX(Potentials!$A$1:$O$10000,MATCH(AM671,Potentials!$A$1:$A$1000,0),MATCH("Statut",Potentials!$A$1:$O$1,0))="9 - Perdu"),1,0))))</f>
      </c>
      <c r="AP671" s="47" t="str">
        <f>IF(AO671&lt;&gt;0,SUM($AO$4:AO671),0)</f>
      </c>
      <c r="AQ671" s="1"/>
      <c r="AR671" s="17"/>
      <c r="AT671" t="str">
        <f>IF(COUNTIF($AT$4:AT670,Potentials!B669)&gt;0,"",Potentials!B669)</f>
      </c>
      <c r="AU671" s="2" t="str">
        <f t="array" ref="AU671" aca="1" ca="1">IF($A$2="Tous",SUMPRODUCT((Potentials!$F$2:$F$2000)*(Potentials!$B$2:$B$2000=AT671)*(Potentials!$E$2:$E$2000&lt;&gt;"8 - Gagne")*(Potentials!$E$2:$E$2000&lt;&gt;"9 - Perdu")*(Potentials!$E$2:$E$2000&lt;&gt;"10 - Gele"))
+SUMPRODUCT((Potentials!$F$2:$F$2000=0)*(Potentials!$B$2:$B$2000=AT671)*(Potentials!$D$2:$D$2000)*(Potentials!$E$2:$E$2000&lt;&gt;"8 - Gagne")*(Potentials!$E$2:$E$2000&lt;&gt;"9 - Perdu")*(Potentials!$E$2:$E$2000&lt;&gt;"10 - Gele")),
SUMPRODUCT((Potentials!$F$2:$F$2000)*(Potentials!$B$2:$B$2000=AT671)*(Potentials!$E$2:$E$2000&lt;&gt;"8 - Gagne")*(Potentials!$E$2:$E$2000&lt;&gt;"9 - Perdu")*(Potentials!$E$2:$E$2000&lt;&gt;"10 - Gele")*(Potentials!$O$2:$O$2000=$A$2))
+SUMPRODUCT((Potentials!$F$2:$F$2000=0)*(Potentials!$B$2:$B$2000=AT671)*(Potentials!$D$2:$D$2000)*(Potentials!$E$2:$E$2000&lt;&gt;"8 - Gagne")*(Potentials!$E$2:$E$2000&lt;&gt;"9 - Perdu")*(Potentials!$E$2:$E$2000&lt;&gt;"10 - Gele")*(Potentials!$O$2:$O$2000=$A$2)))</f>
      </c>
      <c r="BA671" t="str">
        <f>Potentials!A669</f>
      </c>
      <c r="BB671" s="2" t="str">
        <f t="array" ref="BB671" aca="1" ca="1">IF($A$2="Tous",SUMPRODUCT((Potentials!$F$2:$F$2000)*(Potentials!$A$2:$A$2000=BA671)*(Potentials!$E$2:$E$2000&lt;&gt;"8 - Gagne")*(Potentials!$E$2:$E$2000&lt;&gt;"9 - Perdu")*(Potentials!$E$2:$E$2000&lt;&gt;"10 - Gele"))
+SUMPRODUCT((Potentials!$F$2:$F$2000=0)*(Potentials!$A$2:$A$2000=BA671)*(Potentials!$D$2:$D$2000)*(Potentials!$E$2:$E$2000&lt;&gt;"8 - Gagne")*(Potentials!$E$2:$E$2000&lt;&gt;"9 - Perdu")*(Potentials!$E$2:$E$2000&lt;&gt;"10 - Gele")),
SUMPRODUCT((Potentials!$F$2:$F$2000)*(Potentials!$A$2:$A$2000=BA671)*(Potentials!$E$2:$E$2000&lt;&gt;"8 - Gagne")*(Potentials!$E$2:$E$2000&lt;&gt;"9 - Perdu")*(Potentials!$E$2:$E$2000&lt;&gt;"10 - Gele")*(Potentials!$O$2:$O$2000=$A$2))
+SUMPRODUCT((Potentials!$F$2:$F$2000=0)*(Potentials!$A$2:$A$2000=BA671)*(Potentials!$D$2:$D$2000)*(Potentials!$E$2:$E$2000&lt;&gt;"8 - Gagne")*(Potentials!$E$2:$E$2000&lt;&gt;"9 - Perdu")*(Potentials!$E$2:$E$2000&lt;&gt;"10 - Gele")*(Potentials!$O$2:$O$2000=$A$2)))</f>
      </c>
    </row>
    <row r="672" spans="1:113">
      <c r="R672" t="str">
        <f>Potentials!A670</f>
      </c>
      <c r="S672" s="1" t="str">
        <f>Potentials!M670</f>
      </c>
      <c r="T672" s="47" t="str">
        <f>IF(INDEX(Potentials!$A$1:$O$1000,MATCH(R672,Potentials!$A$1:$A$1000,0),MATCH("Origine setup",Potentials!$A$1:$O$1,0))&lt;&gt;"",0,
IF($A$2="Tous",
IF(AND($R$2=0,$S$2=0,DATE(YEAR(S672),MONTH(S672),DAY(S672))&gt;=$O$6,(DATE(YEAR(S672),MONTH(S672),DAY(S672))&lt;=$O$3),LEFT(R672,3)="PRA"),1,
IF(AND($R$2&lt;&gt;0,$S$2&lt;&gt;0,DATE(YEAR(S672),MONTH(S672),DAY(S672))&gt;=$R$2,(DATE(YEAR(S672),MONTH(S672),DAY(S672))&lt;=$S$2),LEFT(R672,3)="PRA"),1,0)),
IF(AND($R$2=0,$S$2=0,DATE(YEAR(S672),MONTH(S672),DAY(S672))&gt;=$O$6,(DATE(YEAR(S672),MONTH(S672),DAY(S672))&lt;=$O$3),INDEX(Potentials!$A$1:$O$1000,MATCH(R672,Potentials!$A$1:$A$1000,0),MATCH("Groupe",Potentials!$A$1:$O$1,0))=$A$2,LEFT(R672,3)="PRA"),1,
IF(AND($R$2&lt;&gt;0,$S$2&lt;&gt;0,DATE(YEAR(S672),MONTH(S672),DAY(S672))&gt;=$R$2,(DATE(YEAR(S672),MONTH(S672),DAY(S672))&lt;=$S$2),INDEX(Potentials!$A$1:$O$1000,MATCH(R672,Potentials!$A$1:$A$1000,0),MATCH("Groupe",Potentials!$A$1:$O$1,0))=$A$2,LEFT(R672,3)="PRA"),1,0))))</f>
      </c>
      <c r="U672" s="47" t="str">
        <f>IF(T672&lt;&gt;0,SUM($T$4:T672),0)</f>
      </c>
      <c r="V672" s="1"/>
      <c r="W672" s="17"/>
      <c r="Y672" t="str">
        <f>Projects!A670</f>
      </c>
      <c r="Z672" s="1" t="str">
        <f>Projects!I670</f>
      </c>
      <c r="AA672" s="47" t="str">
        <f>IF($A$2="Tous",
IF(AND($Y$2=0,$Z$2=0,DATE(YEAR(Z672),MONTH(Z672),DAY(Z672))&gt;=$O$6,(DATE(YEAR(Z672),MONTH(Z672),DAY(Z672))&lt;=$O$3)),1,
IF(AND($Y$2&lt;&gt;0,$Z$2&lt;&gt;0,DATE(YEAR(Z672),MONTH(Z672),DAY(Z672))&gt;=$Y$2,(DATE(YEAR(Z672),MONTH(Z672),DAY(Z672))&lt;=$Z$2)),1,0)),
IF(AND($Y$2=0,$Z$2=0,DATE(YEAR(Z672),MONTH(Z672),DAY(Z672))&gt;=$O$6,(DATE(YEAR(Z672),MONTH(Z672),DAY(Z672))&lt;=$O$3),INDEX(Projects!$A$1:$O$1000,MATCH(Y672,Projects!$A$1:$A$1000,0),MATCH("Groupe",Projects!$A$1:$O$1,0))=$A$2),1,
IF(AND($Y$2&lt;&gt;0,$Z$2&lt;&gt;0,DATE(YEAR(Z672),MONTH(Z672),DAY(Z672))&gt;=$Y$2,(DATE(YEAR(Z672),MONTH(Z672),DAY(Z672))&lt;=$Z$2),INDEX(Projects!$A$1:$O$1000,MATCH(Y672,Projects!$A$1:$A$1000,0),MATCH("Groupe",Projects!$A$1:$O$1,0))=$A$2),1,0)))</f>
      </c>
      <c r="AB672" s="47" t="str">
        <f>IF(AA672&lt;&gt;0,SUM($AA$4:AA672),0)</f>
      </c>
      <c r="AC672" s="1"/>
      <c r="AD672" s="17"/>
      <c r="AF672" t="str">
        <f>Projects!A670</f>
      </c>
      <c r="AG672" s="1" t="str">
        <f>Projects!D670</f>
      </c>
      <c r="AH672" s="47" t="str">
        <f>IF($A$2="Tous",
IF(AND($AF$2=0,$AG$2=0,DATE(YEAR(AG672),MONTH(AG672),DAY(AG672))&gt;=$O$6,(DATE(YEAR(AG672),MONTH(AG672),DAY(AG672))&lt;=$O$3)),1,
IF(AND($AF$2&lt;&gt;0,$AG$2&lt;&gt;0,DATE(YEAR(AG672),MONTH(AG672),DAY(AG672))&gt;=$AF$2,(DATE(YEAR(AG672),MONTH(AG672),DAY(AG672))&lt;=$AG$2)),1,0)),
IF(AND($AF$2=0,$AG$2=0,DATE(YEAR(AG672),MONTH(AG672),DAY(AG672))&gt;=$O$6,(DATE(YEAR(AG672),MONTH(AG672),DAY(AG672))&lt;=$O$3),INDEX(Projects!$A$1:$O$1000,MATCH(AF672,Projects!$A$1:$A$1000,0),MATCH("Groupe",Projects!$A$1:$O$1,0))=$A$2),1,
IF(AND($AF$2&lt;&gt;0,$AG$2&lt;&gt;0,DATE(YEAR(AG672),MONTH(AG672),DAY(AG672))&gt;=$AF$2,(DATE(YEAR(AG672),MONTH(AG672),DAY(AG672))&lt;=$AG$2),INDEX(Projects!$A$1:$O$1000,MATCH(AF672,Projects!$A$1:$A$1000,0),MATCH("Groupe",Projects!$A$1:$O$1,0))=$A$2),1,0)))</f>
      </c>
      <c r="AI672" s="47" t="str">
        <f>IF(AH672&lt;&gt;0,SUM($AH$4:AH672),0)</f>
      </c>
      <c r="AJ672" s="1"/>
      <c r="AK672" s="17"/>
      <c r="AM672" t="str">
        <f>Potentials!A670</f>
      </c>
      <c r="AN672" s="1" t="str">
        <f>Potentials!L670</f>
      </c>
      <c r="AO672" s="47" t="str">
        <f>IF(INDEX(Potentials!$A$1:$O$1000,MATCH(R672,Potentials!$A$1:$A$1000,0),MATCH("Origine setup",Potentials!$A$1:$O$1,0))&lt;&gt;"",0,
IF($A$2="Tous",
IF(AND($AM$2=0,$AN$2=0,DATE(YEAR(AN672),MONTH(AN672),DAY(AN672))&gt;=$O$6,(DATE(YEAR(AN672),MONTH(AN672),DAY(AN672))&lt;=$O$3),INDEX(Potentials!$A$1:$O$10000,MATCH(AM672,Potentials!$A$1:$A$1000,0),MATCH("Statut",Potentials!$A$1:$O$1,0))="9 -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IF(AND($AM$2&lt;&gt;0,$AN$2&lt;&gt;0,DATE(YEAR(AN672),MONTH(AN672),DAY(AN672))&gt;=$AM$2,(DATE(YEAR(AN672),MONTH(AN672),DAY(AN672))&lt;=$AN$2),INDEX(Potentials!$A$1:$O$10000,MATCH(AM672,Potentials!$A$1:$A$1000,0),MATCH("Statut",Potentials!$A$1:$O$1,0))="9 - Perdu"),1,0)),
IF(AND($AM$2=0,$AN$2=0,DATE(YEAR(AN672),MONTH(AN672),DAY(AN672))&gt;=$O$6,(DATE(YEAR(AN672),MONTH(AN672),DAY(AN672))&lt;=$O$3),INDEX(Potentials!$A$1:$O$1000,MATCH(AM672,Potentials!$A$1:$A$1000,0),MATCH("Groupe",Potentials!$A$1:$O$1,0))=$A$2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,MATCH(AM672,Potentials!$A$1:$A$1000,0),MATCH("Groupe",Potentials!$A$1:$O$1,0))=$A$2,INDEX(Potentials!$A$1:$O$10000,MATCH(AM672,Potentials!$A$1:$A$1000,0),MATCH("Statut",Potentials!$A$1:$O$1,0))="9 - Perdu"),1,0))))</f>
      </c>
      <c r="AP672" s="47" t="str">
        <f>IF(AO672&lt;&gt;0,SUM($AO$4:AO672),0)</f>
      </c>
      <c r="AQ672" s="1"/>
      <c r="AR672" s="17"/>
      <c r="AT672" t="str">
        <f>IF(COUNTIF($AT$4:AT671,Potentials!B670)&gt;0,"",Potentials!B670)</f>
      </c>
      <c r="AU672" s="2" t="str">
        <f t="array" ref="AU672" aca="1" ca="1">IF($A$2="Tous",SUMPRODUCT((Potentials!$F$2:$F$2000)*(Potentials!$B$2:$B$2000=AT672)*(Potentials!$E$2:$E$2000&lt;&gt;"8 - Gagne")*(Potentials!$E$2:$E$2000&lt;&gt;"9 - Perdu")*(Potentials!$E$2:$E$2000&lt;&gt;"10 - Gele"))
+SUMPRODUCT((Potentials!$F$2:$F$2000=0)*(Potentials!$B$2:$B$2000=AT672)*(Potentials!$D$2:$D$2000)*(Potentials!$E$2:$E$2000&lt;&gt;"8 - Gagne")*(Potentials!$E$2:$E$2000&lt;&gt;"9 - Perdu")*(Potentials!$E$2:$E$2000&lt;&gt;"10 - Gele")),
SUMPRODUCT((Potentials!$F$2:$F$2000)*(Potentials!$B$2:$B$2000=AT672)*(Potentials!$E$2:$E$2000&lt;&gt;"8 - Gagne")*(Potentials!$E$2:$E$2000&lt;&gt;"9 - Perdu")*(Potentials!$E$2:$E$2000&lt;&gt;"10 - Gele")*(Potentials!$O$2:$O$2000=$A$2))
+SUMPRODUCT((Potentials!$F$2:$F$2000=0)*(Potentials!$B$2:$B$2000=AT672)*(Potentials!$D$2:$D$2000)*(Potentials!$E$2:$E$2000&lt;&gt;"8 - Gagne")*(Potentials!$E$2:$E$2000&lt;&gt;"9 - Perdu")*(Potentials!$E$2:$E$2000&lt;&gt;"10 - Gele")*(Potentials!$O$2:$O$2000=$A$2)))</f>
      </c>
      <c r="BA672" t="str">
        <f>Potentials!A670</f>
      </c>
      <c r="BB672" s="2" t="str">
        <f t="array" ref="BB672" aca="1" ca="1">IF($A$2="Tous",SUMPRODUCT((Potentials!$F$2:$F$2000)*(Potentials!$A$2:$A$2000=BA672)*(Potentials!$E$2:$E$2000&lt;&gt;"8 - Gagne")*(Potentials!$E$2:$E$2000&lt;&gt;"9 - Perdu")*(Potentials!$E$2:$E$2000&lt;&gt;"10 - Gele"))
+SUMPRODUCT((Potentials!$F$2:$F$2000=0)*(Potentials!$A$2:$A$2000=BA672)*(Potentials!$D$2:$D$2000)*(Potentials!$E$2:$E$2000&lt;&gt;"8 - Gagne")*(Potentials!$E$2:$E$2000&lt;&gt;"9 - Perdu")*(Potentials!$E$2:$E$2000&lt;&gt;"10 - Gele")),
SUMPRODUCT((Potentials!$F$2:$F$2000)*(Potentials!$A$2:$A$2000=BA672)*(Potentials!$E$2:$E$2000&lt;&gt;"8 - Gagne")*(Potentials!$E$2:$E$2000&lt;&gt;"9 - Perdu")*(Potentials!$E$2:$E$2000&lt;&gt;"10 - Gele")*(Potentials!$O$2:$O$2000=$A$2))
+SUMPRODUCT((Potentials!$F$2:$F$2000=0)*(Potentials!$A$2:$A$2000=BA672)*(Potentials!$D$2:$D$2000)*(Potentials!$E$2:$E$2000&lt;&gt;"8 - Gagne")*(Potentials!$E$2:$E$2000&lt;&gt;"9 - Perdu")*(Potentials!$E$2:$E$2000&lt;&gt;"10 - Gele")*(Potentials!$O$2:$O$2000=$A$2)))</f>
      </c>
    </row>
    <row r="673" spans="1:113">
      <c r="R673" t="str">
        <f>Potentials!A671</f>
      </c>
      <c r="S673" s="1" t="str">
        <f>Potentials!M671</f>
      </c>
      <c r="T673" s="47" t="str">
        <f>IF(INDEX(Potentials!$A$1:$O$1000,MATCH(R673,Potentials!$A$1:$A$1000,0),MATCH("Origine setup",Potentials!$A$1:$O$1,0))&lt;&gt;"",0,
IF($A$2="Tous",
IF(AND($R$2=0,$S$2=0,DATE(YEAR(S673),MONTH(S673),DAY(S673))&gt;=$O$6,(DATE(YEAR(S673),MONTH(S673),DAY(S673))&lt;=$O$3),LEFT(R673,3)="PRA"),1,
IF(AND($R$2&lt;&gt;0,$S$2&lt;&gt;0,DATE(YEAR(S673),MONTH(S673),DAY(S673))&gt;=$R$2,(DATE(YEAR(S673),MONTH(S673),DAY(S673))&lt;=$S$2),LEFT(R673,3)="PRA"),1,0)),
IF(AND($R$2=0,$S$2=0,DATE(YEAR(S673),MONTH(S673),DAY(S673))&gt;=$O$6,(DATE(YEAR(S673),MONTH(S673),DAY(S673))&lt;=$O$3),INDEX(Potentials!$A$1:$O$1000,MATCH(R673,Potentials!$A$1:$A$1000,0),MATCH("Groupe",Potentials!$A$1:$O$1,0))=$A$2,LEFT(R673,3)="PRA"),1,
IF(AND($R$2&lt;&gt;0,$S$2&lt;&gt;0,DATE(YEAR(S673),MONTH(S673),DAY(S673))&gt;=$R$2,(DATE(YEAR(S673),MONTH(S673),DAY(S673))&lt;=$S$2),INDEX(Potentials!$A$1:$O$1000,MATCH(R673,Potentials!$A$1:$A$1000,0),MATCH("Groupe",Potentials!$A$1:$O$1,0))=$A$2,LEFT(R673,3)="PRA"),1,0))))</f>
      </c>
      <c r="U673" s="47" t="str">
        <f>IF(T673&lt;&gt;0,SUM($T$4:T673),0)</f>
      </c>
      <c r="V673" s="1"/>
      <c r="W673" s="17"/>
      <c r="Y673" t="str">
        <f>Projects!A671</f>
      </c>
      <c r="Z673" s="1" t="str">
        <f>Projects!I671</f>
      </c>
      <c r="AA673" s="47" t="str">
        <f>IF($A$2="Tous",
IF(AND($Y$2=0,$Z$2=0,DATE(YEAR(Z673),MONTH(Z673),DAY(Z673))&gt;=$O$6,(DATE(YEAR(Z673),MONTH(Z673),DAY(Z673))&lt;=$O$3)),1,
IF(AND($Y$2&lt;&gt;0,$Z$2&lt;&gt;0,DATE(YEAR(Z673),MONTH(Z673),DAY(Z673))&gt;=$Y$2,(DATE(YEAR(Z673),MONTH(Z673),DAY(Z673))&lt;=$Z$2)),1,0)),
IF(AND($Y$2=0,$Z$2=0,DATE(YEAR(Z673),MONTH(Z673),DAY(Z673))&gt;=$O$6,(DATE(YEAR(Z673),MONTH(Z673),DAY(Z673))&lt;=$O$3),INDEX(Projects!$A$1:$O$1000,MATCH(Y673,Projects!$A$1:$A$1000,0),MATCH("Groupe",Projects!$A$1:$O$1,0))=$A$2),1,
IF(AND($Y$2&lt;&gt;0,$Z$2&lt;&gt;0,DATE(YEAR(Z673),MONTH(Z673),DAY(Z673))&gt;=$Y$2,(DATE(YEAR(Z673),MONTH(Z673),DAY(Z673))&lt;=$Z$2),INDEX(Projects!$A$1:$O$1000,MATCH(Y673,Projects!$A$1:$A$1000,0),MATCH("Groupe",Projects!$A$1:$O$1,0))=$A$2),1,0)))</f>
      </c>
      <c r="AB673" s="47" t="str">
        <f>IF(AA673&lt;&gt;0,SUM($AA$4:AA673),0)</f>
      </c>
      <c r="AC673" s="1"/>
      <c r="AD673" s="17"/>
      <c r="AF673" t="str">
        <f>Projects!A671</f>
      </c>
      <c r="AG673" s="1" t="str">
        <f>Projects!D671</f>
      </c>
      <c r="AH673" s="47" t="str">
        <f>IF($A$2="Tous",
IF(AND($AF$2=0,$AG$2=0,DATE(YEAR(AG673),MONTH(AG673),DAY(AG673))&gt;=$O$6,(DATE(YEAR(AG673),MONTH(AG673),DAY(AG673))&lt;=$O$3)),1,
IF(AND($AF$2&lt;&gt;0,$AG$2&lt;&gt;0,DATE(YEAR(AG673),MONTH(AG673),DAY(AG673))&gt;=$AF$2,(DATE(YEAR(AG673),MONTH(AG673),DAY(AG673))&lt;=$AG$2)),1,0)),
IF(AND($AF$2=0,$AG$2=0,DATE(YEAR(AG673),MONTH(AG673),DAY(AG673))&gt;=$O$6,(DATE(YEAR(AG673),MONTH(AG673),DAY(AG673))&lt;=$O$3),INDEX(Projects!$A$1:$O$1000,MATCH(AF673,Projects!$A$1:$A$1000,0),MATCH("Groupe",Projects!$A$1:$O$1,0))=$A$2),1,
IF(AND($AF$2&lt;&gt;0,$AG$2&lt;&gt;0,DATE(YEAR(AG673),MONTH(AG673),DAY(AG673))&gt;=$AF$2,(DATE(YEAR(AG673),MONTH(AG673),DAY(AG673))&lt;=$AG$2),INDEX(Projects!$A$1:$O$1000,MATCH(AF673,Projects!$A$1:$A$1000,0),MATCH("Groupe",Projects!$A$1:$O$1,0))=$A$2),1,0)))</f>
      </c>
      <c r="AI673" s="47" t="str">
        <f>IF(AH673&lt;&gt;0,SUM($AH$4:AH673),0)</f>
      </c>
      <c r="AJ673" s="1"/>
      <c r="AK673" s="17"/>
      <c r="AM673" t="str">
        <f>Potentials!A671</f>
      </c>
      <c r="AN673" s="1" t="str">
        <f>Potentials!L671</f>
      </c>
      <c r="AO673" s="47" t="str">
        <f>IF(INDEX(Potentials!$A$1:$O$1000,MATCH(R673,Potentials!$A$1:$A$1000,0),MATCH("Origine setup",Potentials!$A$1:$O$1,0))&lt;&gt;"",0,
IF($A$2="Tous",
IF(AND($AM$2=0,$AN$2=0,DATE(YEAR(AN673),MONTH(AN673),DAY(AN673))&gt;=$O$6,(DATE(YEAR(AN673),MONTH(AN673),DAY(AN673))&lt;=$O$3),INDEX(Potentials!$A$1:$O$10000,MATCH(AM673,Potentials!$A$1:$A$1000,0),MATCH("Statut",Potentials!$A$1:$O$1,0))="9 -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IF(AND($AM$2&lt;&gt;0,$AN$2&lt;&gt;0,DATE(YEAR(AN673),MONTH(AN673),DAY(AN673))&gt;=$AM$2,(DATE(YEAR(AN673),MONTH(AN673),DAY(AN673))&lt;=$AN$2),INDEX(Potentials!$A$1:$O$10000,MATCH(AM673,Potentials!$A$1:$A$1000,0),MATCH("Statut",Potentials!$A$1:$O$1,0))="9 - Perdu"),1,0)),
IF(AND($AM$2=0,$AN$2=0,DATE(YEAR(AN673),MONTH(AN673),DAY(AN673))&gt;=$O$6,(DATE(YEAR(AN673),MONTH(AN673),DAY(AN673))&lt;=$O$3),INDEX(Potentials!$A$1:$O$1000,MATCH(AM673,Potentials!$A$1:$A$1000,0),MATCH("Groupe",Potentials!$A$1:$O$1,0))=$A$2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,MATCH(AM673,Potentials!$A$1:$A$1000,0),MATCH("Groupe",Potentials!$A$1:$O$1,0))=$A$2,INDEX(Potentials!$A$1:$O$10000,MATCH(AM673,Potentials!$A$1:$A$1000,0),MATCH("Statut",Potentials!$A$1:$O$1,0))="9 - Perdu"),1,0))))</f>
      </c>
      <c r="AP673" s="47" t="str">
        <f>IF(AO673&lt;&gt;0,SUM($AO$4:AO673),0)</f>
      </c>
      <c r="AQ673" s="1"/>
      <c r="AR673" s="17"/>
      <c r="AT673" t="str">
        <f>IF(COUNTIF($AT$4:AT672,Potentials!B671)&gt;0,"",Potentials!B671)</f>
      </c>
      <c r="AU673" s="2" t="str">
        <f t="array" ref="AU673" aca="1" ca="1">IF($A$2="Tous",SUMPRODUCT((Potentials!$F$2:$F$2000)*(Potentials!$B$2:$B$2000=AT673)*(Potentials!$E$2:$E$2000&lt;&gt;"8 - Gagne")*(Potentials!$E$2:$E$2000&lt;&gt;"9 - Perdu")*(Potentials!$E$2:$E$2000&lt;&gt;"10 - Gele"))
+SUMPRODUCT((Potentials!$F$2:$F$2000=0)*(Potentials!$B$2:$B$2000=AT673)*(Potentials!$D$2:$D$2000)*(Potentials!$E$2:$E$2000&lt;&gt;"8 - Gagne")*(Potentials!$E$2:$E$2000&lt;&gt;"9 - Perdu")*(Potentials!$E$2:$E$2000&lt;&gt;"10 - Gele")),
SUMPRODUCT((Potentials!$F$2:$F$2000)*(Potentials!$B$2:$B$2000=AT673)*(Potentials!$E$2:$E$2000&lt;&gt;"8 - Gagne")*(Potentials!$E$2:$E$2000&lt;&gt;"9 - Perdu")*(Potentials!$E$2:$E$2000&lt;&gt;"10 - Gele")*(Potentials!$O$2:$O$2000=$A$2))
+SUMPRODUCT((Potentials!$F$2:$F$2000=0)*(Potentials!$B$2:$B$2000=AT673)*(Potentials!$D$2:$D$2000)*(Potentials!$E$2:$E$2000&lt;&gt;"8 - Gagne")*(Potentials!$E$2:$E$2000&lt;&gt;"9 - Perdu")*(Potentials!$E$2:$E$2000&lt;&gt;"10 - Gele")*(Potentials!$O$2:$O$2000=$A$2)))</f>
      </c>
      <c r="BA673" t="str">
        <f>Potentials!A671</f>
      </c>
      <c r="BB673" s="2" t="str">
        <f t="array" ref="BB673" aca="1" ca="1">IF($A$2="Tous",SUMPRODUCT((Potentials!$F$2:$F$2000)*(Potentials!$A$2:$A$2000=BA673)*(Potentials!$E$2:$E$2000&lt;&gt;"8 - Gagne")*(Potentials!$E$2:$E$2000&lt;&gt;"9 - Perdu")*(Potentials!$E$2:$E$2000&lt;&gt;"10 - Gele"))
+SUMPRODUCT((Potentials!$F$2:$F$2000=0)*(Potentials!$A$2:$A$2000=BA673)*(Potentials!$D$2:$D$2000)*(Potentials!$E$2:$E$2000&lt;&gt;"8 - Gagne")*(Potentials!$E$2:$E$2000&lt;&gt;"9 - Perdu")*(Potentials!$E$2:$E$2000&lt;&gt;"10 - Gele")),
SUMPRODUCT((Potentials!$F$2:$F$2000)*(Potentials!$A$2:$A$2000=BA673)*(Potentials!$E$2:$E$2000&lt;&gt;"8 - Gagne")*(Potentials!$E$2:$E$2000&lt;&gt;"9 - Perdu")*(Potentials!$E$2:$E$2000&lt;&gt;"10 - Gele")*(Potentials!$O$2:$O$2000=$A$2))
+SUMPRODUCT((Potentials!$F$2:$F$2000=0)*(Potentials!$A$2:$A$2000=BA673)*(Potentials!$D$2:$D$2000)*(Potentials!$E$2:$E$2000&lt;&gt;"8 - Gagne")*(Potentials!$E$2:$E$2000&lt;&gt;"9 - Perdu")*(Potentials!$E$2:$E$2000&lt;&gt;"10 - Gele")*(Potentials!$O$2:$O$2000=$A$2)))</f>
      </c>
    </row>
    <row r="674" spans="1:113">
      <c r="R674" t="str">
        <f>Potentials!A672</f>
      </c>
      <c r="S674" s="1" t="str">
        <f>Potentials!M672</f>
      </c>
      <c r="T674" s="47" t="str">
        <f>IF(INDEX(Potentials!$A$1:$O$1000,MATCH(R674,Potentials!$A$1:$A$1000,0),MATCH("Origine setup",Potentials!$A$1:$O$1,0))&lt;&gt;"",0,
IF($A$2="Tous",
IF(AND($R$2=0,$S$2=0,DATE(YEAR(S674),MONTH(S674),DAY(S674))&gt;=$O$6,(DATE(YEAR(S674),MONTH(S674),DAY(S674))&lt;=$O$3),LEFT(R674,3)="PRA"),1,
IF(AND($R$2&lt;&gt;0,$S$2&lt;&gt;0,DATE(YEAR(S674),MONTH(S674),DAY(S674))&gt;=$R$2,(DATE(YEAR(S674),MONTH(S674),DAY(S674))&lt;=$S$2),LEFT(R674,3)="PRA"),1,0)),
IF(AND($R$2=0,$S$2=0,DATE(YEAR(S674),MONTH(S674),DAY(S674))&gt;=$O$6,(DATE(YEAR(S674),MONTH(S674),DAY(S674))&lt;=$O$3),INDEX(Potentials!$A$1:$O$1000,MATCH(R674,Potentials!$A$1:$A$1000,0),MATCH("Groupe",Potentials!$A$1:$O$1,0))=$A$2,LEFT(R674,3)="PRA"),1,
IF(AND($R$2&lt;&gt;0,$S$2&lt;&gt;0,DATE(YEAR(S674),MONTH(S674),DAY(S674))&gt;=$R$2,(DATE(YEAR(S674),MONTH(S674),DAY(S674))&lt;=$S$2),INDEX(Potentials!$A$1:$O$1000,MATCH(R674,Potentials!$A$1:$A$1000,0),MATCH("Groupe",Potentials!$A$1:$O$1,0))=$A$2,LEFT(R674,3)="PRA"),1,0))))</f>
      </c>
      <c r="U674" s="47" t="str">
        <f>IF(T674&lt;&gt;0,SUM($T$4:T674),0)</f>
      </c>
      <c r="V674" s="1"/>
      <c r="W674" s="17"/>
      <c r="Y674" t="str">
        <f>Projects!A672</f>
      </c>
      <c r="Z674" s="1" t="str">
        <f>Projects!I672</f>
      </c>
      <c r="AA674" s="47" t="str">
        <f>IF($A$2="Tous",
IF(AND($Y$2=0,$Z$2=0,DATE(YEAR(Z674),MONTH(Z674),DAY(Z674))&gt;=$O$6,(DATE(YEAR(Z674),MONTH(Z674),DAY(Z674))&lt;=$O$3)),1,
IF(AND($Y$2&lt;&gt;0,$Z$2&lt;&gt;0,DATE(YEAR(Z674),MONTH(Z674),DAY(Z674))&gt;=$Y$2,(DATE(YEAR(Z674),MONTH(Z674),DAY(Z674))&lt;=$Z$2)),1,0)),
IF(AND($Y$2=0,$Z$2=0,DATE(YEAR(Z674),MONTH(Z674),DAY(Z674))&gt;=$O$6,(DATE(YEAR(Z674),MONTH(Z674),DAY(Z674))&lt;=$O$3),INDEX(Projects!$A$1:$O$1000,MATCH(Y674,Projects!$A$1:$A$1000,0),MATCH("Groupe",Projects!$A$1:$O$1,0))=$A$2),1,
IF(AND($Y$2&lt;&gt;0,$Z$2&lt;&gt;0,DATE(YEAR(Z674),MONTH(Z674),DAY(Z674))&gt;=$Y$2,(DATE(YEAR(Z674),MONTH(Z674),DAY(Z674))&lt;=$Z$2),INDEX(Projects!$A$1:$O$1000,MATCH(Y674,Projects!$A$1:$A$1000,0),MATCH("Groupe",Projects!$A$1:$O$1,0))=$A$2),1,0)))</f>
      </c>
      <c r="AB674" s="47" t="str">
        <f>IF(AA674&lt;&gt;0,SUM($AA$4:AA674),0)</f>
      </c>
      <c r="AC674" s="1"/>
      <c r="AD674" s="17"/>
      <c r="AF674" t="str">
        <f>Projects!A672</f>
      </c>
      <c r="AG674" s="1" t="str">
        <f>Projects!D672</f>
      </c>
      <c r="AH674" s="47" t="str">
        <f>IF($A$2="Tous",
IF(AND($AF$2=0,$AG$2=0,DATE(YEAR(AG674),MONTH(AG674),DAY(AG674))&gt;=$O$6,(DATE(YEAR(AG674),MONTH(AG674),DAY(AG674))&lt;=$O$3)),1,
IF(AND($AF$2&lt;&gt;0,$AG$2&lt;&gt;0,DATE(YEAR(AG674),MONTH(AG674),DAY(AG674))&gt;=$AF$2,(DATE(YEAR(AG674),MONTH(AG674),DAY(AG674))&lt;=$AG$2)),1,0)),
IF(AND($AF$2=0,$AG$2=0,DATE(YEAR(AG674),MONTH(AG674),DAY(AG674))&gt;=$O$6,(DATE(YEAR(AG674),MONTH(AG674),DAY(AG674))&lt;=$O$3),INDEX(Projects!$A$1:$O$1000,MATCH(AF674,Projects!$A$1:$A$1000,0),MATCH("Groupe",Projects!$A$1:$O$1,0))=$A$2),1,
IF(AND($AF$2&lt;&gt;0,$AG$2&lt;&gt;0,DATE(YEAR(AG674),MONTH(AG674),DAY(AG674))&gt;=$AF$2,(DATE(YEAR(AG674),MONTH(AG674),DAY(AG674))&lt;=$AG$2),INDEX(Projects!$A$1:$O$1000,MATCH(AF674,Projects!$A$1:$A$1000,0),MATCH("Groupe",Projects!$A$1:$O$1,0))=$A$2),1,0)))</f>
      </c>
      <c r="AI674" s="47" t="str">
        <f>IF(AH674&lt;&gt;0,SUM($AH$4:AH674),0)</f>
      </c>
      <c r="AJ674" s="1"/>
      <c r="AK674" s="17"/>
      <c r="AM674" t="str">
        <f>Potentials!A672</f>
      </c>
      <c r="AN674" s="1" t="str">
        <f>Potentials!L672</f>
      </c>
      <c r="AO674" s="47" t="str">
        <f>IF(INDEX(Potentials!$A$1:$O$1000,MATCH(R674,Potentials!$A$1:$A$1000,0),MATCH("Origine setup",Potentials!$A$1:$O$1,0))&lt;&gt;"",0,
IF($A$2="Tous",
IF(AND($AM$2=0,$AN$2=0,DATE(YEAR(AN674),MONTH(AN674),DAY(AN674))&gt;=$O$6,(DATE(YEAR(AN674),MONTH(AN674),DAY(AN674))&lt;=$O$3),INDEX(Potentials!$A$1:$O$10000,MATCH(AM674,Potentials!$A$1:$A$1000,0),MATCH("Statut",Potentials!$A$1:$O$1,0))="9 -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IF(AND($AM$2&lt;&gt;0,$AN$2&lt;&gt;0,DATE(YEAR(AN674),MONTH(AN674),DAY(AN674))&gt;=$AM$2,(DATE(YEAR(AN674),MONTH(AN674),DAY(AN674))&lt;=$AN$2),INDEX(Potentials!$A$1:$O$10000,MATCH(AM674,Potentials!$A$1:$A$1000,0),MATCH("Statut",Potentials!$A$1:$O$1,0))="9 - Perdu"),1,0)),
IF(AND($AM$2=0,$AN$2=0,DATE(YEAR(AN674),MONTH(AN674),DAY(AN674))&gt;=$O$6,(DATE(YEAR(AN674),MONTH(AN674),DAY(AN674))&lt;=$O$3),INDEX(Potentials!$A$1:$O$1000,MATCH(AM674,Potentials!$A$1:$A$1000,0),MATCH("Groupe",Potentials!$A$1:$O$1,0))=$A$2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,MATCH(AM674,Potentials!$A$1:$A$1000,0),MATCH("Groupe",Potentials!$A$1:$O$1,0))=$A$2,INDEX(Potentials!$A$1:$O$10000,MATCH(AM674,Potentials!$A$1:$A$1000,0),MATCH("Statut",Potentials!$A$1:$O$1,0))="9 - Perdu"),1,0))))</f>
      </c>
      <c r="AP674" s="47" t="str">
        <f>IF(AO674&lt;&gt;0,SUM($AO$4:AO674),0)</f>
      </c>
      <c r="AQ674" s="1"/>
      <c r="AR674" s="17"/>
      <c r="AT674" t="str">
        <f>IF(COUNTIF($AT$4:AT673,Potentials!B672)&gt;0,"",Potentials!B672)</f>
      </c>
      <c r="AU674" s="2" t="str">
        <f t="array" ref="AU674" aca="1" ca="1">IF($A$2="Tous",SUMPRODUCT((Potentials!$F$2:$F$2000)*(Potentials!$B$2:$B$2000=AT674)*(Potentials!$E$2:$E$2000&lt;&gt;"8 - Gagne")*(Potentials!$E$2:$E$2000&lt;&gt;"9 - Perdu")*(Potentials!$E$2:$E$2000&lt;&gt;"10 - Gele"))
+SUMPRODUCT((Potentials!$F$2:$F$2000=0)*(Potentials!$B$2:$B$2000=AT674)*(Potentials!$D$2:$D$2000)*(Potentials!$E$2:$E$2000&lt;&gt;"8 - Gagne")*(Potentials!$E$2:$E$2000&lt;&gt;"9 - Perdu")*(Potentials!$E$2:$E$2000&lt;&gt;"10 - Gele")),
SUMPRODUCT((Potentials!$F$2:$F$2000)*(Potentials!$B$2:$B$2000=AT674)*(Potentials!$E$2:$E$2000&lt;&gt;"8 - Gagne")*(Potentials!$E$2:$E$2000&lt;&gt;"9 - Perdu")*(Potentials!$E$2:$E$2000&lt;&gt;"10 - Gele")*(Potentials!$O$2:$O$2000=$A$2))
+SUMPRODUCT((Potentials!$F$2:$F$2000=0)*(Potentials!$B$2:$B$2000=AT674)*(Potentials!$D$2:$D$2000)*(Potentials!$E$2:$E$2000&lt;&gt;"8 - Gagne")*(Potentials!$E$2:$E$2000&lt;&gt;"9 - Perdu")*(Potentials!$E$2:$E$2000&lt;&gt;"10 - Gele")*(Potentials!$O$2:$O$2000=$A$2)))</f>
      </c>
      <c r="BA674" t="str">
        <f>Potentials!A672</f>
      </c>
      <c r="BB674" s="2" t="str">
        <f t="array" ref="BB674" aca="1" ca="1">IF($A$2="Tous",SUMPRODUCT((Potentials!$F$2:$F$2000)*(Potentials!$A$2:$A$2000=BA674)*(Potentials!$E$2:$E$2000&lt;&gt;"8 - Gagne")*(Potentials!$E$2:$E$2000&lt;&gt;"9 - Perdu")*(Potentials!$E$2:$E$2000&lt;&gt;"10 - Gele"))
+SUMPRODUCT((Potentials!$F$2:$F$2000=0)*(Potentials!$A$2:$A$2000=BA674)*(Potentials!$D$2:$D$2000)*(Potentials!$E$2:$E$2000&lt;&gt;"8 - Gagne")*(Potentials!$E$2:$E$2000&lt;&gt;"9 - Perdu")*(Potentials!$E$2:$E$2000&lt;&gt;"10 - Gele")),
SUMPRODUCT((Potentials!$F$2:$F$2000)*(Potentials!$A$2:$A$2000=BA674)*(Potentials!$E$2:$E$2000&lt;&gt;"8 - Gagne")*(Potentials!$E$2:$E$2000&lt;&gt;"9 - Perdu")*(Potentials!$E$2:$E$2000&lt;&gt;"10 - Gele")*(Potentials!$O$2:$O$2000=$A$2))
+SUMPRODUCT((Potentials!$F$2:$F$2000=0)*(Potentials!$A$2:$A$2000=BA674)*(Potentials!$D$2:$D$2000)*(Potentials!$E$2:$E$2000&lt;&gt;"8 - Gagne")*(Potentials!$E$2:$E$2000&lt;&gt;"9 - Perdu")*(Potentials!$E$2:$E$2000&lt;&gt;"10 - Gele")*(Potentials!$O$2:$O$2000=$A$2)))</f>
      </c>
    </row>
    <row r="675" spans="1:113">
      <c r="R675" t="str">
        <f>Potentials!A673</f>
      </c>
      <c r="S675" s="1" t="str">
        <f>Potentials!M673</f>
      </c>
      <c r="T675" s="47" t="str">
        <f>IF(INDEX(Potentials!$A$1:$O$1000,MATCH(R675,Potentials!$A$1:$A$1000,0),MATCH("Origine setup",Potentials!$A$1:$O$1,0))&lt;&gt;"",0,
IF($A$2="Tous",
IF(AND($R$2=0,$S$2=0,DATE(YEAR(S675),MONTH(S675),DAY(S675))&gt;=$O$6,(DATE(YEAR(S675),MONTH(S675),DAY(S675))&lt;=$O$3),LEFT(R675,3)="PRA"),1,
IF(AND($R$2&lt;&gt;0,$S$2&lt;&gt;0,DATE(YEAR(S675),MONTH(S675),DAY(S675))&gt;=$R$2,(DATE(YEAR(S675),MONTH(S675),DAY(S675))&lt;=$S$2),LEFT(R675,3)="PRA"),1,0)),
IF(AND($R$2=0,$S$2=0,DATE(YEAR(S675),MONTH(S675),DAY(S675))&gt;=$O$6,(DATE(YEAR(S675),MONTH(S675),DAY(S675))&lt;=$O$3),INDEX(Potentials!$A$1:$O$1000,MATCH(R675,Potentials!$A$1:$A$1000,0),MATCH("Groupe",Potentials!$A$1:$O$1,0))=$A$2,LEFT(R675,3)="PRA"),1,
IF(AND($R$2&lt;&gt;0,$S$2&lt;&gt;0,DATE(YEAR(S675),MONTH(S675),DAY(S675))&gt;=$R$2,(DATE(YEAR(S675),MONTH(S675),DAY(S675))&lt;=$S$2),INDEX(Potentials!$A$1:$O$1000,MATCH(R675,Potentials!$A$1:$A$1000,0),MATCH("Groupe",Potentials!$A$1:$O$1,0))=$A$2,LEFT(R675,3)="PRA"),1,0))))</f>
      </c>
      <c r="U675" s="47" t="str">
        <f>IF(T675&lt;&gt;0,SUM($T$4:T675),0)</f>
      </c>
      <c r="V675" s="1"/>
      <c r="W675" s="17"/>
      <c r="Y675" t="str">
        <f>Projects!A673</f>
      </c>
      <c r="Z675" s="1" t="str">
        <f>Projects!I673</f>
      </c>
      <c r="AA675" s="47" t="str">
        <f>IF($A$2="Tous",
IF(AND($Y$2=0,$Z$2=0,DATE(YEAR(Z675),MONTH(Z675),DAY(Z675))&gt;=$O$6,(DATE(YEAR(Z675),MONTH(Z675),DAY(Z675))&lt;=$O$3)),1,
IF(AND($Y$2&lt;&gt;0,$Z$2&lt;&gt;0,DATE(YEAR(Z675),MONTH(Z675),DAY(Z675))&gt;=$Y$2,(DATE(YEAR(Z675),MONTH(Z675),DAY(Z675))&lt;=$Z$2)),1,0)),
IF(AND($Y$2=0,$Z$2=0,DATE(YEAR(Z675),MONTH(Z675),DAY(Z675))&gt;=$O$6,(DATE(YEAR(Z675),MONTH(Z675),DAY(Z675))&lt;=$O$3),INDEX(Projects!$A$1:$O$1000,MATCH(Y675,Projects!$A$1:$A$1000,0),MATCH("Groupe",Projects!$A$1:$O$1,0))=$A$2),1,
IF(AND($Y$2&lt;&gt;0,$Z$2&lt;&gt;0,DATE(YEAR(Z675),MONTH(Z675),DAY(Z675))&gt;=$Y$2,(DATE(YEAR(Z675),MONTH(Z675),DAY(Z675))&lt;=$Z$2),INDEX(Projects!$A$1:$O$1000,MATCH(Y675,Projects!$A$1:$A$1000,0),MATCH("Groupe",Projects!$A$1:$O$1,0))=$A$2),1,0)))</f>
      </c>
      <c r="AB675" s="47" t="str">
        <f>IF(AA675&lt;&gt;0,SUM($AA$4:AA675),0)</f>
      </c>
      <c r="AC675" s="1"/>
      <c r="AD675" s="17"/>
      <c r="AF675" t="str">
        <f>Projects!A673</f>
      </c>
      <c r="AG675" s="1" t="str">
        <f>Projects!D673</f>
      </c>
      <c r="AH675" s="47" t="str">
        <f>IF($A$2="Tous",
IF(AND($AF$2=0,$AG$2=0,DATE(YEAR(AG675),MONTH(AG675),DAY(AG675))&gt;=$O$6,(DATE(YEAR(AG675),MONTH(AG675),DAY(AG675))&lt;=$O$3)),1,
IF(AND($AF$2&lt;&gt;0,$AG$2&lt;&gt;0,DATE(YEAR(AG675),MONTH(AG675),DAY(AG675))&gt;=$AF$2,(DATE(YEAR(AG675),MONTH(AG675),DAY(AG675))&lt;=$AG$2)),1,0)),
IF(AND($AF$2=0,$AG$2=0,DATE(YEAR(AG675),MONTH(AG675),DAY(AG675))&gt;=$O$6,(DATE(YEAR(AG675),MONTH(AG675),DAY(AG675))&lt;=$O$3),INDEX(Projects!$A$1:$O$1000,MATCH(AF675,Projects!$A$1:$A$1000,0),MATCH("Groupe",Projects!$A$1:$O$1,0))=$A$2),1,
IF(AND($AF$2&lt;&gt;0,$AG$2&lt;&gt;0,DATE(YEAR(AG675),MONTH(AG675),DAY(AG675))&gt;=$AF$2,(DATE(YEAR(AG675),MONTH(AG675),DAY(AG675))&lt;=$AG$2),INDEX(Projects!$A$1:$O$1000,MATCH(AF675,Projects!$A$1:$A$1000,0),MATCH("Groupe",Projects!$A$1:$O$1,0))=$A$2),1,0)))</f>
      </c>
      <c r="AI675" s="47" t="str">
        <f>IF(AH675&lt;&gt;0,SUM($AH$4:AH675),0)</f>
      </c>
      <c r="AJ675" s="1"/>
      <c r="AK675" s="17"/>
      <c r="AM675" t="str">
        <f>Potentials!A673</f>
      </c>
      <c r="AN675" s="1" t="str">
        <f>Potentials!L673</f>
      </c>
      <c r="AO675" s="47" t="str">
        <f>IF(INDEX(Potentials!$A$1:$O$1000,MATCH(R675,Potentials!$A$1:$A$1000,0),MATCH("Origine setup",Potentials!$A$1:$O$1,0))&lt;&gt;"",0,
IF($A$2="Tous",
IF(AND($AM$2=0,$AN$2=0,DATE(YEAR(AN675),MONTH(AN675),DAY(AN675))&gt;=$O$6,(DATE(YEAR(AN675),MONTH(AN675),DAY(AN675))&lt;=$O$3),INDEX(Potentials!$A$1:$O$10000,MATCH(AM675,Potentials!$A$1:$A$1000,0),MATCH("Statut",Potentials!$A$1:$O$1,0))="9 -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IF(AND($AM$2&lt;&gt;0,$AN$2&lt;&gt;0,DATE(YEAR(AN675),MONTH(AN675),DAY(AN675))&gt;=$AM$2,(DATE(YEAR(AN675),MONTH(AN675),DAY(AN675))&lt;=$AN$2),INDEX(Potentials!$A$1:$O$10000,MATCH(AM675,Potentials!$A$1:$A$1000,0),MATCH("Statut",Potentials!$A$1:$O$1,0))="9 - Perdu"),1,0)),
IF(AND($AM$2=0,$AN$2=0,DATE(YEAR(AN675),MONTH(AN675),DAY(AN675))&gt;=$O$6,(DATE(YEAR(AN675),MONTH(AN675),DAY(AN675))&lt;=$O$3),INDEX(Potentials!$A$1:$O$1000,MATCH(AM675,Potentials!$A$1:$A$1000,0),MATCH("Groupe",Potentials!$A$1:$O$1,0))=$A$2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,MATCH(AM675,Potentials!$A$1:$A$1000,0),MATCH("Groupe",Potentials!$A$1:$O$1,0))=$A$2,INDEX(Potentials!$A$1:$O$10000,MATCH(AM675,Potentials!$A$1:$A$1000,0),MATCH("Statut",Potentials!$A$1:$O$1,0))="9 - Perdu"),1,0))))</f>
      </c>
      <c r="AP675" s="47" t="str">
        <f>IF(AO675&lt;&gt;0,SUM($AO$4:AO675),0)</f>
      </c>
      <c r="AQ675" s="1"/>
      <c r="AR675" s="17"/>
      <c r="AT675" t="str">
        <f>IF(COUNTIF($AT$4:AT674,Potentials!B673)&gt;0,"",Potentials!B673)</f>
      </c>
      <c r="AU675" s="2" t="str">
        <f t="array" ref="AU675" aca="1" ca="1">IF($A$2="Tous",SUMPRODUCT((Potentials!$F$2:$F$2000)*(Potentials!$B$2:$B$2000=AT675)*(Potentials!$E$2:$E$2000&lt;&gt;"8 - Gagne")*(Potentials!$E$2:$E$2000&lt;&gt;"9 - Perdu")*(Potentials!$E$2:$E$2000&lt;&gt;"10 - Gele"))
+SUMPRODUCT((Potentials!$F$2:$F$2000=0)*(Potentials!$B$2:$B$2000=AT675)*(Potentials!$D$2:$D$2000)*(Potentials!$E$2:$E$2000&lt;&gt;"8 - Gagne")*(Potentials!$E$2:$E$2000&lt;&gt;"9 - Perdu")*(Potentials!$E$2:$E$2000&lt;&gt;"10 - Gele")),
SUMPRODUCT((Potentials!$F$2:$F$2000)*(Potentials!$B$2:$B$2000=AT675)*(Potentials!$E$2:$E$2000&lt;&gt;"8 - Gagne")*(Potentials!$E$2:$E$2000&lt;&gt;"9 - Perdu")*(Potentials!$E$2:$E$2000&lt;&gt;"10 - Gele")*(Potentials!$O$2:$O$2000=$A$2))
+SUMPRODUCT((Potentials!$F$2:$F$2000=0)*(Potentials!$B$2:$B$2000=AT675)*(Potentials!$D$2:$D$2000)*(Potentials!$E$2:$E$2000&lt;&gt;"8 - Gagne")*(Potentials!$E$2:$E$2000&lt;&gt;"9 - Perdu")*(Potentials!$E$2:$E$2000&lt;&gt;"10 - Gele")*(Potentials!$O$2:$O$2000=$A$2)))</f>
      </c>
      <c r="BA675" t="str">
        <f>Potentials!A673</f>
      </c>
      <c r="BB675" s="2" t="str">
        <f t="array" ref="BB675" aca="1" ca="1">IF($A$2="Tous",SUMPRODUCT((Potentials!$F$2:$F$2000)*(Potentials!$A$2:$A$2000=BA675)*(Potentials!$E$2:$E$2000&lt;&gt;"8 - Gagne")*(Potentials!$E$2:$E$2000&lt;&gt;"9 - Perdu")*(Potentials!$E$2:$E$2000&lt;&gt;"10 - Gele"))
+SUMPRODUCT((Potentials!$F$2:$F$2000=0)*(Potentials!$A$2:$A$2000=BA675)*(Potentials!$D$2:$D$2000)*(Potentials!$E$2:$E$2000&lt;&gt;"8 - Gagne")*(Potentials!$E$2:$E$2000&lt;&gt;"9 - Perdu")*(Potentials!$E$2:$E$2000&lt;&gt;"10 - Gele")),
SUMPRODUCT((Potentials!$F$2:$F$2000)*(Potentials!$A$2:$A$2000=BA675)*(Potentials!$E$2:$E$2000&lt;&gt;"8 - Gagne")*(Potentials!$E$2:$E$2000&lt;&gt;"9 - Perdu")*(Potentials!$E$2:$E$2000&lt;&gt;"10 - Gele")*(Potentials!$O$2:$O$2000=$A$2))
+SUMPRODUCT((Potentials!$F$2:$F$2000=0)*(Potentials!$A$2:$A$2000=BA675)*(Potentials!$D$2:$D$2000)*(Potentials!$E$2:$E$2000&lt;&gt;"8 - Gagne")*(Potentials!$E$2:$E$2000&lt;&gt;"9 - Perdu")*(Potentials!$E$2:$E$2000&lt;&gt;"10 - Gele")*(Potentials!$O$2:$O$2000=$A$2)))</f>
      </c>
    </row>
    <row r="676" spans="1:113">
      <c r="R676" t="str">
        <f>Potentials!A674</f>
      </c>
      <c r="S676" s="1" t="str">
        <f>Potentials!M674</f>
      </c>
      <c r="T676" s="47" t="str">
        <f>IF(INDEX(Potentials!$A$1:$O$1000,MATCH(R676,Potentials!$A$1:$A$1000,0),MATCH("Origine setup",Potentials!$A$1:$O$1,0))&lt;&gt;"",0,
IF($A$2="Tous",
IF(AND($R$2=0,$S$2=0,DATE(YEAR(S676),MONTH(S676),DAY(S676))&gt;=$O$6,(DATE(YEAR(S676),MONTH(S676),DAY(S676))&lt;=$O$3),LEFT(R676,3)="PRA"),1,
IF(AND($R$2&lt;&gt;0,$S$2&lt;&gt;0,DATE(YEAR(S676),MONTH(S676),DAY(S676))&gt;=$R$2,(DATE(YEAR(S676),MONTH(S676),DAY(S676))&lt;=$S$2),LEFT(R676,3)="PRA"),1,0)),
IF(AND($R$2=0,$S$2=0,DATE(YEAR(S676),MONTH(S676),DAY(S676))&gt;=$O$6,(DATE(YEAR(S676),MONTH(S676),DAY(S676))&lt;=$O$3),INDEX(Potentials!$A$1:$O$1000,MATCH(R676,Potentials!$A$1:$A$1000,0),MATCH("Groupe",Potentials!$A$1:$O$1,0))=$A$2,LEFT(R676,3)="PRA"),1,
IF(AND($R$2&lt;&gt;0,$S$2&lt;&gt;0,DATE(YEAR(S676),MONTH(S676),DAY(S676))&gt;=$R$2,(DATE(YEAR(S676),MONTH(S676),DAY(S676))&lt;=$S$2),INDEX(Potentials!$A$1:$O$1000,MATCH(R676,Potentials!$A$1:$A$1000,0),MATCH("Groupe",Potentials!$A$1:$O$1,0))=$A$2,LEFT(R676,3)="PRA"),1,0))))</f>
      </c>
      <c r="U676" s="47" t="str">
        <f>IF(T676&lt;&gt;0,SUM($T$4:T676),0)</f>
      </c>
      <c r="V676" s="1"/>
      <c r="W676" s="17"/>
      <c r="Y676" t="str">
        <f>Projects!A674</f>
      </c>
      <c r="Z676" s="1" t="str">
        <f>Projects!I674</f>
      </c>
      <c r="AA676" s="47" t="str">
        <f>IF($A$2="Tous",
IF(AND($Y$2=0,$Z$2=0,DATE(YEAR(Z676),MONTH(Z676),DAY(Z676))&gt;=$O$6,(DATE(YEAR(Z676),MONTH(Z676),DAY(Z676))&lt;=$O$3)),1,
IF(AND($Y$2&lt;&gt;0,$Z$2&lt;&gt;0,DATE(YEAR(Z676),MONTH(Z676),DAY(Z676))&gt;=$Y$2,(DATE(YEAR(Z676),MONTH(Z676),DAY(Z676))&lt;=$Z$2)),1,0)),
IF(AND($Y$2=0,$Z$2=0,DATE(YEAR(Z676),MONTH(Z676),DAY(Z676))&gt;=$O$6,(DATE(YEAR(Z676),MONTH(Z676),DAY(Z676))&lt;=$O$3),INDEX(Projects!$A$1:$O$1000,MATCH(Y676,Projects!$A$1:$A$1000,0),MATCH("Groupe",Projects!$A$1:$O$1,0))=$A$2),1,
IF(AND($Y$2&lt;&gt;0,$Z$2&lt;&gt;0,DATE(YEAR(Z676),MONTH(Z676),DAY(Z676))&gt;=$Y$2,(DATE(YEAR(Z676),MONTH(Z676),DAY(Z676))&lt;=$Z$2),INDEX(Projects!$A$1:$O$1000,MATCH(Y676,Projects!$A$1:$A$1000,0),MATCH("Groupe",Projects!$A$1:$O$1,0))=$A$2),1,0)))</f>
      </c>
      <c r="AB676" s="47" t="str">
        <f>IF(AA676&lt;&gt;0,SUM($AA$4:AA676),0)</f>
      </c>
      <c r="AC676" s="1"/>
      <c r="AD676" s="17"/>
      <c r="AF676" t="str">
        <f>Projects!A674</f>
      </c>
      <c r="AG676" s="1" t="str">
        <f>Projects!D674</f>
      </c>
      <c r="AH676" s="47" t="str">
        <f>IF($A$2="Tous",
IF(AND($AF$2=0,$AG$2=0,DATE(YEAR(AG676),MONTH(AG676),DAY(AG676))&gt;=$O$6,(DATE(YEAR(AG676),MONTH(AG676),DAY(AG676))&lt;=$O$3)),1,
IF(AND($AF$2&lt;&gt;0,$AG$2&lt;&gt;0,DATE(YEAR(AG676),MONTH(AG676),DAY(AG676))&gt;=$AF$2,(DATE(YEAR(AG676),MONTH(AG676),DAY(AG676))&lt;=$AG$2)),1,0)),
IF(AND($AF$2=0,$AG$2=0,DATE(YEAR(AG676),MONTH(AG676),DAY(AG676))&gt;=$O$6,(DATE(YEAR(AG676),MONTH(AG676),DAY(AG676))&lt;=$O$3),INDEX(Projects!$A$1:$O$1000,MATCH(AF676,Projects!$A$1:$A$1000,0),MATCH("Groupe",Projects!$A$1:$O$1,0))=$A$2),1,
IF(AND($AF$2&lt;&gt;0,$AG$2&lt;&gt;0,DATE(YEAR(AG676),MONTH(AG676),DAY(AG676))&gt;=$AF$2,(DATE(YEAR(AG676),MONTH(AG676),DAY(AG676))&lt;=$AG$2),INDEX(Projects!$A$1:$O$1000,MATCH(AF676,Projects!$A$1:$A$1000,0),MATCH("Groupe",Projects!$A$1:$O$1,0))=$A$2),1,0)))</f>
      </c>
      <c r="AI676" s="47" t="str">
        <f>IF(AH676&lt;&gt;0,SUM($AH$4:AH676),0)</f>
      </c>
      <c r="AJ676" s="1"/>
      <c r="AK676" s="17"/>
      <c r="AM676" t="str">
        <f>Potentials!A674</f>
      </c>
      <c r="AN676" s="1" t="str">
        <f>Potentials!L674</f>
      </c>
      <c r="AO676" s="47" t="str">
        <f>IF(INDEX(Potentials!$A$1:$O$1000,MATCH(R676,Potentials!$A$1:$A$1000,0),MATCH("Origine setup",Potentials!$A$1:$O$1,0))&lt;&gt;"",0,
IF($A$2="Tous",
IF(AND($AM$2=0,$AN$2=0,DATE(YEAR(AN676),MONTH(AN676),DAY(AN676))&gt;=$O$6,(DATE(YEAR(AN676),MONTH(AN676),DAY(AN676))&lt;=$O$3),INDEX(Potentials!$A$1:$O$10000,MATCH(AM676,Potentials!$A$1:$A$1000,0),MATCH("Statut",Potentials!$A$1:$O$1,0))="9 -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IF(AND($AM$2&lt;&gt;0,$AN$2&lt;&gt;0,DATE(YEAR(AN676),MONTH(AN676),DAY(AN676))&gt;=$AM$2,(DATE(YEAR(AN676),MONTH(AN676),DAY(AN676))&lt;=$AN$2),INDEX(Potentials!$A$1:$O$10000,MATCH(AM676,Potentials!$A$1:$A$1000,0),MATCH("Statut",Potentials!$A$1:$O$1,0))="9 - Perdu"),1,0)),
IF(AND($AM$2=0,$AN$2=0,DATE(YEAR(AN676),MONTH(AN676),DAY(AN676))&gt;=$O$6,(DATE(YEAR(AN676),MONTH(AN676),DAY(AN676))&lt;=$O$3),INDEX(Potentials!$A$1:$O$1000,MATCH(AM676,Potentials!$A$1:$A$1000,0),MATCH("Groupe",Potentials!$A$1:$O$1,0))=$A$2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,MATCH(AM676,Potentials!$A$1:$A$1000,0),MATCH("Groupe",Potentials!$A$1:$O$1,0))=$A$2,INDEX(Potentials!$A$1:$O$10000,MATCH(AM676,Potentials!$A$1:$A$1000,0),MATCH("Statut",Potentials!$A$1:$O$1,0))="9 - Perdu"),1,0))))</f>
      </c>
      <c r="AP676" s="47" t="str">
        <f>IF(AO676&lt;&gt;0,SUM($AO$4:AO676),0)</f>
      </c>
      <c r="AQ676" s="1"/>
      <c r="AR676" s="17"/>
      <c r="AT676" t="str">
        <f>IF(COUNTIF($AT$4:AT675,Potentials!B674)&gt;0,"",Potentials!B674)</f>
      </c>
      <c r="AU676" s="2" t="str">
        <f t="array" ref="AU676" aca="1" ca="1">IF($A$2="Tous",SUMPRODUCT((Potentials!$F$2:$F$2000)*(Potentials!$B$2:$B$2000=AT676)*(Potentials!$E$2:$E$2000&lt;&gt;"8 - Gagne")*(Potentials!$E$2:$E$2000&lt;&gt;"9 - Perdu")*(Potentials!$E$2:$E$2000&lt;&gt;"10 - Gele"))
+SUMPRODUCT((Potentials!$F$2:$F$2000=0)*(Potentials!$B$2:$B$2000=AT676)*(Potentials!$D$2:$D$2000)*(Potentials!$E$2:$E$2000&lt;&gt;"8 - Gagne")*(Potentials!$E$2:$E$2000&lt;&gt;"9 - Perdu")*(Potentials!$E$2:$E$2000&lt;&gt;"10 - Gele")),
SUMPRODUCT((Potentials!$F$2:$F$2000)*(Potentials!$B$2:$B$2000=AT676)*(Potentials!$E$2:$E$2000&lt;&gt;"8 - Gagne")*(Potentials!$E$2:$E$2000&lt;&gt;"9 - Perdu")*(Potentials!$E$2:$E$2000&lt;&gt;"10 - Gele")*(Potentials!$O$2:$O$2000=$A$2))
+SUMPRODUCT((Potentials!$F$2:$F$2000=0)*(Potentials!$B$2:$B$2000=AT676)*(Potentials!$D$2:$D$2000)*(Potentials!$E$2:$E$2000&lt;&gt;"8 - Gagne")*(Potentials!$E$2:$E$2000&lt;&gt;"9 - Perdu")*(Potentials!$E$2:$E$2000&lt;&gt;"10 - Gele")*(Potentials!$O$2:$O$2000=$A$2)))</f>
      </c>
      <c r="BA676" t="str">
        <f>Potentials!A674</f>
      </c>
      <c r="BB676" s="2" t="str">
        <f t="array" ref="BB676" aca="1" ca="1">IF($A$2="Tous",SUMPRODUCT((Potentials!$F$2:$F$2000)*(Potentials!$A$2:$A$2000=BA676)*(Potentials!$E$2:$E$2000&lt;&gt;"8 - Gagne")*(Potentials!$E$2:$E$2000&lt;&gt;"9 - Perdu")*(Potentials!$E$2:$E$2000&lt;&gt;"10 - Gele"))
+SUMPRODUCT((Potentials!$F$2:$F$2000=0)*(Potentials!$A$2:$A$2000=BA676)*(Potentials!$D$2:$D$2000)*(Potentials!$E$2:$E$2000&lt;&gt;"8 - Gagne")*(Potentials!$E$2:$E$2000&lt;&gt;"9 - Perdu")*(Potentials!$E$2:$E$2000&lt;&gt;"10 - Gele")),
SUMPRODUCT((Potentials!$F$2:$F$2000)*(Potentials!$A$2:$A$2000=BA676)*(Potentials!$E$2:$E$2000&lt;&gt;"8 - Gagne")*(Potentials!$E$2:$E$2000&lt;&gt;"9 - Perdu")*(Potentials!$E$2:$E$2000&lt;&gt;"10 - Gele")*(Potentials!$O$2:$O$2000=$A$2))
+SUMPRODUCT((Potentials!$F$2:$F$2000=0)*(Potentials!$A$2:$A$2000=BA676)*(Potentials!$D$2:$D$2000)*(Potentials!$E$2:$E$2000&lt;&gt;"8 - Gagne")*(Potentials!$E$2:$E$2000&lt;&gt;"9 - Perdu")*(Potentials!$E$2:$E$2000&lt;&gt;"10 - Gele")*(Potentials!$O$2:$O$2000=$A$2)))</f>
      </c>
    </row>
    <row r="677" spans="1:113">
      <c r="R677" t="str">
        <f>Potentials!A675</f>
      </c>
      <c r="S677" s="1" t="str">
        <f>Potentials!M675</f>
      </c>
      <c r="T677" s="47" t="str">
        <f>IF(INDEX(Potentials!$A$1:$O$1000,MATCH(R677,Potentials!$A$1:$A$1000,0),MATCH("Origine setup",Potentials!$A$1:$O$1,0))&lt;&gt;"",0,
IF($A$2="Tous",
IF(AND($R$2=0,$S$2=0,DATE(YEAR(S677),MONTH(S677),DAY(S677))&gt;=$O$6,(DATE(YEAR(S677),MONTH(S677),DAY(S677))&lt;=$O$3),LEFT(R677,3)="PRA"),1,
IF(AND($R$2&lt;&gt;0,$S$2&lt;&gt;0,DATE(YEAR(S677),MONTH(S677),DAY(S677))&gt;=$R$2,(DATE(YEAR(S677),MONTH(S677),DAY(S677))&lt;=$S$2),LEFT(R677,3)="PRA"),1,0)),
IF(AND($R$2=0,$S$2=0,DATE(YEAR(S677),MONTH(S677),DAY(S677))&gt;=$O$6,(DATE(YEAR(S677),MONTH(S677),DAY(S677))&lt;=$O$3),INDEX(Potentials!$A$1:$O$1000,MATCH(R677,Potentials!$A$1:$A$1000,0),MATCH("Groupe",Potentials!$A$1:$O$1,0))=$A$2,LEFT(R677,3)="PRA"),1,
IF(AND($R$2&lt;&gt;0,$S$2&lt;&gt;0,DATE(YEAR(S677),MONTH(S677),DAY(S677))&gt;=$R$2,(DATE(YEAR(S677),MONTH(S677),DAY(S677))&lt;=$S$2),INDEX(Potentials!$A$1:$O$1000,MATCH(R677,Potentials!$A$1:$A$1000,0),MATCH("Groupe",Potentials!$A$1:$O$1,0))=$A$2,LEFT(R677,3)="PRA"),1,0))))</f>
      </c>
      <c r="U677" s="47" t="str">
        <f>IF(T677&lt;&gt;0,SUM($T$4:T677),0)</f>
      </c>
      <c r="V677" s="1"/>
      <c r="W677" s="17"/>
      <c r="Y677" t="str">
        <f>Projects!A675</f>
      </c>
      <c r="Z677" s="1" t="str">
        <f>Projects!I675</f>
      </c>
      <c r="AA677" s="47" t="str">
        <f>IF($A$2="Tous",
IF(AND($Y$2=0,$Z$2=0,DATE(YEAR(Z677),MONTH(Z677),DAY(Z677))&gt;=$O$6,(DATE(YEAR(Z677),MONTH(Z677),DAY(Z677))&lt;=$O$3)),1,
IF(AND($Y$2&lt;&gt;0,$Z$2&lt;&gt;0,DATE(YEAR(Z677),MONTH(Z677),DAY(Z677))&gt;=$Y$2,(DATE(YEAR(Z677),MONTH(Z677),DAY(Z677))&lt;=$Z$2)),1,0)),
IF(AND($Y$2=0,$Z$2=0,DATE(YEAR(Z677),MONTH(Z677),DAY(Z677))&gt;=$O$6,(DATE(YEAR(Z677),MONTH(Z677),DAY(Z677))&lt;=$O$3),INDEX(Projects!$A$1:$O$1000,MATCH(Y677,Projects!$A$1:$A$1000,0),MATCH("Groupe",Projects!$A$1:$O$1,0))=$A$2),1,
IF(AND($Y$2&lt;&gt;0,$Z$2&lt;&gt;0,DATE(YEAR(Z677),MONTH(Z677),DAY(Z677))&gt;=$Y$2,(DATE(YEAR(Z677),MONTH(Z677),DAY(Z677))&lt;=$Z$2),INDEX(Projects!$A$1:$O$1000,MATCH(Y677,Projects!$A$1:$A$1000,0),MATCH("Groupe",Projects!$A$1:$O$1,0))=$A$2),1,0)))</f>
      </c>
      <c r="AB677" s="47" t="str">
        <f>IF(AA677&lt;&gt;0,SUM($AA$4:AA677),0)</f>
      </c>
      <c r="AC677" s="1"/>
      <c r="AD677" s="17"/>
      <c r="AF677" t="str">
        <f>Projects!A675</f>
      </c>
      <c r="AG677" s="1" t="str">
        <f>Projects!D675</f>
      </c>
      <c r="AH677" s="47" t="str">
        <f>IF($A$2="Tous",
IF(AND($AF$2=0,$AG$2=0,DATE(YEAR(AG677),MONTH(AG677),DAY(AG677))&gt;=$O$6,(DATE(YEAR(AG677),MONTH(AG677),DAY(AG677))&lt;=$O$3)),1,
IF(AND($AF$2&lt;&gt;0,$AG$2&lt;&gt;0,DATE(YEAR(AG677),MONTH(AG677),DAY(AG677))&gt;=$AF$2,(DATE(YEAR(AG677),MONTH(AG677),DAY(AG677))&lt;=$AG$2)),1,0)),
IF(AND($AF$2=0,$AG$2=0,DATE(YEAR(AG677),MONTH(AG677),DAY(AG677))&gt;=$O$6,(DATE(YEAR(AG677),MONTH(AG677),DAY(AG677))&lt;=$O$3),INDEX(Projects!$A$1:$O$1000,MATCH(AF677,Projects!$A$1:$A$1000,0),MATCH("Groupe",Projects!$A$1:$O$1,0))=$A$2),1,
IF(AND($AF$2&lt;&gt;0,$AG$2&lt;&gt;0,DATE(YEAR(AG677),MONTH(AG677),DAY(AG677))&gt;=$AF$2,(DATE(YEAR(AG677),MONTH(AG677),DAY(AG677))&lt;=$AG$2),INDEX(Projects!$A$1:$O$1000,MATCH(AF677,Projects!$A$1:$A$1000,0),MATCH("Groupe",Projects!$A$1:$O$1,0))=$A$2),1,0)))</f>
      </c>
      <c r="AI677" s="47" t="str">
        <f>IF(AH677&lt;&gt;0,SUM($AH$4:AH677),0)</f>
      </c>
      <c r="AJ677" s="1"/>
      <c r="AK677" s="17"/>
      <c r="AM677" t="str">
        <f>Potentials!A675</f>
      </c>
      <c r="AN677" s="1" t="str">
        <f>Potentials!L675</f>
      </c>
      <c r="AO677" s="47" t="str">
        <f>IF(INDEX(Potentials!$A$1:$O$1000,MATCH(R677,Potentials!$A$1:$A$1000,0),MATCH("Origine setup",Potentials!$A$1:$O$1,0))&lt;&gt;"",0,
IF($A$2="Tous",
IF(AND($AM$2=0,$AN$2=0,DATE(YEAR(AN677),MONTH(AN677),DAY(AN677))&gt;=$O$6,(DATE(YEAR(AN677),MONTH(AN677),DAY(AN677))&lt;=$O$3),INDEX(Potentials!$A$1:$O$10000,MATCH(AM677,Potentials!$A$1:$A$1000,0),MATCH("Statut",Potentials!$A$1:$O$1,0))="9 -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IF(AND($AM$2&lt;&gt;0,$AN$2&lt;&gt;0,DATE(YEAR(AN677),MONTH(AN677),DAY(AN677))&gt;=$AM$2,(DATE(YEAR(AN677),MONTH(AN677),DAY(AN677))&lt;=$AN$2),INDEX(Potentials!$A$1:$O$10000,MATCH(AM677,Potentials!$A$1:$A$1000,0),MATCH("Statut",Potentials!$A$1:$O$1,0))="9 - Perdu"),1,0)),
IF(AND($AM$2=0,$AN$2=0,DATE(YEAR(AN677),MONTH(AN677),DAY(AN677))&gt;=$O$6,(DATE(YEAR(AN677),MONTH(AN677),DAY(AN677))&lt;=$O$3),INDEX(Potentials!$A$1:$O$1000,MATCH(AM677,Potentials!$A$1:$A$1000,0),MATCH("Groupe",Potentials!$A$1:$O$1,0))=$A$2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,MATCH(AM677,Potentials!$A$1:$A$1000,0),MATCH("Groupe",Potentials!$A$1:$O$1,0))=$A$2,INDEX(Potentials!$A$1:$O$10000,MATCH(AM677,Potentials!$A$1:$A$1000,0),MATCH("Statut",Potentials!$A$1:$O$1,0))="9 - Perdu"),1,0))))</f>
      </c>
      <c r="AP677" s="47" t="str">
        <f>IF(AO677&lt;&gt;0,SUM($AO$4:AO677),0)</f>
      </c>
      <c r="AQ677" s="1"/>
      <c r="AR677" s="17"/>
      <c r="AT677" t="str">
        <f>IF(COUNTIF($AT$4:AT676,Potentials!B675)&gt;0,"",Potentials!B675)</f>
      </c>
      <c r="AU677" s="2" t="str">
        <f t="array" ref="AU677" aca="1" ca="1">IF($A$2="Tous",SUMPRODUCT((Potentials!$F$2:$F$2000)*(Potentials!$B$2:$B$2000=AT677)*(Potentials!$E$2:$E$2000&lt;&gt;"8 - Gagne")*(Potentials!$E$2:$E$2000&lt;&gt;"9 - Perdu")*(Potentials!$E$2:$E$2000&lt;&gt;"10 - Gele"))
+SUMPRODUCT((Potentials!$F$2:$F$2000=0)*(Potentials!$B$2:$B$2000=AT677)*(Potentials!$D$2:$D$2000)*(Potentials!$E$2:$E$2000&lt;&gt;"8 - Gagne")*(Potentials!$E$2:$E$2000&lt;&gt;"9 - Perdu")*(Potentials!$E$2:$E$2000&lt;&gt;"10 - Gele")),
SUMPRODUCT((Potentials!$F$2:$F$2000)*(Potentials!$B$2:$B$2000=AT677)*(Potentials!$E$2:$E$2000&lt;&gt;"8 - Gagne")*(Potentials!$E$2:$E$2000&lt;&gt;"9 - Perdu")*(Potentials!$E$2:$E$2000&lt;&gt;"10 - Gele")*(Potentials!$O$2:$O$2000=$A$2))
+SUMPRODUCT((Potentials!$F$2:$F$2000=0)*(Potentials!$B$2:$B$2000=AT677)*(Potentials!$D$2:$D$2000)*(Potentials!$E$2:$E$2000&lt;&gt;"8 - Gagne")*(Potentials!$E$2:$E$2000&lt;&gt;"9 - Perdu")*(Potentials!$E$2:$E$2000&lt;&gt;"10 - Gele")*(Potentials!$O$2:$O$2000=$A$2)))</f>
      </c>
      <c r="BA677" t="str">
        <f>Potentials!A675</f>
      </c>
      <c r="BB677" s="2" t="str">
        <f t="array" ref="BB677" aca="1" ca="1">IF($A$2="Tous",SUMPRODUCT((Potentials!$F$2:$F$2000)*(Potentials!$A$2:$A$2000=BA677)*(Potentials!$E$2:$E$2000&lt;&gt;"8 - Gagne")*(Potentials!$E$2:$E$2000&lt;&gt;"9 - Perdu")*(Potentials!$E$2:$E$2000&lt;&gt;"10 - Gele"))
+SUMPRODUCT((Potentials!$F$2:$F$2000=0)*(Potentials!$A$2:$A$2000=BA677)*(Potentials!$D$2:$D$2000)*(Potentials!$E$2:$E$2000&lt;&gt;"8 - Gagne")*(Potentials!$E$2:$E$2000&lt;&gt;"9 - Perdu")*(Potentials!$E$2:$E$2000&lt;&gt;"10 - Gele")),
SUMPRODUCT((Potentials!$F$2:$F$2000)*(Potentials!$A$2:$A$2000=BA677)*(Potentials!$E$2:$E$2000&lt;&gt;"8 - Gagne")*(Potentials!$E$2:$E$2000&lt;&gt;"9 - Perdu")*(Potentials!$E$2:$E$2000&lt;&gt;"10 - Gele")*(Potentials!$O$2:$O$2000=$A$2))
+SUMPRODUCT((Potentials!$F$2:$F$2000=0)*(Potentials!$A$2:$A$2000=BA677)*(Potentials!$D$2:$D$2000)*(Potentials!$E$2:$E$2000&lt;&gt;"8 - Gagne")*(Potentials!$E$2:$E$2000&lt;&gt;"9 - Perdu")*(Potentials!$E$2:$E$2000&lt;&gt;"10 - Gele")*(Potentials!$O$2:$O$2000=$A$2)))</f>
      </c>
    </row>
    <row r="678" spans="1:113">
      <c r="R678" t="str">
        <f>Potentials!A676</f>
      </c>
      <c r="S678" s="1" t="str">
        <f>Potentials!M676</f>
      </c>
      <c r="T678" s="47" t="str">
        <f>IF(INDEX(Potentials!$A$1:$O$1000,MATCH(R678,Potentials!$A$1:$A$1000,0),MATCH("Origine setup",Potentials!$A$1:$O$1,0))&lt;&gt;"",0,
IF($A$2="Tous",
IF(AND($R$2=0,$S$2=0,DATE(YEAR(S678),MONTH(S678),DAY(S678))&gt;=$O$6,(DATE(YEAR(S678),MONTH(S678),DAY(S678))&lt;=$O$3),LEFT(R678,3)="PRA"),1,
IF(AND($R$2&lt;&gt;0,$S$2&lt;&gt;0,DATE(YEAR(S678),MONTH(S678),DAY(S678))&gt;=$R$2,(DATE(YEAR(S678),MONTH(S678),DAY(S678))&lt;=$S$2),LEFT(R678,3)="PRA"),1,0)),
IF(AND($R$2=0,$S$2=0,DATE(YEAR(S678),MONTH(S678),DAY(S678))&gt;=$O$6,(DATE(YEAR(S678),MONTH(S678),DAY(S678))&lt;=$O$3),INDEX(Potentials!$A$1:$O$1000,MATCH(R678,Potentials!$A$1:$A$1000,0),MATCH("Groupe",Potentials!$A$1:$O$1,0))=$A$2,LEFT(R678,3)="PRA"),1,
IF(AND($R$2&lt;&gt;0,$S$2&lt;&gt;0,DATE(YEAR(S678),MONTH(S678),DAY(S678))&gt;=$R$2,(DATE(YEAR(S678),MONTH(S678),DAY(S678))&lt;=$S$2),INDEX(Potentials!$A$1:$O$1000,MATCH(R678,Potentials!$A$1:$A$1000,0),MATCH("Groupe",Potentials!$A$1:$O$1,0))=$A$2,LEFT(R678,3)="PRA"),1,0))))</f>
      </c>
      <c r="U678" s="47" t="str">
        <f>IF(T678&lt;&gt;0,SUM($T$4:T678),0)</f>
      </c>
      <c r="V678" s="1"/>
      <c r="W678" s="17"/>
      <c r="Y678" t="str">
        <f>Projects!A676</f>
      </c>
      <c r="Z678" s="1" t="str">
        <f>Projects!I676</f>
      </c>
      <c r="AA678" s="47" t="str">
        <f>IF($A$2="Tous",
IF(AND($Y$2=0,$Z$2=0,DATE(YEAR(Z678),MONTH(Z678),DAY(Z678))&gt;=$O$6,(DATE(YEAR(Z678),MONTH(Z678),DAY(Z678))&lt;=$O$3)),1,
IF(AND($Y$2&lt;&gt;0,$Z$2&lt;&gt;0,DATE(YEAR(Z678),MONTH(Z678),DAY(Z678))&gt;=$Y$2,(DATE(YEAR(Z678),MONTH(Z678),DAY(Z678))&lt;=$Z$2)),1,0)),
IF(AND($Y$2=0,$Z$2=0,DATE(YEAR(Z678),MONTH(Z678),DAY(Z678))&gt;=$O$6,(DATE(YEAR(Z678),MONTH(Z678),DAY(Z678))&lt;=$O$3),INDEX(Projects!$A$1:$O$1000,MATCH(Y678,Projects!$A$1:$A$1000,0),MATCH("Groupe",Projects!$A$1:$O$1,0))=$A$2),1,
IF(AND($Y$2&lt;&gt;0,$Z$2&lt;&gt;0,DATE(YEAR(Z678),MONTH(Z678),DAY(Z678))&gt;=$Y$2,(DATE(YEAR(Z678),MONTH(Z678),DAY(Z678))&lt;=$Z$2),INDEX(Projects!$A$1:$O$1000,MATCH(Y678,Projects!$A$1:$A$1000,0),MATCH("Groupe",Projects!$A$1:$O$1,0))=$A$2),1,0)))</f>
      </c>
      <c r="AB678" s="47" t="str">
        <f>IF(AA678&lt;&gt;0,SUM($AA$4:AA678),0)</f>
      </c>
      <c r="AC678" s="1"/>
      <c r="AD678" s="17"/>
      <c r="AF678" t="str">
        <f>Projects!A676</f>
      </c>
      <c r="AG678" s="1" t="str">
        <f>Projects!D676</f>
      </c>
      <c r="AH678" s="47" t="str">
        <f>IF($A$2="Tous",
IF(AND($AF$2=0,$AG$2=0,DATE(YEAR(AG678),MONTH(AG678),DAY(AG678))&gt;=$O$6,(DATE(YEAR(AG678),MONTH(AG678),DAY(AG678))&lt;=$O$3)),1,
IF(AND($AF$2&lt;&gt;0,$AG$2&lt;&gt;0,DATE(YEAR(AG678),MONTH(AG678),DAY(AG678))&gt;=$AF$2,(DATE(YEAR(AG678),MONTH(AG678),DAY(AG678))&lt;=$AG$2)),1,0)),
IF(AND($AF$2=0,$AG$2=0,DATE(YEAR(AG678),MONTH(AG678),DAY(AG678))&gt;=$O$6,(DATE(YEAR(AG678),MONTH(AG678),DAY(AG678))&lt;=$O$3),INDEX(Projects!$A$1:$O$1000,MATCH(AF678,Projects!$A$1:$A$1000,0),MATCH("Groupe",Projects!$A$1:$O$1,0))=$A$2),1,
IF(AND($AF$2&lt;&gt;0,$AG$2&lt;&gt;0,DATE(YEAR(AG678),MONTH(AG678),DAY(AG678))&gt;=$AF$2,(DATE(YEAR(AG678),MONTH(AG678),DAY(AG678))&lt;=$AG$2),INDEX(Projects!$A$1:$O$1000,MATCH(AF678,Projects!$A$1:$A$1000,0),MATCH("Groupe",Projects!$A$1:$O$1,0))=$A$2),1,0)))</f>
      </c>
      <c r="AI678" s="47" t="str">
        <f>IF(AH678&lt;&gt;0,SUM($AH$4:AH678),0)</f>
      </c>
      <c r="AJ678" s="1"/>
      <c r="AK678" s="17"/>
      <c r="AM678" t="str">
        <f>Potentials!A676</f>
      </c>
      <c r="AN678" s="1" t="str">
        <f>Potentials!L676</f>
      </c>
      <c r="AO678" s="47" t="str">
        <f>IF(INDEX(Potentials!$A$1:$O$1000,MATCH(R678,Potentials!$A$1:$A$1000,0),MATCH("Origine setup",Potentials!$A$1:$O$1,0))&lt;&gt;"",0,
IF($A$2="Tous",
IF(AND($AM$2=0,$AN$2=0,DATE(YEAR(AN678),MONTH(AN678),DAY(AN678))&gt;=$O$6,(DATE(YEAR(AN678),MONTH(AN678),DAY(AN678))&lt;=$O$3),INDEX(Potentials!$A$1:$O$10000,MATCH(AM678,Potentials!$A$1:$A$1000,0),MATCH("Statut",Potentials!$A$1:$O$1,0))="9 -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IF(AND($AM$2&lt;&gt;0,$AN$2&lt;&gt;0,DATE(YEAR(AN678),MONTH(AN678),DAY(AN678))&gt;=$AM$2,(DATE(YEAR(AN678),MONTH(AN678),DAY(AN678))&lt;=$AN$2),INDEX(Potentials!$A$1:$O$10000,MATCH(AM678,Potentials!$A$1:$A$1000,0),MATCH("Statut",Potentials!$A$1:$O$1,0))="9 - Perdu"),1,0)),
IF(AND($AM$2=0,$AN$2=0,DATE(YEAR(AN678),MONTH(AN678),DAY(AN678))&gt;=$O$6,(DATE(YEAR(AN678),MONTH(AN678),DAY(AN678))&lt;=$O$3),INDEX(Potentials!$A$1:$O$1000,MATCH(AM678,Potentials!$A$1:$A$1000,0),MATCH("Groupe",Potentials!$A$1:$O$1,0))=$A$2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,MATCH(AM678,Potentials!$A$1:$A$1000,0),MATCH("Groupe",Potentials!$A$1:$O$1,0))=$A$2,INDEX(Potentials!$A$1:$O$10000,MATCH(AM678,Potentials!$A$1:$A$1000,0),MATCH("Statut",Potentials!$A$1:$O$1,0))="9 - Perdu"),1,0))))</f>
      </c>
      <c r="AP678" s="47" t="str">
        <f>IF(AO678&lt;&gt;0,SUM($AO$4:AO678),0)</f>
      </c>
      <c r="AQ678" s="1"/>
      <c r="AR678" s="17"/>
      <c r="AT678" t="str">
        <f>IF(COUNTIF($AT$4:AT677,Potentials!B676)&gt;0,"",Potentials!B676)</f>
      </c>
      <c r="AU678" s="2" t="str">
        <f t="array" ref="AU678" aca="1" ca="1">IF($A$2="Tous",SUMPRODUCT((Potentials!$F$2:$F$2000)*(Potentials!$B$2:$B$2000=AT678)*(Potentials!$E$2:$E$2000&lt;&gt;"8 - Gagne")*(Potentials!$E$2:$E$2000&lt;&gt;"9 - Perdu")*(Potentials!$E$2:$E$2000&lt;&gt;"10 - Gele"))
+SUMPRODUCT((Potentials!$F$2:$F$2000=0)*(Potentials!$B$2:$B$2000=AT678)*(Potentials!$D$2:$D$2000)*(Potentials!$E$2:$E$2000&lt;&gt;"8 - Gagne")*(Potentials!$E$2:$E$2000&lt;&gt;"9 - Perdu")*(Potentials!$E$2:$E$2000&lt;&gt;"10 - Gele")),
SUMPRODUCT((Potentials!$F$2:$F$2000)*(Potentials!$B$2:$B$2000=AT678)*(Potentials!$E$2:$E$2000&lt;&gt;"8 - Gagne")*(Potentials!$E$2:$E$2000&lt;&gt;"9 - Perdu")*(Potentials!$E$2:$E$2000&lt;&gt;"10 - Gele")*(Potentials!$O$2:$O$2000=$A$2))
+SUMPRODUCT((Potentials!$F$2:$F$2000=0)*(Potentials!$B$2:$B$2000=AT678)*(Potentials!$D$2:$D$2000)*(Potentials!$E$2:$E$2000&lt;&gt;"8 - Gagne")*(Potentials!$E$2:$E$2000&lt;&gt;"9 - Perdu")*(Potentials!$E$2:$E$2000&lt;&gt;"10 - Gele")*(Potentials!$O$2:$O$2000=$A$2)))</f>
      </c>
      <c r="BA678" t="str">
        <f>Potentials!A676</f>
      </c>
      <c r="BB678" s="2" t="str">
        <f t="array" ref="BB678" aca="1" ca="1">IF($A$2="Tous",SUMPRODUCT((Potentials!$F$2:$F$2000)*(Potentials!$A$2:$A$2000=BA678)*(Potentials!$E$2:$E$2000&lt;&gt;"8 - Gagne")*(Potentials!$E$2:$E$2000&lt;&gt;"9 - Perdu")*(Potentials!$E$2:$E$2000&lt;&gt;"10 - Gele"))
+SUMPRODUCT((Potentials!$F$2:$F$2000=0)*(Potentials!$A$2:$A$2000=BA678)*(Potentials!$D$2:$D$2000)*(Potentials!$E$2:$E$2000&lt;&gt;"8 - Gagne")*(Potentials!$E$2:$E$2000&lt;&gt;"9 - Perdu")*(Potentials!$E$2:$E$2000&lt;&gt;"10 - Gele")),
SUMPRODUCT((Potentials!$F$2:$F$2000)*(Potentials!$A$2:$A$2000=BA678)*(Potentials!$E$2:$E$2000&lt;&gt;"8 - Gagne")*(Potentials!$E$2:$E$2000&lt;&gt;"9 - Perdu")*(Potentials!$E$2:$E$2000&lt;&gt;"10 - Gele")*(Potentials!$O$2:$O$2000=$A$2))
+SUMPRODUCT((Potentials!$F$2:$F$2000=0)*(Potentials!$A$2:$A$2000=BA678)*(Potentials!$D$2:$D$2000)*(Potentials!$E$2:$E$2000&lt;&gt;"8 - Gagne")*(Potentials!$E$2:$E$2000&lt;&gt;"9 - Perdu")*(Potentials!$E$2:$E$2000&lt;&gt;"10 - Gele")*(Potentials!$O$2:$O$2000=$A$2)))</f>
      </c>
    </row>
    <row r="679" spans="1:113">
      <c r="R679" t="str">
        <f>Potentials!A677</f>
      </c>
      <c r="S679" s="1" t="str">
        <f>Potentials!M677</f>
      </c>
      <c r="T679" s="47" t="str">
        <f>IF(INDEX(Potentials!$A$1:$O$1000,MATCH(R679,Potentials!$A$1:$A$1000,0),MATCH("Origine setup",Potentials!$A$1:$O$1,0))&lt;&gt;"",0,
IF($A$2="Tous",
IF(AND($R$2=0,$S$2=0,DATE(YEAR(S679),MONTH(S679),DAY(S679))&gt;=$O$6,(DATE(YEAR(S679),MONTH(S679),DAY(S679))&lt;=$O$3),LEFT(R679,3)="PRA"),1,
IF(AND($R$2&lt;&gt;0,$S$2&lt;&gt;0,DATE(YEAR(S679),MONTH(S679),DAY(S679))&gt;=$R$2,(DATE(YEAR(S679),MONTH(S679),DAY(S679))&lt;=$S$2),LEFT(R679,3)="PRA"),1,0)),
IF(AND($R$2=0,$S$2=0,DATE(YEAR(S679),MONTH(S679),DAY(S679))&gt;=$O$6,(DATE(YEAR(S679),MONTH(S679),DAY(S679))&lt;=$O$3),INDEX(Potentials!$A$1:$O$1000,MATCH(R679,Potentials!$A$1:$A$1000,0),MATCH("Groupe",Potentials!$A$1:$O$1,0))=$A$2,LEFT(R679,3)="PRA"),1,
IF(AND($R$2&lt;&gt;0,$S$2&lt;&gt;0,DATE(YEAR(S679),MONTH(S679),DAY(S679))&gt;=$R$2,(DATE(YEAR(S679),MONTH(S679),DAY(S679))&lt;=$S$2),INDEX(Potentials!$A$1:$O$1000,MATCH(R679,Potentials!$A$1:$A$1000,0),MATCH("Groupe",Potentials!$A$1:$O$1,0))=$A$2,LEFT(R679,3)="PRA"),1,0))))</f>
      </c>
      <c r="U679" s="47" t="str">
        <f>IF(T679&lt;&gt;0,SUM($T$4:T679),0)</f>
      </c>
      <c r="V679" s="1"/>
      <c r="W679" s="17"/>
      <c r="Y679" t="str">
        <f>Projects!A677</f>
      </c>
      <c r="Z679" s="1" t="str">
        <f>Projects!I677</f>
      </c>
      <c r="AA679" s="47" t="str">
        <f>IF($A$2="Tous",
IF(AND($Y$2=0,$Z$2=0,DATE(YEAR(Z679),MONTH(Z679),DAY(Z679))&gt;=$O$6,(DATE(YEAR(Z679),MONTH(Z679),DAY(Z679))&lt;=$O$3)),1,
IF(AND($Y$2&lt;&gt;0,$Z$2&lt;&gt;0,DATE(YEAR(Z679),MONTH(Z679),DAY(Z679))&gt;=$Y$2,(DATE(YEAR(Z679),MONTH(Z679),DAY(Z679))&lt;=$Z$2)),1,0)),
IF(AND($Y$2=0,$Z$2=0,DATE(YEAR(Z679),MONTH(Z679),DAY(Z679))&gt;=$O$6,(DATE(YEAR(Z679),MONTH(Z679),DAY(Z679))&lt;=$O$3),INDEX(Projects!$A$1:$O$1000,MATCH(Y679,Projects!$A$1:$A$1000,0),MATCH("Groupe",Projects!$A$1:$O$1,0))=$A$2),1,
IF(AND($Y$2&lt;&gt;0,$Z$2&lt;&gt;0,DATE(YEAR(Z679),MONTH(Z679),DAY(Z679))&gt;=$Y$2,(DATE(YEAR(Z679),MONTH(Z679),DAY(Z679))&lt;=$Z$2),INDEX(Projects!$A$1:$O$1000,MATCH(Y679,Projects!$A$1:$A$1000,0),MATCH("Groupe",Projects!$A$1:$O$1,0))=$A$2),1,0)))</f>
      </c>
      <c r="AB679" s="47" t="str">
        <f>IF(AA679&lt;&gt;0,SUM($AA$4:AA679),0)</f>
      </c>
      <c r="AC679" s="1"/>
      <c r="AD679" s="17"/>
      <c r="AF679" t="str">
        <f>Projects!A677</f>
      </c>
      <c r="AG679" s="1" t="str">
        <f>Projects!D677</f>
      </c>
      <c r="AH679" s="47" t="str">
        <f>IF($A$2="Tous",
IF(AND($AF$2=0,$AG$2=0,DATE(YEAR(AG679),MONTH(AG679),DAY(AG679))&gt;=$O$6,(DATE(YEAR(AG679),MONTH(AG679),DAY(AG679))&lt;=$O$3)),1,
IF(AND($AF$2&lt;&gt;0,$AG$2&lt;&gt;0,DATE(YEAR(AG679),MONTH(AG679),DAY(AG679))&gt;=$AF$2,(DATE(YEAR(AG679),MONTH(AG679),DAY(AG679))&lt;=$AG$2)),1,0)),
IF(AND($AF$2=0,$AG$2=0,DATE(YEAR(AG679),MONTH(AG679),DAY(AG679))&gt;=$O$6,(DATE(YEAR(AG679),MONTH(AG679),DAY(AG679))&lt;=$O$3),INDEX(Projects!$A$1:$O$1000,MATCH(AF679,Projects!$A$1:$A$1000,0),MATCH("Groupe",Projects!$A$1:$O$1,0))=$A$2),1,
IF(AND($AF$2&lt;&gt;0,$AG$2&lt;&gt;0,DATE(YEAR(AG679),MONTH(AG679),DAY(AG679))&gt;=$AF$2,(DATE(YEAR(AG679),MONTH(AG679),DAY(AG679))&lt;=$AG$2),INDEX(Projects!$A$1:$O$1000,MATCH(AF679,Projects!$A$1:$A$1000,0),MATCH("Groupe",Projects!$A$1:$O$1,0))=$A$2),1,0)))</f>
      </c>
      <c r="AI679" s="47" t="str">
        <f>IF(AH679&lt;&gt;0,SUM($AH$4:AH679),0)</f>
      </c>
      <c r="AJ679" s="1"/>
      <c r="AK679" s="17"/>
      <c r="AM679" t="str">
        <f>Potentials!A677</f>
      </c>
      <c r="AN679" s="1" t="str">
        <f>Potentials!L677</f>
      </c>
      <c r="AO679" s="47" t="str">
        <f>IF(INDEX(Potentials!$A$1:$O$1000,MATCH(R679,Potentials!$A$1:$A$1000,0),MATCH("Origine setup",Potentials!$A$1:$O$1,0))&lt;&gt;"",0,
IF($A$2="Tous",
IF(AND($AM$2=0,$AN$2=0,DATE(YEAR(AN679),MONTH(AN679),DAY(AN679))&gt;=$O$6,(DATE(YEAR(AN679),MONTH(AN679),DAY(AN679))&lt;=$O$3),INDEX(Potentials!$A$1:$O$10000,MATCH(AM679,Potentials!$A$1:$A$1000,0),MATCH("Statut",Potentials!$A$1:$O$1,0))="9 -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IF(AND($AM$2&lt;&gt;0,$AN$2&lt;&gt;0,DATE(YEAR(AN679),MONTH(AN679),DAY(AN679))&gt;=$AM$2,(DATE(YEAR(AN679),MONTH(AN679),DAY(AN679))&lt;=$AN$2),INDEX(Potentials!$A$1:$O$10000,MATCH(AM679,Potentials!$A$1:$A$1000,0),MATCH("Statut",Potentials!$A$1:$O$1,0))="9 - Perdu"),1,0)),
IF(AND($AM$2=0,$AN$2=0,DATE(YEAR(AN679),MONTH(AN679),DAY(AN679))&gt;=$O$6,(DATE(YEAR(AN679),MONTH(AN679),DAY(AN679))&lt;=$O$3),INDEX(Potentials!$A$1:$O$1000,MATCH(AM679,Potentials!$A$1:$A$1000,0),MATCH("Groupe",Potentials!$A$1:$O$1,0))=$A$2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,MATCH(AM679,Potentials!$A$1:$A$1000,0),MATCH("Groupe",Potentials!$A$1:$O$1,0))=$A$2,INDEX(Potentials!$A$1:$O$10000,MATCH(AM679,Potentials!$A$1:$A$1000,0),MATCH("Statut",Potentials!$A$1:$O$1,0))="9 - Perdu"),1,0))))</f>
      </c>
      <c r="AP679" s="47" t="str">
        <f>IF(AO679&lt;&gt;0,SUM($AO$4:AO679),0)</f>
      </c>
      <c r="AQ679" s="1"/>
      <c r="AR679" s="17"/>
      <c r="AT679" t="str">
        <f>IF(COUNTIF($AT$4:AT678,Potentials!B677)&gt;0,"",Potentials!B677)</f>
      </c>
      <c r="AU679" s="2" t="str">
        <f t="array" ref="AU679" aca="1" ca="1">IF($A$2="Tous",SUMPRODUCT((Potentials!$F$2:$F$2000)*(Potentials!$B$2:$B$2000=AT679)*(Potentials!$E$2:$E$2000&lt;&gt;"8 - Gagne")*(Potentials!$E$2:$E$2000&lt;&gt;"9 - Perdu")*(Potentials!$E$2:$E$2000&lt;&gt;"10 - Gele"))
+SUMPRODUCT((Potentials!$F$2:$F$2000=0)*(Potentials!$B$2:$B$2000=AT679)*(Potentials!$D$2:$D$2000)*(Potentials!$E$2:$E$2000&lt;&gt;"8 - Gagne")*(Potentials!$E$2:$E$2000&lt;&gt;"9 - Perdu")*(Potentials!$E$2:$E$2000&lt;&gt;"10 - Gele")),
SUMPRODUCT((Potentials!$F$2:$F$2000)*(Potentials!$B$2:$B$2000=AT679)*(Potentials!$E$2:$E$2000&lt;&gt;"8 - Gagne")*(Potentials!$E$2:$E$2000&lt;&gt;"9 - Perdu")*(Potentials!$E$2:$E$2000&lt;&gt;"10 - Gele")*(Potentials!$O$2:$O$2000=$A$2))
+SUMPRODUCT((Potentials!$F$2:$F$2000=0)*(Potentials!$B$2:$B$2000=AT679)*(Potentials!$D$2:$D$2000)*(Potentials!$E$2:$E$2000&lt;&gt;"8 - Gagne")*(Potentials!$E$2:$E$2000&lt;&gt;"9 - Perdu")*(Potentials!$E$2:$E$2000&lt;&gt;"10 - Gele")*(Potentials!$O$2:$O$2000=$A$2)))</f>
      </c>
      <c r="BA679" t="str">
        <f>Potentials!A677</f>
      </c>
      <c r="BB679" s="2" t="str">
        <f t="array" ref="BB679" aca="1" ca="1">IF($A$2="Tous",SUMPRODUCT((Potentials!$F$2:$F$2000)*(Potentials!$A$2:$A$2000=BA679)*(Potentials!$E$2:$E$2000&lt;&gt;"8 - Gagne")*(Potentials!$E$2:$E$2000&lt;&gt;"9 - Perdu")*(Potentials!$E$2:$E$2000&lt;&gt;"10 - Gele"))
+SUMPRODUCT((Potentials!$F$2:$F$2000=0)*(Potentials!$A$2:$A$2000=BA679)*(Potentials!$D$2:$D$2000)*(Potentials!$E$2:$E$2000&lt;&gt;"8 - Gagne")*(Potentials!$E$2:$E$2000&lt;&gt;"9 - Perdu")*(Potentials!$E$2:$E$2000&lt;&gt;"10 - Gele")),
SUMPRODUCT((Potentials!$F$2:$F$2000)*(Potentials!$A$2:$A$2000=BA679)*(Potentials!$E$2:$E$2000&lt;&gt;"8 - Gagne")*(Potentials!$E$2:$E$2000&lt;&gt;"9 - Perdu")*(Potentials!$E$2:$E$2000&lt;&gt;"10 - Gele")*(Potentials!$O$2:$O$2000=$A$2))
+SUMPRODUCT((Potentials!$F$2:$F$2000=0)*(Potentials!$A$2:$A$2000=BA679)*(Potentials!$D$2:$D$2000)*(Potentials!$E$2:$E$2000&lt;&gt;"8 - Gagne")*(Potentials!$E$2:$E$2000&lt;&gt;"9 - Perdu")*(Potentials!$E$2:$E$2000&lt;&gt;"10 - Gele")*(Potentials!$O$2:$O$2000=$A$2)))</f>
      </c>
    </row>
    <row r="680" spans="1:113">
      <c r="R680" t="str">
        <f>Potentials!A678</f>
      </c>
      <c r="S680" s="1" t="str">
        <f>Potentials!M678</f>
      </c>
      <c r="T680" s="47" t="str">
        <f>IF(INDEX(Potentials!$A$1:$O$1000,MATCH(R680,Potentials!$A$1:$A$1000,0),MATCH("Origine setup",Potentials!$A$1:$O$1,0))&lt;&gt;"",0,
IF($A$2="Tous",
IF(AND($R$2=0,$S$2=0,DATE(YEAR(S680),MONTH(S680),DAY(S680))&gt;=$O$6,(DATE(YEAR(S680),MONTH(S680),DAY(S680))&lt;=$O$3),LEFT(R680,3)="PRA"),1,
IF(AND($R$2&lt;&gt;0,$S$2&lt;&gt;0,DATE(YEAR(S680),MONTH(S680),DAY(S680))&gt;=$R$2,(DATE(YEAR(S680),MONTH(S680),DAY(S680))&lt;=$S$2),LEFT(R680,3)="PRA"),1,0)),
IF(AND($R$2=0,$S$2=0,DATE(YEAR(S680),MONTH(S680),DAY(S680))&gt;=$O$6,(DATE(YEAR(S680),MONTH(S680),DAY(S680))&lt;=$O$3),INDEX(Potentials!$A$1:$O$1000,MATCH(R680,Potentials!$A$1:$A$1000,0),MATCH("Groupe",Potentials!$A$1:$O$1,0))=$A$2,LEFT(R680,3)="PRA"),1,
IF(AND($R$2&lt;&gt;0,$S$2&lt;&gt;0,DATE(YEAR(S680),MONTH(S680),DAY(S680))&gt;=$R$2,(DATE(YEAR(S680),MONTH(S680),DAY(S680))&lt;=$S$2),INDEX(Potentials!$A$1:$O$1000,MATCH(R680,Potentials!$A$1:$A$1000,0),MATCH("Groupe",Potentials!$A$1:$O$1,0))=$A$2,LEFT(R680,3)="PRA"),1,0))))</f>
      </c>
      <c r="U680" s="47" t="str">
        <f>IF(T680&lt;&gt;0,SUM($T$4:T680),0)</f>
      </c>
      <c r="V680" s="1"/>
      <c r="W680" s="17"/>
      <c r="Y680" t="str">
        <f>Projects!A678</f>
      </c>
      <c r="Z680" s="1" t="str">
        <f>Projects!I678</f>
      </c>
      <c r="AA680" s="47" t="str">
        <f>IF($A$2="Tous",
IF(AND($Y$2=0,$Z$2=0,DATE(YEAR(Z680),MONTH(Z680),DAY(Z680))&gt;=$O$6,(DATE(YEAR(Z680),MONTH(Z680),DAY(Z680))&lt;=$O$3)),1,
IF(AND($Y$2&lt;&gt;0,$Z$2&lt;&gt;0,DATE(YEAR(Z680),MONTH(Z680),DAY(Z680))&gt;=$Y$2,(DATE(YEAR(Z680),MONTH(Z680),DAY(Z680))&lt;=$Z$2)),1,0)),
IF(AND($Y$2=0,$Z$2=0,DATE(YEAR(Z680),MONTH(Z680),DAY(Z680))&gt;=$O$6,(DATE(YEAR(Z680),MONTH(Z680),DAY(Z680))&lt;=$O$3),INDEX(Projects!$A$1:$O$1000,MATCH(Y680,Projects!$A$1:$A$1000,0),MATCH("Groupe",Projects!$A$1:$O$1,0))=$A$2),1,
IF(AND($Y$2&lt;&gt;0,$Z$2&lt;&gt;0,DATE(YEAR(Z680),MONTH(Z680),DAY(Z680))&gt;=$Y$2,(DATE(YEAR(Z680),MONTH(Z680),DAY(Z680))&lt;=$Z$2),INDEX(Projects!$A$1:$O$1000,MATCH(Y680,Projects!$A$1:$A$1000,0),MATCH("Groupe",Projects!$A$1:$O$1,0))=$A$2),1,0)))</f>
      </c>
      <c r="AB680" s="47" t="str">
        <f>IF(AA680&lt;&gt;0,SUM($AA$4:AA680),0)</f>
      </c>
      <c r="AC680" s="1"/>
      <c r="AD680" s="17"/>
      <c r="AF680" t="str">
        <f>Projects!A678</f>
      </c>
      <c r="AG680" s="1" t="str">
        <f>Projects!D678</f>
      </c>
      <c r="AH680" s="47" t="str">
        <f>IF($A$2="Tous",
IF(AND($AF$2=0,$AG$2=0,DATE(YEAR(AG680),MONTH(AG680),DAY(AG680))&gt;=$O$6,(DATE(YEAR(AG680),MONTH(AG680),DAY(AG680))&lt;=$O$3)),1,
IF(AND($AF$2&lt;&gt;0,$AG$2&lt;&gt;0,DATE(YEAR(AG680),MONTH(AG680),DAY(AG680))&gt;=$AF$2,(DATE(YEAR(AG680),MONTH(AG680),DAY(AG680))&lt;=$AG$2)),1,0)),
IF(AND($AF$2=0,$AG$2=0,DATE(YEAR(AG680),MONTH(AG680),DAY(AG680))&gt;=$O$6,(DATE(YEAR(AG680),MONTH(AG680),DAY(AG680))&lt;=$O$3),INDEX(Projects!$A$1:$O$1000,MATCH(AF680,Projects!$A$1:$A$1000,0),MATCH("Groupe",Projects!$A$1:$O$1,0))=$A$2),1,
IF(AND($AF$2&lt;&gt;0,$AG$2&lt;&gt;0,DATE(YEAR(AG680),MONTH(AG680),DAY(AG680))&gt;=$AF$2,(DATE(YEAR(AG680),MONTH(AG680),DAY(AG680))&lt;=$AG$2),INDEX(Projects!$A$1:$O$1000,MATCH(AF680,Projects!$A$1:$A$1000,0),MATCH("Groupe",Projects!$A$1:$O$1,0))=$A$2),1,0)))</f>
      </c>
      <c r="AI680" s="47" t="str">
        <f>IF(AH680&lt;&gt;0,SUM($AH$4:AH680),0)</f>
      </c>
      <c r="AJ680" s="1"/>
      <c r="AK680" s="17"/>
      <c r="AM680" t="str">
        <f>Potentials!A678</f>
      </c>
      <c r="AN680" s="1" t="str">
        <f>Potentials!L678</f>
      </c>
      <c r="AO680" s="47" t="str">
        <f>IF(INDEX(Potentials!$A$1:$O$1000,MATCH(R680,Potentials!$A$1:$A$1000,0),MATCH("Origine setup",Potentials!$A$1:$O$1,0))&lt;&gt;"",0,
IF($A$2="Tous",
IF(AND($AM$2=0,$AN$2=0,DATE(YEAR(AN680),MONTH(AN680),DAY(AN680))&gt;=$O$6,(DATE(YEAR(AN680),MONTH(AN680),DAY(AN680))&lt;=$O$3),INDEX(Potentials!$A$1:$O$10000,MATCH(AM680,Potentials!$A$1:$A$1000,0),MATCH("Statut",Potentials!$A$1:$O$1,0))="9 -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IF(AND($AM$2&lt;&gt;0,$AN$2&lt;&gt;0,DATE(YEAR(AN680),MONTH(AN680),DAY(AN680))&gt;=$AM$2,(DATE(YEAR(AN680),MONTH(AN680),DAY(AN680))&lt;=$AN$2),INDEX(Potentials!$A$1:$O$10000,MATCH(AM680,Potentials!$A$1:$A$1000,0),MATCH("Statut",Potentials!$A$1:$O$1,0))="9 - Perdu"),1,0)),
IF(AND($AM$2=0,$AN$2=0,DATE(YEAR(AN680),MONTH(AN680),DAY(AN680))&gt;=$O$6,(DATE(YEAR(AN680),MONTH(AN680),DAY(AN680))&lt;=$O$3),INDEX(Potentials!$A$1:$O$1000,MATCH(AM680,Potentials!$A$1:$A$1000,0),MATCH("Groupe",Potentials!$A$1:$O$1,0))=$A$2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,MATCH(AM680,Potentials!$A$1:$A$1000,0),MATCH("Groupe",Potentials!$A$1:$O$1,0))=$A$2,INDEX(Potentials!$A$1:$O$10000,MATCH(AM680,Potentials!$A$1:$A$1000,0),MATCH("Statut",Potentials!$A$1:$O$1,0))="9 - Perdu"),1,0))))</f>
      </c>
      <c r="AP680" s="47" t="str">
        <f>IF(AO680&lt;&gt;0,SUM($AO$4:AO680),0)</f>
      </c>
      <c r="AQ680" s="1"/>
      <c r="AR680" s="17"/>
      <c r="AT680" t="str">
        <f>IF(COUNTIF($AT$4:AT679,Potentials!B678)&gt;0,"",Potentials!B678)</f>
      </c>
      <c r="AU680" s="2" t="str">
        <f t="array" ref="AU680" aca="1" ca="1">IF($A$2="Tous",SUMPRODUCT((Potentials!$F$2:$F$2000)*(Potentials!$B$2:$B$2000=AT680)*(Potentials!$E$2:$E$2000&lt;&gt;"8 - Gagne")*(Potentials!$E$2:$E$2000&lt;&gt;"9 - Perdu")*(Potentials!$E$2:$E$2000&lt;&gt;"10 - Gele"))
+SUMPRODUCT((Potentials!$F$2:$F$2000=0)*(Potentials!$B$2:$B$2000=AT680)*(Potentials!$D$2:$D$2000)*(Potentials!$E$2:$E$2000&lt;&gt;"8 - Gagne")*(Potentials!$E$2:$E$2000&lt;&gt;"9 - Perdu")*(Potentials!$E$2:$E$2000&lt;&gt;"10 - Gele")),
SUMPRODUCT((Potentials!$F$2:$F$2000)*(Potentials!$B$2:$B$2000=AT680)*(Potentials!$E$2:$E$2000&lt;&gt;"8 - Gagne")*(Potentials!$E$2:$E$2000&lt;&gt;"9 - Perdu")*(Potentials!$E$2:$E$2000&lt;&gt;"10 - Gele")*(Potentials!$O$2:$O$2000=$A$2))
+SUMPRODUCT((Potentials!$F$2:$F$2000=0)*(Potentials!$B$2:$B$2000=AT680)*(Potentials!$D$2:$D$2000)*(Potentials!$E$2:$E$2000&lt;&gt;"8 - Gagne")*(Potentials!$E$2:$E$2000&lt;&gt;"9 - Perdu")*(Potentials!$E$2:$E$2000&lt;&gt;"10 - Gele")*(Potentials!$O$2:$O$2000=$A$2)))</f>
      </c>
      <c r="BA680" t="str">
        <f>Potentials!A678</f>
      </c>
      <c r="BB680" s="2" t="str">
        <f t="array" ref="BB680" aca="1" ca="1">IF($A$2="Tous",SUMPRODUCT((Potentials!$F$2:$F$2000)*(Potentials!$A$2:$A$2000=BA680)*(Potentials!$E$2:$E$2000&lt;&gt;"8 - Gagne")*(Potentials!$E$2:$E$2000&lt;&gt;"9 - Perdu")*(Potentials!$E$2:$E$2000&lt;&gt;"10 - Gele"))
+SUMPRODUCT((Potentials!$F$2:$F$2000=0)*(Potentials!$A$2:$A$2000=BA680)*(Potentials!$D$2:$D$2000)*(Potentials!$E$2:$E$2000&lt;&gt;"8 - Gagne")*(Potentials!$E$2:$E$2000&lt;&gt;"9 - Perdu")*(Potentials!$E$2:$E$2000&lt;&gt;"10 - Gele")),
SUMPRODUCT((Potentials!$F$2:$F$2000)*(Potentials!$A$2:$A$2000=BA680)*(Potentials!$E$2:$E$2000&lt;&gt;"8 - Gagne")*(Potentials!$E$2:$E$2000&lt;&gt;"9 - Perdu")*(Potentials!$E$2:$E$2000&lt;&gt;"10 - Gele")*(Potentials!$O$2:$O$2000=$A$2))
+SUMPRODUCT((Potentials!$F$2:$F$2000=0)*(Potentials!$A$2:$A$2000=BA680)*(Potentials!$D$2:$D$2000)*(Potentials!$E$2:$E$2000&lt;&gt;"8 - Gagne")*(Potentials!$E$2:$E$2000&lt;&gt;"9 - Perdu")*(Potentials!$E$2:$E$2000&lt;&gt;"10 - Gele")*(Potentials!$O$2:$O$2000=$A$2)))</f>
      </c>
    </row>
    <row r="681" spans="1:113">
      <c r="R681" t="str">
        <f>Potentials!A679</f>
      </c>
      <c r="S681" s="1" t="str">
        <f>Potentials!M679</f>
      </c>
      <c r="T681" s="47" t="str">
        <f>IF(INDEX(Potentials!$A$1:$O$1000,MATCH(R681,Potentials!$A$1:$A$1000,0),MATCH("Origine setup",Potentials!$A$1:$O$1,0))&lt;&gt;"",0,
IF($A$2="Tous",
IF(AND($R$2=0,$S$2=0,DATE(YEAR(S681),MONTH(S681),DAY(S681))&gt;=$O$6,(DATE(YEAR(S681),MONTH(S681),DAY(S681))&lt;=$O$3),LEFT(R681,3)="PRA"),1,
IF(AND($R$2&lt;&gt;0,$S$2&lt;&gt;0,DATE(YEAR(S681),MONTH(S681),DAY(S681))&gt;=$R$2,(DATE(YEAR(S681),MONTH(S681),DAY(S681))&lt;=$S$2),LEFT(R681,3)="PRA"),1,0)),
IF(AND($R$2=0,$S$2=0,DATE(YEAR(S681),MONTH(S681),DAY(S681))&gt;=$O$6,(DATE(YEAR(S681),MONTH(S681),DAY(S681))&lt;=$O$3),INDEX(Potentials!$A$1:$O$1000,MATCH(R681,Potentials!$A$1:$A$1000,0),MATCH("Groupe",Potentials!$A$1:$O$1,0))=$A$2,LEFT(R681,3)="PRA"),1,
IF(AND($R$2&lt;&gt;0,$S$2&lt;&gt;0,DATE(YEAR(S681),MONTH(S681),DAY(S681))&gt;=$R$2,(DATE(YEAR(S681),MONTH(S681),DAY(S681))&lt;=$S$2),INDEX(Potentials!$A$1:$O$1000,MATCH(R681,Potentials!$A$1:$A$1000,0),MATCH("Groupe",Potentials!$A$1:$O$1,0))=$A$2,LEFT(R681,3)="PRA"),1,0))))</f>
      </c>
      <c r="U681" s="47" t="str">
        <f>IF(T681&lt;&gt;0,SUM($T$4:T681),0)</f>
      </c>
      <c r="V681" s="1"/>
      <c r="W681" s="17"/>
      <c r="Y681" t="str">
        <f>Projects!A679</f>
      </c>
      <c r="Z681" s="1" t="str">
        <f>Projects!I679</f>
      </c>
      <c r="AA681" s="47" t="str">
        <f>IF($A$2="Tous",
IF(AND($Y$2=0,$Z$2=0,DATE(YEAR(Z681),MONTH(Z681),DAY(Z681))&gt;=$O$6,(DATE(YEAR(Z681),MONTH(Z681),DAY(Z681))&lt;=$O$3)),1,
IF(AND($Y$2&lt;&gt;0,$Z$2&lt;&gt;0,DATE(YEAR(Z681),MONTH(Z681),DAY(Z681))&gt;=$Y$2,(DATE(YEAR(Z681),MONTH(Z681),DAY(Z681))&lt;=$Z$2)),1,0)),
IF(AND($Y$2=0,$Z$2=0,DATE(YEAR(Z681),MONTH(Z681),DAY(Z681))&gt;=$O$6,(DATE(YEAR(Z681),MONTH(Z681),DAY(Z681))&lt;=$O$3),INDEX(Projects!$A$1:$O$1000,MATCH(Y681,Projects!$A$1:$A$1000,0),MATCH("Groupe",Projects!$A$1:$O$1,0))=$A$2),1,
IF(AND($Y$2&lt;&gt;0,$Z$2&lt;&gt;0,DATE(YEAR(Z681),MONTH(Z681),DAY(Z681))&gt;=$Y$2,(DATE(YEAR(Z681),MONTH(Z681),DAY(Z681))&lt;=$Z$2),INDEX(Projects!$A$1:$O$1000,MATCH(Y681,Projects!$A$1:$A$1000,0),MATCH("Groupe",Projects!$A$1:$O$1,0))=$A$2),1,0)))</f>
      </c>
      <c r="AB681" s="47" t="str">
        <f>IF(AA681&lt;&gt;0,SUM($AA$4:AA681),0)</f>
      </c>
      <c r="AC681" s="1"/>
      <c r="AD681" s="17"/>
      <c r="AF681" t="str">
        <f>Projects!A679</f>
      </c>
      <c r="AG681" s="1" t="str">
        <f>Projects!D679</f>
      </c>
      <c r="AH681" s="47" t="str">
        <f>IF($A$2="Tous",
IF(AND($AF$2=0,$AG$2=0,DATE(YEAR(AG681),MONTH(AG681),DAY(AG681))&gt;=$O$6,(DATE(YEAR(AG681),MONTH(AG681),DAY(AG681))&lt;=$O$3)),1,
IF(AND($AF$2&lt;&gt;0,$AG$2&lt;&gt;0,DATE(YEAR(AG681),MONTH(AG681),DAY(AG681))&gt;=$AF$2,(DATE(YEAR(AG681),MONTH(AG681),DAY(AG681))&lt;=$AG$2)),1,0)),
IF(AND($AF$2=0,$AG$2=0,DATE(YEAR(AG681),MONTH(AG681),DAY(AG681))&gt;=$O$6,(DATE(YEAR(AG681),MONTH(AG681),DAY(AG681))&lt;=$O$3),INDEX(Projects!$A$1:$O$1000,MATCH(AF681,Projects!$A$1:$A$1000,0),MATCH("Groupe",Projects!$A$1:$O$1,0))=$A$2),1,
IF(AND($AF$2&lt;&gt;0,$AG$2&lt;&gt;0,DATE(YEAR(AG681),MONTH(AG681),DAY(AG681))&gt;=$AF$2,(DATE(YEAR(AG681),MONTH(AG681),DAY(AG681))&lt;=$AG$2),INDEX(Projects!$A$1:$O$1000,MATCH(AF681,Projects!$A$1:$A$1000,0),MATCH("Groupe",Projects!$A$1:$O$1,0))=$A$2),1,0)))</f>
      </c>
      <c r="AI681" s="47" t="str">
        <f>IF(AH681&lt;&gt;0,SUM($AH$4:AH681),0)</f>
      </c>
      <c r="AJ681" s="1"/>
      <c r="AK681" s="17"/>
      <c r="AM681" t="str">
        <f>Potentials!A679</f>
      </c>
      <c r="AN681" s="1" t="str">
        <f>Potentials!L679</f>
      </c>
      <c r="AO681" s="47" t="str">
        <f>IF(INDEX(Potentials!$A$1:$O$1000,MATCH(R681,Potentials!$A$1:$A$1000,0),MATCH("Origine setup",Potentials!$A$1:$O$1,0))&lt;&gt;"",0,
IF($A$2="Tous",
IF(AND($AM$2=0,$AN$2=0,DATE(YEAR(AN681),MONTH(AN681),DAY(AN681))&gt;=$O$6,(DATE(YEAR(AN681),MONTH(AN681),DAY(AN681))&lt;=$O$3),INDEX(Potentials!$A$1:$O$10000,MATCH(AM681,Potentials!$A$1:$A$1000,0),MATCH("Statut",Potentials!$A$1:$O$1,0))="9 -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IF(AND($AM$2&lt;&gt;0,$AN$2&lt;&gt;0,DATE(YEAR(AN681),MONTH(AN681),DAY(AN681))&gt;=$AM$2,(DATE(YEAR(AN681),MONTH(AN681),DAY(AN681))&lt;=$AN$2),INDEX(Potentials!$A$1:$O$10000,MATCH(AM681,Potentials!$A$1:$A$1000,0),MATCH("Statut",Potentials!$A$1:$O$1,0))="9 - Perdu"),1,0)),
IF(AND($AM$2=0,$AN$2=0,DATE(YEAR(AN681),MONTH(AN681),DAY(AN681))&gt;=$O$6,(DATE(YEAR(AN681),MONTH(AN681),DAY(AN681))&lt;=$O$3),INDEX(Potentials!$A$1:$O$1000,MATCH(AM681,Potentials!$A$1:$A$1000,0),MATCH("Groupe",Potentials!$A$1:$O$1,0))=$A$2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,MATCH(AM681,Potentials!$A$1:$A$1000,0),MATCH("Groupe",Potentials!$A$1:$O$1,0))=$A$2,INDEX(Potentials!$A$1:$O$10000,MATCH(AM681,Potentials!$A$1:$A$1000,0),MATCH("Statut",Potentials!$A$1:$O$1,0))="9 - Perdu"),1,0))))</f>
      </c>
      <c r="AP681" s="47" t="str">
        <f>IF(AO681&lt;&gt;0,SUM($AO$4:AO681),0)</f>
      </c>
      <c r="AQ681" s="1"/>
      <c r="AR681" s="17"/>
      <c r="AT681" t="str">
        <f>IF(COUNTIF($AT$4:AT680,Potentials!B679)&gt;0,"",Potentials!B679)</f>
      </c>
      <c r="AU681" s="2" t="str">
        <f t="array" ref="AU681" aca="1" ca="1">IF($A$2="Tous",SUMPRODUCT((Potentials!$F$2:$F$2000)*(Potentials!$B$2:$B$2000=AT681)*(Potentials!$E$2:$E$2000&lt;&gt;"8 - Gagne")*(Potentials!$E$2:$E$2000&lt;&gt;"9 - Perdu")*(Potentials!$E$2:$E$2000&lt;&gt;"10 - Gele"))
+SUMPRODUCT((Potentials!$F$2:$F$2000=0)*(Potentials!$B$2:$B$2000=AT681)*(Potentials!$D$2:$D$2000)*(Potentials!$E$2:$E$2000&lt;&gt;"8 - Gagne")*(Potentials!$E$2:$E$2000&lt;&gt;"9 - Perdu")*(Potentials!$E$2:$E$2000&lt;&gt;"10 - Gele")),
SUMPRODUCT((Potentials!$F$2:$F$2000)*(Potentials!$B$2:$B$2000=AT681)*(Potentials!$E$2:$E$2000&lt;&gt;"8 - Gagne")*(Potentials!$E$2:$E$2000&lt;&gt;"9 - Perdu")*(Potentials!$E$2:$E$2000&lt;&gt;"10 - Gele")*(Potentials!$O$2:$O$2000=$A$2))
+SUMPRODUCT((Potentials!$F$2:$F$2000=0)*(Potentials!$B$2:$B$2000=AT681)*(Potentials!$D$2:$D$2000)*(Potentials!$E$2:$E$2000&lt;&gt;"8 - Gagne")*(Potentials!$E$2:$E$2000&lt;&gt;"9 - Perdu")*(Potentials!$E$2:$E$2000&lt;&gt;"10 - Gele")*(Potentials!$O$2:$O$2000=$A$2)))</f>
      </c>
      <c r="BA681" t="str">
        <f>Potentials!A679</f>
      </c>
      <c r="BB681" s="2" t="str">
        <f t="array" ref="BB681" aca="1" ca="1">IF($A$2="Tous",SUMPRODUCT((Potentials!$F$2:$F$2000)*(Potentials!$A$2:$A$2000=BA681)*(Potentials!$E$2:$E$2000&lt;&gt;"8 - Gagne")*(Potentials!$E$2:$E$2000&lt;&gt;"9 - Perdu")*(Potentials!$E$2:$E$2000&lt;&gt;"10 - Gele"))
+SUMPRODUCT((Potentials!$F$2:$F$2000=0)*(Potentials!$A$2:$A$2000=BA681)*(Potentials!$D$2:$D$2000)*(Potentials!$E$2:$E$2000&lt;&gt;"8 - Gagne")*(Potentials!$E$2:$E$2000&lt;&gt;"9 - Perdu")*(Potentials!$E$2:$E$2000&lt;&gt;"10 - Gele")),
SUMPRODUCT((Potentials!$F$2:$F$2000)*(Potentials!$A$2:$A$2000=BA681)*(Potentials!$E$2:$E$2000&lt;&gt;"8 - Gagne")*(Potentials!$E$2:$E$2000&lt;&gt;"9 - Perdu")*(Potentials!$E$2:$E$2000&lt;&gt;"10 - Gele")*(Potentials!$O$2:$O$2000=$A$2))
+SUMPRODUCT((Potentials!$F$2:$F$2000=0)*(Potentials!$A$2:$A$2000=BA681)*(Potentials!$D$2:$D$2000)*(Potentials!$E$2:$E$2000&lt;&gt;"8 - Gagne")*(Potentials!$E$2:$E$2000&lt;&gt;"9 - Perdu")*(Potentials!$E$2:$E$2000&lt;&gt;"10 - Gele")*(Potentials!$O$2:$O$2000=$A$2)))</f>
      </c>
    </row>
    <row r="682" spans="1:113">
      <c r="R682" t="str">
        <f>Potentials!A680</f>
      </c>
      <c r="S682" s="1" t="str">
        <f>Potentials!M680</f>
      </c>
      <c r="T682" s="47" t="str">
        <f>IF(INDEX(Potentials!$A$1:$O$1000,MATCH(R682,Potentials!$A$1:$A$1000,0),MATCH("Origine setup",Potentials!$A$1:$O$1,0))&lt;&gt;"",0,
IF($A$2="Tous",
IF(AND($R$2=0,$S$2=0,DATE(YEAR(S682),MONTH(S682),DAY(S682))&gt;=$O$6,(DATE(YEAR(S682),MONTH(S682),DAY(S682))&lt;=$O$3),LEFT(R682,3)="PRA"),1,
IF(AND($R$2&lt;&gt;0,$S$2&lt;&gt;0,DATE(YEAR(S682),MONTH(S682),DAY(S682))&gt;=$R$2,(DATE(YEAR(S682),MONTH(S682),DAY(S682))&lt;=$S$2),LEFT(R682,3)="PRA"),1,0)),
IF(AND($R$2=0,$S$2=0,DATE(YEAR(S682),MONTH(S682),DAY(S682))&gt;=$O$6,(DATE(YEAR(S682),MONTH(S682),DAY(S682))&lt;=$O$3),INDEX(Potentials!$A$1:$O$1000,MATCH(R682,Potentials!$A$1:$A$1000,0),MATCH("Groupe",Potentials!$A$1:$O$1,0))=$A$2,LEFT(R682,3)="PRA"),1,
IF(AND($R$2&lt;&gt;0,$S$2&lt;&gt;0,DATE(YEAR(S682),MONTH(S682),DAY(S682))&gt;=$R$2,(DATE(YEAR(S682),MONTH(S682),DAY(S682))&lt;=$S$2),INDEX(Potentials!$A$1:$O$1000,MATCH(R682,Potentials!$A$1:$A$1000,0),MATCH("Groupe",Potentials!$A$1:$O$1,0))=$A$2,LEFT(R682,3)="PRA"),1,0))))</f>
      </c>
      <c r="U682" s="47" t="str">
        <f>IF(T682&lt;&gt;0,SUM($T$4:T682),0)</f>
      </c>
      <c r="V682" s="1"/>
      <c r="W682" s="17"/>
      <c r="Y682" t="str">
        <f>Projects!A680</f>
      </c>
      <c r="Z682" s="1" t="str">
        <f>Projects!I680</f>
      </c>
      <c r="AA682" s="47" t="str">
        <f>IF($A$2="Tous",
IF(AND($Y$2=0,$Z$2=0,DATE(YEAR(Z682),MONTH(Z682),DAY(Z682))&gt;=$O$6,(DATE(YEAR(Z682),MONTH(Z682),DAY(Z682))&lt;=$O$3)),1,
IF(AND($Y$2&lt;&gt;0,$Z$2&lt;&gt;0,DATE(YEAR(Z682),MONTH(Z682),DAY(Z682))&gt;=$Y$2,(DATE(YEAR(Z682),MONTH(Z682),DAY(Z682))&lt;=$Z$2)),1,0)),
IF(AND($Y$2=0,$Z$2=0,DATE(YEAR(Z682),MONTH(Z682),DAY(Z682))&gt;=$O$6,(DATE(YEAR(Z682),MONTH(Z682),DAY(Z682))&lt;=$O$3),INDEX(Projects!$A$1:$O$1000,MATCH(Y682,Projects!$A$1:$A$1000,0),MATCH("Groupe",Projects!$A$1:$O$1,0))=$A$2),1,
IF(AND($Y$2&lt;&gt;0,$Z$2&lt;&gt;0,DATE(YEAR(Z682),MONTH(Z682),DAY(Z682))&gt;=$Y$2,(DATE(YEAR(Z682),MONTH(Z682),DAY(Z682))&lt;=$Z$2),INDEX(Projects!$A$1:$O$1000,MATCH(Y682,Projects!$A$1:$A$1000,0),MATCH("Groupe",Projects!$A$1:$O$1,0))=$A$2),1,0)))</f>
      </c>
      <c r="AB682" s="47" t="str">
        <f>IF(AA682&lt;&gt;0,SUM($AA$4:AA682),0)</f>
      </c>
      <c r="AC682" s="1"/>
      <c r="AD682" s="17"/>
      <c r="AF682" t="str">
        <f>Projects!A680</f>
      </c>
      <c r="AG682" s="1" t="str">
        <f>Projects!D680</f>
      </c>
      <c r="AH682" s="47" t="str">
        <f>IF($A$2="Tous",
IF(AND($AF$2=0,$AG$2=0,DATE(YEAR(AG682),MONTH(AG682),DAY(AG682))&gt;=$O$6,(DATE(YEAR(AG682),MONTH(AG682),DAY(AG682))&lt;=$O$3)),1,
IF(AND($AF$2&lt;&gt;0,$AG$2&lt;&gt;0,DATE(YEAR(AG682),MONTH(AG682),DAY(AG682))&gt;=$AF$2,(DATE(YEAR(AG682),MONTH(AG682),DAY(AG682))&lt;=$AG$2)),1,0)),
IF(AND($AF$2=0,$AG$2=0,DATE(YEAR(AG682),MONTH(AG682),DAY(AG682))&gt;=$O$6,(DATE(YEAR(AG682),MONTH(AG682),DAY(AG682))&lt;=$O$3),INDEX(Projects!$A$1:$O$1000,MATCH(AF682,Projects!$A$1:$A$1000,0),MATCH("Groupe",Projects!$A$1:$O$1,0))=$A$2),1,
IF(AND($AF$2&lt;&gt;0,$AG$2&lt;&gt;0,DATE(YEAR(AG682),MONTH(AG682),DAY(AG682))&gt;=$AF$2,(DATE(YEAR(AG682),MONTH(AG682),DAY(AG682))&lt;=$AG$2),INDEX(Projects!$A$1:$O$1000,MATCH(AF682,Projects!$A$1:$A$1000,0),MATCH("Groupe",Projects!$A$1:$O$1,0))=$A$2),1,0)))</f>
      </c>
      <c r="AI682" s="47" t="str">
        <f>IF(AH682&lt;&gt;0,SUM($AH$4:AH682),0)</f>
      </c>
      <c r="AJ682" s="1"/>
      <c r="AK682" s="17"/>
      <c r="AM682" t="str">
        <f>Potentials!A680</f>
      </c>
      <c r="AN682" s="1" t="str">
        <f>Potentials!L680</f>
      </c>
      <c r="AO682" s="47" t="str">
        <f>IF(INDEX(Potentials!$A$1:$O$1000,MATCH(R682,Potentials!$A$1:$A$1000,0),MATCH("Origine setup",Potentials!$A$1:$O$1,0))&lt;&gt;"",0,
IF($A$2="Tous",
IF(AND($AM$2=0,$AN$2=0,DATE(YEAR(AN682),MONTH(AN682),DAY(AN682))&gt;=$O$6,(DATE(YEAR(AN682),MONTH(AN682),DAY(AN682))&lt;=$O$3),INDEX(Potentials!$A$1:$O$10000,MATCH(AM682,Potentials!$A$1:$A$1000,0),MATCH("Statut",Potentials!$A$1:$O$1,0))="9 -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IF(AND($AM$2&lt;&gt;0,$AN$2&lt;&gt;0,DATE(YEAR(AN682),MONTH(AN682),DAY(AN682))&gt;=$AM$2,(DATE(YEAR(AN682),MONTH(AN682),DAY(AN682))&lt;=$AN$2),INDEX(Potentials!$A$1:$O$10000,MATCH(AM682,Potentials!$A$1:$A$1000,0),MATCH("Statut",Potentials!$A$1:$O$1,0))="9 - Perdu"),1,0)),
IF(AND($AM$2=0,$AN$2=0,DATE(YEAR(AN682),MONTH(AN682),DAY(AN682))&gt;=$O$6,(DATE(YEAR(AN682),MONTH(AN682),DAY(AN682))&lt;=$O$3),INDEX(Potentials!$A$1:$O$1000,MATCH(AM682,Potentials!$A$1:$A$1000,0),MATCH("Groupe",Potentials!$A$1:$O$1,0))=$A$2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,MATCH(AM682,Potentials!$A$1:$A$1000,0),MATCH("Groupe",Potentials!$A$1:$O$1,0))=$A$2,INDEX(Potentials!$A$1:$O$10000,MATCH(AM682,Potentials!$A$1:$A$1000,0),MATCH("Statut",Potentials!$A$1:$O$1,0))="9 - Perdu"),1,0))))</f>
      </c>
      <c r="AP682" s="47" t="str">
        <f>IF(AO682&lt;&gt;0,SUM($AO$4:AO682),0)</f>
      </c>
      <c r="AQ682" s="1"/>
      <c r="AR682" s="17"/>
      <c r="AT682" t="str">
        <f>IF(COUNTIF($AT$4:AT681,Potentials!B680)&gt;0,"",Potentials!B680)</f>
      </c>
      <c r="AU682" s="2" t="str">
        <f t="array" ref="AU682" aca="1" ca="1">IF($A$2="Tous",SUMPRODUCT((Potentials!$F$2:$F$2000)*(Potentials!$B$2:$B$2000=AT682)*(Potentials!$E$2:$E$2000&lt;&gt;"8 - Gagne")*(Potentials!$E$2:$E$2000&lt;&gt;"9 - Perdu")*(Potentials!$E$2:$E$2000&lt;&gt;"10 - Gele"))
+SUMPRODUCT((Potentials!$F$2:$F$2000=0)*(Potentials!$B$2:$B$2000=AT682)*(Potentials!$D$2:$D$2000)*(Potentials!$E$2:$E$2000&lt;&gt;"8 - Gagne")*(Potentials!$E$2:$E$2000&lt;&gt;"9 - Perdu")*(Potentials!$E$2:$E$2000&lt;&gt;"10 - Gele")),
SUMPRODUCT((Potentials!$F$2:$F$2000)*(Potentials!$B$2:$B$2000=AT682)*(Potentials!$E$2:$E$2000&lt;&gt;"8 - Gagne")*(Potentials!$E$2:$E$2000&lt;&gt;"9 - Perdu")*(Potentials!$E$2:$E$2000&lt;&gt;"10 - Gele")*(Potentials!$O$2:$O$2000=$A$2))
+SUMPRODUCT((Potentials!$F$2:$F$2000=0)*(Potentials!$B$2:$B$2000=AT682)*(Potentials!$D$2:$D$2000)*(Potentials!$E$2:$E$2000&lt;&gt;"8 - Gagne")*(Potentials!$E$2:$E$2000&lt;&gt;"9 - Perdu")*(Potentials!$E$2:$E$2000&lt;&gt;"10 - Gele")*(Potentials!$O$2:$O$2000=$A$2)))</f>
      </c>
      <c r="BA682" t="str">
        <f>Potentials!A680</f>
      </c>
      <c r="BB682" s="2" t="str">
        <f t="array" ref="BB682" aca="1" ca="1">IF($A$2="Tous",SUMPRODUCT((Potentials!$F$2:$F$2000)*(Potentials!$A$2:$A$2000=BA682)*(Potentials!$E$2:$E$2000&lt;&gt;"8 - Gagne")*(Potentials!$E$2:$E$2000&lt;&gt;"9 - Perdu")*(Potentials!$E$2:$E$2000&lt;&gt;"10 - Gele"))
+SUMPRODUCT((Potentials!$F$2:$F$2000=0)*(Potentials!$A$2:$A$2000=BA682)*(Potentials!$D$2:$D$2000)*(Potentials!$E$2:$E$2000&lt;&gt;"8 - Gagne")*(Potentials!$E$2:$E$2000&lt;&gt;"9 - Perdu")*(Potentials!$E$2:$E$2000&lt;&gt;"10 - Gele")),
SUMPRODUCT((Potentials!$F$2:$F$2000)*(Potentials!$A$2:$A$2000=BA682)*(Potentials!$E$2:$E$2000&lt;&gt;"8 - Gagne")*(Potentials!$E$2:$E$2000&lt;&gt;"9 - Perdu")*(Potentials!$E$2:$E$2000&lt;&gt;"10 - Gele")*(Potentials!$O$2:$O$2000=$A$2))
+SUMPRODUCT((Potentials!$F$2:$F$2000=0)*(Potentials!$A$2:$A$2000=BA682)*(Potentials!$D$2:$D$2000)*(Potentials!$E$2:$E$2000&lt;&gt;"8 - Gagne")*(Potentials!$E$2:$E$2000&lt;&gt;"9 - Perdu")*(Potentials!$E$2:$E$2000&lt;&gt;"10 - Gele")*(Potentials!$O$2:$O$2000=$A$2)))</f>
      </c>
    </row>
    <row r="683" spans="1:113">
      <c r="R683" t="str">
        <f>Potentials!A681</f>
      </c>
      <c r="S683" s="1" t="str">
        <f>Potentials!M681</f>
      </c>
      <c r="T683" s="47" t="str">
        <f>IF(INDEX(Potentials!$A$1:$O$1000,MATCH(R683,Potentials!$A$1:$A$1000,0),MATCH("Origine setup",Potentials!$A$1:$O$1,0))&lt;&gt;"",0,
IF($A$2="Tous",
IF(AND($R$2=0,$S$2=0,DATE(YEAR(S683),MONTH(S683),DAY(S683))&gt;=$O$6,(DATE(YEAR(S683),MONTH(S683),DAY(S683))&lt;=$O$3),LEFT(R683,3)="PRA"),1,
IF(AND($R$2&lt;&gt;0,$S$2&lt;&gt;0,DATE(YEAR(S683),MONTH(S683),DAY(S683))&gt;=$R$2,(DATE(YEAR(S683),MONTH(S683),DAY(S683))&lt;=$S$2),LEFT(R683,3)="PRA"),1,0)),
IF(AND($R$2=0,$S$2=0,DATE(YEAR(S683),MONTH(S683),DAY(S683))&gt;=$O$6,(DATE(YEAR(S683),MONTH(S683),DAY(S683))&lt;=$O$3),INDEX(Potentials!$A$1:$O$1000,MATCH(R683,Potentials!$A$1:$A$1000,0),MATCH("Groupe",Potentials!$A$1:$O$1,0))=$A$2,LEFT(R683,3)="PRA"),1,
IF(AND($R$2&lt;&gt;0,$S$2&lt;&gt;0,DATE(YEAR(S683),MONTH(S683),DAY(S683))&gt;=$R$2,(DATE(YEAR(S683),MONTH(S683),DAY(S683))&lt;=$S$2),INDEX(Potentials!$A$1:$O$1000,MATCH(R683,Potentials!$A$1:$A$1000,0),MATCH("Groupe",Potentials!$A$1:$O$1,0))=$A$2,LEFT(R683,3)="PRA"),1,0))))</f>
      </c>
      <c r="U683" s="47" t="str">
        <f>IF(T683&lt;&gt;0,SUM($T$4:T683),0)</f>
      </c>
      <c r="V683" s="1"/>
      <c r="W683" s="17"/>
      <c r="Y683" t="str">
        <f>Projects!A681</f>
      </c>
      <c r="Z683" s="1" t="str">
        <f>Projects!I681</f>
      </c>
      <c r="AA683" s="47" t="str">
        <f>IF($A$2="Tous",
IF(AND($Y$2=0,$Z$2=0,DATE(YEAR(Z683),MONTH(Z683),DAY(Z683))&gt;=$O$6,(DATE(YEAR(Z683),MONTH(Z683),DAY(Z683))&lt;=$O$3)),1,
IF(AND($Y$2&lt;&gt;0,$Z$2&lt;&gt;0,DATE(YEAR(Z683),MONTH(Z683),DAY(Z683))&gt;=$Y$2,(DATE(YEAR(Z683),MONTH(Z683),DAY(Z683))&lt;=$Z$2)),1,0)),
IF(AND($Y$2=0,$Z$2=0,DATE(YEAR(Z683),MONTH(Z683),DAY(Z683))&gt;=$O$6,(DATE(YEAR(Z683),MONTH(Z683),DAY(Z683))&lt;=$O$3),INDEX(Projects!$A$1:$O$1000,MATCH(Y683,Projects!$A$1:$A$1000,0),MATCH("Groupe",Projects!$A$1:$O$1,0))=$A$2),1,
IF(AND($Y$2&lt;&gt;0,$Z$2&lt;&gt;0,DATE(YEAR(Z683),MONTH(Z683),DAY(Z683))&gt;=$Y$2,(DATE(YEAR(Z683),MONTH(Z683),DAY(Z683))&lt;=$Z$2),INDEX(Projects!$A$1:$O$1000,MATCH(Y683,Projects!$A$1:$A$1000,0),MATCH("Groupe",Projects!$A$1:$O$1,0))=$A$2),1,0)))</f>
      </c>
      <c r="AB683" s="47" t="str">
        <f>IF(AA683&lt;&gt;0,SUM($AA$4:AA683),0)</f>
      </c>
      <c r="AC683" s="1"/>
      <c r="AD683" s="17"/>
      <c r="AF683" t="str">
        <f>Projects!A681</f>
      </c>
      <c r="AG683" s="1" t="str">
        <f>Projects!D681</f>
      </c>
      <c r="AH683" s="47" t="str">
        <f>IF($A$2="Tous",
IF(AND($AF$2=0,$AG$2=0,DATE(YEAR(AG683),MONTH(AG683),DAY(AG683))&gt;=$O$6,(DATE(YEAR(AG683),MONTH(AG683),DAY(AG683))&lt;=$O$3)),1,
IF(AND($AF$2&lt;&gt;0,$AG$2&lt;&gt;0,DATE(YEAR(AG683),MONTH(AG683),DAY(AG683))&gt;=$AF$2,(DATE(YEAR(AG683),MONTH(AG683),DAY(AG683))&lt;=$AG$2)),1,0)),
IF(AND($AF$2=0,$AG$2=0,DATE(YEAR(AG683),MONTH(AG683),DAY(AG683))&gt;=$O$6,(DATE(YEAR(AG683),MONTH(AG683),DAY(AG683))&lt;=$O$3),INDEX(Projects!$A$1:$O$1000,MATCH(AF683,Projects!$A$1:$A$1000,0),MATCH("Groupe",Projects!$A$1:$O$1,0))=$A$2),1,
IF(AND($AF$2&lt;&gt;0,$AG$2&lt;&gt;0,DATE(YEAR(AG683),MONTH(AG683),DAY(AG683))&gt;=$AF$2,(DATE(YEAR(AG683),MONTH(AG683),DAY(AG683))&lt;=$AG$2),INDEX(Projects!$A$1:$O$1000,MATCH(AF683,Projects!$A$1:$A$1000,0),MATCH("Groupe",Projects!$A$1:$O$1,0))=$A$2),1,0)))</f>
      </c>
      <c r="AI683" s="47" t="str">
        <f>IF(AH683&lt;&gt;0,SUM($AH$4:AH683),0)</f>
      </c>
      <c r="AJ683" s="1"/>
      <c r="AK683" s="17"/>
      <c r="AM683" t="str">
        <f>Potentials!A681</f>
      </c>
      <c r="AN683" s="1" t="str">
        <f>Potentials!L681</f>
      </c>
      <c r="AO683" s="47" t="str">
        <f>IF(INDEX(Potentials!$A$1:$O$1000,MATCH(R683,Potentials!$A$1:$A$1000,0),MATCH("Origine setup",Potentials!$A$1:$O$1,0))&lt;&gt;"",0,
IF($A$2="Tous",
IF(AND($AM$2=0,$AN$2=0,DATE(YEAR(AN683),MONTH(AN683),DAY(AN683))&gt;=$O$6,(DATE(YEAR(AN683),MONTH(AN683),DAY(AN683))&lt;=$O$3),INDEX(Potentials!$A$1:$O$10000,MATCH(AM683,Potentials!$A$1:$A$1000,0),MATCH("Statut",Potentials!$A$1:$O$1,0))="9 -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IF(AND($AM$2&lt;&gt;0,$AN$2&lt;&gt;0,DATE(YEAR(AN683),MONTH(AN683),DAY(AN683))&gt;=$AM$2,(DATE(YEAR(AN683),MONTH(AN683),DAY(AN683))&lt;=$AN$2),INDEX(Potentials!$A$1:$O$10000,MATCH(AM683,Potentials!$A$1:$A$1000,0),MATCH("Statut",Potentials!$A$1:$O$1,0))="9 - Perdu"),1,0)),
IF(AND($AM$2=0,$AN$2=0,DATE(YEAR(AN683),MONTH(AN683),DAY(AN683))&gt;=$O$6,(DATE(YEAR(AN683),MONTH(AN683),DAY(AN683))&lt;=$O$3),INDEX(Potentials!$A$1:$O$1000,MATCH(AM683,Potentials!$A$1:$A$1000,0),MATCH("Groupe",Potentials!$A$1:$O$1,0))=$A$2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,MATCH(AM683,Potentials!$A$1:$A$1000,0),MATCH("Groupe",Potentials!$A$1:$O$1,0))=$A$2,INDEX(Potentials!$A$1:$O$10000,MATCH(AM683,Potentials!$A$1:$A$1000,0),MATCH("Statut",Potentials!$A$1:$O$1,0))="9 - Perdu"),1,0))))</f>
      </c>
      <c r="AP683" s="47" t="str">
        <f>IF(AO683&lt;&gt;0,SUM($AO$4:AO683),0)</f>
      </c>
      <c r="AQ683" s="1"/>
      <c r="AR683" s="17"/>
      <c r="AT683" t="str">
        <f>IF(COUNTIF($AT$4:AT682,Potentials!B681)&gt;0,"",Potentials!B681)</f>
      </c>
      <c r="AU683" s="2" t="str">
        <f t="array" ref="AU683" aca="1" ca="1">IF($A$2="Tous",SUMPRODUCT((Potentials!$F$2:$F$2000)*(Potentials!$B$2:$B$2000=AT683)*(Potentials!$E$2:$E$2000&lt;&gt;"8 - Gagne")*(Potentials!$E$2:$E$2000&lt;&gt;"9 - Perdu")*(Potentials!$E$2:$E$2000&lt;&gt;"10 - Gele"))
+SUMPRODUCT((Potentials!$F$2:$F$2000=0)*(Potentials!$B$2:$B$2000=AT683)*(Potentials!$D$2:$D$2000)*(Potentials!$E$2:$E$2000&lt;&gt;"8 - Gagne")*(Potentials!$E$2:$E$2000&lt;&gt;"9 - Perdu")*(Potentials!$E$2:$E$2000&lt;&gt;"10 - Gele")),
SUMPRODUCT((Potentials!$F$2:$F$2000)*(Potentials!$B$2:$B$2000=AT683)*(Potentials!$E$2:$E$2000&lt;&gt;"8 - Gagne")*(Potentials!$E$2:$E$2000&lt;&gt;"9 - Perdu")*(Potentials!$E$2:$E$2000&lt;&gt;"10 - Gele")*(Potentials!$O$2:$O$2000=$A$2))
+SUMPRODUCT((Potentials!$F$2:$F$2000=0)*(Potentials!$B$2:$B$2000=AT683)*(Potentials!$D$2:$D$2000)*(Potentials!$E$2:$E$2000&lt;&gt;"8 - Gagne")*(Potentials!$E$2:$E$2000&lt;&gt;"9 - Perdu")*(Potentials!$E$2:$E$2000&lt;&gt;"10 - Gele")*(Potentials!$O$2:$O$2000=$A$2)))</f>
      </c>
      <c r="BA683" t="str">
        <f>Potentials!A681</f>
      </c>
      <c r="BB683" s="2" t="str">
        <f t="array" ref="BB683" aca="1" ca="1">IF($A$2="Tous",SUMPRODUCT((Potentials!$F$2:$F$2000)*(Potentials!$A$2:$A$2000=BA683)*(Potentials!$E$2:$E$2000&lt;&gt;"8 - Gagne")*(Potentials!$E$2:$E$2000&lt;&gt;"9 - Perdu")*(Potentials!$E$2:$E$2000&lt;&gt;"10 - Gele"))
+SUMPRODUCT((Potentials!$F$2:$F$2000=0)*(Potentials!$A$2:$A$2000=BA683)*(Potentials!$D$2:$D$2000)*(Potentials!$E$2:$E$2000&lt;&gt;"8 - Gagne")*(Potentials!$E$2:$E$2000&lt;&gt;"9 - Perdu")*(Potentials!$E$2:$E$2000&lt;&gt;"10 - Gele")),
SUMPRODUCT((Potentials!$F$2:$F$2000)*(Potentials!$A$2:$A$2000=BA683)*(Potentials!$E$2:$E$2000&lt;&gt;"8 - Gagne")*(Potentials!$E$2:$E$2000&lt;&gt;"9 - Perdu")*(Potentials!$E$2:$E$2000&lt;&gt;"10 - Gele")*(Potentials!$O$2:$O$2000=$A$2))
+SUMPRODUCT((Potentials!$F$2:$F$2000=0)*(Potentials!$A$2:$A$2000=BA683)*(Potentials!$D$2:$D$2000)*(Potentials!$E$2:$E$2000&lt;&gt;"8 - Gagne")*(Potentials!$E$2:$E$2000&lt;&gt;"9 - Perdu")*(Potentials!$E$2:$E$2000&lt;&gt;"10 - Gele")*(Potentials!$O$2:$O$2000=$A$2)))</f>
      </c>
    </row>
    <row r="684" spans="1:113">
      <c r="R684" t="str">
        <f>Potentials!A682</f>
      </c>
      <c r="S684" s="1" t="str">
        <f>Potentials!M682</f>
      </c>
      <c r="T684" s="47" t="str">
        <f>IF(INDEX(Potentials!$A$1:$O$1000,MATCH(R684,Potentials!$A$1:$A$1000,0),MATCH("Origine setup",Potentials!$A$1:$O$1,0))&lt;&gt;"",0,
IF($A$2="Tous",
IF(AND($R$2=0,$S$2=0,DATE(YEAR(S684),MONTH(S684),DAY(S684))&gt;=$O$6,(DATE(YEAR(S684),MONTH(S684),DAY(S684))&lt;=$O$3),LEFT(R684,3)="PRA"),1,
IF(AND($R$2&lt;&gt;0,$S$2&lt;&gt;0,DATE(YEAR(S684),MONTH(S684),DAY(S684))&gt;=$R$2,(DATE(YEAR(S684),MONTH(S684),DAY(S684))&lt;=$S$2),LEFT(R684,3)="PRA"),1,0)),
IF(AND($R$2=0,$S$2=0,DATE(YEAR(S684),MONTH(S684),DAY(S684))&gt;=$O$6,(DATE(YEAR(S684),MONTH(S684),DAY(S684))&lt;=$O$3),INDEX(Potentials!$A$1:$O$1000,MATCH(R684,Potentials!$A$1:$A$1000,0),MATCH("Groupe",Potentials!$A$1:$O$1,0))=$A$2,LEFT(R684,3)="PRA"),1,
IF(AND($R$2&lt;&gt;0,$S$2&lt;&gt;0,DATE(YEAR(S684),MONTH(S684),DAY(S684))&gt;=$R$2,(DATE(YEAR(S684),MONTH(S684),DAY(S684))&lt;=$S$2),INDEX(Potentials!$A$1:$O$1000,MATCH(R684,Potentials!$A$1:$A$1000,0),MATCH("Groupe",Potentials!$A$1:$O$1,0))=$A$2,LEFT(R684,3)="PRA"),1,0))))</f>
      </c>
      <c r="U684" s="47" t="str">
        <f>IF(T684&lt;&gt;0,SUM($T$4:T684),0)</f>
      </c>
      <c r="V684" s="1"/>
      <c r="W684" s="17"/>
      <c r="Y684" t="str">
        <f>Projects!A682</f>
      </c>
      <c r="Z684" s="1" t="str">
        <f>Projects!I682</f>
      </c>
      <c r="AA684" s="47" t="str">
        <f>IF($A$2="Tous",
IF(AND($Y$2=0,$Z$2=0,DATE(YEAR(Z684),MONTH(Z684),DAY(Z684))&gt;=$O$6,(DATE(YEAR(Z684),MONTH(Z684),DAY(Z684))&lt;=$O$3)),1,
IF(AND($Y$2&lt;&gt;0,$Z$2&lt;&gt;0,DATE(YEAR(Z684),MONTH(Z684),DAY(Z684))&gt;=$Y$2,(DATE(YEAR(Z684),MONTH(Z684),DAY(Z684))&lt;=$Z$2)),1,0)),
IF(AND($Y$2=0,$Z$2=0,DATE(YEAR(Z684),MONTH(Z684),DAY(Z684))&gt;=$O$6,(DATE(YEAR(Z684),MONTH(Z684),DAY(Z684))&lt;=$O$3),INDEX(Projects!$A$1:$O$1000,MATCH(Y684,Projects!$A$1:$A$1000,0),MATCH("Groupe",Projects!$A$1:$O$1,0))=$A$2),1,
IF(AND($Y$2&lt;&gt;0,$Z$2&lt;&gt;0,DATE(YEAR(Z684),MONTH(Z684),DAY(Z684))&gt;=$Y$2,(DATE(YEAR(Z684),MONTH(Z684),DAY(Z684))&lt;=$Z$2),INDEX(Projects!$A$1:$O$1000,MATCH(Y684,Projects!$A$1:$A$1000,0),MATCH("Groupe",Projects!$A$1:$O$1,0))=$A$2),1,0)))</f>
      </c>
      <c r="AB684" s="47" t="str">
        <f>IF(AA684&lt;&gt;0,SUM($AA$4:AA684),0)</f>
      </c>
      <c r="AC684" s="1"/>
      <c r="AD684" s="17"/>
      <c r="AF684" t="str">
        <f>Projects!A682</f>
      </c>
      <c r="AG684" s="1" t="str">
        <f>Projects!D682</f>
      </c>
      <c r="AH684" s="47" t="str">
        <f>IF($A$2="Tous",
IF(AND($AF$2=0,$AG$2=0,DATE(YEAR(AG684),MONTH(AG684),DAY(AG684))&gt;=$O$6,(DATE(YEAR(AG684),MONTH(AG684),DAY(AG684))&lt;=$O$3)),1,
IF(AND($AF$2&lt;&gt;0,$AG$2&lt;&gt;0,DATE(YEAR(AG684),MONTH(AG684),DAY(AG684))&gt;=$AF$2,(DATE(YEAR(AG684),MONTH(AG684),DAY(AG684))&lt;=$AG$2)),1,0)),
IF(AND($AF$2=0,$AG$2=0,DATE(YEAR(AG684),MONTH(AG684),DAY(AG684))&gt;=$O$6,(DATE(YEAR(AG684),MONTH(AG684),DAY(AG684))&lt;=$O$3),INDEX(Projects!$A$1:$O$1000,MATCH(AF684,Projects!$A$1:$A$1000,0),MATCH("Groupe",Projects!$A$1:$O$1,0))=$A$2),1,
IF(AND($AF$2&lt;&gt;0,$AG$2&lt;&gt;0,DATE(YEAR(AG684),MONTH(AG684),DAY(AG684))&gt;=$AF$2,(DATE(YEAR(AG684),MONTH(AG684),DAY(AG684))&lt;=$AG$2),INDEX(Projects!$A$1:$O$1000,MATCH(AF684,Projects!$A$1:$A$1000,0),MATCH("Groupe",Projects!$A$1:$O$1,0))=$A$2),1,0)))</f>
      </c>
      <c r="AI684" s="47" t="str">
        <f>IF(AH684&lt;&gt;0,SUM($AH$4:AH684),0)</f>
      </c>
      <c r="AJ684" s="1"/>
      <c r="AK684" s="17"/>
      <c r="AM684" t="str">
        <f>Potentials!A682</f>
      </c>
      <c r="AN684" s="1" t="str">
        <f>Potentials!L682</f>
      </c>
      <c r="AO684" s="47" t="str">
        <f>IF(INDEX(Potentials!$A$1:$O$1000,MATCH(R684,Potentials!$A$1:$A$1000,0),MATCH("Origine setup",Potentials!$A$1:$O$1,0))&lt;&gt;"",0,
IF($A$2="Tous",
IF(AND($AM$2=0,$AN$2=0,DATE(YEAR(AN684),MONTH(AN684),DAY(AN684))&gt;=$O$6,(DATE(YEAR(AN684),MONTH(AN684),DAY(AN684))&lt;=$O$3),INDEX(Potentials!$A$1:$O$10000,MATCH(AM684,Potentials!$A$1:$A$1000,0),MATCH("Statut",Potentials!$A$1:$O$1,0))="9 -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IF(AND($AM$2&lt;&gt;0,$AN$2&lt;&gt;0,DATE(YEAR(AN684),MONTH(AN684),DAY(AN684))&gt;=$AM$2,(DATE(YEAR(AN684),MONTH(AN684),DAY(AN684))&lt;=$AN$2),INDEX(Potentials!$A$1:$O$10000,MATCH(AM684,Potentials!$A$1:$A$1000,0),MATCH("Statut",Potentials!$A$1:$O$1,0))="9 - Perdu"),1,0)),
IF(AND($AM$2=0,$AN$2=0,DATE(YEAR(AN684),MONTH(AN684),DAY(AN684))&gt;=$O$6,(DATE(YEAR(AN684),MONTH(AN684),DAY(AN684))&lt;=$O$3),INDEX(Potentials!$A$1:$O$1000,MATCH(AM684,Potentials!$A$1:$A$1000,0),MATCH("Groupe",Potentials!$A$1:$O$1,0))=$A$2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,MATCH(AM684,Potentials!$A$1:$A$1000,0),MATCH("Groupe",Potentials!$A$1:$O$1,0))=$A$2,INDEX(Potentials!$A$1:$O$10000,MATCH(AM684,Potentials!$A$1:$A$1000,0),MATCH("Statut",Potentials!$A$1:$O$1,0))="9 - Perdu"),1,0))))</f>
      </c>
      <c r="AP684" s="47" t="str">
        <f>IF(AO684&lt;&gt;0,SUM($AO$4:AO684),0)</f>
      </c>
      <c r="AQ684" s="1"/>
      <c r="AR684" s="17"/>
      <c r="AT684" t="str">
        <f>IF(COUNTIF($AT$4:AT683,Potentials!B682)&gt;0,"",Potentials!B682)</f>
      </c>
      <c r="AU684" s="2" t="str">
        <f t="array" ref="AU684" aca="1" ca="1">IF($A$2="Tous",SUMPRODUCT((Potentials!$F$2:$F$2000)*(Potentials!$B$2:$B$2000=AT684)*(Potentials!$E$2:$E$2000&lt;&gt;"8 - Gagne")*(Potentials!$E$2:$E$2000&lt;&gt;"9 - Perdu")*(Potentials!$E$2:$E$2000&lt;&gt;"10 - Gele"))
+SUMPRODUCT((Potentials!$F$2:$F$2000=0)*(Potentials!$B$2:$B$2000=AT684)*(Potentials!$D$2:$D$2000)*(Potentials!$E$2:$E$2000&lt;&gt;"8 - Gagne")*(Potentials!$E$2:$E$2000&lt;&gt;"9 - Perdu")*(Potentials!$E$2:$E$2000&lt;&gt;"10 - Gele")),
SUMPRODUCT((Potentials!$F$2:$F$2000)*(Potentials!$B$2:$B$2000=AT684)*(Potentials!$E$2:$E$2000&lt;&gt;"8 - Gagne")*(Potentials!$E$2:$E$2000&lt;&gt;"9 - Perdu")*(Potentials!$E$2:$E$2000&lt;&gt;"10 - Gele")*(Potentials!$O$2:$O$2000=$A$2))
+SUMPRODUCT((Potentials!$F$2:$F$2000=0)*(Potentials!$B$2:$B$2000=AT684)*(Potentials!$D$2:$D$2000)*(Potentials!$E$2:$E$2000&lt;&gt;"8 - Gagne")*(Potentials!$E$2:$E$2000&lt;&gt;"9 - Perdu")*(Potentials!$E$2:$E$2000&lt;&gt;"10 - Gele")*(Potentials!$O$2:$O$2000=$A$2)))</f>
      </c>
      <c r="BA684" t="str">
        <f>Potentials!A682</f>
      </c>
      <c r="BB684" s="2" t="str">
        <f t="array" ref="BB684" aca="1" ca="1">IF($A$2="Tous",SUMPRODUCT((Potentials!$F$2:$F$2000)*(Potentials!$A$2:$A$2000=BA684)*(Potentials!$E$2:$E$2000&lt;&gt;"8 - Gagne")*(Potentials!$E$2:$E$2000&lt;&gt;"9 - Perdu")*(Potentials!$E$2:$E$2000&lt;&gt;"10 - Gele"))
+SUMPRODUCT((Potentials!$F$2:$F$2000=0)*(Potentials!$A$2:$A$2000=BA684)*(Potentials!$D$2:$D$2000)*(Potentials!$E$2:$E$2000&lt;&gt;"8 - Gagne")*(Potentials!$E$2:$E$2000&lt;&gt;"9 - Perdu")*(Potentials!$E$2:$E$2000&lt;&gt;"10 - Gele")),
SUMPRODUCT((Potentials!$F$2:$F$2000)*(Potentials!$A$2:$A$2000=BA684)*(Potentials!$E$2:$E$2000&lt;&gt;"8 - Gagne")*(Potentials!$E$2:$E$2000&lt;&gt;"9 - Perdu")*(Potentials!$E$2:$E$2000&lt;&gt;"10 - Gele")*(Potentials!$O$2:$O$2000=$A$2))
+SUMPRODUCT((Potentials!$F$2:$F$2000=0)*(Potentials!$A$2:$A$2000=BA684)*(Potentials!$D$2:$D$2000)*(Potentials!$E$2:$E$2000&lt;&gt;"8 - Gagne")*(Potentials!$E$2:$E$2000&lt;&gt;"9 - Perdu")*(Potentials!$E$2:$E$2000&lt;&gt;"10 - Gele")*(Potentials!$O$2:$O$2000=$A$2)))</f>
      </c>
    </row>
    <row r="685" spans="1:113">
      <c r="R685" t="str">
        <f>Potentials!A683</f>
      </c>
      <c r="S685" s="1" t="str">
        <f>Potentials!M683</f>
      </c>
      <c r="T685" s="47" t="str">
        <f>IF(INDEX(Potentials!$A$1:$O$1000,MATCH(R685,Potentials!$A$1:$A$1000,0),MATCH("Origine setup",Potentials!$A$1:$O$1,0))&lt;&gt;"",0,
IF($A$2="Tous",
IF(AND($R$2=0,$S$2=0,DATE(YEAR(S685),MONTH(S685),DAY(S685))&gt;=$O$6,(DATE(YEAR(S685),MONTH(S685),DAY(S685))&lt;=$O$3),LEFT(R685,3)="PRA"),1,
IF(AND($R$2&lt;&gt;0,$S$2&lt;&gt;0,DATE(YEAR(S685),MONTH(S685),DAY(S685))&gt;=$R$2,(DATE(YEAR(S685),MONTH(S685),DAY(S685))&lt;=$S$2),LEFT(R685,3)="PRA"),1,0)),
IF(AND($R$2=0,$S$2=0,DATE(YEAR(S685),MONTH(S685),DAY(S685))&gt;=$O$6,(DATE(YEAR(S685),MONTH(S685),DAY(S685))&lt;=$O$3),INDEX(Potentials!$A$1:$O$1000,MATCH(R685,Potentials!$A$1:$A$1000,0),MATCH("Groupe",Potentials!$A$1:$O$1,0))=$A$2,LEFT(R685,3)="PRA"),1,
IF(AND($R$2&lt;&gt;0,$S$2&lt;&gt;0,DATE(YEAR(S685),MONTH(S685),DAY(S685))&gt;=$R$2,(DATE(YEAR(S685),MONTH(S685),DAY(S685))&lt;=$S$2),INDEX(Potentials!$A$1:$O$1000,MATCH(R685,Potentials!$A$1:$A$1000,0),MATCH("Groupe",Potentials!$A$1:$O$1,0))=$A$2,LEFT(R685,3)="PRA"),1,0))))</f>
      </c>
      <c r="U685" s="47" t="str">
        <f>IF(T685&lt;&gt;0,SUM($T$4:T685),0)</f>
      </c>
      <c r="V685" s="1"/>
      <c r="W685" s="17"/>
      <c r="Y685" t="str">
        <f>Projects!A683</f>
      </c>
      <c r="Z685" s="1" t="str">
        <f>Projects!I683</f>
      </c>
      <c r="AA685" s="47" t="str">
        <f>IF($A$2="Tous",
IF(AND($Y$2=0,$Z$2=0,DATE(YEAR(Z685),MONTH(Z685),DAY(Z685))&gt;=$O$6,(DATE(YEAR(Z685),MONTH(Z685),DAY(Z685))&lt;=$O$3)),1,
IF(AND($Y$2&lt;&gt;0,$Z$2&lt;&gt;0,DATE(YEAR(Z685),MONTH(Z685),DAY(Z685))&gt;=$Y$2,(DATE(YEAR(Z685),MONTH(Z685),DAY(Z685))&lt;=$Z$2)),1,0)),
IF(AND($Y$2=0,$Z$2=0,DATE(YEAR(Z685),MONTH(Z685),DAY(Z685))&gt;=$O$6,(DATE(YEAR(Z685),MONTH(Z685),DAY(Z685))&lt;=$O$3),INDEX(Projects!$A$1:$O$1000,MATCH(Y685,Projects!$A$1:$A$1000,0),MATCH("Groupe",Projects!$A$1:$O$1,0))=$A$2),1,
IF(AND($Y$2&lt;&gt;0,$Z$2&lt;&gt;0,DATE(YEAR(Z685),MONTH(Z685),DAY(Z685))&gt;=$Y$2,(DATE(YEAR(Z685),MONTH(Z685),DAY(Z685))&lt;=$Z$2),INDEX(Projects!$A$1:$O$1000,MATCH(Y685,Projects!$A$1:$A$1000,0),MATCH("Groupe",Projects!$A$1:$O$1,0))=$A$2),1,0)))</f>
      </c>
      <c r="AB685" s="47" t="str">
        <f>IF(AA685&lt;&gt;0,SUM($AA$4:AA685),0)</f>
      </c>
      <c r="AC685" s="1"/>
      <c r="AD685" s="17"/>
      <c r="AF685" t="str">
        <f>Projects!A683</f>
      </c>
      <c r="AG685" s="1" t="str">
        <f>Projects!D683</f>
      </c>
      <c r="AH685" s="47" t="str">
        <f>IF($A$2="Tous",
IF(AND($AF$2=0,$AG$2=0,DATE(YEAR(AG685),MONTH(AG685),DAY(AG685))&gt;=$O$6,(DATE(YEAR(AG685),MONTH(AG685),DAY(AG685))&lt;=$O$3)),1,
IF(AND($AF$2&lt;&gt;0,$AG$2&lt;&gt;0,DATE(YEAR(AG685),MONTH(AG685),DAY(AG685))&gt;=$AF$2,(DATE(YEAR(AG685),MONTH(AG685),DAY(AG685))&lt;=$AG$2)),1,0)),
IF(AND($AF$2=0,$AG$2=0,DATE(YEAR(AG685),MONTH(AG685),DAY(AG685))&gt;=$O$6,(DATE(YEAR(AG685),MONTH(AG685),DAY(AG685))&lt;=$O$3),INDEX(Projects!$A$1:$O$1000,MATCH(AF685,Projects!$A$1:$A$1000,0),MATCH("Groupe",Projects!$A$1:$O$1,0))=$A$2),1,
IF(AND($AF$2&lt;&gt;0,$AG$2&lt;&gt;0,DATE(YEAR(AG685),MONTH(AG685),DAY(AG685))&gt;=$AF$2,(DATE(YEAR(AG685),MONTH(AG685),DAY(AG685))&lt;=$AG$2),INDEX(Projects!$A$1:$O$1000,MATCH(AF685,Projects!$A$1:$A$1000,0),MATCH("Groupe",Projects!$A$1:$O$1,0))=$A$2),1,0)))</f>
      </c>
      <c r="AI685" s="47" t="str">
        <f>IF(AH685&lt;&gt;0,SUM($AH$4:AH685),0)</f>
      </c>
      <c r="AJ685" s="1"/>
      <c r="AK685" s="17"/>
      <c r="AM685" t="str">
        <f>Potentials!A683</f>
      </c>
      <c r="AN685" s="1" t="str">
        <f>Potentials!L683</f>
      </c>
      <c r="AO685" s="47" t="str">
        <f>IF(INDEX(Potentials!$A$1:$O$1000,MATCH(R685,Potentials!$A$1:$A$1000,0),MATCH("Origine setup",Potentials!$A$1:$O$1,0))&lt;&gt;"",0,
IF($A$2="Tous",
IF(AND($AM$2=0,$AN$2=0,DATE(YEAR(AN685),MONTH(AN685),DAY(AN685))&gt;=$O$6,(DATE(YEAR(AN685),MONTH(AN685),DAY(AN685))&lt;=$O$3),INDEX(Potentials!$A$1:$O$10000,MATCH(AM685,Potentials!$A$1:$A$1000,0),MATCH("Statut",Potentials!$A$1:$O$1,0))="9 -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IF(AND($AM$2&lt;&gt;0,$AN$2&lt;&gt;0,DATE(YEAR(AN685),MONTH(AN685),DAY(AN685))&gt;=$AM$2,(DATE(YEAR(AN685),MONTH(AN685),DAY(AN685))&lt;=$AN$2),INDEX(Potentials!$A$1:$O$10000,MATCH(AM685,Potentials!$A$1:$A$1000,0),MATCH("Statut",Potentials!$A$1:$O$1,0))="9 - Perdu"),1,0)),
IF(AND($AM$2=0,$AN$2=0,DATE(YEAR(AN685),MONTH(AN685),DAY(AN685))&gt;=$O$6,(DATE(YEAR(AN685),MONTH(AN685),DAY(AN685))&lt;=$O$3),INDEX(Potentials!$A$1:$O$1000,MATCH(AM685,Potentials!$A$1:$A$1000,0),MATCH("Groupe",Potentials!$A$1:$O$1,0))=$A$2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,MATCH(AM685,Potentials!$A$1:$A$1000,0),MATCH("Groupe",Potentials!$A$1:$O$1,0))=$A$2,INDEX(Potentials!$A$1:$O$10000,MATCH(AM685,Potentials!$A$1:$A$1000,0),MATCH("Statut",Potentials!$A$1:$O$1,0))="9 - Perdu"),1,0))))</f>
      </c>
      <c r="AP685" s="47" t="str">
        <f>IF(AO685&lt;&gt;0,SUM($AO$4:AO685),0)</f>
      </c>
      <c r="AQ685" s="1"/>
      <c r="AR685" s="17"/>
      <c r="AT685" t="str">
        <f>IF(COUNTIF($AT$4:AT684,Potentials!B683)&gt;0,"",Potentials!B683)</f>
      </c>
      <c r="AU685" s="2" t="str">
        <f t="array" ref="AU685" aca="1" ca="1">IF($A$2="Tous",SUMPRODUCT((Potentials!$F$2:$F$2000)*(Potentials!$B$2:$B$2000=AT685)*(Potentials!$E$2:$E$2000&lt;&gt;"8 - Gagne")*(Potentials!$E$2:$E$2000&lt;&gt;"9 - Perdu")*(Potentials!$E$2:$E$2000&lt;&gt;"10 - Gele"))
+SUMPRODUCT((Potentials!$F$2:$F$2000=0)*(Potentials!$B$2:$B$2000=AT685)*(Potentials!$D$2:$D$2000)*(Potentials!$E$2:$E$2000&lt;&gt;"8 - Gagne")*(Potentials!$E$2:$E$2000&lt;&gt;"9 - Perdu")*(Potentials!$E$2:$E$2000&lt;&gt;"10 - Gele")),
SUMPRODUCT((Potentials!$F$2:$F$2000)*(Potentials!$B$2:$B$2000=AT685)*(Potentials!$E$2:$E$2000&lt;&gt;"8 - Gagne")*(Potentials!$E$2:$E$2000&lt;&gt;"9 - Perdu")*(Potentials!$E$2:$E$2000&lt;&gt;"10 - Gele")*(Potentials!$O$2:$O$2000=$A$2))
+SUMPRODUCT((Potentials!$F$2:$F$2000=0)*(Potentials!$B$2:$B$2000=AT685)*(Potentials!$D$2:$D$2000)*(Potentials!$E$2:$E$2000&lt;&gt;"8 - Gagne")*(Potentials!$E$2:$E$2000&lt;&gt;"9 - Perdu")*(Potentials!$E$2:$E$2000&lt;&gt;"10 - Gele")*(Potentials!$O$2:$O$2000=$A$2)))</f>
      </c>
      <c r="BA685" t="str">
        <f>Potentials!A683</f>
      </c>
      <c r="BB685" s="2" t="str">
        <f t="array" ref="BB685" aca="1" ca="1">IF($A$2="Tous",SUMPRODUCT((Potentials!$F$2:$F$2000)*(Potentials!$A$2:$A$2000=BA685)*(Potentials!$E$2:$E$2000&lt;&gt;"8 - Gagne")*(Potentials!$E$2:$E$2000&lt;&gt;"9 - Perdu")*(Potentials!$E$2:$E$2000&lt;&gt;"10 - Gele"))
+SUMPRODUCT((Potentials!$F$2:$F$2000=0)*(Potentials!$A$2:$A$2000=BA685)*(Potentials!$D$2:$D$2000)*(Potentials!$E$2:$E$2000&lt;&gt;"8 - Gagne")*(Potentials!$E$2:$E$2000&lt;&gt;"9 - Perdu")*(Potentials!$E$2:$E$2000&lt;&gt;"10 - Gele")),
SUMPRODUCT((Potentials!$F$2:$F$2000)*(Potentials!$A$2:$A$2000=BA685)*(Potentials!$E$2:$E$2000&lt;&gt;"8 - Gagne")*(Potentials!$E$2:$E$2000&lt;&gt;"9 - Perdu")*(Potentials!$E$2:$E$2000&lt;&gt;"10 - Gele")*(Potentials!$O$2:$O$2000=$A$2))
+SUMPRODUCT((Potentials!$F$2:$F$2000=0)*(Potentials!$A$2:$A$2000=BA685)*(Potentials!$D$2:$D$2000)*(Potentials!$E$2:$E$2000&lt;&gt;"8 - Gagne")*(Potentials!$E$2:$E$2000&lt;&gt;"9 - Perdu")*(Potentials!$E$2:$E$2000&lt;&gt;"10 - Gele")*(Potentials!$O$2:$O$2000=$A$2)))</f>
      </c>
    </row>
    <row r="686" spans="1:113">
      <c r="R686" t="str">
        <f>Potentials!A684</f>
      </c>
      <c r="S686" s="1" t="str">
        <f>Potentials!M684</f>
      </c>
      <c r="T686" s="47" t="str">
        <f>IF(INDEX(Potentials!$A$1:$O$1000,MATCH(R686,Potentials!$A$1:$A$1000,0),MATCH("Origine setup",Potentials!$A$1:$O$1,0))&lt;&gt;"",0,
IF($A$2="Tous",
IF(AND($R$2=0,$S$2=0,DATE(YEAR(S686),MONTH(S686),DAY(S686))&gt;=$O$6,(DATE(YEAR(S686),MONTH(S686),DAY(S686))&lt;=$O$3),LEFT(R686,3)="PRA"),1,
IF(AND($R$2&lt;&gt;0,$S$2&lt;&gt;0,DATE(YEAR(S686),MONTH(S686),DAY(S686))&gt;=$R$2,(DATE(YEAR(S686),MONTH(S686),DAY(S686))&lt;=$S$2),LEFT(R686,3)="PRA"),1,0)),
IF(AND($R$2=0,$S$2=0,DATE(YEAR(S686),MONTH(S686),DAY(S686))&gt;=$O$6,(DATE(YEAR(S686),MONTH(S686),DAY(S686))&lt;=$O$3),INDEX(Potentials!$A$1:$O$1000,MATCH(R686,Potentials!$A$1:$A$1000,0),MATCH("Groupe",Potentials!$A$1:$O$1,0))=$A$2,LEFT(R686,3)="PRA"),1,
IF(AND($R$2&lt;&gt;0,$S$2&lt;&gt;0,DATE(YEAR(S686),MONTH(S686),DAY(S686))&gt;=$R$2,(DATE(YEAR(S686),MONTH(S686),DAY(S686))&lt;=$S$2),INDEX(Potentials!$A$1:$O$1000,MATCH(R686,Potentials!$A$1:$A$1000,0),MATCH("Groupe",Potentials!$A$1:$O$1,0))=$A$2,LEFT(R686,3)="PRA"),1,0))))</f>
      </c>
      <c r="U686" s="47" t="str">
        <f>IF(T686&lt;&gt;0,SUM($T$4:T686),0)</f>
      </c>
      <c r="V686" s="1"/>
      <c r="W686" s="17"/>
      <c r="Y686" t="str">
        <f>Projects!A684</f>
      </c>
      <c r="Z686" s="1" t="str">
        <f>Projects!I684</f>
      </c>
      <c r="AA686" s="47" t="str">
        <f>IF($A$2="Tous",
IF(AND($Y$2=0,$Z$2=0,DATE(YEAR(Z686),MONTH(Z686),DAY(Z686))&gt;=$O$6,(DATE(YEAR(Z686),MONTH(Z686),DAY(Z686))&lt;=$O$3)),1,
IF(AND($Y$2&lt;&gt;0,$Z$2&lt;&gt;0,DATE(YEAR(Z686),MONTH(Z686),DAY(Z686))&gt;=$Y$2,(DATE(YEAR(Z686),MONTH(Z686),DAY(Z686))&lt;=$Z$2)),1,0)),
IF(AND($Y$2=0,$Z$2=0,DATE(YEAR(Z686),MONTH(Z686),DAY(Z686))&gt;=$O$6,(DATE(YEAR(Z686),MONTH(Z686),DAY(Z686))&lt;=$O$3),INDEX(Projects!$A$1:$O$1000,MATCH(Y686,Projects!$A$1:$A$1000,0),MATCH("Groupe",Projects!$A$1:$O$1,0))=$A$2),1,
IF(AND($Y$2&lt;&gt;0,$Z$2&lt;&gt;0,DATE(YEAR(Z686),MONTH(Z686),DAY(Z686))&gt;=$Y$2,(DATE(YEAR(Z686),MONTH(Z686),DAY(Z686))&lt;=$Z$2),INDEX(Projects!$A$1:$O$1000,MATCH(Y686,Projects!$A$1:$A$1000,0),MATCH("Groupe",Projects!$A$1:$O$1,0))=$A$2),1,0)))</f>
      </c>
      <c r="AB686" s="47" t="str">
        <f>IF(AA686&lt;&gt;0,SUM($AA$4:AA686),0)</f>
      </c>
      <c r="AC686" s="1"/>
      <c r="AD686" s="17"/>
      <c r="AF686" t="str">
        <f>Projects!A684</f>
      </c>
      <c r="AG686" s="1" t="str">
        <f>Projects!D684</f>
      </c>
      <c r="AH686" s="47" t="str">
        <f>IF($A$2="Tous",
IF(AND($AF$2=0,$AG$2=0,DATE(YEAR(AG686),MONTH(AG686),DAY(AG686))&gt;=$O$6,(DATE(YEAR(AG686),MONTH(AG686),DAY(AG686))&lt;=$O$3)),1,
IF(AND($AF$2&lt;&gt;0,$AG$2&lt;&gt;0,DATE(YEAR(AG686),MONTH(AG686),DAY(AG686))&gt;=$AF$2,(DATE(YEAR(AG686),MONTH(AG686),DAY(AG686))&lt;=$AG$2)),1,0)),
IF(AND($AF$2=0,$AG$2=0,DATE(YEAR(AG686),MONTH(AG686),DAY(AG686))&gt;=$O$6,(DATE(YEAR(AG686),MONTH(AG686),DAY(AG686))&lt;=$O$3),INDEX(Projects!$A$1:$O$1000,MATCH(AF686,Projects!$A$1:$A$1000,0),MATCH("Groupe",Projects!$A$1:$O$1,0))=$A$2),1,
IF(AND($AF$2&lt;&gt;0,$AG$2&lt;&gt;0,DATE(YEAR(AG686),MONTH(AG686),DAY(AG686))&gt;=$AF$2,(DATE(YEAR(AG686),MONTH(AG686),DAY(AG686))&lt;=$AG$2),INDEX(Projects!$A$1:$O$1000,MATCH(AF686,Projects!$A$1:$A$1000,0),MATCH("Groupe",Projects!$A$1:$O$1,0))=$A$2),1,0)))</f>
      </c>
      <c r="AI686" s="47" t="str">
        <f>IF(AH686&lt;&gt;0,SUM($AH$4:AH686),0)</f>
      </c>
      <c r="AJ686" s="1"/>
      <c r="AK686" s="17"/>
      <c r="AM686" t="str">
        <f>Potentials!A684</f>
      </c>
      <c r="AN686" s="1" t="str">
        <f>Potentials!L684</f>
      </c>
      <c r="AO686" s="47" t="str">
        <f>IF(INDEX(Potentials!$A$1:$O$1000,MATCH(R686,Potentials!$A$1:$A$1000,0),MATCH("Origine setup",Potentials!$A$1:$O$1,0))&lt;&gt;"",0,
IF($A$2="Tous",
IF(AND($AM$2=0,$AN$2=0,DATE(YEAR(AN686),MONTH(AN686),DAY(AN686))&gt;=$O$6,(DATE(YEAR(AN686),MONTH(AN686),DAY(AN686))&lt;=$O$3),INDEX(Potentials!$A$1:$O$10000,MATCH(AM686,Potentials!$A$1:$A$1000,0),MATCH("Statut",Potentials!$A$1:$O$1,0))="9 -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IF(AND($AM$2&lt;&gt;0,$AN$2&lt;&gt;0,DATE(YEAR(AN686),MONTH(AN686),DAY(AN686))&gt;=$AM$2,(DATE(YEAR(AN686),MONTH(AN686),DAY(AN686))&lt;=$AN$2),INDEX(Potentials!$A$1:$O$10000,MATCH(AM686,Potentials!$A$1:$A$1000,0),MATCH("Statut",Potentials!$A$1:$O$1,0))="9 - Perdu"),1,0)),
IF(AND($AM$2=0,$AN$2=0,DATE(YEAR(AN686),MONTH(AN686),DAY(AN686))&gt;=$O$6,(DATE(YEAR(AN686),MONTH(AN686),DAY(AN686))&lt;=$O$3),INDEX(Potentials!$A$1:$O$1000,MATCH(AM686,Potentials!$A$1:$A$1000,0),MATCH("Groupe",Potentials!$A$1:$O$1,0))=$A$2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,MATCH(AM686,Potentials!$A$1:$A$1000,0),MATCH("Groupe",Potentials!$A$1:$O$1,0))=$A$2,INDEX(Potentials!$A$1:$O$10000,MATCH(AM686,Potentials!$A$1:$A$1000,0),MATCH("Statut",Potentials!$A$1:$O$1,0))="9 - Perdu"),1,0))))</f>
      </c>
      <c r="AP686" s="47" t="str">
        <f>IF(AO686&lt;&gt;0,SUM($AO$4:AO686),0)</f>
      </c>
      <c r="AQ686" s="1"/>
      <c r="AR686" s="17"/>
      <c r="AT686" t="str">
        <f>IF(COUNTIF($AT$4:AT685,Potentials!B684)&gt;0,"",Potentials!B684)</f>
      </c>
      <c r="AU686" s="2" t="str">
        <f t="array" ref="AU686" aca="1" ca="1">IF($A$2="Tous",SUMPRODUCT((Potentials!$F$2:$F$2000)*(Potentials!$B$2:$B$2000=AT686)*(Potentials!$E$2:$E$2000&lt;&gt;"8 - Gagne")*(Potentials!$E$2:$E$2000&lt;&gt;"9 - Perdu")*(Potentials!$E$2:$E$2000&lt;&gt;"10 - Gele"))
+SUMPRODUCT((Potentials!$F$2:$F$2000=0)*(Potentials!$B$2:$B$2000=AT686)*(Potentials!$D$2:$D$2000)*(Potentials!$E$2:$E$2000&lt;&gt;"8 - Gagne")*(Potentials!$E$2:$E$2000&lt;&gt;"9 - Perdu")*(Potentials!$E$2:$E$2000&lt;&gt;"10 - Gele")),
SUMPRODUCT((Potentials!$F$2:$F$2000)*(Potentials!$B$2:$B$2000=AT686)*(Potentials!$E$2:$E$2000&lt;&gt;"8 - Gagne")*(Potentials!$E$2:$E$2000&lt;&gt;"9 - Perdu")*(Potentials!$E$2:$E$2000&lt;&gt;"10 - Gele")*(Potentials!$O$2:$O$2000=$A$2))
+SUMPRODUCT((Potentials!$F$2:$F$2000=0)*(Potentials!$B$2:$B$2000=AT686)*(Potentials!$D$2:$D$2000)*(Potentials!$E$2:$E$2000&lt;&gt;"8 - Gagne")*(Potentials!$E$2:$E$2000&lt;&gt;"9 - Perdu")*(Potentials!$E$2:$E$2000&lt;&gt;"10 - Gele")*(Potentials!$O$2:$O$2000=$A$2)))</f>
      </c>
      <c r="BA686" t="str">
        <f>Potentials!A684</f>
      </c>
      <c r="BB686" s="2" t="str">
        <f t="array" ref="BB686" aca="1" ca="1">IF($A$2="Tous",SUMPRODUCT((Potentials!$F$2:$F$2000)*(Potentials!$A$2:$A$2000=BA686)*(Potentials!$E$2:$E$2000&lt;&gt;"8 - Gagne")*(Potentials!$E$2:$E$2000&lt;&gt;"9 - Perdu")*(Potentials!$E$2:$E$2000&lt;&gt;"10 - Gele"))
+SUMPRODUCT((Potentials!$F$2:$F$2000=0)*(Potentials!$A$2:$A$2000=BA686)*(Potentials!$D$2:$D$2000)*(Potentials!$E$2:$E$2000&lt;&gt;"8 - Gagne")*(Potentials!$E$2:$E$2000&lt;&gt;"9 - Perdu")*(Potentials!$E$2:$E$2000&lt;&gt;"10 - Gele")),
SUMPRODUCT((Potentials!$F$2:$F$2000)*(Potentials!$A$2:$A$2000=BA686)*(Potentials!$E$2:$E$2000&lt;&gt;"8 - Gagne")*(Potentials!$E$2:$E$2000&lt;&gt;"9 - Perdu")*(Potentials!$E$2:$E$2000&lt;&gt;"10 - Gele")*(Potentials!$O$2:$O$2000=$A$2))
+SUMPRODUCT((Potentials!$F$2:$F$2000=0)*(Potentials!$A$2:$A$2000=BA686)*(Potentials!$D$2:$D$2000)*(Potentials!$E$2:$E$2000&lt;&gt;"8 - Gagne")*(Potentials!$E$2:$E$2000&lt;&gt;"9 - Perdu")*(Potentials!$E$2:$E$2000&lt;&gt;"10 - Gele")*(Potentials!$O$2:$O$2000=$A$2)))</f>
      </c>
    </row>
    <row r="687" spans="1:113">
      <c r="R687" t="str">
        <f>Potentials!A685</f>
      </c>
      <c r="S687" s="1" t="str">
        <f>Potentials!M685</f>
      </c>
      <c r="T687" s="47" t="str">
        <f>IF(INDEX(Potentials!$A$1:$O$1000,MATCH(R687,Potentials!$A$1:$A$1000,0),MATCH("Origine setup",Potentials!$A$1:$O$1,0))&lt;&gt;"",0,
IF($A$2="Tous",
IF(AND($R$2=0,$S$2=0,DATE(YEAR(S687),MONTH(S687),DAY(S687))&gt;=$O$6,(DATE(YEAR(S687),MONTH(S687),DAY(S687))&lt;=$O$3),LEFT(R687,3)="PRA"),1,
IF(AND($R$2&lt;&gt;0,$S$2&lt;&gt;0,DATE(YEAR(S687),MONTH(S687),DAY(S687))&gt;=$R$2,(DATE(YEAR(S687),MONTH(S687),DAY(S687))&lt;=$S$2),LEFT(R687,3)="PRA"),1,0)),
IF(AND($R$2=0,$S$2=0,DATE(YEAR(S687),MONTH(S687),DAY(S687))&gt;=$O$6,(DATE(YEAR(S687),MONTH(S687),DAY(S687))&lt;=$O$3),INDEX(Potentials!$A$1:$O$1000,MATCH(R687,Potentials!$A$1:$A$1000,0),MATCH("Groupe",Potentials!$A$1:$O$1,0))=$A$2,LEFT(R687,3)="PRA"),1,
IF(AND($R$2&lt;&gt;0,$S$2&lt;&gt;0,DATE(YEAR(S687),MONTH(S687),DAY(S687))&gt;=$R$2,(DATE(YEAR(S687),MONTH(S687),DAY(S687))&lt;=$S$2),INDEX(Potentials!$A$1:$O$1000,MATCH(R687,Potentials!$A$1:$A$1000,0),MATCH("Groupe",Potentials!$A$1:$O$1,0))=$A$2,LEFT(R687,3)="PRA"),1,0))))</f>
      </c>
      <c r="U687" s="47" t="str">
        <f>IF(T687&lt;&gt;0,SUM($T$4:T687),0)</f>
      </c>
      <c r="V687" s="1"/>
      <c r="W687" s="17"/>
      <c r="Y687" t="str">
        <f>Projects!A685</f>
      </c>
      <c r="Z687" s="1" t="str">
        <f>Projects!I685</f>
      </c>
      <c r="AA687" s="47" t="str">
        <f>IF($A$2="Tous",
IF(AND($Y$2=0,$Z$2=0,DATE(YEAR(Z687),MONTH(Z687),DAY(Z687))&gt;=$O$6,(DATE(YEAR(Z687),MONTH(Z687),DAY(Z687))&lt;=$O$3)),1,
IF(AND($Y$2&lt;&gt;0,$Z$2&lt;&gt;0,DATE(YEAR(Z687),MONTH(Z687),DAY(Z687))&gt;=$Y$2,(DATE(YEAR(Z687),MONTH(Z687),DAY(Z687))&lt;=$Z$2)),1,0)),
IF(AND($Y$2=0,$Z$2=0,DATE(YEAR(Z687),MONTH(Z687),DAY(Z687))&gt;=$O$6,(DATE(YEAR(Z687),MONTH(Z687),DAY(Z687))&lt;=$O$3),INDEX(Projects!$A$1:$O$1000,MATCH(Y687,Projects!$A$1:$A$1000,0),MATCH("Groupe",Projects!$A$1:$O$1,0))=$A$2),1,
IF(AND($Y$2&lt;&gt;0,$Z$2&lt;&gt;0,DATE(YEAR(Z687),MONTH(Z687),DAY(Z687))&gt;=$Y$2,(DATE(YEAR(Z687),MONTH(Z687),DAY(Z687))&lt;=$Z$2),INDEX(Projects!$A$1:$O$1000,MATCH(Y687,Projects!$A$1:$A$1000,0),MATCH("Groupe",Projects!$A$1:$O$1,0))=$A$2),1,0)))</f>
      </c>
      <c r="AB687" s="47" t="str">
        <f>IF(AA687&lt;&gt;0,SUM($AA$4:AA687),0)</f>
      </c>
      <c r="AC687" s="1"/>
      <c r="AD687" s="17"/>
      <c r="AF687" t="str">
        <f>Projects!A685</f>
      </c>
      <c r="AG687" s="1" t="str">
        <f>Projects!D685</f>
      </c>
      <c r="AH687" s="47" t="str">
        <f>IF($A$2="Tous",
IF(AND($AF$2=0,$AG$2=0,DATE(YEAR(AG687),MONTH(AG687),DAY(AG687))&gt;=$O$6,(DATE(YEAR(AG687),MONTH(AG687),DAY(AG687))&lt;=$O$3)),1,
IF(AND($AF$2&lt;&gt;0,$AG$2&lt;&gt;0,DATE(YEAR(AG687),MONTH(AG687),DAY(AG687))&gt;=$AF$2,(DATE(YEAR(AG687),MONTH(AG687),DAY(AG687))&lt;=$AG$2)),1,0)),
IF(AND($AF$2=0,$AG$2=0,DATE(YEAR(AG687),MONTH(AG687),DAY(AG687))&gt;=$O$6,(DATE(YEAR(AG687),MONTH(AG687),DAY(AG687))&lt;=$O$3),INDEX(Projects!$A$1:$O$1000,MATCH(AF687,Projects!$A$1:$A$1000,0),MATCH("Groupe",Projects!$A$1:$O$1,0))=$A$2),1,
IF(AND($AF$2&lt;&gt;0,$AG$2&lt;&gt;0,DATE(YEAR(AG687),MONTH(AG687),DAY(AG687))&gt;=$AF$2,(DATE(YEAR(AG687),MONTH(AG687),DAY(AG687))&lt;=$AG$2),INDEX(Projects!$A$1:$O$1000,MATCH(AF687,Projects!$A$1:$A$1000,0),MATCH("Groupe",Projects!$A$1:$O$1,0))=$A$2),1,0)))</f>
      </c>
      <c r="AI687" s="47" t="str">
        <f>IF(AH687&lt;&gt;0,SUM($AH$4:AH687),0)</f>
      </c>
      <c r="AJ687" s="1"/>
      <c r="AK687" s="17"/>
      <c r="AM687" t="str">
        <f>Potentials!A685</f>
      </c>
      <c r="AN687" s="1" t="str">
        <f>Potentials!L685</f>
      </c>
      <c r="AO687" s="47" t="str">
        <f>IF(INDEX(Potentials!$A$1:$O$1000,MATCH(R687,Potentials!$A$1:$A$1000,0),MATCH("Origine setup",Potentials!$A$1:$O$1,0))&lt;&gt;"",0,
IF($A$2="Tous",
IF(AND($AM$2=0,$AN$2=0,DATE(YEAR(AN687),MONTH(AN687),DAY(AN687))&gt;=$O$6,(DATE(YEAR(AN687),MONTH(AN687),DAY(AN687))&lt;=$O$3),INDEX(Potentials!$A$1:$O$10000,MATCH(AM687,Potentials!$A$1:$A$1000,0),MATCH("Statut",Potentials!$A$1:$O$1,0))="9 -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IF(AND($AM$2&lt;&gt;0,$AN$2&lt;&gt;0,DATE(YEAR(AN687),MONTH(AN687),DAY(AN687))&gt;=$AM$2,(DATE(YEAR(AN687),MONTH(AN687),DAY(AN687))&lt;=$AN$2),INDEX(Potentials!$A$1:$O$10000,MATCH(AM687,Potentials!$A$1:$A$1000,0),MATCH("Statut",Potentials!$A$1:$O$1,0))="9 - Perdu"),1,0)),
IF(AND($AM$2=0,$AN$2=0,DATE(YEAR(AN687),MONTH(AN687),DAY(AN687))&gt;=$O$6,(DATE(YEAR(AN687),MONTH(AN687),DAY(AN687))&lt;=$O$3),INDEX(Potentials!$A$1:$O$1000,MATCH(AM687,Potentials!$A$1:$A$1000,0),MATCH("Groupe",Potentials!$A$1:$O$1,0))=$A$2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,MATCH(AM687,Potentials!$A$1:$A$1000,0),MATCH("Groupe",Potentials!$A$1:$O$1,0))=$A$2,INDEX(Potentials!$A$1:$O$10000,MATCH(AM687,Potentials!$A$1:$A$1000,0),MATCH("Statut",Potentials!$A$1:$O$1,0))="9 - Perdu"),1,0))))</f>
      </c>
      <c r="AP687" s="47" t="str">
        <f>IF(AO687&lt;&gt;0,SUM($AO$4:AO687),0)</f>
      </c>
      <c r="AQ687" s="1"/>
      <c r="AR687" s="17"/>
      <c r="AT687" t="str">
        <f>IF(COUNTIF($AT$4:AT686,Potentials!B685)&gt;0,"",Potentials!B685)</f>
      </c>
      <c r="AU687" s="2" t="str">
        <f t="array" ref="AU687" aca="1" ca="1">IF($A$2="Tous",SUMPRODUCT((Potentials!$F$2:$F$2000)*(Potentials!$B$2:$B$2000=AT687)*(Potentials!$E$2:$E$2000&lt;&gt;"8 - Gagne")*(Potentials!$E$2:$E$2000&lt;&gt;"9 - Perdu")*(Potentials!$E$2:$E$2000&lt;&gt;"10 - Gele"))
+SUMPRODUCT((Potentials!$F$2:$F$2000=0)*(Potentials!$B$2:$B$2000=AT687)*(Potentials!$D$2:$D$2000)*(Potentials!$E$2:$E$2000&lt;&gt;"8 - Gagne")*(Potentials!$E$2:$E$2000&lt;&gt;"9 - Perdu")*(Potentials!$E$2:$E$2000&lt;&gt;"10 - Gele")),
SUMPRODUCT((Potentials!$F$2:$F$2000)*(Potentials!$B$2:$B$2000=AT687)*(Potentials!$E$2:$E$2000&lt;&gt;"8 - Gagne")*(Potentials!$E$2:$E$2000&lt;&gt;"9 - Perdu")*(Potentials!$E$2:$E$2000&lt;&gt;"10 - Gele")*(Potentials!$O$2:$O$2000=$A$2))
+SUMPRODUCT((Potentials!$F$2:$F$2000=0)*(Potentials!$B$2:$B$2000=AT687)*(Potentials!$D$2:$D$2000)*(Potentials!$E$2:$E$2000&lt;&gt;"8 - Gagne")*(Potentials!$E$2:$E$2000&lt;&gt;"9 - Perdu")*(Potentials!$E$2:$E$2000&lt;&gt;"10 - Gele")*(Potentials!$O$2:$O$2000=$A$2)))</f>
      </c>
      <c r="BA687" t="str">
        <f>Potentials!A685</f>
      </c>
      <c r="BB687" s="2" t="str">
        <f t="array" ref="BB687" aca="1" ca="1">IF($A$2="Tous",SUMPRODUCT((Potentials!$F$2:$F$2000)*(Potentials!$A$2:$A$2000=BA687)*(Potentials!$E$2:$E$2000&lt;&gt;"8 - Gagne")*(Potentials!$E$2:$E$2000&lt;&gt;"9 - Perdu")*(Potentials!$E$2:$E$2000&lt;&gt;"10 - Gele"))
+SUMPRODUCT((Potentials!$F$2:$F$2000=0)*(Potentials!$A$2:$A$2000=BA687)*(Potentials!$D$2:$D$2000)*(Potentials!$E$2:$E$2000&lt;&gt;"8 - Gagne")*(Potentials!$E$2:$E$2000&lt;&gt;"9 - Perdu")*(Potentials!$E$2:$E$2000&lt;&gt;"10 - Gele")),
SUMPRODUCT((Potentials!$F$2:$F$2000)*(Potentials!$A$2:$A$2000=BA687)*(Potentials!$E$2:$E$2000&lt;&gt;"8 - Gagne")*(Potentials!$E$2:$E$2000&lt;&gt;"9 - Perdu")*(Potentials!$E$2:$E$2000&lt;&gt;"10 - Gele")*(Potentials!$O$2:$O$2000=$A$2))
+SUMPRODUCT((Potentials!$F$2:$F$2000=0)*(Potentials!$A$2:$A$2000=BA687)*(Potentials!$D$2:$D$2000)*(Potentials!$E$2:$E$2000&lt;&gt;"8 - Gagne")*(Potentials!$E$2:$E$2000&lt;&gt;"9 - Perdu")*(Potentials!$E$2:$E$2000&lt;&gt;"10 - Gele")*(Potentials!$O$2:$O$2000=$A$2)))</f>
      </c>
    </row>
    <row r="688" spans="1:113">
      <c r="R688" t="str">
        <f>Potentials!A686</f>
      </c>
      <c r="S688" s="1" t="str">
        <f>Potentials!M686</f>
      </c>
      <c r="T688" s="47" t="str">
        <f>IF(INDEX(Potentials!$A$1:$O$1000,MATCH(R688,Potentials!$A$1:$A$1000,0),MATCH("Origine setup",Potentials!$A$1:$O$1,0))&lt;&gt;"",0,
IF($A$2="Tous",
IF(AND($R$2=0,$S$2=0,DATE(YEAR(S688),MONTH(S688),DAY(S688))&gt;=$O$6,(DATE(YEAR(S688),MONTH(S688),DAY(S688))&lt;=$O$3),LEFT(R688,3)="PRA"),1,
IF(AND($R$2&lt;&gt;0,$S$2&lt;&gt;0,DATE(YEAR(S688),MONTH(S688),DAY(S688))&gt;=$R$2,(DATE(YEAR(S688),MONTH(S688),DAY(S688))&lt;=$S$2),LEFT(R688,3)="PRA"),1,0)),
IF(AND($R$2=0,$S$2=0,DATE(YEAR(S688),MONTH(S688),DAY(S688))&gt;=$O$6,(DATE(YEAR(S688),MONTH(S688),DAY(S688))&lt;=$O$3),INDEX(Potentials!$A$1:$O$1000,MATCH(R688,Potentials!$A$1:$A$1000,0),MATCH("Groupe",Potentials!$A$1:$O$1,0))=$A$2,LEFT(R688,3)="PRA"),1,
IF(AND($R$2&lt;&gt;0,$S$2&lt;&gt;0,DATE(YEAR(S688),MONTH(S688),DAY(S688))&gt;=$R$2,(DATE(YEAR(S688),MONTH(S688),DAY(S688))&lt;=$S$2),INDEX(Potentials!$A$1:$O$1000,MATCH(R688,Potentials!$A$1:$A$1000,0),MATCH("Groupe",Potentials!$A$1:$O$1,0))=$A$2,LEFT(R688,3)="PRA"),1,0))))</f>
      </c>
      <c r="U688" s="47" t="str">
        <f>IF(T688&lt;&gt;0,SUM($T$4:T688),0)</f>
      </c>
      <c r="V688" s="1"/>
      <c r="W688" s="17"/>
      <c r="Y688" t="str">
        <f>Projects!A686</f>
      </c>
      <c r="Z688" s="1" t="str">
        <f>Projects!I686</f>
      </c>
      <c r="AA688" s="47" t="str">
        <f>IF($A$2="Tous",
IF(AND($Y$2=0,$Z$2=0,DATE(YEAR(Z688),MONTH(Z688),DAY(Z688))&gt;=$O$6,(DATE(YEAR(Z688),MONTH(Z688),DAY(Z688))&lt;=$O$3)),1,
IF(AND($Y$2&lt;&gt;0,$Z$2&lt;&gt;0,DATE(YEAR(Z688),MONTH(Z688),DAY(Z688))&gt;=$Y$2,(DATE(YEAR(Z688),MONTH(Z688),DAY(Z688))&lt;=$Z$2)),1,0)),
IF(AND($Y$2=0,$Z$2=0,DATE(YEAR(Z688),MONTH(Z688),DAY(Z688))&gt;=$O$6,(DATE(YEAR(Z688),MONTH(Z688),DAY(Z688))&lt;=$O$3),INDEX(Projects!$A$1:$O$1000,MATCH(Y688,Projects!$A$1:$A$1000,0),MATCH("Groupe",Projects!$A$1:$O$1,0))=$A$2),1,
IF(AND($Y$2&lt;&gt;0,$Z$2&lt;&gt;0,DATE(YEAR(Z688),MONTH(Z688),DAY(Z688))&gt;=$Y$2,(DATE(YEAR(Z688),MONTH(Z688),DAY(Z688))&lt;=$Z$2),INDEX(Projects!$A$1:$O$1000,MATCH(Y688,Projects!$A$1:$A$1000,0),MATCH("Groupe",Projects!$A$1:$O$1,0))=$A$2),1,0)))</f>
      </c>
      <c r="AB688" s="47" t="str">
        <f>IF(AA688&lt;&gt;0,SUM($AA$4:AA688),0)</f>
      </c>
      <c r="AC688" s="1"/>
      <c r="AD688" s="17"/>
      <c r="AF688" t="str">
        <f>Projects!A686</f>
      </c>
      <c r="AG688" s="1" t="str">
        <f>Projects!D686</f>
      </c>
      <c r="AH688" s="47" t="str">
        <f>IF($A$2="Tous",
IF(AND($AF$2=0,$AG$2=0,DATE(YEAR(AG688),MONTH(AG688),DAY(AG688))&gt;=$O$6,(DATE(YEAR(AG688),MONTH(AG688),DAY(AG688))&lt;=$O$3)),1,
IF(AND($AF$2&lt;&gt;0,$AG$2&lt;&gt;0,DATE(YEAR(AG688),MONTH(AG688),DAY(AG688))&gt;=$AF$2,(DATE(YEAR(AG688),MONTH(AG688),DAY(AG688))&lt;=$AG$2)),1,0)),
IF(AND($AF$2=0,$AG$2=0,DATE(YEAR(AG688),MONTH(AG688),DAY(AG688))&gt;=$O$6,(DATE(YEAR(AG688),MONTH(AG688),DAY(AG688))&lt;=$O$3),INDEX(Projects!$A$1:$O$1000,MATCH(AF688,Projects!$A$1:$A$1000,0),MATCH("Groupe",Projects!$A$1:$O$1,0))=$A$2),1,
IF(AND($AF$2&lt;&gt;0,$AG$2&lt;&gt;0,DATE(YEAR(AG688),MONTH(AG688),DAY(AG688))&gt;=$AF$2,(DATE(YEAR(AG688),MONTH(AG688),DAY(AG688))&lt;=$AG$2),INDEX(Projects!$A$1:$O$1000,MATCH(AF688,Projects!$A$1:$A$1000,0),MATCH("Groupe",Projects!$A$1:$O$1,0))=$A$2),1,0)))</f>
      </c>
      <c r="AI688" s="47" t="str">
        <f>IF(AH688&lt;&gt;0,SUM($AH$4:AH688),0)</f>
      </c>
      <c r="AJ688" s="1"/>
      <c r="AK688" s="17"/>
      <c r="AM688" t="str">
        <f>Potentials!A686</f>
      </c>
      <c r="AN688" s="1" t="str">
        <f>Potentials!L686</f>
      </c>
      <c r="AO688" s="47" t="str">
        <f>IF(INDEX(Potentials!$A$1:$O$1000,MATCH(R688,Potentials!$A$1:$A$1000,0),MATCH("Origine setup",Potentials!$A$1:$O$1,0))&lt;&gt;"",0,
IF($A$2="Tous",
IF(AND($AM$2=0,$AN$2=0,DATE(YEAR(AN688),MONTH(AN688),DAY(AN688))&gt;=$O$6,(DATE(YEAR(AN688),MONTH(AN688),DAY(AN688))&lt;=$O$3),INDEX(Potentials!$A$1:$O$10000,MATCH(AM688,Potentials!$A$1:$A$1000,0),MATCH("Statut",Potentials!$A$1:$O$1,0))="9 -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IF(AND($AM$2&lt;&gt;0,$AN$2&lt;&gt;0,DATE(YEAR(AN688),MONTH(AN688),DAY(AN688))&gt;=$AM$2,(DATE(YEAR(AN688),MONTH(AN688),DAY(AN688))&lt;=$AN$2),INDEX(Potentials!$A$1:$O$10000,MATCH(AM688,Potentials!$A$1:$A$1000,0),MATCH("Statut",Potentials!$A$1:$O$1,0))="9 - Perdu"),1,0)),
IF(AND($AM$2=0,$AN$2=0,DATE(YEAR(AN688),MONTH(AN688),DAY(AN688))&gt;=$O$6,(DATE(YEAR(AN688),MONTH(AN688),DAY(AN688))&lt;=$O$3),INDEX(Potentials!$A$1:$O$1000,MATCH(AM688,Potentials!$A$1:$A$1000,0),MATCH("Groupe",Potentials!$A$1:$O$1,0))=$A$2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,MATCH(AM688,Potentials!$A$1:$A$1000,0),MATCH("Groupe",Potentials!$A$1:$O$1,0))=$A$2,INDEX(Potentials!$A$1:$O$10000,MATCH(AM688,Potentials!$A$1:$A$1000,0),MATCH("Statut",Potentials!$A$1:$O$1,0))="9 - Perdu"),1,0))))</f>
      </c>
      <c r="AP688" s="47" t="str">
        <f>IF(AO688&lt;&gt;0,SUM($AO$4:AO688),0)</f>
      </c>
      <c r="AQ688" s="1"/>
      <c r="AR688" s="17"/>
      <c r="AT688" t="str">
        <f>IF(COUNTIF($AT$4:AT687,Potentials!B686)&gt;0,"",Potentials!B686)</f>
      </c>
      <c r="AU688" s="2" t="str">
        <f t="array" ref="AU688" aca="1" ca="1">IF($A$2="Tous",SUMPRODUCT((Potentials!$F$2:$F$2000)*(Potentials!$B$2:$B$2000=AT688)*(Potentials!$E$2:$E$2000&lt;&gt;"8 - Gagne")*(Potentials!$E$2:$E$2000&lt;&gt;"9 - Perdu")*(Potentials!$E$2:$E$2000&lt;&gt;"10 - Gele"))
+SUMPRODUCT((Potentials!$F$2:$F$2000=0)*(Potentials!$B$2:$B$2000=AT688)*(Potentials!$D$2:$D$2000)*(Potentials!$E$2:$E$2000&lt;&gt;"8 - Gagne")*(Potentials!$E$2:$E$2000&lt;&gt;"9 - Perdu")*(Potentials!$E$2:$E$2000&lt;&gt;"10 - Gele")),
SUMPRODUCT((Potentials!$F$2:$F$2000)*(Potentials!$B$2:$B$2000=AT688)*(Potentials!$E$2:$E$2000&lt;&gt;"8 - Gagne")*(Potentials!$E$2:$E$2000&lt;&gt;"9 - Perdu")*(Potentials!$E$2:$E$2000&lt;&gt;"10 - Gele")*(Potentials!$O$2:$O$2000=$A$2))
+SUMPRODUCT((Potentials!$F$2:$F$2000=0)*(Potentials!$B$2:$B$2000=AT688)*(Potentials!$D$2:$D$2000)*(Potentials!$E$2:$E$2000&lt;&gt;"8 - Gagne")*(Potentials!$E$2:$E$2000&lt;&gt;"9 - Perdu")*(Potentials!$E$2:$E$2000&lt;&gt;"10 - Gele")*(Potentials!$O$2:$O$2000=$A$2)))</f>
      </c>
      <c r="BA688" t="str">
        <f>Potentials!A686</f>
      </c>
      <c r="BB688" s="2" t="str">
        <f t="array" ref="BB688" aca="1" ca="1">IF($A$2="Tous",SUMPRODUCT((Potentials!$F$2:$F$2000)*(Potentials!$A$2:$A$2000=BA688)*(Potentials!$E$2:$E$2000&lt;&gt;"8 - Gagne")*(Potentials!$E$2:$E$2000&lt;&gt;"9 - Perdu")*(Potentials!$E$2:$E$2000&lt;&gt;"10 - Gele"))
+SUMPRODUCT((Potentials!$F$2:$F$2000=0)*(Potentials!$A$2:$A$2000=BA688)*(Potentials!$D$2:$D$2000)*(Potentials!$E$2:$E$2000&lt;&gt;"8 - Gagne")*(Potentials!$E$2:$E$2000&lt;&gt;"9 - Perdu")*(Potentials!$E$2:$E$2000&lt;&gt;"10 - Gele")),
SUMPRODUCT((Potentials!$F$2:$F$2000)*(Potentials!$A$2:$A$2000=BA688)*(Potentials!$E$2:$E$2000&lt;&gt;"8 - Gagne")*(Potentials!$E$2:$E$2000&lt;&gt;"9 - Perdu")*(Potentials!$E$2:$E$2000&lt;&gt;"10 - Gele")*(Potentials!$O$2:$O$2000=$A$2))
+SUMPRODUCT((Potentials!$F$2:$F$2000=0)*(Potentials!$A$2:$A$2000=BA688)*(Potentials!$D$2:$D$2000)*(Potentials!$E$2:$E$2000&lt;&gt;"8 - Gagne")*(Potentials!$E$2:$E$2000&lt;&gt;"9 - Perdu")*(Potentials!$E$2:$E$2000&lt;&gt;"10 - Gele")*(Potentials!$O$2:$O$2000=$A$2)))</f>
      </c>
    </row>
    <row r="689" spans="1:113">
      <c r="R689" t="str">
        <f>Potentials!A687</f>
      </c>
      <c r="S689" s="1" t="str">
        <f>Potentials!M687</f>
      </c>
      <c r="T689" s="47" t="str">
        <f>IF(INDEX(Potentials!$A$1:$O$1000,MATCH(R689,Potentials!$A$1:$A$1000,0),MATCH("Origine setup",Potentials!$A$1:$O$1,0))&lt;&gt;"",0,
IF($A$2="Tous",
IF(AND($R$2=0,$S$2=0,DATE(YEAR(S689),MONTH(S689),DAY(S689))&gt;=$O$6,(DATE(YEAR(S689),MONTH(S689),DAY(S689))&lt;=$O$3),LEFT(R689,3)="PRA"),1,
IF(AND($R$2&lt;&gt;0,$S$2&lt;&gt;0,DATE(YEAR(S689),MONTH(S689),DAY(S689))&gt;=$R$2,(DATE(YEAR(S689),MONTH(S689),DAY(S689))&lt;=$S$2),LEFT(R689,3)="PRA"),1,0)),
IF(AND($R$2=0,$S$2=0,DATE(YEAR(S689),MONTH(S689),DAY(S689))&gt;=$O$6,(DATE(YEAR(S689),MONTH(S689),DAY(S689))&lt;=$O$3),INDEX(Potentials!$A$1:$O$1000,MATCH(R689,Potentials!$A$1:$A$1000,0),MATCH("Groupe",Potentials!$A$1:$O$1,0))=$A$2,LEFT(R689,3)="PRA"),1,
IF(AND($R$2&lt;&gt;0,$S$2&lt;&gt;0,DATE(YEAR(S689),MONTH(S689),DAY(S689))&gt;=$R$2,(DATE(YEAR(S689),MONTH(S689),DAY(S689))&lt;=$S$2),INDEX(Potentials!$A$1:$O$1000,MATCH(R689,Potentials!$A$1:$A$1000,0),MATCH("Groupe",Potentials!$A$1:$O$1,0))=$A$2,LEFT(R689,3)="PRA"),1,0))))</f>
      </c>
      <c r="U689" s="47" t="str">
        <f>IF(T689&lt;&gt;0,SUM($T$4:T689),0)</f>
      </c>
      <c r="V689" s="1"/>
      <c r="W689" s="17"/>
      <c r="Y689" t="str">
        <f>Projects!A687</f>
      </c>
      <c r="Z689" s="1" t="str">
        <f>Projects!I687</f>
      </c>
      <c r="AA689" s="47" t="str">
        <f>IF($A$2="Tous",
IF(AND($Y$2=0,$Z$2=0,DATE(YEAR(Z689),MONTH(Z689),DAY(Z689))&gt;=$O$6,(DATE(YEAR(Z689),MONTH(Z689),DAY(Z689))&lt;=$O$3)),1,
IF(AND($Y$2&lt;&gt;0,$Z$2&lt;&gt;0,DATE(YEAR(Z689),MONTH(Z689),DAY(Z689))&gt;=$Y$2,(DATE(YEAR(Z689),MONTH(Z689),DAY(Z689))&lt;=$Z$2)),1,0)),
IF(AND($Y$2=0,$Z$2=0,DATE(YEAR(Z689),MONTH(Z689),DAY(Z689))&gt;=$O$6,(DATE(YEAR(Z689),MONTH(Z689),DAY(Z689))&lt;=$O$3),INDEX(Projects!$A$1:$O$1000,MATCH(Y689,Projects!$A$1:$A$1000,0),MATCH("Groupe",Projects!$A$1:$O$1,0))=$A$2),1,
IF(AND($Y$2&lt;&gt;0,$Z$2&lt;&gt;0,DATE(YEAR(Z689),MONTH(Z689),DAY(Z689))&gt;=$Y$2,(DATE(YEAR(Z689),MONTH(Z689),DAY(Z689))&lt;=$Z$2),INDEX(Projects!$A$1:$O$1000,MATCH(Y689,Projects!$A$1:$A$1000,0),MATCH("Groupe",Projects!$A$1:$O$1,0))=$A$2),1,0)))</f>
      </c>
      <c r="AB689" s="47" t="str">
        <f>IF(AA689&lt;&gt;0,SUM($AA$4:AA689),0)</f>
      </c>
      <c r="AC689" s="1"/>
      <c r="AD689" s="17"/>
      <c r="AF689" t="str">
        <f>Projects!A687</f>
      </c>
      <c r="AG689" s="1" t="str">
        <f>Projects!D687</f>
      </c>
      <c r="AH689" s="47" t="str">
        <f>IF($A$2="Tous",
IF(AND($AF$2=0,$AG$2=0,DATE(YEAR(AG689),MONTH(AG689),DAY(AG689))&gt;=$O$6,(DATE(YEAR(AG689),MONTH(AG689),DAY(AG689))&lt;=$O$3)),1,
IF(AND($AF$2&lt;&gt;0,$AG$2&lt;&gt;0,DATE(YEAR(AG689),MONTH(AG689),DAY(AG689))&gt;=$AF$2,(DATE(YEAR(AG689),MONTH(AG689),DAY(AG689))&lt;=$AG$2)),1,0)),
IF(AND($AF$2=0,$AG$2=0,DATE(YEAR(AG689),MONTH(AG689),DAY(AG689))&gt;=$O$6,(DATE(YEAR(AG689),MONTH(AG689),DAY(AG689))&lt;=$O$3),INDEX(Projects!$A$1:$O$1000,MATCH(AF689,Projects!$A$1:$A$1000,0),MATCH("Groupe",Projects!$A$1:$O$1,0))=$A$2),1,
IF(AND($AF$2&lt;&gt;0,$AG$2&lt;&gt;0,DATE(YEAR(AG689),MONTH(AG689),DAY(AG689))&gt;=$AF$2,(DATE(YEAR(AG689),MONTH(AG689),DAY(AG689))&lt;=$AG$2),INDEX(Projects!$A$1:$O$1000,MATCH(AF689,Projects!$A$1:$A$1000,0),MATCH("Groupe",Projects!$A$1:$O$1,0))=$A$2),1,0)))</f>
      </c>
      <c r="AI689" s="47" t="str">
        <f>IF(AH689&lt;&gt;0,SUM($AH$4:AH689),0)</f>
      </c>
      <c r="AJ689" s="1"/>
      <c r="AK689" s="17"/>
      <c r="AM689" t="str">
        <f>Potentials!A687</f>
      </c>
      <c r="AN689" s="1" t="str">
        <f>Potentials!L687</f>
      </c>
      <c r="AO689" s="47" t="str">
        <f>IF(INDEX(Potentials!$A$1:$O$1000,MATCH(R689,Potentials!$A$1:$A$1000,0),MATCH("Origine setup",Potentials!$A$1:$O$1,0))&lt;&gt;"",0,
IF($A$2="Tous",
IF(AND($AM$2=0,$AN$2=0,DATE(YEAR(AN689),MONTH(AN689),DAY(AN689))&gt;=$O$6,(DATE(YEAR(AN689),MONTH(AN689),DAY(AN689))&lt;=$O$3),INDEX(Potentials!$A$1:$O$10000,MATCH(AM689,Potentials!$A$1:$A$1000,0),MATCH("Statut",Potentials!$A$1:$O$1,0))="9 -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IF(AND($AM$2&lt;&gt;0,$AN$2&lt;&gt;0,DATE(YEAR(AN689),MONTH(AN689),DAY(AN689))&gt;=$AM$2,(DATE(YEAR(AN689),MONTH(AN689),DAY(AN689))&lt;=$AN$2),INDEX(Potentials!$A$1:$O$10000,MATCH(AM689,Potentials!$A$1:$A$1000,0),MATCH("Statut",Potentials!$A$1:$O$1,0))="9 - Perdu"),1,0)),
IF(AND($AM$2=0,$AN$2=0,DATE(YEAR(AN689),MONTH(AN689),DAY(AN689))&gt;=$O$6,(DATE(YEAR(AN689),MONTH(AN689),DAY(AN689))&lt;=$O$3),INDEX(Potentials!$A$1:$O$1000,MATCH(AM689,Potentials!$A$1:$A$1000,0),MATCH("Groupe",Potentials!$A$1:$O$1,0))=$A$2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,MATCH(AM689,Potentials!$A$1:$A$1000,0),MATCH("Groupe",Potentials!$A$1:$O$1,0))=$A$2,INDEX(Potentials!$A$1:$O$10000,MATCH(AM689,Potentials!$A$1:$A$1000,0),MATCH("Statut",Potentials!$A$1:$O$1,0))="9 - Perdu"),1,0))))</f>
      </c>
      <c r="AP689" s="47" t="str">
        <f>IF(AO689&lt;&gt;0,SUM($AO$4:AO689),0)</f>
      </c>
      <c r="AQ689" s="1"/>
      <c r="AR689" s="17"/>
      <c r="AT689" t="str">
        <f>IF(COUNTIF($AT$4:AT688,Potentials!B687)&gt;0,"",Potentials!B687)</f>
      </c>
      <c r="AU689" s="2" t="str">
        <f t="array" ref="AU689" aca="1" ca="1">IF($A$2="Tous",SUMPRODUCT((Potentials!$F$2:$F$2000)*(Potentials!$B$2:$B$2000=AT689)*(Potentials!$E$2:$E$2000&lt;&gt;"8 - Gagne")*(Potentials!$E$2:$E$2000&lt;&gt;"9 - Perdu")*(Potentials!$E$2:$E$2000&lt;&gt;"10 - Gele"))
+SUMPRODUCT((Potentials!$F$2:$F$2000=0)*(Potentials!$B$2:$B$2000=AT689)*(Potentials!$D$2:$D$2000)*(Potentials!$E$2:$E$2000&lt;&gt;"8 - Gagne")*(Potentials!$E$2:$E$2000&lt;&gt;"9 - Perdu")*(Potentials!$E$2:$E$2000&lt;&gt;"10 - Gele")),
SUMPRODUCT((Potentials!$F$2:$F$2000)*(Potentials!$B$2:$B$2000=AT689)*(Potentials!$E$2:$E$2000&lt;&gt;"8 - Gagne")*(Potentials!$E$2:$E$2000&lt;&gt;"9 - Perdu")*(Potentials!$E$2:$E$2000&lt;&gt;"10 - Gele")*(Potentials!$O$2:$O$2000=$A$2))
+SUMPRODUCT((Potentials!$F$2:$F$2000=0)*(Potentials!$B$2:$B$2000=AT689)*(Potentials!$D$2:$D$2000)*(Potentials!$E$2:$E$2000&lt;&gt;"8 - Gagne")*(Potentials!$E$2:$E$2000&lt;&gt;"9 - Perdu")*(Potentials!$E$2:$E$2000&lt;&gt;"10 - Gele")*(Potentials!$O$2:$O$2000=$A$2)))</f>
      </c>
      <c r="BA689" t="str">
        <f>Potentials!A687</f>
      </c>
      <c r="BB689" s="2" t="str">
        <f t="array" ref="BB689" aca="1" ca="1">IF($A$2="Tous",SUMPRODUCT((Potentials!$F$2:$F$2000)*(Potentials!$A$2:$A$2000=BA689)*(Potentials!$E$2:$E$2000&lt;&gt;"8 - Gagne")*(Potentials!$E$2:$E$2000&lt;&gt;"9 - Perdu")*(Potentials!$E$2:$E$2000&lt;&gt;"10 - Gele"))
+SUMPRODUCT((Potentials!$F$2:$F$2000=0)*(Potentials!$A$2:$A$2000=BA689)*(Potentials!$D$2:$D$2000)*(Potentials!$E$2:$E$2000&lt;&gt;"8 - Gagne")*(Potentials!$E$2:$E$2000&lt;&gt;"9 - Perdu")*(Potentials!$E$2:$E$2000&lt;&gt;"10 - Gele")),
SUMPRODUCT((Potentials!$F$2:$F$2000)*(Potentials!$A$2:$A$2000=BA689)*(Potentials!$E$2:$E$2000&lt;&gt;"8 - Gagne")*(Potentials!$E$2:$E$2000&lt;&gt;"9 - Perdu")*(Potentials!$E$2:$E$2000&lt;&gt;"10 - Gele")*(Potentials!$O$2:$O$2000=$A$2))
+SUMPRODUCT((Potentials!$F$2:$F$2000=0)*(Potentials!$A$2:$A$2000=BA689)*(Potentials!$D$2:$D$2000)*(Potentials!$E$2:$E$2000&lt;&gt;"8 - Gagne")*(Potentials!$E$2:$E$2000&lt;&gt;"9 - Perdu")*(Potentials!$E$2:$E$2000&lt;&gt;"10 - Gele")*(Potentials!$O$2:$O$2000=$A$2)))</f>
      </c>
    </row>
    <row r="690" spans="1:113">
      <c r="R690" t="str">
        <f>Potentials!A688</f>
      </c>
      <c r="S690" s="1" t="str">
        <f>Potentials!M688</f>
      </c>
      <c r="T690" s="47" t="str">
        <f>IF(INDEX(Potentials!$A$1:$O$1000,MATCH(R690,Potentials!$A$1:$A$1000,0),MATCH("Origine setup",Potentials!$A$1:$O$1,0))&lt;&gt;"",0,
IF($A$2="Tous",
IF(AND($R$2=0,$S$2=0,DATE(YEAR(S690),MONTH(S690),DAY(S690))&gt;=$O$6,(DATE(YEAR(S690),MONTH(S690),DAY(S690))&lt;=$O$3),LEFT(R690,3)="PRA"),1,
IF(AND($R$2&lt;&gt;0,$S$2&lt;&gt;0,DATE(YEAR(S690),MONTH(S690),DAY(S690))&gt;=$R$2,(DATE(YEAR(S690),MONTH(S690),DAY(S690))&lt;=$S$2),LEFT(R690,3)="PRA"),1,0)),
IF(AND($R$2=0,$S$2=0,DATE(YEAR(S690),MONTH(S690),DAY(S690))&gt;=$O$6,(DATE(YEAR(S690),MONTH(S690),DAY(S690))&lt;=$O$3),INDEX(Potentials!$A$1:$O$1000,MATCH(R690,Potentials!$A$1:$A$1000,0),MATCH("Groupe",Potentials!$A$1:$O$1,0))=$A$2,LEFT(R690,3)="PRA"),1,
IF(AND($R$2&lt;&gt;0,$S$2&lt;&gt;0,DATE(YEAR(S690),MONTH(S690),DAY(S690))&gt;=$R$2,(DATE(YEAR(S690),MONTH(S690),DAY(S690))&lt;=$S$2),INDEX(Potentials!$A$1:$O$1000,MATCH(R690,Potentials!$A$1:$A$1000,0),MATCH("Groupe",Potentials!$A$1:$O$1,0))=$A$2,LEFT(R690,3)="PRA"),1,0))))</f>
      </c>
      <c r="U690" s="47" t="str">
        <f>IF(T690&lt;&gt;0,SUM($T$4:T690),0)</f>
      </c>
      <c r="V690" s="1"/>
      <c r="W690" s="17"/>
      <c r="Y690" t="str">
        <f>Projects!A688</f>
      </c>
      <c r="Z690" s="1" t="str">
        <f>Projects!I688</f>
      </c>
      <c r="AA690" s="47" t="str">
        <f>IF($A$2="Tous",
IF(AND($Y$2=0,$Z$2=0,DATE(YEAR(Z690),MONTH(Z690),DAY(Z690))&gt;=$O$6,(DATE(YEAR(Z690),MONTH(Z690),DAY(Z690))&lt;=$O$3)),1,
IF(AND($Y$2&lt;&gt;0,$Z$2&lt;&gt;0,DATE(YEAR(Z690),MONTH(Z690),DAY(Z690))&gt;=$Y$2,(DATE(YEAR(Z690),MONTH(Z690),DAY(Z690))&lt;=$Z$2)),1,0)),
IF(AND($Y$2=0,$Z$2=0,DATE(YEAR(Z690),MONTH(Z690),DAY(Z690))&gt;=$O$6,(DATE(YEAR(Z690),MONTH(Z690),DAY(Z690))&lt;=$O$3),INDEX(Projects!$A$1:$O$1000,MATCH(Y690,Projects!$A$1:$A$1000,0),MATCH("Groupe",Projects!$A$1:$O$1,0))=$A$2),1,
IF(AND($Y$2&lt;&gt;0,$Z$2&lt;&gt;0,DATE(YEAR(Z690),MONTH(Z690),DAY(Z690))&gt;=$Y$2,(DATE(YEAR(Z690),MONTH(Z690),DAY(Z690))&lt;=$Z$2),INDEX(Projects!$A$1:$O$1000,MATCH(Y690,Projects!$A$1:$A$1000,0),MATCH("Groupe",Projects!$A$1:$O$1,0))=$A$2),1,0)))</f>
      </c>
      <c r="AB690" s="47" t="str">
        <f>IF(AA690&lt;&gt;0,SUM($AA$4:AA690),0)</f>
      </c>
      <c r="AC690" s="1"/>
      <c r="AD690" s="17"/>
      <c r="AF690" t="str">
        <f>Projects!A688</f>
      </c>
      <c r="AG690" s="1" t="str">
        <f>Projects!D688</f>
      </c>
      <c r="AH690" s="47" t="str">
        <f>IF($A$2="Tous",
IF(AND($AF$2=0,$AG$2=0,DATE(YEAR(AG690),MONTH(AG690),DAY(AG690))&gt;=$O$6,(DATE(YEAR(AG690),MONTH(AG690),DAY(AG690))&lt;=$O$3)),1,
IF(AND($AF$2&lt;&gt;0,$AG$2&lt;&gt;0,DATE(YEAR(AG690),MONTH(AG690),DAY(AG690))&gt;=$AF$2,(DATE(YEAR(AG690),MONTH(AG690),DAY(AG690))&lt;=$AG$2)),1,0)),
IF(AND($AF$2=0,$AG$2=0,DATE(YEAR(AG690),MONTH(AG690),DAY(AG690))&gt;=$O$6,(DATE(YEAR(AG690),MONTH(AG690),DAY(AG690))&lt;=$O$3),INDEX(Projects!$A$1:$O$1000,MATCH(AF690,Projects!$A$1:$A$1000,0),MATCH("Groupe",Projects!$A$1:$O$1,0))=$A$2),1,
IF(AND($AF$2&lt;&gt;0,$AG$2&lt;&gt;0,DATE(YEAR(AG690),MONTH(AG690),DAY(AG690))&gt;=$AF$2,(DATE(YEAR(AG690),MONTH(AG690),DAY(AG690))&lt;=$AG$2),INDEX(Projects!$A$1:$O$1000,MATCH(AF690,Projects!$A$1:$A$1000,0),MATCH("Groupe",Projects!$A$1:$O$1,0))=$A$2),1,0)))</f>
      </c>
      <c r="AI690" s="47" t="str">
        <f>IF(AH690&lt;&gt;0,SUM($AH$4:AH690),0)</f>
      </c>
      <c r="AJ690" s="1"/>
      <c r="AK690" s="17"/>
      <c r="AM690" t="str">
        <f>Potentials!A688</f>
      </c>
      <c r="AN690" s="1" t="str">
        <f>Potentials!L688</f>
      </c>
      <c r="AO690" s="47" t="str">
        <f>IF(INDEX(Potentials!$A$1:$O$1000,MATCH(R690,Potentials!$A$1:$A$1000,0),MATCH("Origine setup",Potentials!$A$1:$O$1,0))&lt;&gt;"",0,
IF($A$2="Tous",
IF(AND($AM$2=0,$AN$2=0,DATE(YEAR(AN690),MONTH(AN690),DAY(AN690))&gt;=$O$6,(DATE(YEAR(AN690),MONTH(AN690),DAY(AN690))&lt;=$O$3),INDEX(Potentials!$A$1:$O$10000,MATCH(AM690,Potentials!$A$1:$A$1000,0),MATCH("Statut",Potentials!$A$1:$O$1,0))="9 -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IF(AND($AM$2&lt;&gt;0,$AN$2&lt;&gt;0,DATE(YEAR(AN690),MONTH(AN690),DAY(AN690))&gt;=$AM$2,(DATE(YEAR(AN690),MONTH(AN690),DAY(AN690))&lt;=$AN$2),INDEX(Potentials!$A$1:$O$10000,MATCH(AM690,Potentials!$A$1:$A$1000,0),MATCH("Statut",Potentials!$A$1:$O$1,0))="9 - Perdu"),1,0)),
IF(AND($AM$2=0,$AN$2=0,DATE(YEAR(AN690),MONTH(AN690),DAY(AN690))&gt;=$O$6,(DATE(YEAR(AN690),MONTH(AN690),DAY(AN690))&lt;=$O$3),INDEX(Potentials!$A$1:$O$1000,MATCH(AM690,Potentials!$A$1:$A$1000,0),MATCH("Groupe",Potentials!$A$1:$O$1,0))=$A$2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,MATCH(AM690,Potentials!$A$1:$A$1000,0),MATCH("Groupe",Potentials!$A$1:$O$1,0))=$A$2,INDEX(Potentials!$A$1:$O$10000,MATCH(AM690,Potentials!$A$1:$A$1000,0),MATCH("Statut",Potentials!$A$1:$O$1,0))="9 - Perdu"),1,0))))</f>
      </c>
      <c r="AP690" s="47" t="str">
        <f>IF(AO690&lt;&gt;0,SUM($AO$4:AO690),0)</f>
      </c>
      <c r="AQ690" s="1"/>
      <c r="AR690" s="17"/>
      <c r="AT690" t="str">
        <f>IF(COUNTIF($AT$4:AT689,Potentials!B688)&gt;0,"",Potentials!B688)</f>
      </c>
      <c r="AU690" s="2" t="str">
        <f t="array" ref="AU690" aca="1" ca="1">IF($A$2="Tous",SUMPRODUCT((Potentials!$F$2:$F$2000)*(Potentials!$B$2:$B$2000=AT690)*(Potentials!$E$2:$E$2000&lt;&gt;"8 - Gagne")*(Potentials!$E$2:$E$2000&lt;&gt;"9 - Perdu")*(Potentials!$E$2:$E$2000&lt;&gt;"10 - Gele"))
+SUMPRODUCT((Potentials!$F$2:$F$2000=0)*(Potentials!$B$2:$B$2000=AT690)*(Potentials!$D$2:$D$2000)*(Potentials!$E$2:$E$2000&lt;&gt;"8 - Gagne")*(Potentials!$E$2:$E$2000&lt;&gt;"9 - Perdu")*(Potentials!$E$2:$E$2000&lt;&gt;"10 - Gele")),
SUMPRODUCT((Potentials!$F$2:$F$2000)*(Potentials!$B$2:$B$2000=AT690)*(Potentials!$E$2:$E$2000&lt;&gt;"8 - Gagne")*(Potentials!$E$2:$E$2000&lt;&gt;"9 - Perdu")*(Potentials!$E$2:$E$2000&lt;&gt;"10 - Gele")*(Potentials!$O$2:$O$2000=$A$2))
+SUMPRODUCT((Potentials!$F$2:$F$2000=0)*(Potentials!$B$2:$B$2000=AT690)*(Potentials!$D$2:$D$2000)*(Potentials!$E$2:$E$2000&lt;&gt;"8 - Gagne")*(Potentials!$E$2:$E$2000&lt;&gt;"9 - Perdu")*(Potentials!$E$2:$E$2000&lt;&gt;"10 - Gele")*(Potentials!$O$2:$O$2000=$A$2)))</f>
      </c>
      <c r="BA690" t="str">
        <f>Potentials!A688</f>
      </c>
      <c r="BB690" s="2" t="str">
        <f t="array" ref="BB690" aca="1" ca="1">IF($A$2="Tous",SUMPRODUCT((Potentials!$F$2:$F$2000)*(Potentials!$A$2:$A$2000=BA690)*(Potentials!$E$2:$E$2000&lt;&gt;"8 - Gagne")*(Potentials!$E$2:$E$2000&lt;&gt;"9 - Perdu")*(Potentials!$E$2:$E$2000&lt;&gt;"10 - Gele"))
+SUMPRODUCT((Potentials!$F$2:$F$2000=0)*(Potentials!$A$2:$A$2000=BA690)*(Potentials!$D$2:$D$2000)*(Potentials!$E$2:$E$2000&lt;&gt;"8 - Gagne")*(Potentials!$E$2:$E$2000&lt;&gt;"9 - Perdu")*(Potentials!$E$2:$E$2000&lt;&gt;"10 - Gele")),
SUMPRODUCT((Potentials!$F$2:$F$2000)*(Potentials!$A$2:$A$2000=BA690)*(Potentials!$E$2:$E$2000&lt;&gt;"8 - Gagne")*(Potentials!$E$2:$E$2000&lt;&gt;"9 - Perdu")*(Potentials!$E$2:$E$2000&lt;&gt;"10 - Gele")*(Potentials!$O$2:$O$2000=$A$2))
+SUMPRODUCT((Potentials!$F$2:$F$2000=0)*(Potentials!$A$2:$A$2000=BA690)*(Potentials!$D$2:$D$2000)*(Potentials!$E$2:$E$2000&lt;&gt;"8 - Gagne")*(Potentials!$E$2:$E$2000&lt;&gt;"9 - Perdu")*(Potentials!$E$2:$E$2000&lt;&gt;"10 - Gele")*(Potentials!$O$2:$O$2000=$A$2)))</f>
      </c>
    </row>
    <row r="691" spans="1:113">
      <c r="R691" t="str">
        <f>Potentials!A689</f>
      </c>
      <c r="S691" s="1" t="str">
        <f>Potentials!M689</f>
      </c>
      <c r="T691" s="47" t="str">
        <f>IF(INDEX(Potentials!$A$1:$O$1000,MATCH(R691,Potentials!$A$1:$A$1000,0),MATCH("Origine setup",Potentials!$A$1:$O$1,0))&lt;&gt;"",0,
IF($A$2="Tous",
IF(AND($R$2=0,$S$2=0,DATE(YEAR(S691),MONTH(S691),DAY(S691))&gt;=$O$6,(DATE(YEAR(S691),MONTH(S691),DAY(S691))&lt;=$O$3),LEFT(R691,3)="PRA"),1,
IF(AND($R$2&lt;&gt;0,$S$2&lt;&gt;0,DATE(YEAR(S691),MONTH(S691),DAY(S691))&gt;=$R$2,(DATE(YEAR(S691),MONTH(S691),DAY(S691))&lt;=$S$2),LEFT(R691,3)="PRA"),1,0)),
IF(AND($R$2=0,$S$2=0,DATE(YEAR(S691),MONTH(S691),DAY(S691))&gt;=$O$6,(DATE(YEAR(S691),MONTH(S691),DAY(S691))&lt;=$O$3),INDEX(Potentials!$A$1:$O$1000,MATCH(R691,Potentials!$A$1:$A$1000,0),MATCH("Groupe",Potentials!$A$1:$O$1,0))=$A$2,LEFT(R691,3)="PRA"),1,
IF(AND($R$2&lt;&gt;0,$S$2&lt;&gt;0,DATE(YEAR(S691),MONTH(S691),DAY(S691))&gt;=$R$2,(DATE(YEAR(S691),MONTH(S691),DAY(S691))&lt;=$S$2),INDEX(Potentials!$A$1:$O$1000,MATCH(R691,Potentials!$A$1:$A$1000,0),MATCH("Groupe",Potentials!$A$1:$O$1,0))=$A$2,LEFT(R691,3)="PRA"),1,0))))</f>
      </c>
      <c r="U691" s="47" t="str">
        <f>IF(T691&lt;&gt;0,SUM($T$4:T691),0)</f>
      </c>
      <c r="V691" s="1"/>
      <c r="W691" s="17"/>
      <c r="Y691" t="str">
        <f>Projects!A689</f>
      </c>
      <c r="Z691" s="1" t="str">
        <f>Projects!I689</f>
      </c>
      <c r="AA691" s="47" t="str">
        <f>IF($A$2="Tous",
IF(AND($Y$2=0,$Z$2=0,DATE(YEAR(Z691),MONTH(Z691),DAY(Z691))&gt;=$O$6,(DATE(YEAR(Z691),MONTH(Z691),DAY(Z691))&lt;=$O$3)),1,
IF(AND($Y$2&lt;&gt;0,$Z$2&lt;&gt;0,DATE(YEAR(Z691),MONTH(Z691),DAY(Z691))&gt;=$Y$2,(DATE(YEAR(Z691),MONTH(Z691),DAY(Z691))&lt;=$Z$2)),1,0)),
IF(AND($Y$2=0,$Z$2=0,DATE(YEAR(Z691),MONTH(Z691),DAY(Z691))&gt;=$O$6,(DATE(YEAR(Z691),MONTH(Z691),DAY(Z691))&lt;=$O$3),INDEX(Projects!$A$1:$O$1000,MATCH(Y691,Projects!$A$1:$A$1000,0),MATCH("Groupe",Projects!$A$1:$O$1,0))=$A$2),1,
IF(AND($Y$2&lt;&gt;0,$Z$2&lt;&gt;0,DATE(YEAR(Z691),MONTH(Z691),DAY(Z691))&gt;=$Y$2,(DATE(YEAR(Z691),MONTH(Z691),DAY(Z691))&lt;=$Z$2),INDEX(Projects!$A$1:$O$1000,MATCH(Y691,Projects!$A$1:$A$1000,0),MATCH("Groupe",Projects!$A$1:$O$1,0))=$A$2),1,0)))</f>
      </c>
      <c r="AB691" s="47" t="str">
        <f>IF(AA691&lt;&gt;0,SUM($AA$4:AA691),0)</f>
      </c>
      <c r="AC691" s="1"/>
      <c r="AD691" s="17"/>
      <c r="AF691" t="str">
        <f>Projects!A689</f>
      </c>
      <c r="AG691" s="1" t="str">
        <f>Projects!D689</f>
      </c>
      <c r="AH691" s="47" t="str">
        <f>IF($A$2="Tous",
IF(AND($AF$2=0,$AG$2=0,DATE(YEAR(AG691),MONTH(AG691),DAY(AG691))&gt;=$O$6,(DATE(YEAR(AG691),MONTH(AG691),DAY(AG691))&lt;=$O$3)),1,
IF(AND($AF$2&lt;&gt;0,$AG$2&lt;&gt;0,DATE(YEAR(AG691),MONTH(AG691),DAY(AG691))&gt;=$AF$2,(DATE(YEAR(AG691),MONTH(AG691),DAY(AG691))&lt;=$AG$2)),1,0)),
IF(AND($AF$2=0,$AG$2=0,DATE(YEAR(AG691),MONTH(AG691),DAY(AG691))&gt;=$O$6,(DATE(YEAR(AG691),MONTH(AG691),DAY(AG691))&lt;=$O$3),INDEX(Projects!$A$1:$O$1000,MATCH(AF691,Projects!$A$1:$A$1000,0),MATCH("Groupe",Projects!$A$1:$O$1,0))=$A$2),1,
IF(AND($AF$2&lt;&gt;0,$AG$2&lt;&gt;0,DATE(YEAR(AG691),MONTH(AG691),DAY(AG691))&gt;=$AF$2,(DATE(YEAR(AG691),MONTH(AG691),DAY(AG691))&lt;=$AG$2),INDEX(Projects!$A$1:$O$1000,MATCH(AF691,Projects!$A$1:$A$1000,0),MATCH("Groupe",Projects!$A$1:$O$1,0))=$A$2),1,0)))</f>
      </c>
      <c r="AI691" s="47" t="str">
        <f>IF(AH691&lt;&gt;0,SUM($AH$4:AH691),0)</f>
      </c>
      <c r="AJ691" s="1"/>
      <c r="AK691" s="17"/>
      <c r="AM691" t="str">
        <f>Potentials!A689</f>
      </c>
      <c r="AN691" s="1" t="str">
        <f>Potentials!L689</f>
      </c>
      <c r="AO691" s="47" t="str">
        <f>IF(INDEX(Potentials!$A$1:$O$1000,MATCH(R691,Potentials!$A$1:$A$1000,0),MATCH("Origine setup",Potentials!$A$1:$O$1,0))&lt;&gt;"",0,
IF($A$2="Tous",
IF(AND($AM$2=0,$AN$2=0,DATE(YEAR(AN691),MONTH(AN691),DAY(AN691))&gt;=$O$6,(DATE(YEAR(AN691),MONTH(AN691),DAY(AN691))&lt;=$O$3),INDEX(Potentials!$A$1:$O$10000,MATCH(AM691,Potentials!$A$1:$A$1000,0),MATCH("Statut",Potentials!$A$1:$O$1,0))="9 -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IF(AND($AM$2&lt;&gt;0,$AN$2&lt;&gt;0,DATE(YEAR(AN691),MONTH(AN691),DAY(AN691))&gt;=$AM$2,(DATE(YEAR(AN691),MONTH(AN691),DAY(AN691))&lt;=$AN$2),INDEX(Potentials!$A$1:$O$10000,MATCH(AM691,Potentials!$A$1:$A$1000,0),MATCH("Statut",Potentials!$A$1:$O$1,0))="9 - Perdu"),1,0)),
IF(AND($AM$2=0,$AN$2=0,DATE(YEAR(AN691),MONTH(AN691),DAY(AN691))&gt;=$O$6,(DATE(YEAR(AN691),MONTH(AN691),DAY(AN691))&lt;=$O$3),INDEX(Potentials!$A$1:$O$1000,MATCH(AM691,Potentials!$A$1:$A$1000,0),MATCH("Groupe",Potentials!$A$1:$O$1,0))=$A$2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,MATCH(AM691,Potentials!$A$1:$A$1000,0),MATCH("Groupe",Potentials!$A$1:$O$1,0))=$A$2,INDEX(Potentials!$A$1:$O$10000,MATCH(AM691,Potentials!$A$1:$A$1000,0),MATCH("Statut",Potentials!$A$1:$O$1,0))="9 - Perdu"),1,0))))</f>
      </c>
      <c r="AP691" s="47" t="str">
        <f>IF(AO691&lt;&gt;0,SUM($AO$4:AO691),0)</f>
      </c>
      <c r="AQ691" s="1"/>
      <c r="AR691" s="17"/>
      <c r="AT691" t="str">
        <f>IF(COUNTIF($AT$4:AT690,Potentials!B689)&gt;0,"",Potentials!B689)</f>
      </c>
      <c r="AU691" s="2" t="str">
        <f t="array" ref="AU691" aca="1" ca="1">IF($A$2="Tous",SUMPRODUCT((Potentials!$F$2:$F$2000)*(Potentials!$B$2:$B$2000=AT691)*(Potentials!$E$2:$E$2000&lt;&gt;"8 - Gagne")*(Potentials!$E$2:$E$2000&lt;&gt;"9 - Perdu")*(Potentials!$E$2:$E$2000&lt;&gt;"10 - Gele"))
+SUMPRODUCT((Potentials!$F$2:$F$2000=0)*(Potentials!$B$2:$B$2000=AT691)*(Potentials!$D$2:$D$2000)*(Potentials!$E$2:$E$2000&lt;&gt;"8 - Gagne")*(Potentials!$E$2:$E$2000&lt;&gt;"9 - Perdu")*(Potentials!$E$2:$E$2000&lt;&gt;"10 - Gele")),
SUMPRODUCT((Potentials!$F$2:$F$2000)*(Potentials!$B$2:$B$2000=AT691)*(Potentials!$E$2:$E$2000&lt;&gt;"8 - Gagne")*(Potentials!$E$2:$E$2000&lt;&gt;"9 - Perdu")*(Potentials!$E$2:$E$2000&lt;&gt;"10 - Gele")*(Potentials!$O$2:$O$2000=$A$2))
+SUMPRODUCT((Potentials!$F$2:$F$2000=0)*(Potentials!$B$2:$B$2000=AT691)*(Potentials!$D$2:$D$2000)*(Potentials!$E$2:$E$2000&lt;&gt;"8 - Gagne")*(Potentials!$E$2:$E$2000&lt;&gt;"9 - Perdu")*(Potentials!$E$2:$E$2000&lt;&gt;"10 - Gele")*(Potentials!$O$2:$O$2000=$A$2)))</f>
      </c>
      <c r="BA691" t="str">
        <f>Potentials!A689</f>
      </c>
      <c r="BB691" s="2" t="str">
        <f t="array" ref="BB691" aca="1" ca="1">IF($A$2="Tous",SUMPRODUCT((Potentials!$F$2:$F$2000)*(Potentials!$A$2:$A$2000=BA691)*(Potentials!$E$2:$E$2000&lt;&gt;"8 - Gagne")*(Potentials!$E$2:$E$2000&lt;&gt;"9 - Perdu")*(Potentials!$E$2:$E$2000&lt;&gt;"10 - Gele"))
+SUMPRODUCT((Potentials!$F$2:$F$2000=0)*(Potentials!$A$2:$A$2000=BA691)*(Potentials!$D$2:$D$2000)*(Potentials!$E$2:$E$2000&lt;&gt;"8 - Gagne")*(Potentials!$E$2:$E$2000&lt;&gt;"9 - Perdu")*(Potentials!$E$2:$E$2000&lt;&gt;"10 - Gele")),
SUMPRODUCT((Potentials!$F$2:$F$2000)*(Potentials!$A$2:$A$2000=BA691)*(Potentials!$E$2:$E$2000&lt;&gt;"8 - Gagne")*(Potentials!$E$2:$E$2000&lt;&gt;"9 - Perdu")*(Potentials!$E$2:$E$2000&lt;&gt;"10 - Gele")*(Potentials!$O$2:$O$2000=$A$2))
+SUMPRODUCT((Potentials!$F$2:$F$2000=0)*(Potentials!$A$2:$A$2000=BA691)*(Potentials!$D$2:$D$2000)*(Potentials!$E$2:$E$2000&lt;&gt;"8 - Gagne")*(Potentials!$E$2:$E$2000&lt;&gt;"9 - Perdu")*(Potentials!$E$2:$E$2000&lt;&gt;"10 - Gele")*(Potentials!$O$2:$O$2000=$A$2)))</f>
      </c>
    </row>
    <row r="692" spans="1:113">
      <c r="R692" t="str">
        <f>Potentials!A690</f>
      </c>
      <c r="S692" s="1" t="str">
        <f>Potentials!M690</f>
      </c>
      <c r="T692" s="47" t="str">
        <f>IF(INDEX(Potentials!$A$1:$O$1000,MATCH(R692,Potentials!$A$1:$A$1000,0),MATCH("Origine setup",Potentials!$A$1:$O$1,0))&lt;&gt;"",0,
IF($A$2="Tous",
IF(AND($R$2=0,$S$2=0,DATE(YEAR(S692),MONTH(S692),DAY(S692))&gt;=$O$6,(DATE(YEAR(S692),MONTH(S692),DAY(S692))&lt;=$O$3),LEFT(R692,3)="PRA"),1,
IF(AND($R$2&lt;&gt;0,$S$2&lt;&gt;0,DATE(YEAR(S692),MONTH(S692),DAY(S692))&gt;=$R$2,(DATE(YEAR(S692),MONTH(S692),DAY(S692))&lt;=$S$2),LEFT(R692,3)="PRA"),1,0)),
IF(AND($R$2=0,$S$2=0,DATE(YEAR(S692),MONTH(S692),DAY(S692))&gt;=$O$6,(DATE(YEAR(S692),MONTH(S692),DAY(S692))&lt;=$O$3),INDEX(Potentials!$A$1:$O$1000,MATCH(R692,Potentials!$A$1:$A$1000,0),MATCH("Groupe",Potentials!$A$1:$O$1,0))=$A$2,LEFT(R692,3)="PRA"),1,
IF(AND($R$2&lt;&gt;0,$S$2&lt;&gt;0,DATE(YEAR(S692),MONTH(S692),DAY(S692))&gt;=$R$2,(DATE(YEAR(S692),MONTH(S692),DAY(S692))&lt;=$S$2),INDEX(Potentials!$A$1:$O$1000,MATCH(R692,Potentials!$A$1:$A$1000,0),MATCH("Groupe",Potentials!$A$1:$O$1,0))=$A$2,LEFT(R692,3)="PRA"),1,0))))</f>
      </c>
      <c r="U692" s="47" t="str">
        <f>IF(T692&lt;&gt;0,SUM($T$4:T692),0)</f>
      </c>
      <c r="V692" s="1"/>
      <c r="W692" s="17"/>
      <c r="Y692" t="str">
        <f>Projects!A690</f>
      </c>
      <c r="Z692" s="1" t="str">
        <f>Projects!I690</f>
      </c>
      <c r="AA692" s="47" t="str">
        <f>IF($A$2="Tous",
IF(AND($Y$2=0,$Z$2=0,DATE(YEAR(Z692),MONTH(Z692),DAY(Z692))&gt;=$O$6,(DATE(YEAR(Z692),MONTH(Z692),DAY(Z692))&lt;=$O$3)),1,
IF(AND($Y$2&lt;&gt;0,$Z$2&lt;&gt;0,DATE(YEAR(Z692),MONTH(Z692),DAY(Z692))&gt;=$Y$2,(DATE(YEAR(Z692),MONTH(Z692),DAY(Z692))&lt;=$Z$2)),1,0)),
IF(AND($Y$2=0,$Z$2=0,DATE(YEAR(Z692),MONTH(Z692),DAY(Z692))&gt;=$O$6,(DATE(YEAR(Z692),MONTH(Z692),DAY(Z692))&lt;=$O$3),INDEX(Projects!$A$1:$O$1000,MATCH(Y692,Projects!$A$1:$A$1000,0),MATCH("Groupe",Projects!$A$1:$O$1,0))=$A$2),1,
IF(AND($Y$2&lt;&gt;0,$Z$2&lt;&gt;0,DATE(YEAR(Z692),MONTH(Z692),DAY(Z692))&gt;=$Y$2,(DATE(YEAR(Z692),MONTH(Z692),DAY(Z692))&lt;=$Z$2),INDEX(Projects!$A$1:$O$1000,MATCH(Y692,Projects!$A$1:$A$1000,0),MATCH("Groupe",Projects!$A$1:$O$1,0))=$A$2),1,0)))</f>
      </c>
      <c r="AB692" s="47" t="str">
        <f>IF(AA692&lt;&gt;0,SUM($AA$4:AA692),0)</f>
      </c>
      <c r="AC692" s="1"/>
      <c r="AD692" s="17"/>
      <c r="AF692" t="str">
        <f>Projects!A690</f>
      </c>
      <c r="AG692" s="1" t="str">
        <f>Projects!D690</f>
      </c>
      <c r="AH692" s="47" t="str">
        <f>IF($A$2="Tous",
IF(AND($AF$2=0,$AG$2=0,DATE(YEAR(AG692),MONTH(AG692),DAY(AG692))&gt;=$O$6,(DATE(YEAR(AG692),MONTH(AG692),DAY(AG692))&lt;=$O$3)),1,
IF(AND($AF$2&lt;&gt;0,$AG$2&lt;&gt;0,DATE(YEAR(AG692),MONTH(AG692),DAY(AG692))&gt;=$AF$2,(DATE(YEAR(AG692),MONTH(AG692),DAY(AG692))&lt;=$AG$2)),1,0)),
IF(AND($AF$2=0,$AG$2=0,DATE(YEAR(AG692),MONTH(AG692),DAY(AG692))&gt;=$O$6,(DATE(YEAR(AG692),MONTH(AG692),DAY(AG692))&lt;=$O$3),INDEX(Projects!$A$1:$O$1000,MATCH(AF692,Projects!$A$1:$A$1000,0),MATCH("Groupe",Projects!$A$1:$O$1,0))=$A$2),1,
IF(AND($AF$2&lt;&gt;0,$AG$2&lt;&gt;0,DATE(YEAR(AG692),MONTH(AG692),DAY(AG692))&gt;=$AF$2,(DATE(YEAR(AG692),MONTH(AG692),DAY(AG692))&lt;=$AG$2),INDEX(Projects!$A$1:$O$1000,MATCH(AF692,Projects!$A$1:$A$1000,0),MATCH("Groupe",Projects!$A$1:$O$1,0))=$A$2),1,0)))</f>
      </c>
      <c r="AI692" s="47" t="str">
        <f>IF(AH692&lt;&gt;0,SUM($AH$4:AH692),0)</f>
      </c>
      <c r="AJ692" s="1"/>
      <c r="AK692" s="17"/>
      <c r="AM692" t="str">
        <f>Potentials!A690</f>
      </c>
      <c r="AN692" s="1" t="str">
        <f>Potentials!L690</f>
      </c>
      <c r="AO692" s="47" t="str">
        <f>IF(INDEX(Potentials!$A$1:$O$1000,MATCH(R692,Potentials!$A$1:$A$1000,0),MATCH("Origine setup",Potentials!$A$1:$O$1,0))&lt;&gt;"",0,
IF($A$2="Tous",
IF(AND($AM$2=0,$AN$2=0,DATE(YEAR(AN692),MONTH(AN692),DAY(AN692))&gt;=$O$6,(DATE(YEAR(AN692),MONTH(AN692),DAY(AN692))&lt;=$O$3),INDEX(Potentials!$A$1:$O$10000,MATCH(AM692,Potentials!$A$1:$A$1000,0),MATCH("Statut",Potentials!$A$1:$O$1,0))="9 -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IF(AND($AM$2&lt;&gt;0,$AN$2&lt;&gt;0,DATE(YEAR(AN692),MONTH(AN692),DAY(AN692))&gt;=$AM$2,(DATE(YEAR(AN692),MONTH(AN692),DAY(AN692))&lt;=$AN$2),INDEX(Potentials!$A$1:$O$10000,MATCH(AM692,Potentials!$A$1:$A$1000,0),MATCH("Statut",Potentials!$A$1:$O$1,0))="9 - Perdu"),1,0)),
IF(AND($AM$2=0,$AN$2=0,DATE(YEAR(AN692),MONTH(AN692),DAY(AN692))&gt;=$O$6,(DATE(YEAR(AN692),MONTH(AN692),DAY(AN692))&lt;=$O$3),INDEX(Potentials!$A$1:$O$1000,MATCH(AM692,Potentials!$A$1:$A$1000,0),MATCH("Groupe",Potentials!$A$1:$O$1,0))=$A$2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,MATCH(AM692,Potentials!$A$1:$A$1000,0),MATCH("Groupe",Potentials!$A$1:$O$1,0))=$A$2,INDEX(Potentials!$A$1:$O$10000,MATCH(AM692,Potentials!$A$1:$A$1000,0),MATCH("Statut",Potentials!$A$1:$O$1,0))="9 - Perdu"),1,0))))</f>
      </c>
      <c r="AP692" s="47" t="str">
        <f>IF(AO692&lt;&gt;0,SUM($AO$4:AO692),0)</f>
      </c>
      <c r="AQ692" s="1"/>
      <c r="AR692" s="17"/>
      <c r="AT692" t="str">
        <f>IF(COUNTIF($AT$4:AT691,Potentials!B690)&gt;0,"",Potentials!B690)</f>
      </c>
      <c r="AU692" s="2" t="str">
        <f t="array" ref="AU692" aca="1" ca="1">IF($A$2="Tous",SUMPRODUCT((Potentials!$F$2:$F$2000)*(Potentials!$B$2:$B$2000=AT692)*(Potentials!$E$2:$E$2000&lt;&gt;"8 - Gagne")*(Potentials!$E$2:$E$2000&lt;&gt;"9 - Perdu")*(Potentials!$E$2:$E$2000&lt;&gt;"10 - Gele"))
+SUMPRODUCT((Potentials!$F$2:$F$2000=0)*(Potentials!$B$2:$B$2000=AT692)*(Potentials!$D$2:$D$2000)*(Potentials!$E$2:$E$2000&lt;&gt;"8 - Gagne")*(Potentials!$E$2:$E$2000&lt;&gt;"9 - Perdu")*(Potentials!$E$2:$E$2000&lt;&gt;"10 - Gele")),
SUMPRODUCT((Potentials!$F$2:$F$2000)*(Potentials!$B$2:$B$2000=AT692)*(Potentials!$E$2:$E$2000&lt;&gt;"8 - Gagne")*(Potentials!$E$2:$E$2000&lt;&gt;"9 - Perdu")*(Potentials!$E$2:$E$2000&lt;&gt;"10 - Gele")*(Potentials!$O$2:$O$2000=$A$2))
+SUMPRODUCT((Potentials!$F$2:$F$2000=0)*(Potentials!$B$2:$B$2000=AT692)*(Potentials!$D$2:$D$2000)*(Potentials!$E$2:$E$2000&lt;&gt;"8 - Gagne")*(Potentials!$E$2:$E$2000&lt;&gt;"9 - Perdu")*(Potentials!$E$2:$E$2000&lt;&gt;"10 - Gele")*(Potentials!$O$2:$O$2000=$A$2)))</f>
      </c>
      <c r="BA692" t="str">
        <f>Potentials!A690</f>
      </c>
      <c r="BB692" s="2" t="str">
        <f t="array" ref="BB692" aca="1" ca="1">IF($A$2="Tous",SUMPRODUCT((Potentials!$F$2:$F$2000)*(Potentials!$A$2:$A$2000=BA692)*(Potentials!$E$2:$E$2000&lt;&gt;"8 - Gagne")*(Potentials!$E$2:$E$2000&lt;&gt;"9 - Perdu")*(Potentials!$E$2:$E$2000&lt;&gt;"10 - Gele"))
+SUMPRODUCT((Potentials!$F$2:$F$2000=0)*(Potentials!$A$2:$A$2000=BA692)*(Potentials!$D$2:$D$2000)*(Potentials!$E$2:$E$2000&lt;&gt;"8 - Gagne")*(Potentials!$E$2:$E$2000&lt;&gt;"9 - Perdu")*(Potentials!$E$2:$E$2000&lt;&gt;"10 - Gele")),
SUMPRODUCT((Potentials!$F$2:$F$2000)*(Potentials!$A$2:$A$2000=BA692)*(Potentials!$E$2:$E$2000&lt;&gt;"8 - Gagne")*(Potentials!$E$2:$E$2000&lt;&gt;"9 - Perdu")*(Potentials!$E$2:$E$2000&lt;&gt;"10 - Gele")*(Potentials!$O$2:$O$2000=$A$2))
+SUMPRODUCT((Potentials!$F$2:$F$2000=0)*(Potentials!$A$2:$A$2000=BA692)*(Potentials!$D$2:$D$2000)*(Potentials!$E$2:$E$2000&lt;&gt;"8 - Gagne")*(Potentials!$E$2:$E$2000&lt;&gt;"9 - Perdu")*(Potentials!$E$2:$E$2000&lt;&gt;"10 - Gele")*(Potentials!$O$2:$O$2000=$A$2)))</f>
      </c>
    </row>
    <row r="693" spans="1:113">
      <c r="R693" t="str">
        <f>Potentials!A691</f>
      </c>
      <c r="S693" s="1" t="str">
        <f>Potentials!M691</f>
      </c>
      <c r="T693" s="47" t="str">
        <f>IF(INDEX(Potentials!$A$1:$O$1000,MATCH(R693,Potentials!$A$1:$A$1000,0),MATCH("Origine setup",Potentials!$A$1:$O$1,0))&lt;&gt;"",0,
IF($A$2="Tous",
IF(AND($R$2=0,$S$2=0,DATE(YEAR(S693),MONTH(S693),DAY(S693))&gt;=$O$6,(DATE(YEAR(S693),MONTH(S693),DAY(S693))&lt;=$O$3),LEFT(R693,3)="PRA"),1,
IF(AND($R$2&lt;&gt;0,$S$2&lt;&gt;0,DATE(YEAR(S693),MONTH(S693),DAY(S693))&gt;=$R$2,(DATE(YEAR(S693),MONTH(S693),DAY(S693))&lt;=$S$2),LEFT(R693,3)="PRA"),1,0)),
IF(AND($R$2=0,$S$2=0,DATE(YEAR(S693),MONTH(S693),DAY(S693))&gt;=$O$6,(DATE(YEAR(S693),MONTH(S693),DAY(S693))&lt;=$O$3),INDEX(Potentials!$A$1:$O$1000,MATCH(R693,Potentials!$A$1:$A$1000,0),MATCH("Groupe",Potentials!$A$1:$O$1,0))=$A$2,LEFT(R693,3)="PRA"),1,
IF(AND($R$2&lt;&gt;0,$S$2&lt;&gt;0,DATE(YEAR(S693),MONTH(S693),DAY(S693))&gt;=$R$2,(DATE(YEAR(S693),MONTH(S693),DAY(S693))&lt;=$S$2),INDEX(Potentials!$A$1:$O$1000,MATCH(R693,Potentials!$A$1:$A$1000,0),MATCH("Groupe",Potentials!$A$1:$O$1,0))=$A$2,LEFT(R693,3)="PRA"),1,0))))</f>
      </c>
      <c r="U693" s="47" t="str">
        <f>IF(T693&lt;&gt;0,SUM($T$4:T693),0)</f>
      </c>
      <c r="V693" s="1"/>
      <c r="W693" s="17"/>
      <c r="Y693" t="str">
        <f>Projects!A691</f>
      </c>
      <c r="Z693" s="1" t="str">
        <f>Projects!I691</f>
      </c>
      <c r="AA693" s="47" t="str">
        <f>IF($A$2="Tous",
IF(AND($Y$2=0,$Z$2=0,DATE(YEAR(Z693),MONTH(Z693),DAY(Z693))&gt;=$O$6,(DATE(YEAR(Z693),MONTH(Z693),DAY(Z693))&lt;=$O$3)),1,
IF(AND($Y$2&lt;&gt;0,$Z$2&lt;&gt;0,DATE(YEAR(Z693),MONTH(Z693),DAY(Z693))&gt;=$Y$2,(DATE(YEAR(Z693),MONTH(Z693),DAY(Z693))&lt;=$Z$2)),1,0)),
IF(AND($Y$2=0,$Z$2=0,DATE(YEAR(Z693),MONTH(Z693),DAY(Z693))&gt;=$O$6,(DATE(YEAR(Z693),MONTH(Z693),DAY(Z693))&lt;=$O$3),INDEX(Projects!$A$1:$O$1000,MATCH(Y693,Projects!$A$1:$A$1000,0),MATCH("Groupe",Projects!$A$1:$O$1,0))=$A$2),1,
IF(AND($Y$2&lt;&gt;0,$Z$2&lt;&gt;0,DATE(YEAR(Z693),MONTH(Z693),DAY(Z693))&gt;=$Y$2,(DATE(YEAR(Z693),MONTH(Z693),DAY(Z693))&lt;=$Z$2),INDEX(Projects!$A$1:$O$1000,MATCH(Y693,Projects!$A$1:$A$1000,0),MATCH("Groupe",Projects!$A$1:$O$1,0))=$A$2),1,0)))</f>
      </c>
      <c r="AB693" s="47" t="str">
        <f>IF(AA693&lt;&gt;0,SUM($AA$4:AA693),0)</f>
      </c>
      <c r="AC693" s="1"/>
      <c r="AD693" s="17"/>
      <c r="AF693" t="str">
        <f>Projects!A691</f>
      </c>
      <c r="AG693" s="1" t="str">
        <f>Projects!D691</f>
      </c>
      <c r="AH693" s="47" t="str">
        <f>IF($A$2="Tous",
IF(AND($AF$2=0,$AG$2=0,DATE(YEAR(AG693),MONTH(AG693),DAY(AG693))&gt;=$O$6,(DATE(YEAR(AG693),MONTH(AG693),DAY(AG693))&lt;=$O$3)),1,
IF(AND($AF$2&lt;&gt;0,$AG$2&lt;&gt;0,DATE(YEAR(AG693),MONTH(AG693),DAY(AG693))&gt;=$AF$2,(DATE(YEAR(AG693),MONTH(AG693),DAY(AG693))&lt;=$AG$2)),1,0)),
IF(AND($AF$2=0,$AG$2=0,DATE(YEAR(AG693),MONTH(AG693),DAY(AG693))&gt;=$O$6,(DATE(YEAR(AG693),MONTH(AG693),DAY(AG693))&lt;=$O$3),INDEX(Projects!$A$1:$O$1000,MATCH(AF693,Projects!$A$1:$A$1000,0),MATCH("Groupe",Projects!$A$1:$O$1,0))=$A$2),1,
IF(AND($AF$2&lt;&gt;0,$AG$2&lt;&gt;0,DATE(YEAR(AG693),MONTH(AG693),DAY(AG693))&gt;=$AF$2,(DATE(YEAR(AG693),MONTH(AG693),DAY(AG693))&lt;=$AG$2),INDEX(Projects!$A$1:$O$1000,MATCH(AF693,Projects!$A$1:$A$1000,0),MATCH("Groupe",Projects!$A$1:$O$1,0))=$A$2),1,0)))</f>
      </c>
      <c r="AI693" s="47" t="str">
        <f>IF(AH693&lt;&gt;0,SUM($AH$4:AH693),0)</f>
      </c>
      <c r="AJ693" s="1"/>
      <c r="AK693" s="17"/>
      <c r="AM693" t="str">
        <f>Potentials!A691</f>
      </c>
      <c r="AN693" s="1" t="str">
        <f>Potentials!L691</f>
      </c>
      <c r="AO693" s="47" t="str">
        <f>IF(INDEX(Potentials!$A$1:$O$1000,MATCH(R693,Potentials!$A$1:$A$1000,0),MATCH("Origine setup",Potentials!$A$1:$O$1,0))&lt;&gt;"",0,
IF($A$2="Tous",
IF(AND($AM$2=0,$AN$2=0,DATE(YEAR(AN693),MONTH(AN693),DAY(AN693))&gt;=$O$6,(DATE(YEAR(AN693),MONTH(AN693),DAY(AN693))&lt;=$O$3),INDEX(Potentials!$A$1:$O$10000,MATCH(AM693,Potentials!$A$1:$A$1000,0),MATCH("Statut",Potentials!$A$1:$O$1,0))="9 -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IF(AND($AM$2&lt;&gt;0,$AN$2&lt;&gt;0,DATE(YEAR(AN693),MONTH(AN693),DAY(AN693))&gt;=$AM$2,(DATE(YEAR(AN693),MONTH(AN693),DAY(AN693))&lt;=$AN$2),INDEX(Potentials!$A$1:$O$10000,MATCH(AM693,Potentials!$A$1:$A$1000,0),MATCH("Statut",Potentials!$A$1:$O$1,0))="9 - Perdu"),1,0)),
IF(AND($AM$2=0,$AN$2=0,DATE(YEAR(AN693),MONTH(AN693),DAY(AN693))&gt;=$O$6,(DATE(YEAR(AN693),MONTH(AN693),DAY(AN693))&lt;=$O$3),INDEX(Potentials!$A$1:$O$1000,MATCH(AM693,Potentials!$A$1:$A$1000,0),MATCH("Groupe",Potentials!$A$1:$O$1,0))=$A$2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,MATCH(AM693,Potentials!$A$1:$A$1000,0),MATCH("Groupe",Potentials!$A$1:$O$1,0))=$A$2,INDEX(Potentials!$A$1:$O$10000,MATCH(AM693,Potentials!$A$1:$A$1000,0),MATCH("Statut",Potentials!$A$1:$O$1,0))="9 - Perdu"),1,0))))</f>
      </c>
      <c r="AP693" s="47" t="str">
        <f>IF(AO693&lt;&gt;0,SUM($AO$4:AO693),0)</f>
      </c>
      <c r="AQ693" s="1"/>
      <c r="AR693" s="17"/>
      <c r="AT693" t="str">
        <f>IF(COUNTIF($AT$4:AT692,Potentials!B691)&gt;0,"",Potentials!B691)</f>
      </c>
      <c r="AU693" s="2" t="str">
        <f t="array" ref="AU693" aca="1" ca="1">IF($A$2="Tous",SUMPRODUCT((Potentials!$F$2:$F$2000)*(Potentials!$B$2:$B$2000=AT693)*(Potentials!$E$2:$E$2000&lt;&gt;"8 - Gagne")*(Potentials!$E$2:$E$2000&lt;&gt;"9 - Perdu")*(Potentials!$E$2:$E$2000&lt;&gt;"10 - Gele"))
+SUMPRODUCT((Potentials!$F$2:$F$2000=0)*(Potentials!$B$2:$B$2000=AT693)*(Potentials!$D$2:$D$2000)*(Potentials!$E$2:$E$2000&lt;&gt;"8 - Gagne")*(Potentials!$E$2:$E$2000&lt;&gt;"9 - Perdu")*(Potentials!$E$2:$E$2000&lt;&gt;"10 - Gele")),
SUMPRODUCT((Potentials!$F$2:$F$2000)*(Potentials!$B$2:$B$2000=AT693)*(Potentials!$E$2:$E$2000&lt;&gt;"8 - Gagne")*(Potentials!$E$2:$E$2000&lt;&gt;"9 - Perdu")*(Potentials!$E$2:$E$2000&lt;&gt;"10 - Gele")*(Potentials!$O$2:$O$2000=$A$2))
+SUMPRODUCT((Potentials!$F$2:$F$2000=0)*(Potentials!$B$2:$B$2000=AT693)*(Potentials!$D$2:$D$2000)*(Potentials!$E$2:$E$2000&lt;&gt;"8 - Gagne")*(Potentials!$E$2:$E$2000&lt;&gt;"9 - Perdu")*(Potentials!$E$2:$E$2000&lt;&gt;"10 - Gele")*(Potentials!$O$2:$O$2000=$A$2)))</f>
      </c>
      <c r="BA693" t="str">
        <f>Potentials!A691</f>
      </c>
      <c r="BB693" s="2" t="str">
        <f t="array" ref="BB693" aca="1" ca="1">IF($A$2="Tous",SUMPRODUCT((Potentials!$F$2:$F$2000)*(Potentials!$A$2:$A$2000=BA693)*(Potentials!$E$2:$E$2000&lt;&gt;"8 - Gagne")*(Potentials!$E$2:$E$2000&lt;&gt;"9 - Perdu")*(Potentials!$E$2:$E$2000&lt;&gt;"10 - Gele"))
+SUMPRODUCT((Potentials!$F$2:$F$2000=0)*(Potentials!$A$2:$A$2000=BA693)*(Potentials!$D$2:$D$2000)*(Potentials!$E$2:$E$2000&lt;&gt;"8 - Gagne")*(Potentials!$E$2:$E$2000&lt;&gt;"9 - Perdu")*(Potentials!$E$2:$E$2000&lt;&gt;"10 - Gele")),
SUMPRODUCT((Potentials!$F$2:$F$2000)*(Potentials!$A$2:$A$2000=BA693)*(Potentials!$E$2:$E$2000&lt;&gt;"8 - Gagne")*(Potentials!$E$2:$E$2000&lt;&gt;"9 - Perdu")*(Potentials!$E$2:$E$2000&lt;&gt;"10 - Gele")*(Potentials!$O$2:$O$2000=$A$2))
+SUMPRODUCT((Potentials!$F$2:$F$2000=0)*(Potentials!$A$2:$A$2000=BA693)*(Potentials!$D$2:$D$2000)*(Potentials!$E$2:$E$2000&lt;&gt;"8 - Gagne")*(Potentials!$E$2:$E$2000&lt;&gt;"9 - Perdu")*(Potentials!$E$2:$E$2000&lt;&gt;"10 - Gele")*(Potentials!$O$2:$O$2000=$A$2)))</f>
      </c>
    </row>
    <row r="694" spans="1:113">
      <c r="R694" t="str">
        <f>Potentials!A692</f>
      </c>
      <c r="S694" s="1" t="str">
        <f>Potentials!M692</f>
      </c>
      <c r="T694" s="47" t="str">
        <f>IF(INDEX(Potentials!$A$1:$O$1000,MATCH(R694,Potentials!$A$1:$A$1000,0),MATCH("Origine setup",Potentials!$A$1:$O$1,0))&lt;&gt;"",0,
IF($A$2="Tous",
IF(AND($R$2=0,$S$2=0,DATE(YEAR(S694),MONTH(S694),DAY(S694))&gt;=$O$6,(DATE(YEAR(S694),MONTH(S694),DAY(S694))&lt;=$O$3),LEFT(R694,3)="PRA"),1,
IF(AND($R$2&lt;&gt;0,$S$2&lt;&gt;0,DATE(YEAR(S694),MONTH(S694),DAY(S694))&gt;=$R$2,(DATE(YEAR(S694),MONTH(S694),DAY(S694))&lt;=$S$2),LEFT(R694,3)="PRA"),1,0)),
IF(AND($R$2=0,$S$2=0,DATE(YEAR(S694),MONTH(S694),DAY(S694))&gt;=$O$6,(DATE(YEAR(S694),MONTH(S694),DAY(S694))&lt;=$O$3),INDEX(Potentials!$A$1:$O$1000,MATCH(R694,Potentials!$A$1:$A$1000,0),MATCH("Groupe",Potentials!$A$1:$O$1,0))=$A$2,LEFT(R694,3)="PRA"),1,
IF(AND($R$2&lt;&gt;0,$S$2&lt;&gt;0,DATE(YEAR(S694),MONTH(S694),DAY(S694))&gt;=$R$2,(DATE(YEAR(S694),MONTH(S694),DAY(S694))&lt;=$S$2),INDEX(Potentials!$A$1:$O$1000,MATCH(R694,Potentials!$A$1:$A$1000,0),MATCH("Groupe",Potentials!$A$1:$O$1,0))=$A$2,LEFT(R694,3)="PRA"),1,0))))</f>
      </c>
      <c r="U694" s="47" t="str">
        <f>IF(T694&lt;&gt;0,SUM($T$4:T694),0)</f>
      </c>
      <c r="V694" s="1"/>
      <c r="W694" s="17"/>
      <c r="Y694" t="str">
        <f>Projects!A692</f>
      </c>
      <c r="Z694" s="1" t="str">
        <f>Projects!I692</f>
      </c>
      <c r="AA694" s="47" t="str">
        <f>IF($A$2="Tous",
IF(AND($Y$2=0,$Z$2=0,DATE(YEAR(Z694),MONTH(Z694),DAY(Z694))&gt;=$O$6,(DATE(YEAR(Z694),MONTH(Z694),DAY(Z694))&lt;=$O$3)),1,
IF(AND($Y$2&lt;&gt;0,$Z$2&lt;&gt;0,DATE(YEAR(Z694),MONTH(Z694),DAY(Z694))&gt;=$Y$2,(DATE(YEAR(Z694),MONTH(Z694),DAY(Z694))&lt;=$Z$2)),1,0)),
IF(AND($Y$2=0,$Z$2=0,DATE(YEAR(Z694),MONTH(Z694),DAY(Z694))&gt;=$O$6,(DATE(YEAR(Z694),MONTH(Z694),DAY(Z694))&lt;=$O$3),INDEX(Projects!$A$1:$O$1000,MATCH(Y694,Projects!$A$1:$A$1000,0),MATCH("Groupe",Projects!$A$1:$O$1,0))=$A$2),1,
IF(AND($Y$2&lt;&gt;0,$Z$2&lt;&gt;0,DATE(YEAR(Z694),MONTH(Z694),DAY(Z694))&gt;=$Y$2,(DATE(YEAR(Z694),MONTH(Z694),DAY(Z694))&lt;=$Z$2),INDEX(Projects!$A$1:$O$1000,MATCH(Y694,Projects!$A$1:$A$1000,0),MATCH("Groupe",Projects!$A$1:$O$1,0))=$A$2),1,0)))</f>
      </c>
      <c r="AB694" s="47" t="str">
        <f>IF(AA694&lt;&gt;0,SUM($AA$4:AA694),0)</f>
      </c>
      <c r="AC694" s="1"/>
      <c r="AD694" s="17"/>
      <c r="AF694" t="str">
        <f>Projects!A692</f>
      </c>
      <c r="AG694" s="1" t="str">
        <f>Projects!D692</f>
      </c>
      <c r="AH694" s="47" t="str">
        <f>IF($A$2="Tous",
IF(AND($AF$2=0,$AG$2=0,DATE(YEAR(AG694),MONTH(AG694),DAY(AG694))&gt;=$O$6,(DATE(YEAR(AG694),MONTH(AG694),DAY(AG694))&lt;=$O$3)),1,
IF(AND($AF$2&lt;&gt;0,$AG$2&lt;&gt;0,DATE(YEAR(AG694),MONTH(AG694),DAY(AG694))&gt;=$AF$2,(DATE(YEAR(AG694),MONTH(AG694),DAY(AG694))&lt;=$AG$2)),1,0)),
IF(AND($AF$2=0,$AG$2=0,DATE(YEAR(AG694),MONTH(AG694),DAY(AG694))&gt;=$O$6,(DATE(YEAR(AG694),MONTH(AG694),DAY(AG694))&lt;=$O$3),INDEX(Projects!$A$1:$O$1000,MATCH(AF694,Projects!$A$1:$A$1000,0),MATCH("Groupe",Projects!$A$1:$O$1,0))=$A$2),1,
IF(AND($AF$2&lt;&gt;0,$AG$2&lt;&gt;0,DATE(YEAR(AG694),MONTH(AG694),DAY(AG694))&gt;=$AF$2,(DATE(YEAR(AG694),MONTH(AG694),DAY(AG694))&lt;=$AG$2),INDEX(Projects!$A$1:$O$1000,MATCH(AF694,Projects!$A$1:$A$1000,0),MATCH("Groupe",Projects!$A$1:$O$1,0))=$A$2),1,0)))</f>
      </c>
      <c r="AI694" s="47" t="str">
        <f>IF(AH694&lt;&gt;0,SUM($AH$4:AH694),0)</f>
      </c>
      <c r="AJ694" s="1"/>
      <c r="AK694" s="17"/>
      <c r="AM694" t="str">
        <f>Potentials!A692</f>
      </c>
      <c r="AN694" s="1" t="str">
        <f>Potentials!L692</f>
      </c>
      <c r="AO694" s="47" t="str">
        <f>IF(INDEX(Potentials!$A$1:$O$1000,MATCH(R694,Potentials!$A$1:$A$1000,0),MATCH("Origine setup",Potentials!$A$1:$O$1,0))&lt;&gt;"",0,
IF($A$2="Tous",
IF(AND($AM$2=0,$AN$2=0,DATE(YEAR(AN694),MONTH(AN694),DAY(AN694))&gt;=$O$6,(DATE(YEAR(AN694),MONTH(AN694),DAY(AN694))&lt;=$O$3),INDEX(Potentials!$A$1:$O$10000,MATCH(AM694,Potentials!$A$1:$A$1000,0),MATCH("Statut",Potentials!$A$1:$O$1,0))="9 -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IF(AND($AM$2&lt;&gt;0,$AN$2&lt;&gt;0,DATE(YEAR(AN694),MONTH(AN694),DAY(AN694))&gt;=$AM$2,(DATE(YEAR(AN694),MONTH(AN694),DAY(AN694))&lt;=$AN$2),INDEX(Potentials!$A$1:$O$10000,MATCH(AM694,Potentials!$A$1:$A$1000,0),MATCH("Statut",Potentials!$A$1:$O$1,0))="9 - Perdu"),1,0)),
IF(AND($AM$2=0,$AN$2=0,DATE(YEAR(AN694),MONTH(AN694),DAY(AN694))&gt;=$O$6,(DATE(YEAR(AN694),MONTH(AN694),DAY(AN694))&lt;=$O$3),INDEX(Potentials!$A$1:$O$1000,MATCH(AM694,Potentials!$A$1:$A$1000,0),MATCH("Groupe",Potentials!$A$1:$O$1,0))=$A$2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,MATCH(AM694,Potentials!$A$1:$A$1000,0),MATCH("Groupe",Potentials!$A$1:$O$1,0))=$A$2,INDEX(Potentials!$A$1:$O$10000,MATCH(AM694,Potentials!$A$1:$A$1000,0),MATCH("Statut",Potentials!$A$1:$O$1,0))="9 - Perdu"),1,0))))</f>
      </c>
      <c r="AP694" s="47" t="str">
        <f>IF(AO694&lt;&gt;0,SUM($AO$4:AO694),0)</f>
      </c>
      <c r="AQ694" s="1"/>
      <c r="AR694" s="17"/>
      <c r="AT694" t="str">
        <f>IF(COUNTIF($AT$4:AT693,Potentials!B692)&gt;0,"",Potentials!B692)</f>
      </c>
      <c r="AU694" s="2" t="str">
        <f t="array" ref="AU694" aca="1" ca="1">IF($A$2="Tous",SUMPRODUCT((Potentials!$F$2:$F$2000)*(Potentials!$B$2:$B$2000=AT694)*(Potentials!$E$2:$E$2000&lt;&gt;"8 - Gagne")*(Potentials!$E$2:$E$2000&lt;&gt;"9 - Perdu")*(Potentials!$E$2:$E$2000&lt;&gt;"10 - Gele"))
+SUMPRODUCT((Potentials!$F$2:$F$2000=0)*(Potentials!$B$2:$B$2000=AT694)*(Potentials!$D$2:$D$2000)*(Potentials!$E$2:$E$2000&lt;&gt;"8 - Gagne")*(Potentials!$E$2:$E$2000&lt;&gt;"9 - Perdu")*(Potentials!$E$2:$E$2000&lt;&gt;"10 - Gele")),
SUMPRODUCT((Potentials!$F$2:$F$2000)*(Potentials!$B$2:$B$2000=AT694)*(Potentials!$E$2:$E$2000&lt;&gt;"8 - Gagne")*(Potentials!$E$2:$E$2000&lt;&gt;"9 - Perdu")*(Potentials!$E$2:$E$2000&lt;&gt;"10 - Gele")*(Potentials!$O$2:$O$2000=$A$2))
+SUMPRODUCT((Potentials!$F$2:$F$2000=0)*(Potentials!$B$2:$B$2000=AT694)*(Potentials!$D$2:$D$2000)*(Potentials!$E$2:$E$2000&lt;&gt;"8 - Gagne")*(Potentials!$E$2:$E$2000&lt;&gt;"9 - Perdu")*(Potentials!$E$2:$E$2000&lt;&gt;"10 - Gele")*(Potentials!$O$2:$O$2000=$A$2)))</f>
      </c>
      <c r="BA694" t="str">
        <f>Potentials!A692</f>
      </c>
      <c r="BB694" s="2" t="str">
        <f t="array" ref="BB694" aca="1" ca="1">IF($A$2="Tous",SUMPRODUCT((Potentials!$F$2:$F$2000)*(Potentials!$A$2:$A$2000=BA694)*(Potentials!$E$2:$E$2000&lt;&gt;"8 - Gagne")*(Potentials!$E$2:$E$2000&lt;&gt;"9 - Perdu")*(Potentials!$E$2:$E$2000&lt;&gt;"10 - Gele"))
+SUMPRODUCT((Potentials!$F$2:$F$2000=0)*(Potentials!$A$2:$A$2000=BA694)*(Potentials!$D$2:$D$2000)*(Potentials!$E$2:$E$2000&lt;&gt;"8 - Gagne")*(Potentials!$E$2:$E$2000&lt;&gt;"9 - Perdu")*(Potentials!$E$2:$E$2000&lt;&gt;"10 - Gele")),
SUMPRODUCT((Potentials!$F$2:$F$2000)*(Potentials!$A$2:$A$2000=BA694)*(Potentials!$E$2:$E$2000&lt;&gt;"8 - Gagne")*(Potentials!$E$2:$E$2000&lt;&gt;"9 - Perdu")*(Potentials!$E$2:$E$2000&lt;&gt;"10 - Gele")*(Potentials!$O$2:$O$2000=$A$2))
+SUMPRODUCT((Potentials!$F$2:$F$2000=0)*(Potentials!$A$2:$A$2000=BA694)*(Potentials!$D$2:$D$2000)*(Potentials!$E$2:$E$2000&lt;&gt;"8 - Gagne")*(Potentials!$E$2:$E$2000&lt;&gt;"9 - Perdu")*(Potentials!$E$2:$E$2000&lt;&gt;"10 - Gele")*(Potentials!$O$2:$O$2000=$A$2)))</f>
      </c>
    </row>
    <row r="695" spans="1:113">
      <c r="R695" t="str">
        <f>Potentials!A693</f>
      </c>
      <c r="S695" s="1" t="str">
        <f>Potentials!M693</f>
      </c>
      <c r="T695" s="47" t="str">
        <f>IF(INDEX(Potentials!$A$1:$O$1000,MATCH(R695,Potentials!$A$1:$A$1000,0),MATCH("Origine setup",Potentials!$A$1:$O$1,0))&lt;&gt;"",0,
IF($A$2="Tous",
IF(AND($R$2=0,$S$2=0,DATE(YEAR(S695),MONTH(S695),DAY(S695))&gt;=$O$6,(DATE(YEAR(S695),MONTH(S695),DAY(S695))&lt;=$O$3),LEFT(R695,3)="PRA"),1,
IF(AND($R$2&lt;&gt;0,$S$2&lt;&gt;0,DATE(YEAR(S695),MONTH(S695),DAY(S695))&gt;=$R$2,(DATE(YEAR(S695),MONTH(S695),DAY(S695))&lt;=$S$2),LEFT(R695,3)="PRA"),1,0)),
IF(AND($R$2=0,$S$2=0,DATE(YEAR(S695),MONTH(S695),DAY(S695))&gt;=$O$6,(DATE(YEAR(S695),MONTH(S695),DAY(S695))&lt;=$O$3),INDEX(Potentials!$A$1:$O$1000,MATCH(R695,Potentials!$A$1:$A$1000,0),MATCH("Groupe",Potentials!$A$1:$O$1,0))=$A$2,LEFT(R695,3)="PRA"),1,
IF(AND($R$2&lt;&gt;0,$S$2&lt;&gt;0,DATE(YEAR(S695),MONTH(S695),DAY(S695))&gt;=$R$2,(DATE(YEAR(S695),MONTH(S695),DAY(S695))&lt;=$S$2),INDEX(Potentials!$A$1:$O$1000,MATCH(R695,Potentials!$A$1:$A$1000,0),MATCH("Groupe",Potentials!$A$1:$O$1,0))=$A$2,LEFT(R695,3)="PRA"),1,0))))</f>
      </c>
      <c r="U695" s="47" t="str">
        <f>IF(T695&lt;&gt;0,SUM($T$4:T695),0)</f>
      </c>
      <c r="V695" s="1"/>
      <c r="W695" s="17"/>
      <c r="Y695" t="str">
        <f>Projects!A693</f>
      </c>
      <c r="Z695" s="1" t="str">
        <f>Projects!I693</f>
      </c>
      <c r="AA695" s="47" t="str">
        <f>IF($A$2="Tous",
IF(AND($Y$2=0,$Z$2=0,DATE(YEAR(Z695),MONTH(Z695),DAY(Z695))&gt;=$O$6,(DATE(YEAR(Z695),MONTH(Z695),DAY(Z695))&lt;=$O$3)),1,
IF(AND($Y$2&lt;&gt;0,$Z$2&lt;&gt;0,DATE(YEAR(Z695),MONTH(Z695),DAY(Z695))&gt;=$Y$2,(DATE(YEAR(Z695),MONTH(Z695),DAY(Z695))&lt;=$Z$2)),1,0)),
IF(AND($Y$2=0,$Z$2=0,DATE(YEAR(Z695),MONTH(Z695),DAY(Z695))&gt;=$O$6,(DATE(YEAR(Z695),MONTH(Z695),DAY(Z695))&lt;=$O$3),INDEX(Projects!$A$1:$O$1000,MATCH(Y695,Projects!$A$1:$A$1000,0),MATCH("Groupe",Projects!$A$1:$O$1,0))=$A$2),1,
IF(AND($Y$2&lt;&gt;0,$Z$2&lt;&gt;0,DATE(YEAR(Z695),MONTH(Z695),DAY(Z695))&gt;=$Y$2,(DATE(YEAR(Z695),MONTH(Z695),DAY(Z695))&lt;=$Z$2),INDEX(Projects!$A$1:$O$1000,MATCH(Y695,Projects!$A$1:$A$1000,0),MATCH("Groupe",Projects!$A$1:$O$1,0))=$A$2),1,0)))</f>
      </c>
      <c r="AB695" s="47" t="str">
        <f>IF(AA695&lt;&gt;0,SUM($AA$4:AA695),0)</f>
      </c>
      <c r="AC695" s="1"/>
      <c r="AD695" s="17"/>
      <c r="AF695" t="str">
        <f>Projects!A693</f>
      </c>
      <c r="AG695" s="1" t="str">
        <f>Projects!D693</f>
      </c>
      <c r="AH695" s="47" t="str">
        <f>IF($A$2="Tous",
IF(AND($AF$2=0,$AG$2=0,DATE(YEAR(AG695),MONTH(AG695),DAY(AG695))&gt;=$O$6,(DATE(YEAR(AG695),MONTH(AG695),DAY(AG695))&lt;=$O$3)),1,
IF(AND($AF$2&lt;&gt;0,$AG$2&lt;&gt;0,DATE(YEAR(AG695),MONTH(AG695),DAY(AG695))&gt;=$AF$2,(DATE(YEAR(AG695),MONTH(AG695),DAY(AG695))&lt;=$AG$2)),1,0)),
IF(AND($AF$2=0,$AG$2=0,DATE(YEAR(AG695),MONTH(AG695),DAY(AG695))&gt;=$O$6,(DATE(YEAR(AG695),MONTH(AG695),DAY(AG695))&lt;=$O$3),INDEX(Projects!$A$1:$O$1000,MATCH(AF695,Projects!$A$1:$A$1000,0),MATCH("Groupe",Projects!$A$1:$O$1,0))=$A$2),1,
IF(AND($AF$2&lt;&gt;0,$AG$2&lt;&gt;0,DATE(YEAR(AG695),MONTH(AG695),DAY(AG695))&gt;=$AF$2,(DATE(YEAR(AG695),MONTH(AG695),DAY(AG695))&lt;=$AG$2),INDEX(Projects!$A$1:$O$1000,MATCH(AF695,Projects!$A$1:$A$1000,0),MATCH("Groupe",Projects!$A$1:$O$1,0))=$A$2),1,0)))</f>
      </c>
      <c r="AI695" s="47" t="str">
        <f>IF(AH695&lt;&gt;0,SUM($AH$4:AH695),0)</f>
      </c>
      <c r="AJ695" s="1"/>
      <c r="AK695" s="17"/>
      <c r="AM695" t="str">
        <f>Potentials!A693</f>
      </c>
      <c r="AN695" s="1" t="str">
        <f>Potentials!L693</f>
      </c>
      <c r="AO695" s="47" t="str">
        <f>IF(INDEX(Potentials!$A$1:$O$1000,MATCH(R695,Potentials!$A$1:$A$1000,0),MATCH("Origine setup",Potentials!$A$1:$O$1,0))&lt;&gt;"",0,
IF($A$2="Tous",
IF(AND($AM$2=0,$AN$2=0,DATE(YEAR(AN695),MONTH(AN695),DAY(AN695))&gt;=$O$6,(DATE(YEAR(AN695),MONTH(AN695),DAY(AN695))&lt;=$O$3),INDEX(Potentials!$A$1:$O$10000,MATCH(AM695,Potentials!$A$1:$A$1000,0),MATCH("Statut",Potentials!$A$1:$O$1,0))="9 -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IF(AND($AM$2&lt;&gt;0,$AN$2&lt;&gt;0,DATE(YEAR(AN695),MONTH(AN695),DAY(AN695))&gt;=$AM$2,(DATE(YEAR(AN695),MONTH(AN695),DAY(AN695))&lt;=$AN$2),INDEX(Potentials!$A$1:$O$10000,MATCH(AM695,Potentials!$A$1:$A$1000,0),MATCH("Statut",Potentials!$A$1:$O$1,0))="9 - Perdu"),1,0)),
IF(AND($AM$2=0,$AN$2=0,DATE(YEAR(AN695),MONTH(AN695),DAY(AN695))&gt;=$O$6,(DATE(YEAR(AN695),MONTH(AN695),DAY(AN695))&lt;=$O$3),INDEX(Potentials!$A$1:$O$1000,MATCH(AM695,Potentials!$A$1:$A$1000,0),MATCH("Groupe",Potentials!$A$1:$O$1,0))=$A$2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,MATCH(AM695,Potentials!$A$1:$A$1000,0),MATCH("Groupe",Potentials!$A$1:$O$1,0))=$A$2,INDEX(Potentials!$A$1:$O$10000,MATCH(AM695,Potentials!$A$1:$A$1000,0),MATCH("Statut",Potentials!$A$1:$O$1,0))="9 - Perdu"),1,0))))</f>
      </c>
      <c r="AP695" s="47" t="str">
        <f>IF(AO695&lt;&gt;0,SUM($AO$4:AO695),0)</f>
      </c>
      <c r="AQ695" s="1"/>
      <c r="AR695" s="17"/>
      <c r="AT695" t="str">
        <f>IF(COUNTIF($AT$4:AT694,Potentials!B693)&gt;0,"",Potentials!B693)</f>
      </c>
      <c r="AU695" s="2" t="str">
        <f t="array" ref="AU695" aca="1" ca="1">IF($A$2="Tous",SUMPRODUCT((Potentials!$F$2:$F$2000)*(Potentials!$B$2:$B$2000=AT695)*(Potentials!$E$2:$E$2000&lt;&gt;"8 - Gagne")*(Potentials!$E$2:$E$2000&lt;&gt;"9 - Perdu")*(Potentials!$E$2:$E$2000&lt;&gt;"10 - Gele"))
+SUMPRODUCT((Potentials!$F$2:$F$2000=0)*(Potentials!$B$2:$B$2000=AT695)*(Potentials!$D$2:$D$2000)*(Potentials!$E$2:$E$2000&lt;&gt;"8 - Gagne")*(Potentials!$E$2:$E$2000&lt;&gt;"9 - Perdu")*(Potentials!$E$2:$E$2000&lt;&gt;"10 - Gele")),
SUMPRODUCT((Potentials!$F$2:$F$2000)*(Potentials!$B$2:$B$2000=AT695)*(Potentials!$E$2:$E$2000&lt;&gt;"8 - Gagne")*(Potentials!$E$2:$E$2000&lt;&gt;"9 - Perdu")*(Potentials!$E$2:$E$2000&lt;&gt;"10 - Gele")*(Potentials!$O$2:$O$2000=$A$2))
+SUMPRODUCT((Potentials!$F$2:$F$2000=0)*(Potentials!$B$2:$B$2000=AT695)*(Potentials!$D$2:$D$2000)*(Potentials!$E$2:$E$2000&lt;&gt;"8 - Gagne")*(Potentials!$E$2:$E$2000&lt;&gt;"9 - Perdu")*(Potentials!$E$2:$E$2000&lt;&gt;"10 - Gele")*(Potentials!$O$2:$O$2000=$A$2)))</f>
      </c>
      <c r="BA695" t="str">
        <f>Potentials!A693</f>
      </c>
      <c r="BB695" s="2" t="str">
        <f t="array" ref="BB695" aca="1" ca="1">IF($A$2="Tous",SUMPRODUCT((Potentials!$F$2:$F$2000)*(Potentials!$A$2:$A$2000=BA695)*(Potentials!$E$2:$E$2000&lt;&gt;"8 - Gagne")*(Potentials!$E$2:$E$2000&lt;&gt;"9 - Perdu")*(Potentials!$E$2:$E$2000&lt;&gt;"10 - Gele"))
+SUMPRODUCT((Potentials!$F$2:$F$2000=0)*(Potentials!$A$2:$A$2000=BA695)*(Potentials!$D$2:$D$2000)*(Potentials!$E$2:$E$2000&lt;&gt;"8 - Gagne")*(Potentials!$E$2:$E$2000&lt;&gt;"9 - Perdu")*(Potentials!$E$2:$E$2000&lt;&gt;"10 - Gele")),
SUMPRODUCT((Potentials!$F$2:$F$2000)*(Potentials!$A$2:$A$2000=BA695)*(Potentials!$E$2:$E$2000&lt;&gt;"8 - Gagne")*(Potentials!$E$2:$E$2000&lt;&gt;"9 - Perdu")*(Potentials!$E$2:$E$2000&lt;&gt;"10 - Gele")*(Potentials!$O$2:$O$2000=$A$2))
+SUMPRODUCT((Potentials!$F$2:$F$2000=0)*(Potentials!$A$2:$A$2000=BA695)*(Potentials!$D$2:$D$2000)*(Potentials!$E$2:$E$2000&lt;&gt;"8 - Gagne")*(Potentials!$E$2:$E$2000&lt;&gt;"9 - Perdu")*(Potentials!$E$2:$E$2000&lt;&gt;"10 - Gele")*(Potentials!$O$2:$O$2000=$A$2)))</f>
      </c>
    </row>
    <row r="696" spans="1:113">
      <c r="R696" t="str">
        <f>Potentials!A694</f>
      </c>
      <c r="S696" s="1" t="str">
        <f>Potentials!M694</f>
      </c>
      <c r="T696" s="47" t="str">
        <f>IF(INDEX(Potentials!$A$1:$O$1000,MATCH(R696,Potentials!$A$1:$A$1000,0),MATCH("Origine setup",Potentials!$A$1:$O$1,0))&lt;&gt;"",0,
IF($A$2="Tous",
IF(AND($R$2=0,$S$2=0,DATE(YEAR(S696),MONTH(S696),DAY(S696))&gt;=$O$6,(DATE(YEAR(S696),MONTH(S696),DAY(S696))&lt;=$O$3),LEFT(R696,3)="PRA"),1,
IF(AND($R$2&lt;&gt;0,$S$2&lt;&gt;0,DATE(YEAR(S696),MONTH(S696),DAY(S696))&gt;=$R$2,(DATE(YEAR(S696),MONTH(S696),DAY(S696))&lt;=$S$2),LEFT(R696,3)="PRA"),1,0)),
IF(AND($R$2=0,$S$2=0,DATE(YEAR(S696),MONTH(S696),DAY(S696))&gt;=$O$6,(DATE(YEAR(S696),MONTH(S696),DAY(S696))&lt;=$O$3),INDEX(Potentials!$A$1:$O$1000,MATCH(R696,Potentials!$A$1:$A$1000,0),MATCH("Groupe",Potentials!$A$1:$O$1,0))=$A$2,LEFT(R696,3)="PRA"),1,
IF(AND($R$2&lt;&gt;0,$S$2&lt;&gt;0,DATE(YEAR(S696),MONTH(S696),DAY(S696))&gt;=$R$2,(DATE(YEAR(S696),MONTH(S696),DAY(S696))&lt;=$S$2),INDEX(Potentials!$A$1:$O$1000,MATCH(R696,Potentials!$A$1:$A$1000,0),MATCH("Groupe",Potentials!$A$1:$O$1,0))=$A$2,LEFT(R696,3)="PRA"),1,0))))</f>
      </c>
      <c r="U696" s="47" t="str">
        <f>IF(T696&lt;&gt;0,SUM($T$4:T696),0)</f>
      </c>
      <c r="V696" s="1"/>
      <c r="W696" s="17"/>
      <c r="Y696" t="str">
        <f>Projects!A694</f>
      </c>
      <c r="Z696" s="1" t="str">
        <f>Projects!I694</f>
      </c>
      <c r="AA696" s="47" t="str">
        <f>IF($A$2="Tous",
IF(AND($Y$2=0,$Z$2=0,DATE(YEAR(Z696),MONTH(Z696),DAY(Z696))&gt;=$O$6,(DATE(YEAR(Z696),MONTH(Z696),DAY(Z696))&lt;=$O$3)),1,
IF(AND($Y$2&lt;&gt;0,$Z$2&lt;&gt;0,DATE(YEAR(Z696),MONTH(Z696),DAY(Z696))&gt;=$Y$2,(DATE(YEAR(Z696),MONTH(Z696),DAY(Z696))&lt;=$Z$2)),1,0)),
IF(AND($Y$2=0,$Z$2=0,DATE(YEAR(Z696),MONTH(Z696),DAY(Z696))&gt;=$O$6,(DATE(YEAR(Z696),MONTH(Z696),DAY(Z696))&lt;=$O$3),INDEX(Projects!$A$1:$O$1000,MATCH(Y696,Projects!$A$1:$A$1000,0),MATCH("Groupe",Projects!$A$1:$O$1,0))=$A$2),1,
IF(AND($Y$2&lt;&gt;0,$Z$2&lt;&gt;0,DATE(YEAR(Z696),MONTH(Z696),DAY(Z696))&gt;=$Y$2,(DATE(YEAR(Z696),MONTH(Z696),DAY(Z696))&lt;=$Z$2),INDEX(Projects!$A$1:$O$1000,MATCH(Y696,Projects!$A$1:$A$1000,0),MATCH("Groupe",Projects!$A$1:$O$1,0))=$A$2),1,0)))</f>
      </c>
      <c r="AB696" s="47" t="str">
        <f>IF(AA696&lt;&gt;0,SUM($AA$4:AA696),0)</f>
      </c>
      <c r="AC696" s="1"/>
      <c r="AD696" s="17"/>
      <c r="AF696" t="str">
        <f>Projects!A694</f>
      </c>
      <c r="AG696" s="1" t="str">
        <f>Projects!D694</f>
      </c>
      <c r="AH696" s="47" t="str">
        <f>IF($A$2="Tous",
IF(AND($AF$2=0,$AG$2=0,DATE(YEAR(AG696),MONTH(AG696),DAY(AG696))&gt;=$O$6,(DATE(YEAR(AG696),MONTH(AG696),DAY(AG696))&lt;=$O$3)),1,
IF(AND($AF$2&lt;&gt;0,$AG$2&lt;&gt;0,DATE(YEAR(AG696),MONTH(AG696),DAY(AG696))&gt;=$AF$2,(DATE(YEAR(AG696),MONTH(AG696),DAY(AG696))&lt;=$AG$2)),1,0)),
IF(AND($AF$2=0,$AG$2=0,DATE(YEAR(AG696),MONTH(AG696),DAY(AG696))&gt;=$O$6,(DATE(YEAR(AG696),MONTH(AG696),DAY(AG696))&lt;=$O$3),INDEX(Projects!$A$1:$O$1000,MATCH(AF696,Projects!$A$1:$A$1000,0),MATCH("Groupe",Projects!$A$1:$O$1,0))=$A$2),1,
IF(AND($AF$2&lt;&gt;0,$AG$2&lt;&gt;0,DATE(YEAR(AG696),MONTH(AG696),DAY(AG696))&gt;=$AF$2,(DATE(YEAR(AG696),MONTH(AG696),DAY(AG696))&lt;=$AG$2),INDEX(Projects!$A$1:$O$1000,MATCH(AF696,Projects!$A$1:$A$1000,0),MATCH("Groupe",Projects!$A$1:$O$1,0))=$A$2),1,0)))</f>
      </c>
      <c r="AI696" s="47" t="str">
        <f>IF(AH696&lt;&gt;0,SUM($AH$4:AH696),0)</f>
      </c>
      <c r="AJ696" s="1"/>
      <c r="AK696" s="17"/>
      <c r="AM696" t="str">
        <f>Potentials!A694</f>
      </c>
      <c r="AN696" s="1" t="str">
        <f>Potentials!L694</f>
      </c>
      <c r="AO696" s="47" t="str">
        <f>IF(INDEX(Potentials!$A$1:$O$1000,MATCH(R696,Potentials!$A$1:$A$1000,0),MATCH("Origine setup",Potentials!$A$1:$O$1,0))&lt;&gt;"",0,
IF($A$2="Tous",
IF(AND($AM$2=0,$AN$2=0,DATE(YEAR(AN696),MONTH(AN696),DAY(AN696))&gt;=$O$6,(DATE(YEAR(AN696),MONTH(AN696),DAY(AN696))&lt;=$O$3),INDEX(Potentials!$A$1:$O$10000,MATCH(AM696,Potentials!$A$1:$A$1000,0),MATCH("Statut",Potentials!$A$1:$O$1,0))="9 -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IF(AND($AM$2&lt;&gt;0,$AN$2&lt;&gt;0,DATE(YEAR(AN696),MONTH(AN696),DAY(AN696))&gt;=$AM$2,(DATE(YEAR(AN696),MONTH(AN696),DAY(AN696))&lt;=$AN$2),INDEX(Potentials!$A$1:$O$10000,MATCH(AM696,Potentials!$A$1:$A$1000,0),MATCH("Statut",Potentials!$A$1:$O$1,0))="9 - Perdu"),1,0)),
IF(AND($AM$2=0,$AN$2=0,DATE(YEAR(AN696),MONTH(AN696),DAY(AN696))&gt;=$O$6,(DATE(YEAR(AN696),MONTH(AN696),DAY(AN696))&lt;=$O$3),INDEX(Potentials!$A$1:$O$1000,MATCH(AM696,Potentials!$A$1:$A$1000,0),MATCH("Groupe",Potentials!$A$1:$O$1,0))=$A$2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,MATCH(AM696,Potentials!$A$1:$A$1000,0),MATCH("Groupe",Potentials!$A$1:$O$1,0))=$A$2,INDEX(Potentials!$A$1:$O$10000,MATCH(AM696,Potentials!$A$1:$A$1000,0),MATCH("Statut",Potentials!$A$1:$O$1,0))="9 - Perdu"),1,0))))</f>
      </c>
      <c r="AP696" s="47" t="str">
        <f>IF(AO696&lt;&gt;0,SUM($AO$4:AO696),0)</f>
      </c>
      <c r="AQ696" s="1"/>
      <c r="AR696" s="17"/>
      <c r="AT696" t="str">
        <f>IF(COUNTIF($AT$4:AT695,Potentials!B694)&gt;0,"",Potentials!B694)</f>
      </c>
      <c r="AU696" s="2" t="str">
        <f t="array" ref="AU696" aca="1" ca="1">IF($A$2="Tous",SUMPRODUCT((Potentials!$F$2:$F$2000)*(Potentials!$B$2:$B$2000=AT696)*(Potentials!$E$2:$E$2000&lt;&gt;"8 - Gagne")*(Potentials!$E$2:$E$2000&lt;&gt;"9 - Perdu")*(Potentials!$E$2:$E$2000&lt;&gt;"10 - Gele"))
+SUMPRODUCT((Potentials!$F$2:$F$2000=0)*(Potentials!$B$2:$B$2000=AT696)*(Potentials!$D$2:$D$2000)*(Potentials!$E$2:$E$2000&lt;&gt;"8 - Gagne")*(Potentials!$E$2:$E$2000&lt;&gt;"9 - Perdu")*(Potentials!$E$2:$E$2000&lt;&gt;"10 - Gele")),
SUMPRODUCT((Potentials!$F$2:$F$2000)*(Potentials!$B$2:$B$2000=AT696)*(Potentials!$E$2:$E$2000&lt;&gt;"8 - Gagne")*(Potentials!$E$2:$E$2000&lt;&gt;"9 - Perdu")*(Potentials!$E$2:$E$2000&lt;&gt;"10 - Gele")*(Potentials!$O$2:$O$2000=$A$2))
+SUMPRODUCT((Potentials!$F$2:$F$2000=0)*(Potentials!$B$2:$B$2000=AT696)*(Potentials!$D$2:$D$2000)*(Potentials!$E$2:$E$2000&lt;&gt;"8 - Gagne")*(Potentials!$E$2:$E$2000&lt;&gt;"9 - Perdu")*(Potentials!$E$2:$E$2000&lt;&gt;"10 - Gele")*(Potentials!$O$2:$O$2000=$A$2)))</f>
      </c>
      <c r="BA696" t="str">
        <f>Potentials!A694</f>
      </c>
      <c r="BB696" s="2" t="str">
        <f t="array" ref="BB696" aca="1" ca="1">IF($A$2="Tous",SUMPRODUCT((Potentials!$F$2:$F$2000)*(Potentials!$A$2:$A$2000=BA696)*(Potentials!$E$2:$E$2000&lt;&gt;"8 - Gagne")*(Potentials!$E$2:$E$2000&lt;&gt;"9 - Perdu")*(Potentials!$E$2:$E$2000&lt;&gt;"10 - Gele"))
+SUMPRODUCT((Potentials!$F$2:$F$2000=0)*(Potentials!$A$2:$A$2000=BA696)*(Potentials!$D$2:$D$2000)*(Potentials!$E$2:$E$2000&lt;&gt;"8 - Gagne")*(Potentials!$E$2:$E$2000&lt;&gt;"9 - Perdu")*(Potentials!$E$2:$E$2000&lt;&gt;"10 - Gele")),
SUMPRODUCT((Potentials!$F$2:$F$2000)*(Potentials!$A$2:$A$2000=BA696)*(Potentials!$E$2:$E$2000&lt;&gt;"8 - Gagne")*(Potentials!$E$2:$E$2000&lt;&gt;"9 - Perdu")*(Potentials!$E$2:$E$2000&lt;&gt;"10 - Gele")*(Potentials!$O$2:$O$2000=$A$2))
+SUMPRODUCT((Potentials!$F$2:$F$2000=0)*(Potentials!$A$2:$A$2000=BA696)*(Potentials!$D$2:$D$2000)*(Potentials!$E$2:$E$2000&lt;&gt;"8 - Gagne")*(Potentials!$E$2:$E$2000&lt;&gt;"9 - Perdu")*(Potentials!$E$2:$E$2000&lt;&gt;"10 - Gele")*(Potentials!$O$2:$O$2000=$A$2)))</f>
      </c>
    </row>
    <row r="697" spans="1:113">
      <c r="R697" t="str">
        <f>Potentials!A695</f>
      </c>
      <c r="S697" s="1" t="str">
        <f>Potentials!M695</f>
      </c>
      <c r="T697" s="47" t="str">
        <f>IF(INDEX(Potentials!$A$1:$O$1000,MATCH(R697,Potentials!$A$1:$A$1000,0),MATCH("Origine setup",Potentials!$A$1:$O$1,0))&lt;&gt;"",0,
IF($A$2="Tous",
IF(AND($R$2=0,$S$2=0,DATE(YEAR(S697),MONTH(S697),DAY(S697))&gt;=$O$6,(DATE(YEAR(S697),MONTH(S697),DAY(S697))&lt;=$O$3),LEFT(R697,3)="PRA"),1,
IF(AND($R$2&lt;&gt;0,$S$2&lt;&gt;0,DATE(YEAR(S697),MONTH(S697),DAY(S697))&gt;=$R$2,(DATE(YEAR(S697),MONTH(S697),DAY(S697))&lt;=$S$2),LEFT(R697,3)="PRA"),1,0)),
IF(AND($R$2=0,$S$2=0,DATE(YEAR(S697),MONTH(S697),DAY(S697))&gt;=$O$6,(DATE(YEAR(S697),MONTH(S697),DAY(S697))&lt;=$O$3),INDEX(Potentials!$A$1:$O$1000,MATCH(R697,Potentials!$A$1:$A$1000,0),MATCH("Groupe",Potentials!$A$1:$O$1,0))=$A$2,LEFT(R697,3)="PRA"),1,
IF(AND($R$2&lt;&gt;0,$S$2&lt;&gt;0,DATE(YEAR(S697),MONTH(S697),DAY(S697))&gt;=$R$2,(DATE(YEAR(S697),MONTH(S697),DAY(S697))&lt;=$S$2),INDEX(Potentials!$A$1:$O$1000,MATCH(R697,Potentials!$A$1:$A$1000,0),MATCH("Groupe",Potentials!$A$1:$O$1,0))=$A$2,LEFT(R697,3)="PRA"),1,0))))</f>
      </c>
      <c r="U697" s="47" t="str">
        <f>IF(T697&lt;&gt;0,SUM($T$4:T697),0)</f>
      </c>
      <c r="V697" s="1"/>
      <c r="W697" s="17"/>
      <c r="Y697" t="str">
        <f>Projects!A695</f>
      </c>
      <c r="Z697" s="1" t="str">
        <f>Projects!I695</f>
      </c>
      <c r="AA697" s="47" t="str">
        <f>IF($A$2="Tous",
IF(AND($Y$2=0,$Z$2=0,DATE(YEAR(Z697),MONTH(Z697),DAY(Z697))&gt;=$O$6,(DATE(YEAR(Z697),MONTH(Z697),DAY(Z697))&lt;=$O$3)),1,
IF(AND($Y$2&lt;&gt;0,$Z$2&lt;&gt;0,DATE(YEAR(Z697),MONTH(Z697),DAY(Z697))&gt;=$Y$2,(DATE(YEAR(Z697),MONTH(Z697),DAY(Z697))&lt;=$Z$2)),1,0)),
IF(AND($Y$2=0,$Z$2=0,DATE(YEAR(Z697),MONTH(Z697),DAY(Z697))&gt;=$O$6,(DATE(YEAR(Z697),MONTH(Z697),DAY(Z697))&lt;=$O$3),INDEX(Projects!$A$1:$O$1000,MATCH(Y697,Projects!$A$1:$A$1000,0),MATCH("Groupe",Projects!$A$1:$O$1,0))=$A$2),1,
IF(AND($Y$2&lt;&gt;0,$Z$2&lt;&gt;0,DATE(YEAR(Z697),MONTH(Z697),DAY(Z697))&gt;=$Y$2,(DATE(YEAR(Z697),MONTH(Z697),DAY(Z697))&lt;=$Z$2),INDEX(Projects!$A$1:$O$1000,MATCH(Y697,Projects!$A$1:$A$1000,0),MATCH("Groupe",Projects!$A$1:$O$1,0))=$A$2),1,0)))</f>
      </c>
      <c r="AB697" s="47" t="str">
        <f>IF(AA697&lt;&gt;0,SUM($AA$4:AA697),0)</f>
      </c>
      <c r="AC697" s="1"/>
      <c r="AD697" s="17"/>
      <c r="AF697" t="str">
        <f>Projects!A695</f>
      </c>
      <c r="AG697" s="1" t="str">
        <f>Projects!D695</f>
      </c>
      <c r="AH697" s="47" t="str">
        <f>IF($A$2="Tous",
IF(AND($AF$2=0,$AG$2=0,DATE(YEAR(AG697),MONTH(AG697),DAY(AG697))&gt;=$O$6,(DATE(YEAR(AG697),MONTH(AG697),DAY(AG697))&lt;=$O$3)),1,
IF(AND($AF$2&lt;&gt;0,$AG$2&lt;&gt;0,DATE(YEAR(AG697),MONTH(AG697),DAY(AG697))&gt;=$AF$2,(DATE(YEAR(AG697),MONTH(AG697),DAY(AG697))&lt;=$AG$2)),1,0)),
IF(AND($AF$2=0,$AG$2=0,DATE(YEAR(AG697),MONTH(AG697),DAY(AG697))&gt;=$O$6,(DATE(YEAR(AG697),MONTH(AG697),DAY(AG697))&lt;=$O$3),INDEX(Projects!$A$1:$O$1000,MATCH(AF697,Projects!$A$1:$A$1000,0),MATCH("Groupe",Projects!$A$1:$O$1,0))=$A$2),1,
IF(AND($AF$2&lt;&gt;0,$AG$2&lt;&gt;0,DATE(YEAR(AG697),MONTH(AG697),DAY(AG697))&gt;=$AF$2,(DATE(YEAR(AG697),MONTH(AG697),DAY(AG697))&lt;=$AG$2),INDEX(Projects!$A$1:$O$1000,MATCH(AF697,Projects!$A$1:$A$1000,0),MATCH("Groupe",Projects!$A$1:$O$1,0))=$A$2),1,0)))</f>
      </c>
      <c r="AI697" s="47" t="str">
        <f>IF(AH697&lt;&gt;0,SUM($AH$4:AH697),0)</f>
      </c>
      <c r="AJ697" s="1"/>
      <c r="AK697" s="17"/>
      <c r="AM697" t="str">
        <f>Potentials!A695</f>
      </c>
      <c r="AN697" s="1" t="str">
        <f>Potentials!L695</f>
      </c>
      <c r="AO697" s="47" t="str">
        <f>IF(INDEX(Potentials!$A$1:$O$1000,MATCH(R697,Potentials!$A$1:$A$1000,0),MATCH("Origine setup",Potentials!$A$1:$O$1,0))&lt;&gt;"",0,
IF($A$2="Tous",
IF(AND($AM$2=0,$AN$2=0,DATE(YEAR(AN697),MONTH(AN697),DAY(AN697))&gt;=$O$6,(DATE(YEAR(AN697),MONTH(AN697),DAY(AN697))&lt;=$O$3),INDEX(Potentials!$A$1:$O$10000,MATCH(AM697,Potentials!$A$1:$A$1000,0),MATCH("Statut",Potentials!$A$1:$O$1,0))="9 -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IF(AND($AM$2&lt;&gt;0,$AN$2&lt;&gt;0,DATE(YEAR(AN697),MONTH(AN697),DAY(AN697))&gt;=$AM$2,(DATE(YEAR(AN697),MONTH(AN697),DAY(AN697))&lt;=$AN$2),INDEX(Potentials!$A$1:$O$10000,MATCH(AM697,Potentials!$A$1:$A$1000,0),MATCH("Statut",Potentials!$A$1:$O$1,0))="9 - Perdu"),1,0)),
IF(AND($AM$2=0,$AN$2=0,DATE(YEAR(AN697),MONTH(AN697),DAY(AN697))&gt;=$O$6,(DATE(YEAR(AN697),MONTH(AN697),DAY(AN697))&lt;=$O$3),INDEX(Potentials!$A$1:$O$1000,MATCH(AM697,Potentials!$A$1:$A$1000,0),MATCH("Groupe",Potentials!$A$1:$O$1,0))=$A$2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,MATCH(AM697,Potentials!$A$1:$A$1000,0),MATCH("Groupe",Potentials!$A$1:$O$1,0))=$A$2,INDEX(Potentials!$A$1:$O$10000,MATCH(AM697,Potentials!$A$1:$A$1000,0),MATCH("Statut",Potentials!$A$1:$O$1,0))="9 - Perdu"),1,0))))</f>
      </c>
      <c r="AP697" s="47" t="str">
        <f>IF(AO697&lt;&gt;0,SUM($AO$4:AO697),0)</f>
      </c>
      <c r="AQ697" s="1"/>
      <c r="AR697" s="17"/>
      <c r="AT697" t="str">
        <f>IF(COUNTIF($AT$4:AT696,Potentials!B695)&gt;0,"",Potentials!B695)</f>
      </c>
      <c r="AU697" s="2" t="str">
        <f t="array" ref="AU697" aca="1" ca="1">IF($A$2="Tous",SUMPRODUCT((Potentials!$F$2:$F$2000)*(Potentials!$B$2:$B$2000=AT697)*(Potentials!$E$2:$E$2000&lt;&gt;"8 - Gagne")*(Potentials!$E$2:$E$2000&lt;&gt;"9 - Perdu")*(Potentials!$E$2:$E$2000&lt;&gt;"10 - Gele"))
+SUMPRODUCT((Potentials!$F$2:$F$2000=0)*(Potentials!$B$2:$B$2000=AT697)*(Potentials!$D$2:$D$2000)*(Potentials!$E$2:$E$2000&lt;&gt;"8 - Gagne")*(Potentials!$E$2:$E$2000&lt;&gt;"9 - Perdu")*(Potentials!$E$2:$E$2000&lt;&gt;"10 - Gele")),
SUMPRODUCT((Potentials!$F$2:$F$2000)*(Potentials!$B$2:$B$2000=AT697)*(Potentials!$E$2:$E$2000&lt;&gt;"8 - Gagne")*(Potentials!$E$2:$E$2000&lt;&gt;"9 - Perdu")*(Potentials!$E$2:$E$2000&lt;&gt;"10 - Gele")*(Potentials!$O$2:$O$2000=$A$2))
+SUMPRODUCT((Potentials!$F$2:$F$2000=0)*(Potentials!$B$2:$B$2000=AT697)*(Potentials!$D$2:$D$2000)*(Potentials!$E$2:$E$2000&lt;&gt;"8 - Gagne")*(Potentials!$E$2:$E$2000&lt;&gt;"9 - Perdu")*(Potentials!$E$2:$E$2000&lt;&gt;"10 - Gele")*(Potentials!$O$2:$O$2000=$A$2)))</f>
      </c>
      <c r="BA697" t="str">
        <f>Potentials!A695</f>
      </c>
      <c r="BB697" s="2" t="str">
        <f t="array" ref="BB697" aca="1" ca="1">IF($A$2="Tous",SUMPRODUCT((Potentials!$F$2:$F$2000)*(Potentials!$A$2:$A$2000=BA697)*(Potentials!$E$2:$E$2000&lt;&gt;"8 - Gagne")*(Potentials!$E$2:$E$2000&lt;&gt;"9 - Perdu")*(Potentials!$E$2:$E$2000&lt;&gt;"10 - Gele"))
+SUMPRODUCT((Potentials!$F$2:$F$2000=0)*(Potentials!$A$2:$A$2000=BA697)*(Potentials!$D$2:$D$2000)*(Potentials!$E$2:$E$2000&lt;&gt;"8 - Gagne")*(Potentials!$E$2:$E$2000&lt;&gt;"9 - Perdu")*(Potentials!$E$2:$E$2000&lt;&gt;"10 - Gele")),
SUMPRODUCT((Potentials!$F$2:$F$2000)*(Potentials!$A$2:$A$2000=BA697)*(Potentials!$E$2:$E$2000&lt;&gt;"8 - Gagne")*(Potentials!$E$2:$E$2000&lt;&gt;"9 - Perdu")*(Potentials!$E$2:$E$2000&lt;&gt;"10 - Gele")*(Potentials!$O$2:$O$2000=$A$2))
+SUMPRODUCT((Potentials!$F$2:$F$2000=0)*(Potentials!$A$2:$A$2000=BA697)*(Potentials!$D$2:$D$2000)*(Potentials!$E$2:$E$2000&lt;&gt;"8 - Gagne")*(Potentials!$E$2:$E$2000&lt;&gt;"9 - Perdu")*(Potentials!$E$2:$E$2000&lt;&gt;"10 - Gele")*(Potentials!$O$2:$O$2000=$A$2)))</f>
      </c>
    </row>
    <row r="698" spans="1:113">
      <c r="R698" t="str">
        <f>Potentials!A696</f>
      </c>
      <c r="S698" s="1" t="str">
        <f>Potentials!M696</f>
      </c>
      <c r="T698" s="47" t="str">
        <f>IF(INDEX(Potentials!$A$1:$O$1000,MATCH(R698,Potentials!$A$1:$A$1000,0),MATCH("Origine setup",Potentials!$A$1:$O$1,0))&lt;&gt;"",0,
IF($A$2="Tous",
IF(AND($R$2=0,$S$2=0,DATE(YEAR(S698),MONTH(S698),DAY(S698))&gt;=$O$6,(DATE(YEAR(S698),MONTH(S698),DAY(S698))&lt;=$O$3),LEFT(R698,3)="PRA"),1,
IF(AND($R$2&lt;&gt;0,$S$2&lt;&gt;0,DATE(YEAR(S698),MONTH(S698),DAY(S698))&gt;=$R$2,(DATE(YEAR(S698),MONTH(S698),DAY(S698))&lt;=$S$2),LEFT(R698,3)="PRA"),1,0)),
IF(AND($R$2=0,$S$2=0,DATE(YEAR(S698),MONTH(S698),DAY(S698))&gt;=$O$6,(DATE(YEAR(S698),MONTH(S698),DAY(S698))&lt;=$O$3),INDEX(Potentials!$A$1:$O$1000,MATCH(R698,Potentials!$A$1:$A$1000,0),MATCH("Groupe",Potentials!$A$1:$O$1,0))=$A$2,LEFT(R698,3)="PRA"),1,
IF(AND($R$2&lt;&gt;0,$S$2&lt;&gt;0,DATE(YEAR(S698),MONTH(S698),DAY(S698))&gt;=$R$2,(DATE(YEAR(S698),MONTH(S698),DAY(S698))&lt;=$S$2),INDEX(Potentials!$A$1:$O$1000,MATCH(R698,Potentials!$A$1:$A$1000,0),MATCH("Groupe",Potentials!$A$1:$O$1,0))=$A$2,LEFT(R698,3)="PRA"),1,0))))</f>
      </c>
      <c r="U698" s="47" t="str">
        <f>IF(T698&lt;&gt;0,SUM($T$4:T698),0)</f>
      </c>
      <c r="V698" s="1"/>
      <c r="W698" s="17"/>
      <c r="Y698" t="str">
        <f>Projects!A696</f>
      </c>
      <c r="Z698" s="1" t="str">
        <f>Projects!I696</f>
      </c>
      <c r="AA698" s="47" t="str">
        <f>IF($A$2="Tous",
IF(AND($Y$2=0,$Z$2=0,DATE(YEAR(Z698),MONTH(Z698),DAY(Z698))&gt;=$O$6,(DATE(YEAR(Z698),MONTH(Z698),DAY(Z698))&lt;=$O$3)),1,
IF(AND($Y$2&lt;&gt;0,$Z$2&lt;&gt;0,DATE(YEAR(Z698),MONTH(Z698),DAY(Z698))&gt;=$Y$2,(DATE(YEAR(Z698),MONTH(Z698),DAY(Z698))&lt;=$Z$2)),1,0)),
IF(AND($Y$2=0,$Z$2=0,DATE(YEAR(Z698),MONTH(Z698),DAY(Z698))&gt;=$O$6,(DATE(YEAR(Z698),MONTH(Z698),DAY(Z698))&lt;=$O$3),INDEX(Projects!$A$1:$O$1000,MATCH(Y698,Projects!$A$1:$A$1000,0),MATCH("Groupe",Projects!$A$1:$O$1,0))=$A$2),1,
IF(AND($Y$2&lt;&gt;0,$Z$2&lt;&gt;0,DATE(YEAR(Z698),MONTH(Z698),DAY(Z698))&gt;=$Y$2,(DATE(YEAR(Z698),MONTH(Z698),DAY(Z698))&lt;=$Z$2),INDEX(Projects!$A$1:$O$1000,MATCH(Y698,Projects!$A$1:$A$1000,0),MATCH("Groupe",Projects!$A$1:$O$1,0))=$A$2),1,0)))</f>
      </c>
      <c r="AB698" s="47" t="str">
        <f>IF(AA698&lt;&gt;0,SUM($AA$4:AA698),0)</f>
      </c>
      <c r="AC698" s="1"/>
      <c r="AD698" s="17"/>
      <c r="AF698" t="str">
        <f>Projects!A696</f>
      </c>
      <c r="AG698" s="1" t="str">
        <f>Projects!D696</f>
      </c>
      <c r="AH698" s="47" t="str">
        <f>IF($A$2="Tous",
IF(AND($AF$2=0,$AG$2=0,DATE(YEAR(AG698),MONTH(AG698),DAY(AG698))&gt;=$O$6,(DATE(YEAR(AG698),MONTH(AG698),DAY(AG698))&lt;=$O$3)),1,
IF(AND($AF$2&lt;&gt;0,$AG$2&lt;&gt;0,DATE(YEAR(AG698),MONTH(AG698),DAY(AG698))&gt;=$AF$2,(DATE(YEAR(AG698),MONTH(AG698),DAY(AG698))&lt;=$AG$2)),1,0)),
IF(AND($AF$2=0,$AG$2=0,DATE(YEAR(AG698),MONTH(AG698),DAY(AG698))&gt;=$O$6,(DATE(YEAR(AG698),MONTH(AG698),DAY(AG698))&lt;=$O$3),INDEX(Projects!$A$1:$O$1000,MATCH(AF698,Projects!$A$1:$A$1000,0),MATCH("Groupe",Projects!$A$1:$O$1,0))=$A$2),1,
IF(AND($AF$2&lt;&gt;0,$AG$2&lt;&gt;0,DATE(YEAR(AG698),MONTH(AG698),DAY(AG698))&gt;=$AF$2,(DATE(YEAR(AG698),MONTH(AG698),DAY(AG698))&lt;=$AG$2),INDEX(Projects!$A$1:$O$1000,MATCH(AF698,Projects!$A$1:$A$1000,0),MATCH("Groupe",Projects!$A$1:$O$1,0))=$A$2),1,0)))</f>
      </c>
      <c r="AI698" s="47" t="str">
        <f>IF(AH698&lt;&gt;0,SUM($AH$4:AH698),0)</f>
      </c>
      <c r="AJ698" s="1"/>
      <c r="AK698" s="17"/>
      <c r="AM698" t="str">
        <f>Potentials!A696</f>
      </c>
      <c r="AN698" s="1" t="str">
        <f>Potentials!L696</f>
      </c>
      <c r="AO698" s="47" t="str">
        <f>IF(INDEX(Potentials!$A$1:$O$1000,MATCH(R698,Potentials!$A$1:$A$1000,0),MATCH("Origine setup",Potentials!$A$1:$O$1,0))&lt;&gt;"",0,
IF($A$2="Tous",
IF(AND($AM$2=0,$AN$2=0,DATE(YEAR(AN698),MONTH(AN698),DAY(AN698))&gt;=$O$6,(DATE(YEAR(AN698),MONTH(AN698),DAY(AN698))&lt;=$O$3),INDEX(Potentials!$A$1:$O$10000,MATCH(AM698,Potentials!$A$1:$A$1000,0),MATCH("Statut",Potentials!$A$1:$O$1,0))="9 -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IF(AND($AM$2&lt;&gt;0,$AN$2&lt;&gt;0,DATE(YEAR(AN698),MONTH(AN698),DAY(AN698))&gt;=$AM$2,(DATE(YEAR(AN698),MONTH(AN698),DAY(AN698))&lt;=$AN$2),INDEX(Potentials!$A$1:$O$10000,MATCH(AM698,Potentials!$A$1:$A$1000,0),MATCH("Statut",Potentials!$A$1:$O$1,0))="9 - Perdu"),1,0)),
IF(AND($AM$2=0,$AN$2=0,DATE(YEAR(AN698),MONTH(AN698),DAY(AN698))&gt;=$O$6,(DATE(YEAR(AN698),MONTH(AN698),DAY(AN698))&lt;=$O$3),INDEX(Potentials!$A$1:$O$1000,MATCH(AM698,Potentials!$A$1:$A$1000,0),MATCH("Groupe",Potentials!$A$1:$O$1,0))=$A$2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,MATCH(AM698,Potentials!$A$1:$A$1000,0),MATCH("Groupe",Potentials!$A$1:$O$1,0))=$A$2,INDEX(Potentials!$A$1:$O$10000,MATCH(AM698,Potentials!$A$1:$A$1000,0),MATCH("Statut",Potentials!$A$1:$O$1,0))="9 - Perdu"),1,0))))</f>
      </c>
      <c r="AP698" s="47" t="str">
        <f>IF(AO698&lt;&gt;0,SUM($AO$4:AO698),0)</f>
      </c>
      <c r="AQ698" s="1"/>
      <c r="AR698" s="17"/>
      <c r="AT698" t="str">
        <f>IF(COUNTIF($AT$4:AT697,Potentials!B696)&gt;0,"",Potentials!B696)</f>
      </c>
      <c r="AU698" s="2" t="str">
        <f t="array" ref="AU698" aca="1" ca="1">IF($A$2="Tous",SUMPRODUCT((Potentials!$F$2:$F$2000)*(Potentials!$B$2:$B$2000=AT698)*(Potentials!$E$2:$E$2000&lt;&gt;"8 - Gagne")*(Potentials!$E$2:$E$2000&lt;&gt;"9 - Perdu")*(Potentials!$E$2:$E$2000&lt;&gt;"10 - Gele"))
+SUMPRODUCT((Potentials!$F$2:$F$2000=0)*(Potentials!$B$2:$B$2000=AT698)*(Potentials!$D$2:$D$2000)*(Potentials!$E$2:$E$2000&lt;&gt;"8 - Gagne")*(Potentials!$E$2:$E$2000&lt;&gt;"9 - Perdu")*(Potentials!$E$2:$E$2000&lt;&gt;"10 - Gele")),
SUMPRODUCT((Potentials!$F$2:$F$2000)*(Potentials!$B$2:$B$2000=AT698)*(Potentials!$E$2:$E$2000&lt;&gt;"8 - Gagne")*(Potentials!$E$2:$E$2000&lt;&gt;"9 - Perdu")*(Potentials!$E$2:$E$2000&lt;&gt;"10 - Gele")*(Potentials!$O$2:$O$2000=$A$2))
+SUMPRODUCT((Potentials!$F$2:$F$2000=0)*(Potentials!$B$2:$B$2000=AT698)*(Potentials!$D$2:$D$2000)*(Potentials!$E$2:$E$2000&lt;&gt;"8 - Gagne")*(Potentials!$E$2:$E$2000&lt;&gt;"9 - Perdu")*(Potentials!$E$2:$E$2000&lt;&gt;"10 - Gele")*(Potentials!$O$2:$O$2000=$A$2)))</f>
      </c>
      <c r="BA698" t="str">
        <f>Potentials!A696</f>
      </c>
      <c r="BB698" s="2" t="str">
        <f t="array" ref="BB698" aca="1" ca="1">IF($A$2="Tous",SUMPRODUCT((Potentials!$F$2:$F$2000)*(Potentials!$A$2:$A$2000=BA698)*(Potentials!$E$2:$E$2000&lt;&gt;"8 - Gagne")*(Potentials!$E$2:$E$2000&lt;&gt;"9 - Perdu")*(Potentials!$E$2:$E$2000&lt;&gt;"10 - Gele"))
+SUMPRODUCT((Potentials!$F$2:$F$2000=0)*(Potentials!$A$2:$A$2000=BA698)*(Potentials!$D$2:$D$2000)*(Potentials!$E$2:$E$2000&lt;&gt;"8 - Gagne")*(Potentials!$E$2:$E$2000&lt;&gt;"9 - Perdu")*(Potentials!$E$2:$E$2000&lt;&gt;"10 - Gele")),
SUMPRODUCT((Potentials!$F$2:$F$2000)*(Potentials!$A$2:$A$2000=BA698)*(Potentials!$E$2:$E$2000&lt;&gt;"8 - Gagne")*(Potentials!$E$2:$E$2000&lt;&gt;"9 - Perdu")*(Potentials!$E$2:$E$2000&lt;&gt;"10 - Gele")*(Potentials!$O$2:$O$2000=$A$2))
+SUMPRODUCT((Potentials!$F$2:$F$2000=0)*(Potentials!$A$2:$A$2000=BA698)*(Potentials!$D$2:$D$2000)*(Potentials!$E$2:$E$2000&lt;&gt;"8 - Gagne")*(Potentials!$E$2:$E$2000&lt;&gt;"9 - Perdu")*(Potentials!$E$2:$E$2000&lt;&gt;"10 - Gele")*(Potentials!$O$2:$O$2000=$A$2)))</f>
      </c>
    </row>
    <row r="699" spans="1:113">
      <c r="R699" t="str">
        <f>Potentials!A697</f>
      </c>
      <c r="S699" s="1" t="str">
        <f>Potentials!M697</f>
      </c>
      <c r="T699" s="47" t="str">
        <f>IF(INDEX(Potentials!$A$1:$O$1000,MATCH(R699,Potentials!$A$1:$A$1000,0),MATCH("Origine setup",Potentials!$A$1:$O$1,0))&lt;&gt;"",0,
IF($A$2="Tous",
IF(AND($R$2=0,$S$2=0,DATE(YEAR(S699),MONTH(S699),DAY(S699))&gt;=$O$6,(DATE(YEAR(S699),MONTH(S699),DAY(S699))&lt;=$O$3),LEFT(R699,3)="PRA"),1,
IF(AND($R$2&lt;&gt;0,$S$2&lt;&gt;0,DATE(YEAR(S699),MONTH(S699),DAY(S699))&gt;=$R$2,(DATE(YEAR(S699),MONTH(S699),DAY(S699))&lt;=$S$2),LEFT(R699,3)="PRA"),1,0)),
IF(AND($R$2=0,$S$2=0,DATE(YEAR(S699),MONTH(S699),DAY(S699))&gt;=$O$6,(DATE(YEAR(S699),MONTH(S699),DAY(S699))&lt;=$O$3),INDEX(Potentials!$A$1:$O$1000,MATCH(R699,Potentials!$A$1:$A$1000,0),MATCH("Groupe",Potentials!$A$1:$O$1,0))=$A$2,LEFT(R699,3)="PRA"),1,
IF(AND($R$2&lt;&gt;0,$S$2&lt;&gt;0,DATE(YEAR(S699),MONTH(S699),DAY(S699))&gt;=$R$2,(DATE(YEAR(S699),MONTH(S699),DAY(S699))&lt;=$S$2),INDEX(Potentials!$A$1:$O$1000,MATCH(R699,Potentials!$A$1:$A$1000,0),MATCH("Groupe",Potentials!$A$1:$O$1,0))=$A$2,LEFT(R699,3)="PRA"),1,0))))</f>
      </c>
      <c r="U699" s="47" t="str">
        <f>IF(T699&lt;&gt;0,SUM($T$4:T699),0)</f>
      </c>
      <c r="V699" s="1"/>
      <c r="W699" s="17"/>
      <c r="Y699" t="str">
        <f>Projects!A697</f>
      </c>
      <c r="Z699" s="1" t="str">
        <f>Projects!I697</f>
      </c>
      <c r="AA699" s="47" t="str">
        <f>IF($A$2="Tous",
IF(AND($Y$2=0,$Z$2=0,DATE(YEAR(Z699),MONTH(Z699),DAY(Z699))&gt;=$O$6,(DATE(YEAR(Z699),MONTH(Z699),DAY(Z699))&lt;=$O$3)),1,
IF(AND($Y$2&lt;&gt;0,$Z$2&lt;&gt;0,DATE(YEAR(Z699),MONTH(Z699),DAY(Z699))&gt;=$Y$2,(DATE(YEAR(Z699),MONTH(Z699),DAY(Z699))&lt;=$Z$2)),1,0)),
IF(AND($Y$2=0,$Z$2=0,DATE(YEAR(Z699),MONTH(Z699),DAY(Z699))&gt;=$O$6,(DATE(YEAR(Z699),MONTH(Z699),DAY(Z699))&lt;=$O$3),INDEX(Projects!$A$1:$O$1000,MATCH(Y699,Projects!$A$1:$A$1000,0),MATCH("Groupe",Projects!$A$1:$O$1,0))=$A$2),1,
IF(AND($Y$2&lt;&gt;0,$Z$2&lt;&gt;0,DATE(YEAR(Z699),MONTH(Z699),DAY(Z699))&gt;=$Y$2,(DATE(YEAR(Z699),MONTH(Z699),DAY(Z699))&lt;=$Z$2),INDEX(Projects!$A$1:$O$1000,MATCH(Y699,Projects!$A$1:$A$1000,0),MATCH("Groupe",Projects!$A$1:$O$1,0))=$A$2),1,0)))</f>
      </c>
      <c r="AB699" s="47" t="str">
        <f>IF(AA699&lt;&gt;0,SUM($AA$4:AA699),0)</f>
      </c>
      <c r="AC699" s="1"/>
      <c r="AD699" s="17"/>
      <c r="AF699" t="str">
        <f>Projects!A697</f>
      </c>
      <c r="AG699" s="1" t="str">
        <f>Projects!D697</f>
      </c>
      <c r="AH699" s="47" t="str">
        <f>IF($A$2="Tous",
IF(AND($AF$2=0,$AG$2=0,DATE(YEAR(AG699),MONTH(AG699),DAY(AG699))&gt;=$O$6,(DATE(YEAR(AG699),MONTH(AG699),DAY(AG699))&lt;=$O$3)),1,
IF(AND($AF$2&lt;&gt;0,$AG$2&lt;&gt;0,DATE(YEAR(AG699),MONTH(AG699),DAY(AG699))&gt;=$AF$2,(DATE(YEAR(AG699),MONTH(AG699),DAY(AG699))&lt;=$AG$2)),1,0)),
IF(AND($AF$2=0,$AG$2=0,DATE(YEAR(AG699),MONTH(AG699),DAY(AG699))&gt;=$O$6,(DATE(YEAR(AG699),MONTH(AG699),DAY(AG699))&lt;=$O$3),INDEX(Projects!$A$1:$O$1000,MATCH(AF699,Projects!$A$1:$A$1000,0),MATCH("Groupe",Projects!$A$1:$O$1,0))=$A$2),1,
IF(AND($AF$2&lt;&gt;0,$AG$2&lt;&gt;0,DATE(YEAR(AG699),MONTH(AG699),DAY(AG699))&gt;=$AF$2,(DATE(YEAR(AG699),MONTH(AG699),DAY(AG699))&lt;=$AG$2),INDEX(Projects!$A$1:$O$1000,MATCH(AF699,Projects!$A$1:$A$1000,0),MATCH("Groupe",Projects!$A$1:$O$1,0))=$A$2),1,0)))</f>
      </c>
      <c r="AI699" s="47" t="str">
        <f>IF(AH699&lt;&gt;0,SUM($AH$4:AH699),0)</f>
      </c>
      <c r="AJ699" s="1"/>
      <c r="AK699" s="17"/>
      <c r="AM699" t="str">
        <f>Potentials!A697</f>
      </c>
      <c r="AN699" s="1" t="str">
        <f>Potentials!L697</f>
      </c>
      <c r="AO699" s="47" t="str">
        <f>IF(INDEX(Potentials!$A$1:$O$1000,MATCH(R699,Potentials!$A$1:$A$1000,0),MATCH("Origine setup",Potentials!$A$1:$O$1,0))&lt;&gt;"",0,
IF($A$2="Tous",
IF(AND($AM$2=0,$AN$2=0,DATE(YEAR(AN699),MONTH(AN699),DAY(AN699))&gt;=$O$6,(DATE(YEAR(AN699),MONTH(AN699),DAY(AN699))&lt;=$O$3),INDEX(Potentials!$A$1:$O$10000,MATCH(AM699,Potentials!$A$1:$A$1000,0),MATCH("Statut",Potentials!$A$1:$O$1,0))="9 -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IF(AND($AM$2&lt;&gt;0,$AN$2&lt;&gt;0,DATE(YEAR(AN699),MONTH(AN699),DAY(AN699))&gt;=$AM$2,(DATE(YEAR(AN699),MONTH(AN699),DAY(AN699))&lt;=$AN$2),INDEX(Potentials!$A$1:$O$10000,MATCH(AM699,Potentials!$A$1:$A$1000,0),MATCH("Statut",Potentials!$A$1:$O$1,0))="9 - Perdu"),1,0)),
IF(AND($AM$2=0,$AN$2=0,DATE(YEAR(AN699),MONTH(AN699),DAY(AN699))&gt;=$O$6,(DATE(YEAR(AN699),MONTH(AN699),DAY(AN699))&lt;=$O$3),INDEX(Potentials!$A$1:$O$1000,MATCH(AM699,Potentials!$A$1:$A$1000,0),MATCH("Groupe",Potentials!$A$1:$O$1,0))=$A$2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,MATCH(AM699,Potentials!$A$1:$A$1000,0),MATCH("Groupe",Potentials!$A$1:$O$1,0))=$A$2,INDEX(Potentials!$A$1:$O$10000,MATCH(AM699,Potentials!$A$1:$A$1000,0),MATCH("Statut",Potentials!$A$1:$O$1,0))="9 - Perdu"),1,0))))</f>
      </c>
      <c r="AP699" s="47" t="str">
        <f>IF(AO699&lt;&gt;0,SUM($AO$4:AO699),0)</f>
      </c>
      <c r="AQ699" s="1"/>
      <c r="AR699" s="17"/>
      <c r="AT699" t="str">
        <f>IF(COUNTIF($AT$4:AT698,Potentials!B697)&gt;0,"",Potentials!B697)</f>
      </c>
      <c r="AU699" s="2" t="str">
        <f t="array" ref="AU699" aca="1" ca="1">IF($A$2="Tous",SUMPRODUCT((Potentials!$F$2:$F$2000)*(Potentials!$B$2:$B$2000=AT699)*(Potentials!$E$2:$E$2000&lt;&gt;"8 - Gagne")*(Potentials!$E$2:$E$2000&lt;&gt;"9 - Perdu")*(Potentials!$E$2:$E$2000&lt;&gt;"10 - Gele"))
+SUMPRODUCT((Potentials!$F$2:$F$2000=0)*(Potentials!$B$2:$B$2000=AT699)*(Potentials!$D$2:$D$2000)*(Potentials!$E$2:$E$2000&lt;&gt;"8 - Gagne")*(Potentials!$E$2:$E$2000&lt;&gt;"9 - Perdu")*(Potentials!$E$2:$E$2000&lt;&gt;"10 - Gele")),
SUMPRODUCT((Potentials!$F$2:$F$2000)*(Potentials!$B$2:$B$2000=AT699)*(Potentials!$E$2:$E$2000&lt;&gt;"8 - Gagne")*(Potentials!$E$2:$E$2000&lt;&gt;"9 - Perdu")*(Potentials!$E$2:$E$2000&lt;&gt;"10 - Gele")*(Potentials!$O$2:$O$2000=$A$2))
+SUMPRODUCT((Potentials!$F$2:$F$2000=0)*(Potentials!$B$2:$B$2000=AT699)*(Potentials!$D$2:$D$2000)*(Potentials!$E$2:$E$2000&lt;&gt;"8 - Gagne")*(Potentials!$E$2:$E$2000&lt;&gt;"9 - Perdu")*(Potentials!$E$2:$E$2000&lt;&gt;"10 - Gele")*(Potentials!$O$2:$O$2000=$A$2)))</f>
      </c>
      <c r="BA699" t="str">
        <f>Potentials!A697</f>
      </c>
      <c r="BB699" s="2" t="str">
        <f t="array" ref="BB699" aca="1" ca="1">IF($A$2="Tous",SUMPRODUCT((Potentials!$F$2:$F$2000)*(Potentials!$A$2:$A$2000=BA699)*(Potentials!$E$2:$E$2000&lt;&gt;"8 - Gagne")*(Potentials!$E$2:$E$2000&lt;&gt;"9 - Perdu")*(Potentials!$E$2:$E$2000&lt;&gt;"10 - Gele"))
+SUMPRODUCT((Potentials!$F$2:$F$2000=0)*(Potentials!$A$2:$A$2000=BA699)*(Potentials!$D$2:$D$2000)*(Potentials!$E$2:$E$2000&lt;&gt;"8 - Gagne")*(Potentials!$E$2:$E$2000&lt;&gt;"9 - Perdu")*(Potentials!$E$2:$E$2000&lt;&gt;"10 - Gele")),
SUMPRODUCT((Potentials!$F$2:$F$2000)*(Potentials!$A$2:$A$2000=BA699)*(Potentials!$E$2:$E$2000&lt;&gt;"8 - Gagne")*(Potentials!$E$2:$E$2000&lt;&gt;"9 - Perdu")*(Potentials!$E$2:$E$2000&lt;&gt;"10 - Gele")*(Potentials!$O$2:$O$2000=$A$2))
+SUMPRODUCT((Potentials!$F$2:$F$2000=0)*(Potentials!$A$2:$A$2000=BA699)*(Potentials!$D$2:$D$2000)*(Potentials!$E$2:$E$2000&lt;&gt;"8 - Gagne")*(Potentials!$E$2:$E$2000&lt;&gt;"9 - Perdu")*(Potentials!$E$2:$E$2000&lt;&gt;"10 - Gele")*(Potentials!$O$2:$O$2000=$A$2)))</f>
      </c>
    </row>
    <row r="700" spans="1:113">
      <c r="R700" t="str">
        <f>Potentials!A698</f>
      </c>
      <c r="S700" s="1" t="str">
        <f>Potentials!M698</f>
      </c>
      <c r="T700" s="47" t="str">
        <f>IF(INDEX(Potentials!$A$1:$O$1000,MATCH(R700,Potentials!$A$1:$A$1000,0),MATCH("Origine setup",Potentials!$A$1:$O$1,0))&lt;&gt;"",0,
IF($A$2="Tous",
IF(AND($R$2=0,$S$2=0,DATE(YEAR(S700),MONTH(S700),DAY(S700))&gt;=$O$6,(DATE(YEAR(S700),MONTH(S700),DAY(S700))&lt;=$O$3),LEFT(R700,3)="PRA"),1,
IF(AND($R$2&lt;&gt;0,$S$2&lt;&gt;0,DATE(YEAR(S700),MONTH(S700),DAY(S700))&gt;=$R$2,(DATE(YEAR(S700),MONTH(S700),DAY(S700))&lt;=$S$2),LEFT(R700,3)="PRA"),1,0)),
IF(AND($R$2=0,$S$2=0,DATE(YEAR(S700),MONTH(S700),DAY(S700))&gt;=$O$6,(DATE(YEAR(S700),MONTH(S700),DAY(S700))&lt;=$O$3),INDEX(Potentials!$A$1:$O$1000,MATCH(R700,Potentials!$A$1:$A$1000,0),MATCH("Groupe",Potentials!$A$1:$O$1,0))=$A$2,LEFT(R700,3)="PRA"),1,
IF(AND($R$2&lt;&gt;0,$S$2&lt;&gt;0,DATE(YEAR(S700),MONTH(S700),DAY(S700))&gt;=$R$2,(DATE(YEAR(S700),MONTH(S700),DAY(S700))&lt;=$S$2),INDEX(Potentials!$A$1:$O$1000,MATCH(R700,Potentials!$A$1:$A$1000,0),MATCH("Groupe",Potentials!$A$1:$O$1,0))=$A$2,LEFT(R700,3)="PRA"),1,0))))</f>
      </c>
      <c r="U700" s="47" t="str">
        <f>IF(T700&lt;&gt;0,SUM($T$4:T700),0)</f>
      </c>
      <c r="V700" s="1"/>
      <c r="W700" s="17"/>
      <c r="Y700" t="str">
        <f>Projects!A698</f>
      </c>
      <c r="Z700" s="1" t="str">
        <f>Projects!I698</f>
      </c>
      <c r="AA700" s="47" t="str">
        <f>IF($A$2="Tous",
IF(AND($Y$2=0,$Z$2=0,DATE(YEAR(Z700),MONTH(Z700),DAY(Z700))&gt;=$O$6,(DATE(YEAR(Z700),MONTH(Z700),DAY(Z700))&lt;=$O$3)),1,
IF(AND($Y$2&lt;&gt;0,$Z$2&lt;&gt;0,DATE(YEAR(Z700),MONTH(Z700),DAY(Z700))&gt;=$Y$2,(DATE(YEAR(Z700),MONTH(Z700),DAY(Z700))&lt;=$Z$2)),1,0)),
IF(AND($Y$2=0,$Z$2=0,DATE(YEAR(Z700),MONTH(Z700),DAY(Z700))&gt;=$O$6,(DATE(YEAR(Z700),MONTH(Z700),DAY(Z700))&lt;=$O$3),INDEX(Projects!$A$1:$O$1000,MATCH(Y700,Projects!$A$1:$A$1000,0),MATCH("Groupe",Projects!$A$1:$O$1,0))=$A$2),1,
IF(AND($Y$2&lt;&gt;0,$Z$2&lt;&gt;0,DATE(YEAR(Z700),MONTH(Z700),DAY(Z700))&gt;=$Y$2,(DATE(YEAR(Z700),MONTH(Z700),DAY(Z700))&lt;=$Z$2),INDEX(Projects!$A$1:$O$1000,MATCH(Y700,Projects!$A$1:$A$1000,0),MATCH("Groupe",Projects!$A$1:$O$1,0))=$A$2),1,0)))</f>
      </c>
      <c r="AB700" s="47" t="str">
        <f>IF(AA700&lt;&gt;0,SUM($AA$4:AA700),0)</f>
      </c>
      <c r="AC700" s="1"/>
      <c r="AD700" s="17"/>
      <c r="AF700" t="str">
        <f>Projects!A698</f>
      </c>
      <c r="AG700" s="1" t="str">
        <f>Projects!D698</f>
      </c>
      <c r="AH700" s="47" t="str">
        <f>IF($A$2="Tous",
IF(AND($AF$2=0,$AG$2=0,DATE(YEAR(AG700),MONTH(AG700),DAY(AG700))&gt;=$O$6,(DATE(YEAR(AG700),MONTH(AG700),DAY(AG700))&lt;=$O$3)),1,
IF(AND($AF$2&lt;&gt;0,$AG$2&lt;&gt;0,DATE(YEAR(AG700),MONTH(AG700),DAY(AG700))&gt;=$AF$2,(DATE(YEAR(AG700),MONTH(AG700),DAY(AG700))&lt;=$AG$2)),1,0)),
IF(AND($AF$2=0,$AG$2=0,DATE(YEAR(AG700),MONTH(AG700),DAY(AG700))&gt;=$O$6,(DATE(YEAR(AG700),MONTH(AG700),DAY(AG700))&lt;=$O$3),INDEX(Projects!$A$1:$O$1000,MATCH(AF700,Projects!$A$1:$A$1000,0),MATCH("Groupe",Projects!$A$1:$O$1,0))=$A$2),1,
IF(AND($AF$2&lt;&gt;0,$AG$2&lt;&gt;0,DATE(YEAR(AG700),MONTH(AG700),DAY(AG700))&gt;=$AF$2,(DATE(YEAR(AG700),MONTH(AG700),DAY(AG700))&lt;=$AG$2),INDEX(Projects!$A$1:$O$1000,MATCH(AF700,Projects!$A$1:$A$1000,0),MATCH("Groupe",Projects!$A$1:$O$1,0))=$A$2),1,0)))</f>
      </c>
      <c r="AI700" s="47" t="str">
        <f>IF(AH700&lt;&gt;0,SUM($AH$4:AH700),0)</f>
      </c>
      <c r="AJ700" s="1"/>
      <c r="AK700" s="17"/>
      <c r="AM700" t="str">
        <f>Potentials!A698</f>
      </c>
      <c r="AN700" s="1" t="str">
        <f>Potentials!L698</f>
      </c>
      <c r="AO700" s="47" t="str">
        <f>IF(INDEX(Potentials!$A$1:$O$1000,MATCH(R700,Potentials!$A$1:$A$1000,0),MATCH("Origine setup",Potentials!$A$1:$O$1,0))&lt;&gt;"",0,
IF($A$2="Tous",
IF(AND($AM$2=0,$AN$2=0,DATE(YEAR(AN700),MONTH(AN700),DAY(AN700))&gt;=$O$6,(DATE(YEAR(AN700),MONTH(AN700),DAY(AN700))&lt;=$O$3),INDEX(Potentials!$A$1:$O$10000,MATCH(AM700,Potentials!$A$1:$A$1000,0),MATCH("Statut",Potentials!$A$1:$O$1,0))="9 -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IF(AND($AM$2&lt;&gt;0,$AN$2&lt;&gt;0,DATE(YEAR(AN700),MONTH(AN700),DAY(AN700))&gt;=$AM$2,(DATE(YEAR(AN700),MONTH(AN700),DAY(AN700))&lt;=$AN$2),INDEX(Potentials!$A$1:$O$10000,MATCH(AM700,Potentials!$A$1:$A$1000,0),MATCH("Statut",Potentials!$A$1:$O$1,0))="9 - Perdu"),1,0)),
IF(AND($AM$2=0,$AN$2=0,DATE(YEAR(AN700),MONTH(AN700),DAY(AN700))&gt;=$O$6,(DATE(YEAR(AN700),MONTH(AN700),DAY(AN700))&lt;=$O$3),INDEX(Potentials!$A$1:$O$1000,MATCH(AM700,Potentials!$A$1:$A$1000,0),MATCH("Groupe",Potentials!$A$1:$O$1,0))=$A$2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,MATCH(AM700,Potentials!$A$1:$A$1000,0),MATCH("Groupe",Potentials!$A$1:$O$1,0))=$A$2,INDEX(Potentials!$A$1:$O$10000,MATCH(AM700,Potentials!$A$1:$A$1000,0),MATCH("Statut",Potentials!$A$1:$O$1,0))="9 - Perdu"),1,0))))</f>
      </c>
      <c r="AP700" s="47" t="str">
        <f>IF(AO700&lt;&gt;0,SUM($AO$4:AO700),0)</f>
      </c>
      <c r="AQ700" s="1"/>
      <c r="AR700" s="17"/>
      <c r="AT700" t="str">
        <f>IF(COUNTIF($AT$4:AT699,Potentials!B698)&gt;0,"",Potentials!B698)</f>
      </c>
      <c r="AU700" s="2" t="str">
        <f t="array" ref="AU700" aca="1" ca="1">IF($A$2="Tous",SUMPRODUCT((Potentials!$F$2:$F$2000)*(Potentials!$B$2:$B$2000=AT700)*(Potentials!$E$2:$E$2000&lt;&gt;"8 - Gagne")*(Potentials!$E$2:$E$2000&lt;&gt;"9 - Perdu")*(Potentials!$E$2:$E$2000&lt;&gt;"10 - Gele"))
+SUMPRODUCT((Potentials!$F$2:$F$2000=0)*(Potentials!$B$2:$B$2000=AT700)*(Potentials!$D$2:$D$2000)*(Potentials!$E$2:$E$2000&lt;&gt;"8 - Gagne")*(Potentials!$E$2:$E$2000&lt;&gt;"9 - Perdu")*(Potentials!$E$2:$E$2000&lt;&gt;"10 - Gele")),
SUMPRODUCT((Potentials!$F$2:$F$2000)*(Potentials!$B$2:$B$2000=AT700)*(Potentials!$E$2:$E$2000&lt;&gt;"8 - Gagne")*(Potentials!$E$2:$E$2000&lt;&gt;"9 - Perdu")*(Potentials!$E$2:$E$2000&lt;&gt;"10 - Gele")*(Potentials!$O$2:$O$2000=$A$2))
+SUMPRODUCT((Potentials!$F$2:$F$2000=0)*(Potentials!$B$2:$B$2000=AT700)*(Potentials!$D$2:$D$2000)*(Potentials!$E$2:$E$2000&lt;&gt;"8 - Gagne")*(Potentials!$E$2:$E$2000&lt;&gt;"9 - Perdu")*(Potentials!$E$2:$E$2000&lt;&gt;"10 - Gele")*(Potentials!$O$2:$O$2000=$A$2)))</f>
      </c>
      <c r="BA700" t="str">
        <f>Potentials!A698</f>
      </c>
      <c r="BB700" s="2" t="str">
        <f t="array" ref="BB700" aca="1" ca="1">IF($A$2="Tous",SUMPRODUCT((Potentials!$F$2:$F$2000)*(Potentials!$A$2:$A$2000=BA700)*(Potentials!$E$2:$E$2000&lt;&gt;"8 - Gagne")*(Potentials!$E$2:$E$2000&lt;&gt;"9 - Perdu")*(Potentials!$E$2:$E$2000&lt;&gt;"10 - Gele"))
+SUMPRODUCT((Potentials!$F$2:$F$2000=0)*(Potentials!$A$2:$A$2000=BA700)*(Potentials!$D$2:$D$2000)*(Potentials!$E$2:$E$2000&lt;&gt;"8 - Gagne")*(Potentials!$E$2:$E$2000&lt;&gt;"9 - Perdu")*(Potentials!$E$2:$E$2000&lt;&gt;"10 - Gele")),
SUMPRODUCT((Potentials!$F$2:$F$2000)*(Potentials!$A$2:$A$2000=BA700)*(Potentials!$E$2:$E$2000&lt;&gt;"8 - Gagne")*(Potentials!$E$2:$E$2000&lt;&gt;"9 - Perdu")*(Potentials!$E$2:$E$2000&lt;&gt;"10 - Gele")*(Potentials!$O$2:$O$2000=$A$2))
+SUMPRODUCT((Potentials!$F$2:$F$2000=0)*(Potentials!$A$2:$A$2000=BA700)*(Potentials!$D$2:$D$2000)*(Potentials!$E$2:$E$2000&lt;&gt;"8 - Gagne")*(Potentials!$E$2:$E$2000&lt;&gt;"9 - Perdu")*(Potentials!$E$2:$E$2000&lt;&gt;"10 - Gele")*(Potentials!$O$2:$O$2000=$A$2)))</f>
      </c>
    </row>
    <row r="701" spans="1:113">
      <c r="R701" t="str">
        <f>Potentials!A699</f>
      </c>
      <c r="S701" s="1" t="str">
        <f>Potentials!M699</f>
      </c>
      <c r="T701" s="47" t="str">
        <f>IF(INDEX(Potentials!$A$1:$O$1000,MATCH(R701,Potentials!$A$1:$A$1000,0),MATCH("Origine setup",Potentials!$A$1:$O$1,0))&lt;&gt;"",0,
IF($A$2="Tous",
IF(AND($R$2=0,$S$2=0,DATE(YEAR(S701),MONTH(S701),DAY(S701))&gt;=$O$6,(DATE(YEAR(S701),MONTH(S701),DAY(S701))&lt;=$O$3),LEFT(R701,3)="PRA"),1,
IF(AND($R$2&lt;&gt;0,$S$2&lt;&gt;0,DATE(YEAR(S701),MONTH(S701),DAY(S701))&gt;=$R$2,(DATE(YEAR(S701),MONTH(S701),DAY(S701))&lt;=$S$2),LEFT(R701,3)="PRA"),1,0)),
IF(AND($R$2=0,$S$2=0,DATE(YEAR(S701),MONTH(S701),DAY(S701))&gt;=$O$6,(DATE(YEAR(S701),MONTH(S701),DAY(S701))&lt;=$O$3),INDEX(Potentials!$A$1:$O$1000,MATCH(R701,Potentials!$A$1:$A$1000,0),MATCH("Groupe",Potentials!$A$1:$O$1,0))=$A$2,LEFT(R701,3)="PRA"),1,
IF(AND($R$2&lt;&gt;0,$S$2&lt;&gt;0,DATE(YEAR(S701),MONTH(S701),DAY(S701))&gt;=$R$2,(DATE(YEAR(S701),MONTH(S701),DAY(S701))&lt;=$S$2),INDEX(Potentials!$A$1:$O$1000,MATCH(R701,Potentials!$A$1:$A$1000,0),MATCH("Groupe",Potentials!$A$1:$O$1,0))=$A$2,LEFT(R701,3)="PRA"),1,0))))</f>
      </c>
      <c r="U701" s="47" t="str">
        <f>IF(T701&lt;&gt;0,SUM($T$4:T701),0)</f>
      </c>
      <c r="V701" s="1"/>
      <c r="W701" s="17"/>
      <c r="Y701" t="str">
        <f>Projects!A699</f>
      </c>
      <c r="Z701" s="1" t="str">
        <f>Projects!I699</f>
      </c>
      <c r="AA701" s="47" t="str">
        <f>IF($A$2="Tous",
IF(AND($Y$2=0,$Z$2=0,DATE(YEAR(Z701),MONTH(Z701),DAY(Z701))&gt;=$O$6,(DATE(YEAR(Z701),MONTH(Z701),DAY(Z701))&lt;=$O$3)),1,
IF(AND($Y$2&lt;&gt;0,$Z$2&lt;&gt;0,DATE(YEAR(Z701),MONTH(Z701),DAY(Z701))&gt;=$Y$2,(DATE(YEAR(Z701),MONTH(Z701),DAY(Z701))&lt;=$Z$2)),1,0)),
IF(AND($Y$2=0,$Z$2=0,DATE(YEAR(Z701),MONTH(Z701),DAY(Z701))&gt;=$O$6,(DATE(YEAR(Z701),MONTH(Z701),DAY(Z701))&lt;=$O$3),INDEX(Projects!$A$1:$O$1000,MATCH(Y701,Projects!$A$1:$A$1000,0),MATCH("Groupe",Projects!$A$1:$O$1,0))=$A$2),1,
IF(AND($Y$2&lt;&gt;0,$Z$2&lt;&gt;0,DATE(YEAR(Z701),MONTH(Z701),DAY(Z701))&gt;=$Y$2,(DATE(YEAR(Z701),MONTH(Z701),DAY(Z701))&lt;=$Z$2),INDEX(Projects!$A$1:$O$1000,MATCH(Y701,Projects!$A$1:$A$1000,0),MATCH("Groupe",Projects!$A$1:$O$1,0))=$A$2),1,0)))</f>
      </c>
      <c r="AB701" s="47" t="str">
        <f>IF(AA701&lt;&gt;0,SUM($AA$4:AA701),0)</f>
      </c>
      <c r="AC701" s="1"/>
      <c r="AD701" s="17"/>
      <c r="AF701" t="str">
        <f>Projects!A699</f>
      </c>
      <c r="AG701" s="1" t="str">
        <f>Projects!D699</f>
      </c>
      <c r="AH701" s="47" t="str">
        <f>IF($A$2="Tous",
IF(AND($AF$2=0,$AG$2=0,DATE(YEAR(AG701),MONTH(AG701),DAY(AG701))&gt;=$O$6,(DATE(YEAR(AG701),MONTH(AG701),DAY(AG701))&lt;=$O$3)),1,
IF(AND($AF$2&lt;&gt;0,$AG$2&lt;&gt;0,DATE(YEAR(AG701),MONTH(AG701),DAY(AG701))&gt;=$AF$2,(DATE(YEAR(AG701),MONTH(AG701),DAY(AG701))&lt;=$AG$2)),1,0)),
IF(AND($AF$2=0,$AG$2=0,DATE(YEAR(AG701),MONTH(AG701),DAY(AG701))&gt;=$O$6,(DATE(YEAR(AG701),MONTH(AG701),DAY(AG701))&lt;=$O$3),INDEX(Projects!$A$1:$O$1000,MATCH(AF701,Projects!$A$1:$A$1000,0),MATCH("Groupe",Projects!$A$1:$O$1,0))=$A$2),1,
IF(AND($AF$2&lt;&gt;0,$AG$2&lt;&gt;0,DATE(YEAR(AG701),MONTH(AG701),DAY(AG701))&gt;=$AF$2,(DATE(YEAR(AG701),MONTH(AG701),DAY(AG701))&lt;=$AG$2),INDEX(Projects!$A$1:$O$1000,MATCH(AF701,Projects!$A$1:$A$1000,0),MATCH("Groupe",Projects!$A$1:$O$1,0))=$A$2),1,0)))</f>
      </c>
      <c r="AI701" s="47" t="str">
        <f>IF(AH701&lt;&gt;0,SUM($AH$4:AH701),0)</f>
      </c>
      <c r="AJ701" s="1"/>
      <c r="AK701" s="17"/>
      <c r="AM701" t="str">
        <f>Potentials!A699</f>
      </c>
      <c r="AN701" s="1" t="str">
        <f>Potentials!L699</f>
      </c>
      <c r="AO701" s="47" t="str">
        <f>IF(INDEX(Potentials!$A$1:$O$1000,MATCH(R701,Potentials!$A$1:$A$1000,0),MATCH("Origine setup",Potentials!$A$1:$O$1,0))&lt;&gt;"",0,
IF($A$2="Tous",
IF(AND($AM$2=0,$AN$2=0,DATE(YEAR(AN701),MONTH(AN701),DAY(AN701))&gt;=$O$6,(DATE(YEAR(AN701),MONTH(AN701),DAY(AN701))&lt;=$O$3),INDEX(Potentials!$A$1:$O$10000,MATCH(AM701,Potentials!$A$1:$A$1000,0),MATCH("Statut",Potentials!$A$1:$O$1,0))="9 -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IF(AND($AM$2&lt;&gt;0,$AN$2&lt;&gt;0,DATE(YEAR(AN701),MONTH(AN701),DAY(AN701))&gt;=$AM$2,(DATE(YEAR(AN701),MONTH(AN701),DAY(AN701))&lt;=$AN$2),INDEX(Potentials!$A$1:$O$10000,MATCH(AM701,Potentials!$A$1:$A$1000,0),MATCH("Statut",Potentials!$A$1:$O$1,0))="9 - Perdu"),1,0)),
IF(AND($AM$2=0,$AN$2=0,DATE(YEAR(AN701),MONTH(AN701),DAY(AN701))&gt;=$O$6,(DATE(YEAR(AN701),MONTH(AN701),DAY(AN701))&lt;=$O$3),INDEX(Potentials!$A$1:$O$1000,MATCH(AM701,Potentials!$A$1:$A$1000,0),MATCH("Groupe",Potentials!$A$1:$O$1,0))=$A$2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,MATCH(AM701,Potentials!$A$1:$A$1000,0),MATCH("Groupe",Potentials!$A$1:$O$1,0))=$A$2,INDEX(Potentials!$A$1:$O$10000,MATCH(AM701,Potentials!$A$1:$A$1000,0),MATCH("Statut",Potentials!$A$1:$O$1,0))="9 - Perdu"),1,0))))</f>
      </c>
      <c r="AP701" s="47" t="str">
        <f>IF(AO701&lt;&gt;0,SUM($AO$4:AO701),0)</f>
      </c>
      <c r="AQ701" s="1"/>
      <c r="AR701" s="17"/>
      <c r="AT701" t="str">
        <f>IF(COUNTIF($AT$4:AT700,Potentials!B699)&gt;0,"",Potentials!B699)</f>
      </c>
      <c r="AU701" s="2" t="str">
        <f t="array" ref="AU701" aca="1" ca="1">IF($A$2="Tous",SUMPRODUCT((Potentials!$F$2:$F$2000)*(Potentials!$B$2:$B$2000=AT701)*(Potentials!$E$2:$E$2000&lt;&gt;"8 - Gagne")*(Potentials!$E$2:$E$2000&lt;&gt;"9 - Perdu")*(Potentials!$E$2:$E$2000&lt;&gt;"10 - Gele"))
+SUMPRODUCT((Potentials!$F$2:$F$2000=0)*(Potentials!$B$2:$B$2000=AT701)*(Potentials!$D$2:$D$2000)*(Potentials!$E$2:$E$2000&lt;&gt;"8 - Gagne")*(Potentials!$E$2:$E$2000&lt;&gt;"9 - Perdu")*(Potentials!$E$2:$E$2000&lt;&gt;"10 - Gele")),
SUMPRODUCT((Potentials!$F$2:$F$2000)*(Potentials!$B$2:$B$2000=AT701)*(Potentials!$E$2:$E$2000&lt;&gt;"8 - Gagne")*(Potentials!$E$2:$E$2000&lt;&gt;"9 - Perdu")*(Potentials!$E$2:$E$2000&lt;&gt;"10 - Gele")*(Potentials!$O$2:$O$2000=$A$2))
+SUMPRODUCT((Potentials!$F$2:$F$2000=0)*(Potentials!$B$2:$B$2000=AT701)*(Potentials!$D$2:$D$2000)*(Potentials!$E$2:$E$2000&lt;&gt;"8 - Gagne")*(Potentials!$E$2:$E$2000&lt;&gt;"9 - Perdu")*(Potentials!$E$2:$E$2000&lt;&gt;"10 - Gele")*(Potentials!$O$2:$O$2000=$A$2)))</f>
      </c>
      <c r="BA701" t="str">
        <f>Potentials!A699</f>
      </c>
      <c r="BB701" s="2" t="str">
        <f t="array" ref="BB701" aca="1" ca="1">IF($A$2="Tous",SUMPRODUCT((Potentials!$F$2:$F$2000)*(Potentials!$A$2:$A$2000=BA701)*(Potentials!$E$2:$E$2000&lt;&gt;"8 - Gagne")*(Potentials!$E$2:$E$2000&lt;&gt;"9 - Perdu")*(Potentials!$E$2:$E$2000&lt;&gt;"10 - Gele"))
+SUMPRODUCT((Potentials!$F$2:$F$2000=0)*(Potentials!$A$2:$A$2000=BA701)*(Potentials!$D$2:$D$2000)*(Potentials!$E$2:$E$2000&lt;&gt;"8 - Gagne")*(Potentials!$E$2:$E$2000&lt;&gt;"9 - Perdu")*(Potentials!$E$2:$E$2000&lt;&gt;"10 - Gele")),
SUMPRODUCT((Potentials!$F$2:$F$2000)*(Potentials!$A$2:$A$2000=BA701)*(Potentials!$E$2:$E$2000&lt;&gt;"8 - Gagne")*(Potentials!$E$2:$E$2000&lt;&gt;"9 - Perdu")*(Potentials!$E$2:$E$2000&lt;&gt;"10 - Gele")*(Potentials!$O$2:$O$2000=$A$2))
+SUMPRODUCT((Potentials!$F$2:$F$2000=0)*(Potentials!$A$2:$A$2000=BA701)*(Potentials!$D$2:$D$2000)*(Potentials!$E$2:$E$2000&lt;&gt;"8 - Gagne")*(Potentials!$E$2:$E$2000&lt;&gt;"9 - Perdu")*(Potentials!$E$2:$E$2000&lt;&gt;"10 - Gele")*(Potentials!$O$2:$O$2000=$A$2)))</f>
      </c>
    </row>
    <row r="702" spans="1:113">
      <c r="R702" t="str">
        <f>Potentials!A700</f>
      </c>
      <c r="S702" s="1" t="str">
        <f>Potentials!M700</f>
      </c>
      <c r="T702" s="47" t="str">
        <f>IF(INDEX(Potentials!$A$1:$O$1000,MATCH(R702,Potentials!$A$1:$A$1000,0),MATCH("Origine setup",Potentials!$A$1:$O$1,0))&lt;&gt;"",0,
IF($A$2="Tous",
IF(AND($R$2=0,$S$2=0,DATE(YEAR(S702),MONTH(S702),DAY(S702))&gt;=$O$6,(DATE(YEAR(S702),MONTH(S702),DAY(S702))&lt;=$O$3),LEFT(R702,3)="PRA"),1,
IF(AND($R$2&lt;&gt;0,$S$2&lt;&gt;0,DATE(YEAR(S702),MONTH(S702),DAY(S702))&gt;=$R$2,(DATE(YEAR(S702),MONTH(S702),DAY(S702))&lt;=$S$2),LEFT(R702,3)="PRA"),1,0)),
IF(AND($R$2=0,$S$2=0,DATE(YEAR(S702),MONTH(S702),DAY(S702))&gt;=$O$6,(DATE(YEAR(S702),MONTH(S702),DAY(S702))&lt;=$O$3),INDEX(Potentials!$A$1:$O$1000,MATCH(R702,Potentials!$A$1:$A$1000,0),MATCH("Groupe",Potentials!$A$1:$O$1,0))=$A$2,LEFT(R702,3)="PRA"),1,
IF(AND($R$2&lt;&gt;0,$S$2&lt;&gt;0,DATE(YEAR(S702),MONTH(S702),DAY(S702))&gt;=$R$2,(DATE(YEAR(S702),MONTH(S702),DAY(S702))&lt;=$S$2),INDEX(Potentials!$A$1:$O$1000,MATCH(R702,Potentials!$A$1:$A$1000,0),MATCH("Groupe",Potentials!$A$1:$O$1,0))=$A$2,LEFT(R702,3)="PRA"),1,0))))</f>
      </c>
      <c r="U702" s="47" t="str">
        <f>IF(T702&lt;&gt;0,SUM($T$4:T702),0)</f>
      </c>
      <c r="V702" s="1"/>
      <c r="W702" s="17"/>
      <c r="Y702" t="str">
        <f>Projects!A700</f>
      </c>
      <c r="Z702" s="1" t="str">
        <f>Projects!I700</f>
      </c>
      <c r="AA702" s="47" t="str">
        <f>IF($A$2="Tous",
IF(AND($Y$2=0,$Z$2=0,DATE(YEAR(Z702),MONTH(Z702),DAY(Z702))&gt;=$O$6,(DATE(YEAR(Z702),MONTH(Z702),DAY(Z702))&lt;=$O$3)),1,
IF(AND($Y$2&lt;&gt;0,$Z$2&lt;&gt;0,DATE(YEAR(Z702),MONTH(Z702),DAY(Z702))&gt;=$Y$2,(DATE(YEAR(Z702),MONTH(Z702),DAY(Z702))&lt;=$Z$2)),1,0)),
IF(AND($Y$2=0,$Z$2=0,DATE(YEAR(Z702),MONTH(Z702),DAY(Z702))&gt;=$O$6,(DATE(YEAR(Z702),MONTH(Z702),DAY(Z702))&lt;=$O$3),INDEX(Projects!$A$1:$O$1000,MATCH(Y702,Projects!$A$1:$A$1000,0),MATCH("Groupe",Projects!$A$1:$O$1,0))=$A$2),1,
IF(AND($Y$2&lt;&gt;0,$Z$2&lt;&gt;0,DATE(YEAR(Z702),MONTH(Z702),DAY(Z702))&gt;=$Y$2,(DATE(YEAR(Z702),MONTH(Z702),DAY(Z702))&lt;=$Z$2),INDEX(Projects!$A$1:$O$1000,MATCH(Y702,Projects!$A$1:$A$1000,0),MATCH("Groupe",Projects!$A$1:$O$1,0))=$A$2),1,0)))</f>
      </c>
      <c r="AB702" s="47" t="str">
        <f>IF(AA702&lt;&gt;0,SUM($AA$4:AA702),0)</f>
      </c>
      <c r="AC702" s="1"/>
      <c r="AD702" s="17"/>
      <c r="AF702" t="str">
        <f>Projects!A700</f>
      </c>
      <c r="AG702" s="1" t="str">
        <f>Projects!D700</f>
      </c>
      <c r="AH702" s="47" t="str">
        <f>IF($A$2="Tous",
IF(AND($AF$2=0,$AG$2=0,DATE(YEAR(AG702),MONTH(AG702),DAY(AG702))&gt;=$O$6,(DATE(YEAR(AG702),MONTH(AG702),DAY(AG702))&lt;=$O$3)),1,
IF(AND($AF$2&lt;&gt;0,$AG$2&lt;&gt;0,DATE(YEAR(AG702),MONTH(AG702),DAY(AG702))&gt;=$AF$2,(DATE(YEAR(AG702),MONTH(AG702),DAY(AG702))&lt;=$AG$2)),1,0)),
IF(AND($AF$2=0,$AG$2=0,DATE(YEAR(AG702),MONTH(AG702),DAY(AG702))&gt;=$O$6,(DATE(YEAR(AG702),MONTH(AG702),DAY(AG702))&lt;=$O$3),INDEX(Projects!$A$1:$O$1000,MATCH(AF702,Projects!$A$1:$A$1000,0),MATCH("Groupe",Projects!$A$1:$O$1,0))=$A$2),1,
IF(AND($AF$2&lt;&gt;0,$AG$2&lt;&gt;0,DATE(YEAR(AG702),MONTH(AG702),DAY(AG702))&gt;=$AF$2,(DATE(YEAR(AG702),MONTH(AG702),DAY(AG702))&lt;=$AG$2),INDEX(Projects!$A$1:$O$1000,MATCH(AF702,Projects!$A$1:$A$1000,0),MATCH("Groupe",Projects!$A$1:$O$1,0))=$A$2),1,0)))</f>
      </c>
      <c r="AI702" s="47" t="str">
        <f>IF(AH702&lt;&gt;0,SUM($AH$4:AH702),0)</f>
      </c>
      <c r="AJ702" s="1"/>
      <c r="AK702" s="17"/>
      <c r="AM702" t="str">
        <f>Potentials!A700</f>
      </c>
      <c r="AN702" s="1" t="str">
        <f>Potentials!L700</f>
      </c>
      <c r="AO702" s="47" t="str">
        <f>IF(INDEX(Potentials!$A$1:$O$1000,MATCH(R702,Potentials!$A$1:$A$1000,0),MATCH("Origine setup",Potentials!$A$1:$O$1,0))&lt;&gt;"",0,
IF($A$2="Tous",
IF(AND($AM$2=0,$AN$2=0,DATE(YEAR(AN702),MONTH(AN702),DAY(AN702))&gt;=$O$6,(DATE(YEAR(AN702),MONTH(AN702),DAY(AN702))&lt;=$O$3),INDEX(Potentials!$A$1:$O$10000,MATCH(AM702,Potentials!$A$1:$A$1000,0),MATCH("Statut",Potentials!$A$1:$O$1,0))="9 -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IF(AND($AM$2&lt;&gt;0,$AN$2&lt;&gt;0,DATE(YEAR(AN702),MONTH(AN702),DAY(AN702))&gt;=$AM$2,(DATE(YEAR(AN702),MONTH(AN702),DAY(AN702))&lt;=$AN$2),INDEX(Potentials!$A$1:$O$10000,MATCH(AM702,Potentials!$A$1:$A$1000,0),MATCH("Statut",Potentials!$A$1:$O$1,0))="9 - Perdu"),1,0)),
IF(AND($AM$2=0,$AN$2=0,DATE(YEAR(AN702),MONTH(AN702),DAY(AN702))&gt;=$O$6,(DATE(YEAR(AN702),MONTH(AN702),DAY(AN702))&lt;=$O$3),INDEX(Potentials!$A$1:$O$1000,MATCH(AM702,Potentials!$A$1:$A$1000,0),MATCH("Groupe",Potentials!$A$1:$O$1,0))=$A$2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,MATCH(AM702,Potentials!$A$1:$A$1000,0),MATCH("Groupe",Potentials!$A$1:$O$1,0))=$A$2,INDEX(Potentials!$A$1:$O$10000,MATCH(AM702,Potentials!$A$1:$A$1000,0),MATCH("Statut",Potentials!$A$1:$O$1,0))="9 - Perdu"),1,0))))</f>
      </c>
      <c r="AP702" s="47" t="str">
        <f>IF(AO702&lt;&gt;0,SUM($AO$4:AO702),0)</f>
      </c>
      <c r="AQ702" s="1"/>
      <c r="AR702" s="17"/>
      <c r="AT702" t="str">
        <f>IF(COUNTIF($AT$4:AT701,Potentials!B700)&gt;0,"",Potentials!B700)</f>
      </c>
      <c r="AU702" s="2" t="str">
        <f t="array" ref="AU702" aca="1" ca="1">IF($A$2="Tous",SUMPRODUCT((Potentials!$F$2:$F$2000)*(Potentials!$B$2:$B$2000=AT702)*(Potentials!$E$2:$E$2000&lt;&gt;"8 - Gagne")*(Potentials!$E$2:$E$2000&lt;&gt;"9 - Perdu")*(Potentials!$E$2:$E$2000&lt;&gt;"10 - Gele"))
+SUMPRODUCT((Potentials!$F$2:$F$2000=0)*(Potentials!$B$2:$B$2000=AT702)*(Potentials!$D$2:$D$2000)*(Potentials!$E$2:$E$2000&lt;&gt;"8 - Gagne")*(Potentials!$E$2:$E$2000&lt;&gt;"9 - Perdu")*(Potentials!$E$2:$E$2000&lt;&gt;"10 - Gele")),
SUMPRODUCT((Potentials!$F$2:$F$2000)*(Potentials!$B$2:$B$2000=AT702)*(Potentials!$E$2:$E$2000&lt;&gt;"8 - Gagne")*(Potentials!$E$2:$E$2000&lt;&gt;"9 - Perdu")*(Potentials!$E$2:$E$2000&lt;&gt;"10 - Gele")*(Potentials!$O$2:$O$2000=$A$2))
+SUMPRODUCT((Potentials!$F$2:$F$2000=0)*(Potentials!$B$2:$B$2000=AT702)*(Potentials!$D$2:$D$2000)*(Potentials!$E$2:$E$2000&lt;&gt;"8 - Gagne")*(Potentials!$E$2:$E$2000&lt;&gt;"9 - Perdu")*(Potentials!$E$2:$E$2000&lt;&gt;"10 - Gele")*(Potentials!$O$2:$O$2000=$A$2)))</f>
      </c>
      <c r="BA702" t="str">
        <f>Potentials!A700</f>
      </c>
      <c r="BB702" s="2" t="str">
        <f t="array" ref="BB702" aca="1" ca="1">IF($A$2="Tous",SUMPRODUCT((Potentials!$F$2:$F$2000)*(Potentials!$A$2:$A$2000=BA702)*(Potentials!$E$2:$E$2000&lt;&gt;"8 - Gagne")*(Potentials!$E$2:$E$2000&lt;&gt;"9 - Perdu")*(Potentials!$E$2:$E$2000&lt;&gt;"10 - Gele"))
+SUMPRODUCT((Potentials!$F$2:$F$2000=0)*(Potentials!$A$2:$A$2000=BA702)*(Potentials!$D$2:$D$2000)*(Potentials!$E$2:$E$2000&lt;&gt;"8 - Gagne")*(Potentials!$E$2:$E$2000&lt;&gt;"9 - Perdu")*(Potentials!$E$2:$E$2000&lt;&gt;"10 - Gele")),
SUMPRODUCT((Potentials!$F$2:$F$2000)*(Potentials!$A$2:$A$2000=BA702)*(Potentials!$E$2:$E$2000&lt;&gt;"8 - Gagne")*(Potentials!$E$2:$E$2000&lt;&gt;"9 - Perdu")*(Potentials!$E$2:$E$2000&lt;&gt;"10 - Gele")*(Potentials!$O$2:$O$2000=$A$2))
+SUMPRODUCT((Potentials!$F$2:$F$2000=0)*(Potentials!$A$2:$A$2000=BA702)*(Potentials!$D$2:$D$2000)*(Potentials!$E$2:$E$2000&lt;&gt;"8 - Gagne")*(Potentials!$E$2:$E$2000&lt;&gt;"9 - Perdu")*(Potentials!$E$2:$E$2000&lt;&gt;"10 - Gele")*(Potentials!$O$2:$O$2000=$A$2)))</f>
      </c>
    </row>
    <row r="703" spans="1:113">
      <c r="R703" t="str">
        <f>Potentials!A701</f>
      </c>
      <c r="S703" s="1" t="str">
        <f>Potentials!M701</f>
      </c>
      <c r="T703" s="47" t="str">
        <f>IF(INDEX(Potentials!$A$1:$O$1000,MATCH(R703,Potentials!$A$1:$A$1000,0),MATCH("Origine setup",Potentials!$A$1:$O$1,0))&lt;&gt;"",0,
IF($A$2="Tous",
IF(AND($R$2=0,$S$2=0,DATE(YEAR(S703),MONTH(S703),DAY(S703))&gt;=$O$6,(DATE(YEAR(S703),MONTH(S703),DAY(S703))&lt;=$O$3),LEFT(R703,3)="PRA"),1,
IF(AND($R$2&lt;&gt;0,$S$2&lt;&gt;0,DATE(YEAR(S703),MONTH(S703),DAY(S703))&gt;=$R$2,(DATE(YEAR(S703),MONTH(S703),DAY(S703))&lt;=$S$2),LEFT(R703,3)="PRA"),1,0)),
IF(AND($R$2=0,$S$2=0,DATE(YEAR(S703),MONTH(S703),DAY(S703))&gt;=$O$6,(DATE(YEAR(S703),MONTH(S703),DAY(S703))&lt;=$O$3),INDEX(Potentials!$A$1:$O$1000,MATCH(R703,Potentials!$A$1:$A$1000,0),MATCH("Groupe",Potentials!$A$1:$O$1,0))=$A$2,LEFT(R703,3)="PRA"),1,
IF(AND($R$2&lt;&gt;0,$S$2&lt;&gt;0,DATE(YEAR(S703),MONTH(S703),DAY(S703))&gt;=$R$2,(DATE(YEAR(S703),MONTH(S703),DAY(S703))&lt;=$S$2),INDEX(Potentials!$A$1:$O$1000,MATCH(R703,Potentials!$A$1:$A$1000,0),MATCH("Groupe",Potentials!$A$1:$O$1,0))=$A$2,LEFT(R703,3)="PRA"),1,0))))</f>
      </c>
      <c r="U703" s="47" t="str">
        <f>IF(T703&lt;&gt;0,SUM($T$4:T703),0)</f>
      </c>
      <c r="V703" s="1"/>
      <c r="W703" s="17"/>
      <c r="Y703" t="str">
        <f>Projects!A701</f>
      </c>
      <c r="Z703" s="1" t="str">
        <f>Projects!I701</f>
      </c>
      <c r="AA703" s="47" t="str">
        <f>IF($A$2="Tous",
IF(AND($Y$2=0,$Z$2=0,DATE(YEAR(Z703),MONTH(Z703),DAY(Z703))&gt;=$O$6,(DATE(YEAR(Z703),MONTH(Z703),DAY(Z703))&lt;=$O$3)),1,
IF(AND($Y$2&lt;&gt;0,$Z$2&lt;&gt;0,DATE(YEAR(Z703),MONTH(Z703),DAY(Z703))&gt;=$Y$2,(DATE(YEAR(Z703),MONTH(Z703),DAY(Z703))&lt;=$Z$2)),1,0)),
IF(AND($Y$2=0,$Z$2=0,DATE(YEAR(Z703),MONTH(Z703),DAY(Z703))&gt;=$O$6,(DATE(YEAR(Z703),MONTH(Z703),DAY(Z703))&lt;=$O$3),INDEX(Projects!$A$1:$O$1000,MATCH(Y703,Projects!$A$1:$A$1000,0),MATCH("Groupe",Projects!$A$1:$O$1,0))=$A$2),1,
IF(AND($Y$2&lt;&gt;0,$Z$2&lt;&gt;0,DATE(YEAR(Z703),MONTH(Z703),DAY(Z703))&gt;=$Y$2,(DATE(YEAR(Z703),MONTH(Z703),DAY(Z703))&lt;=$Z$2),INDEX(Projects!$A$1:$O$1000,MATCH(Y703,Projects!$A$1:$A$1000,0),MATCH("Groupe",Projects!$A$1:$O$1,0))=$A$2),1,0)))</f>
      </c>
      <c r="AB703" s="47" t="str">
        <f>IF(AA703&lt;&gt;0,SUM($AA$4:AA703),0)</f>
      </c>
      <c r="AC703" s="1"/>
      <c r="AD703" s="17"/>
      <c r="AF703" t="str">
        <f>Projects!A701</f>
      </c>
      <c r="AG703" s="1" t="str">
        <f>Projects!D701</f>
      </c>
      <c r="AH703" s="47" t="str">
        <f>IF($A$2="Tous",
IF(AND($AF$2=0,$AG$2=0,DATE(YEAR(AG703),MONTH(AG703),DAY(AG703))&gt;=$O$6,(DATE(YEAR(AG703),MONTH(AG703),DAY(AG703))&lt;=$O$3)),1,
IF(AND($AF$2&lt;&gt;0,$AG$2&lt;&gt;0,DATE(YEAR(AG703),MONTH(AG703),DAY(AG703))&gt;=$AF$2,(DATE(YEAR(AG703),MONTH(AG703),DAY(AG703))&lt;=$AG$2)),1,0)),
IF(AND($AF$2=0,$AG$2=0,DATE(YEAR(AG703),MONTH(AG703),DAY(AG703))&gt;=$O$6,(DATE(YEAR(AG703),MONTH(AG703),DAY(AG703))&lt;=$O$3),INDEX(Projects!$A$1:$O$1000,MATCH(AF703,Projects!$A$1:$A$1000,0),MATCH("Groupe",Projects!$A$1:$O$1,0))=$A$2),1,
IF(AND($AF$2&lt;&gt;0,$AG$2&lt;&gt;0,DATE(YEAR(AG703),MONTH(AG703),DAY(AG703))&gt;=$AF$2,(DATE(YEAR(AG703),MONTH(AG703),DAY(AG703))&lt;=$AG$2),INDEX(Projects!$A$1:$O$1000,MATCH(AF703,Projects!$A$1:$A$1000,0),MATCH("Groupe",Projects!$A$1:$O$1,0))=$A$2),1,0)))</f>
      </c>
      <c r="AI703" s="47" t="str">
        <f>IF(AH703&lt;&gt;0,SUM($AH$4:AH703),0)</f>
      </c>
      <c r="AJ703" s="1"/>
      <c r="AK703" s="17"/>
      <c r="AM703" t="str">
        <f>Potentials!A701</f>
      </c>
      <c r="AN703" s="1" t="str">
        <f>Potentials!L701</f>
      </c>
      <c r="AO703" s="47" t="str">
        <f>IF(INDEX(Potentials!$A$1:$O$1000,MATCH(R703,Potentials!$A$1:$A$1000,0),MATCH("Origine setup",Potentials!$A$1:$O$1,0))&lt;&gt;"",0,
IF($A$2="Tous",
IF(AND($AM$2=0,$AN$2=0,DATE(YEAR(AN703),MONTH(AN703),DAY(AN703))&gt;=$O$6,(DATE(YEAR(AN703),MONTH(AN703),DAY(AN703))&lt;=$O$3),INDEX(Potentials!$A$1:$O$10000,MATCH(AM703,Potentials!$A$1:$A$1000,0),MATCH("Statut",Potentials!$A$1:$O$1,0))="9 -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IF(AND($AM$2&lt;&gt;0,$AN$2&lt;&gt;0,DATE(YEAR(AN703),MONTH(AN703),DAY(AN703))&gt;=$AM$2,(DATE(YEAR(AN703),MONTH(AN703),DAY(AN703))&lt;=$AN$2),INDEX(Potentials!$A$1:$O$10000,MATCH(AM703,Potentials!$A$1:$A$1000,0),MATCH("Statut",Potentials!$A$1:$O$1,0))="9 - Perdu"),1,0)),
IF(AND($AM$2=0,$AN$2=0,DATE(YEAR(AN703),MONTH(AN703),DAY(AN703))&gt;=$O$6,(DATE(YEAR(AN703),MONTH(AN703),DAY(AN703))&lt;=$O$3),INDEX(Potentials!$A$1:$O$1000,MATCH(AM703,Potentials!$A$1:$A$1000,0),MATCH("Groupe",Potentials!$A$1:$O$1,0))=$A$2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,MATCH(AM703,Potentials!$A$1:$A$1000,0),MATCH("Groupe",Potentials!$A$1:$O$1,0))=$A$2,INDEX(Potentials!$A$1:$O$10000,MATCH(AM703,Potentials!$A$1:$A$1000,0),MATCH("Statut",Potentials!$A$1:$O$1,0))="9 - Perdu"),1,0))))</f>
      </c>
      <c r="AP703" s="47" t="str">
        <f>IF(AO703&lt;&gt;0,SUM($AO$4:AO703),0)</f>
      </c>
      <c r="AQ703" s="1"/>
      <c r="AR703" s="17"/>
      <c r="AT703" t="str">
        <f>IF(COUNTIF($AT$4:AT702,Potentials!B701)&gt;0,"",Potentials!B701)</f>
      </c>
      <c r="AU703" s="2" t="str">
        <f t="array" ref="AU703" aca="1" ca="1">IF($A$2="Tous",SUMPRODUCT((Potentials!$F$2:$F$2000)*(Potentials!$B$2:$B$2000=AT703)*(Potentials!$E$2:$E$2000&lt;&gt;"8 - Gagne")*(Potentials!$E$2:$E$2000&lt;&gt;"9 - Perdu")*(Potentials!$E$2:$E$2000&lt;&gt;"10 - Gele"))
+SUMPRODUCT((Potentials!$F$2:$F$2000=0)*(Potentials!$B$2:$B$2000=AT703)*(Potentials!$D$2:$D$2000)*(Potentials!$E$2:$E$2000&lt;&gt;"8 - Gagne")*(Potentials!$E$2:$E$2000&lt;&gt;"9 - Perdu")*(Potentials!$E$2:$E$2000&lt;&gt;"10 - Gele")),
SUMPRODUCT((Potentials!$F$2:$F$2000)*(Potentials!$B$2:$B$2000=AT703)*(Potentials!$E$2:$E$2000&lt;&gt;"8 - Gagne")*(Potentials!$E$2:$E$2000&lt;&gt;"9 - Perdu")*(Potentials!$E$2:$E$2000&lt;&gt;"10 - Gele")*(Potentials!$O$2:$O$2000=$A$2))
+SUMPRODUCT((Potentials!$F$2:$F$2000=0)*(Potentials!$B$2:$B$2000=AT703)*(Potentials!$D$2:$D$2000)*(Potentials!$E$2:$E$2000&lt;&gt;"8 - Gagne")*(Potentials!$E$2:$E$2000&lt;&gt;"9 - Perdu")*(Potentials!$E$2:$E$2000&lt;&gt;"10 - Gele")*(Potentials!$O$2:$O$2000=$A$2)))</f>
      </c>
      <c r="BA703" t="str">
        <f>Potentials!A701</f>
      </c>
      <c r="BB703" s="2" t="str">
        <f t="array" ref="BB703" aca="1" ca="1">IF($A$2="Tous",SUMPRODUCT((Potentials!$F$2:$F$2000)*(Potentials!$A$2:$A$2000=BA703)*(Potentials!$E$2:$E$2000&lt;&gt;"8 - Gagne")*(Potentials!$E$2:$E$2000&lt;&gt;"9 - Perdu")*(Potentials!$E$2:$E$2000&lt;&gt;"10 - Gele"))
+SUMPRODUCT((Potentials!$F$2:$F$2000=0)*(Potentials!$A$2:$A$2000=BA703)*(Potentials!$D$2:$D$2000)*(Potentials!$E$2:$E$2000&lt;&gt;"8 - Gagne")*(Potentials!$E$2:$E$2000&lt;&gt;"9 - Perdu")*(Potentials!$E$2:$E$2000&lt;&gt;"10 - Gele")),
SUMPRODUCT((Potentials!$F$2:$F$2000)*(Potentials!$A$2:$A$2000=BA703)*(Potentials!$E$2:$E$2000&lt;&gt;"8 - Gagne")*(Potentials!$E$2:$E$2000&lt;&gt;"9 - Perdu")*(Potentials!$E$2:$E$2000&lt;&gt;"10 - Gele")*(Potentials!$O$2:$O$2000=$A$2))
+SUMPRODUCT((Potentials!$F$2:$F$2000=0)*(Potentials!$A$2:$A$2000=BA703)*(Potentials!$D$2:$D$2000)*(Potentials!$E$2:$E$2000&lt;&gt;"8 - Gagne")*(Potentials!$E$2:$E$2000&lt;&gt;"9 - Perdu")*(Potentials!$E$2:$E$2000&lt;&gt;"10 - Gele")*(Potentials!$O$2:$O$2000=$A$2)))</f>
      </c>
    </row>
    <row r="704" spans="1:113">
      <c r="R704" t="str">
        <f>Potentials!A702</f>
      </c>
      <c r="S704" s="1" t="str">
        <f>Potentials!M702</f>
      </c>
      <c r="T704" s="47" t="str">
        <f>IF(INDEX(Potentials!$A$1:$O$1000,MATCH(R704,Potentials!$A$1:$A$1000,0),MATCH("Origine setup",Potentials!$A$1:$O$1,0))&lt;&gt;"",0,
IF($A$2="Tous",
IF(AND($R$2=0,$S$2=0,DATE(YEAR(S704),MONTH(S704),DAY(S704))&gt;=$O$6,(DATE(YEAR(S704),MONTH(S704),DAY(S704))&lt;=$O$3),LEFT(R704,3)="PRA"),1,
IF(AND($R$2&lt;&gt;0,$S$2&lt;&gt;0,DATE(YEAR(S704),MONTH(S704),DAY(S704))&gt;=$R$2,(DATE(YEAR(S704),MONTH(S704),DAY(S704))&lt;=$S$2),LEFT(R704,3)="PRA"),1,0)),
IF(AND($R$2=0,$S$2=0,DATE(YEAR(S704),MONTH(S704),DAY(S704))&gt;=$O$6,(DATE(YEAR(S704),MONTH(S704),DAY(S704))&lt;=$O$3),INDEX(Potentials!$A$1:$O$1000,MATCH(R704,Potentials!$A$1:$A$1000,0),MATCH("Groupe",Potentials!$A$1:$O$1,0))=$A$2,LEFT(R704,3)="PRA"),1,
IF(AND($R$2&lt;&gt;0,$S$2&lt;&gt;0,DATE(YEAR(S704),MONTH(S704),DAY(S704))&gt;=$R$2,(DATE(YEAR(S704),MONTH(S704),DAY(S704))&lt;=$S$2),INDEX(Potentials!$A$1:$O$1000,MATCH(R704,Potentials!$A$1:$A$1000,0),MATCH("Groupe",Potentials!$A$1:$O$1,0))=$A$2,LEFT(R704,3)="PRA"),1,0))))</f>
      </c>
      <c r="U704" s="47" t="str">
        <f>IF(T704&lt;&gt;0,SUM($T$4:T704),0)</f>
      </c>
      <c r="V704" s="1"/>
      <c r="W704" s="17"/>
      <c r="Y704" t="str">
        <f>Projects!A702</f>
      </c>
      <c r="Z704" s="1" t="str">
        <f>Projects!I702</f>
      </c>
      <c r="AA704" s="47" t="str">
        <f>IF($A$2="Tous",
IF(AND($Y$2=0,$Z$2=0,DATE(YEAR(Z704),MONTH(Z704),DAY(Z704))&gt;=$O$6,(DATE(YEAR(Z704),MONTH(Z704),DAY(Z704))&lt;=$O$3)),1,
IF(AND($Y$2&lt;&gt;0,$Z$2&lt;&gt;0,DATE(YEAR(Z704),MONTH(Z704),DAY(Z704))&gt;=$Y$2,(DATE(YEAR(Z704),MONTH(Z704),DAY(Z704))&lt;=$Z$2)),1,0)),
IF(AND($Y$2=0,$Z$2=0,DATE(YEAR(Z704),MONTH(Z704),DAY(Z704))&gt;=$O$6,(DATE(YEAR(Z704),MONTH(Z704),DAY(Z704))&lt;=$O$3),INDEX(Projects!$A$1:$O$1000,MATCH(Y704,Projects!$A$1:$A$1000,0),MATCH("Groupe",Projects!$A$1:$O$1,0))=$A$2),1,
IF(AND($Y$2&lt;&gt;0,$Z$2&lt;&gt;0,DATE(YEAR(Z704),MONTH(Z704),DAY(Z704))&gt;=$Y$2,(DATE(YEAR(Z704),MONTH(Z704),DAY(Z704))&lt;=$Z$2),INDEX(Projects!$A$1:$O$1000,MATCH(Y704,Projects!$A$1:$A$1000,0),MATCH("Groupe",Projects!$A$1:$O$1,0))=$A$2),1,0)))</f>
      </c>
      <c r="AB704" s="47" t="str">
        <f>IF(AA704&lt;&gt;0,SUM($AA$4:AA704),0)</f>
      </c>
      <c r="AC704" s="1"/>
      <c r="AD704" s="17"/>
      <c r="AF704" t="str">
        <f>Projects!A702</f>
      </c>
      <c r="AG704" s="1" t="str">
        <f>Projects!D702</f>
      </c>
      <c r="AH704" s="47" t="str">
        <f>IF($A$2="Tous",
IF(AND($AF$2=0,$AG$2=0,DATE(YEAR(AG704),MONTH(AG704),DAY(AG704))&gt;=$O$6,(DATE(YEAR(AG704),MONTH(AG704),DAY(AG704))&lt;=$O$3)),1,
IF(AND($AF$2&lt;&gt;0,$AG$2&lt;&gt;0,DATE(YEAR(AG704),MONTH(AG704),DAY(AG704))&gt;=$AF$2,(DATE(YEAR(AG704),MONTH(AG704),DAY(AG704))&lt;=$AG$2)),1,0)),
IF(AND($AF$2=0,$AG$2=0,DATE(YEAR(AG704),MONTH(AG704),DAY(AG704))&gt;=$O$6,(DATE(YEAR(AG704),MONTH(AG704),DAY(AG704))&lt;=$O$3),INDEX(Projects!$A$1:$O$1000,MATCH(AF704,Projects!$A$1:$A$1000,0),MATCH("Groupe",Projects!$A$1:$O$1,0))=$A$2),1,
IF(AND($AF$2&lt;&gt;0,$AG$2&lt;&gt;0,DATE(YEAR(AG704),MONTH(AG704),DAY(AG704))&gt;=$AF$2,(DATE(YEAR(AG704),MONTH(AG704),DAY(AG704))&lt;=$AG$2),INDEX(Projects!$A$1:$O$1000,MATCH(AF704,Projects!$A$1:$A$1000,0),MATCH("Groupe",Projects!$A$1:$O$1,0))=$A$2),1,0)))</f>
      </c>
      <c r="AI704" s="47" t="str">
        <f>IF(AH704&lt;&gt;0,SUM($AH$4:AH704),0)</f>
      </c>
      <c r="AJ704" s="1"/>
      <c r="AK704" s="17"/>
      <c r="AM704" t="str">
        <f>Potentials!A702</f>
      </c>
      <c r="AN704" s="1" t="str">
        <f>Potentials!L702</f>
      </c>
      <c r="AO704" s="47" t="str">
        <f>IF(INDEX(Potentials!$A$1:$O$1000,MATCH(R704,Potentials!$A$1:$A$1000,0),MATCH("Origine setup",Potentials!$A$1:$O$1,0))&lt;&gt;"",0,
IF($A$2="Tous",
IF(AND($AM$2=0,$AN$2=0,DATE(YEAR(AN704),MONTH(AN704),DAY(AN704))&gt;=$O$6,(DATE(YEAR(AN704),MONTH(AN704),DAY(AN704))&lt;=$O$3),INDEX(Potentials!$A$1:$O$10000,MATCH(AM704,Potentials!$A$1:$A$1000,0),MATCH("Statut",Potentials!$A$1:$O$1,0))="9 -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IF(AND($AM$2&lt;&gt;0,$AN$2&lt;&gt;0,DATE(YEAR(AN704),MONTH(AN704),DAY(AN704))&gt;=$AM$2,(DATE(YEAR(AN704),MONTH(AN704),DAY(AN704))&lt;=$AN$2),INDEX(Potentials!$A$1:$O$10000,MATCH(AM704,Potentials!$A$1:$A$1000,0),MATCH("Statut",Potentials!$A$1:$O$1,0))="9 - Perdu"),1,0)),
IF(AND($AM$2=0,$AN$2=0,DATE(YEAR(AN704),MONTH(AN704),DAY(AN704))&gt;=$O$6,(DATE(YEAR(AN704),MONTH(AN704),DAY(AN704))&lt;=$O$3),INDEX(Potentials!$A$1:$O$1000,MATCH(AM704,Potentials!$A$1:$A$1000,0),MATCH("Groupe",Potentials!$A$1:$O$1,0))=$A$2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,MATCH(AM704,Potentials!$A$1:$A$1000,0),MATCH("Groupe",Potentials!$A$1:$O$1,0))=$A$2,INDEX(Potentials!$A$1:$O$10000,MATCH(AM704,Potentials!$A$1:$A$1000,0),MATCH("Statut",Potentials!$A$1:$O$1,0))="9 - Perdu"),1,0))))</f>
      </c>
      <c r="AP704" s="47" t="str">
        <f>IF(AO704&lt;&gt;0,SUM($AO$4:AO704),0)</f>
      </c>
      <c r="AQ704" s="1"/>
      <c r="AR704" s="17"/>
      <c r="AT704" t="str">
        <f>IF(COUNTIF($AT$4:AT703,Potentials!B702)&gt;0,"",Potentials!B702)</f>
      </c>
      <c r="AU704" s="2" t="str">
        <f t="array" ref="AU704" aca="1" ca="1">IF($A$2="Tous",SUMPRODUCT((Potentials!$F$2:$F$2000)*(Potentials!$B$2:$B$2000=AT704)*(Potentials!$E$2:$E$2000&lt;&gt;"8 - Gagne")*(Potentials!$E$2:$E$2000&lt;&gt;"9 - Perdu")*(Potentials!$E$2:$E$2000&lt;&gt;"10 - Gele"))
+SUMPRODUCT((Potentials!$F$2:$F$2000=0)*(Potentials!$B$2:$B$2000=AT704)*(Potentials!$D$2:$D$2000)*(Potentials!$E$2:$E$2000&lt;&gt;"8 - Gagne")*(Potentials!$E$2:$E$2000&lt;&gt;"9 - Perdu")*(Potentials!$E$2:$E$2000&lt;&gt;"10 - Gele")),
SUMPRODUCT((Potentials!$F$2:$F$2000)*(Potentials!$B$2:$B$2000=AT704)*(Potentials!$E$2:$E$2000&lt;&gt;"8 - Gagne")*(Potentials!$E$2:$E$2000&lt;&gt;"9 - Perdu")*(Potentials!$E$2:$E$2000&lt;&gt;"10 - Gele")*(Potentials!$O$2:$O$2000=$A$2))
+SUMPRODUCT((Potentials!$F$2:$F$2000=0)*(Potentials!$B$2:$B$2000=AT704)*(Potentials!$D$2:$D$2000)*(Potentials!$E$2:$E$2000&lt;&gt;"8 - Gagne")*(Potentials!$E$2:$E$2000&lt;&gt;"9 - Perdu")*(Potentials!$E$2:$E$2000&lt;&gt;"10 - Gele")*(Potentials!$O$2:$O$2000=$A$2)))</f>
      </c>
      <c r="BA704" t="str">
        <f>Potentials!A702</f>
      </c>
      <c r="BB704" s="2" t="str">
        <f t="array" ref="BB704" aca="1" ca="1">IF($A$2="Tous",SUMPRODUCT((Potentials!$F$2:$F$2000)*(Potentials!$A$2:$A$2000=BA704)*(Potentials!$E$2:$E$2000&lt;&gt;"8 - Gagne")*(Potentials!$E$2:$E$2000&lt;&gt;"9 - Perdu")*(Potentials!$E$2:$E$2000&lt;&gt;"10 - Gele"))
+SUMPRODUCT((Potentials!$F$2:$F$2000=0)*(Potentials!$A$2:$A$2000=BA704)*(Potentials!$D$2:$D$2000)*(Potentials!$E$2:$E$2000&lt;&gt;"8 - Gagne")*(Potentials!$E$2:$E$2000&lt;&gt;"9 - Perdu")*(Potentials!$E$2:$E$2000&lt;&gt;"10 - Gele")),
SUMPRODUCT((Potentials!$F$2:$F$2000)*(Potentials!$A$2:$A$2000=BA704)*(Potentials!$E$2:$E$2000&lt;&gt;"8 - Gagne")*(Potentials!$E$2:$E$2000&lt;&gt;"9 - Perdu")*(Potentials!$E$2:$E$2000&lt;&gt;"10 - Gele")*(Potentials!$O$2:$O$2000=$A$2))
+SUMPRODUCT((Potentials!$F$2:$F$2000=0)*(Potentials!$A$2:$A$2000=BA704)*(Potentials!$D$2:$D$2000)*(Potentials!$E$2:$E$2000&lt;&gt;"8 - Gagne")*(Potentials!$E$2:$E$2000&lt;&gt;"9 - Perdu")*(Potentials!$E$2:$E$2000&lt;&gt;"10 - Gele")*(Potentials!$O$2:$O$2000=$A$2)))</f>
      </c>
    </row>
    <row r="705" spans="1:113">
      <c r="R705" t="str">
        <f>Potentials!A703</f>
      </c>
      <c r="S705" s="1" t="str">
        <f>Potentials!M703</f>
      </c>
      <c r="T705" s="47" t="str">
        <f>IF(INDEX(Potentials!$A$1:$O$1000,MATCH(R705,Potentials!$A$1:$A$1000,0),MATCH("Origine setup",Potentials!$A$1:$O$1,0))&lt;&gt;"",0,
IF($A$2="Tous",
IF(AND($R$2=0,$S$2=0,DATE(YEAR(S705),MONTH(S705),DAY(S705))&gt;=$O$6,(DATE(YEAR(S705),MONTH(S705),DAY(S705))&lt;=$O$3),LEFT(R705,3)="PRA"),1,
IF(AND($R$2&lt;&gt;0,$S$2&lt;&gt;0,DATE(YEAR(S705),MONTH(S705),DAY(S705))&gt;=$R$2,(DATE(YEAR(S705),MONTH(S705),DAY(S705))&lt;=$S$2),LEFT(R705,3)="PRA"),1,0)),
IF(AND($R$2=0,$S$2=0,DATE(YEAR(S705),MONTH(S705),DAY(S705))&gt;=$O$6,(DATE(YEAR(S705),MONTH(S705),DAY(S705))&lt;=$O$3),INDEX(Potentials!$A$1:$O$1000,MATCH(R705,Potentials!$A$1:$A$1000,0),MATCH("Groupe",Potentials!$A$1:$O$1,0))=$A$2,LEFT(R705,3)="PRA"),1,
IF(AND($R$2&lt;&gt;0,$S$2&lt;&gt;0,DATE(YEAR(S705),MONTH(S705),DAY(S705))&gt;=$R$2,(DATE(YEAR(S705),MONTH(S705),DAY(S705))&lt;=$S$2),INDEX(Potentials!$A$1:$O$1000,MATCH(R705,Potentials!$A$1:$A$1000,0),MATCH("Groupe",Potentials!$A$1:$O$1,0))=$A$2,LEFT(R705,3)="PRA"),1,0))))</f>
      </c>
      <c r="U705" s="47" t="str">
        <f>IF(T705&lt;&gt;0,SUM($T$4:T705),0)</f>
      </c>
      <c r="V705" s="1"/>
      <c r="W705" s="17"/>
      <c r="Y705" t="str">
        <f>Projects!A703</f>
      </c>
      <c r="Z705" s="1" t="str">
        <f>Projects!I703</f>
      </c>
      <c r="AA705" s="47" t="str">
        <f>IF($A$2="Tous",
IF(AND($Y$2=0,$Z$2=0,DATE(YEAR(Z705),MONTH(Z705),DAY(Z705))&gt;=$O$6,(DATE(YEAR(Z705),MONTH(Z705),DAY(Z705))&lt;=$O$3)),1,
IF(AND($Y$2&lt;&gt;0,$Z$2&lt;&gt;0,DATE(YEAR(Z705),MONTH(Z705),DAY(Z705))&gt;=$Y$2,(DATE(YEAR(Z705),MONTH(Z705),DAY(Z705))&lt;=$Z$2)),1,0)),
IF(AND($Y$2=0,$Z$2=0,DATE(YEAR(Z705),MONTH(Z705),DAY(Z705))&gt;=$O$6,(DATE(YEAR(Z705),MONTH(Z705),DAY(Z705))&lt;=$O$3),INDEX(Projects!$A$1:$O$1000,MATCH(Y705,Projects!$A$1:$A$1000,0),MATCH("Groupe",Projects!$A$1:$O$1,0))=$A$2),1,
IF(AND($Y$2&lt;&gt;0,$Z$2&lt;&gt;0,DATE(YEAR(Z705),MONTH(Z705),DAY(Z705))&gt;=$Y$2,(DATE(YEAR(Z705),MONTH(Z705),DAY(Z705))&lt;=$Z$2),INDEX(Projects!$A$1:$O$1000,MATCH(Y705,Projects!$A$1:$A$1000,0),MATCH("Groupe",Projects!$A$1:$O$1,0))=$A$2),1,0)))</f>
      </c>
      <c r="AB705" s="47" t="str">
        <f>IF(AA705&lt;&gt;0,SUM($AA$4:AA705),0)</f>
      </c>
      <c r="AC705" s="1"/>
      <c r="AD705" s="17"/>
      <c r="AF705" t="str">
        <f>Projects!A703</f>
      </c>
      <c r="AG705" s="1" t="str">
        <f>Projects!D703</f>
      </c>
      <c r="AH705" s="47" t="str">
        <f>IF($A$2="Tous",
IF(AND($AF$2=0,$AG$2=0,DATE(YEAR(AG705),MONTH(AG705),DAY(AG705))&gt;=$O$6,(DATE(YEAR(AG705),MONTH(AG705),DAY(AG705))&lt;=$O$3)),1,
IF(AND($AF$2&lt;&gt;0,$AG$2&lt;&gt;0,DATE(YEAR(AG705),MONTH(AG705),DAY(AG705))&gt;=$AF$2,(DATE(YEAR(AG705),MONTH(AG705),DAY(AG705))&lt;=$AG$2)),1,0)),
IF(AND($AF$2=0,$AG$2=0,DATE(YEAR(AG705),MONTH(AG705),DAY(AG705))&gt;=$O$6,(DATE(YEAR(AG705),MONTH(AG705),DAY(AG705))&lt;=$O$3),INDEX(Projects!$A$1:$O$1000,MATCH(AF705,Projects!$A$1:$A$1000,0),MATCH("Groupe",Projects!$A$1:$O$1,0))=$A$2),1,
IF(AND($AF$2&lt;&gt;0,$AG$2&lt;&gt;0,DATE(YEAR(AG705),MONTH(AG705),DAY(AG705))&gt;=$AF$2,(DATE(YEAR(AG705),MONTH(AG705),DAY(AG705))&lt;=$AG$2),INDEX(Projects!$A$1:$O$1000,MATCH(AF705,Projects!$A$1:$A$1000,0),MATCH("Groupe",Projects!$A$1:$O$1,0))=$A$2),1,0)))</f>
      </c>
      <c r="AI705" s="47" t="str">
        <f>IF(AH705&lt;&gt;0,SUM($AH$4:AH705),0)</f>
      </c>
      <c r="AJ705" s="1"/>
      <c r="AK705" s="17"/>
      <c r="AM705" t="str">
        <f>Potentials!A703</f>
      </c>
      <c r="AN705" s="1" t="str">
        <f>Potentials!L703</f>
      </c>
      <c r="AO705" s="47" t="str">
        <f>IF(INDEX(Potentials!$A$1:$O$1000,MATCH(R705,Potentials!$A$1:$A$1000,0),MATCH("Origine setup",Potentials!$A$1:$O$1,0))&lt;&gt;"",0,
IF($A$2="Tous",
IF(AND($AM$2=0,$AN$2=0,DATE(YEAR(AN705),MONTH(AN705),DAY(AN705))&gt;=$O$6,(DATE(YEAR(AN705),MONTH(AN705),DAY(AN705))&lt;=$O$3),INDEX(Potentials!$A$1:$O$10000,MATCH(AM705,Potentials!$A$1:$A$1000,0),MATCH("Statut",Potentials!$A$1:$O$1,0))="9 -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IF(AND($AM$2&lt;&gt;0,$AN$2&lt;&gt;0,DATE(YEAR(AN705),MONTH(AN705),DAY(AN705))&gt;=$AM$2,(DATE(YEAR(AN705),MONTH(AN705),DAY(AN705))&lt;=$AN$2),INDEX(Potentials!$A$1:$O$10000,MATCH(AM705,Potentials!$A$1:$A$1000,0),MATCH("Statut",Potentials!$A$1:$O$1,0))="9 - Perdu"),1,0)),
IF(AND($AM$2=0,$AN$2=0,DATE(YEAR(AN705),MONTH(AN705),DAY(AN705))&gt;=$O$6,(DATE(YEAR(AN705),MONTH(AN705),DAY(AN705))&lt;=$O$3),INDEX(Potentials!$A$1:$O$1000,MATCH(AM705,Potentials!$A$1:$A$1000,0),MATCH("Groupe",Potentials!$A$1:$O$1,0))=$A$2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,MATCH(AM705,Potentials!$A$1:$A$1000,0),MATCH("Groupe",Potentials!$A$1:$O$1,0))=$A$2,INDEX(Potentials!$A$1:$O$10000,MATCH(AM705,Potentials!$A$1:$A$1000,0),MATCH("Statut",Potentials!$A$1:$O$1,0))="9 - Perdu"),1,0))))</f>
      </c>
      <c r="AP705" s="47" t="str">
        <f>IF(AO705&lt;&gt;0,SUM($AO$4:AO705),0)</f>
      </c>
      <c r="AQ705" s="1"/>
      <c r="AR705" s="17"/>
      <c r="AT705" t="str">
        <f>IF(COUNTIF($AT$4:AT704,Potentials!B703)&gt;0,"",Potentials!B703)</f>
      </c>
      <c r="AU705" s="2" t="str">
        <f t="array" ref="AU705" aca="1" ca="1">IF($A$2="Tous",SUMPRODUCT((Potentials!$F$2:$F$2000)*(Potentials!$B$2:$B$2000=AT705)*(Potentials!$E$2:$E$2000&lt;&gt;"8 - Gagne")*(Potentials!$E$2:$E$2000&lt;&gt;"9 - Perdu")*(Potentials!$E$2:$E$2000&lt;&gt;"10 - Gele"))
+SUMPRODUCT((Potentials!$F$2:$F$2000=0)*(Potentials!$B$2:$B$2000=AT705)*(Potentials!$D$2:$D$2000)*(Potentials!$E$2:$E$2000&lt;&gt;"8 - Gagne")*(Potentials!$E$2:$E$2000&lt;&gt;"9 - Perdu")*(Potentials!$E$2:$E$2000&lt;&gt;"10 - Gele")),
SUMPRODUCT((Potentials!$F$2:$F$2000)*(Potentials!$B$2:$B$2000=AT705)*(Potentials!$E$2:$E$2000&lt;&gt;"8 - Gagne")*(Potentials!$E$2:$E$2000&lt;&gt;"9 - Perdu")*(Potentials!$E$2:$E$2000&lt;&gt;"10 - Gele")*(Potentials!$O$2:$O$2000=$A$2))
+SUMPRODUCT((Potentials!$F$2:$F$2000=0)*(Potentials!$B$2:$B$2000=AT705)*(Potentials!$D$2:$D$2000)*(Potentials!$E$2:$E$2000&lt;&gt;"8 - Gagne")*(Potentials!$E$2:$E$2000&lt;&gt;"9 - Perdu")*(Potentials!$E$2:$E$2000&lt;&gt;"10 - Gele")*(Potentials!$O$2:$O$2000=$A$2)))</f>
      </c>
      <c r="BA705" t="str">
        <f>Potentials!A703</f>
      </c>
      <c r="BB705" s="2" t="str">
        <f t="array" ref="BB705" aca="1" ca="1">IF($A$2="Tous",SUMPRODUCT((Potentials!$F$2:$F$2000)*(Potentials!$A$2:$A$2000=BA705)*(Potentials!$E$2:$E$2000&lt;&gt;"8 - Gagne")*(Potentials!$E$2:$E$2000&lt;&gt;"9 - Perdu")*(Potentials!$E$2:$E$2000&lt;&gt;"10 - Gele"))
+SUMPRODUCT((Potentials!$F$2:$F$2000=0)*(Potentials!$A$2:$A$2000=BA705)*(Potentials!$D$2:$D$2000)*(Potentials!$E$2:$E$2000&lt;&gt;"8 - Gagne")*(Potentials!$E$2:$E$2000&lt;&gt;"9 - Perdu")*(Potentials!$E$2:$E$2000&lt;&gt;"10 - Gele")),
SUMPRODUCT((Potentials!$F$2:$F$2000)*(Potentials!$A$2:$A$2000=BA705)*(Potentials!$E$2:$E$2000&lt;&gt;"8 - Gagne")*(Potentials!$E$2:$E$2000&lt;&gt;"9 - Perdu")*(Potentials!$E$2:$E$2000&lt;&gt;"10 - Gele")*(Potentials!$O$2:$O$2000=$A$2))
+SUMPRODUCT((Potentials!$F$2:$F$2000=0)*(Potentials!$A$2:$A$2000=BA705)*(Potentials!$D$2:$D$2000)*(Potentials!$E$2:$E$2000&lt;&gt;"8 - Gagne")*(Potentials!$E$2:$E$2000&lt;&gt;"9 - Perdu")*(Potentials!$E$2:$E$2000&lt;&gt;"10 - Gele")*(Potentials!$O$2:$O$2000=$A$2)))</f>
      </c>
    </row>
    <row r="706" spans="1:113">
      <c r="R706" t="str">
        <f>Potentials!A704</f>
      </c>
      <c r="S706" s="1" t="str">
        <f>Potentials!M704</f>
      </c>
      <c r="T706" s="47" t="str">
        <f>IF(INDEX(Potentials!$A$1:$O$1000,MATCH(R706,Potentials!$A$1:$A$1000,0),MATCH("Origine setup",Potentials!$A$1:$O$1,0))&lt;&gt;"",0,
IF($A$2="Tous",
IF(AND($R$2=0,$S$2=0,DATE(YEAR(S706),MONTH(S706),DAY(S706))&gt;=$O$6,(DATE(YEAR(S706),MONTH(S706),DAY(S706))&lt;=$O$3),LEFT(R706,3)="PRA"),1,
IF(AND($R$2&lt;&gt;0,$S$2&lt;&gt;0,DATE(YEAR(S706),MONTH(S706),DAY(S706))&gt;=$R$2,(DATE(YEAR(S706),MONTH(S706),DAY(S706))&lt;=$S$2),LEFT(R706,3)="PRA"),1,0)),
IF(AND($R$2=0,$S$2=0,DATE(YEAR(S706),MONTH(S706),DAY(S706))&gt;=$O$6,(DATE(YEAR(S706),MONTH(S706),DAY(S706))&lt;=$O$3),INDEX(Potentials!$A$1:$O$1000,MATCH(R706,Potentials!$A$1:$A$1000,0),MATCH("Groupe",Potentials!$A$1:$O$1,0))=$A$2,LEFT(R706,3)="PRA"),1,
IF(AND($R$2&lt;&gt;0,$S$2&lt;&gt;0,DATE(YEAR(S706),MONTH(S706),DAY(S706))&gt;=$R$2,(DATE(YEAR(S706),MONTH(S706),DAY(S706))&lt;=$S$2),INDEX(Potentials!$A$1:$O$1000,MATCH(R706,Potentials!$A$1:$A$1000,0),MATCH("Groupe",Potentials!$A$1:$O$1,0))=$A$2,LEFT(R706,3)="PRA"),1,0))))</f>
      </c>
      <c r="U706" s="47" t="str">
        <f>IF(T706&lt;&gt;0,SUM($T$4:T706),0)</f>
      </c>
      <c r="V706" s="1"/>
      <c r="W706" s="17"/>
      <c r="Y706" t="str">
        <f>Projects!A704</f>
      </c>
      <c r="Z706" s="1" t="str">
        <f>Projects!I704</f>
      </c>
      <c r="AA706" s="47" t="str">
        <f>IF($A$2="Tous",
IF(AND($Y$2=0,$Z$2=0,DATE(YEAR(Z706),MONTH(Z706),DAY(Z706))&gt;=$O$6,(DATE(YEAR(Z706),MONTH(Z706),DAY(Z706))&lt;=$O$3)),1,
IF(AND($Y$2&lt;&gt;0,$Z$2&lt;&gt;0,DATE(YEAR(Z706),MONTH(Z706),DAY(Z706))&gt;=$Y$2,(DATE(YEAR(Z706),MONTH(Z706),DAY(Z706))&lt;=$Z$2)),1,0)),
IF(AND($Y$2=0,$Z$2=0,DATE(YEAR(Z706),MONTH(Z706),DAY(Z706))&gt;=$O$6,(DATE(YEAR(Z706),MONTH(Z706),DAY(Z706))&lt;=$O$3),INDEX(Projects!$A$1:$O$1000,MATCH(Y706,Projects!$A$1:$A$1000,0),MATCH("Groupe",Projects!$A$1:$O$1,0))=$A$2),1,
IF(AND($Y$2&lt;&gt;0,$Z$2&lt;&gt;0,DATE(YEAR(Z706),MONTH(Z706),DAY(Z706))&gt;=$Y$2,(DATE(YEAR(Z706),MONTH(Z706),DAY(Z706))&lt;=$Z$2),INDEX(Projects!$A$1:$O$1000,MATCH(Y706,Projects!$A$1:$A$1000,0),MATCH("Groupe",Projects!$A$1:$O$1,0))=$A$2),1,0)))</f>
      </c>
      <c r="AB706" s="47" t="str">
        <f>IF(AA706&lt;&gt;0,SUM($AA$4:AA706),0)</f>
      </c>
      <c r="AC706" s="1"/>
      <c r="AD706" s="17"/>
      <c r="AF706" t="str">
        <f>Projects!A704</f>
      </c>
      <c r="AG706" s="1" t="str">
        <f>Projects!D704</f>
      </c>
      <c r="AH706" s="47" t="str">
        <f>IF($A$2="Tous",
IF(AND($AF$2=0,$AG$2=0,DATE(YEAR(AG706),MONTH(AG706),DAY(AG706))&gt;=$O$6,(DATE(YEAR(AG706),MONTH(AG706),DAY(AG706))&lt;=$O$3)),1,
IF(AND($AF$2&lt;&gt;0,$AG$2&lt;&gt;0,DATE(YEAR(AG706),MONTH(AG706),DAY(AG706))&gt;=$AF$2,(DATE(YEAR(AG706),MONTH(AG706),DAY(AG706))&lt;=$AG$2)),1,0)),
IF(AND($AF$2=0,$AG$2=0,DATE(YEAR(AG706),MONTH(AG706),DAY(AG706))&gt;=$O$6,(DATE(YEAR(AG706),MONTH(AG706),DAY(AG706))&lt;=$O$3),INDEX(Projects!$A$1:$O$1000,MATCH(AF706,Projects!$A$1:$A$1000,0),MATCH("Groupe",Projects!$A$1:$O$1,0))=$A$2),1,
IF(AND($AF$2&lt;&gt;0,$AG$2&lt;&gt;0,DATE(YEAR(AG706),MONTH(AG706),DAY(AG706))&gt;=$AF$2,(DATE(YEAR(AG706),MONTH(AG706),DAY(AG706))&lt;=$AG$2),INDEX(Projects!$A$1:$O$1000,MATCH(AF706,Projects!$A$1:$A$1000,0),MATCH("Groupe",Projects!$A$1:$O$1,0))=$A$2),1,0)))</f>
      </c>
      <c r="AI706" s="47" t="str">
        <f>IF(AH706&lt;&gt;0,SUM($AH$4:AH706),0)</f>
      </c>
      <c r="AJ706" s="1"/>
      <c r="AK706" s="17"/>
      <c r="AM706" t="str">
        <f>Potentials!A704</f>
      </c>
      <c r="AN706" s="1" t="str">
        <f>Potentials!L704</f>
      </c>
      <c r="AO706" s="47" t="str">
        <f>IF(INDEX(Potentials!$A$1:$O$1000,MATCH(R706,Potentials!$A$1:$A$1000,0),MATCH("Origine setup",Potentials!$A$1:$O$1,0))&lt;&gt;"",0,
IF($A$2="Tous",
IF(AND($AM$2=0,$AN$2=0,DATE(YEAR(AN706),MONTH(AN706),DAY(AN706))&gt;=$O$6,(DATE(YEAR(AN706),MONTH(AN706),DAY(AN706))&lt;=$O$3),INDEX(Potentials!$A$1:$O$10000,MATCH(AM706,Potentials!$A$1:$A$1000,0),MATCH("Statut",Potentials!$A$1:$O$1,0))="9 -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IF(AND($AM$2&lt;&gt;0,$AN$2&lt;&gt;0,DATE(YEAR(AN706),MONTH(AN706),DAY(AN706))&gt;=$AM$2,(DATE(YEAR(AN706),MONTH(AN706),DAY(AN706))&lt;=$AN$2),INDEX(Potentials!$A$1:$O$10000,MATCH(AM706,Potentials!$A$1:$A$1000,0),MATCH("Statut",Potentials!$A$1:$O$1,0))="9 - Perdu"),1,0)),
IF(AND($AM$2=0,$AN$2=0,DATE(YEAR(AN706),MONTH(AN706),DAY(AN706))&gt;=$O$6,(DATE(YEAR(AN706),MONTH(AN706),DAY(AN706))&lt;=$O$3),INDEX(Potentials!$A$1:$O$1000,MATCH(AM706,Potentials!$A$1:$A$1000,0),MATCH("Groupe",Potentials!$A$1:$O$1,0))=$A$2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,MATCH(AM706,Potentials!$A$1:$A$1000,0),MATCH("Groupe",Potentials!$A$1:$O$1,0))=$A$2,INDEX(Potentials!$A$1:$O$10000,MATCH(AM706,Potentials!$A$1:$A$1000,0),MATCH("Statut",Potentials!$A$1:$O$1,0))="9 - Perdu"),1,0))))</f>
      </c>
      <c r="AP706" s="47" t="str">
        <f>IF(AO706&lt;&gt;0,SUM($AO$4:AO706),0)</f>
      </c>
      <c r="AQ706" s="1"/>
      <c r="AR706" s="17"/>
      <c r="AT706" t="str">
        <f>IF(COUNTIF($AT$4:AT705,Potentials!B704)&gt;0,"",Potentials!B704)</f>
      </c>
      <c r="AU706" s="2" t="str">
        <f t="array" ref="AU706" aca="1" ca="1">IF($A$2="Tous",SUMPRODUCT((Potentials!$F$2:$F$2000)*(Potentials!$B$2:$B$2000=AT706)*(Potentials!$E$2:$E$2000&lt;&gt;"8 - Gagne")*(Potentials!$E$2:$E$2000&lt;&gt;"9 - Perdu")*(Potentials!$E$2:$E$2000&lt;&gt;"10 - Gele"))
+SUMPRODUCT((Potentials!$F$2:$F$2000=0)*(Potentials!$B$2:$B$2000=AT706)*(Potentials!$D$2:$D$2000)*(Potentials!$E$2:$E$2000&lt;&gt;"8 - Gagne")*(Potentials!$E$2:$E$2000&lt;&gt;"9 - Perdu")*(Potentials!$E$2:$E$2000&lt;&gt;"10 - Gele")),
SUMPRODUCT((Potentials!$F$2:$F$2000)*(Potentials!$B$2:$B$2000=AT706)*(Potentials!$E$2:$E$2000&lt;&gt;"8 - Gagne")*(Potentials!$E$2:$E$2000&lt;&gt;"9 - Perdu")*(Potentials!$E$2:$E$2000&lt;&gt;"10 - Gele")*(Potentials!$O$2:$O$2000=$A$2))
+SUMPRODUCT((Potentials!$F$2:$F$2000=0)*(Potentials!$B$2:$B$2000=AT706)*(Potentials!$D$2:$D$2000)*(Potentials!$E$2:$E$2000&lt;&gt;"8 - Gagne")*(Potentials!$E$2:$E$2000&lt;&gt;"9 - Perdu")*(Potentials!$E$2:$E$2000&lt;&gt;"10 - Gele")*(Potentials!$O$2:$O$2000=$A$2)))</f>
      </c>
      <c r="BA706" t="str">
        <f>Potentials!A704</f>
      </c>
      <c r="BB706" s="2" t="str">
        <f t="array" ref="BB706" aca="1" ca="1">IF($A$2="Tous",SUMPRODUCT((Potentials!$F$2:$F$2000)*(Potentials!$A$2:$A$2000=BA706)*(Potentials!$E$2:$E$2000&lt;&gt;"8 - Gagne")*(Potentials!$E$2:$E$2000&lt;&gt;"9 - Perdu")*(Potentials!$E$2:$E$2000&lt;&gt;"10 - Gele"))
+SUMPRODUCT((Potentials!$F$2:$F$2000=0)*(Potentials!$A$2:$A$2000=BA706)*(Potentials!$D$2:$D$2000)*(Potentials!$E$2:$E$2000&lt;&gt;"8 - Gagne")*(Potentials!$E$2:$E$2000&lt;&gt;"9 - Perdu")*(Potentials!$E$2:$E$2000&lt;&gt;"10 - Gele")),
SUMPRODUCT((Potentials!$F$2:$F$2000)*(Potentials!$A$2:$A$2000=BA706)*(Potentials!$E$2:$E$2000&lt;&gt;"8 - Gagne")*(Potentials!$E$2:$E$2000&lt;&gt;"9 - Perdu")*(Potentials!$E$2:$E$2000&lt;&gt;"10 - Gele")*(Potentials!$O$2:$O$2000=$A$2))
+SUMPRODUCT((Potentials!$F$2:$F$2000=0)*(Potentials!$A$2:$A$2000=BA706)*(Potentials!$D$2:$D$2000)*(Potentials!$E$2:$E$2000&lt;&gt;"8 - Gagne")*(Potentials!$E$2:$E$2000&lt;&gt;"9 - Perdu")*(Potentials!$E$2:$E$2000&lt;&gt;"10 - Gele")*(Potentials!$O$2:$O$2000=$A$2)))</f>
      </c>
    </row>
    <row r="707" spans="1:113">
      <c r="R707" t="str">
        <f>Potentials!A705</f>
      </c>
      <c r="S707" s="1" t="str">
        <f>Potentials!M705</f>
      </c>
      <c r="T707" s="47" t="str">
        <f>IF(INDEX(Potentials!$A$1:$O$1000,MATCH(R707,Potentials!$A$1:$A$1000,0),MATCH("Origine setup",Potentials!$A$1:$O$1,0))&lt;&gt;"",0,
IF($A$2="Tous",
IF(AND($R$2=0,$S$2=0,DATE(YEAR(S707),MONTH(S707),DAY(S707))&gt;=$O$6,(DATE(YEAR(S707),MONTH(S707),DAY(S707))&lt;=$O$3),LEFT(R707,3)="PRA"),1,
IF(AND($R$2&lt;&gt;0,$S$2&lt;&gt;0,DATE(YEAR(S707),MONTH(S707),DAY(S707))&gt;=$R$2,(DATE(YEAR(S707),MONTH(S707),DAY(S707))&lt;=$S$2),LEFT(R707,3)="PRA"),1,0)),
IF(AND($R$2=0,$S$2=0,DATE(YEAR(S707),MONTH(S707),DAY(S707))&gt;=$O$6,(DATE(YEAR(S707),MONTH(S707),DAY(S707))&lt;=$O$3),INDEX(Potentials!$A$1:$O$1000,MATCH(R707,Potentials!$A$1:$A$1000,0),MATCH("Groupe",Potentials!$A$1:$O$1,0))=$A$2,LEFT(R707,3)="PRA"),1,
IF(AND($R$2&lt;&gt;0,$S$2&lt;&gt;0,DATE(YEAR(S707),MONTH(S707),DAY(S707))&gt;=$R$2,(DATE(YEAR(S707),MONTH(S707),DAY(S707))&lt;=$S$2),INDEX(Potentials!$A$1:$O$1000,MATCH(R707,Potentials!$A$1:$A$1000,0),MATCH("Groupe",Potentials!$A$1:$O$1,0))=$A$2,LEFT(R707,3)="PRA"),1,0))))</f>
      </c>
      <c r="U707" s="47" t="str">
        <f>IF(T707&lt;&gt;0,SUM($T$4:T707),0)</f>
      </c>
      <c r="V707" s="1"/>
      <c r="W707" s="17"/>
      <c r="Y707" t="str">
        <f>Projects!A705</f>
      </c>
      <c r="Z707" s="1" t="str">
        <f>Projects!I705</f>
      </c>
      <c r="AA707" s="47" t="str">
        <f>IF($A$2="Tous",
IF(AND($Y$2=0,$Z$2=0,DATE(YEAR(Z707),MONTH(Z707),DAY(Z707))&gt;=$O$6,(DATE(YEAR(Z707),MONTH(Z707),DAY(Z707))&lt;=$O$3)),1,
IF(AND($Y$2&lt;&gt;0,$Z$2&lt;&gt;0,DATE(YEAR(Z707),MONTH(Z707),DAY(Z707))&gt;=$Y$2,(DATE(YEAR(Z707),MONTH(Z707),DAY(Z707))&lt;=$Z$2)),1,0)),
IF(AND($Y$2=0,$Z$2=0,DATE(YEAR(Z707),MONTH(Z707),DAY(Z707))&gt;=$O$6,(DATE(YEAR(Z707),MONTH(Z707),DAY(Z707))&lt;=$O$3),INDEX(Projects!$A$1:$O$1000,MATCH(Y707,Projects!$A$1:$A$1000,0),MATCH("Groupe",Projects!$A$1:$O$1,0))=$A$2),1,
IF(AND($Y$2&lt;&gt;0,$Z$2&lt;&gt;0,DATE(YEAR(Z707),MONTH(Z707),DAY(Z707))&gt;=$Y$2,(DATE(YEAR(Z707),MONTH(Z707),DAY(Z707))&lt;=$Z$2),INDEX(Projects!$A$1:$O$1000,MATCH(Y707,Projects!$A$1:$A$1000,0),MATCH("Groupe",Projects!$A$1:$O$1,0))=$A$2),1,0)))</f>
      </c>
      <c r="AB707" s="47" t="str">
        <f>IF(AA707&lt;&gt;0,SUM($AA$4:AA707),0)</f>
      </c>
      <c r="AC707" s="1"/>
      <c r="AD707" s="17"/>
      <c r="AF707" t="str">
        <f>Projects!A705</f>
      </c>
      <c r="AG707" s="1" t="str">
        <f>Projects!D705</f>
      </c>
      <c r="AH707" s="47" t="str">
        <f>IF($A$2="Tous",
IF(AND($AF$2=0,$AG$2=0,DATE(YEAR(AG707),MONTH(AG707),DAY(AG707))&gt;=$O$6,(DATE(YEAR(AG707),MONTH(AG707),DAY(AG707))&lt;=$O$3)),1,
IF(AND($AF$2&lt;&gt;0,$AG$2&lt;&gt;0,DATE(YEAR(AG707),MONTH(AG707),DAY(AG707))&gt;=$AF$2,(DATE(YEAR(AG707),MONTH(AG707),DAY(AG707))&lt;=$AG$2)),1,0)),
IF(AND($AF$2=0,$AG$2=0,DATE(YEAR(AG707),MONTH(AG707),DAY(AG707))&gt;=$O$6,(DATE(YEAR(AG707),MONTH(AG707),DAY(AG707))&lt;=$O$3),INDEX(Projects!$A$1:$O$1000,MATCH(AF707,Projects!$A$1:$A$1000,0),MATCH("Groupe",Projects!$A$1:$O$1,0))=$A$2),1,
IF(AND($AF$2&lt;&gt;0,$AG$2&lt;&gt;0,DATE(YEAR(AG707),MONTH(AG707),DAY(AG707))&gt;=$AF$2,(DATE(YEAR(AG707),MONTH(AG707),DAY(AG707))&lt;=$AG$2),INDEX(Projects!$A$1:$O$1000,MATCH(AF707,Projects!$A$1:$A$1000,0),MATCH("Groupe",Projects!$A$1:$O$1,0))=$A$2),1,0)))</f>
      </c>
      <c r="AI707" s="47" t="str">
        <f>IF(AH707&lt;&gt;0,SUM($AH$4:AH707),0)</f>
      </c>
      <c r="AJ707" s="1"/>
      <c r="AK707" s="17"/>
      <c r="AM707" t="str">
        <f>Potentials!A705</f>
      </c>
      <c r="AN707" s="1" t="str">
        <f>Potentials!L705</f>
      </c>
      <c r="AO707" s="47" t="str">
        <f>IF(INDEX(Potentials!$A$1:$O$1000,MATCH(R707,Potentials!$A$1:$A$1000,0),MATCH("Origine setup",Potentials!$A$1:$O$1,0))&lt;&gt;"",0,
IF($A$2="Tous",
IF(AND($AM$2=0,$AN$2=0,DATE(YEAR(AN707),MONTH(AN707),DAY(AN707))&gt;=$O$6,(DATE(YEAR(AN707),MONTH(AN707),DAY(AN707))&lt;=$O$3),INDEX(Potentials!$A$1:$O$10000,MATCH(AM707,Potentials!$A$1:$A$1000,0),MATCH("Statut",Potentials!$A$1:$O$1,0))="9 -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IF(AND($AM$2&lt;&gt;0,$AN$2&lt;&gt;0,DATE(YEAR(AN707),MONTH(AN707),DAY(AN707))&gt;=$AM$2,(DATE(YEAR(AN707),MONTH(AN707),DAY(AN707))&lt;=$AN$2),INDEX(Potentials!$A$1:$O$10000,MATCH(AM707,Potentials!$A$1:$A$1000,0),MATCH("Statut",Potentials!$A$1:$O$1,0))="9 - Perdu"),1,0)),
IF(AND($AM$2=0,$AN$2=0,DATE(YEAR(AN707),MONTH(AN707),DAY(AN707))&gt;=$O$6,(DATE(YEAR(AN707),MONTH(AN707),DAY(AN707))&lt;=$O$3),INDEX(Potentials!$A$1:$O$1000,MATCH(AM707,Potentials!$A$1:$A$1000,0),MATCH("Groupe",Potentials!$A$1:$O$1,0))=$A$2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,MATCH(AM707,Potentials!$A$1:$A$1000,0),MATCH("Groupe",Potentials!$A$1:$O$1,0))=$A$2,INDEX(Potentials!$A$1:$O$10000,MATCH(AM707,Potentials!$A$1:$A$1000,0),MATCH("Statut",Potentials!$A$1:$O$1,0))="9 - Perdu"),1,0))))</f>
      </c>
      <c r="AP707" s="47" t="str">
        <f>IF(AO707&lt;&gt;0,SUM($AO$4:AO707),0)</f>
      </c>
      <c r="AQ707" s="1"/>
      <c r="AR707" s="17"/>
      <c r="AT707" t="str">
        <f>IF(COUNTIF($AT$4:AT706,Potentials!B705)&gt;0,"",Potentials!B705)</f>
      </c>
      <c r="AU707" s="2" t="str">
        <f t="array" ref="AU707" aca="1" ca="1">IF($A$2="Tous",SUMPRODUCT((Potentials!$F$2:$F$2000)*(Potentials!$B$2:$B$2000=AT707)*(Potentials!$E$2:$E$2000&lt;&gt;"8 - Gagne")*(Potentials!$E$2:$E$2000&lt;&gt;"9 - Perdu")*(Potentials!$E$2:$E$2000&lt;&gt;"10 - Gele"))
+SUMPRODUCT((Potentials!$F$2:$F$2000=0)*(Potentials!$B$2:$B$2000=AT707)*(Potentials!$D$2:$D$2000)*(Potentials!$E$2:$E$2000&lt;&gt;"8 - Gagne")*(Potentials!$E$2:$E$2000&lt;&gt;"9 - Perdu")*(Potentials!$E$2:$E$2000&lt;&gt;"10 - Gele")),
SUMPRODUCT((Potentials!$F$2:$F$2000)*(Potentials!$B$2:$B$2000=AT707)*(Potentials!$E$2:$E$2000&lt;&gt;"8 - Gagne")*(Potentials!$E$2:$E$2000&lt;&gt;"9 - Perdu")*(Potentials!$E$2:$E$2000&lt;&gt;"10 - Gele")*(Potentials!$O$2:$O$2000=$A$2))
+SUMPRODUCT((Potentials!$F$2:$F$2000=0)*(Potentials!$B$2:$B$2000=AT707)*(Potentials!$D$2:$D$2000)*(Potentials!$E$2:$E$2000&lt;&gt;"8 - Gagne")*(Potentials!$E$2:$E$2000&lt;&gt;"9 - Perdu")*(Potentials!$E$2:$E$2000&lt;&gt;"10 - Gele")*(Potentials!$O$2:$O$2000=$A$2)))</f>
      </c>
      <c r="BA707" t="str">
        <f>Potentials!A705</f>
      </c>
      <c r="BB707" s="2" t="str">
        <f t="array" ref="BB707" aca="1" ca="1">IF($A$2="Tous",SUMPRODUCT((Potentials!$F$2:$F$2000)*(Potentials!$A$2:$A$2000=BA707)*(Potentials!$E$2:$E$2000&lt;&gt;"8 - Gagne")*(Potentials!$E$2:$E$2000&lt;&gt;"9 - Perdu")*(Potentials!$E$2:$E$2000&lt;&gt;"10 - Gele"))
+SUMPRODUCT((Potentials!$F$2:$F$2000=0)*(Potentials!$A$2:$A$2000=BA707)*(Potentials!$D$2:$D$2000)*(Potentials!$E$2:$E$2000&lt;&gt;"8 - Gagne")*(Potentials!$E$2:$E$2000&lt;&gt;"9 - Perdu")*(Potentials!$E$2:$E$2000&lt;&gt;"10 - Gele")),
SUMPRODUCT((Potentials!$F$2:$F$2000)*(Potentials!$A$2:$A$2000=BA707)*(Potentials!$E$2:$E$2000&lt;&gt;"8 - Gagne")*(Potentials!$E$2:$E$2000&lt;&gt;"9 - Perdu")*(Potentials!$E$2:$E$2000&lt;&gt;"10 - Gele")*(Potentials!$O$2:$O$2000=$A$2))
+SUMPRODUCT((Potentials!$F$2:$F$2000=0)*(Potentials!$A$2:$A$2000=BA707)*(Potentials!$D$2:$D$2000)*(Potentials!$E$2:$E$2000&lt;&gt;"8 - Gagne")*(Potentials!$E$2:$E$2000&lt;&gt;"9 - Perdu")*(Potentials!$E$2:$E$2000&lt;&gt;"10 - Gele")*(Potentials!$O$2:$O$2000=$A$2)))</f>
      </c>
    </row>
    <row r="708" spans="1:113">
      <c r="R708" t="str">
        <f>Potentials!A706</f>
      </c>
      <c r="S708" s="1" t="str">
        <f>Potentials!M706</f>
      </c>
      <c r="T708" s="47" t="str">
        <f>IF(INDEX(Potentials!$A$1:$O$1000,MATCH(R708,Potentials!$A$1:$A$1000,0),MATCH("Origine setup",Potentials!$A$1:$O$1,0))&lt;&gt;"",0,
IF($A$2="Tous",
IF(AND($R$2=0,$S$2=0,DATE(YEAR(S708),MONTH(S708),DAY(S708))&gt;=$O$6,(DATE(YEAR(S708),MONTH(S708),DAY(S708))&lt;=$O$3),LEFT(R708,3)="PRA"),1,
IF(AND($R$2&lt;&gt;0,$S$2&lt;&gt;0,DATE(YEAR(S708),MONTH(S708),DAY(S708))&gt;=$R$2,(DATE(YEAR(S708),MONTH(S708),DAY(S708))&lt;=$S$2),LEFT(R708,3)="PRA"),1,0)),
IF(AND($R$2=0,$S$2=0,DATE(YEAR(S708),MONTH(S708),DAY(S708))&gt;=$O$6,(DATE(YEAR(S708),MONTH(S708),DAY(S708))&lt;=$O$3),INDEX(Potentials!$A$1:$O$1000,MATCH(R708,Potentials!$A$1:$A$1000,0),MATCH("Groupe",Potentials!$A$1:$O$1,0))=$A$2,LEFT(R708,3)="PRA"),1,
IF(AND($R$2&lt;&gt;0,$S$2&lt;&gt;0,DATE(YEAR(S708),MONTH(S708),DAY(S708))&gt;=$R$2,(DATE(YEAR(S708),MONTH(S708),DAY(S708))&lt;=$S$2),INDEX(Potentials!$A$1:$O$1000,MATCH(R708,Potentials!$A$1:$A$1000,0),MATCH("Groupe",Potentials!$A$1:$O$1,0))=$A$2,LEFT(R708,3)="PRA"),1,0))))</f>
      </c>
      <c r="U708" s="47" t="str">
        <f>IF(T708&lt;&gt;0,SUM($T$4:T708),0)</f>
      </c>
      <c r="V708" s="1"/>
      <c r="W708" s="17"/>
      <c r="Y708" t="str">
        <f>Projects!A706</f>
      </c>
      <c r="Z708" s="1" t="str">
        <f>Projects!I706</f>
      </c>
      <c r="AA708" s="47" t="str">
        <f>IF($A$2="Tous",
IF(AND($Y$2=0,$Z$2=0,DATE(YEAR(Z708),MONTH(Z708),DAY(Z708))&gt;=$O$6,(DATE(YEAR(Z708),MONTH(Z708),DAY(Z708))&lt;=$O$3)),1,
IF(AND($Y$2&lt;&gt;0,$Z$2&lt;&gt;0,DATE(YEAR(Z708),MONTH(Z708),DAY(Z708))&gt;=$Y$2,(DATE(YEAR(Z708),MONTH(Z708),DAY(Z708))&lt;=$Z$2)),1,0)),
IF(AND($Y$2=0,$Z$2=0,DATE(YEAR(Z708),MONTH(Z708),DAY(Z708))&gt;=$O$6,(DATE(YEAR(Z708),MONTH(Z708),DAY(Z708))&lt;=$O$3),INDEX(Projects!$A$1:$O$1000,MATCH(Y708,Projects!$A$1:$A$1000,0),MATCH("Groupe",Projects!$A$1:$O$1,0))=$A$2),1,
IF(AND($Y$2&lt;&gt;0,$Z$2&lt;&gt;0,DATE(YEAR(Z708),MONTH(Z708),DAY(Z708))&gt;=$Y$2,(DATE(YEAR(Z708),MONTH(Z708),DAY(Z708))&lt;=$Z$2),INDEX(Projects!$A$1:$O$1000,MATCH(Y708,Projects!$A$1:$A$1000,0),MATCH("Groupe",Projects!$A$1:$O$1,0))=$A$2),1,0)))</f>
      </c>
      <c r="AB708" s="47" t="str">
        <f>IF(AA708&lt;&gt;0,SUM($AA$4:AA708),0)</f>
      </c>
      <c r="AC708" s="1"/>
      <c r="AD708" s="17"/>
      <c r="AF708" t="str">
        <f>Projects!A706</f>
      </c>
      <c r="AG708" s="1" t="str">
        <f>Projects!D706</f>
      </c>
      <c r="AH708" s="47" t="str">
        <f>IF($A$2="Tous",
IF(AND($AF$2=0,$AG$2=0,DATE(YEAR(AG708),MONTH(AG708),DAY(AG708))&gt;=$O$6,(DATE(YEAR(AG708),MONTH(AG708),DAY(AG708))&lt;=$O$3)),1,
IF(AND($AF$2&lt;&gt;0,$AG$2&lt;&gt;0,DATE(YEAR(AG708),MONTH(AG708),DAY(AG708))&gt;=$AF$2,(DATE(YEAR(AG708),MONTH(AG708),DAY(AG708))&lt;=$AG$2)),1,0)),
IF(AND($AF$2=0,$AG$2=0,DATE(YEAR(AG708),MONTH(AG708),DAY(AG708))&gt;=$O$6,(DATE(YEAR(AG708),MONTH(AG708),DAY(AG708))&lt;=$O$3),INDEX(Projects!$A$1:$O$1000,MATCH(AF708,Projects!$A$1:$A$1000,0),MATCH("Groupe",Projects!$A$1:$O$1,0))=$A$2),1,
IF(AND($AF$2&lt;&gt;0,$AG$2&lt;&gt;0,DATE(YEAR(AG708),MONTH(AG708),DAY(AG708))&gt;=$AF$2,(DATE(YEAR(AG708),MONTH(AG708),DAY(AG708))&lt;=$AG$2),INDEX(Projects!$A$1:$O$1000,MATCH(AF708,Projects!$A$1:$A$1000,0),MATCH("Groupe",Projects!$A$1:$O$1,0))=$A$2),1,0)))</f>
      </c>
      <c r="AI708" s="47" t="str">
        <f>IF(AH708&lt;&gt;0,SUM($AH$4:AH708),0)</f>
      </c>
      <c r="AJ708" s="1"/>
      <c r="AK708" s="17"/>
      <c r="AM708" t="str">
        <f>Potentials!A706</f>
      </c>
      <c r="AN708" s="1" t="str">
        <f>Potentials!L706</f>
      </c>
      <c r="AO708" s="47" t="str">
        <f>IF(INDEX(Potentials!$A$1:$O$1000,MATCH(R708,Potentials!$A$1:$A$1000,0),MATCH("Origine setup",Potentials!$A$1:$O$1,0))&lt;&gt;"",0,
IF($A$2="Tous",
IF(AND($AM$2=0,$AN$2=0,DATE(YEAR(AN708),MONTH(AN708),DAY(AN708))&gt;=$O$6,(DATE(YEAR(AN708),MONTH(AN708),DAY(AN708))&lt;=$O$3),INDEX(Potentials!$A$1:$O$10000,MATCH(AM708,Potentials!$A$1:$A$1000,0),MATCH("Statut",Potentials!$A$1:$O$1,0))="9 -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IF(AND($AM$2&lt;&gt;0,$AN$2&lt;&gt;0,DATE(YEAR(AN708),MONTH(AN708),DAY(AN708))&gt;=$AM$2,(DATE(YEAR(AN708),MONTH(AN708),DAY(AN708))&lt;=$AN$2),INDEX(Potentials!$A$1:$O$10000,MATCH(AM708,Potentials!$A$1:$A$1000,0),MATCH("Statut",Potentials!$A$1:$O$1,0))="9 - Perdu"),1,0)),
IF(AND($AM$2=0,$AN$2=0,DATE(YEAR(AN708),MONTH(AN708),DAY(AN708))&gt;=$O$6,(DATE(YEAR(AN708),MONTH(AN708),DAY(AN708))&lt;=$O$3),INDEX(Potentials!$A$1:$O$1000,MATCH(AM708,Potentials!$A$1:$A$1000,0),MATCH("Groupe",Potentials!$A$1:$O$1,0))=$A$2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,MATCH(AM708,Potentials!$A$1:$A$1000,0),MATCH("Groupe",Potentials!$A$1:$O$1,0))=$A$2,INDEX(Potentials!$A$1:$O$10000,MATCH(AM708,Potentials!$A$1:$A$1000,0),MATCH("Statut",Potentials!$A$1:$O$1,0))="9 - Perdu"),1,0))))</f>
      </c>
      <c r="AP708" s="47" t="str">
        <f>IF(AO708&lt;&gt;0,SUM($AO$4:AO708),0)</f>
      </c>
      <c r="AQ708" s="1"/>
      <c r="AR708" s="17"/>
      <c r="AT708" t="str">
        <f>IF(COUNTIF($AT$4:AT707,Potentials!B706)&gt;0,"",Potentials!B706)</f>
      </c>
      <c r="AU708" s="2" t="str">
        <f t="array" ref="AU708" aca="1" ca="1">IF($A$2="Tous",SUMPRODUCT((Potentials!$F$2:$F$2000)*(Potentials!$B$2:$B$2000=AT708)*(Potentials!$E$2:$E$2000&lt;&gt;"8 - Gagne")*(Potentials!$E$2:$E$2000&lt;&gt;"9 - Perdu")*(Potentials!$E$2:$E$2000&lt;&gt;"10 - Gele"))
+SUMPRODUCT((Potentials!$F$2:$F$2000=0)*(Potentials!$B$2:$B$2000=AT708)*(Potentials!$D$2:$D$2000)*(Potentials!$E$2:$E$2000&lt;&gt;"8 - Gagne")*(Potentials!$E$2:$E$2000&lt;&gt;"9 - Perdu")*(Potentials!$E$2:$E$2000&lt;&gt;"10 - Gele")),
SUMPRODUCT((Potentials!$F$2:$F$2000)*(Potentials!$B$2:$B$2000=AT708)*(Potentials!$E$2:$E$2000&lt;&gt;"8 - Gagne")*(Potentials!$E$2:$E$2000&lt;&gt;"9 - Perdu")*(Potentials!$E$2:$E$2000&lt;&gt;"10 - Gele")*(Potentials!$O$2:$O$2000=$A$2))
+SUMPRODUCT((Potentials!$F$2:$F$2000=0)*(Potentials!$B$2:$B$2000=AT708)*(Potentials!$D$2:$D$2000)*(Potentials!$E$2:$E$2000&lt;&gt;"8 - Gagne")*(Potentials!$E$2:$E$2000&lt;&gt;"9 - Perdu")*(Potentials!$E$2:$E$2000&lt;&gt;"10 - Gele")*(Potentials!$O$2:$O$2000=$A$2)))</f>
      </c>
      <c r="BA708" t="str">
        <f>Potentials!A706</f>
      </c>
      <c r="BB708" s="2" t="str">
        <f t="array" ref="BB708" aca="1" ca="1">IF($A$2="Tous",SUMPRODUCT((Potentials!$F$2:$F$2000)*(Potentials!$A$2:$A$2000=BA708)*(Potentials!$E$2:$E$2000&lt;&gt;"8 - Gagne")*(Potentials!$E$2:$E$2000&lt;&gt;"9 - Perdu")*(Potentials!$E$2:$E$2000&lt;&gt;"10 - Gele"))
+SUMPRODUCT((Potentials!$F$2:$F$2000=0)*(Potentials!$A$2:$A$2000=BA708)*(Potentials!$D$2:$D$2000)*(Potentials!$E$2:$E$2000&lt;&gt;"8 - Gagne")*(Potentials!$E$2:$E$2000&lt;&gt;"9 - Perdu")*(Potentials!$E$2:$E$2000&lt;&gt;"10 - Gele")),
SUMPRODUCT((Potentials!$F$2:$F$2000)*(Potentials!$A$2:$A$2000=BA708)*(Potentials!$E$2:$E$2000&lt;&gt;"8 - Gagne")*(Potentials!$E$2:$E$2000&lt;&gt;"9 - Perdu")*(Potentials!$E$2:$E$2000&lt;&gt;"10 - Gele")*(Potentials!$O$2:$O$2000=$A$2))
+SUMPRODUCT((Potentials!$F$2:$F$2000=0)*(Potentials!$A$2:$A$2000=BA708)*(Potentials!$D$2:$D$2000)*(Potentials!$E$2:$E$2000&lt;&gt;"8 - Gagne")*(Potentials!$E$2:$E$2000&lt;&gt;"9 - Perdu")*(Potentials!$E$2:$E$2000&lt;&gt;"10 - Gele")*(Potentials!$O$2:$O$2000=$A$2)))</f>
      </c>
    </row>
    <row r="709" spans="1:113">
      <c r="R709" t="str">
        <f>Potentials!A707</f>
      </c>
      <c r="S709" s="1" t="str">
        <f>Potentials!M707</f>
      </c>
      <c r="T709" s="47" t="str">
        <f>IF(INDEX(Potentials!$A$1:$O$1000,MATCH(R709,Potentials!$A$1:$A$1000,0),MATCH("Origine setup",Potentials!$A$1:$O$1,0))&lt;&gt;"",0,
IF($A$2="Tous",
IF(AND($R$2=0,$S$2=0,DATE(YEAR(S709),MONTH(S709),DAY(S709))&gt;=$O$6,(DATE(YEAR(S709),MONTH(S709),DAY(S709))&lt;=$O$3),LEFT(R709,3)="PRA"),1,
IF(AND($R$2&lt;&gt;0,$S$2&lt;&gt;0,DATE(YEAR(S709),MONTH(S709),DAY(S709))&gt;=$R$2,(DATE(YEAR(S709),MONTH(S709),DAY(S709))&lt;=$S$2),LEFT(R709,3)="PRA"),1,0)),
IF(AND($R$2=0,$S$2=0,DATE(YEAR(S709),MONTH(S709),DAY(S709))&gt;=$O$6,(DATE(YEAR(S709),MONTH(S709),DAY(S709))&lt;=$O$3),INDEX(Potentials!$A$1:$O$1000,MATCH(R709,Potentials!$A$1:$A$1000,0),MATCH("Groupe",Potentials!$A$1:$O$1,0))=$A$2,LEFT(R709,3)="PRA"),1,
IF(AND($R$2&lt;&gt;0,$S$2&lt;&gt;0,DATE(YEAR(S709),MONTH(S709),DAY(S709))&gt;=$R$2,(DATE(YEAR(S709),MONTH(S709),DAY(S709))&lt;=$S$2),INDEX(Potentials!$A$1:$O$1000,MATCH(R709,Potentials!$A$1:$A$1000,0),MATCH("Groupe",Potentials!$A$1:$O$1,0))=$A$2,LEFT(R709,3)="PRA"),1,0))))</f>
      </c>
      <c r="U709" s="47" t="str">
        <f>IF(T709&lt;&gt;0,SUM($T$4:T709),0)</f>
      </c>
      <c r="V709" s="1"/>
      <c r="W709" s="17"/>
      <c r="Y709" t="str">
        <f>Projects!A707</f>
      </c>
      <c r="Z709" s="1" t="str">
        <f>Projects!I707</f>
      </c>
      <c r="AA709" s="47" t="str">
        <f>IF($A$2="Tous",
IF(AND($Y$2=0,$Z$2=0,DATE(YEAR(Z709),MONTH(Z709),DAY(Z709))&gt;=$O$6,(DATE(YEAR(Z709),MONTH(Z709),DAY(Z709))&lt;=$O$3)),1,
IF(AND($Y$2&lt;&gt;0,$Z$2&lt;&gt;0,DATE(YEAR(Z709),MONTH(Z709),DAY(Z709))&gt;=$Y$2,(DATE(YEAR(Z709),MONTH(Z709),DAY(Z709))&lt;=$Z$2)),1,0)),
IF(AND($Y$2=0,$Z$2=0,DATE(YEAR(Z709),MONTH(Z709),DAY(Z709))&gt;=$O$6,(DATE(YEAR(Z709),MONTH(Z709),DAY(Z709))&lt;=$O$3),INDEX(Projects!$A$1:$O$1000,MATCH(Y709,Projects!$A$1:$A$1000,0),MATCH("Groupe",Projects!$A$1:$O$1,0))=$A$2),1,
IF(AND($Y$2&lt;&gt;0,$Z$2&lt;&gt;0,DATE(YEAR(Z709),MONTH(Z709),DAY(Z709))&gt;=$Y$2,(DATE(YEAR(Z709),MONTH(Z709),DAY(Z709))&lt;=$Z$2),INDEX(Projects!$A$1:$O$1000,MATCH(Y709,Projects!$A$1:$A$1000,0),MATCH("Groupe",Projects!$A$1:$O$1,0))=$A$2),1,0)))</f>
      </c>
      <c r="AB709" s="47" t="str">
        <f>IF(AA709&lt;&gt;0,SUM($AA$4:AA709),0)</f>
      </c>
      <c r="AC709" s="1"/>
      <c r="AD709" s="17"/>
      <c r="AF709" t="str">
        <f>Projects!A707</f>
      </c>
      <c r="AG709" s="1" t="str">
        <f>Projects!D707</f>
      </c>
      <c r="AH709" s="47" t="str">
        <f>IF($A$2="Tous",
IF(AND($AF$2=0,$AG$2=0,DATE(YEAR(AG709),MONTH(AG709),DAY(AG709))&gt;=$O$6,(DATE(YEAR(AG709),MONTH(AG709),DAY(AG709))&lt;=$O$3)),1,
IF(AND($AF$2&lt;&gt;0,$AG$2&lt;&gt;0,DATE(YEAR(AG709),MONTH(AG709),DAY(AG709))&gt;=$AF$2,(DATE(YEAR(AG709),MONTH(AG709),DAY(AG709))&lt;=$AG$2)),1,0)),
IF(AND($AF$2=0,$AG$2=0,DATE(YEAR(AG709),MONTH(AG709),DAY(AG709))&gt;=$O$6,(DATE(YEAR(AG709),MONTH(AG709),DAY(AG709))&lt;=$O$3),INDEX(Projects!$A$1:$O$1000,MATCH(AF709,Projects!$A$1:$A$1000,0),MATCH("Groupe",Projects!$A$1:$O$1,0))=$A$2),1,
IF(AND($AF$2&lt;&gt;0,$AG$2&lt;&gt;0,DATE(YEAR(AG709),MONTH(AG709),DAY(AG709))&gt;=$AF$2,(DATE(YEAR(AG709),MONTH(AG709),DAY(AG709))&lt;=$AG$2),INDEX(Projects!$A$1:$O$1000,MATCH(AF709,Projects!$A$1:$A$1000,0),MATCH("Groupe",Projects!$A$1:$O$1,0))=$A$2),1,0)))</f>
      </c>
      <c r="AI709" s="47" t="str">
        <f>IF(AH709&lt;&gt;0,SUM($AH$4:AH709),0)</f>
      </c>
      <c r="AJ709" s="1"/>
      <c r="AK709" s="17"/>
      <c r="AM709" t="str">
        <f>Potentials!A707</f>
      </c>
      <c r="AN709" s="1" t="str">
        <f>Potentials!L707</f>
      </c>
      <c r="AO709" s="47" t="str">
        <f>IF(INDEX(Potentials!$A$1:$O$1000,MATCH(R709,Potentials!$A$1:$A$1000,0),MATCH("Origine setup",Potentials!$A$1:$O$1,0))&lt;&gt;"",0,
IF($A$2="Tous",
IF(AND($AM$2=0,$AN$2=0,DATE(YEAR(AN709),MONTH(AN709),DAY(AN709))&gt;=$O$6,(DATE(YEAR(AN709),MONTH(AN709),DAY(AN709))&lt;=$O$3),INDEX(Potentials!$A$1:$O$10000,MATCH(AM709,Potentials!$A$1:$A$1000,0),MATCH("Statut",Potentials!$A$1:$O$1,0))="9 -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IF(AND($AM$2&lt;&gt;0,$AN$2&lt;&gt;0,DATE(YEAR(AN709),MONTH(AN709),DAY(AN709))&gt;=$AM$2,(DATE(YEAR(AN709),MONTH(AN709),DAY(AN709))&lt;=$AN$2),INDEX(Potentials!$A$1:$O$10000,MATCH(AM709,Potentials!$A$1:$A$1000,0),MATCH("Statut",Potentials!$A$1:$O$1,0))="9 - Perdu"),1,0)),
IF(AND($AM$2=0,$AN$2=0,DATE(YEAR(AN709),MONTH(AN709),DAY(AN709))&gt;=$O$6,(DATE(YEAR(AN709),MONTH(AN709),DAY(AN709))&lt;=$O$3),INDEX(Potentials!$A$1:$O$1000,MATCH(AM709,Potentials!$A$1:$A$1000,0),MATCH("Groupe",Potentials!$A$1:$O$1,0))=$A$2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,MATCH(AM709,Potentials!$A$1:$A$1000,0),MATCH("Groupe",Potentials!$A$1:$O$1,0))=$A$2,INDEX(Potentials!$A$1:$O$10000,MATCH(AM709,Potentials!$A$1:$A$1000,0),MATCH("Statut",Potentials!$A$1:$O$1,0))="9 - Perdu"),1,0))))</f>
      </c>
      <c r="AP709" s="47" t="str">
        <f>IF(AO709&lt;&gt;0,SUM($AO$4:AO709),0)</f>
      </c>
      <c r="AQ709" s="1"/>
      <c r="AR709" s="17"/>
      <c r="AT709" t="str">
        <f>IF(COUNTIF($AT$4:AT708,Potentials!B707)&gt;0,"",Potentials!B707)</f>
      </c>
      <c r="AU709" s="2" t="str">
        <f t="array" ref="AU709" aca="1" ca="1">IF($A$2="Tous",SUMPRODUCT((Potentials!$F$2:$F$2000)*(Potentials!$B$2:$B$2000=AT709)*(Potentials!$E$2:$E$2000&lt;&gt;"8 - Gagne")*(Potentials!$E$2:$E$2000&lt;&gt;"9 - Perdu")*(Potentials!$E$2:$E$2000&lt;&gt;"10 - Gele"))
+SUMPRODUCT((Potentials!$F$2:$F$2000=0)*(Potentials!$B$2:$B$2000=AT709)*(Potentials!$D$2:$D$2000)*(Potentials!$E$2:$E$2000&lt;&gt;"8 - Gagne")*(Potentials!$E$2:$E$2000&lt;&gt;"9 - Perdu")*(Potentials!$E$2:$E$2000&lt;&gt;"10 - Gele")),
SUMPRODUCT((Potentials!$F$2:$F$2000)*(Potentials!$B$2:$B$2000=AT709)*(Potentials!$E$2:$E$2000&lt;&gt;"8 - Gagne")*(Potentials!$E$2:$E$2000&lt;&gt;"9 - Perdu")*(Potentials!$E$2:$E$2000&lt;&gt;"10 - Gele")*(Potentials!$O$2:$O$2000=$A$2))
+SUMPRODUCT((Potentials!$F$2:$F$2000=0)*(Potentials!$B$2:$B$2000=AT709)*(Potentials!$D$2:$D$2000)*(Potentials!$E$2:$E$2000&lt;&gt;"8 - Gagne")*(Potentials!$E$2:$E$2000&lt;&gt;"9 - Perdu")*(Potentials!$E$2:$E$2000&lt;&gt;"10 - Gele")*(Potentials!$O$2:$O$2000=$A$2)))</f>
      </c>
      <c r="BA709" t="str">
        <f>Potentials!A707</f>
      </c>
      <c r="BB709" s="2" t="str">
        <f t="array" ref="BB709" aca="1" ca="1">IF($A$2="Tous",SUMPRODUCT((Potentials!$F$2:$F$2000)*(Potentials!$A$2:$A$2000=BA709)*(Potentials!$E$2:$E$2000&lt;&gt;"8 - Gagne")*(Potentials!$E$2:$E$2000&lt;&gt;"9 - Perdu")*(Potentials!$E$2:$E$2000&lt;&gt;"10 - Gele"))
+SUMPRODUCT((Potentials!$F$2:$F$2000=0)*(Potentials!$A$2:$A$2000=BA709)*(Potentials!$D$2:$D$2000)*(Potentials!$E$2:$E$2000&lt;&gt;"8 - Gagne")*(Potentials!$E$2:$E$2000&lt;&gt;"9 - Perdu")*(Potentials!$E$2:$E$2000&lt;&gt;"10 - Gele")),
SUMPRODUCT((Potentials!$F$2:$F$2000)*(Potentials!$A$2:$A$2000=BA709)*(Potentials!$E$2:$E$2000&lt;&gt;"8 - Gagne")*(Potentials!$E$2:$E$2000&lt;&gt;"9 - Perdu")*(Potentials!$E$2:$E$2000&lt;&gt;"10 - Gele")*(Potentials!$O$2:$O$2000=$A$2))
+SUMPRODUCT((Potentials!$F$2:$F$2000=0)*(Potentials!$A$2:$A$2000=BA709)*(Potentials!$D$2:$D$2000)*(Potentials!$E$2:$E$2000&lt;&gt;"8 - Gagne")*(Potentials!$E$2:$E$2000&lt;&gt;"9 - Perdu")*(Potentials!$E$2:$E$2000&lt;&gt;"10 - Gele")*(Potentials!$O$2:$O$2000=$A$2)))</f>
      </c>
    </row>
    <row r="710" spans="1:113">
      <c r="R710" t="str">
        <f>Potentials!A708</f>
      </c>
      <c r="S710" s="1" t="str">
        <f>Potentials!M708</f>
      </c>
      <c r="T710" s="47" t="str">
        <f>IF(INDEX(Potentials!$A$1:$O$1000,MATCH(R710,Potentials!$A$1:$A$1000,0),MATCH("Origine setup",Potentials!$A$1:$O$1,0))&lt;&gt;"",0,
IF($A$2="Tous",
IF(AND($R$2=0,$S$2=0,DATE(YEAR(S710),MONTH(S710),DAY(S710))&gt;=$O$6,(DATE(YEAR(S710),MONTH(S710),DAY(S710))&lt;=$O$3),LEFT(R710,3)="PRA"),1,
IF(AND($R$2&lt;&gt;0,$S$2&lt;&gt;0,DATE(YEAR(S710),MONTH(S710),DAY(S710))&gt;=$R$2,(DATE(YEAR(S710),MONTH(S710),DAY(S710))&lt;=$S$2),LEFT(R710,3)="PRA"),1,0)),
IF(AND($R$2=0,$S$2=0,DATE(YEAR(S710),MONTH(S710),DAY(S710))&gt;=$O$6,(DATE(YEAR(S710),MONTH(S710),DAY(S710))&lt;=$O$3),INDEX(Potentials!$A$1:$O$1000,MATCH(R710,Potentials!$A$1:$A$1000,0),MATCH("Groupe",Potentials!$A$1:$O$1,0))=$A$2,LEFT(R710,3)="PRA"),1,
IF(AND($R$2&lt;&gt;0,$S$2&lt;&gt;0,DATE(YEAR(S710),MONTH(S710),DAY(S710))&gt;=$R$2,(DATE(YEAR(S710),MONTH(S710),DAY(S710))&lt;=$S$2),INDEX(Potentials!$A$1:$O$1000,MATCH(R710,Potentials!$A$1:$A$1000,0),MATCH("Groupe",Potentials!$A$1:$O$1,0))=$A$2,LEFT(R710,3)="PRA"),1,0))))</f>
      </c>
      <c r="U710" s="47" t="str">
        <f>IF(T710&lt;&gt;0,SUM($T$4:T710),0)</f>
      </c>
      <c r="V710" s="1"/>
      <c r="W710" s="17"/>
      <c r="Y710" t="str">
        <f>Projects!A708</f>
      </c>
      <c r="Z710" s="1" t="str">
        <f>Projects!I708</f>
      </c>
      <c r="AA710" s="47" t="str">
        <f>IF($A$2="Tous",
IF(AND($Y$2=0,$Z$2=0,DATE(YEAR(Z710),MONTH(Z710),DAY(Z710))&gt;=$O$6,(DATE(YEAR(Z710),MONTH(Z710),DAY(Z710))&lt;=$O$3)),1,
IF(AND($Y$2&lt;&gt;0,$Z$2&lt;&gt;0,DATE(YEAR(Z710),MONTH(Z710),DAY(Z710))&gt;=$Y$2,(DATE(YEAR(Z710),MONTH(Z710),DAY(Z710))&lt;=$Z$2)),1,0)),
IF(AND($Y$2=0,$Z$2=0,DATE(YEAR(Z710),MONTH(Z710),DAY(Z710))&gt;=$O$6,(DATE(YEAR(Z710),MONTH(Z710),DAY(Z710))&lt;=$O$3),INDEX(Projects!$A$1:$O$1000,MATCH(Y710,Projects!$A$1:$A$1000,0),MATCH("Groupe",Projects!$A$1:$O$1,0))=$A$2),1,
IF(AND($Y$2&lt;&gt;0,$Z$2&lt;&gt;0,DATE(YEAR(Z710),MONTH(Z710),DAY(Z710))&gt;=$Y$2,(DATE(YEAR(Z710),MONTH(Z710),DAY(Z710))&lt;=$Z$2),INDEX(Projects!$A$1:$O$1000,MATCH(Y710,Projects!$A$1:$A$1000,0),MATCH("Groupe",Projects!$A$1:$O$1,0))=$A$2),1,0)))</f>
      </c>
      <c r="AB710" s="47" t="str">
        <f>IF(AA710&lt;&gt;0,SUM($AA$4:AA710),0)</f>
      </c>
      <c r="AC710" s="1"/>
      <c r="AD710" s="17"/>
      <c r="AF710" t="str">
        <f>Projects!A708</f>
      </c>
      <c r="AG710" s="1" t="str">
        <f>Projects!D708</f>
      </c>
      <c r="AH710" s="47" t="str">
        <f>IF($A$2="Tous",
IF(AND($AF$2=0,$AG$2=0,DATE(YEAR(AG710),MONTH(AG710),DAY(AG710))&gt;=$O$6,(DATE(YEAR(AG710),MONTH(AG710),DAY(AG710))&lt;=$O$3)),1,
IF(AND($AF$2&lt;&gt;0,$AG$2&lt;&gt;0,DATE(YEAR(AG710),MONTH(AG710),DAY(AG710))&gt;=$AF$2,(DATE(YEAR(AG710),MONTH(AG710),DAY(AG710))&lt;=$AG$2)),1,0)),
IF(AND($AF$2=0,$AG$2=0,DATE(YEAR(AG710),MONTH(AG710),DAY(AG710))&gt;=$O$6,(DATE(YEAR(AG710),MONTH(AG710),DAY(AG710))&lt;=$O$3),INDEX(Projects!$A$1:$O$1000,MATCH(AF710,Projects!$A$1:$A$1000,0),MATCH("Groupe",Projects!$A$1:$O$1,0))=$A$2),1,
IF(AND($AF$2&lt;&gt;0,$AG$2&lt;&gt;0,DATE(YEAR(AG710),MONTH(AG710),DAY(AG710))&gt;=$AF$2,(DATE(YEAR(AG710),MONTH(AG710),DAY(AG710))&lt;=$AG$2),INDEX(Projects!$A$1:$O$1000,MATCH(AF710,Projects!$A$1:$A$1000,0),MATCH("Groupe",Projects!$A$1:$O$1,0))=$A$2),1,0)))</f>
      </c>
      <c r="AI710" s="47" t="str">
        <f>IF(AH710&lt;&gt;0,SUM($AH$4:AH710),0)</f>
      </c>
      <c r="AJ710" s="1"/>
      <c r="AK710" s="17"/>
      <c r="AM710" t="str">
        <f>Potentials!A708</f>
      </c>
      <c r="AN710" s="1" t="str">
        <f>Potentials!L708</f>
      </c>
      <c r="AO710" s="47" t="str">
        <f>IF(INDEX(Potentials!$A$1:$O$1000,MATCH(R710,Potentials!$A$1:$A$1000,0),MATCH("Origine setup",Potentials!$A$1:$O$1,0))&lt;&gt;"",0,
IF($A$2="Tous",
IF(AND($AM$2=0,$AN$2=0,DATE(YEAR(AN710),MONTH(AN710),DAY(AN710))&gt;=$O$6,(DATE(YEAR(AN710),MONTH(AN710),DAY(AN710))&lt;=$O$3),INDEX(Potentials!$A$1:$O$10000,MATCH(AM710,Potentials!$A$1:$A$1000,0),MATCH("Statut",Potentials!$A$1:$O$1,0))="9 -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IF(AND($AM$2&lt;&gt;0,$AN$2&lt;&gt;0,DATE(YEAR(AN710),MONTH(AN710),DAY(AN710))&gt;=$AM$2,(DATE(YEAR(AN710),MONTH(AN710),DAY(AN710))&lt;=$AN$2),INDEX(Potentials!$A$1:$O$10000,MATCH(AM710,Potentials!$A$1:$A$1000,0),MATCH("Statut",Potentials!$A$1:$O$1,0))="9 - Perdu"),1,0)),
IF(AND($AM$2=0,$AN$2=0,DATE(YEAR(AN710),MONTH(AN710),DAY(AN710))&gt;=$O$6,(DATE(YEAR(AN710),MONTH(AN710),DAY(AN710))&lt;=$O$3),INDEX(Potentials!$A$1:$O$1000,MATCH(AM710,Potentials!$A$1:$A$1000,0),MATCH("Groupe",Potentials!$A$1:$O$1,0))=$A$2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,MATCH(AM710,Potentials!$A$1:$A$1000,0),MATCH("Groupe",Potentials!$A$1:$O$1,0))=$A$2,INDEX(Potentials!$A$1:$O$10000,MATCH(AM710,Potentials!$A$1:$A$1000,0),MATCH("Statut",Potentials!$A$1:$O$1,0))="9 - Perdu"),1,0))))</f>
      </c>
      <c r="AP710" s="47" t="str">
        <f>IF(AO710&lt;&gt;0,SUM($AO$4:AO710),0)</f>
      </c>
      <c r="AQ710" s="1"/>
      <c r="AR710" s="17"/>
      <c r="AT710" t="str">
        <f>IF(COUNTIF($AT$4:AT709,Potentials!B708)&gt;0,"",Potentials!B708)</f>
      </c>
      <c r="AU710" s="2" t="str">
        <f t="array" ref="AU710" aca="1" ca="1">IF($A$2="Tous",SUMPRODUCT((Potentials!$F$2:$F$2000)*(Potentials!$B$2:$B$2000=AT710)*(Potentials!$E$2:$E$2000&lt;&gt;"8 - Gagne")*(Potentials!$E$2:$E$2000&lt;&gt;"9 - Perdu")*(Potentials!$E$2:$E$2000&lt;&gt;"10 - Gele"))
+SUMPRODUCT((Potentials!$F$2:$F$2000=0)*(Potentials!$B$2:$B$2000=AT710)*(Potentials!$D$2:$D$2000)*(Potentials!$E$2:$E$2000&lt;&gt;"8 - Gagne")*(Potentials!$E$2:$E$2000&lt;&gt;"9 - Perdu")*(Potentials!$E$2:$E$2000&lt;&gt;"10 - Gele")),
SUMPRODUCT((Potentials!$F$2:$F$2000)*(Potentials!$B$2:$B$2000=AT710)*(Potentials!$E$2:$E$2000&lt;&gt;"8 - Gagne")*(Potentials!$E$2:$E$2000&lt;&gt;"9 - Perdu")*(Potentials!$E$2:$E$2000&lt;&gt;"10 - Gele")*(Potentials!$O$2:$O$2000=$A$2))
+SUMPRODUCT((Potentials!$F$2:$F$2000=0)*(Potentials!$B$2:$B$2000=AT710)*(Potentials!$D$2:$D$2000)*(Potentials!$E$2:$E$2000&lt;&gt;"8 - Gagne")*(Potentials!$E$2:$E$2000&lt;&gt;"9 - Perdu")*(Potentials!$E$2:$E$2000&lt;&gt;"10 - Gele")*(Potentials!$O$2:$O$2000=$A$2)))</f>
      </c>
      <c r="BA710" t="str">
        <f>Potentials!A708</f>
      </c>
      <c r="BB710" s="2" t="str">
        <f t="array" ref="BB710" aca="1" ca="1">IF($A$2="Tous",SUMPRODUCT((Potentials!$F$2:$F$2000)*(Potentials!$A$2:$A$2000=BA710)*(Potentials!$E$2:$E$2000&lt;&gt;"8 - Gagne")*(Potentials!$E$2:$E$2000&lt;&gt;"9 - Perdu")*(Potentials!$E$2:$E$2000&lt;&gt;"10 - Gele"))
+SUMPRODUCT((Potentials!$F$2:$F$2000=0)*(Potentials!$A$2:$A$2000=BA710)*(Potentials!$D$2:$D$2000)*(Potentials!$E$2:$E$2000&lt;&gt;"8 - Gagne")*(Potentials!$E$2:$E$2000&lt;&gt;"9 - Perdu")*(Potentials!$E$2:$E$2000&lt;&gt;"10 - Gele")),
SUMPRODUCT((Potentials!$F$2:$F$2000)*(Potentials!$A$2:$A$2000=BA710)*(Potentials!$E$2:$E$2000&lt;&gt;"8 - Gagne")*(Potentials!$E$2:$E$2000&lt;&gt;"9 - Perdu")*(Potentials!$E$2:$E$2000&lt;&gt;"10 - Gele")*(Potentials!$O$2:$O$2000=$A$2))
+SUMPRODUCT((Potentials!$F$2:$F$2000=0)*(Potentials!$A$2:$A$2000=BA710)*(Potentials!$D$2:$D$2000)*(Potentials!$E$2:$E$2000&lt;&gt;"8 - Gagne")*(Potentials!$E$2:$E$2000&lt;&gt;"9 - Perdu")*(Potentials!$E$2:$E$2000&lt;&gt;"10 - Gele")*(Potentials!$O$2:$O$2000=$A$2)))</f>
      </c>
    </row>
    <row r="711" spans="1:113">
      <c r="R711" t="str">
        <f>Potentials!A709</f>
      </c>
      <c r="S711" s="1" t="str">
        <f>Potentials!M709</f>
      </c>
      <c r="T711" s="47" t="str">
        <f>IF(INDEX(Potentials!$A$1:$O$1000,MATCH(R711,Potentials!$A$1:$A$1000,0),MATCH("Origine setup",Potentials!$A$1:$O$1,0))&lt;&gt;"",0,
IF($A$2="Tous",
IF(AND($R$2=0,$S$2=0,DATE(YEAR(S711),MONTH(S711),DAY(S711))&gt;=$O$6,(DATE(YEAR(S711),MONTH(S711),DAY(S711))&lt;=$O$3),LEFT(R711,3)="PRA"),1,
IF(AND($R$2&lt;&gt;0,$S$2&lt;&gt;0,DATE(YEAR(S711),MONTH(S711),DAY(S711))&gt;=$R$2,(DATE(YEAR(S711),MONTH(S711),DAY(S711))&lt;=$S$2),LEFT(R711,3)="PRA"),1,0)),
IF(AND($R$2=0,$S$2=0,DATE(YEAR(S711),MONTH(S711),DAY(S711))&gt;=$O$6,(DATE(YEAR(S711),MONTH(S711),DAY(S711))&lt;=$O$3),INDEX(Potentials!$A$1:$O$1000,MATCH(R711,Potentials!$A$1:$A$1000,0),MATCH("Groupe",Potentials!$A$1:$O$1,0))=$A$2,LEFT(R711,3)="PRA"),1,
IF(AND($R$2&lt;&gt;0,$S$2&lt;&gt;0,DATE(YEAR(S711),MONTH(S711),DAY(S711))&gt;=$R$2,(DATE(YEAR(S711),MONTH(S711),DAY(S711))&lt;=$S$2),INDEX(Potentials!$A$1:$O$1000,MATCH(R711,Potentials!$A$1:$A$1000,0),MATCH("Groupe",Potentials!$A$1:$O$1,0))=$A$2,LEFT(R711,3)="PRA"),1,0))))</f>
      </c>
      <c r="U711" s="47" t="str">
        <f>IF(T711&lt;&gt;0,SUM($T$4:T711),0)</f>
      </c>
      <c r="V711" s="1"/>
      <c r="W711" s="17"/>
      <c r="Y711" t="str">
        <f>Projects!A709</f>
      </c>
      <c r="Z711" s="1" t="str">
        <f>Projects!I709</f>
      </c>
      <c r="AA711" s="47" t="str">
        <f>IF($A$2="Tous",
IF(AND($Y$2=0,$Z$2=0,DATE(YEAR(Z711),MONTH(Z711),DAY(Z711))&gt;=$O$6,(DATE(YEAR(Z711),MONTH(Z711),DAY(Z711))&lt;=$O$3)),1,
IF(AND($Y$2&lt;&gt;0,$Z$2&lt;&gt;0,DATE(YEAR(Z711),MONTH(Z711),DAY(Z711))&gt;=$Y$2,(DATE(YEAR(Z711),MONTH(Z711),DAY(Z711))&lt;=$Z$2)),1,0)),
IF(AND($Y$2=0,$Z$2=0,DATE(YEAR(Z711),MONTH(Z711),DAY(Z711))&gt;=$O$6,(DATE(YEAR(Z711),MONTH(Z711),DAY(Z711))&lt;=$O$3),INDEX(Projects!$A$1:$O$1000,MATCH(Y711,Projects!$A$1:$A$1000,0),MATCH("Groupe",Projects!$A$1:$O$1,0))=$A$2),1,
IF(AND($Y$2&lt;&gt;0,$Z$2&lt;&gt;0,DATE(YEAR(Z711),MONTH(Z711),DAY(Z711))&gt;=$Y$2,(DATE(YEAR(Z711),MONTH(Z711),DAY(Z711))&lt;=$Z$2),INDEX(Projects!$A$1:$O$1000,MATCH(Y711,Projects!$A$1:$A$1000,0),MATCH("Groupe",Projects!$A$1:$O$1,0))=$A$2),1,0)))</f>
      </c>
      <c r="AB711" s="47" t="str">
        <f>IF(AA711&lt;&gt;0,SUM($AA$4:AA711),0)</f>
      </c>
      <c r="AC711" s="1"/>
      <c r="AD711" s="17"/>
      <c r="AF711" t="str">
        <f>Projects!A709</f>
      </c>
      <c r="AG711" s="1" t="str">
        <f>Projects!D709</f>
      </c>
      <c r="AH711" s="47" t="str">
        <f>IF($A$2="Tous",
IF(AND($AF$2=0,$AG$2=0,DATE(YEAR(AG711),MONTH(AG711),DAY(AG711))&gt;=$O$6,(DATE(YEAR(AG711),MONTH(AG711),DAY(AG711))&lt;=$O$3)),1,
IF(AND($AF$2&lt;&gt;0,$AG$2&lt;&gt;0,DATE(YEAR(AG711),MONTH(AG711),DAY(AG711))&gt;=$AF$2,(DATE(YEAR(AG711),MONTH(AG711),DAY(AG711))&lt;=$AG$2)),1,0)),
IF(AND($AF$2=0,$AG$2=0,DATE(YEAR(AG711),MONTH(AG711),DAY(AG711))&gt;=$O$6,(DATE(YEAR(AG711),MONTH(AG711),DAY(AG711))&lt;=$O$3),INDEX(Projects!$A$1:$O$1000,MATCH(AF711,Projects!$A$1:$A$1000,0),MATCH("Groupe",Projects!$A$1:$O$1,0))=$A$2),1,
IF(AND($AF$2&lt;&gt;0,$AG$2&lt;&gt;0,DATE(YEAR(AG711),MONTH(AG711),DAY(AG711))&gt;=$AF$2,(DATE(YEAR(AG711),MONTH(AG711),DAY(AG711))&lt;=$AG$2),INDEX(Projects!$A$1:$O$1000,MATCH(AF711,Projects!$A$1:$A$1000,0),MATCH("Groupe",Projects!$A$1:$O$1,0))=$A$2),1,0)))</f>
      </c>
      <c r="AI711" s="47" t="str">
        <f>IF(AH711&lt;&gt;0,SUM($AH$4:AH711),0)</f>
      </c>
      <c r="AJ711" s="1"/>
      <c r="AK711" s="17"/>
      <c r="AM711" t="str">
        <f>Potentials!A709</f>
      </c>
      <c r="AN711" s="1" t="str">
        <f>Potentials!L709</f>
      </c>
      <c r="AO711" s="47" t="str">
        <f>IF(INDEX(Potentials!$A$1:$O$1000,MATCH(R711,Potentials!$A$1:$A$1000,0),MATCH("Origine setup",Potentials!$A$1:$O$1,0))&lt;&gt;"",0,
IF($A$2="Tous",
IF(AND($AM$2=0,$AN$2=0,DATE(YEAR(AN711),MONTH(AN711),DAY(AN711))&gt;=$O$6,(DATE(YEAR(AN711),MONTH(AN711),DAY(AN711))&lt;=$O$3),INDEX(Potentials!$A$1:$O$10000,MATCH(AM711,Potentials!$A$1:$A$1000,0),MATCH("Statut",Potentials!$A$1:$O$1,0))="9 -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IF(AND($AM$2&lt;&gt;0,$AN$2&lt;&gt;0,DATE(YEAR(AN711),MONTH(AN711),DAY(AN711))&gt;=$AM$2,(DATE(YEAR(AN711),MONTH(AN711),DAY(AN711))&lt;=$AN$2),INDEX(Potentials!$A$1:$O$10000,MATCH(AM711,Potentials!$A$1:$A$1000,0),MATCH("Statut",Potentials!$A$1:$O$1,0))="9 - Perdu"),1,0)),
IF(AND($AM$2=0,$AN$2=0,DATE(YEAR(AN711),MONTH(AN711),DAY(AN711))&gt;=$O$6,(DATE(YEAR(AN711),MONTH(AN711),DAY(AN711))&lt;=$O$3),INDEX(Potentials!$A$1:$O$1000,MATCH(AM711,Potentials!$A$1:$A$1000,0),MATCH("Groupe",Potentials!$A$1:$O$1,0))=$A$2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,MATCH(AM711,Potentials!$A$1:$A$1000,0),MATCH("Groupe",Potentials!$A$1:$O$1,0))=$A$2,INDEX(Potentials!$A$1:$O$10000,MATCH(AM711,Potentials!$A$1:$A$1000,0),MATCH("Statut",Potentials!$A$1:$O$1,0))="9 - Perdu"),1,0))))</f>
      </c>
      <c r="AP711" s="47" t="str">
        <f>IF(AO711&lt;&gt;0,SUM($AO$4:AO711),0)</f>
      </c>
      <c r="AQ711" s="1"/>
      <c r="AR711" s="17"/>
      <c r="AT711" t="str">
        <f>IF(COUNTIF($AT$4:AT710,Potentials!B709)&gt;0,"",Potentials!B709)</f>
      </c>
      <c r="AU711" s="2" t="str">
        <f t="array" ref="AU711" aca="1" ca="1">IF($A$2="Tous",SUMPRODUCT((Potentials!$F$2:$F$2000)*(Potentials!$B$2:$B$2000=AT711)*(Potentials!$E$2:$E$2000&lt;&gt;"8 - Gagne")*(Potentials!$E$2:$E$2000&lt;&gt;"9 - Perdu")*(Potentials!$E$2:$E$2000&lt;&gt;"10 - Gele"))
+SUMPRODUCT((Potentials!$F$2:$F$2000=0)*(Potentials!$B$2:$B$2000=AT711)*(Potentials!$D$2:$D$2000)*(Potentials!$E$2:$E$2000&lt;&gt;"8 - Gagne")*(Potentials!$E$2:$E$2000&lt;&gt;"9 - Perdu")*(Potentials!$E$2:$E$2000&lt;&gt;"10 - Gele")),
SUMPRODUCT((Potentials!$F$2:$F$2000)*(Potentials!$B$2:$B$2000=AT711)*(Potentials!$E$2:$E$2000&lt;&gt;"8 - Gagne")*(Potentials!$E$2:$E$2000&lt;&gt;"9 - Perdu")*(Potentials!$E$2:$E$2000&lt;&gt;"10 - Gele")*(Potentials!$O$2:$O$2000=$A$2))
+SUMPRODUCT((Potentials!$F$2:$F$2000=0)*(Potentials!$B$2:$B$2000=AT711)*(Potentials!$D$2:$D$2000)*(Potentials!$E$2:$E$2000&lt;&gt;"8 - Gagne")*(Potentials!$E$2:$E$2000&lt;&gt;"9 - Perdu")*(Potentials!$E$2:$E$2000&lt;&gt;"10 - Gele")*(Potentials!$O$2:$O$2000=$A$2)))</f>
      </c>
      <c r="BA711" t="str">
        <f>Potentials!A709</f>
      </c>
      <c r="BB711" s="2" t="str">
        <f t="array" ref="BB711" aca="1" ca="1">IF($A$2="Tous",SUMPRODUCT((Potentials!$F$2:$F$2000)*(Potentials!$A$2:$A$2000=BA711)*(Potentials!$E$2:$E$2000&lt;&gt;"8 - Gagne")*(Potentials!$E$2:$E$2000&lt;&gt;"9 - Perdu")*(Potentials!$E$2:$E$2000&lt;&gt;"10 - Gele"))
+SUMPRODUCT((Potentials!$F$2:$F$2000=0)*(Potentials!$A$2:$A$2000=BA711)*(Potentials!$D$2:$D$2000)*(Potentials!$E$2:$E$2000&lt;&gt;"8 - Gagne")*(Potentials!$E$2:$E$2000&lt;&gt;"9 - Perdu")*(Potentials!$E$2:$E$2000&lt;&gt;"10 - Gele")),
SUMPRODUCT((Potentials!$F$2:$F$2000)*(Potentials!$A$2:$A$2000=BA711)*(Potentials!$E$2:$E$2000&lt;&gt;"8 - Gagne")*(Potentials!$E$2:$E$2000&lt;&gt;"9 - Perdu")*(Potentials!$E$2:$E$2000&lt;&gt;"10 - Gele")*(Potentials!$O$2:$O$2000=$A$2))
+SUMPRODUCT((Potentials!$F$2:$F$2000=0)*(Potentials!$A$2:$A$2000=BA711)*(Potentials!$D$2:$D$2000)*(Potentials!$E$2:$E$2000&lt;&gt;"8 - Gagne")*(Potentials!$E$2:$E$2000&lt;&gt;"9 - Perdu")*(Potentials!$E$2:$E$2000&lt;&gt;"10 - Gele")*(Potentials!$O$2:$O$2000=$A$2)))</f>
      </c>
    </row>
    <row r="712" spans="1:113">
      <c r="R712" t="str">
        <f>Potentials!A710</f>
      </c>
      <c r="S712" s="1" t="str">
        <f>Potentials!M710</f>
      </c>
      <c r="T712" s="47" t="str">
        <f>IF(INDEX(Potentials!$A$1:$O$1000,MATCH(R712,Potentials!$A$1:$A$1000,0),MATCH("Origine setup",Potentials!$A$1:$O$1,0))&lt;&gt;"",0,
IF($A$2="Tous",
IF(AND($R$2=0,$S$2=0,DATE(YEAR(S712),MONTH(S712),DAY(S712))&gt;=$O$6,(DATE(YEAR(S712),MONTH(S712),DAY(S712))&lt;=$O$3),LEFT(R712,3)="PRA"),1,
IF(AND($R$2&lt;&gt;0,$S$2&lt;&gt;0,DATE(YEAR(S712),MONTH(S712),DAY(S712))&gt;=$R$2,(DATE(YEAR(S712),MONTH(S712),DAY(S712))&lt;=$S$2),LEFT(R712,3)="PRA"),1,0)),
IF(AND($R$2=0,$S$2=0,DATE(YEAR(S712),MONTH(S712),DAY(S712))&gt;=$O$6,(DATE(YEAR(S712),MONTH(S712),DAY(S712))&lt;=$O$3),INDEX(Potentials!$A$1:$O$1000,MATCH(R712,Potentials!$A$1:$A$1000,0),MATCH("Groupe",Potentials!$A$1:$O$1,0))=$A$2,LEFT(R712,3)="PRA"),1,
IF(AND($R$2&lt;&gt;0,$S$2&lt;&gt;0,DATE(YEAR(S712),MONTH(S712),DAY(S712))&gt;=$R$2,(DATE(YEAR(S712),MONTH(S712),DAY(S712))&lt;=$S$2),INDEX(Potentials!$A$1:$O$1000,MATCH(R712,Potentials!$A$1:$A$1000,0),MATCH("Groupe",Potentials!$A$1:$O$1,0))=$A$2,LEFT(R712,3)="PRA"),1,0))))</f>
      </c>
      <c r="U712" s="47" t="str">
        <f>IF(T712&lt;&gt;0,SUM($T$4:T712),0)</f>
      </c>
      <c r="V712" s="1"/>
      <c r="W712" s="17"/>
      <c r="Y712" t="str">
        <f>Projects!A710</f>
      </c>
      <c r="Z712" s="1" t="str">
        <f>Projects!I710</f>
      </c>
      <c r="AA712" s="47" t="str">
        <f>IF($A$2="Tous",
IF(AND($Y$2=0,$Z$2=0,DATE(YEAR(Z712),MONTH(Z712),DAY(Z712))&gt;=$O$6,(DATE(YEAR(Z712),MONTH(Z712),DAY(Z712))&lt;=$O$3)),1,
IF(AND($Y$2&lt;&gt;0,$Z$2&lt;&gt;0,DATE(YEAR(Z712),MONTH(Z712),DAY(Z712))&gt;=$Y$2,(DATE(YEAR(Z712),MONTH(Z712),DAY(Z712))&lt;=$Z$2)),1,0)),
IF(AND($Y$2=0,$Z$2=0,DATE(YEAR(Z712),MONTH(Z712),DAY(Z712))&gt;=$O$6,(DATE(YEAR(Z712),MONTH(Z712),DAY(Z712))&lt;=$O$3),INDEX(Projects!$A$1:$O$1000,MATCH(Y712,Projects!$A$1:$A$1000,0),MATCH("Groupe",Projects!$A$1:$O$1,0))=$A$2),1,
IF(AND($Y$2&lt;&gt;0,$Z$2&lt;&gt;0,DATE(YEAR(Z712),MONTH(Z712),DAY(Z712))&gt;=$Y$2,(DATE(YEAR(Z712),MONTH(Z712),DAY(Z712))&lt;=$Z$2),INDEX(Projects!$A$1:$O$1000,MATCH(Y712,Projects!$A$1:$A$1000,0),MATCH("Groupe",Projects!$A$1:$O$1,0))=$A$2),1,0)))</f>
      </c>
      <c r="AB712" s="47" t="str">
        <f>IF(AA712&lt;&gt;0,SUM($AA$4:AA712),0)</f>
      </c>
      <c r="AC712" s="1"/>
      <c r="AD712" s="17"/>
      <c r="AF712" t="str">
        <f>Projects!A710</f>
      </c>
      <c r="AG712" s="1" t="str">
        <f>Projects!D710</f>
      </c>
      <c r="AH712" s="47" t="str">
        <f>IF($A$2="Tous",
IF(AND($AF$2=0,$AG$2=0,DATE(YEAR(AG712),MONTH(AG712),DAY(AG712))&gt;=$O$6,(DATE(YEAR(AG712),MONTH(AG712),DAY(AG712))&lt;=$O$3)),1,
IF(AND($AF$2&lt;&gt;0,$AG$2&lt;&gt;0,DATE(YEAR(AG712),MONTH(AG712),DAY(AG712))&gt;=$AF$2,(DATE(YEAR(AG712),MONTH(AG712),DAY(AG712))&lt;=$AG$2)),1,0)),
IF(AND($AF$2=0,$AG$2=0,DATE(YEAR(AG712),MONTH(AG712),DAY(AG712))&gt;=$O$6,(DATE(YEAR(AG712),MONTH(AG712),DAY(AG712))&lt;=$O$3),INDEX(Projects!$A$1:$O$1000,MATCH(AF712,Projects!$A$1:$A$1000,0),MATCH("Groupe",Projects!$A$1:$O$1,0))=$A$2),1,
IF(AND($AF$2&lt;&gt;0,$AG$2&lt;&gt;0,DATE(YEAR(AG712),MONTH(AG712),DAY(AG712))&gt;=$AF$2,(DATE(YEAR(AG712),MONTH(AG712),DAY(AG712))&lt;=$AG$2),INDEX(Projects!$A$1:$O$1000,MATCH(AF712,Projects!$A$1:$A$1000,0),MATCH("Groupe",Projects!$A$1:$O$1,0))=$A$2),1,0)))</f>
      </c>
      <c r="AI712" s="47" t="str">
        <f>IF(AH712&lt;&gt;0,SUM($AH$4:AH712),0)</f>
      </c>
      <c r="AJ712" s="1"/>
      <c r="AK712" s="17"/>
      <c r="AM712" t="str">
        <f>Potentials!A710</f>
      </c>
      <c r="AN712" s="1" t="str">
        <f>Potentials!L710</f>
      </c>
      <c r="AO712" s="47" t="str">
        <f>IF(INDEX(Potentials!$A$1:$O$1000,MATCH(R712,Potentials!$A$1:$A$1000,0),MATCH("Origine setup",Potentials!$A$1:$O$1,0))&lt;&gt;"",0,
IF($A$2="Tous",
IF(AND($AM$2=0,$AN$2=0,DATE(YEAR(AN712),MONTH(AN712),DAY(AN712))&gt;=$O$6,(DATE(YEAR(AN712),MONTH(AN712),DAY(AN712))&lt;=$O$3),INDEX(Potentials!$A$1:$O$10000,MATCH(AM712,Potentials!$A$1:$A$1000,0),MATCH("Statut",Potentials!$A$1:$O$1,0))="9 -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IF(AND($AM$2&lt;&gt;0,$AN$2&lt;&gt;0,DATE(YEAR(AN712),MONTH(AN712),DAY(AN712))&gt;=$AM$2,(DATE(YEAR(AN712),MONTH(AN712),DAY(AN712))&lt;=$AN$2),INDEX(Potentials!$A$1:$O$10000,MATCH(AM712,Potentials!$A$1:$A$1000,0),MATCH("Statut",Potentials!$A$1:$O$1,0))="9 - Perdu"),1,0)),
IF(AND($AM$2=0,$AN$2=0,DATE(YEAR(AN712),MONTH(AN712),DAY(AN712))&gt;=$O$6,(DATE(YEAR(AN712),MONTH(AN712),DAY(AN712))&lt;=$O$3),INDEX(Potentials!$A$1:$O$1000,MATCH(AM712,Potentials!$A$1:$A$1000,0),MATCH("Groupe",Potentials!$A$1:$O$1,0))=$A$2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,MATCH(AM712,Potentials!$A$1:$A$1000,0),MATCH("Groupe",Potentials!$A$1:$O$1,0))=$A$2,INDEX(Potentials!$A$1:$O$10000,MATCH(AM712,Potentials!$A$1:$A$1000,0),MATCH("Statut",Potentials!$A$1:$O$1,0))="9 - Perdu"),1,0))))</f>
      </c>
      <c r="AP712" s="47" t="str">
        <f>IF(AO712&lt;&gt;0,SUM($AO$4:AO712),0)</f>
      </c>
      <c r="AQ712" s="1"/>
      <c r="AR712" s="17"/>
      <c r="AT712" t="str">
        <f>IF(COUNTIF($AT$4:AT711,Potentials!B710)&gt;0,"",Potentials!B710)</f>
      </c>
      <c r="AU712" s="2" t="str">
        <f t="array" ref="AU712" aca="1" ca="1">IF($A$2="Tous",SUMPRODUCT((Potentials!$F$2:$F$2000)*(Potentials!$B$2:$B$2000=AT712)*(Potentials!$E$2:$E$2000&lt;&gt;"8 - Gagne")*(Potentials!$E$2:$E$2000&lt;&gt;"9 - Perdu")*(Potentials!$E$2:$E$2000&lt;&gt;"10 - Gele"))
+SUMPRODUCT((Potentials!$F$2:$F$2000=0)*(Potentials!$B$2:$B$2000=AT712)*(Potentials!$D$2:$D$2000)*(Potentials!$E$2:$E$2000&lt;&gt;"8 - Gagne")*(Potentials!$E$2:$E$2000&lt;&gt;"9 - Perdu")*(Potentials!$E$2:$E$2000&lt;&gt;"10 - Gele")),
SUMPRODUCT((Potentials!$F$2:$F$2000)*(Potentials!$B$2:$B$2000=AT712)*(Potentials!$E$2:$E$2000&lt;&gt;"8 - Gagne")*(Potentials!$E$2:$E$2000&lt;&gt;"9 - Perdu")*(Potentials!$E$2:$E$2000&lt;&gt;"10 - Gele")*(Potentials!$O$2:$O$2000=$A$2))
+SUMPRODUCT((Potentials!$F$2:$F$2000=0)*(Potentials!$B$2:$B$2000=AT712)*(Potentials!$D$2:$D$2000)*(Potentials!$E$2:$E$2000&lt;&gt;"8 - Gagne")*(Potentials!$E$2:$E$2000&lt;&gt;"9 - Perdu")*(Potentials!$E$2:$E$2000&lt;&gt;"10 - Gele")*(Potentials!$O$2:$O$2000=$A$2)))</f>
      </c>
      <c r="BA712" t="str">
        <f>Potentials!A710</f>
      </c>
      <c r="BB712" s="2" t="str">
        <f t="array" ref="BB712" aca="1" ca="1">IF($A$2="Tous",SUMPRODUCT((Potentials!$F$2:$F$2000)*(Potentials!$A$2:$A$2000=BA712)*(Potentials!$E$2:$E$2000&lt;&gt;"8 - Gagne")*(Potentials!$E$2:$E$2000&lt;&gt;"9 - Perdu")*(Potentials!$E$2:$E$2000&lt;&gt;"10 - Gele"))
+SUMPRODUCT((Potentials!$F$2:$F$2000=0)*(Potentials!$A$2:$A$2000=BA712)*(Potentials!$D$2:$D$2000)*(Potentials!$E$2:$E$2000&lt;&gt;"8 - Gagne")*(Potentials!$E$2:$E$2000&lt;&gt;"9 - Perdu")*(Potentials!$E$2:$E$2000&lt;&gt;"10 - Gele")),
SUMPRODUCT((Potentials!$F$2:$F$2000)*(Potentials!$A$2:$A$2000=BA712)*(Potentials!$E$2:$E$2000&lt;&gt;"8 - Gagne")*(Potentials!$E$2:$E$2000&lt;&gt;"9 - Perdu")*(Potentials!$E$2:$E$2000&lt;&gt;"10 - Gele")*(Potentials!$O$2:$O$2000=$A$2))
+SUMPRODUCT((Potentials!$F$2:$F$2000=0)*(Potentials!$A$2:$A$2000=BA712)*(Potentials!$D$2:$D$2000)*(Potentials!$E$2:$E$2000&lt;&gt;"8 - Gagne")*(Potentials!$E$2:$E$2000&lt;&gt;"9 - Perdu")*(Potentials!$E$2:$E$2000&lt;&gt;"10 - Gele")*(Potentials!$O$2:$O$2000=$A$2)))</f>
      </c>
    </row>
    <row r="713" spans="1:113">
      <c r="R713" t="str">
        <f>Potentials!A711</f>
      </c>
      <c r="S713" s="1" t="str">
        <f>Potentials!M711</f>
      </c>
      <c r="T713" s="47" t="str">
        <f>IF(INDEX(Potentials!$A$1:$O$1000,MATCH(R713,Potentials!$A$1:$A$1000,0),MATCH("Origine setup",Potentials!$A$1:$O$1,0))&lt;&gt;"",0,
IF($A$2="Tous",
IF(AND($R$2=0,$S$2=0,DATE(YEAR(S713),MONTH(S713),DAY(S713))&gt;=$O$6,(DATE(YEAR(S713),MONTH(S713),DAY(S713))&lt;=$O$3),LEFT(R713,3)="PRA"),1,
IF(AND($R$2&lt;&gt;0,$S$2&lt;&gt;0,DATE(YEAR(S713),MONTH(S713),DAY(S713))&gt;=$R$2,(DATE(YEAR(S713),MONTH(S713),DAY(S713))&lt;=$S$2),LEFT(R713,3)="PRA"),1,0)),
IF(AND($R$2=0,$S$2=0,DATE(YEAR(S713),MONTH(S713),DAY(S713))&gt;=$O$6,(DATE(YEAR(S713),MONTH(S713),DAY(S713))&lt;=$O$3),INDEX(Potentials!$A$1:$O$1000,MATCH(R713,Potentials!$A$1:$A$1000,0),MATCH("Groupe",Potentials!$A$1:$O$1,0))=$A$2,LEFT(R713,3)="PRA"),1,
IF(AND($R$2&lt;&gt;0,$S$2&lt;&gt;0,DATE(YEAR(S713),MONTH(S713),DAY(S713))&gt;=$R$2,(DATE(YEAR(S713),MONTH(S713),DAY(S713))&lt;=$S$2),INDEX(Potentials!$A$1:$O$1000,MATCH(R713,Potentials!$A$1:$A$1000,0),MATCH("Groupe",Potentials!$A$1:$O$1,0))=$A$2,LEFT(R713,3)="PRA"),1,0))))</f>
      </c>
      <c r="U713" s="47" t="str">
        <f>IF(T713&lt;&gt;0,SUM($T$4:T713),0)</f>
      </c>
      <c r="V713" s="1"/>
      <c r="W713" s="17"/>
      <c r="Y713" t="str">
        <f>Projects!A711</f>
      </c>
      <c r="Z713" s="1" t="str">
        <f>Projects!I711</f>
      </c>
      <c r="AA713" s="47" t="str">
        <f>IF($A$2="Tous",
IF(AND($Y$2=0,$Z$2=0,DATE(YEAR(Z713),MONTH(Z713),DAY(Z713))&gt;=$O$6,(DATE(YEAR(Z713),MONTH(Z713),DAY(Z713))&lt;=$O$3)),1,
IF(AND($Y$2&lt;&gt;0,$Z$2&lt;&gt;0,DATE(YEAR(Z713),MONTH(Z713),DAY(Z713))&gt;=$Y$2,(DATE(YEAR(Z713),MONTH(Z713),DAY(Z713))&lt;=$Z$2)),1,0)),
IF(AND($Y$2=0,$Z$2=0,DATE(YEAR(Z713),MONTH(Z713),DAY(Z713))&gt;=$O$6,(DATE(YEAR(Z713),MONTH(Z713),DAY(Z713))&lt;=$O$3),INDEX(Projects!$A$1:$O$1000,MATCH(Y713,Projects!$A$1:$A$1000,0),MATCH("Groupe",Projects!$A$1:$O$1,0))=$A$2),1,
IF(AND($Y$2&lt;&gt;0,$Z$2&lt;&gt;0,DATE(YEAR(Z713),MONTH(Z713),DAY(Z713))&gt;=$Y$2,(DATE(YEAR(Z713),MONTH(Z713),DAY(Z713))&lt;=$Z$2),INDEX(Projects!$A$1:$O$1000,MATCH(Y713,Projects!$A$1:$A$1000,0),MATCH("Groupe",Projects!$A$1:$O$1,0))=$A$2),1,0)))</f>
      </c>
      <c r="AB713" s="47" t="str">
        <f>IF(AA713&lt;&gt;0,SUM($AA$4:AA713),0)</f>
      </c>
      <c r="AC713" s="1"/>
      <c r="AD713" s="17"/>
      <c r="AF713" t="str">
        <f>Projects!A711</f>
      </c>
      <c r="AG713" s="1" t="str">
        <f>Projects!D711</f>
      </c>
      <c r="AH713" s="47" t="str">
        <f>IF($A$2="Tous",
IF(AND($AF$2=0,$AG$2=0,DATE(YEAR(AG713),MONTH(AG713),DAY(AG713))&gt;=$O$6,(DATE(YEAR(AG713),MONTH(AG713),DAY(AG713))&lt;=$O$3)),1,
IF(AND($AF$2&lt;&gt;0,$AG$2&lt;&gt;0,DATE(YEAR(AG713),MONTH(AG713),DAY(AG713))&gt;=$AF$2,(DATE(YEAR(AG713),MONTH(AG713),DAY(AG713))&lt;=$AG$2)),1,0)),
IF(AND($AF$2=0,$AG$2=0,DATE(YEAR(AG713),MONTH(AG713),DAY(AG713))&gt;=$O$6,(DATE(YEAR(AG713),MONTH(AG713),DAY(AG713))&lt;=$O$3),INDEX(Projects!$A$1:$O$1000,MATCH(AF713,Projects!$A$1:$A$1000,0),MATCH("Groupe",Projects!$A$1:$O$1,0))=$A$2),1,
IF(AND($AF$2&lt;&gt;0,$AG$2&lt;&gt;0,DATE(YEAR(AG713),MONTH(AG713),DAY(AG713))&gt;=$AF$2,(DATE(YEAR(AG713),MONTH(AG713),DAY(AG713))&lt;=$AG$2),INDEX(Projects!$A$1:$O$1000,MATCH(AF713,Projects!$A$1:$A$1000,0),MATCH("Groupe",Projects!$A$1:$O$1,0))=$A$2),1,0)))</f>
      </c>
      <c r="AI713" s="47" t="str">
        <f>IF(AH713&lt;&gt;0,SUM($AH$4:AH713),0)</f>
      </c>
      <c r="AJ713" s="1"/>
      <c r="AK713" s="17"/>
      <c r="AM713" t="str">
        <f>Potentials!A711</f>
      </c>
      <c r="AN713" s="1" t="str">
        <f>Potentials!L711</f>
      </c>
      <c r="AO713" s="47" t="str">
        <f>IF(INDEX(Potentials!$A$1:$O$1000,MATCH(R713,Potentials!$A$1:$A$1000,0),MATCH("Origine setup",Potentials!$A$1:$O$1,0))&lt;&gt;"",0,
IF($A$2="Tous",
IF(AND($AM$2=0,$AN$2=0,DATE(YEAR(AN713),MONTH(AN713),DAY(AN713))&gt;=$O$6,(DATE(YEAR(AN713),MONTH(AN713),DAY(AN713))&lt;=$O$3),INDEX(Potentials!$A$1:$O$10000,MATCH(AM713,Potentials!$A$1:$A$1000,0),MATCH("Statut",Potentials!$A$1:$O$1,0))="9 -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IF(AND($AM$2&lt;&gt;0,$AN$2&lt;&gt;0,DATE(YEAR(AN713),MONTH(AN713),DAY(AN713))&gt;=$AM$2,(DATE(YEAR(AN713),MONTH(AN713),DAY(AN713))&lt;=$AN$2),INDEX(Potentials!$A$1:$O$10000,MATCH(AM713,Potentials!$A$1:$A$1000,0),MATCH("Statut",Potentials!$A$1:$O$1,0))="9 - Perdu"),1,0)),
IF(AND($AM$2=0,$AN$2=0,DATE(YEAR(AN713),MONTH(AN713),DAY(AN713))&gt;=$O$6,(DATE(YEAR(AN713),MONTH(AN713),DAY(AN713))&lt;=$O$3),INDEX(Potentials!$A$1:$O$1000,MATCH(AM713,Potentials!$A$1:$A$1000,0),MATCH("Groupe",Potentials!$A$1:$O$1,0))=$A$2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,MATCH(AM713,Potentials!$A$1:$A$1000,0),MATCH("Groupe",Potentials!$A$1:$O$1,0))=$A$2,INDEX(Potentials!$A$1:$O$10000,MATCH(AM713,Potentials!$A$1:$A$1000,0),MATCH("Statut",Potentials!$A$1:$O$1,0))="9 - Perdu"),1,0))))</f>
      </c>
      <c r="AP713" s="47" t="str">
        <f>IF(AO713&lt;&gt;0,SUM($AO$4:AO713),0)</f>
      </c>
      <c r="AQ713" s="1"/>
      <c r="AR713" s="17"/>
      <c r="AT713" t="str">
        <f>IF(COUNTIF($AT$4:AT712,Potentials!B711)&gt;0,"",Potentials!B711)</f>
      </c>
      <c r="AU713" s="2" t="str">
        <f t="array" ref="AU713" aca="1" ca="1">IF($A$2="Tous",SUMPRODUCT((Potentials!$F$2:$F$2000)*(Potentials!$B$2:$B$2000=AT713)*(Potentials!$E$2:$E$2000&lt;&gt;"8 - Gagne")*(Potentials!$E$2:$E$2000&lt;&gt;"9 - Perdu")*(Potentials!$E$2:$E$2000&lt;&gt;"10 - Gele"))
+SUMPRODUCT((Potentials!$F$2:$F$2000=0)*(Potentials!$B$2:$B$2000=AT713)*(Potentials!$D$2:$D$2000)*(Potentials!$E$2:$E$2000&lt;&gt;"8 - Gagne")*(Potentials!$E$2:$E$2000&lt;&gt;"9 - Perdu")*(Potentials!$E$2:$E$2000&lt;&gt;"10 - Gele")),
SUMPRODUCT((Potentials!$F$2:$F$2000)*(Potentials!$B$2:$B$2000=AT713)*(Potentials!$E$2:$E$2000&lt;&gt;"8 - Gagne")*(Potentials!$E$2:$E$2000&lt;&gt;"9 - Perdu")*(Potentials!$E$2:$E$2000&lt;&gt;"10 - Gele")*(Potentials!$O$2:$O$2000=$A$2))
+SUMPRODUCT((Potentials!$F$2:$F$2000=0)*(Potentials!$B$2:$B$2000=AT713)*(Potentials!$D$2:$D$2000)*(Potentials!$E$2:$E$2000&lt;&gt;"8 - Gagne")*(Potentials!$E$2:$E$2000&lt;&gt;"9 - Perdu")*(Potentials!$E$2:$E$2000&lt;&gt;"10 - Gele")*(Potentials!$O$2:$O$2000=$A$2)))</f>
      </c>
      <c r="BA713" t="str">
        <f>Potentials!A711</f>
      </c>
      <c r="BB713" s="2" t="str">
        <f t="array" ref="BB713" aca="1" ca="1">IF($A$2="Tous",SUMPRODUCT((Potentials!$F$2:$F$2000)*(Potentials!$A$2:$A$2000=BA713)*(Potentials!$E$2:$E$2000&lt;&gt;"8 - Gagne")*(Potentials!$E$2:$E$2000&lt;&gt;"9 - Perdu")*(Potentials!$E$2:$E$2000&lt;&gt;"10 - Gele"))
+SUMPRODUCT((Potentials!$F$2:$F$2000=0)*(Potentials!$A$2:$A$2000=BA713)*(Potentials!$D$2:$D$2000)*(Potentials!$E$2:$E$2000&lt;&gt;"8 - Gagne")*(Potentials!$E$2:$E$2000&lt;&gt;"9 - Perdu")*(Potentials!$E$2:$E$2000&lt;&gt;"10 - Gele")),
SUMPRODUCT((Potentials!$F$2:$F$2000)*(Potentials!$A$2:$A$2000=BA713)*(Potentials!$E$2:$E$2000&lt;&gt;"8 - Gagne")*(Potentials!$E$2:$E$2000&lt;&gt;"9 - Perdu")*(Potentials!$E$2:$E$2000&lt;&gt;"10 - Gele")*(Potentials!$O$2:$O$2000=$A$2))
+SUMPRODUCT((Potentials!$F$2:$F$2000=0)*(Potentials!$A$2:$A$2000=BA713)*(Potentials!$D$2:$D$2000)*(Potentials!$E$2:$E$2000&lt;&gt;"8 - Gagne")*(Potentials!$E$2:$E$2000&lt;&gt;"9 - Perdu")*(Potentials!$E$2:$E$2000&lt;&gt;"10 - Gele")*(Potentials!$O$2:$O$2000=$A$2)))</f>
      </c>
    </row>
    <row r="714" spans="1:113">
      <c r="R714" t="str">
        <f>Potentials!A712</f>
      </c>
      <c r="S714" s="1" t="str">
        <f>Potentials!M712</f>
      </c>
      <c r="T714" s="47" t="str">
        <f>IF(INDEX(Potentials!$A$1:$O$1000,MATCH(R714,Potentials!$A$1:$A$1000,0),MATCH("Origine setup",Potentials!$A$1:$O$1,0))&lt;&gt;"",0,
IF($A$2="Tous",
IF(AND($R$2=0,$S$2=0,DATE(YEAR(S714),MONTH(S714),DAY(S714))&gt;=$O$6,(DATE(YEAR(S714),MONTH(S714),DAY(S714))&lt;=$O$3),LEFT(R714,3)="PRA"),1,
IF(AND($R$2&lt;&gt;0,$S$2&lt;&gt;0,DATE(YEAR(S714),MONTH(S714),DAY(S714))&gt;=$R$2,(DATE(YEAR(S714),MONTH(S714),DAY(S714))&lt;=$S$2),LEFT(R714,3)="PRA"),1,0)),
IF(AND($R$2=0,$S$2=0,DATE(YEAR(S714),MONTH(S714),DAY(S714))&gt;=$O$6,(DATE(YEAR(S714),MONTH(S714),DAY(S714))&lt;=$O$3),INDEX(Potentials!$A$1:$O$1000,MATCH(R714,Potentials!$A$1:$A$1000,0),MATCH("Groupe",Potentials!$A$1:$O$1,0))=$A$2,LEFT(R714,3)="PRA"),1,
IF(AND($R$2&lt;&gt;0,$S$2&lt;&gt;0,DATE(YEAR(S714),MONTH(S714),DAY(S714))&gt;=$R$2,(DATE(YEAR(S714),MONTH(S714),DAY(S714))&lt;=$S$2),INDEX(Potentials!$A$1:$O$1000,MATCH(R714,Potentials!$A$1:$A$1000,0),MATCH("Groupe",Potentials!$A$1:$O$1,0))=$A$2,LEFT(R714,3)="PRA"),1,0))))</f>
      </c>
      <c r="U714" s="47" t="str">
        <f>IF(T714&lt;&gt;0,SUM($T$4:T714),0)</f>
      </c>
      <c r="V714" s="1"/>
      <c r="W714" s="17"/>
      <c r="Y714" t="str">
        <f>Projects!A712</f>
      </c>
      <c r="Z714" s="1" t="str">
        <f>Projects!I712</f>
      </c>
      <c r="AA714" s="47" t="str">
        <f>IF($A$2="Tous",
IF(AND($Y$2=0,$Z$2=0,DATE(YEAR(Z714),MONTH(Z714),DAY(Z714))&gt;=$O$6,(DATE(YEAR(Z714),MONTH(Z714),DAY(Z714))&lt;=$O$3)),1,
IF(AND($Y$2&lt;&gt;0,$Z$2&lt;&gt;0,DATE(YEAR(Z714),MONTH(Z714),DAY(Z714))&gt;=$Y$2,(DATE(YEAR(Z714),MONTH(Z714),DAY(Z714))&lt;=$Z$2)),1,0)),
IF(AND($Y$2=0,$Z$2=0,DATE(YEAR(Z714),MONTH(Z714),DAY(Z714))&gt;=$O$6,(DATE(YEAR(Z714),MONTH(Z714),DAY(Z714))&lt;=$O$3),INDEX(Projects!$A$1:$O$1000,MATCH(Y714,Projects!$A$1:$A$1000,0),MATCH("Groupe",Projects!$A$1:$O$1,0))=$A$2),1,
IF(AND($Y$2&lt;&gt;0,$Z$2&lt;&gt;0,DATE(YEAR(Z714),MONTH(Z714),DAY(Z714))&gt;=$Y$2,(DATE(YEAR(Z714),MONTH(Z714),DAY(Z714))&lt;=$Z$2),INDEX(Projects!$A$1:$O$1000,MATCH(Y714,Projects!$A$1:$A$1000,0),MATCH("Groupe",Projects!$A$1:$O$1,0))=$A$2),1,0)))</f>
      </c>
      <c r="AB714" s="47" t="str">
        <f>IF(AA714&lt;&gt;0,SUM($AA$4:AA714),0)</f>
      </c>
      <c r="AC714" s="1"/>
      <c r="AD714" s="17"/>
      <c r="AF714" t="str">
        <f>Projects!A712</f>
      </c>
      <c r="AG714" s="1" t="str">
        <f>Projects!D712</f>
      </c>
      <c r="AH714" s="47" t="str">
        <f>IF($A$2="Tous",
IF(AND($AF$2=0,$AG$2=0,DATE(YEAR(AG714),MONTH(AG714),DAY(AG714))&gt;=$O$6,(DATE(YEAR(AG714),MONTH(AG714),DAY(AG714))&lt;=$O$3)),1,
IF(AND($AF$2&lt;&gt;0,$AG$2&lt;&gt;0,DATE(YEAR(AG714),MONTH(AG714),DAY(AG714))&gt;=$AF$2,(DATE(YEAR(AG714),MONTH(AG714),DAY(AG714))&lt;=$AG$2)),1,0)),
IF(AND($AF$2=0,$AG$2=0,DATE(YEAR(AG714),MONTH(AG714),DAY(AG714))&gt;=$O$6,(DATE(YEAR(AG714),MONTH(AG714),DAY(AG714))&lt;=$O$3),INDEX(Projects!$A$1:$O$1000,MATCH(AF714,Projects!$A$1:$A$1000,0),MATCH("Groupe",Projects!$A$1:$O$1,0))=$A$2),1,
IF(AND($AF$2&lt;&gt;0,$AG$2&lt;&gt;0,DATE(YEAR(AG714),MONTH(AG714),DAY(AG714))&gt;=$AF$2,(DATE(YEAR(AG714),MONTH(AG714),DAY(AG714))&lt;=$AG$2),INDEX(Projects!$A$1:$O$1000,MATCH(AF714,Projects!$A$1:$A$1000,0),MATCH("Groupe",Projects!$A$1:$O$1,0))=$A$2),1,0)))</f>
      </c>
      <c r="AI714" s="47" t="str">
        <f>IF(AH714&lt;&gt;0,SUM($AH$4:AH714),0)</f>
      </c>
      <c r="AJ714" s="1"/>
      <c r="AK714" s="17"/>
      <c r="AM714" t="str">
        <f>Potentials!A712</f>
      </c>
      <c r="AN714" s="1" t="str">
        <f>Potentials!L712</f>
      </c>
      <c r="AO714" s="47" t="str">
        <f>IF(INDEX(Potentials!$A$1:$O$1000,MATCH(R714,Potentials!$A$1:$A$1000,0),MATCH("Origine setup",Potentials!$A$1:$O$1,0))&lt;&gt;"",0,
IF($A$2="Tous",
IF(AND($AM$2=0,$AN$2=0,DATE(YEAR(AN714),MONTH(AN714),DAY(AN714))&gt;=$O$6,(DATE(YEAR(AN714),MONTH(AN714),DAY(AN714))&lt;=$O$3),INDEX(Potentials!$A$1:$O$10000,MATCH(AM714,Potentials!$A$1:$A$1000,0),MATCH("Statut",Potentials!$A$1:$O$1,0))="9 -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IF(AND($AM$2&lt;&gt;0,$AN$2&lt;&gt;0,DATE(YEAR(AN714),MONTH(AN714),DAY(AN714))&gt;=$AM$2,(DATE(YEAR(AN714),MONTH(AN714),DAY(AN714))&lt;=$AN$2),INDEX(Potentials!$A$1:$O$10000,MATCH(AM714,Potentials!$A$1:$A$1000,0),MATCH("Statut",Potentials!$A$1:$O$1,0))="9 - Perdu"),1,0)),
IF(AND($AM$2=0,$AN$2=0,DATE(YEAR(AN714),MONTH(AN714),DAY(AN714))&gt;=$O$6,(DATE(YEAR(AN714),MONTH(AN714),DAY(AN714))&lt;=$O$3),INDEX(Potentials!$A$1:$O$1000,MATCH(AM714,Potentials!$A$1:$A$1000,0),MATCH("Groupe",Potentials!$A$1:$O$1,0))=$A$2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,MATCH(AM714,Potentials!$A$1:$A$1000,0),MATCH("Groupe",Potentials!$A$1:$O$1,0))=$A$2,INDEX(Potentials!$A$1:$O$10000,MATCH(AM714,Potentials!$A$1:$A$1000,0),MATCH("Statut",Potentials!$A$1:$O$1,0))="9 - Perdu"),1,0))))</f>
      </c>
      <c r="AP714" s="47" t="str">
        <f>IF(AO714&lt;&gt;0,SUM($AO$4:AO714),0)</f>
      </c>
      <c r="AQ714" s="1"/>
      <c r="AR714" s="17"/>
      <c r="AT714" t="str">
        <f>IF(COUNTIF($AT$4:AT713,Potentials!B712)&gt;0,"",Potentials!B712)</f>
      </c>
      <c r="AU714" s="2" t="str">
        <f t="array" ref="AU714" aca="1" ca="1">IF($A$2="Tous",SUMPRODUCT((Potentials!$F$2:$F$2000)*(Potentials!$B$2:$B$2000=AT714)*(Potentials!$E$2:$E$2000&lt;&gt;"8 - Gagne")*(Potentials!$E$2:$E$2000&lt;&gt;"9 - Perdu")*(Potentials!$E$2:$E$2000&lt;&gt;"10 - Gele"))
+SUMPRODUCT((Potentials!$F$2:$F$2000=0)*(Potentials!$B$2:$B$2000=AT714)*(Potentials!$D$2:$D$2000)*(Potentials!$E$2:$E$2000&lt;&gt;"8 - Gagne")*(Potentials!$E$2:$E$2000&lt;&gt;"9 - Perdu")*(Potentials!$E$2:$E$2000&lt;&gt;"10 - Gele")),
SUMPRODUCT((Potentials!$F$2:$F$2000)*(Potentials!$B$2:$B$2000=AT714)*(Potentials!$E$2:$E$2000&lt;&gt;"8 - Gagne")*(Potentials!$E$2:$E$2000&lt;&gt;"9 - Perdu")*(Potentials!$E$2:$E$2000&lt;&gt;"10 - Gele")*(Potentials!$O$2:$O$2000=$A$2))
+SUMPRODUCT((Potentials!$F$2:$F$2000=0)*(Potentials!$B$2:$B$2000=AT714)*(Potentials!$D$2:$D$2000)*(Potentials!$E$2:$E$2000&lt;&gt;"8 - Gagne")*(Potentials!$E$2:$E$2000&lt;&gt;"9 - Perdu")*(Potentials!$E$2:$E$2000&lt;&gt;"10 - Gele")*(Potentials!$O$2:$O$2000=$A$2)))</f>
      </c>
      <c r="BA714" t="str">
        <f>Potentials!A712</f>
      </c>
      <c r="BB714" s="2" t="str">
        <f t="array" ref="BB714" aca="1" ca="1">IF($A$2="Tous",SUMPRODUCT((Potentials!$F$2:$F$2000)*(Potentials!$A$2:$A$2000=BA714)*(Potentials!$E$2:$E$2000&lt;&gt;"8 - Gagne")*(Potentials!$E$2:$E$2000&lt;&gt;"9 - Perdu")*(Potentials!$E$2:$E$2000&lt;&gt;"10 - Gele"))
+SUMPRODUCT((Potentials!$F$2:$F$2000=0)*(Potentials!$A$2:$A$2000=BA714)*(Potentials!$D$2:$D$2000)*(Potentials!$E$2:$E$2000&lt;&gt;"8 - Gagne")*(Potentials!$E$2:$E$2000&lt;&gt;"9 - Perdu")*(Potentials!$E$2:$E$2000&lt;&gt;"10 - Gele")),
SUMPRODUCT((Potentials!$F$2:$F$2000)*(Potentials!$A$2:$A$2000=BA714)*(Potentials!$E$2:$E$2000&lt;&gt;"8 - Gagne")*(Potentials!$E$2:$E$2000&lt;&gt;"9 - Perdu")*(Potentials!$E$2:$E$2000&lt;&gt;"10 - Gele")*(Potentials!$O$2:$O$2000=$A$2))
+SUMPRODUCT((Potentials!$F$2:$F$2000=0)*(Potentials!$A$2:$A$2000=BA714)*(Potentials!$D$2:$D$2000)*(Potentials!$E$2:$E$2000&lt;&gt;"8 - Gagne")*(Potentials!$E$2:$E$2000&lt;&gt;"9 - Perdu")*(Potentials!$E$2:$E$2000&lt;&gt;"10 - Gele")*(Potentials!$O$2:$O$2000=$A$2)))</f>
      </c>
    </row>
    <row r="715" spans="1:113">
      <c r="R715" t="str">
        <f>Potentials!A713</f>
      </c>
      <c r="S715" s="1" t="str">
        <f>Potentials!M713</f>
      </c>
      <c r="T715" s="47" t="str">
        <f>IF(INDEX(Potentials!$A$1:$O$1000,MATCH(R715,Potentials!$A$1:$A$1000,0),MATCH("Origine setup",Potentials!$A$1:$O$1,0))&lt;&gt;"",0,
IF($A$2="Tous",
IF(AND($R$2=0,$S$2=0,DATE(YEAR(S715),MONTH(S715),DAY(S715))&gt;=$O$6,(DATE(YEAR(S715),MONTH(S715),DAY(S715))&lt;=$O$3),LEFT(R715,3)="PRA"),1,
IF(AND($R$2&lt;&gt;0,$S$2&lt;&gt;0,DATE(YEAR(S715),MONTH(S715),DAY(S715))&gt;=$R$2,(DATE(YEAR(S715),MONTH(S715),DAY(S715))&lt;=$S$2),LEFT(R715,3)="PRA"),1,0)),
IF(AND($R$2=0,$S$2=0,DATE(YEAR(S715),MONTH(S715),DAY(S715))&gt;=$O$6,(DATE(YEAR(S715),MONTH(S715),DAY(S715))&lt;=$O$3),INDEX(Potentials!$A$1:$O$1000,MATCH(R715,Potentials!$A$1:$A$1000,0),MATCH("Groupe",Potentials!$A$1:$O$1,0))=$A$2,LEFT(R715,3)="PRA"),1,
IF(AND($R$2&lt;&gt;0,$S$2&lt;&gt;0,DATE(YEAR(S715),MONTH(S715),DAY(S715))&gt;=$R$2,(DATE(YEAR(S715),MONTH(S715),DAY(S715))&lt;=$S$2),INDEX(Potentials!$A$1:$O$1000,MATCH(R715,Potentials!$A$1:$A$1000,0),MATCH("Groupe",Potentials!$A$1:$O$1,0))=$A$2,LEFT(R715,3)="PRA"),1,0))))</f>
      </c>
      <c r="U715" s="47" t="str">
        <f>IF(T715&lt;&gt;0,SUM($T$4:T715),0)</f>
      </c>
      <c r="V715" s="1"/>
      <c r="W715" s="17"/>
      <c r="Y715" t="str">
        <f>Projects!A713</f>
      </c>
      <c r="Z715" s="1" t="str">
        <f>Projects!I713</f>
      </c>
      <c r="AA715" s="47" t="str">
        <f>IF($A$2="Tous",
IF(AND($Y$2=0,$Z$2=0,DATE(YEAR(Z715),MONTH(Z715),DAY(Z715))&gt;=$O$6,(DATE(YEAR(Z715),MONTH(Z715),DAY(Z715))&lt;=$O$3)),1,
IF(AND($Y$2&lt;&gt;0,$Z$2&lt;&gt;0,DATE(YEAR(Z715),MONTH(Z715),DAY(Z715))&gt;=$Y$2,(DATE(YEAR(Z715),MONTH(Z715),DAY(Z715))&lt;=$Z$2)),1,0)),
IF(AND($Y$2=0,$Z$2=0,DATE(YEAR(Z715),MONTH(Z715),DAY(Z715))&gt;=$O$6,(DATE(YEAR(Z715),MONTH(Z715),DAY(Z715))&lt;=$O$3),INDEX(Projects!$A$1:$O$1000,MATCH(Y715,Projects!$A$1:$A$1000,0),MATCH("Groupe",Projects!$A$1:$O$1,0))=$A$2),1,
IF(AND($Y$2&lt;&gt;0,$Z$2&lt;&gt;0,DATE(YEAR(Z715),MONTH(Z715),DAY(Z715))&gt;=$Y$2,(DATE(YEAR(Z715),MONTH(Z715),DAY(Z715))&lt;=$Z$2),INDEX(Projects!$A$1:$O$1000,MATCH(Y715,Projects!$A$1:$A$1000,0),MATCH("Groupe",Projects!$A$1:$O$1,0))=$A$2),1,0)))</f>
      </c>
      <c r="AB715" s="47" t="str">
        <f>IF(AA715&lt;&gt;0,SUM($AA$4:AA715),0)</f>
      </c>
      <c r="AC715" s="1"/>
      <c r="AD715" s="17"/>
      <c r="AF715" t="str">
        <f>Projects!A713</f>
      </c>
      <c r="AG715" s="1" t="str">
        <f>Projects!D713</f>
      </c>
      <c r="AH715" s="47" t="str">
        <f>IF($A$2="Tous",
IF(AND($AF$2=0,$AG$2=0,DATE(YEAR(AG715),MONTH(AG715),DAY(AG715))&gt;=$O$6,(DATE(YEAR(AG715),MONTH(AG715),DAY(AG715))&lt;=$O$3)),1,
IF(AND($AF$2&lt;&gt;0,$AG$2&lt;&gt;0,DATE(YEAR(AG715),MONTH(AG715),DAY(AG715))&gt;=$AF$2,(DATE(YEAR(AG715),MONTH(AG715),DAY(AG715))&lt;=$AG$2)),1,0)),
IF(AND($AF$2=0,$AG$2=0,DATE(YEAR(AG715),MONTH(AG715),DAY(AG715))&gt;=$O$6,(DATE(YEAR(AG715),MONTH(AG715),DAY(AG715))&lt;=$O$3),INDEX(Projects!$A$1:$O$1000,MATCH(AF715,Projects!$A$1:$A$1000,0),MATCH("Groupe",Projects!$A$1:$O$1,0))=$A$2),1,
IF(AND($AF$2&lt;&gt;0,$AG$2&lt;&gt;0,DATE(YEAR(AG715),MONTH(AG715),DAY(AG715))&gt;=$AF$2,(DATE(YEAR(AG715),MONTH(AG715),DAY(AG715))&lt;=$AG$2),INDEX(Projects!$A$1:$O$1000,MATCH(AF715,Projects!$A$1:$A$1000,0),MATCH("Groupe",Projects!$A$1:$O$1,0))=$A$2),1,0)))</f>
      </c>
      <c r="AI715" s="47" t="str">
        <f>IF(AH715&lt;&gt;0,SUM($AH$4:AH715),0)</f>
      </c>
      <c r="AJ715" s="1"/>
      <c r="AK715" s="17"/>
      <c r="AM715" t="str">
        <f>Potentials!A713</f>
      </c>
      <c r="AN715" s="1" t="str">
        <f>Potentials!L713</f>
      </c>
      <c r="AO715" s="47" t="str">
        <f>IF(INDEX(Potentials!$A$1:$O$1000,MATCH(R715,Potentials!$A$1:$A$1000,0),MATCH("Origine setup",Potentials!$A$1:$O$1,0))&lt;&gt;"",0,
IF($A$2="Tous",
IF(AND($AM$2=0,$AN$2=0,DATE(YEAR(AN715),MONTH(AN715),DAY(AN715))&gt;=$O$6,(DATE(YEAR(AN715),MONTH(AN715),DAY(AN715))&lt;=$O$3),INDEX(Potentials!$A$1:$O$10000,MATCH(AM715,Potentials!$A$1:$A$1000,0),MATCH("Statut",Potentials!$A$1:$O$1,0))="9 -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IF(AND($AM$2&lt;&gt;0,$AN$2&lt;&gt;0,DATE(YEAR(AN715),MONTH(AN715),DAY(AN715))&gt;=$AM$2,(DATE(YEAR(AN715),MONTH(AN715),DAY(AN715))&lt;=$AN$2),INDEX(Potentials!$A$1:$O$10000,MATCH(AM715,Potentials!$A$1:$A$1000,0),MATCH("Statut",Potentials!$A$1:$O$1,0))="9 - Perdu"),1,0)),
IF(AND($AM$2=0,$AN$2=0,DATE(YEAR(AN715),MONTH(AN715),DAY(AN715))&gt;=$O$6,(DATE(YEAR(AN715),MONTH(AN715),DAY(AN715))&lt;=$O$3),INDEX(Potentials!$A$1:$O$1000,MATCH(AM715,Potentials!$A$1:$A$1000,0),MATCH("Groupe",Potentials!$A$1:$O$1,0))=$A$2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,MATCH(AM715,Potentials!$A$1:$A$1000,0),MATCH("Groupe",Potentials!$A$1:$O$1,0))=$A$2,INDEX(Potentials!$A$1:$O$10000,MATCH(AM715,Potentials!$A$1:$A$1000,0),MATCH("Statut",Potentials!$A$1:$O$1,0))="9 - Perdu"),1,0))))</f>
      </c>
      <c r="AP715" s="47" t="str">
        <f>IF(AO715&lt;&gt;0,SUM($AO$4:AO715),0)</f>
      </c>
      <c r="AQ715" s="1"/>
      <c r="AR715" s="17"/>
      <c r="AT715" t="str">
        <f>IF(COUNTIF($AT$4:AT714,Potentials!B713)&gt;0,"",Potentials!B713)</f>
      </c>
      <c r="AU715" s="2" t="str">
        <f t="array" ref="AU715" aca="1" ca="1">IF($A$2="Tous",SUMPRODUCT((Potentials!$F$2:$F$2000)*(Potentials!$B$2:$B$2000=AT715)*(Potentials!$E$2:$E$2000&lt;&gt;"8 - Gagne")*(Potentials!$E$2:$E$2000&lt;&gt;"9 - Perdu")*(Potentials!$E$2:$E$2000&lt;&gt;"10 - Gele"))
+SUMPRODUCT((Potentials!$F$2:$F$2000=0)*(Potentials!$B$2:$B$2000=AT715)*(Potentials!$D$2:$D$2000)*(Potentials!$E$2:$E$2000&lt;&gt;"8 - Gagne")*(Potentials!$E$2:$E$2000&lt;&gt;"9 - Perdu")*(Potentials!$E$2:$E$2000&lt;&gt;"10 - Gele")),
SUMPRODUCT((Potentials!$F$2:$F$2000)*(Potentials!$B$2:$B$2000=AT715)*(Potentials!$E$2:$E$2000&lt;&gt;"8 - Gagne")*(Potentials!$E$2:$E$2000&lt;&gt;"9 - Perdu")*(Potentials!$E$2:$E$2000&lt;&gt;"10 - Gele")*(Potentials!$O$2:$O$2000=$A$2))
+SUMPRODUCT((Potentials!$F$2:$F$2000=0)*(Potentials!$B$2:$B$2000=AT715)*(Potentials!$D$2:$D$2000)*(Potentials!$E$2:$E$2000&lt;&gt;"8 - Gagne")*(Potentials!$E$2:$E$2000&lt;&gt;"9 - Perdu")*(Potentials!$E$2:$E$2000&lt;&gt;"10 - Gele")*(Potentials!$O$2:$O$2000=$A$2)))</f>
      </c>
      <c r="BA715" t="str">
        <f>Potentials!A713</f>
      </c>
      <c r="BB715" s="2" t="str">
        <f t="array" ref="BB715" aca="1" ca="1">IF($A$2="Tous",SUMPRODUCT((Potentials!$F$2:$F$2000)*(Potentials!$A$2:$A$2000=BA715)*(Potentials!$E$2:$E$2000&lt;&gt;"8 - Gagne")*(Potentials!$E$2:$E$2000&lt;&gt;"9 - Perdu")*(Potentials!$E$2:$E$2000&lt;&gt;"10 - Gele"))
+SUMPRODUCT((Potentials!$F$2:$F$2000=0)*(Potentials!$A$2:$A$2000=BA715)*(Potentials!$D$2:$D$2000)*(Potentials!$E$2:$E$2000&lt;&gt;"8 - Gagne")*(Potentials!$E$2:$E$2000&lt;&gt;"9 - Perdu")*(Potentials!$E$2:$E$2000&lt;&gt;"10 - Gele")),
SUMPRODUCT((Potentials!$F$2:$F$2000)*(Potentials!$A$2:$A$2000=BA715)*(Potentials!$E$2:$E$2000&lt;&gt;"8 - Gagne")*(Potentials!$E$2:$E$2000&lt;&gt;"9 - Perdu")*(Potentials!$E$2:$E$2000&lt;&gt;"10 - Gele")*(Potentials!$O$2:$O$2000=$A$2))
+SUMPRODUCT((Potentials!$F$2:$F$2000=0)*(Potentials!$A$2:$A$2000=BA715)*(Potentials!$D$2:$D$2000)*(Potentials!$E$2:$E$2000&lt;&gt;"8 - Gagne")*(Potentials!$E$2:$E$2000&lt;&gt;"9 - Perdu")*(Potentials!$E$2:$E$2000&lt;&gt;"10 - Gele")*(Potentials!$O$2:$O$2000=$A$2)))</f>
      </c>
    </row>
    <row r="716" spans="1:113">
      <c r="R716" t="str">
        <f>Potentials!A714</f>
      </c>
      <c r="S716" s="1" t="str">
        <f>Potentials!M714</f>
      </c>
      <c r="T716" s="47" t="str">
        <f>IF(INDEX(Potentials!$A$1:$O$1000,MATCH(R716,Potentials!$A$1:$A$1000,0),MATCH("Origine setup",Potentials!$A$1:$O$1,0))&lt;&gt;"",0,
IF($A$2="Tous",
IF(AND($R$2=0,$S$2=0,DATE(YEAR(S716),MONTH(S716),DAY(S716))&gt;=$O$6,(DATE(YEAR(S716),MONTH(S716),DAY(S716))&lt;=$O$3),LEFT(R716,3)="PRA"),1,
IF(AND($R$2&lt;&gt;0,$S$2&lt;&gt;0,DATE(YEAR(S716),MONTH(S716),DAY(S716))&gt;=$R$2,(DATE(YEAR(S716),MONTH(S716),DAY(S716))&lt;=$S$2),LEFT(R716,3)="PRA"),1,0)),
IF(AND($R$2=0,$S$2=0,DATE(YEAR(S716),MONTH(S716),DAY(S716))&gt;=$O$6,(DATE(YEAR(S716),MONTH(S716),DAY(S716))&lt;=$O$3),INDEX(Potentials!$A$1:$O$1000,MATCH(R716,Potentials!$A$1:$A$1000,0),MATCH("Groupe",Potentials!$A$1:$O$1,0))=$A$2,LEFT(R716,3)="PRA"),1,
IF(AND($R$2&lt;&gt;0,$S$2&lt;&gt;0,DATE(YEAR(S716),MONTH(S716),DAY(S716))&gt;=$R$2,(DATE(YEAR(S716),MONTH(S716),DAY(S716))&lt;=$S$2),INDEX(Potentials!$A$1:$O$1000,MATCH(R716,Potentials!$A$1:$A$1000,0),MATCH("Groupe",Potentials!$A$1:$O$1,0))=$A$2,LEFT(R716,3)="PRA"),1,0))))</f>
      </c>
      <c r="U716" s="47" t="str">
        <f>IF(T716&lt;&gt;0,SUM($T$4:T716),0)</f>
      </c>
      <c r="V716" s="1"/>
      <c r="W716" s="17"/>
      <c r="Y716" t="str">
        <f>Projects!A714</f>
      </c>
      <c r="Z716" s="1" t="str">
        <f>Projects!I714</f>
      </c>
      <c r="AA716" s="47" t="str">
        <f>IF($A$2="Tous",
IF(AND($Y$2=0,$Z$2=0,DATE(YEAR(Z716),MONTH(Z716),DAY(Z716))&gt;=$O$6,(DATE(YEAR(Z716),MONTH(Z716),DAY(Z716))&lt;=$O$3)),1,
IF(AND($Y$2&lt;&gt;0,$Z$2&lt;&gt;0,DATE(YEAR(Z716),MONTH(Z716),DAY(Z716))&gt;=$Y$2,(DATE(YEAR(Z716),MONTH(Z716),DAY(Z716))&lt;=$Z$2)),1,0)),
IF(AND($Y$2=0,$Z$2=0,DATE(YEAR(Z716),MONTH(Z716),DAY(Z716))&gt;=$O$6,(DATE(YEAR(Z716),MONTH(Z716),DAY(Z716))&lt;=$O$3),INDEX(Projects!$A$1:$O$1000,MATCH(Y716,Projects!$A$1:$A$1000,0),MATCH("Groupe",Projects!$A$1:$O$1,0))=$A$2),1,
IF(AND($Y$2&lt;&gt;0,$Z$2&lt;&gt;0,DATE(YEAR(Z716),MONTH(Z716),DAY(Z716))&gt;=$Y$2,(DATE(YEAR(Z716),MONTH(Z716),DAY(Z716))&lt;=$Z$2),INDEX(Projects!$A$1:$O$1000,MATCH(Y716,Projects!$A$1:$A$1000,0),MATCH("Groupe",Projects!$A$1:$O$1,0))=$A$2),1,0)))</f>
      </c>
      <c r="AB716" s="47" t="str">
        <f>IF(AA716&lt;&gt;0,SUM($AA$4:AA716),0)</f>
      </c>
      <c r="AC716" s="1"/>
      <c r="AD716" s="17"/>
      <c r="AF716" t="str">
        <f>Projects!A714</f>
      </c>
      <c r="AG716" s="1" t="str">
        <f>Projects!D714</f>
      </c>
      <c r="AH716" s="47" t="str">
        <f>IF($A$2="Tous",
IF(AND($AF$2=0,$AG$2=0,DATE(YEAR(AG716),MONTH(AG716),DAY(AG716))&gt;=$O$6,(DATE(YEAR(AG716),MONTH(AG716),DAY(AG716))&lt;=$O$3)),1,
IF(AND($AF$2&lt;&gt;0,$AG$2&lt;&gt;0,DATE(YEAR(AG716),MONTH(AG716),DAY(AG716))&gt;=$AF$2,(DATE(YEAR(AG716),MONTH(AG716),DAY(AG716))&lt;=$AG$2)),1,0)),
IF(AND($AF$2=0,$AG$2=0,DATE(YEAR(AG716),MONTH(AG716),DAY(AG716))&gt;=$O$6,(DATE(YEAR(AG716),MONTH(AG716),DAY(AG716))&lt;=$O$3),INDEX(Projects!$A$1:$O$1000,MATCH(AF716,Projects!$A$1:$A$1000,0),MATCH("Groupe",Projects!$A$1:$O$1,0))=$A$2),1,
IF(AND($AF$2&lt;&gt;0,$AG$2&lt;&gt;0,DATE(YEAR(AG716),MONTH(AG716),DAY(AG716))&gt;=$AF$2,(DATE(YEAR(AG716),MONTH(AG716),DAY(AG716))&lt;=$AG$2),INDEX(Projects!$A$1:$O$1000,MATCH(AF716,Projects!$A$1:$A$1000,0),MATCH("Groupe",Projects!$A$1:$O$1,0))=$A$2),1,0)))</f>
      </c>
      <c r="AI716" s="47" t="str">
        <f>IF(AH716&lt;&gt;0,SUM($AH$4:AH716),0)</f>
      </c>
      <c r="AJ716" s="1"/>
      <c r="AK716" s="17"/>
      <c r="AM716" t="str">
        <f>Potentials!A714</f>
      </c>
      <c r="AN716" s="1" t="str">
        <f>Potentials!L714</f>
      </c>
      <c r="AO716" s="47" t="str">
        <f>IF(INDEX(Potentials!$A$1:$O$1000,MATCH(R716,Potentials!$A$1:$A$1000,0),MATCH("Origine setup",Potentials!$A$1:$O$1,0))&lt;&gt;"",0,
IF($A$2="Tous",
IF(AND($AM$2=0,$AN$2=0,DATE(YEAR(AN716),MONTH(AN716),DAY(AN716))&gt;=$O$6,(DATE(YEAR(AN716),MONTH(AN716),DAY(AN716))&lt;=$O$3),INDEX(Potentials!$A$1:$O$10000,MATCH(AM716,Potentials!$A$1:$A$1000,0),MATCH("Statut",Potentials!$A$1:$O$1,0))="9 -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IF(AND($AM$2&lt;&gt;0,$AN$2&lt;&gt;0,DATE(YEAR(AN716),MONTH(AN716),DAY(AN716))&gt;=$AM$2,(DATE(YEAR(AN716),MONTH(AN716),DAY(AN716))&lt;=$AN$2),INDEX(Potentials!$A$1:$O$10000,MATCH(AM716,Potentials!$A$1:$A$1000,0),MATCH("Statut",Potentials!$A$1:$O$1,0))="9 - Perdu"),1,0)),
IF(AND($AM$2=0,$AN$2=0,DATE(YEAR(AN716),MONTH(AN716),DAY(AN716))&gt;=$O$6,(DATE(YEAR(AN716),MONTH(AN716),DAY(AN716))&lt;=$O$3),INDEX(Potentials!$A$1:$O$1000,MATCH(AM716,Potentials!$A$1:$A$1000,0),MATCH("Groupe",Potentials!$A$1:$O$1,0))=$A$2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,MATCH(AM716,Potentials!$A$1:$A$1000,0),MATCH("Groupe",Potentials!$A$1:$O$1,0))=$A$2,INDEX(Potentials!$A$1:$O$10000,MATCH(AM716,Potentials!$A$1:$A$1000,0),MATCH("Statut",Potentials!$A$1:$O$1,0))="9 - Perdu"),1,0))))</f>
      </c>
      <c r="AP716" s="47" t="str">
        <f>IF(AO716&lt;&gt;0,SUM($AO$4:AO716),0)</f>
      </c>
      <c r="AQ716" s="1"/>
      <c r="AR716" s="17"/>
      <c r="AT716" t="str">
        <f>IF(COUNTIF($AT$4:AT715,Potentials!B714)&gt;0,"",Potentials!B714)</f>
      </c>
      <c r="AU716" s="2" t="str">
        <f t="array" ref="AU716" aca="1" ca="1">IF($A$2="Tous",SUMPRODUCT((Potentials!$F$2:$F$2000)*(Potentials!$B$2:$B$2000=AT716)*(Potentials!$E$2:$E$2000&lt;&gt;"8 - Gagne")*(Potentials!$E$2:$E$2000&lt;&gt;"9 - Perdu")*(Potentials!$E$2:$E$2000&lt;&gt;"10 - Gele"))
+SUMPRODUCT((Potentials!$F$2:$F$2000=0)*(Potentials!$B$2:$B$2000=AT716)*(Potentials!$D$2:$D$2000)*(Potentials!$E$2:$E$2000&lt;&gt;"8 - Gagne")*(Potentials!$E$2:$E$2000&lt;&gt;"9 - Perdu")*(Potentials!$E$2:$E$2000&lt;&gt;"10 - Gele")),
SUMPRODUCT((Potentials!$F$2:$F$2000)*(Potentials!$B$2:$B$2000=AT716)*(Potentials!$E$2:$E$2000&lt;&gt;"8 - Gagne")*(Potentials!$E$2:$E$2000&lt;&gt;"9 - Perdu")*(Potentials!$E$2:$E$2000&lt;&gt;"10 - Gele")*(Potentials!$O$2:$O$2000=$A$2))
+SUMPRODUCT((Potentials!$F$2:$F$2000=0)*(Potentials!$B$2:$B$2000=AT716)*(Potentials!$D$2:$D$2000)*(Potentials!$E$2:$E$2000&lt;&gt;"8 - Gagne")*(Potentials!$E$2:$E$2000&lt;&gt;"9 - Perdu")*(Potentials!$E$2:$E$2000&lt;&gt;"10 - Gele")*(Potentials!$O$2:$O$2000=$A$2)))</f>
      </c>
      <c r="BA716" t="str">
        <f>Potentials!A714</f>
      </c>
      <c r="BB716" s="2" t="str">
        <f t="array" ref="BB716" aca="1" ca="1">IF($A$2="Tous",SUMPRODUCT((Potentials!$F$2:$F$2000)*(Potentials!$A$2:$A$2000=BA716)*(Potentials!$E$2:$E$2000&lt;&gt;"8 - Gagne")*(Potentials!$E$2:$E$2000&lt;&gt;"9 - Perdu")*(Potentials!$E$2:$E$2000&lt;&gt;"10 - Gele"))
+SUMPRODUCT((Potentials!$F$2:$F$2000=0)*(Potentials!$A$2:$A$2000=BA716)*(Potentials!$D$2:$D$2000)*(Potentials!$E$2:$E$2000&lt;&gt;"8 - Gagne")*(Potentials!$E$2:$E$2000&lt;&gt;"9 - Perdu")*(Potentials!$E$2:$E$2000&lt;&gt;"10 - Gele")),
SUMPRODUCT((Potentials!$F$2:$F$2000)*(Potentials!$A$2:$A$2000=BA716)*(Potentials!$E$2:$E$2000&lt;&gt;"8 - Gagne")*(Potentials!$E$2:$E$2000&lt;&gt;"9 - Perdu")*(Potentials!$E$2:$E$2000&lt;&gt;"10 - Gele")*(Potentials!$O$2:$O$2000=$A$2))
+SUMPRODUCT((Potentials!$F$2:$F$2000=0)*(Potentials!$A$2:$A$2000=BA716)*(Potentials!$D$2:$D$2000)*(Potentials!$E$2:$E$2000&lt;&gt;"8 - Gagne")*(Potentials!$E$2:$E$2000&lt;&gt;"9 - Perdu")*(Potentials!$E$2:$E$2000&lt;&gt;"10 - Gele")*(Potentials!$O$2:$O$2000=$A$2)))</f>
      </c>
    </row>
    <row r="717" spans="1:113">
      <c r="R717" t="str">
        <f>Potentials!A715</f>
      </c>
      <c r="S717" s="1" t="str">
        <f>Potentials!M715</f>
      </c>
      <c r="T717" s="47" t="str">
        <f>IF(INDEX(Potentials!$A$1:$O$1000,MATCH(R717,Potentials!$A$1:$A$1000,0),MATCH("Origine setup",Potentials!$A$1:$O$1,0))&lt;&gt;"",0,
IF($A$2="Tous",
IF(AND($R$2=0,$S$2=0,DATE(YEAR(S717),MONTH(S717),DAY(S717))&gt;=$O$6,(DATE(YEAR(S717),MONTH(S717),DAY(S717))&lt;=$O$3),LEFT(R717,3)="PRA"),1,
IF(AND($R$2&lt;&gt;0,$S$2&lt;&gt;0,DATE(YEAR(S717),MONTH(S717),DAY(S717))&gt;=$R$2,(DATE(YEAR(S717),MONTH(S717),DAY(S717))&lt;=$S$2),LEFT(R717,3)="PRA"),1,0)),
IF(AND($R$2=0,$S$2=0,DATE(YEAR(S717),MONTH(S717),DAY(S717))&gt;=$O$6,(DATE(YEAR(S717),MONTH(S717),DAY(S717))&lt;=$O$3),INDEX(Potentials!$A$1:$O$1000,MATCH(R717,Potentials!$A$1:$A$1000,0),MATCH("Groupe",Potentials!$A$1:$O$1,0))=$A$2,LEFT(R717,3)="PRA"),1,
IF(AND($R$2&lt;&gt;0,$S$2&lt;&gt;0,DATE(YEAR(S717),MONTH(S717),DAY(S717))&gt;=$R$2,(DATE(YEAR(S717),MONTH(S717),DAY(S717))&lt;=$S$2),INDEX(Potentials!$A$1:$O$1000,MATCH(R717,Potentials!$A$1:$A$1000,0),MATCH("Groupe",Potentials!$A$1:$O$1,0))=$A$2,LEFT(R717,3)="PRA"),1,0))))</f>
      </c>
      <c r="U717" s="47" t="str">
        <f>IF(T717&lt;&gt;0,SUM($T$4:T717),0)</f>
      </c>
      <c r="V717" s="1"/>
      <c r="W717" s="17"/>
      <c r="Y717" t="str">
        <f>Projects!A715</f>
      </c>
      <c r="Z717" s="1" t="str">
        <f>Projects!I715</f>
      </c>
      <c r="AA717" s="47" t="str">
        <f>IF($A$2="Tous",
IF(AND($Y$2=0,$Z$2=0,DATE(YEAR(Z717),MONTH(Z717),DAY(Z717))&gt;=$O$6,(DATE(YEAR(Z717),MONTH(Z717),DAY(Z717))&lt;=$O$3)),1,
IF(AND($Y$2&lt;&gt;0,$Z$2&lt;&gt;0,DATE(YEAR(Z717),MONTH(Z717),DAY(Z717))&gt;=$Y$2,(DATE(YEAR(Z717),MONTH(Z717),DAY(Z717))&lt;=$Z$2)),1,0)),
IF(AND($Y$2=0,$Z$2=0,DATE(YEAR(Z717),MONTH(Z717),DAY(Z717))&gt;=$O$6,(DATE(YEAR(Z717),MONTH(Z717),DAY(Z717))&lt;=$O$3),INDEX(Projects!$A$1:$O$1000,MATCH(Y717,Projects!$A$1:$A$1000,0),MATCH("Groupe",Projects!$A$1:$O$1,0))=$A$2),1,
IF(AND($Y$2&lt;&gt;0,$Z$2&lt;&gt;0,DATE(YEAR(Z717),MONTH(Z717),DAY(Z717))&gt;=$Y$2,(DATE(YEAR(Z717),MONTH(Z717),DAY(Z717))&lt;=$Z$2),INDEX(Projects!$A$1:$O$1000,MATCH(Y717,Projects!$A$1:$A$1000,0),MATCH("Groupe",Projects!$A$1:$O$1,0))=$A$2),1,0)))</f>
      </c>
      <c r="AB717" s="47" t="str">
        <f>IF(AA717&lt;&gt;0,SUM($AA$4:AA717),0)</f>
      </c>
      <c r="AC717" s="1"/>
      <c r="AD717" s="17"/>
      <c r="AF717" t="str">
        <f>Projects!A715</f>
      </c>
      <c r="AG717" s="1" t="str">
        <f>Projects!D715</f>
      </c>
      <c r="AH717" s="47" t="str">
        <f>IF($A$2="Tous",
IF(AND($AF$2=0,$AG$2=0,DATE(YEAR(AG717),MONTH(AG717),DAY(AG717))&gt;=$O$6,(DATE(YEAR(AG717),MONTH(AG717),DAY(AG717))&lt;=$O$3)),1,
IF(AND($AF$2&lt;&gt;0,$AG$2&lt;&gt;0,DATE(YEAR(AG717),MONTH(AG717),DAY(AG717))&gt;=$AF$2,(DATE(YEAR(AG717),MONTH(AG717),DAY(AG717))&lt;=$AG$2)),1,0)),
IF(AND($AF$2=0,$AG$2=0,DATE(YEAR(AG717),MONTH(AG717),DAY(AG717))&gt;=$O$6,(DATE(YEAR(AG717),MONTH(AG717),DAY(AG717))&lt;=$O$3),INDEX(Projects!$A$1:$O$1000,MATCH(AF717,Projects!$A$1:$A$1000,0),MATCH("Groupe",Projects!$A$1:$O$1,0))=$A$2),1,
IF(AND($AF$2&lt;&gt;0,$AG$2&lt;&gt;0,DATE(YEAR(AG717),MONTH(AG717),DAY(AG717))&gt;=$AF$2,(DATE(YEAR(AG717),MONTH(AG717),DAY(AG717))&lt;=$AG$2),INDEX(Projects!$A$1:$O$1000,MATCH(AF717,Projects!$A$1:$A$1000,0),MATCH("Groupe",Projects!$A$1:$O$1,0))=$A$2),1,0)))</f>
      </c>
      <c r="AI717" s="47" t="str">
        <f>IF(AH717&lt;&gt;0,SUM($AH$4:AH717),0)</f>
      </c>
      <c r="AJ717" s="1"/>
      <c r="AK717" s="17"/>
      <c r="AM717" t="str">
        <f>Potentials!A715</f>
      </c>
      <c r="AN717" s="1" t="str">
        <f>Potentials!L715</f>
      </c>
      <c r="AO717" s="47" t="str">
        <f>IF(INDEX(Potentials!$A$1:$O$1000,MATCH(R717,Potentials!$A$1:$A$1000,0),MATCH("Origine setup",Potentials!$A$1:$O$1,0))&lt;&gt;"",0,
IF($A$2="Tous",
IF(AND($AM$2=0,$AN$2=0,DATE(YEAR(AN717),MONTH(AN717),DAY(AN717))&gt;=$O$6,(DATE(YEAR(AN717),MONTH(AN717),DAY(AN717))&lt;=$O$3),INDEX(Potentials!$A$1:$O$10000,MATCH(AM717,Potentials!$A$1:$A$1000,0),MATCH("Statut",Potentials!$A$1:$O$1,0))="9 -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IF(AND($AM$2&lt;&gt;0,$AN$2&lt;&gt;0,DATE(YEAR(AN717),MONTH(AN717),DAY(AN717))&gt;=$AM$2,(DATE(YEAR(AN717),MONTH(AN717),DAY(AN717))&lt;=$AN$2),INDEX(Potentials!$A$1:$O$10000,MATCH(AM717,Potentials!$A$1:$A$1000,0),MATCH("Statut",Potentials!$A$1:$O$1,0))="9 - Perdu"),1,0)),
IF(AND($AM$2=0,$AN$2=0,DATE(YEAR(AN717),MONTH(AN717),DAY(AN717))&gt;=$O$6,(DATE(YEAR(AN717),MONTH(AN717),DAY(AN717))&lt;=$O$3),INDEX(Potentials!$A$1:$O$1000,MATCH(AM717,Potentials!$A$1:$A$1000,0),MATCH("Groupe",Potentials!$A$1:$O$1,0))=$A$2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,MATCH(AM717,Potentials!$A$1:$A$1000,0),MATCH("Groupe",Potentials!$A$1:$O$1,0))=$A$2,INDEX(Potentials!$A$1:$O$10000,MATCH(AM717,Potentials!$A$1:$A$1000,0),MATCH("Statut",Potentials!$A$1:$O$1,0))="9 - Perdu"),1,0))))</f>
      </c>
      <c r="AP717" s="47" t="str">
        <f>IF(AO717&lt;&gt;0,SUM($AO$4:AO717),0)</f>
      </c>
      <c r="AQ717" s="1"/>
      <c r="AR717" s="17"/>
      <c r="AT717" t="str">
        <f>IF(COUNTIF($AT$4:AT716,Potentials!B715)&gt;0,"",Potentials!B715)</f>
      </c>
      <c r="AU717" s="2" t="str">
        <f t="array" ref="AU717" aca="1" ca="1">IF($A$2="Tous",SUMPRODUCT((Potentials!$F$2:$F$2000)*(Potentials!$B$2:$B$2000=AT717)*(Potentials!$E$2:$E$2000&lt;&gt;"8 - Gagne")*(Potentials!$E$2:$E$2000&lt;&gt;"9 - Perdu")*(Potentials!$E$2:$E$2000&lt;&gt;"10 - Gele"))
+SUMPRODUCT((Potentials!$F$2:$F$2000=0)*(Potentials!$B$2:$B$2000=AT717)*(Potentials!$D$2:$D$2000)*(Potentials!$E$2:$E$2000&lt;&gt;"8 - Gagne")*(Potentials!$E$2:$E$2000&lt;&gt;"9 - Perdu")*(Potentials!$E$2:$E$2000&lt;&gt;"10 - Gele")),
SUMPRODUCT((Potentials!$F$2:$F$2000)*(Potentials!$B$2:$B$2000=AT717)*(Potentials!$E$2:$E$2000&lt;&gt;"8 - Gagne")*(Potentials!$E$2:$E$2000&lt;&gt;"9 - Perdu")*(Potentials!$E$2:$E$2000&lt;&gt;"10 - Gele")*(Potentials!$O$2:$O$2000=$A$2))
+SUMPRODUCT((Potentials!$F$2:$F$2000=0)*(Potentials!$B$2:$B$2000=AT717)*(Potentials!$D$2:$D$2000)*(Potentials!$E$2:$E$2000&lt;&gt;"8 - Gagne")*(Potentials!$E$2:$E$2000&lt;&gt;"9 - Perdu")*(Potentials!$E$2:$E$2000&lt;&gt;"10 - Gele")*(Potentials!$O$2:$O$2000=$A$2)))</f>
      </c>
      <c r="BA717" t="str">
        <f>Potentials!A715</f>
      </c>
      <c r="BB717" s="2" t="str">
        <f t="array" ref="BB717" aca="1" ca="1">IF($A$2="Tous",SUMPRODUCT((Potentials!$F$2:$F$2000)*(Potentials!$A$2:$A$2000=BA717)*(Potentials!$E$2:$E$2000&lt;&gt;"8 - Gagne")*(Potentials!$E$2:$E$2000&lt;&gt;"9 - Perdu")*(Potentials!$E$2:$E$2000&lt;&gt;"10 - Gele"))
+SUMPRODUCT((Potentials!$F$2:$F$2000=0)*(Potentials!$A$2:$A$2000=BA717)*(Potentials!$D$2:$D$2000)*(Potentials!$E$2:$E$2000&lt;&gt;"8 - Gagne")*(Potentials!$E$2:$E$2000&lt;&gt;"9 - Perdu")*(Potentials!$E$2:$E$2000&lt;&gt;"10 - Gele")),
SUMPRODUCT((Potentials!$F$2:$F$2000)*(Potentials!$A$2:$A$2000=BA717)*(Potentials!$E$2:$E$2000&lt;&gt;"8 - Gagne")*(Potentials!$E$2:$E$2000&lt;&gt;"9 - Perdu")*(Potentials!$E$2:$E$2000&lt;&gt;"10 - Gele")*(Potentials!$O$2:$O$2000=$A$2))
+SUMPRODUCT((Potentials!$F$2:$F$2000=0)*(Potentials!$A$2:$A$2000=BA717)*(Potentials!$D$2:$D$2000)*(Potentials!$E$2:$E$2000&lt;&gt;"8 - Gagne")*(Potentials!$E$2:$E$2000&lt;&gt;"9 - Perdu")*(Potentials!$E$2:$E$2000&lt;&gt;"10 - Gele")*(Potentials!$O$2:$O$2000=$A$2)))</f>
      </c>
    </row>
    <row r="718" spans="1:113">
      <c r="R718" t="str">
        <f>Potentials!A716</f>
      </c>
      <c r="S718" s="1" t="str">
        <f>Potentials!M716</f>
      </c>
      <c r="T718" s="47" t="str">
        <f>IF(INDEX(Potentials!$A$1:$O$1000,MATCH(R718,Potentials!$A$1:$A$1000,0),MATCH("Origine setup",Potentials!$A$1:$O$1,0))&lt;&gt;"",0,
IF($A$2="Tous",
IF(AND($R$2=0,$S$2=0,DATE(YEAR(S718),MONTH(S718),DAY(S718))&gt;=$O$6,(DATE(YEAR(S718),MONTH(S718),DAY(S718))&lt;=$O$3),LEFT(R718,3)="PRA"),1,
IF(AND($R$2&lt;&gt;0,$S$2&lt;&gt;0,DATE(YEAR(S718),MONTH(S718),DAY(S718))&gt;=$R$2,(DATE(YEAR(S718),MONTH(S718),DAY(S718))&lt;=$S$2),LEFT(R718,3)="PRA"),1,0)),
IF(AND($R$2=0,$S$2=0,DATE(YEAR(S718),MONTH(S718),DAY(S718))&gt;=$O$6,(DATE(YEAR(S718),MONTH(S718),DAY(S718))&lt;=$O$3),INDEX(Potentials!$A$1:$O$1000,MATCH(R718,Potentials!$A$1:$A$1000,0),MATCH("Groupe",Potentials!$A$1:$O$1,0))=$A$2,LEFT(R718,3)="PRA"),1,
IF(AND($R$2&lt;&gt;0,$S$2&lt;&gt;0,DATE(YEAR(S718),MONTH(S718),DAY(S718))&gt;=$R$2,(DATE(YEAR(S718),MONTH(S718),DAY(S718))&lt;=$S$2),INDEX(Potentials!$A$1:$O$1000,MATCH(R718,Potentials!$A$1:$A$1000,0),MATCH("Groupe",Potentials!$A$1:$O$1,0))=$A$2,LEFT(R718,3)="PRA"),1,0))))</f>
      </c>
      <c r="U718" s="47" t="str">
        <f>IF(T718&lt;&gt;0,SUM($T$4:T718),0)</f>
      </c>
      <c r="V718" s="1"/>
      <c r="W718" s="17"/>
      <c r="Y718" t="str">
        <f>Projects!A716</f>
      </c>
      <c r="Z718" s="1" t="str">
        <f>Projects!I716</f>
      </c>
      <c r="AA718" s="47" t="str">
        <f>IF($A$2="Tous",
IF(AND($Y$2=0,$Z$2=0,DATE(YEAR(Z718),MONTH(Z718),DAY(Z718))&gt;=$O$6,(DATE(YEAR(Z718),MONTH(Z718),DAY(Z718))&lt;=$O$3)),1,
IF(AND($Y$2&lt;&gt;0,$Z$2&lt;&gt;0,DATE(YEAR(Z718),MONTH(Z718),DAY(Z718))&gt;=$Y$2,(DATE(YEAR(Z718),MONTH(Z718),DAY(Z718))&lt;=$Z$2)),1,0)),
IF(AND($Y$2=0,$Z$2=0,DATE(YEAR(Z718),MONTH(Z718),DAY(Z718))&gt;=$O$6,(DATE(YEAR(Z718),MONTH(Z718),DAY(Z718))&lt;=$O$3),INDEX(Projects!$A$1:$O$1000,MATCH(Y718,Projects!$A$1:$A$1000,0),MATCH("Groupe",Projects!$A$1:$O$1,0))=$A$2),1,
IF(AND($Y$2&lt;&gt;0,$Z$2&lt;&gt;0,DATE(YEAR(Z718),MONTH(Z718),DAY(Z718))&gt;=$Y$2,(DATE(YEAR(Z718),MONTH(Z718),DAY(Z718))&lt;=$Z$2),INDEX(Projects!$A$1:$O$1000,MATCH(Y718,Projects!$A$1:$A$1000,0),MATCH("Groupe",Projects!$A$1:$O$1,0))=$A$2),1,0)))</f>
      </c>
      <c r="AB718" s="47" t="str">
        <f>IF(AA718&lt;&gt;0,SUM($AA$4:AA718),0)</f>
      </c>
      <c r="AC718" s="1"/>
      <c r="AD718" s="17"/>
      <c r="AF718" t="str">
        <f>Projects!A716</f>
      </c>
      <c r="AG718" s="1" t="str">
        <f>Projects!D716</f>
      </c>
      <c r="AH718" s="47" t="str">
        <f>IF($A$2="Tous",
IF(AND($AF$2=0,$AG$2=0,DATE(YEAR(AG718),MONTH(AG718),DAY(AG718))&gt;=$O$6,(DATE(YEAR(AG718),MONTH(AG718),DAY(AG718))&lt;=$O$3)),1,
IF(AND($AF$2&lt;&gt;0,$AG$2&lt;&gt;0,DATE(YEAR(AG718),MONTH(AG718),DAY(AG718))&gt;=$AF$2,(DATE(YEAR(AG718),MONTH(AG718),DAY(AG718))&lt;=$AG$2)),1,0)),
IF(AND($AF$2=0,$AG$2=0,DATE(YEAR(AG718),MONTH(AG718),DAY(AG718))&gt;=$O$6,(DATE(YEAR(AG718),MONTH(AG718),DAY(AG718))&lt;=$O$3),INDEX(Projects!$A$1:$O$1000,MATCH(AF718,Projects!$A$1:$A$1000,0),MATCH("Groupe",Projects!$A$1:$O$1,0))=$A$2),1,
IF(AND($AF$2&lt;&gt;0,$AG$2&lt;&gt;0,DATE(YEAR(AG718),MONTH(AG718),DAY(AG718))&gt;=$AF$2,(DATE(YEAR(AG718),MONTH(AG718),DAY(AG718))&lt;=$AG$2),INDEX(Projects!$A$1:$O$1000,MATCH(AF718,Projects!$A$1:$A$1000,0),MATCH("Groupe",Projects!$A$1:$O$1,0))=$A$2),1,0)))</f>
      </c>
      <c r="AI718" s="47" t="str">
        <f>IF(AH718&lt;&gt;0,SUM($AH$4:AH718),0)</f>
      </c>
      <c r="AJ718" s="1"/>
      <c r="AK718" s="17"/>
      <c r="AM718" t="str">
        <f>Potentials!A716</f>
      </c>
      <c r="AN718" s="1" t="str">
        <f>Potentials!L716</f>
      </c>
      <c r="AO718" s="47" t="str">
        <f>IF(INDEX(Potentials!$A$1:$O$1000,MATCH(R718,Potentials!$A$1:$A$1000,0),MATCH("Origine setup",Potentials!$A$1:$O$1,0))&lt;&gt;"",0,
IF($A$2="Tous",
IF(AND($AM$2=0,$AN$2=0,DATE(YEAR(AN718),MONTH(AN718),DAY(AN718))&gt;=$O$6,(DATE(YEAR(AN718),MONTH(AN718),DAY(AN718))&lt;=$O$3),INDEX(Potentials!$A$1:$O$10000,MATCH(AM718,Potentials!$A$1:$A$1000,0),MATCH("Statut",Potentials!$A$1:$O$1,0))="9 -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IF(AND($AM$2&lt;&gt;0,$AN$2&lt;&gt;0,DATE(YEAR(AN718),MONTH(AN718),DAY(AN718))&gt;=$AM$2,(DATE(YEAR(AN718),MONTH(AN718),DAY(AN718))&lt;=$AN$2),INDEX(Potentials!$A$1:$O$10000,MATCH(AM718,Potentials!$A$1:$A$1000,0),MATCH("Statut",Potentials!$A$1:$O$1,0))="9 - Perdu"),1,0)),
IF(AND($AM$2=0,$AN$2=0,DATE(YEAR(AN718),MONTH(AN718),DAY(AN718))&gt;=$O$6,(DATE(YEAR(AN718),MONTH(AN718),DAY(AN718))&lt;=$O$3),INDEX(Potentials!$A$1:$O$1000,MATCH(AM718,Potentials!$A$1:$A$1000,0),MATCH("Groupe",Potentials!$A$1:$O$1,0))=$A$2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,MATCH(AM718,Potentials!$A$1:$A$1000,0),MATCH("Groupe",Potentials!$A$1:$O$1,0))=$A$2,INDEX(Potentials!$A$1:$O$10000,MATCH(AM718,Potentials!$A$1:$A$1000,0),MATCH("Statut",Potentials!$A$1:$O$1,0))="9 - Perdu"),1,0))))</f>
      </c>
      <c r="AP718" s="47" t="str">
        <f>IF(AO718&lt;&gt;0,SUM($AO$4:AO718),0)</f>
      </c>
      <c r="AQ718" s="1"/>
      <c r="AR718" s="17"/>
      <c r="AT718" t="str">
        <f>IF(COUNTIF($AT$4:AT717,Potentials!B716)&gt;0,"",Potentials!B716)</f>
      </c>
      <c r="AU718" s="2" t="str">
        <f t="array" ref="AU718" aca="1" ca="1">IF($A$2="Tous",SUMPRODUCT((Potentials!$F$2:$F$2000)*(Potentials!$B$2:$B$2000=AT718)*(Potentials!$E$2:$E$2000&lt;&gt;"8 - Gagne")*(Potentials!$E$2:$E$2000&lt;&gt;"9 - Perdu")*(Potentials!$E$2:$E$2000&lt;&gt;"10 - Gele"))
+SUMPRODUCT((Potentials!$F$2:$F$2000=0)*(Potentials!$B$2:$B$2000=AT718)*(Potentials!$D$2:$D$2000)*(Potentials!$E$2:$E$2000&lt;&gt;"8 - Gagne")*(Potentials!$E$2:$E$2000&lt;&gt;"9 - Perdu")*(Potentials!$E$2:$E$2000&lt;&gt;"10 - Gele")),
SUMPRODUCT((Potentials!$F$2:$F$2000)*(Potentials!$B$2:$B$2000=AT718)*(Potentials!$E$2:$E$2000&lt;&gt;"8 - Gagne")*(Potentials!$E$2:$E$2000&lt;&gt;"9 - Perdu")*(Potentials!$E$2:$E$2000&lt;&gt;"10 - Gele")*(Potentials!$O$2:$O$2000=$A$2))
+SUMPRODUCT((Potentials!$F$2:$F$2000=0)*(Potentials!$B$2:$B$2000=AT718)*(Potentials!$D$2:$D$2000)*(Potentials!$E$2:$E$2000&lt;&gt;"8 - Gagne")*(Potentials!$E$2:$E$2000&lt;&gt;"9 - Perdu")*(Potentials!$E$2:$E$2000&lt;&gt;"10 - Gele")*(Potentials!$O$2:$O$2000=$A$2)))</f>
      </c>
      <c r="BA718" t="str">
        <f>Potentials!A716</f>
      </c>
      <c r="BB718" s="2" t="str">
        <f t="array" ref="BB718" aca="1" ca="1">IF($A$2="Tous",SUMPRODUCT((Potentials!$F$2:$F$2000)*(Potentials!$A$2:$A$2000=BA718)*(Potentials!$E$2:$E$2000&lt;&gt;"8 - Gagne")*(Potentials!$E$2:$E$2000&lt;&gt;"9 - Perdu")*(Potentials!$E$2:$E$2000&lt;&gt;"10 - Gele"))
+SUMPRODUCT((Potentials!$F$2:$F$2000=0)*(Potentials!$A$2:$A$2000=BA718)*(Potentials!$D$2:$D$2000)*(Potentials!$E$2:$E$2000&lt;&gt;"8 - Gagne")*(Potentials!$E$2:$E$2000&lt;&gt;"9 - Perdu")*(Potentials!$E$2:$E$2000&lt;&gt;"10 - Gele")),
SUMPRODUCT((Potentials!$F$2:$F$2000)*(Potentials!$A$2:$A$2000=BA718)*(Potentials!$E$2:$E$2000&lt;&gt;"8 - Gagne")*(Potentials!$E$2:$E$2000&lt;&gt;"9 - Perdu")*(Potentials!$E$2:$E$2000&lt;&gt;"10 - Gele")*(Potentials!$O$2:$O$2000=$A$2))
+SUMPRODUCT((Potentials!$F$2:$F$2000=0)*(Potentials!$A$2:$A$2000=BA718)*(Potentials!$D$2:$D$2000)*(Potentials!$E$2:$E$2000&lt;&gt;"8 - Gagne")*(Potentials!$E$2:$E$2000&lt;&gt;"9 - Perdu")*(Potentials!$E$2:$E$2000&lt;&gt;"10 - Gele")*(Potentials!$O$2:$O$2000=$A$2)))</f>
      </c>
    </row>
    <row r="719" spans="1:113">
      <c r="R719" t="str">
        <f>Potentials!A717</f>
      </c>
      <c r="S719" s="1" t="str">
        <f>Potentials!M717</f>
      </c>
      <c r="T719" s="47" t="str">
        <f>IF(INDEX(Potentials!$A$1:$O$1000,MATCH(R719,Potentials!$A$1:$A$1000,0),MATCH("Origine setup",Potentials!$A$1:$O$1,0))&lt;&gt;"",0,
IF($A$2="Tous",
IF(AND($R$2=0,$S$2=0,DATE(YEAR(S719),MONTH(S719),DAY(S719))&gt;=$O$6,(DATE(YEAR(S719),MONTH(S719),DAY(S719))&lt;=$O$3),LEFT(R719,3)="PRA"),1,
IF(AND($R$2&lt;&gt;0,$S$2&lt;&gt;0,DATE(YEAR(S719),MONTH(S719),DAY(S719))&gt;=$R$2,(DATE(YEAR(S719),MONTH(S719),DAY(S719))&lt;=$S$2),LEFT(R719,3)="PRA"),1,0)),
IF(AND($R$2=0,$S$2=0,DATE(YEAR(S719),MONTH(S719),DAY(S719))&gt;=$O$6,(DATE(YEAR(S719),MONTH(S719),DAY(S719))&lt;=$O$3),INDEX(Potentials!$A$1:$O$1000,MATCH(R719,Potentials!$A$1:$A$1000,0),MATCH("Groupe",Potentials!$A$1:$O$1,0))=$A$2,LEFT(R719,3)="PRA"),1,
IF(AND($R$2&lt;&gt;0,$S$2&lt;&gt;0,DATE(YEAR(S719),MONTH(S719),DAY(S719))&gt;=$R$2,(DATE(YEAR(S719),MONTH(S719),DAY(S719))&lt;=$S$2),INDEX(Potentials!$A$1:$O$1000,MATCH(R719,Potentials!$A$1:$A$1000,0),MATCH("Groupe",Potentials!$A$1:$O$1,0))=$A$2,LEFT(R719,3)="PRA"),1,0))))</f>
      </c>
      <c r="U719" s="47" t="str">
        <f>IF(T719&lt;&gt;0,SUM($T$4:T719),0)</f>
      </c>
      <c r="V719" s="1"/>
      <c r="W719" s="17"/>
      <c r="Y719" t="str">
        <f>Projects!A717</f>
      </c>
      <c r="Z719" s="1" t="str">
        <f>Projects!I717</f>
      </c>
      <c r="AA719" s="47" t="str">
        <f>IF($A$2="Tous",
IF(AND($Y$2=0,$Z$2=0,DATE(YEAR(Z719),MONTH(Z719),DAY(Z719))&gt;=$O$6,(DATE(YEAR(Z719),MONTH(Z719),DAY(Z719))&lt;=$O$3)),1,
IF(AND($Y$2&lt;&gt;0,$Z$2&lt;&gt;0,DATE(YEAR(Z719),MONTH(Z719),DAY(Z719))&gt;=$Y$2,(DATE(YEAR(Z719),MONTH(Z719),DAY(Z719))&lt;=$Z$2)),1,0)),
IF(AND($Y$2=0,$Z$2=0,DATE(YEAR(Z719),MONTH(Z719),DAY(Z719))&gt;=$O$6,(DATE(YEAR(Z719),MONTH(Z719),DAY(Z719))&lt;=$O$3),INDEX(Projects!$A$1:$O$1000,MATCH(Y719,Projects!$A$1:$A$1000,0),MATCH("Groupe",Projects!$A$1:$O$1,0))=$A$2),1,
IF(AND($Y$2&lt;&gt;0,$Z$2&lt;&gt;0,DATE(YEAR(Z719),MONTH(Z719),DAY(Z719))&gt;=$Y$2,(DATE(YEAR(Z719),MONTH(Z719),DAY(Z719))&lt;=$Z$2),INDEX(Projects!$A$1:$O$1000,MATCH(Y719,Projects!$A$1:$A$1000,0),MATCH("Groupe",Projects!$A$1:$O$1,0))=$A$2),1,0)))</f>
      </c>
      <c r="AB719" s="47" t="str">
        <f>IF(AA719&lt;&gt;0,SUM($AA$4:AA719),0)</f>
      </c>
      <c r="AC719" s="1"/>
      <c r="AD719" s="17"/>
      <c r="AF719" t="str">
        <f>Projects!A717</f>
      </c>
      <c r="AG719" s="1" t="str">
        <f>Projects!D717</f>
      </c>
      <c r="AH719" s="47" t="str">
        <f>IF($A$2="Tous",
IF(AND($AF$2=0,$AG$2=0,DATE(YEAR(AG719),MONTH(AG719),DAY(AG719))&gt;=$O$6,(DATE(YEAR(AG719),MONTH(AG719),DAY(AG719))&lt;=$O$3)),1,
IF(AND($AF$2&lt;&gt;0,$AG$2&lt;&gt;0,DATE(YEAR(AG719),MONTH(AG719),DAY(AG719))&gt;=$AF$2,(DATE(YEAR(AG719),MONTH(AG719),DAY(AG719))&lt;=$AG$2)),1,0)),
IF(AND($AF$2=0,$AG$2=0,DATE(YEAR(AG719),MONTH(AG719),DAY(AG719))&gt;=$O$6,(DATE(YEAR(AG719),MONTH(AG719),DAY(AG719))&lt;=$O$3),INDEX(Projects!$A$1:$O$1000,MATCH(AF719,Projects!$A$1:$A$1000,0),MATCH("Groupe",Projects!$A$1:$O$1,0))=$A$2),1,
IF(AND($AF$2&lt;&gt;0,$AG$2&lt;&gt;0,DATE(YEAR(AG719),MONTH(AG719),DAY(AG719))&gt;=$AF$2,(DATE(YEAR(AG719),MONTH(AG719),DAY(AG719))&lt;=$AG$2),INDEX(Projects!$A$1:$O$1000,MATCH(AF719,Projects!$A$1:$A$1000,0),MATCH("Groupe",Projects!$A$1:$O$1,0))=$A$2),1,0)))</f>
      </c>
      <c r="AI719" s="47" t="str">
        <f>IF(AH719&lt;&gt;0,SUM($AH$4:AH719),0)</f>
      </c>
      <c r="AJ719" s="1"/>
      <c r="AK719" s="17"/>
      <c r="AM719" t="str">
        <f>Potentials!A717</f>
      </c>
      <c r="AN719" s="1" t="str">
        <f>Potentials!L717</f>
      </c>
      <c r="AO719" s="47" t="str">
        <f>IF(INDEX(Potentials!$A$1:$O$1000,MATCH(R719,Potentials!$A$1:$A$1000,0),MATCH("Origine setup",Potentials!$A$1:$O$1,0))&lt;&gt;"",0,
IF($A$2="Tous",
IF(AND($AM$2=0,$AN$2=0,DATE(YEAR(AN719),MONTH(AN719),DAY(AN719))&gt;=$O$6,(DATE(YEAR(AN719),MONTH(AN719),DAY(AN719))&lt;=$O$3),INDEX(Potentials!$A$1:$O$10000,MATCH(AM719,Potentials!$A$1:$A$1000,0),MATCH("Statut",Potentials!$A$1:$O$1,0))="9 -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IF(AND($AM$2&lt;&gt;0,$AN$2&lt;&gt;0,DATE(YEAR(AN719),MONTH(AN719),DAY(AN719))&gt;=$AM$2,(DATE(YEAR(AN719),MONTH(AN719),DAY(AN719))&lt;=$AN$2),INDEX(Potentials!$A$1:$O$10000,MATCH(AM719,Potentials!$A$1:$A$1000,0),MATCH("Statut",Potentials!$A$1:$O$1,0))="9 - Perdu"),1,0)),
IF(AND($AM$2=0,$AN$2=0,DATE(YEAR(AN719),MONTH(AN719),DAY(AN719))&gt;=$O$6,(DATE(YEAR(AN719),MONTH(AN719),DAY(AN719))&lt;=$O$3),INDEX(Potentials!$A$1:$O$1000,MATCH(AM719,Potentials!$A$1:$A$1000,0),MATCH("Groupe",Potentials!$A$1:$O$1,0))=$A$2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,MATCH(AM719,Potentials!$A$1:$A$1000,0),MATCH("Groupe",Potentials!$A$1:$O$1,0))=$A$2,INDEX(Potentials!$A$1:$O$10000,MATCH(AM719,Potentials!$A$1:$A$1000,0),MATCH("Statut",Potentials!$A$1:$O$1,0))="9 - Perdu"),1,0))))</f>
      </c>
      <c r="AP719" s="47" t="str">
        <f>IF(AO719&lt;&gt;0,SUM($AO$4:AO719),0)</f>
      </c>
      <c r="AQ719" s="1"/>
      <c r="AR719" s="17"/>
      <c r="AT719" t="str">
        <f>IF(COUNTIF($AT$4:AT718,Potentials!B717)&gt;0,"",Potentials!B717)</f>
      </c>
      <c r="AU719" s="2" t="str">
        <f t="array" ref="AU719" aca="1" ca="1">IF($A$2="Tous",SUMPRODUCT((Potentials!$F$2:$F$2000)*(Potentials!$B$2:$B$2000=AT719)*(Potentials!$E$2:$E$2000&lt;&gt;"8 - Gagne")*(Potentials!$E$2:$E$2000&lt;&gt;"9 - Perdu")*(Potentials!$E$2:$E$2000&lt;&gt;"10 - Gele"))
+SUMPRODUCT((Potentials!$F$2:$F$2000=0)*(Potentials!$B$2:$B$2000=AT719)*(Potentials!$D$2:$D$2000)*(Potentials!$E$2:$E$2000&lt;&gt;"8 - Gagne")*(Potentials!$E$2:$E$2000&lt;&gt;"9 - Perdu")*(Potentials!$E$2:$E$2000&lt;&gt;"10 - Gele")),
SUMPRODUCT((Potentials!$F$2:$F$2000)*(Potentials!$B$2:$B$2000=AT719)*(Potentials!$E$2:$E$2000&lt;&gt;"8 - Gagne")*(Potentials!$E$2:$E$2000&lt;&gt;"9 - Perdu")*(Potentials!$E$2:$E$2000&lt;&gt;"10 - Gele")*(Potentials!$O$2:$O$2000=$A$2))
+SUMPRODUCT((Potentials!$F$2:$F$2000=0)*(Potentials!$B$2:$B$2000=AT719)*(Potentials!$D$2:$D$2000)*(Potentials!$E$2:$E$2000&lt;&gt;"8 - Gagne")*(Potentials!$E$2:$E$2000&lt;&gt;"9 - Perdu")*(Potentials!$E$2:$E$2000&lt;&gt;"10 - Gele")*(Potentials!$O$2:$O$2000=$A$2)))</f>
      </c>
      <c r="BA719" t="str">
        <f>Potentials!A717</f>
      </c>
      <c r="BB719" s="2" t="str">
        <f t="array" ref="BB719" aca="1" ca="1">IF($A$2="Tous",SUMPRODUCT((Potentials!$F$2:$F$2000)*(Potentials!$A$2:$A$2000=BA719)*(Potentials!$E$2:$E$2000&lt;&gt;"8 - Gagne")*(Potentials!$E$2:$E$2000&lt;&gt;"9 - Perdu")*(Potentials!$E$2:$E$2000&lt;&gt;"10 - Gele"))
+SUMPRODUCT((Potentials!$F$2:$F$2000=0)*(Potentials!$A$2:$A$2000=BA719)*(Potentials!$D$2:$D$2000)*(Potentials!$E$2:$E$2000&lt;&gt;"8 - Gagne")*(Potentials!$E$2:$E$2000&lt;&gt;"9 - Perdu")*(Potentials!$E$2:$E$2000&lt;&gt;"10 - Gele")),
SUMPRODUCT((Potentials!$F$2:$F$2000)*(Potentials!$A$2:$A$2000=BA719)*(Potentials!$E$2:$E$2000&lt;&gt;"8 - Gagne")*(Potentials!$E$2:$E$2000&lt;&gt;"9 - Perdu")*(Potentials!$E$2:$E$2000&lt;&gt;"10 - Gele")*(Potentials!$O$2:$O$2000=$A$2))
+SUMPRODUCT((Potentials!$F$2:$F$2000=0)*(Potentials!$A$2:$A$2000=BA719)*(Potentials!$D$2:$D$2000)*(Potentials!$E$2:$E$2000&lt;&gt;"8 - Gagne")*(Potentials!$E$2:$E$2000&lt;&gt;"9 - Perdu")*(Potentials!$E$2:$E$2000&lt;&gt;"10 - Gele")*(Potentials!$O$2:$O$2000=$A$2)))</f>
      </c>
    </row>
    <row r="720" spans="1:113">
      <c r="R720" t="str">
        <f>Potentials!A718</f>
      </c>
      <c r="S720" s="1" t="str">
        <f>Potentials!M718</f>
      </c>
      <c r="T720" s="47" t="str">
        <f>IF(INDEX(Potentials!$A$1:$O$1000,MATCH(R720,Potentials!$A$1:$A$1000,0),MATCH("Origine setup",Potentials!$A$1:$O$1,0))&lt;&gt;"",0,
IF($A$2="Tous",
IF(AND($R$2=0,$S$2=0,DATE(YEAR(S720),MONTH(S720),DAY(S720))&gt;=$O$6,(DATE(YEAR(S720),MONTH(S720),DAY(S720))&lt;=$O$3),LEFT(R720,3)="PRA"),1,
IF(AND($R$2&lt;&gt;0,$S$2&lt;&gt;0,DATE(YEAR(S720),MONTH(S720),DAY(S720))&gt;=$R$2,(DATE(YEAR(S720),MONTH(S720),DAY(S720))&lt;=$S$2),LEFT(R720,3)="PRA"),1,0)),
IF(AND($R$2=0,$S$2=0,DATE(YEAR(S720),MONTH(S720),DAY(S720))&gt;=$O$6,(DATE(YEAR(S720),MONTH(S720),DAY(S720))&lt;=$O$3),INDEX(Potentials!$A$1:$O$1000,MATCH(R720,Potentials!$A$1:$A$1000,0),MATCH("Groupe",Potentials!$A$1:$O$1,0))=$A$2,LEFT(R720,3)="PRA"),1,
IF(AND($R$2&lt;&gt;0,$S$2&lt;&gt;0,DATE(YEAR(S720),MONTH(S720),DAY(S720))&gt;=$R$2,(DATE(YEAR(S720),MONTH(S720),DAY(S720))&lt;=$S$2),INDEX(Potentials!$A$1:$O$1000,MATCH(R720,Potentials!$A$1:$A$1000,0),MATCH("Groupe",Potentials!$A$1:$O$1,0))=$A$2,LEFT(R720,3)="PRA"),1,0))))</f>
      </c>
      <c r="U720" s="47" t="str">
        <f>IF(T720&lt;&gt;0,SUM($T$4:T720),0)</f>
      </c>
      <c r="V720" s="1"/>
      <c r="W720" s="17"/>
      <c r="Y720" t="str">
        <f>Projects!A718</f>
      </c>
      <c r="Z720" s="1" t="str">
        <f>Projects!I718</f>
      </c>
      <c r="AA720" s="47" t="str">
        <f>IF($A$2="Tous",
IF(AND($Y$2=0,$Z$2=0,DATE(YEAR(Z720),MONTH(Z720),DAY(Z720))&gt;=$O$6,(DATE(YEAR(Z720),MONTH(Z720),DAY(Z720))&lt;=$O$3)),1,
IF(AND($Y$2&lt;&gt;0,$Z$2&lt;&gt;0,DATE(YEAR(Z720),MONTH(Z720),DAY(Z720))&gt;=$Y$2,(DATE(YEAR(Z720),MONTH(Z720),DAY(Z720))&lt;=$Z$2)),1,0)),
IF(AND($Y$2=0,$Z$2=0,DATE(YEAR(Z720),MONTH(Z720),DAY(Z720))&gt;=$O$6,(DATE(YEAR(Z720),MONTH(Z720),DAY(Z720))&lt;=$O$3),INDEX(Projects!$A$1:$O$1000,MATCH(Y720,Projects!$A$1:$A$1000,0),MATCH("Groupe",Projects!$A$1:$O$1,0))=$A$2),1,
IF(AND($Y$2&lt;&gt;0,$Z$2&lt;&gt;0,DATE(YEAR(Z720),MONTH(Z720),DAY(Z720))&gt;=$Y$2,(DATE(YEAR(Z720),MONTH(Z720),DAY(Z720))&lt;=$Z$2),INDEX(Projects!$A$1:$O$1000,MATCH(Y720,Projects!$A$1:$A$1000,0),MATCH("Groupe",Projects!$A$1:$O$1,0))=$A$2),1,0)))</f>
      </c>
      <c r="AB720" s="47" t="str">
        <f>IF(AA720&lt;&gt;0,SUM($AA$4:AA720),0)</f>
      </c>
      <c r="AC720" s="1"/>
      <c r="AD720" s="17"/>
      <c r="AF720" t="str">
        <f>Projects!A718</f>
      </c>
      <c r="AG720" s="1" t="str">
        <f>Projects!D718</f>
      </c>
      <c r="AH720" s="47" t="str">
        <f>IF($A$2="Tous",
IF(AND($AF$2=0,$AG$2=0,DATE(YEAR(AG720),MONTH(AG720),DAY(AG720))&gt;=$O$6,(DATE(YEAR(AG720),MONTH(AG720),DAY(AG720))&lt;=$O$3)),1,
IF(AND($AF$2&lt;&gt;0,$AG$2&lt;&gt;0,DATE(YEAR(AG720),MONTH(AG720),DAY(AG720))&gt;=$AF$2,(DATE(YEAR(AG720),MONTH(AG720),DAY(AG720))&lt;=$AG$2)),1,0)),
IF(AND($AF$2=0,$AG$2=0,DATE(YEAR(AG720),MONTH(AG720),DAY(AG720))&gt;=$O$6,(DATE(YEAR(AG720),MONTH(AG720),DAY(AG720))&lt;=$O$3),INDEX(Projects!$A$1:$O$1000,MATCH(AF720,Projects!$A$1:$A$1000,0),MATCH("Groupe",Projects!$A$1:$O$1,0))=$A$2),1,
IF(AND($AF$2&lt;&gt;0,$AG$2&lt;&gt;0,DATE(YEAR(AG720),MONTH(AG720),DAY(AG720))&gt;=$AF$2,(DATE(YEAR(AG720),MONTH(AG720),DAY(AG720))&lt;=$AG$2),INDEX(Projects!$A$1:$O$1000,MATCH(AF720,Projects!$A$1:$A$1000,0),MATCH("Groupe",Projects!$A$1:$O$1,0))=$A$2),1,0)))</f>
      </c>
      <c r="AI720" s="47" t="str">
        <f>IF(AH720&lt;&gt;0,SUM($AH$4:AH720),0)</f>
      </c>
      <c r="AJ720" s="1"/>
      <c r="AK720" s="17"/>
      <c r="AM720" t="str">
        <f>Potentials!A718</f>
      </c>
      <c r="AN720" s="1" t="str">
        <f>Potentials!L718</f>
      </c>
      <c r="AO720" s="47" t="str">
        <f>IF(INDEX(Potentials!$A$1:$O$1000,MATCH(R720,Potentials!$A$1:$A$1000,0),MATCH("Origine setup",Potentials!$A$1:$O$1,0))&lt;&gt;"",0,
IF($A$2="Tous",
IF(AND($AM$2=0,$AN$2=0,DATE(YEAR(AN720),MONTH(AN720),DAY(AN720))&gt;=$O$6,(DATE(YEAR(AN720),MONTH(AN720),DAY(AN720))&lt;=$O$3),INDEX(Potentials!$A$1:$O$10000,MATCH(AM720,Potentials!$A$1:$A$1000,0),MATCH("Statut",Potentials!$A$1:$O$1,0))="9 -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IF(AND($AM$2&lt;&gt;0,$AN$2&lt;&gt;0,DATE(YEAR(AN720),MONTH(AN720),DAY(AN720))&gt;=$AM$2,(DATE(YEAR(AN720),MONTH(AN720),DAY(AN720))&lt;=$AN$2),INDEX(Potentials!$A$1:$O$10000,MATCH(AM720,Potentials!$A$1:$A$1000,0),MATCH("Statut",Potentials!$A$1:$O$1,0))="9 - Perdu"),1,0)),
IF(AND($AM$2=0,$AN$2=0,DATE(YEAR(AN720),MONTH(AN720),DAY(AN720))&gt;=$O$6,(DATE(YEAR(AN720),MONTH(AN720),DAY(AN720))&lt;=$O$3),INDEX(Potentials!$A$1:$O$1000,MATCH(AM720,Potentials!$A$1:$A$1000,0),MATCH("Groupe",Potentials!$A$1:$O$1,0))=$A$2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,MATCH(AM720,Potentials!$A$1:$A$1000,0),MATCH("Groupe",Potentials!$A$1:$O$1,0))=$A$2,INDEX(Potentials!$A$1:$O$10000,MATCH(AM720,Potentials!$A$1:$A$1000,0),MATCH("Statut",Potentials!$A$1:$O$1,0))="9 - Perdu"),1,0))))</f>
      </c>
      <c r="AP720" s="47" t="str">
        <f>IF(AO720&lt;&gt;0,SUM($AO$4:AO720),0)</f>
      </c>
      <c r="AQ720" s="1"/>
      <c r="AR720" s="17"/>
      <c r="AT720" t="str">
        <f>IF(COUNTIF($AT$4:AT719,Potentials!B718)&gt;0,"",Potentials!B718)</f>
      </c>
      <c r="AU720" s="2" t="str">
        <f t="array" ref="AU720" aca="1" ca="1">IF($A$2="Tous",SUMPRODUCT((Potentials!$F$2:$F$2000)*(Potentials!$B$2:$B$2000=AT720)*(Potentials!$E$2:$E$2000&lt;&gt;"8 - Gagne")*(Potentials!$E$2:$E$2000&lt;&gt;"9 - Perdu")*(Potentials!$E$2:$E$2000&lt;&gt;"10 - Gele"))
+SUMPRODUCT((Potentials!$F$2:$F$2000=0)*(Potentials!$B$2:$B$2000=AT720)*(Potentials!$D$2:$D$2000)*(Potentials!$E$2:$E$2000&lt;&gt;"8 - Gagne")*(Potentials!$E$2:$E$2000&lt;&gt;"9 - Perdu")*(Potentials!$E$2:$E$2000&lt;&gt;"10 - Gele")),
SUMPRODUCT((Potentials!$F$2:$F$2000)*(Potentials!$B$2:$B$2000=AT720)*(Potentials!$E$2:$E$2000&lt;&gt;"8 - Gagne")*(Potentials!$E$2:$E$2000&lt;&gt;"9 - Perdu")*(Potentials!$E$2:$E$2000&lt;&gt;"10 - Gele")*(Potentials!$O$2:$O$2000=$A$2))
+SUMPRODUCT((Potentials!$F$2:$F$2000=0)*(Potentials!$B$2:$B$2000=AT720)*(Potentials!$D$2:$D$2000)*(Potentials!$E$2:$E$2000&lt;&gt;"8 - Gagne")*(Potentials!$E$2:$E$2000&lt;&gt;"9 - Perdu")*(Potentials!$E$2:$E$2000&lt;&gt;"10 - Gele")*(Potentials!$O$2:$O$2000=$A$2)))</f>
      </c>
      <c r="BA720" t="str">
        <f>Potentials!A718</f>
      </c>
      <c r="BB720" s="2" t="str">
        <f t="array" ref="BB720" aca="1" ca="1">IF($A$2="Tous",SUMPRODUCT((Potentials!$F$2:$F$2000)*(Potentials!$A$2:$A$2000=BA720)*(Potentials!$E$2:$E$2000&lt;&gt;"8 - Gagne")*(Potentials!$E$2:$E$2000&lt;&gt;"9 - Perdu")*(Potentials!$E$2:$E$2000&lt;&gt;"10 - Gele"))
+SUMPRODUCT((Potentials!$F$2:$F$2000=0)*(Potentials!$A$2:$A$2000=BA720)*(Potentials!$D$2:$D$2000)*(Potentials!$E$2:$E$2000&lt;&gt;"8 - Gagne")*(Potentials!$E$2:$E$2000&lt;&gt;"9 - Perdu")*(Potentials!$E$2:$E$2000&lt;&gt;"10 - Gele")),
SUMPRODUCT((Potentials!$F$2:$F$2000)*(Potentials!$A$2:$A$2000=BA720)*(Potentials!$E$2:$E$2000&lt;&gt;"8 - Gagne")*(Potentials!$E$2:$E$2000&lt;&gt;"9 - Perdu")*(Potentials!$E$2:$E$2000&lt;&gt;"10 - Gele")*(Potentials!$O$2:$O$2000=$A$2))
+SUMPRODUCT((Potentials!$F$2:$F$2000=0)*(Potentials!$A$2:$A$2000=BA720)*(Potentials!$D$2:$D$2000)*(Potentials!$E$2:$E$2000&lt;&gt;"8 - Gagne")*(Potentials!$E$2:$E$2000&lt;&gt;"9 - Perdu")*(Potentials!$E$2:$E$2000&lt;&gt;"10 - Gele")*(Potentials!$O$2:$O$2000=$A$2)))</f>
      </c>
    </row>
    <row r="721" spans="1:113">
      <c r="R721" t="str">
        <f>Potentials!A719</f>
      </c>
      <c r="S721" s="1" t="str">
        <f>Potentials!M719</f>
      </c>
      <c r="T721" s="47" t="str">
        <f>IF(INDEX(Potentials!$A$1:$O$1000,MATCH(R721,Potentials!$A$1:$A$1000,0),MATCH("Origine setup",Potentials!$A$1:$O$1,0))&lt;&gt;"",0,
IF($A$2="Tous",
IF(AND($R$2=0,$S$2=0,DATE(YEAR(S721),MONTH(S721),DAY(S721))&gt;=$O$6,(DATE(YEAR(S721),MONTH(S721),DAY(S721))&lt;=$O$3),LEFT(R721,3)="PRA"),1,
IF(AND($R$2&lt;&gt;0,$S$2&lt;&gt;0,DATE(YEAR(S721),MONTH(S721),DAY(S721))&gt;=$R$2,(DATE(YEAR(S721),MONTH(S721),DAY(S721))&lt;=$S$2),LEFT(R721,3)="PRA"),1,0)),
IF(AND($R$2=0,$S$2=0,DATE(YEAR(S721),MONTH(S721),DAY(S721))&gt;=$O$6,(DATE(YEAR(S721),MONTH(S721),DAY(S721))&lt;=$O$3),INDEX(Potentials!$A$1:$O$1000,MATCH(R721,Potentials!$A$1:$A$1000,0),MATCH("Groupe",Potentials!$A$1:$O$1,0))=$A$2,LEFT(R721,3)="PRA"),1,
IF(AND($R$2&lt;&gt;0,$S$2&lt;&gt;0,DATE(YEAR(S721),MONTH(S721),DAY(S721))&gt;=$R$2,(DATE(YEAR(S721),MONTH(S721),DAY(S721))&lt;=$S$2),INDEX(Potentials!$A$1:$O$1000,MATCH(R721,Potentials!$A$1:$A$1000,0),MATCH("Groupe",Potentials!$A$1:$O$1,0))=$A$2,LEFT(R721,3)="PRA"),1,0))))</f>
      </c>
      <c r="U721" s="47" t="str">
        <f>IF(T721&lt;&gt;0,SUM($T$4:T721),0)</f>
      </c>
      <c r="V721" s="1"/>
      <c r="W721" s="17"/>
      <c r="Y721" t="str">
        <f>Projects!A719</f>
      </c>
      <c r="Z721" s="1" t="str">
        <f>Projects!I719</f>
      </c>
      <c r="AA721" s="47" t="str">
        <f>IF($A$2="Tous",
IF(AND($Y$2=0,$Z$2=0,DATE(YEAR(Z721),MONTH(Z721),DAY(Z721))&gt;=$O$6,(DATE(YEAR(Z721),MONTH(Z721),DAY(Z721))&lt;=$O$3)),1,
IF(AND($Y$2&lt;&gt;0,$Z$2&lt;&gt;0,DATE(YEAR(Z721),MONTH(Z721),DAY(Z721))&gt;=$Y$2,(DATE(YEAR(Z721),MONTH(Z721),DAY(Z721))&lt;=$Z$2)),1,0)),
IF(AND($Y$2=0,$Z$2=0,DATE(YEAR(Z721),MONTH(Z721),DAY(Z721))&gt;=$O$6,(DATE(YEAR(Z721),MONTH(Z721),DAY(Z721))&lt;=$O$3),INDEX(Projects!$A$1:$O$1000,MATCH(Y721,Projects!$A$1:$A$1000,0),MATCH("Groupe",Projects!$A$1:$O$1,0))=$A$2),1,
IF(AND($Y$2&lt;&gt;0,$Z$2&lt;&gt;0,DATE(YEAR(Z721),MONTH(Z721),DAY(Z721))&gt;=$Y$2,(DATE(YEAR(Z721),MONTH(Z721),DAY(Z721))&lt;=$Z$2),INDEX(Projects!$A$1:$O$1000,MATCH(Y721,Projects!$A$1:$A$1000,0),MATCH("Groupe",Projects!$A$1:$O$1,0))=$A$2),1,0)))</f>
      </c>
      <c r="AB721" s="47" t="str">
        <f>IF(AA721&lt;&gt;0,SUM($AA$4:AA721),0)</f>
      </c>
      <c r="AC721" s="1"/>
      <c r="AD721" s="17"/>
      <c r="AF721" t="str">
        <f>Projects!A719</f>
      </c>
      <c r="AG721" s="1" t="str">
        <f>Projects!D719</f>
      </c>
      <c r="AH721" s="47" t="str">
        <f>IF($A$2="Tous",
IF(AND($AF$2=0,$AG$2=0,DATE(YEAR(AG721),MONTH(AG721),DAY(AG721))&gt;=$O$6,(DATE(YEAR(AG721),MONTH(AG721),DAY(AG721))&lt;=$O$3)),1,
IF(AND($AF$2&lt;&gt;0,$AG$2&lt;&gt;0,DATE(YEAR(AG721),MONTH(AG721),DAY(AG721))&gt;=$AF$2,(DATE(YEAR(AG721),MONTH(AG721),DAY(AG721))&lt;=$AG$2)),1,0)),
IF(AND($AF$2=0,$AG$2=0,DATE(YEAR(AG721),MONTH(AG721),DAY(AG721))&gt;=$O$6,(DATE(YEAR(AG721),MONTH(AG721),DAY(AG721))&lt;=$O$3),INDEX(Projects!$A$1:$O$1000,MATCH(AF721,Projects!$A$1:$A$1000,0),MATCH("Groupe",Projects!$A$1:$O$1,0))=$A$2),1,
IF(AND($AF$2&lt;&gt;0,$AG$2&lt;&gt;0,DATE(YEAR(AG721),MONTH(AG721),DAY(AG721))&gt;=$AF$2,(DATE(YEAR(AG721),MONTH(AG721),DAY(AG721))&lt;=$AG$2),INDEX(Projects!$A$1:$O$1000,MATCH(AF721,Projects!$A$1:$A$1000,0),MATCH("Groupe",Projects!$A$1:$O$1,0))=$A$2),1,0)))</f>
      </c>
      <c r="AI721" s="47" t="str">
        <f>IF(AH721&lt;&gt;0,SUM($AH$4:AH721),0)</f>
      </c>
      <c r="AJ721" s="1"/>
      <c r="AK721" s="17"/>
      <c r="AM721" t="str">
        <f>Potentials!A719</f>
      </c>
      <c r="AN721" s="1" t="str">
        <f>Potentials!L719</f>
      </c>
      <c r="AO721" s="47" t="str">
        <f>IF(INDEX(Potentials!$A$1:$O$1000,MATCH(R721,Potentials!$A$1:$A$1000,0),MATCH("Origine setup",Potentials!$A$1:$O$1,0))&lt;&gt;"",0,
IF($A$2="Tous",
IF(AND($AM$2=0,$AN$2=0,DATE(YEAR(AN721),MONTH(AN721),DAY(AN721))&gt;=$O$6,(DATE(YEAR(AN721),MONTH(AN721),DAY(AN721))&lt;=$O$3),INDEX(Potentials!$A$1:$O$10000,MATCH(AM721,Potentials!$A$1:$A$1000,0),MATCH("Statut",Potentials!$A$1:$O$1,0))="9 -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IF(AND($AM$2&lt;&gt;0,$AN$2&lt;&gt;0,DATE(YEAR(AN721),MONTH(AN721),DAY(AN721))&gt;=$AM$2,(DATE(YEAR(AN721),MONTH(AN721),DAY(AN721))&lt;=$AN$2),INDEX(Potentials!$A$1:$O$10000,MATCH(AM721,Potentials!$A$1:$A$1000,0),MATCH("Statut",Potentials!$A$1:$O$1,0))="9 - Perdu"),1,0)),
IF(AND($AM$2=0,$AN$2=0,DATE(YEAR(AN721),MONTH(AN721),DAY(AN721))&gt;=$O$6,(DATE(YEAR(AN721),MONTH(AN721),DAY(AN721))&lt;=$O$3),INDEX(Potentials!$A$1:$O$1000,MATCH(AM721,Potentials!$A$1:$A$1000,0),MATCH("Groupe",Potentials!$A$1:$O$1,0))=$A$2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,MATCH(AM721,Potentials!$A$1:$A$1000,0),MATCH("Groupe",Potentials!$A$1:$O$1,0))=$A$2,INDEX(Potentials!$A$1:$O$10000,MATCH(AM721,Potentials!$A$1:$A$1000,0),MATCH("Statut",Potentials!$A$1:$O$1,0))="9 - Perdu"),1,0))))</f>
      </c>
      <c r="AP721" s="47" t="str">
        <f>IF(AO721&lt;&gt;0,SUM($AO$4:AO721),0)</f>
      </c>
      <c r="AQ721" s="1"/>
      <c r="AR721" s="17"/>
      <c r="AT721" t="str">
        <f>IF(COUNTIF($AT$4:AT720,Potentials!B719)&gt;0,"",Potentials!B719)</f>
      </c>
      <c r="AU721" s="2" t="str">
        <f t="array" ref="AU721" aca="1" ca="1">IF($A$2="Tous",SUMPRODUCT((Potentials!$F$2:$F$2000)*(Potentials!$B$2:$B$2000=AT721)*(Potentials!$E$2:$E$2000&lt;&gt;"8 - Gagne")*(Potentials!$E$2:$E$2000&lt;&gt;"9 - Perdu")*(Potentials!$E$2:$E$2000&lt;&gt;"10 - Gele"))
+SUMPRODUCT((Potentials!$F$2:$F$2000=0)*(Potentials!$B$2:$B$2000=AT721)*(Potentials!$D$2:$D$2000)*(Potentials!$E$2:$E$2000&lt;&gt;"8 - Gagne")*(Potentials!$E$2:$E$2000&lt;&gt;"9 - Perdu")*(Potentials!$E$2:$E$2000&lt;&gt;"10 - Gele")),
SUMPRODUCT((Potentials!$F$2:$F$2000)*(Potentials!$B$2:$B$2000=AT721)*(Potentials!$E$2:$E$2000&lt;&gt;"8 - Gagne")*(Potentials!$E$2:$E$2000&lt;&gt;"9 - Perdu")*(Potentials!$E$2:$E$2000&lt;&gt;"10 - Gele")*(Potentials!$O$2:$O$2000=$A$2))
+SUMPRODUCT((Potentials!$F$2:$F$2000=0)*(Potentials!$B$2:$B$2000=AT721)*(Potentials!$D$2:$D$2000)*(Potentials!$E$2:$E$2000&lt;&gt;"8 - Gagne")*(Potentials!$E$2:$E$2000&lt;&gt;"9 - Perdu")*(Potentials!$E$2:$E$2000&lt;&gt;"10 - Gele")*(Potentials!$O$2:$O$2000=$A$2)))</f>
      </c>
      <c r="BA721" t="str">
        <f>Potentials!A719</f>
      </c>
      <c r="BB721" s="2" t="str">
        <f t="array" ref="BB721" aca="1" ca="1">IF($A$2="Tous",SUMPRODUCT((Potentials!$F$2:$F$2000)*(Potentials!$A$2:$A$2000=BA721)*(Potentials!$E$2:$E$2000&lt;&gt;"8 - Gagne")*(Potentials!$E$2:$E$2000&lt;&gt;"9 - Perdu")*(Potentials!$E$2:$E$2000&lt;&gt;"10 - Gele"))
+SUMPRODUCT((Potentials!$F$2:$F$2000=0)*(Potentials!$A$2:$A$2000=BA721)*(Potentials!$D$2:$D$2000)*(Potentials!$E$2:$E$2000&lt;&gt;"8 - Gagne")*(Potentials!$E$2:$E$2000&lt;&gt;"9 - Perdu")*(Potentials!$E$2:$E$2000&lt;&gt;"10 - Gele")),
SUMPRODUCT((Potentials!$F$2:$F$2000)*(Potentials!$A$2:$A$2000=BA721)*(Potentials!$E$2:$E$2000&lt;&gt;"8 - Gagne")*(Potentials!$E$2:$E$2000&lt;&gt;"9 - Perdu")*(Potentials!$E$2:$E$2000&lt;&gt;"10 - Gele")*(Potentials!$O$2:$O$2000=$A$2))
+SUMPRODUCT((Potentials!$F$2:$F$2000=0)*(Potentials!$A$2:$A$2000=BA721)*(Potentials!$D$2:$D$2000)*(Potentials!$E$2:$E$2000&lt;&gt;"8 - Gagne")*(Potentials!$E$2:$E$2000&lt;&gt;"9 - Perdu")*(Potentials!$E$2:$E$2000&lt;&gt;"10 - Gele")*(Potentials!$O$2:$O$2000=$A$2)))</f>
      </c>
    </row>
    <row r="722" spans="1:113">
      <c r="R722" t="str">
        <f>Potentials!A720</f>
      </c>
      <c r="S722" s="1" t="str">
        <f>Potentials!M720</f>
      </c>
      <c r="T722" s="47" t="str">
        <f>IF(INDEX(Potentials!$A$1:$O$1000,MATCH(R722,Potentials!$A$1:$A$1000,0),MATCH("Origine setup",Potentials!$A$1:$O$1,0))&lt;&gt;"",0,
IF($A$2="Tous",
IF(AND($R$2=0,$S$2=0,DATE(YEAR(S722),MONTH(S722),DAY(S722))&gt;=$O$6,(DATE(YEAR(S722),MONTH(S722),DAY(S722))&lt;=$O$3),LEFT(R722,3)="PRA"),1,
IF(AND($R$2&lt;&gt;0,$S$2&lt;&gt;0,DATE(YEAR(S722),MONTH(S722),DAY(S722))&gt;=$R$2,(DATE(YEAR(S722),MONTH(S722),DAY(S722))&lt;=$S$2),LEFT(R722,3)="PRA"),1,0)),
IF(AND($R$2=0,$S$2=0,DATE(YEAR(S722),MONTH(S722),DAY(S722))&gt;=$O$6,(DATE(YEAR(S722),MONTH(S722),DAY(S722))&lt;=$O$3),INDEX(Potentials!$A$1:$O$1000,MATCH(R722,Potentials!$A$1:$A$1000,0),MATCH("Groupe",Potentials!$A$1:$O$1,0))=$A$2,LEFT(R722,3)="PRA"),1,
IF(AND($R$2&lt;&gt;0,$S$2&lt;&gt;0,DATE(YEAR(S722),MONTH(S722),DAY(S722))&gt;=$R$2,(DATE(YEAR(S722),MONTH(S722),DAY(S722))&lt;=$S$2),INDEX(Potentials!$A$1:$O$1000,MATCH(R722,Potentials!$A$1:$A$1000,0),MATCH("Groupe",Potentials!$A$1:$O$1,0))=$A$2,LEFT(R722,3)="PRA"),1,0))))</f>
      </c>
      <c r="U722" s="47" t="str">
        <f>IF(T722&lt;&gt;0,SUM($T$4:T722),0)</f>
      </c>
      <c r="V722" s="1"/>
      <c r="W722" s="17"/>
      <c r="Y722" t="str">
        <f>Projects!A720</f>
      </c>
      <c r="Z722" s="1" t="str">
        <f>Projects!I720</f>
      </c>
      <c r="AA722" s="47" t="str">
        <f>IF($A$2="Tous",
IF(AND($Y$2=0,$Z$2=0,DATE(YEAR(Z722),MONTH(Z722),DAY(Z722))&gt;=$O$6,(DATE(YEAR(Z722),MONTH(Z722),DAY(Z722))&lt;=$O$3)),1,
IF(AND($Y$2&lt;&gt;0,$Z$2&lt;&gt;0,DATE(YEAR(Z722),MONTH(Z722),DAY(Z722))&gt;=$Y$2,(DATE(YEAR(Z722),MONTH(Z722),DAY(Z722))&lt;=$Z$2)),1,0)),
IF(AND($Y$2=0,$Z$2=0,DATE(YEAR(Z722),MONTH(Z722),DAY(Z722))&gt;=$O$6,(DATE(YEAR(Z722),MONTH(Z722),DAY(Z722))&lt;=$O$3),INDEX(Projects!$A$1:$O$1000,MATCH(Y722,Projects!$A$1:$A$1000,0),MATCH("Groupe",Projects!$A$1:$O$1,0))=$A$2),1,
IF(AND($Y$2&lt;&gt;0,$Z$2&lt;&gt;0,DATE(YEAR(Z722),MONTH(Z722),DAY(Z722))&gt;=$Y$2,(DATE(YEAR(Z722),MONTH(Z722),DAY(Z722))&lt;=$Z$2),INDEX(Projects!$A$1:$O$1000,MATCH(Y722,Projects!$A$1:$A$1000,0),MATCH("Groupe",Projects!$A$1:$O$1,0))=$A$2),1,0)))</f>
      </c>
      <c r="AB722" s="47" t="str">
        <f>IF(AA722&lt;&gt;0,SUM($AA$4:AA722),0)</f>
      </c>
      <c r="AC722" s="1"/>
      <c r="AD722" s="17"/>
      <c r="AF722" t="str">
        <f>Projects!A720</f>
      </c>
      <c r="AG722" s="1" t="str">
        <f>Projects!D720</f>
      </c>
      <c r="AH722" s="47" t="str">
        <f>IF($A$2="Tous",
IF(AND($AF$2=0,$AG$2=0,DATE(YEAR(AG722),MONTH(AG722),DAY(AG722))&gt;=$O$6,(DATE(YEAR(AG722),MONTH(AG722),DAY(AG722))&lt;=$O$3)),1,
IF(AND($AF$2&lt;&gt;0,$AG$2&lt;&gt;0,DATE(YEAR(AG722),MONTH(AG722),DAY(AG722))&gt;=$AF$2,(DATE(YEAR(AG722),MONTH(AG722),DAY(AG722))&lt;=$AG$2)),1,0)),
IF(AND($AF$2=0,$AG$2=0,DATE(YEAR(AG722),MONTH(AG722),DAY(AG722))&gt;=$O$6,(DATE(YEAR(AG722),MONTH(AG722),DAY(AG722))&lt;=$O$3),INDEX(Projects!$A$1:$O$1000,MATCH(AF722,Projects!$A$1:$A$1000,0),MATCH("Groupe",Projects!$A$1:$O$1,0))=$A$2),1,
IF(AND($AF$2&lt;&gt;0,$AG$2&lt;&gt;0,DATE(YEAR(AG722),MONTH(AG722),DAY(AG722))&gt;=$AF$2,(DATE(YEAR(AG722),MONTH(AG722),DAY(AG722))&lt;=$AG$2),INDEX(Projects!$A$1:$O$1000,MATCH(AF722,Projects!$A$1:$A$1000,0),MATCH("Groupe",Projects!$A$1:$O$1,0))=$A$2),1,0)))</f>
      </c>
      <c r="AI722" s="47" t="str">
        <f>IF(AH722&lt;&gt;0,SUM($AH$4:AH722),0)</f>
      </c>
      <c r="AJ722" s="1"/>
      <c r="AK722" s="17"/>
      <c r="AM722" t="str">
        <f>Potentials!A720</f>
      </c>
      <c r="AN722" s="1" t="str">
        <f>Potentials!L720</f>
      </c>
      <c r="AO722" s="47" t="str">
        <f>IF(INDEX(Potentials!$A$1:$O$1000,MATCH(R722,Potentials!$A$1:$A$1000,0),MATCH("Origine setup",Potentials!$A$1:$O$1,0))&lt;&gt;"",0,
IF($A$2="Tous",
IF(AND($AM$2=0,$AN$2=0,DATE(YEAR(AN722),MONTH(AN722),DAY(AN722))&gt;=$O$6,(DATE(YEAR(AN722),MONTH(AN722),DAY(AN722))&lt;=$O$3),INDEX(Potentials!$A$1:$O$10000,MATCH(AM722,Potentials!$A$1:$A$1000,0),MATCH("Statut",Potentials!$A$1:$O$1,0))="9 -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IF(AND($AM$2&lt;&gt;0,$AN$2&lt;&gt;0,DATE(YEAR(AN722),MONTH(AN722),DAY(AN722))&gt;=$AM$2,(DATE(YEAR(AN722),MONTH(AN722),DAY(AN722))&lt;=$AN$2),INDEX(Potentials!$A$1:$O$10000,MATCH(AM722,Potentials!$A$1:$A$1000,0),MATCH("Statut",Potentials!$A$1:$O$1,0))="9 - Perdu"),1,0)),
IF(AND($AM$2=0,$AN$2=0,DATE(YEAR(AN722),MONTH(AN722),DAY(AN722))&gt;=$O$6,(DATE(YEAR(AN722),MONTH(AN722),DAY(AN722))&lt;=$O$3),INDEX(Potentials!$A$1:$O$1000,MATCH(AM722,Potentials!$A$1:$A$1000,0),MATCH("Groupe",Potentials!$A$1:$O$1,0))=$A$2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,MATCH(AM722,Potentials!$A$1:$A$1000,0),MATCH("Groupe",Potentials!$A$1:$O$1,0))=$A$2,INDEX(Potentials!$A$1:$O$10000,MATCH(AM722,Potentials!$A$1:$A$1000,0),MATCH("Statut",Potentials!$A$1:$O$1,0))="9 - Perdu"),1,0))))</f>
      </c>
      <c r="AP722" s="47" t="str">
        <f>IF(AO722&lt;&gt;0,SUM($AO$4:AO722),0)</f>
      </c>
      <c r="AQ722" s="1"/>
      <c r="AR722" s="17"/>
      <c r="AT722" t="str">
        <f>IF(COUNTIF($AT$4:AT721,Potentials!B720)&gt;0,"",Potentials!B720)</f>
      </c>
      <c r="AU722" s="2" t="str">
        <f t="array" ref="AU722" aca="1" ca="1">IF($A$2="Tous",SUMPRODUCT((Potentials!$F$2:$F$2000)*(Potentials!$B$2:$B$2000=AT722)*(Potentials!$E$2:$E$2000&lt;&gt;"8 - Gagne")*(Potentials!$E$2:$E$2000&lt;&gt;"9 - Perdu")*(Potentials!$E$2:$E$2000&lt;&gt;"10 - Gele"))
+SUMPRODUCT((Potentials!$F$2:$F$2000=0)*(Potentials!$B$2:$B$2000=AT722)*(Potentials!$D$2:$D$2000)*(Potentials!$E$2:$E$2000&lt;&gt;"8 - Gagne")*(Potentials!$E$2:$E$2000&lt;&gt;"9 - Perdu")*(Potentials!$E$2:$E$2000&lt;&gt;"10 - Gele")),
SUMPRODUCT((Potentials!$F$2:$F$2000)*(Potentials!$B$2:$B$2000=AT722)*(Potentials!$E$2:$E$2000&lt;&gt;"8 - Gagne")*(Potentials!$E$2:$E$2000&lt;&gt;"9 - Perdu")*(Potentials!$E$2:$E$2000&lt;&gt;"10 - Gele")*(Potentials!$O$2:$O$2000=$A$2))
+SUMPRODUCT((Potentials!$F$2:$F$2000=0)*(Potentials!$B$2:$B$2000=AT722)*(Potentials!$D$2:$D$2000)*(Potentials!$E$2:$E$2000&lt;&gt;"8 - Gagne")*(Potentials!$E$2:$E$2000&lt;&gt;"9 - Perdu")*(Potentials!$E$2:$E$2000&lt;&gt;"10 - Gele")*(Potentials!$O$2:$O$2000=$A$2)))</f>
      </c>
      <c r="BA722" t="str">
        <f>Potentials!A720</f>
      </c>
      <c r="BB722" s="2" t="str">
        <f t="array" ref="BB722" aca="1" ca="1">IF($A$2="Tous",SUMPRODUCT((Potentials!$F$2:$F$2000)*(Potentials!$A$2:$A$2000=BA722)*(Potentials!$E$2:$E$2000&lt;&gt;"8 - Gagne")*(Potentials!$E$2:$E$2000&lt;&gt;"9 - Perdu")*(Potentials!$E$2:$E$2000&lt;&gt;"10 - Gele"))
+SUMPRODUCT((Potentials!$F$2:$F$2000=0)*(Potentials!$A$2:$A$2000=BA722)*(Potentials!$D$2:$D$2000)*(Potentials!$E$2:$E$2000&lt;&gt;"8 - Gagne")*(Potentials!$E$2:$E$2000&lt;&gt;"9 - Perdu")*(Potentials!$E$2:$E$2000&lt;&gt;"10 - Gele")),
SUMPRODUCT((Potentials!$F$2:$F$2000)*(Potentials!$A$2:$A$2000=BA722)*(Potentials!$E$2:$E$2000&lt;&gt;"8 - Gagne")*(Potentials!$E$2:$E$2000&lt;&gt;"9 - Perdu")*(Potentials!$E$2:$E$2000&lt;&gt;"10 - Gele")*(Potentials!$O$2:$O$2000=$A$2))
+SUMPRODUCT((Potentials!$F$2:$F$2000=0)*(Potentials!$A$2:$A$2000=BA722)*(Potentials!$D$2:$D$2000)*(Potentials!$E$2:$E$2000&lt;&gt;"8 - Gagne")*(Potentials!$E$2:$E$2000&lt;&gt;"9 - Perdu")*(Potentials!$E$2:$E$2000&lt;&gt;"10 - Gele")*(Potentials!$O$2:$O$2000=$A$2)))</f>
      </c>
    </row>
    <row r="723" spans="1:113">
      <c r="R723" t="str">
        <f>Potentials!A721</f>
      </c>
      <c r="S723" s="1" t="str">
        <f>Potentials!M721</f>
      </c>
      <c r="T723" s="47" t="str">
        <f>IF(INDEX(Potentials!$A$1:$O$1000,MATCH(R723,Potentials!$A$1:$A$1000,0),MATCH("Origine setup",Potentials!$A$1:$O$1,0))&lt;&gt;"",0,
IF($A$2="Tous",
IF(AND($R$2=0,$S$2=0,DATE(YEAR(S723),MONTH(S723),DAY(S723))&gt;=$O$6,(DATE(YEAR(S723),MONTH(S723),DAY(S723))&lt;=$O$3),LEFT(R723,3)="PRA"),1,
IF(AND($R$2&lt;&gt;0,$S$2&lt;&gt;0,DATE(YEAR(S723),MONTH(S723),DAY(S723))&gt;=$R$2,(DATE(YEAR(S723),MONTH(S723),DAY(S723))&lt;=$S$2),LEFT(R723,3)="PRA"),1,0)),
IF(AND($R$2=0,$S$2=0,DATE(YEAR(S723),MONTH(S723),DAY(S723))&gt;=$O$6,(DATE(YEAR(S723),MONTH(S723),DAY(S723))&lt;=$O$3),INDEX(Potentials!$A$1:$O$1000,MATCH(R723,Potentials!$A$1:$A$1000,0),MATCH("Groupe",Potentials!$A$1:$O$1,0))=$A$2,LEFT(R723,3)="PRA"),1,
IF(AND($R$2&lt;&gt;0,$S$2&lt;&gt;0,DATE(YEAR(S723),MONTH(S723),DAY(S723))&gt;=$R$2,(DATE(YEAR(S723),MONTH(S723),DAY(S723))&lt;=$S$2),INDEX(Potentials!$A$1:$O$1000,MATCH(R723,Potentials!$A$1:$A$1000,0),MATCH("Groupe",Potentials!$A$1:$O$1,0))=$A$2,LEFT(R723,3)="PRA"),1,0))))</f>
      </c>
      <c r="U723" s="47" t="str">
        <f>IF(T723&lt;&gt;0,SUM($T$4:T723),0)</f>
      </c>
      <c r="V723" s="1"/>
      <c r="W723" s="17"/>
      <c r="Y723" t="str">
        <f>Projects!A721</f>
      </c>
      <c r="Z723" s="1" t="str">
        <f>Projects!I721</f>
      </c>
      <c r="AA723" s="47" t="str">
        <f>IF($A$2="Tous",
IF(AND($Y$2=0,$Z$2=0,DATE(YEAR(Z723),MONTH(Z723),DAY(Z723))&gt;=$O$6,(DATE(YEAR(Z723),MONTH(Z723),DAY(Z723))&lt;=$O$3)),1,
IF(AND($Y$2&lt;&gt;0,$Z$2&lt;&gt;0,DATE(YEAR(Z723),MONTH(Z723),DAY(Z723))&gt;=$Y$2,(DATE(YEAR(Z723),MONTH(Z723),DAY(Z723))&lt;=$Z$2)),1,0)),
IF(AND($Y$2=0,$Z$2=0,DATE(YEAR(Z723),MONTH(Z723),DAY(Z723))&gt;=$O$6,(DATE(YEAR(Z723),MONTH(Z723),DAY(Z723))&lt;=$O$3),INDEX(Projects!$A$1:$O$1000,MATCH(Y723,Projects!$A$1:$A$1000,0),MATCH("Groupe",Projects!$A$1:$O$1,0))=$A$2),1,
IF(AND($Y$2&lt;&gt;0,$Z$2&lt;&gt;0,DATE(YEAR(Z723),MONTH(Z723),DAY(Z723))&gt;=$Y$2,(DATE(YEAR(Z723),MONTH(Z723),DAY(Z723))&lt;=$Z$2),INDEX(Projects!$A$1:$O$1000,MATCH(Y723,Projects!$A$1:$A$1000,0),MATCH("Groupe",Projects!$A$1:$O$1,0))=$A$2),1,0)))</f>
      </c>
      <c r="AB723" s="47" t="str">
        <f>IF(AA723&lt;&gt;0,SUM($AA$4:AA723),0)</f>
      </c>
      <c r="AC723" s="1"/>
      <c r="AD723" s="17"/>
      <c r="AF723" t="str">
        <f>Projects!A721</f>
      </c>
      <c r="AG723" s="1" t="str">
        <f>Projects!D721</f>
      </c>
      <c r="AH723" s="47" t="str">
        <f>IF($A$2="Tous",
IF(AND($AF$2=0,$AG$2=0,DATE(YEAR(AG723),MONTH(AG723),DAY(AG723))&gt;=$O$6,(DATE(YEAR(AG723),MONTH(AG723),DAY(AG723))&lt;=$O$3)),1,
IF(AND($AF$2&lt;&gt;0,$AG$2&lt;&gt;0,DATE(YEAR(AG723),MONTH(AG723),DAY(AG723))&gt;=$AF$2,(DATE(YEAR(AG723),MONTH(AG723),DAY(AG723))&lt;=$AG$2)),1,0)),
IF(AND($AF$2=0,$AG$2=0,DATE(YEAR(AG723),MONTH(AG723),DAY(AG723))&gt;=$O$6,(DATE(YEAR(AG723),MONTH(AG723),DAY(AG723))&lt;=$O$3),INDEX(Projects!$A$1:$O$1000,MATCH(AF723,Projects!$A$1:$A$1000,0),MATCH("Groupe",Projects!$A$1:$O$1,0))=$A$2),1,
IF(AND($AF$2&lt;&gt;0,$AG$2&lt;&gt;0,DATE(YEAR(AG723),MONTH(AG723),DAY(AG723))&gt;=$AF$2,(DATE(YEAR(AG723),MONTH(AG723),DAY(AG723))&lt;=$AG$2),INDEX(Projects!$A$1:$O$1000,MATCH(AF723,Projects!$A$1:$A$1000,0),MATCH("Groupe",Projects!$A$1:$O$1,0))=$A$2),1,0)))</f>
      </c>
      <c r="AI723" s="47" t="str">
        <f>IF(AH723&lt;&gt;0,SUM($AH$4:AH723),0)</f>
      </c>
      <c r="AJ723" s="1"/>
      <c r="AK723" s="17"/>
      <c r="AM723" t="str">
        <f>Potentials!A721</f>
      </c>
      <c r="AN723" s="1" t="str">
        <f>Potentials!L721</f>
      </c>
      <c r="AO723" s="47" t="str">
        <f>IF(INDEX(Potentials!$A$1:$O$1000,MATCH(R723,Potentials!$A$1:$A$1000,0),MATCH("Origine setup",Potentials!$A$1:$O$1,0))&lt;&gt;"",0,
IF($A$2="Tous",
IF(AND($AM$2=0,$AN$2=0,DATE(YEAR(AN723),MONTH(AN723),DAY(AN723))&gt;=$O$6,(DATE(YEAR(AN723),MONTH(AN723),DAY(AN723))&lt;=$O$3),INDEX(Potentials!$A$1:$O$10000,MATCH(AM723,Potentials!$A$1:$A$1000,0),MATCH("Statut",Potentials!$A$1:$O$1,0))="9 -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IF(AND($AM$2&lt;&gt;0,$AN$2&lt;&gt;0,DATE(YEAR(AN723),MONTH(AN723),DAY(AN723))&gt;=$AM$2,(DATE(YEAR(AN723),MONTH(AN723),DAY(AN723))&lt;=$AN$2),INDEX(Potentials!$A$1:$O$10000,MATCH(AM723,Potentials!$A$1:$A$1000,0),MATCH("Statut",Potentials!$A$1:$O$1,0))="9 - Perdu"),1,0)),
IF(AND($AM$2=0,$AN$2=0,DATE(YEAR(AN723),MONTH(AN723),DAY(AN723))&gt;=$O$6,(DATE(YEAR(AN723),MONTH(AN723),DAY(AN723))&lt;=$O$3),INDEX(Potentials!$A$1:$O$1000,MATCH(AM723,Potentials!$A$1:$A$1000,0),MATCH("Groupe",Potentials!$A$1:$O$1,0))=$A$2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,MATCH(AM723,Potentials!$A$1:$A$1000,0),MATCH("Groupe",Potentials!$A$1:$O$1,0))=$A$2,INDEX(Potentials!$A$1:$O$10000,MATCH(AM723,Potentials!$A$1:$A$1000,0),MATCH("Statut",Potentials!$A$1:$O$1,0))="9 - Perdu"),1,0))))</f>
      </c>
      <c r="AP723" s="47" t="str">
        <f>IF(AO723&lt;&gt;0,SUM($AO$4:AO723),0)</f>
      </c>
      <c r="AQ723" s="1"/>
      <c r="AR723" s="17"/>
      <c r="AT723" t="str">
        <f>IF(COUNTIF($AT$4:AT722,Potentials!B721)&gt;0,"",Potentials!B721)</f>
      </c>
      <c r="AU723" s="2" t="str">
        <f t="array" ref="AU723" aca="1" ca="1">IF($A$2="Tous",SUMPRODUCT((Potentials!$F$2:$F$2000)*(Potentials!$B$2:$B$2000=AT723)*(Potentials!$E$2:$E$2000&lt;&gt;"8 - Gagne")*(Potentials!$E$2:$E$2000&lt;&gt;"9 - Perdu")*(Potentials!$E$2:$E$2000&lt;&gt;"10 - Gele"))
+SUMPRODUCT((Potentials!$F$2:$F$2000=0)*(Potentials!$B$2:$B$2000=AT723)*(Potentials!$D$2:$D$2000)*(Potentials!$E$2:$E$2000&lt;&gt;"8 - Gagne")*(Potentials!$E$2:$E$2000&lt;&gt;"9 - Perdu")*(Potentials!$E$2:$E$2000&lt;&gt;"10 - Gele")),
SUMPRODUCT((Potentials!$F$2:$F$2000)*(Potentials!$B$2:$B$2000=AT723)*(Potentials!$E$2:$E$2000&lt;&gt;"8 - Gagne")*(Potentials!$E$2:$E$2000&lt;&gt;"9 - Perdu")*(Potentials!$E$2:$E$2000&lt;&gt;"10 - Gele")*(Potentials!$O$2:$O$2000=$A$2))
+SUMPRODUCT((Potentials!$F$2:$F$2000=0)*(Potentials!$B$2:$B$2000=AT723)*(Potentials!$D$2:$D$2000)*(Potentials!$E$2:$E$2000&lt;&gt;"8 - Gagne")*(Potentials!$E$2:$E$2000&lt;&gt;"9 - Perdu")*(Potentials!$E$2:$E$2000&lt;&gt;"10 - Gele")*(Potentials!$O$2:$O$2000=$A$2)))</f>
      </c>
      <c r="BA723" t="str">
        <f>Potentials!A721</f>
      </c>
      <c r="BB723" s="2" t="str">
        <f t="array" ref="BB723" aca="1" ca="1">IF($A$2="Tous",SUMPRODUCT((Potentials!$F$2:$F$2000)*(Potentials!$A$2:$A$2000=BA723)*(Potentials!$E$2:$E$2000&lt;&gt;"8 - Gagne")*(Potentials!$E$2:$E$2000&lt;&gt;"9 - Perdu")*(Potentials!$E$2:$E$2000&lt;&gt;"10 - Gele"))
+SUMPRODUCT((Potentials!$F$2:$F$2000=0)*(Potentials!$A$2:$A$2000=BA723)*(Potentials!$D$2:$D$2000)*(Potentials!$E$2:$E$2000&lt;&gt;"8 - Gagne")*(Potentials!$E$2:$E$2000&lt;&gt;"9 - Perdu")*(Potentials!$E$2:$E$2000&lt;&gt;"10 - Gele")),
SUMPRODUCT((Potentials!$F$2:$F$2000)*(Potentials!$A$2:$A$2000=BA723)*(Potentials!$E$2:$E$2000&lt;&gt;"8 - Gagne")*(Potentials!$E$2:$E$2000&lt;&gt;"9 - Perdu")*(Potentials!$E$2:$E$2000&lt;&gt;"10 - Gele")*(Potentials!$O$2:$O$2000=$A$2))
+SUMPRODUCT((Potentials!$F$2:$F$2000=0)*(Potentials!$A$2:$A$2000=BA723)*(Potentials!$D$2:$D$2000)*(Potentials!$E$2:$E$2000&lt;&gt;"8 - Gagne")*(Potentials!$E$2:$E$2000&lt;&gt;"9 - Perdu")*(Potentials!$E$2:$E$2000&lt;&gt;"10 - Gele")*(Potentials!$O$2:$O$2000=$A$2)))</f>
      </c>
    </row>
    <row r="724" spans="1:113">
      <c r="R724" t="str">
        <f>Potentials!A722</f>
      </c>
      <c r="S724" s="1" t="str">
        <f>Potentials!M722</f>
      </c>
      <c r="T724" s="47" t="str">
        <f>IF(INDEX(Potentials!$A$1:$O$1000,MATCH(R724,Potentials!$A$1:$A$1000,0),MATCH("Origine setup",Potentials!$A$1:$O$1,0))&lt;&gt;"",0,
IF($A$2="Tous",
IF(AND($R$2=0,$S$2=0,DATE(YEAR(S724),MONTH(S724),DAY(S724))&gt;=$O$6,(DATE(YEAR(S724),MONTH(S724),DAY(S724))&lt;=$O$3),LEFT(R724,3)="PRA"),1,
IF(AND($R$2&lt;&gt;0,$S$2&lt;&gt;0,DATE(YEAR(S724),MONTH(S724),DAY(S724))&gt;=$R$2,(DATE(YEAR(S724),MONTH(S724),DAY(S724))&lt;=$S$2),LEFT(R724,3)="PRA"),1,0)),
IF(AND($R$2=0,$S$2=0,DATE(YEAR(S724),MONTH(S724),DAY(S724))&gt;=$O$6,(DATE(YEAR(S724),MONTH(S724),DAY(S724))&lt;=$O$3),INDEX(Potentials!$A$1:$O$1000,MATCH(R724,Potentials!$A$1:$A$1000,0),MATCH("Groupe",Potentials!$A$1:$O$1,0))=$A$2,LEFT(R724,3)="PRA"),1,
IF(AND($R$2&lt;&gt;0,$S$2&lt;&gt;0,DATE(YEAR(S724),MONTH(S724),DAY(S724))&gt;=$R$2,(DATE(YEAR(S724),MONTH(S724),DAY(S724))&lt;=$S$2),INDEX(Potentials!$A$1:$O$1000,MATCH(R724,Potentials!$A$1:$A$1000,0),MATCH("Groupe",Potentials!$A$1:$O$1,0))=$A$2,LEFT(R724,3)="PRA"),1,0))))</f>
      </c>
      <c r="U724" s="47" t="str">
        <f>IF(T724&lt;&gt;0,SUM($T$4:T724),0)</f>
      </c>
      <c r="V724" s="1"/>
      <c r="W724" s="17"/>
      <c r="Y724" t="str">
        <f>Projects!A722</f>
      </c>
      <c r="Z724" s="1" t="str">
        <f>Projects!I722</f>
      </c>
      <c r="AA724" s="47" t="str">
        <f>IF($A$2="Tous",
IF(AND($Y$2=0,$Z$2=0,DATE(YEAR(Z724),MONTH(Z724),DAY(Z724))&gt;=$O$6,(DATE(YEAR(Z724),MONTH(Z724),DAY(Z724))&lt;=$O$3)),1,
IF(AND($Y$2&lt;&gt;0,$Z$2&lt;&gt;0,DATE(YEAR(Z724),MONTH(Z724),DAY(Z724))&gt;=$Y$2,(DATE(YEAR(Z724),MONTH(Z724),DAY(Z724))&lt;=$Z$2)),1,0)),
IF(AND($Y$2=0,$Z$2=0,DATE(YEAR(Z724),MONTH(Z724),DAY(Z724))&gt;=$O$6,(DATE(YEAR(Z724),MONTH(Z724),DAY(Z724))&lt;=$O$3),INDEX(Projects!$A$1:$O$1000,MATCH(Y724,Projects!$A$1:$A$1000,0),MATCH("Groupe",Projects!$A$1:$O$1,0))=$A$2),1,
IF(AND($Y$2&lt;&gt;0,$Z$2&lt;&gt;0,DATE(YEAR(Z724),MONTH(Z724),DAY(Z724))&gt;=$Y$2,(DATE(YEAR(Z724),MONTH(Z724),DAY(Z724))&lt;=$Z$2),INDEX(Projects!$A$1:$O$1000,MATCH(Y724,Projects!$A$1:$A$1000,0),MATCH("Groupe",Projects!$A$1:$O$1,0))=$A$2),1,0)))</f>
      </c>
      <c r="AB724" s="47" t="str">
        <f>IF(AA724&lt;&gt;0,SUM($AA$4:AA724),0)</f>
      </c>
      <c r="AC724" s="1"/>
      <c r="AD724" s="17"/>
      <c r="AF724" t="str">
        <f>Projects!A722</f>
      </c>
      <c r="AG724" s="1" t="str">
        <f>Projects!D722</f>
      </c>
      <c r="AH724" s="47" t="str">
        <f>IF($A$2="Tous",
IF(AND($AF$2=0,$AG$2=0,DATE(YEAR(AG724),MONTH(AG724),DAY(AG724))&gt;=$O$6,(DATE(YEAR(AG724),MONTH(AG724),DAY(AG724))&lt;=$O$3)),1,
IF(AND($AF$2&lt;&gt;0,$AG$2&lt;&gt;0,DATE(YEAR(AG724),MONTH(AG724),DAY(AG724))&gt;=$AF$2,(DATE(YEAR(AG724),MONTH(AG724),DAY(AG724))&lt;=$AG$2)),1,0)),
IF(AND($AF$2=0,$AG$2=0,DATE(YEAR(AG724),MONTH(AG724),DAY(AG724))&gt;=$O$6,(DATE(YEAR(AG724),MONTH(AG724),DAY(AG724))&lt;=$O$3),INDEX(Projects!$A$1:$O$1000,MATCH(AF724,Projects!$A$1:$A$1000,0),MATCH("Groupe",Projects!$A$1:$O$1,0))=$A$2),1,
IF(AND($AF$2&lt;&gt;0,$AG$2&lt;&gt;0,DATE(YEAR(AG724),MONTH(AG724),DAY(AG724))&gt;=$AF$2,(DATE(YEAR(AG724),MONTH(AG724),DAY(AG724))&lt;=$AG$2),INDEX(Projects!$A$1:$O$1000,MATCH(AF724,Projects!$A$1:$A$1000,0),MATCH("Groupe",Projects!$A$1:$O$1,0))=$A$2),1,0)))</f>
      </c>
      <c r="AI724" s="47" t="str">
        <f>IF(AH724&lt;&gt;0,SUM($AH$4:AH724),0)</f>
      </c>
      <c r="AJ724" s="1"/>
      <c r="AK724" s="17"/>
      <c r="AM724" t="str">
        <f>Potentials!A722</f>
      </c>
      <c r="AN724" s="1" t="str">
        <f>Potentials!L722</f>
      </c>
      <c r="AO724" s="47" t="str">
        <f>IF(INDEX(Potentials!$A$1:$O$1000,MATCH(R724,Potentials!$A$1:$A$1000,0),MATCH("Origine setup",Potentials!$A$1:$O$1,0))&lt;&gt;"",0,
IF($A$2="Tous",
IF(AND($AM$2=0,$AN$2=0,DATE(YEAR(AN724),MONTH(AN724),DAY(AN724))&gt;=$O$6,(DATE(YEAR(AN724),MONTH(AN724),DAY(AN724))&lt;=$O$3),INDEX(Potentials!$A$1:$O$10000,MATCH(AM724,Potentials!$A$1:$A$1000,0),MATCH("Statut",Potentials!$A$1:$O$1,0))="9 -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IF(AND($AM$2&lt;&gt;0,$AN$2&lt;&gt;0,DATE(YEAR(AN724),MONTH(AN724),DAY(AN724))&gt;=$AM$2,(DATE(YEAR(AN724),MONTH(AN724),DAY(AN724))&lt;=$AN$2),INDEX(Potentials!$A$1:$O$10000,MATCH(AM724,Potentials!$A$1:$A$1000,0),MATCH("Statut",Potentials!$A$1:$O$1,0))="9 - Perdu"),1,0)),
IF(AND($AM$2=0,$AN$2=0,DATE(YEAR(AN724),MONTH(AN724),DAY(AN724))&gt;=$O$6,(DATE(YEAR(AN724),MONTH(AN724),DAY(AN724))&lt;=$O$3),INDEX(Potentials!$A$1:$O$1000,MATCH(AM724,Potentials!$A$1:$A$1000,0),MATCH("Groupe",Potentials!$A$1:$O$1,0))=$A$2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,MATCH(AM724,Potentials!$A$1:$A$1000,0),MATCH("Groupe",Potentials!$A$1:$O$1,0))=$A$2,INDEX(Potentials!$A$1:$O$10000,MATCH(AM724,Potentials!$A$1:$A$1000,0),MATCH("Statut",Potentials!$A$1:$O$1,0))="9 - Perdu"),1,0))))</f>
      </c>
      <c r="AP724" s="47" t="str">
        <f>IF(AO724&lt;&gt;0,SUM($AO$4:AO724),0)</f>
      </c>
      <c r="AQ724" s="1"/>
      <c r="AR724" s="17"/>
      <c r="AT724" t="str">
        <f>IF(COUNTIF($AT$4:AT723,Potentials!B722)&gt;0,"",Potentials!B722)</f>
      </c>
      <c r="AU724" s="2" t="str">
        <f t="array" ref="AU724" aca="1" ca="1">IF($A$2="Tous",SUMPRODUCT((Potentials!$F$2:$F$2000)*(Potentials!$B$2:$B$2000=AT724)*(Potentials!$E$2:$E$2000&lt;&gt;"8 - Gagne")*(Potentials!$E$2:$E$2000&lt;&gt;"9 - Perdu")*(Potentials!$E$2:$E$2000&lt;&gt;"10 - Gele"))
+SUMPRODUCT((Potentials!$F$2:$F$2000=0)*(Potentials!$B$2:$B$2000=AT724)*(Potentials!$D$2:$D$2000)*(Potentials!$E$2:$E$2000&lt;&gt;"8 - Gagne")*(Potentials!$E$2:$E$2000&lt;&gt;"9 - Perdu")*(Potentials!$E$2:$E$2000&lt;&gt;"10 - Gele")),
SUMPRODUCT((Potentials!$F$2:$F$2000)*(Potentials!$B$2:$B$2000=AT724)*(Potentials!$E$2:$E$2000&lt;&gt;"8 - Gagne")*(Potentials!$E$2:$E$2000&lt;&gt;"9 - Perdu")*(Potentials!$E$2:$E$2000&lt;&gt;"10 - Gele")*(Potentials!$O$2:$O$2000=$A$2))
+SUMPRODUCT((Potentials!$F$2:$F$2000=0)*(Potentials!$B$2:$B$2000=AT724)*(Potentials!$D$2:$D$2000)*(Potentials!$E$2:$E$2000&lt;&gt;"8 - Gagne")*(Potentials!$E$2:$E$2000&lt;&gt;"9 - Perdu")*(Potentials!$E$2:$E$2000&lt;&gt;"10 - Gele")*(Potentials!$O$2:$O$2000=$A$2)))</f>
      </c>
      <c r="BA724" t="str">
        <f>Potentials!A722</f>
      </c>
      <c r="BB724" s="2" t="str">
        <f t="array" ref="BB724" aca="1" ca="1">IF($A$2="Tous",SUMPRODUCT((Potentials!$F$2:$F$2000)*(Potentials!$A$2:$A$2000=BA724)*(Potentials!$E$2:$E$2000&lt;&gt;"8 - Gagne")*(Potentials!$E$2:$E$2000&lt;&gt;"9 - Perdu")*(Potentials!$E$2:$E$2000&lt;&gt;"10 - Gele"))
+SUMPRODUCT((Potentials!$F$2:$F$2000=0)*(Potentials!$A$2:$A$2000=BA724)*(Potentials!$D$2:$D$2000)*(Potentials!$E$2:$E$2000&lt;&gt;"8 - Gagne")*(Potentials!$E$2:$E$2000&lt;&gt;"9 - Perdu")*(Potentials!$E$2:$E$2000&lt;&gt;"10 - Gele")),
SUMPRODUCT((Potentials!$F$2:$F$2000)*(Potentials!$A$2:$A$2000=BA724)*(Potentials!$E$2:$E$2000&lt;&gt;"8 - Gagne")*(Potentials!$E$2:$E$2000&lt;&gt;"9 - Perdu")*(Potentials!$E$2:$E$2000&lt;&gt;"10 - Gele")*(Potentials!$O$2:$O$2000=$A$2))
+SUMPRODUCT((Potentials!$F$2:$F$2000=0)*(Potentials!$A$2:$A$2000=BA724)*(Potentials!$D$2:$D$2000)*(Potentials!$E$2:$E$2000&lt;&gt;"8 - Gagne")*(Potentials!$E$2:$E$2000&lt;&gt;"9 - Perdu")*(Potentials!$E$2:$E$2000&lt;&gt;"10 - Gele")*(Potentials!$O$2:$O$2000=$A$2)))</f>
      </c>
    </row>
    <row r="725" spans="1:113">
      <c r="R725" t="str">
        <f>Potentials!A723</f>
      </c>
      <c r="S725" s="1" t="str">
        <f>Potentials!M723</f>
      </c>
      <c r="T725" s="47" t="str">
        <f>IF(INDEX(Potentials!$A$1:$O$1000,MATCH(R725,Potentials!$A$1:$A$1000,0),MATCH("Origine setup",Potentials!$A$1:$O$1,0))&lt;&gt;"",0,
IF($A$2="Tous",
IF(AND($R$2=0,$S$2=0,DATE(YEAR(S725),MONTH(S725),DAY(S725))&gt;=$O$6,(DATE(YEAR(S725),MONTH(S725),DAY(S725))&lt;=$O$3),LEFT(R725,3)="PRA"),1,
IF(AND($R$2&lt;&gt;0,$S$2&lt;&gt;0,DATE(YEAR(S725),MONTH(S725),DAY(S725))&gt;=$R$2,(DATE(YEAR(S725),MONTH(S725),DAY(S725))&lt;=$S$2),LEFT(R725,3)="PRA"),1,0)),
IF(AND($R$2=0,$S$2=0,DATE(YEAR(S725),MONTH(S725),DAY(S725))&gt;=$O$6,(DATE(YEAR(S725),MONTH(S725),DAY(S725))&lt;=$O$3),INDEX(Potentials!$A$1:$O$1000,MATCH(R725,Potentials!$A$1:$A$1000,0),MATCH("Groupe",Potentials!$A$1:$O$1,0))=$A$2,LEFT(R725,3)="PRA"),1,
IF(AND($R$2&lt;&gt;0,$S$2&lt;&gt;0,DATE(YEAR(S725),MONTH(S725),DAY(S725))&gt;=$R$2,(DATE(YEAR(S725),MONTH(S725),DAY(S725))&lt;=$S$2),INDEX(Potentials!$A$1:$O$1000,MATCH(R725,Potentials!$A$1:$A$1000,0),MATCH("Groupe",Potentials!$A$1:$O$1,0))=$A$2,LEFT(R725,3)="PRA"),1,0))))</f>
      </c>
      <c r="U725" s="47" t="str">
        <f>IF(T725&lt;&gt;0,SUM($T$4:T725),0)</f>
      </c>
      <c r="V725" s="1"/>
      <c r="W725" s="17"/>
      <c r="Y725" t="str">
        <f>Projects!A723</f>
      </c>
      <c r="Z725" s="1" t="str">
        <f>Projects!I723</f>
      </c>
      <c r="AA725" s="47" t="str">
        <f>IF($A$2="Tous",
IF(AND($Y$2=0,$Z$2=0,DATE(YEAR(Z725),MONTH(Z725),DAY(Z725))&gt;=$O$6,(DATE(YEAR(Z725),MONTH(Z725),DAY(Z725))&lt;=$O$3)),1,
IF(AND($Y$2&lt;&gt;0,$Z$2&lt;&gt;0,DATE(YEAR(Z725),MONTH(Z725),DAY(Z725))&gt;=$Y$2,(DATE(YEAR(Z725),MONTH(Z725),DAY(Z725))&lt;=$Z$2)),1,0)),
IF(AND($Y$2=0,$Z$2=0,DATE(YEAR(Z725),MONTH(Z725),DAY(Z725))&gt;=$O$6,(DATE(YEAR(Z725),MONTH(Z725),DAY(Z725))&lt;=$O$3),INDEX(Projects!$A$1:$O$1000,MATCH(Y725,Projects!$A$1:$A$1000,0),MATCH("Groupe",Projects!$A$1:$O$1,0))=$A$2),1,
IF(AND($Y$2&lt;&gt;0,$Z$2&lt;&gt;0,DATE(YEAR(Z725),MONTH(Z725),DAY(Z725))&gt;=$Y$2,(DATE(YEAR(Z725),MONTH(Z725),DAY(Z725))&lt;=$Z$2),INDEX(Projects!$A$1:$O$1000,MATCH(Y725,Projects!$A$1:$A$1000,0),MATCH("Groupe",Projects!$A$1:$O$1,0))=$A$2),1,0)))</f>
      </c>
      <c r="AB725" s="47" t="str">
        <f>IF(AA725&lt;&gt;0,SUM($AA$4:AA725),0)</f>
      </c>
      <c r="AC725" s="1"/>
      <c r="AD725" s="17"/>
      <c r="AF725" t="str">
        <f>Projects!A723</f>
      </c>
      <c r="AG725" s="1" t="str">
        <f>Projects!D723</f>
      </c>
      <c r="AH725" s="47" t="str">
        <f>IF($A$2="Tous",
IF(AND($AF$2=0,$AG$2=0,DATE(YEAR(AG725),MONTH(AG725),DAY(AG725))&gt;=$O$6,(DATE(YEAR(AG725),MONTH(AG725),DAY(AG725))&lt;=$O$3)),1,
IF(AND($AF$2&lt;&gt;0,$AG$2&lt;&gt;0,DATE(YEAR(AG725),MONTH(AG725),DAY(AG725))&gt;=$AF$2,(DATE(YEAR(AG725),MONTH(AG725),DAY(AG725))&lt;=$AG$2)),1,0)),
IF(AND($AF$2=0,$AG$2=0,DATE(YEAR(AG725),MONTH(AG725),DAY(AG725))&gt;=$O$6,(DATE(YEAR(AG725),MONTH(AG725),DAY(AG725))&lt;=$O$3),INDEX(Projects!$A$1:$O$1000,MATCH(AF725,Projects!$A$1:$A$1000,0),MATCH("Groupe",Projects!$A$1:$O$1,0))=$A$2),1,
IF(AND($AF$2&lt;&gt;0,$AG$2&lt;&gt;0,DATE(YEAR(AG725),MONTH(AG725),DAY(AG725))&gt;=$AF$2,(DATE(YEAR(AG725),MONTH(AG725),DAY(AG725))&lt;=$AG$2),INDEX(Projects!$A$1:$O$1000,MATCH(AF725,Projects!$A$1:$A$1000,0),MATCH("Groupe",Projects!$A$1:$O$1,0))=$A$2),1,0)))</f>
      </c>
      <c r="AI725" s="47" t="str">
        <f>IF(AH725&lt;&gt;0,SUM($AH$4:AH725),0)</f>
      </c>
      <c r="AJ725" s="1"/>
      <c r="AK725" s="17"/>
      <c r="AM725" t="str">
        <f>Potentials!A723</f>
      </c>
      <c r="AN725" s="1" t="str">
        <f>Potentials!L723</f>
      </c>
      <c r="AO725" s="47" t="str">
        <f>IF(INDEX(Potentials!$A$1:$O$1000,MATCH(R725,Potentials!$A$1:$A$1000,0),MATCH("Origine setup",Potentials!$A$1:$O$1,0))&lt;&gt;"",0,
IF($A$2="Tous",
IF(AND($AM$2=0,$AN$2=0,DATE(YEAR(AN725),MONTH(AN725),DAY(AN725))&gt;=$O$6,(DATE(YEAR(AN725),MONTH(AN725),DAY(AN725))&lt;=$O$3),INDEX(Potentials!$A$1:$O$10000,MATCH(AM725,Potentials!$A$1:$A$1000,0),MATCH("Statut",Potentials!$A$1:$O$1,0))="9 -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IF(AND($AM$2&lt;&gt;0,$AN$2&lt;&gt;0,DATE(YEAR(AN725),MONTH(AN725),DAY(AN725))&gt;=$AM$2,(DATE(YEAR(AN725),MONTH(AN725),DAY(AN725))&lt;=$AN$2),INDEX(Potentials!$A$1:$O$10000,MATCH(AM725,Potentials!$A$1:$A$1000,0),MATCH("Statut",Potentials!$A$1:$O$1,0))="9 - Perdu"),1,0)),
IF(AND($AM$2=0,$AN$2=0,DATE(YEAR(AN725),MONTH(AN725),DAY(AN725))&gt;=$O$6,(DATE(YEAR(AN725),MONTH(AN725),DAY(AN725))&lt;=$O$3),INDEX(Potentials!$A$1:$O$1000,MATCH(AM725,Potentials!$A$1:$A$1000,0),MATCH("Groupe",Potentials!$A$1:$O$1,0))=$A$2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,MATCH(AM725,Potentials!$A$1:$A$1000,0),MATCH("Groupe",Potentials!$A$1:$O$1,0))=$A$2,INDEX(Potentials!$A$1:$O$10000,MATCH(AM725,Potentials!$A$1:$A$1000,0),MATCH("Statut",Potentials!$A$1:$O$1,0))="9 - Perdu"),1,0))))</f>
      </c>
      <c r="AP725" s="47" t="str">
        <f>IF(AO725&lt;&gt;0,SUM($AO$4:AO725),0)</f>
      </c>
      <c r="AQ725" s="1"/>
      <c r="AR725" s="17"/>
      <c r="AT725" t="str">
        <f>IF(COUNTIF($AT$4:AT724,Potentials!B723)&gt;0,"",Potentials!B723)</f>
      </c>
      <c r="AU725" s="2" t="str">
        <f t="array" ref="AU725" aca="1" ca="1">IF($A$2="Tous",SUMPRODUCT((Potentials!$F$2:$F$2000)*(Potentials!$B$2:$B$2000=AT725)*(Potentials!$E$2:$E$2000&lt;&gt;"8 - Gagne")*(Potentials!$E$2:$E$2000&lt;&gt;"9 - Perdu")*(Potentials!$E$2:$E$2000&lt;&gt;"10 - Gele"))
+SUMPRODUCT((Potentials!$F$2:$F$2000=0)*(Potentials!$B$2:$B$2000=AT725)*(Potentials!$D$2:$D$2000)*(Potentials!$E$2:$E$2000&lt;&gt;"8 - Gagne")*(Potentials!$E$2:$E$2000&lt;&gt;"9 - Perdu")*(Potentials!$E$2:$E$2000&lt;&gt;"10 - Gele")),
SUMPRODUCT((Potentials!$F$2:$F$2000)*(Potentials!$B$2:$B$2000=AT725)*(Potentials!$E$2:$E$2000&lt;&gt;"8 - Gagne")*(Potentials!$E$2:$E$2000&lt;&gt;"9 - Perdu")*(Potentials!$E$2:$E$2000&lt;&gt;"10 - Gele")*(Potentials!$O$2:$O$2000=$A$2))
+SUMPRODUCT((Potentials!$F$2:$F$2000=0)*(Potentials!$B$2:$B$2000=AT725)*(Potentials!$D$2:$D$2000)*(Potentials!$E$2:$E$2000&lt;&gt;"8 - Gagne")*(Potentials!$E$2:$E$2000&lt;&gt;"9 - Perdu")*(Potentials!$E$2:$E$2000&lt;&gt;"10 - Gele")*(Potentials!$O$2:$O$2000=$A$2)))</f>
      </c>
      <c r="BA725" t="str">
        <f>Potentials!A723</f>
      </c>
      <c r="BB725" s="2" t="str">
        <f t="array" ref="BB725" aca="1" ca="1">IF($A$2="Tous",SUMPRODUCT((Potentials!$F$2:$F$2000)*(Potentials!$A$2:$A$2000=BA725)*(Potentials!$E$2:$E$2000&lt;&gt;"8 - Gagne")*(Potentials!$E$2:$E$2000&lt;&gt;"9 - Perdu")*(Potentials!$E$2:$E$2000&lt;&gt;"10 - Gele"))
+SUMPRODUCT((Potentials!$F$2:$F$2000=0)*(Potentials!$A$2:$A$2000=BA725)*(Potentials!$D$2:$D$2000)*(Potentials!$E$2:$E$2000&lt;&gt;"8 - Gagne")*(Potentials!$E$2:$E$2000&lt;&gt;"9 - Perdu")*(Potentials!$E$2:$E$2000&lt;&gt;"10 - Gele")),
SUMPRODUCT((Potentials!$F$2:$F$2000)*(Potentials!$A$2:$A$2000=BA725)*(Potentials!$E$2:$E$2000&lt;&gt;"8 - Gagne")*(Potentials!$E$2:$E$2000&lt;&gt;"9 - Perdu")*(Potentials!$E$2:$E$2000&lt;&gt;"10 - Gele")*(Potentials!$O$2:$O$2000=$A$2))
+SUMPRODUCT((Potentials!$F$2:$F$2000=0)*(Potentials!$A$2:$A$2000=BA725)*(Potentials!$D$2:$D$2000)*(Potentials!$E$2:$E$2000&lt;&gt;"8 - Gagne")*(Potentials!$E$2:$E$2000&lt;&gt;"9 - Perdu")*(Potentials!$E$2:$E$2000&lt;&gt;"10 - Gele")*(Potentials!$O$2:$O$2000=$A$2)))</f>
      </c>
    </row>
    <row r="726" spans="1:113">
      <c r="R726" t="str">
        <f>Potentials!A724</f>
      </c>
      <c r="S726" s="1" t="str">
        <f>Potentials!M724</f>
      </c>
      <c r="T726" s="47" t="str">
        <f>IF(INDEX(Potentials!$A$1:$O$1000,MATCH(R726,Potentials!$A$1:$A$1000,0),MATCH("Origine setup",Potentials!$A$1:$O$1,0))&lt;&gt;"",0,
IF($A$2="Tous",
IF(AND($R$2=0,$S$2=0,DATE(YEAR(S726),MONTH(S726),DAY(S726))&gt;=$O$6,(DATE(YEAR(S726),MONTH(S726),DAY(S726))&lt;=$O$3),LEFT(R726,3)="PRA"),1,
IF(AND($R$2&lt;&gt;0,$S$2&lt;&gt;0,DATE(YEAR(S726),MONTH(S726),DAY(S726))&gt;=$R$2,(DATE(YEAR(S726),MONTH(S726),DAY(S726))&lt;=$S$2),LEFT(R726,3)="PRA"),1,0)),
IF(AND($R$2=0,$S$2=0,DATE(YEAR(S726),MONTH(S726),DAY(S726))&gt;=$O$6,(DATE(YEAR(S726),MONTH(S726),DAY(S726))&lt;=$O$3),INDEX(Potentials!$A$1:$O$1000,MATCH(R726,Potentials!$A$1:$A$1000,0),MATCH("Groupe",Potentials!$A$1:$O$1,0))=$A$2,LEFT(R726,3)="PRA"),1,
IF(AND($R$2&lt;&gt;0,$S$2&lt;&gt;0,DATE(YEAR(S726),MONTH(S726),DAY(S726))&gt;=$R$2,(DATE(YEAR(S726),MONTH(S726),DAY(S726))&lt;=$S$2),INDEX(Potentials!$A$1:$O$1000,MATCH(R726,Potentials!$A$1:$A$1000,0),MATCH("Groupe",Potentials!$A$1:$O$1,0))=$A$2,LEFT(R726,3)="PRA"),1,0))))</f>
      </c>
      <c r="U726" s="47" t="str">
        <f>IF(T726&lt;&gt;0,SUM($T$4:T726),0)</f>
      </c>
      <c r="V726" s="1"/>
      <c r="W726" s="17"/>
      <c r="Y726" t="str">
        <f>Projects!A724</f>
      </c>
      <c r="Z726" s="1" t="str">
        <f>Projects!I724</f>
      </c>
      <c r="AA726" s="47" t="str">
        <f>IF($A$2="Tous",
IF(AND($Y$2=0,$Z$2=0,DATE(YEAR(Z726),MONTH(Z726),DAY(Z726))&gt;=$O$6,(DATE(YEAR(Z726),MONTH(Z726),DAY(Z726))&lt;=$O$3)),1,
IF(AND($Y$2&lt;&gt;0,$Z$2&lt;&gt;0,DATE(YEAR(Z726),MONTH(Z726),DAY(Z726))&gt;=$Y$2,(DATE(YEAR(Z726),MONTH(Z726),DAY(Z726))&lt;=$Z$2)),1,0)),
IF(AND($Y$2=0,$Z$2=0,DATE(YEAR(Z726),MONTH(Z726),DAY(Z726))&gt;=$O$6,(DATE(YEAR(Z726),MONTH(Z726),DAY(Z726))&lt;=$O$3),INDEX(Projects!$A$1:$O$1000,MATCH(Y726,Projects!$A$1:$A$1000,0),MATCH("Groupe",Projects!$A$1:$O$1,0))=$A$2),1,
IF(AND($Y$2&lt;&gt;0,$Z$2&lt;&gt;0,DATE(YEAR(Z726),MONTH(Z726),DAY(Z726))&gt;=$Y$2,(DATE(YEAR(Z726),MONTH(Z726),DAY(Z726))&lt;=$Z$2),INDEX(Projects!$A$1:$O$1000,MATCH(Y726,Projects!$A$1:$A$1000,0),MATCH("Groupe",Projects!$A$1:$O$1,0))=$A$2),1,0)))</f>
      </c>
      <c r="AB726" s="47" t="str">
        <f>IF(AA726&lt;&gt;0,SUM($AA$4:AA726),0)</f>
      </c>
      <c r="AC726" s="1"/>
      <c r="AD726" s="17"/>
      <c r="AF726" t="str">
        <f>Projects!A724</f>
      </c>
      <c r="AG726" s="1" t="str">
        <f>Projects!D724</f>
      </c>
      <c r="AH726" s="47" t="str">
        <f>IF($A$2="Tous",
IF(AND($AF$2=0,$AG$2=0,DATE(YEAR(AG726),MONTH(AG726),DAY(AG726))&gt;=$O$6,(DATE(YEAR(AG726),MONTH(AG726),DAY(AG726))&lt;=$O$3)),1,
IF(AND($AF$2&lt;&gt;0,$AG$2&lt;&gt;0,DATE(YEAR(AG726),MONTH(AG726),DAY(AG726))&gt;=$AF$2,(DATE(YEAR(AG726),MONTH(AG726),DAY(AG726))&lt;=$AG$2)),1,0)),
IF(AND($AF$2=0,$AG$2=0,DATE(YEAR(AG726),MONTH(AG726),DAY(AG726))&gt;=$O$6,(DATE(YEAR(AG726),MONTH(AG726),DAY(AG726))&lt;=$O$3),INDEX(Projects!$A$1:$O$1000,MATCH(AF726,Projects!$A$1:$A$1000,0),MATCH("Groupe",Projects!$A$1:$O$1,0))=$A$2),1,
IF(AND($AF$2&lt;&gt;0,$AG$2&lt;&gt;0,DATE(YEAR(AG726),MONTH(AG726),DAY(AG726))&gt;=$AF$2,(DATE(YEAR(AG726),MONTH(AG726),DAY(AG726))&lt;=$AG$2),INDEX(Projects!$A$1:$O$1000,MATCH(AF726,Projects!$A$1:$A$1000,0),MATCH("Groupe",Projects!$A$1:$O$1,0))=$A$2),1,0)))</f>
      </c>
      <c r="AI726" s="47" t="str">
        <f>IF(AH726&lt;&gt;0,SUM($AH$4:AH726),0)</f>
      </c>
      <c r="AJ726" s="1"/>
      <c r="AK726" s="17"/>
      <c r="AM726" t="str">
        <f>Potentials!A724</f>
      </c>
      <c r="AN726" s="1" t="str">
        <f>Potentials!L724</f>
      </c>
      <c r="AO726" s="47" t="str">
        <f>IF(INDEX(Potentials!$A$1:$O$1000,MATCH(R726,Potentials!$A$1:$A$1000,0),MATCH("Origine setup",Potentials!$A$1:$O$1,0))&lt;&gt;"",0,
IF($A$2="Tous",
IF(AND($AM$2=0,$AN$2=0,DATE(YEAR(AN726),MONTH(AN726),DAY(AN726))&gt;=$O$6,(DATE(YEAR(AN726),MONTH(AN726),DAY(AN726))&lt;=$O$3),INDEX(Potentials!$A$1:$O$10000,MATCH(AM726,Potentials!$A$1:$A$1000,0),MATCH("Statut",Potentials!$A$1:$O$1,0))="9 -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IF(AND($AM$2&lt;&gt;0,$AN$2&lt;&gt;0,DATE(YEAR(AN726),MONTH(AN726),DAY(AN726))&gt;=$AM$2,(DATE(YEAR(AN726),MONTH(AN726),DAY(AN726))&lt;=$AN$2),INDEX(Potentials!$A$1:$O$10000,MATCH(AM726,Potentials!$A$1:$A$1000,0),MATCH("Statut",Potentials!$A$1:$O$1,0))="9 - Perdu"),1,0)),
IF(AND($AM$2=0,$AN$2=0,DATE(YEAR(AN726),MONTH(AN726),DAY(AN726))&gt;=$O$6,(DATE(YEAR(AN726),MONTH(AN726),DAY(AN726))&lt;=$O$3),INDEX(Potentials!$A$1:$O$1000,MATCH(AM726,Potentials!$A$1:$A$1000,0),MATCH("Groupe",Potentials!$A$1:$O$1,0))=$A$2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,MATCH(AM726,Potentials!$A$1:$A$1000,0),MATCH("Groupe",Potentials!$A$1:$O$1,0))=$A$2,INDEX(Potentials!$A$1:$O$10000,MATCH(AM726,Potentials!$A$1:$A$1000,0),MATCH("Statut",Potentials!$A$1:$O$1,0))="9 - Perdu"),1,0))))</f>
      </c>
      <c r="AP726" s="47" t="str">
        <f>IF(AO726&lt;&gt;0,SUM($AO$4:AO726),0)</f>
      </c>
      <c r="AQ726" s="1"/>
      <c r="AR726" s="17"/>
      <c r="AT726" t="str">
        <f>IF(COUNTIF($AT$4:AT725,Potentials!B724)&gt;0,"",Potentials!B724)</f>
      </c>
      <c r="AU726" s="2" t="str">
        <f t="array" ref="AU726" aca="1" ca="1">IF($A$2="Tous",SUMPRODUCT((Potentials!$F$2:$F$2000)*(Potentials!$B$2:$B$2000=AT726)*(Potentials!$E$2:$E$2000&lt;&gt;"8 - Gagne")*(Potentials!$E$2:$E$2000&lt;&gt;"9 - Perdu")*(Potentials!$E$2:$E$2000&lt;&gt;"10 - Gele"))
+SUMPRODUCT((Potentials!$F$2:$F$2000=0)*(Potentials!$B$2:$B$2000=AT726)*(Potentials!$D$2:$D$2000)*(Potentials!$E$2:$E$2000&lt;&gt;"8 - Gagne")*(Potentials!$E$2:$E$2000&lt;&gt;"9 - Perdu")*(Potentials!$E$2:$E$2000&lt;&gt;"10 - Gele")),
SUMPRODUCT((Potentials!$F$2:$F$2000)*(Potentials!$B$2:$B$2000=AT726)*(Potentials!$E$2:$E$2000&lt;&gt;"8 - Gagne")*(Potentials!$E$2:$E$2000&lt;&gt;"9 - Perdu")*(Potentials!$E$2:$E$2000&lt;&gt;"10 - Gele")*(Potentials!$O$2:$O$2000=$A$2))
+SUMPRODUCT((Potentials!$F$2:$F$2000=0)*(Potentials!$B$2:$B$2000=AT726)*(Potentials!$D$2:$D$2000)*(Potentials!$E$2:$E$2000&lt;&gt;"8 - Gagne")*(Potentials!$E$2:$E$2000&lt;&gt;"9 - Perdu")*(Potentials!$E$2:$E$2000&lt;&gt;"10 - Gele")*(Potentials!$O$2:$O$2000=$A$2)))</f>
      </c>
      <c r="BA726" t="str">
        <f>Potentials!A724</f>
      </c>
      <c r="BB726" s="2" t="str">
        <f t="array" ref="BB726" aca="1" ca="1">IF($A$2="Tous",SUMPRODUCT((Potentials!$F$2:$F$2000)*(Potentials!$A$2:$A$2000=BA726)*(Potentials!$E$2:$E$2000&lt;&gt;"8 - Gagne")*(Potentials!$E$2:$E$2000&lt;&gt;"9 - Perdu")*(Potentials!$E$2:$E$2000&lt;&gt;"10 - Gele"))
+SUMPRODUCT((Potentials!$F$2:$F$2000=0)*(Potentials!$A$2:$A$2000=BA726)*(Potentials!$D$2:$D$2000)*(Potentials!$E$2:$E$2000&lt;&gt;"8 - Gagne")*(Potentials!$E$2:$E$2000&lt;&gt;"9 - Perdu")*(Potentials!$E$2:$E$2000&lt;&gt;"10 - Gele")),
SUMPRODUCT((Potentials!$F$2:$F$2000)*(Potentials!$A$2:$A$2000=BA726)*(Potentials!$E$2:$E$2000&lt;&gt;"8 - Gagne")*(Potentials!$E$2:$E$2000&lt;&gt;"9 - Perdu")*(Potentials!$E$2:$E$2000&lt;&gt;"10 - Gele")*(Potentials!$O$2:$O$2000=$A$2))
+SUMPRODUCT((Potentials!$F$2:$F$2000=0)*(Potentials!$A$2:$A$2000=BA726)*(Potentials!$D$2:$D$2000)*(Potentials!$E$2:$E$2000&lt;&gt;"8 - Gagne")*(Potentials!$E$2:$E$2000&lt;&gt;"9 - Perdu")*(Potentials!$E$2:$E$2000&lt;&gt;"10 - Gele")*(Potentials!$O$2:$O$2000=$A$2)))</f>
      </c>
    </row>
    <row r="727" spans="1:113">
      <c r="R727" t="str">
        <f>Potentials!A725</f>
      </c>
      <c r="S727" s="1" t="str">
        <f>Potentials!M725</f>
      </c>
      <c r="T727" s="47" t="str">
        <f>IF(INDEX(Potentials!$A$1:$O$1000,MATCH(R727,Potentials!$A$1:$A$1000,0),MATCH("Origine setup",Potentials!$A$1:$O$1,0))&lt;&gt;"",0,
IF($A$2="Tous",
IF(AND($R$2=0,$S$2=0,DATE(YEAR(S727),MONTH(S727),DAY(S727))&gt;=$O$6,(DATE(YEAR(S727),MONTH(S727),DAY(S727))&lt;=$O$3),LEFT(R727,3)="PRA"),1,
IF(AND($R$2&lt;&gt;0,$S$2&lt;&gt;0,DATE(YEAR(S727),MONTH(S727),DAY(S727))&gt;=$R$2,(DATE(YEAR(S727),MONTH(S727),DAY(S727))&lt;=$S$2),LEFT(R727,3)="PRA"),1,0)),
IF(AND($R$2=0,$S$2=0,DATE(YEAR(S727),MONTH(S727),DAY(S727))&gt;=$O$6,(DATE(YEAR(S727),MONTH(S727),DAY(S727))&lt;=$O$3),INDEX(Potentials!$A$1:$O$1000,MATCH(R727,Potentials!$A$1:$A$1000,0),MATCH("Groupe",Potentials!$A$1:$O$1,0))=$A$2,LEFT(R727,3)="PRA"),1,
IF(AND($R$2&lt;&gt;0,$S$2&lt;&gt;0,DATE(YEAR(S727),MONTH(S727),DAY(S727))&gt;=$R$2,(DATE(YEAR(S727),MONTH(S727),DAY(S727))&lt;=$S$2),INDEX(Potentials!$A$1:$O$1000,MATCH(R727,Potentials!$A$1:$A$1000,0),MATCH("Groupe",Potentials!$A$1:$O$1,0))=$A$2,LEFT(R727,3)="PRA"),1,0))))</f>
      </c>
      <c r="U727" s="47" t="str">
        <f>IF(T727&lt;&gt;0,SUM($T$4:T727),0)</f>
      </c>
      <c r="V727" s="1"/>
      <c r="W727" s="17"/>
      <c r="Y727" t="str">
        <f>Projects!A725</f>
      </c>
      <c r="Z727" s="1" t="str">
        <f>Projects!I725</f>
      </c>
      <c r="AA727" s="47" t="str">
        <f>IF($A$2="Tous",
IF(AND($Y$2=0,$Z$2=0,DATE(YEAR(Z727),MONTH(Z727),DAY(Z727))&gt;=$O$6,(DATE(YEAR(Z727),MONTH(Z727),DAY(Z727))&lt;=$O$3)),1,
IF(AND($Y$2&lt;&gt;0,$Z$2&lt;&gt;0,DATE(YEAR(Z727),MONTH(Z727),DAY(Z727))&gt;=$Y$2,(DATE(YEAR(Z727),MONTH(Z727),DAY(Z727))&lt;=$Z$2)),1,0)),
IF(AND($Y$2=0,$Z$2=0,DATE(YEAR(Z727),MONTH(Z727),DAY(Z727))&gt;=$O$6,(DATE(YEAR(Z727),MONTH(Z727),DAY(Z727))&lt;=$O$3),INDEX(Projects!$A$1:$O$1000,MATCH(Y727,Projects!$A$1:$A$1000,0),MATCH("Groupe",Projects!$A$1:$O$1,0))=$A$2),1,
IF(AND($Y$2&lt;&gt;0,$Z$2&lt;&gt;0,DATE(YEAR(Z727),MONTH(Z727),DAY(Z727))&gt;=$Y$2,(DATE(YEAR(Z727),MONTH(Z727),DAY(Z727))&lt;=$Z$2),INDEX(Projects!$A$1:$O$1000,MATCH(Y727,Projects!$A$1:$A$1000,0),MATCH("Groupe",Projects!$A$1:$O$1,0))=$A$2),1,0)))</f>
      </c>
      <c r="AB727" s="47" t="str">
        <f>IF(AA727&lt;&gt;0,SUM($AA$4:AA727),0)</f>
      </c>
      <c r="AC727" s="1"/>
      <c r="AD727" s="17"/>
      <c r="AF727" t="str">
        <f>Projects!A725</f>
      </c>
      <c r="AG727" s="1" t="str">
        <f>Projects!D725</f>
      </c>
      <c r="AH727" s="47" t="str">
        <f>IF($A$2="Tous",
IF(AND($AF$2=0,$AG$2=0,DATE(YEAR(AG727),MONTH(AG727),DAY(AG727))&gt;=$O$6,(DATE(YEAR(AG727),MONTH(AG727),DAY(AG727))&lt;=$O$3)),1,
IF(AND($AF$2&lt;&gt;0,$AG$2&lt;&gt;0,DATE(YEAR(AG727),MONTH(AG727),DAY(AG727))&gt;=$AF$2,(DATE(YEAR(AG727),MONTH(AG727),DAY(AG727))&lt;=$AG$2)),1,0)),
IF(AND($AF$2=0,$AG$2=0,DATE(YEAR(AG727),MONTH(AG727),DAY(AG727))&gt;=$O$6,(DATE(YEAR(AG727),MONTH(AG727),DAY(AG727))&lt;=$O$3),INDEX(Projects!$A$1:$O$1000,MATCH(AF727,Projects!$A$1:$A$1000,0),MATCH("Groupe",Projects!$A$1:$O$1,0))=$A$2),1,
IF(AND($AF$2&lt;&gt;0,$AG$2&lt;&gt;0,DATE(YEAR(AG727),MONTH(AG727),DAY(AG727))&gt;=$AF$2,(DATE(YEAR(AG727),MONTH(AG727),DAY(AG727))&lt;=$AG$2),INDEX(Projects!$A$1:$O$1000,MATCH(AF727,Projects!$A$1:$A$1000,0),MATCH("Groupe",Projects!$A$1:$O$1,0))=$A$2),1,0)))</f>
      </c>
      <c r="AI727" s="47" t="str">
        <f>IF(AH727&lt;&gt;0,SUM($AH$4:AH727),0)</f>
      </c>
      <c r="AJ727" s="1"/>
      <c r="AK727" s="17"/>
      <c r="AM727" t="str">
        <f>Potentials!A725</f>
      </c>
      <c r="AN727" s="1" t="str">
        <f>Potentials!L725</f>
      </c>
      <c r="AO727" s="47" t="str">
        <f>IF(INDEX(Potentials!$A$1:$O$1000,MATCH(R727,Potentials!$A$1:$A$1000,0),MATCH("Origine setup",Potentials!$A$1:$O$1,0))&lt;&gt;"",0,
IF($A$2="Tous",
IF(AND($AM$2=0,$AN$2=0,DATE(YEAR(AN727),MONTH(AN727),DAY(AN727))&gt;=$O$6,(DATE(YEAR(AN727),MONTH(AN727),DAY(AN727))&lt;=$O$3),INDEX(Potentials!$A$1:$O$10000,MATCH(AM727,Potentials!$A$1:$A$1000,0),MATCH("Statut",Potentials!$A$1:$O$1,0))="9 -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IF(AND($AM$2&lt;&gt;0,$AN$2&lt;&gt;0,DATE(YEAR(AN727),MONTH(AN727),DAY(AN727))&gt;=$AM$2,(DATE(YEAR(AN727),MONTH(AN727),DAY(AN727))&lt;=$AN$2),INDEX(Potentials!$A$1:$O$10000,MATCH(AM727,Potentials!$A$1:$A$1000,0),MATCH("Statut",Potentials!$A$1:$O$1,0))="9 - Perdu"),1,0)),
IF(AND($AM$2=0,$AN$2=0,DATE(YEAR(AN727),MONTH(AN727),DAY(AN727))&gt;=$O$6,(DATE(YEAR(AN727),MONTH(AN727),DAY(AN727))&lt;=$O$3),INDEX(Potentials!$A$1:$O$1000,MATCH(AM727,Potentials!$A$1:$A$1000,0),MATCH("Groupe",Potentials!$A$1:$O$1,0))=$A$2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,MATCH(AM727,Potentials!$A$1:$A$1000,0),MATCH("Groupe",Potentials!$A$1:$O$1,0))=$A$2,INDEX(Potentials!$A$1:$O$10000,MATCH(AM727,Potentials!$A$1:$A$1000,0),MATCH("Statut",Potentials!$A$1:$O$1,0))="9 - Perdu"),1,0))))</f>
      </c>
      <c r="AP727" s="47" t="str">
        <f>IF(AO727&lt;&gt;0,SUM($AO$4:AO727),0)</f>
      </c>
      <c r="AQ727" s="1"/>
      <c r="AR727" s="17"/>
      <c r="AT727" t="str">
        <f>IF(COUNTIF($AT$4:AT726,Potentials!B725)&gt;0,"",Potentials!B725)</f>
      </c>
      <c r="AU727" s="2" t="str">
        <f t="array" ref="AU727" aca="1" ca="1">IF($A$2="Tous",SUMPRODUCT((Potentials!$F$2:$F$2000)*(Potentials!$B$2:$B$2000=AT727)*(Potentials!$E$2:$E$2000&lt;&gt;"8 - Gagne")*(Potentials!$E$2:$E$2000&lt;&gt;"9 - Perdu")*(Potentials!$E$2:$E$2000&lt;&gt;"10 - Gele"))
+SUMPRODUCT((Potentials!$F$2:$F$2000=0)*(Potentials!$B$2:$B$2000=AT727)*(Potentials!$D$2:$D$2000)*(Potentials!$E$2:$E$2000&lt;&gt;"8 - Gagne")*(Potentials!$E$2:$E$2000&lt;&gt;"9 - Perdu")*(Potentials!$E$2:$E$2000&lt;&gt;"10 - Gele")),
SUMPRODUCT((Potentials!$F$2:$F$2000)*(Potentials!$B$2:$B$2000=AT727)*(Potentials!$E$2:$E$2000&lt;&gt;"8 - Gagne")*(Potentials!$E$2:$E$2000&lt;&gt;"9 - Perdu")*(Potentials!$E$2:$E$2000&lt;&gt;"10 - Gele")*(Potentials!$O$2:$O$2000=$A$2))
+SUMPRODUCT((Potentials!$F$2:$F$2000=0)*(Potentials!$B$2:$B$2000=AT727)*(Potentials!$D$2:$D$2000)*(Potentials!$E$2:$E$2000&lt;&gt;"8 - Gagne")*(Potentials!$E$2:$E$2000&lt;&gt;"9 - Perdu")*(Potentials!$E$2:$E$2000&lt;&gt;"10 - Gele")*(Potentials!$O$2:$O$2000=$A$2)))</f>
      </c>
      <c r="BA727" t="str">
        <f>Potentials!A725</f>
      </c>
      <c r="BB727" s="2" t="str">
        <f t="array" ref="BB727" aca="1" ca="1">IF($A$2="Tous",SUMPRODUCT((Potentials!$F$2:$F$2000)*(Potentials!$A$2:$A$2000=BA727)*(Potentials!$E$2:$E$2000&lt;&gt;"8 - Gagne")*(Potentials!$E$2:$E$2000&lt;&gt;"9 - Perdu")*(Potentials!$E$2:$E$2000&lt;&gt;"10 - Gele"))
+SUMPRODUCT((Potentials!$F$2:$F$2000=0)*(Potentials!$A$2:$A$2000=BA727)*(Potentials!$D$2:$D$2000)*(Potentials!$E$2:$E$2000&lt;&gt;"8 - Gagne")*(Potentials!$E$2:$E$2000&lt;&gt;"9 - Perdu")*(Potentials!$E$2:$E$2000&lt;&gt;"10 - Gele")),
SUMPRODUCT((Potentials!$F$2:$F$2000)*(Potentials!$A$2:$A$2000=BA727)*(Potentials!$E$2:$E$2000&lt;&gt;"8 - Gagne")*(Potentials!$E$2:$E$2000&lt;&gt;"9 - Perdu")*(Potentials!$E$2:$E$2000&lt;&gt;"10 - Gele")*(Potentials!$O$2:$O$2000=$A$2))
+SUMPRODUCT((Potentials!$F$2:$F$2000=0)*(Potentials!$A$2:$A$2000=BA727)*(Potentials!$D$2:$D$2000)*(Potentials!$E$2:$E$2000&lt;&gt;"8 - Gagne")*(Potentials!$E$2:$E$2000&lt;&gt;"9 - Perdu")*(Potentials!$E$2:$E$2000&lt;&gt;"10 - Gele")*(Potentials!$O$2:$O$2000=$A$2)))</f>
      </c>
    </row>
    <row r="728" spans="1:113">
      <c r="R728" t="str">
        <f>Potentials!A726</f>
      </c>
      <c r="S728" s="1" t="str">
        <f>Potentials!M726</f>
      </c>
      <c r="T728" s="47" t="str">
        <f>IF(INDEX(Potentials!$A$1:$O$1000,MATCH(R728,Potentials!$A$1:$A$1000,0),MATCH("Origine setup",Potentials!$A$1:$O$1,0))&lt;&gt;"",0,
IF($A$2="Tous",
IF(AND($R$2=0,$S$2=0,DATE(YEAR(S728),MONTH(S728),DAY(S728))&gt;=$O$6,(DATE(YEAR(S728),MONTH(S728),DAY(S728))&lt;=$O$3),LEFT(R728,3)="PRA"),1,
IF(AND($R$2&lt;&gt;0,$S$2&lt;&gt;0,DATE(YEAR(S728),MONTH(S728),DAY(S728))&gt;=$R$2,(DATE(YEAR(S728),MONTH(S728),DAY(S728))&lt;=$S$2),LEFT(R728,3)="PRA"),1,0)),
IF(AND($R$2=0,$S$2=0,DATE(YEAR(S728),MONTH(S728),DAY(S728))&gt;=$O$6,(DATE(YEAR(S728),MONTH(S728),DAY(S728))&lt;=$O$3),INDEX(Potentials!$A$1:$O$1000,MATCH(R728,Potentials!$A$1:$A$1000,0),MATCH("Groupe",Potentials!$A$1:$O$1,0))=$A$2,LEFT(R728,3)="PRA"),1,
IF(AND($R$2&lt;&gt;0,$S$2&lt;&gt;0,DATE(YEAR(S728),MONTH(S728),DAY(S728))&gt;=$R$2,(DATE(YEAR(S728),MONTH(S728),DAY(S728))&lt;=$S$2),INDEX(Potentials!$A$1:$O$1000,MATCH(R728,Potentials!$A$1:$A$1000,0),MATCH("Groupe",Potentials!$A$1:$O$1,0))=$A$2,LEFT(R728,3)="PRA"),1,0))))</f>
      </c>
      <c r="U728" s="47" t="str">
        <f>IF(T728&lt;&gt;0,SUM($T$4:T728),0)</f>
      </c>
      <c r="V728" s="1"/>
      <c r="W728" s="17"/>
      <c r="Y728" t="str">
        <f>Projects!A726</f>
      </c>
      <c r="Z728" s="1" t="str">
        <f>Projects!I726</f>
      </c>
      <c r="AA728" s="47" t="str">
        <f>IF($A$2="Tous",
IF(AND($Y$2=0,$Z$2=0,DATE(YEAR(Z728),MONTH(Z728),DAY(Z728))&gt;=$O$6,(DATE(YEAR(Z728),MONTH(Z728),DAY(Z728))&lt;=$O$3)),1,
IF(AND($Y$2&lt;&gt;0,$Z$2&lt;&gt;0,DATE(YEAR(Z728),MONTH(Z728),DAY(Z728))&gt;=$Y$2,(DATE(YEAR(Z728),MONTH(Z728),DAY(Z728))&lt;=$Z$2)),1,0)),
IF(AND($Y$2=0,$Z$2=0,DATE(YEAR(Z728),MONTH(Z728),DAY(Z728))&gt;=$O$6,(DATE(YEAR(Z728),MONTH(Z728),DAY(Z728))&lt;=$O$3),INDEX(Projects!$A$1:$O$1000,MATCH(Y728,Projects!$A$1:$A$1000,0),MATCH("Groupe",Projects!$A$1:$O$1,0))=$A$2),1,
IF(AND($Y$2&lt;&gt;0,$Z$2&lt;&gt;0,DATE(YEAR(Z728),MONTH(Z728),DAY(Z728))&gt;=$Y$2,(DATE(YEAR(Z728),MONTH(Z728),DAY(Z728))&lt;=$Z$2),INDEX(Projects!$A$1:$O$1000,MATCH(Y728,Projects!$A$1:$A$1000,0),MATCH("Groupe",Projects!$A$1:$O$1,0))=$A$2),1,0)))</f>
      </c>
      <c r="AB728" s="47" t="str">
        <f>IF(AA728&lt;&gt;0,SUM($AA$4:AA728),0)</f>
      </c>
      <c r="AC728" s="1"/>
      <c r="AD728" s="17"/>
      <c r="AF728" t="str">
        <f>Projects!A726</f>
      </c>
      <c r="AG728" s="1" t="str">
        <f>Projects!D726</f>
      </c>
      <c r="AH728" s="47" t="str">
        <f>IF($A$2="Tous",
IF(AND($AF$2=0,$AG$2=0,DATE(YEAR(AG728),MONTH(AG728),DAY(AG728))&gt;=$O$6,(DATE(YEAR(AG728),MONTH(AG728),DAY(AG728))&lt;=$O$3)),1,
IF(AND($AF$2&lt;&gt;0,$AG$2&lt;&gt;0,DATE(YEAR(AG728),MONTH(AG728),DAY(AG728))&gt;=$AF$2,(DATE(YEAR(AG728),MONTH(AG728),DAY(AG728))&lt;=$AG$2)),1,0)),
IF(AND($AF$2=0,$AG$2=0,DATE(YEAR(AG728),MONTH(AG728),DAY(AG728))&gt;=$O$6,(DATE(YEAR(AG728),MONTH(AG728),DAY(AG728))&lt;=$O$3),INDEX(Projects!$A$1:$O$1000,MATCH(AF728,Projects!$A$1:$A$1000,0),MATCH("Groupe",Projects!$A$1:$O$1,0))=$A$2),1,
IF(AND($AF$2&lt;&gt;0,$AG$2&lt;&gt;0,DATE(YEAR(AG728),MONTH(AG728),DAY(AG728))&gt;=$AF$2,(DATE(YEAR(AG728),MONTH(AG728),DAY(AG728))&lt;=$AG$2),INDEX(Projects!$A$1:$O$1000,MATCH(AF728,Projects!$A$1:$A$1000,0),MATCH("Groupe",Projects!$A$1:$O$1,0))=$A$2),1,0)))</f>
      </c>
      <c r="AI728" s="47" t="str">
        <f>IF(AH728&lt;&gt;0,SUM($AH$4:AH728),0)</f>
      </c>
      <c r="AJ728" s="1"/>
      <c r="AK728" s="17"/>
      <c r="AM728" t="str">
        <f>Potentials!A726</f>
      </c>
      <c r="AN728" s="1" t="str">
        <f>Potentials!L726</f>
      </c>
      <c r="AO728" s="47" t="str">
        <f>IF(INDEX(Potentials!$A$1:$O$1000,MATCH(R728,Potentials!$A$1:$A$1000,0),MATCH("Origine setup",Potentials!$A$1:$O$1,0))&lt;&gt;"",0,
IF($A$2="Tous",
IF(AND($AM$2=0,$AN$2=0,DATE(YEAR(AN728),MONTH(AN728),DAY(AN728))&gt;=$O$6,(DATE(YEAR(AN728),MONTH(AN728),DAY(AN728))&lt;=$O$3),INDEX(Potentials!$A$1:$O$10000,MATCH(AM728,Potentials!$A$1:$A$1000,0),MATCH("Statut",Potentials!$A$1:$O$1,0))="9 -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IF(AND($AM$2&lt;&gt;0,$AN$2&lt;&gt;0,DATE(YEAR(AN728),MONTH(AN728),DAY(AN728))&gt;=$AM$2,(DATE(YEAR(AN728),MONTH(AN728),DAY(AN728))&lt;=$AN$2),INDEX(Potentials!$A$1:$O$10000,MATCH(AM728,Potentials!$A$1:$A$1000,0),MATCH("Statut",Potentials!$A$1:$O$1,0))="9 - Perdu"),1,0)),
IF(AND($AM$2=0,$AN$2=0,DATE(YEAR(AN728),MONTH(AN728),DAY(AN728))&gt;=$O$6,(DATE(YEAR(AN728),MONTH(AN728),DAY(AN728))&lt;=$O$3),INDEX(Potentials!$A$1:$O$1000,MATCH(AM728,Potentials!$A$1:$A$1000,0),MATCH("Groupe",Potentials!$A$1:$O$1,0))=$A$2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,MATCH(AM728,Potentials!$A$1:$A$1000,0),MATCH("Groupe",Potentials!$A$1:$O$1,0))=$A$2,INDEX(Potentials!$A$1:$O$10000,MATCH(AM728,Potentials!$A$1:$A$1000,0),MATCH("Statut",Potentials!$A$1:$O$1,0))="9 - Perdu"),1,0))))</f>
      </c>
      <c r="AP728" s="47" t="str">
        <f>IF(AO728&lt;&gt;0,SUM($AO$4:AO728),0)</f>
      </c>
      <c r="AQ728" s="1"/>
      <c r="AR728" s="17"/>
      <c r="AT728" t="str">
        <f>IF(COUNTIF($AT$4:AT727,Potentials!B726)&gt;0,"",Potentials!B726)</f>
      </c>
      <c r="AU728" s="2" t="str">
        <f t="array" ref="AU728" aca="1" ca="1">IF($A$2="Tous",SUMPRODUCT((Potentials!$F$2:$F$2000)*(Potentials!$B$2:$B$2000=AT728)*(Potentials!$E$2:$E$2000&lt;&gt;"8 - Gagne")*(Potentials!$E$2:$E$2000&lt;&gt;"9 - Perdu")*(Potentials!$E$2:$E$2000&lt;&gt;"10 - Gele"))
+SUMPRODUCT((Potentials!$F$2:$F$2000=0)*(Potentials!$B$2:$B$2000=AT728)*(Potentials!$D$2:$D$2000)*(Potentials!$E$2:$E$2000&lt;&gt;"8 - Gagne")*(Potentials!$E$2:$E$2000&lt;&gt;"9 - Perdu")*(Potentials!$E$2:$E$2000&lt;&gt;"10 - Gele")),
SUMPRODUCT((Potentials!$F$2:$F$2000)*(Potentials!$B$2:$B$2000=AT728)*(Potentials!$E$2:$E$2000&lt;&gt;"8 - Gagne")*(Potentials!$E$2:$E$2000&lt;&gt;"9 - Perdu")*(Potentials!$E$2:$E$2000&lt;&gt;"10 - Gele")*(Potentials!$O$2:$O$2000=$A$2))
+SUMPRODUCT((Potentials!$F$2:$F$2000=0)*(Potentials!$B$2:$B$2000=AT728)*(Potentials!$D$2:$D$2000)*(Potentials!$E$2:$E$2000&lt;&gt;"8 - Gagne")*(Potentials!$E$2:$E$2000&lt;&gt;"9 - Perdu")*(Potentials!$E$2:$E$2000&lt;&gt;"10 - Gele")*(Potentials!$O$2:$O$2000=$A$2)))</f>
      </c>
      <c r="BA728" t="str">
        <f>Potentials!A726</f>
      </c>
      <c r="BB728" s="2" t="str">
        <f t="array" ref="BB728" aca="1" ca="1">IF($A$2="Tous",SUMPRODUCT((Potentials!$F$2:$F$2000)*(Potentials!$A$2:$A$2000=BA728)*(Potentials!$E$2:$E$2000&lt;&gt;"8 - Gagne")*(Potentials!$E$2:$E$2000&lt;&gt;"9 - Perdu")*(Potentials!$E$2:$E$2000&lt;&gt;"10 - Gele"))
+SUMPRODUCT((Potentials!$F$2:$F$2000=0)*(Potentials!$A$2:$A$2000=BA728)*(Potentials!$D$2:$D$2000)*(Potentials!$E$2:$E$2000&lt;&gt;"8 - Gagne")*(Potentials!$E$2:$E$2000&lt;&gt;"9 - Perdu")*(Potentials!$E$2:$E$2000&lt;&gt;"10 - Gele")),
SUMPRODUCT((Potentials!$F$2:$F$2000)*(Potentials!$A$2:$A$2000=BA728)*(Potentials!$E$2:$E$2000&lt;&gt;"8 - Gagne")*(Potentials!$E$2:$E$2000&lt;&gt;"9 - Perdu")*(Potentials!$E$2:$E$2000&lt;&gt;"10 - Gele")*(Potentials!$O$2:$O$2000=$A$2))
+SUMPRODUCT((Potentials!$F$2:$F$2000=0)*(Potentials!$A$2:$A$2000=BA728)*(Potentials!$D$2:$D$2000)*(Potentials!$E$2:$E$2000&lt;&gt;"8 - Gagne")*(Potentials!$E$2:$E$2000&lt;&gt;"9 - Perdu")*(Potentials!$E$2:$E$2000&lt;&gt;"10 - Gele")*(Potentials!$O$2:$O$2000=$A$2)))</f>
      </c>
    </row>
    <row r="729" spans="1:113">
      <c r="R729" t="str">
        <f>Potentials!A727</f>
      </c>
      <c r="S729" s="1" t="str">
        <f>Potentials!M727</f>
      </c>
      <c r="T729" s="47" t="str">
        <f>IF(INDEX(Potentials!$A$1:$O$1000,MATCH(R729,Potentials!$A$1:$A$1000,0),MATCH("Origine setup",Potentials!$A$1:$O$1,0))&lt;&gt;"",0,
IF($A$2="Tous",
IF(AND($R$2=0,$S$2=0,DATE(YEAR(S729),MONTH(S729),DAY(S729))&gt;=$O$6,(DATE(YEAR(S729),MONTH(S729),DAY(S729))&lt;=$O$3),LEFT(R729,3)="PRA"),1,
IF(AND($R$2&lt;&gt;0,$S$2&lt;&gt;0,DATE(YEAR(S729),MONTH(S729),DAY(S729))&gt;=$R$2,(DATE(YEAR(S729),MONTH(S729),DAY(S729))&lt;=$S$2),LEFT(R729,3)="PRA"),1,0)),
IF(AND($R$2=0,$S$2=0,DATE(YEAR(S729),MONTH(S729),DAY(S729))&gt;=$O$6,(DATE(YEAR(S729),MONTH(S729),DAY(S729))&lt;=$O$3),INDEX(Potentials!$A$1:$O$1000,MATCH(R729,Potentials!$A$1:$A$1000,0),MATCH("Groupe",Potentials!$A$1:$O$1,0))=$A$2,LEFT(R729,3)="PRA"),1,
IF(AND($R$2&lt;&gt;0,$S$2&lt;&gt;0,DATE(YEAR(S729),MONTH(S729),DAY(S729))&gt;=$R$2,(DATE(YEAR(S729),MONTH(S729),DAY(S729))&lt;=$S$2),INDEX(Potentials!$A$1:$O$1000,MATCH(R729,Potentials!$A$1:$A$1000,0),MATCH("Groupe",Potentials!$A$1:$O$1,0))=$A$2,LEFT(R729,3)="PRA"),1,0))))</f>
      </c>
      <c r="U729" s="47" t="str">
        <f>IF(T729&lt;&gt;0,SUM($T$4:T729),0)</f>
      </c>
      <c r="V729" s="1"/>
      <c r="W729" s="17"/>
      <c r="Y729" t="str">
        <f>Projects!A727</f>
      </c>
      <c r="Z729" s="1" t="str">
        <f>Projects!I727</f>
      </c>
      <c r="AA729" s="47" t="str">
        <f>IF($A$2="Tous",
IF(AND($Y$2=0,$Z$2=0,DATE(YEAR(Z729),MONTH(Z729),DAY(Z729))&gt;=$O$6,(DATE(YEAR(Z729),MONTH(Z729),DAY(Z729))&lt;=$O$3)),1,
IF(AND($Y$2&lt;&gt;0,$Z$2&lt;&gt;0,DATE(YEAR(Z729),MONTH(Z729),DAY(Z729))&gt;=$Y$2,(DATE(YEAR(Z729),MONTH(Z729),DAY(Z729))&lt;=$Z$2)),1,0)),
IF(AND($Y$2=0,$Z$2=0,DATE(YEAR(Z729),MONTH(Z729),DAY(Z729))&gt;=$O$6,(DATE(YEAR(Z729),MONTH(Z729),DAY(Z729))&lt;=$O$3),INDEX(Projects!$A$1:$O$1000,MATCH(Y729,Projects!$A$1:$A$1000,0),MATCH("Groupe",Projects!$A$1:$O$1,0))=$A$2),1,
IF(AND($Y$2&lt;&gt;0,$Z$2&lt;&gt;0,DATE(YEAR(Z729),MONTH(Z729),DAY(Z729))&gt;=$Y$2,(DATE(YEAR(Z729),MONTH(Z729),DAY(Z729))&lt;=$Z$2),INDEX(Projects!$A$1:$O$1000,MATCH(Y729,Projects!$A$1:$A$1000,0),MATCH("Groupe",Projects!$A$1:$O$1,0))=$A$2),1,0)))</f>
      </c>
      <c r="AB729" s="47" t="str">
        <f>IF(AA729&lt;&gt;0,SUM($AA$4:AA729),0)</f>
      </c>
      <c r="AC729" s="1"/>
      <c r="AD729" s="17"/>
      <c r="AF729" t="str">
        <f>Projects!A727</f>
      </c>
      <c r="AG729" s="1" t="str">
        <f>Projects!D727</f>
      </c>
      <c r="AH729" s="47" t="str">
        <f>IF($A$2="Tous",
IF(AND($AF$2=0,$AG$2=0,DATE(YEAR(AG729),MONTH(AG729),DAY(AG729))&gt;=$O$6,(DATE(YEAR(AG729),MONTH(AG729),DAY(AG729))&lt;=$O$3)),1,
IF(AND($AF$2&lt;&gt;0,$AG$2&lt;&gt;0,DATE(YEAR(AG729),MONTH(AG729),DAY(AG729))&gt;=$AF$2,(DATE(YEAR(AG729),MONTH(AG729),DAY(AG729))&lt;=$AG$2)),1,0)),
IF(AND($AF$2=0,$AG$2=0,DATE(YEAR(AG729),MONTH(AG729),DAY(AG729))&gt;=$O$6,(DATE(YEAR(AG729),MONTH(AG729),DAY(AG729))&lt;=$O$3),INDEX(Projects!$A$1:$O$1000,MATCH(AF729,Projects!$A$1:$A$1000,0),MATCH("Groupe",Projects!$A$1:$O$1,0))=$A$2),1,
IF(AND($AF$2&lt;&gt;0,$AG$2&lt;&gt;0,DATE(YEAR(AG729),MONTH(AG729),DAY(AG729))&gt;=$AF$2,(DATE(YEAR(AG729),MONTH(AG729),DAY(AG729))&lt;=$AG$2),INDEX(Projects!$A$1:$O$1000,MATCH(AF729,Projects!$A$1:$A$1000,0),MATCH("Groupe",Projects!$A$1:$O$1,0))=$A$2),1,0)))</f>
      </c>
      <c r="AI729" s="47" t="str">
        <f>IF(AH729&lt;&gt;0,SUM($AH$4:AH729),0)</f>
      </c>
      <c r="AJ729" s="1"/>
      <c r="AK729" s="17"/>
      <c r="AM729" t="str">
        <f>Potentials!A727</f>
      </c>
      <c r="AN729" s="1" t="str">
        <f>Potentials!L727</f>
      </c>
      <c r="AO729" s="47" t="str">
        <f>IF(INDEX(Potentials!$A$1:$O$1000,MATCH(R729,Potentials!$A$1:$A$1000,0),MATCH("Origine setup",Potentials!$A$1:$O$1,0))&lt;&gt;"",0,
IF($A$2="Tous",
IF(AND($AM$2=0,$AN$2=0,DATE(YEAR(AN729),MONTH(AN729),DAY(AN729))&gt;=$O$6,(DATE(YEAR(AN729),MONTH(AN729),DAY(AN729))&lt;=$O$3),INDEX(Potentials!$A$1:$O$10000,MATCH(AM729,Potentials!$A$1:$A$1000,0),MATCH("Statut",Potentials!$A$1:$O$1,0))="9 -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IF(AND($AM$2&lt;&gt;0,$AN$2&lt;&gt;0,DATE(YEAR(AN729),MONTH(AN729),DAY(AN729))&gt;=$AM$2,(DATE(YEAR(AN729),MONTH(AN729),DAY(AN729))&lt;=$AN$2),INDEX(Potentials!$A$1:$O$10000,MATCH(AM729,Potentials!$A$1:$A$1000,0),MATCH("Statut",Potentials!$A$1:$O$1,0))="9 - Perdu"),1,0)),
IF(AND($AM$2=0,$AN$2=0,DATE(YEAR(AN729),MONTH(AN729),DAY(AN729))&gt;=$O$6,(DATE(YEAR(AN729),MONTH(AN729),DAY(AN729))&lt;=$O$3),INDEX(Potentials!$A$1:$O$1000,MATCH(AM729,Potentials!$A$1:$A$1000,0),MATCH("Groupe",Potentials!$A$1:$O$1,0))=$A$2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,MATCH(AM729,Potentials!$A$1:$A$1000,0),MATCH("Groupe",Potentials!$A$1:$O$1,0))=$A$2,INDEX(Potentials!$A$1:$O$10000,MATCH(AM729,Potentials!$A$1:$A$1000,0),MATCH("Statut",Potentials!$A$1:$O$1,0))="9 - Perdu"),1,0))))</f>
      </c>
      <c r="AP729" s="47" t="str">
        <f>IF(AO729&lt;&gt;0,SUM($AO$4:AO729),0)</f>
      </c>
      <c r="AQ729" s="1"/>
      <c r="AR729" s="17"/>
      <c r="AT729" t="str">
        <f>IF(COUNTIF($AT$4:AT728,Potentials!B727)&gt;0,"",Potentials!B727)</f>
      </c>
      <c r="AU729" s="2" t="str">
        <f t="array" ref="AU729" aca="1" ca="1">IF($A$2="Tous",SUMPRODUCT((Potentials!$F$2:$F$2000)*(Potentials!$B$2:$B$2000=AT729)*(Potentials!$E$2:$E$2000&lt;&gt;"8 - Gagne")*(Potentials!$E$2:$E$2000&lt;&gt;"9 - Perdu")*(Potentials!$E$2:$E$2000&lt;&gt;"10 - Gele"))
+SUMPRODUCT((Potentials!$F$2:$F$2000=0)*(Potentials!$B$2:$B$2000=AT729)*(Potentials!$D$2:$D$2000)*(Potentials!$E$2:$E$2000&lt;&gt;"8 - Gagne")*(Potentials!$E$2:$E$2000&lt;&gt;"9 - Perdu")*(Potentials!$E$2:$E$2000&lt;&gt;"10 - Gele")),
SUMPRODUCT((Potentials!$F$2:$F$2000)*(Potentials!$B$2:$B$2000=AT729)*(Potentials!$E$2:$E$2000&lt;&gt;"8 - Gagne")*(Potentials!$E$2:$E$2000&lt;&gt;"9 - Perdu")*(Potentials!$E$2:$E$2000&lt;&gt;"10 - Gele")*(Potentials!$O$2:$O$2000=$A$2))
+SUMPRODUCT((Potentials!$F$2:$F$2000=0)*(Potentials!$B$2:$B$2000=AT729)*(Potentials!$D$2:$D$2000)*(Potentials!$E$2:$E$2000&lt;&gt;"8 - Gagne")*(Potentials!$E$2:$E$2000&lt;&gt;"9 - Perdu")*(Potentials!$E$2:$E$2000&lt;&gt;"10 - Gele")*(Potentials!$O$2:$O$2000=$A$2)))</f>
      </c>
      <c r="BA729" t="str">
        <f>Potentials!A727</f>
      </c>
      <c r="BB729" s="2" t="str">
        <f t="array" ref="BB729" aca="1" ca="1">IF($A$2="Tous",SUMPRODUCT((Potentials!$F$2:$F$2000)*(Potentials!$A$2:$A$2000=BA729)*(Potentials!$E$2:$E$2000&lt;&gt;"8 - Gagne")*(Potentials!$E$2:$E$2000&lt;&gt;"9 - Perdu")*(Potentials!$E$2:$E$2000&lt;&gt;"10 - Gele"))
+SUMPRODUCT((Potentials!$F$2:$F$2000=0)*(Potentials!$A$2:$A$2000=BA729)*(Potentials!$D$2:$D$2000)*(Potentials!$E$2:$E$2000&lt;&gt;"8 - Gagne")*(Potentials!$E$2:$E$2000&lt;&gt;"9 - Perdu")*(Potentials!$E$2:$E$2000&lt;&gt;"10 - Gele")),
SUMPRODUCT((Potentials!$F$2:$F$2000)*(Potentials!$A$2:$A$2000=BA729)*(Potentials!$E$2:$E$2000&lt;&gt;"8 - Gagne")*(Potentials!$E$2:$E$2000&lt;&gt;"9 - Perdu")*(Potentials!$E$2:$E$2000&lt;&gt;"10 - Gele")*(Potentials!$O$2:$O$2000=$A$2))
+SUMPRODUCT((Potentials!$F$2:$F$2000=0)*(Potentials!$A$2:$A$2000=BA729)*(Potentials!$D$2:$D$2000)*(Potentials!$E$2:$E$2000&lt;&gt;"8 - Gagne")*(Potentials!$E$2:$E$2000&lt;&gt;"9 - Perdu")*(Potentials!$E$2:$E$2000&lt;&gt;"10 - Gele")*(Potentials!$O$2:$O$2000=$A$2)))</f>
      </c>
    </row>
    <row r="730" spans="1:113">
      <c r="R730" t="str">
        <f>Potentials!A728</f>
      </c>
      <c r="S730" s="1" t="str">
        <f>Potentials!M728</f>
      </c>
      <c r="T730" s="47" t="str">
        <f>IF(INDEX(Potentials!$A$1:$O$1000,MATCH(R730,Potentials!$A$1:$A$1000,0),MATCH("Origine setup",Potentials!$A$1:$O$1,0))&lt;&gt;"",0,
IF($A$2="Tous",
IF(AND($R$2=0,$S$2=0,DATE(YEAR(S730),MONTH(S730),DAY(S730))&gt;=$O$6,(DATE(YEAR(S730),MONTH(S730),DAY(S730))&lt;=$O$3),LEFT(R730,3)="PRA"),1,
IF(AND($R$2&lt;&gt;0,$S$2&lt;&gt;0,DATE(YEAR(S730),MONTH(S730),DAY(S730))&gt;=$R$2,(DATE(YEAR(S730),MONTH(S730),DAY(S730))&lt;=$S$2),LEFT(R730,3)="PRA"),1,0)),
IF(AND($R$2=0,$S$2=0,DATE(YEAR(S730),MONTH(S730),DAY(S730))&gt;=$O$6,(DATE(YEAR(S730),MONTH(S730),DAY(S730))&lt;=$O$3),INDEX(Potentials!$A$1:$O$1000,MATCH(R730,Potentials!$A$1:$A$1000,0),MATCH("Groupe",Potentials!$A$1:$O$1,0))=$A$2,LEFT(R730,3)="PRA"),1,
IF(AND($R$2&lt;&gt;0,$S$2&lt;&gt;0,DATE(YEAR(S730),MONTH(S730),DAY(S730))&gt;=$R$2,(DATE(YEAR(S730),MONTH(S730),DAY(S730))&lt;=$S$2),INDEX(Potentials!$A$1:$O$1000,MATCH(R730,Potentials!$A$1:$A$1000,0),MATCH("Groupe",Potentials!$A$1:$O$1,0))=$A$2,LEFT(R730,3)="PRA"),1,0))))</f>
      </c>
      <c r="U730" s="47" t="str">
        <f>IF(T730&lt;&gt;0,SUM($T$4:T730),0)</f>
      </c>
      <c r="V730" s="1"/>
      <c r="W730" s="17"/>
      <c r="Y730" t="str">
        <f>Projects!A728</f>
      </c>
      <c r="Z730" s="1" t="str">
        <f>Projects!I728</f>
      </c>
      <c r="AA730" s="47" t="str">
        <f>IF($A$2="Tous",
IF(AND($Y$2=0,$Z$2=0,DATE(YEAR(Z730),MONTH(Z730),DAY(Z730))&gt;=$O$6,(DATE(YEAR(Z730),MONTH(Z730),DAY(Z730))&lt;=$O$3)),1,
IF(AND($Y$2&lt;&gt;0,$Z$2&lt;&gt;0,DATE(YEAR(Z730),MONTH(Z730),DAY(Z730))&gt;=$Y$2,(DATE(YEAR(Z730),MONTH(Z730),DAY(Z730))&lt;=$Z$2)),1,0)),
IF(AND($Y$2=0,$Z$2=0,DATE(YEAR(Z730),MONTH(Z730),DAY(Z730))&gt;=$O$6,(DATE(YEAR(Z730),MONTH(Z730),DAY(Z730))&lt;=$O$3),INDEX(Projects!$A$1:$O$1000,MATCH(Y730,Projects!$A$1:$A$1000,0),MATCH("Groupe",Projects!$A$1:$O$1,0))=$A$2),1,
IF(AND($Y$2&lt;&gt;0,$Z$2&lt;&gt;0,DATE(YEAR(Z730),MONTH(Z730),DAY(Z730))&gt;=$Y$2,(DATE(YEAR(Z730),MONTH(Z730),DAY(Z730))&lt;=$Z$2),INDEX(Projects!$A$1:$O$1000,MATCH(Y730,Projects!$A$1:$A$1000,0),MATCH("Groupe",Projects!$A$1:$O$1,0))=$A$2),1,0)))</f>
      </c>
      <c r="AB730" s="47" t="str">
        <f>IF(AA730&lt;&gt;0,SUM($AA$4:AA730),0)</f>
      </c>
      <c r="AC730" s="1"/>
      <c r="AD730" s="17"/>
      <c r="AF730" t="str">
        <f>Projects!A728</f>
      </c>
      <c r="AG730" s="1" t="str">
        <f>Projects!D728</f>
      </c>
      <c r="AH730" s="47" t="str">
        <f>IF($A$2="Tous",
IF(AND($AF$2=0,$AG$2=0,DATE(YEAR(AG730),MONTH(AG730),DAY(AG730))&gt;=$O$6,(DATE(YEAR(AG730),MONTH(AG730),DAY(AG730))&lt;=$O$3)),1,
IF(AND($AF$2&lt;&gt;0,$AG$2&lt;&gt;0,DATE(YEAR(AG730),MONTH(AG730),DAY(AG730))&gt;=$AF$2,(DATE(YEAR(AG730),MONTH(AG730),DAY(AG730))&lt;=$AG$2)),1,0)),
IF(AND($AF$2=0,$AG$2=0,DATE(YEAR(AG730),MONTH(AG730),DAY(AG730))&gt;=$O$6,(DATE(YEAR(AG730),MONTH(AG730),DAY(AG730))&lt;=$O$3),INDEX(Projects!$A$1:$O$1000,MATCH(AF730,Projects!$A$1:$A$1000,0),MATCH("Groupe",Projects!$A$1:$O$1,0))=$A$2),1,
IF(AND($AF$2&lt;&gt;0,$AG$2&lt;&gt;0,DATE(YEAR(AG730),MONTH(AG730),DAY(AG730))&gt;=$AF$2,(DATE(YEAR(AG730),MONTH(AG730),DAY(AG730))&lt;=$AG$2),INDEX(Projects!$A$1:$O$1000,MATCH(AF730,Projects!$A$1:$A$1000,0),MATCH("Groupe",Projects!$A$1:$O$1,0))=$A$2),1,0)))</f>
      </c>
      <c r="AI730" s="47" t="str">
        <f>IF(AH730&lt;&gt;0,SUM($AH$4:AH730),0)</f>
      </c>
      <c r="AJ730" s="1"/>
      <c r="AK730" s="17"/>
      <c r="AM730" t="str">
        <f>Potentials!A728</f>
      </c>
      <c r="AN730" s="1" t="str">
        <f>Potentials!L728</f>
      </c>
      <c r="AO730" s="47" t="str">
        <f>IF(INDEX(Potentials!$A$1:$O$1000,MATCH(R730,Potentials!$A$1:$A$1000,0),MATCH("Origine setup",Potentials!$A$1:$O$1,0))&lt;&gt;"",0,
IF($A$2="Tous",
IF(AND($AM$2=0,$AN$2=0,DATE(YEAR(AN730),MONTH(AN730),DAY(AN730))&gt;=$O$6,(DATE(YEAR(AN730),MONTH(AN730),DAY(AN730))&lt;=$O$3),INDEX(Potentials!$A$1:$O$10000,MATCH(AM730,Potentials!$A$1:$A$1000,0),MATCH("Statut",Potentials!$A$1:$O$1,0))="9 -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IF(AND($AM$2&lt;&gt;0,$AN$2&lt;&gt;0,DATE(YEAR(AN730),MONTH(AN730),DAY(AN730))&gt;=$AM$2,(DATE(YEAR(AN730),MONTH(AN730),DAY(AN730))&lt;=$AN$2),INDEX(Potentials!$A$1:$O$10000,MATCH(AM730,Potentials!$A$1:$A$1000,0),MATCH("Statut",Potentials!$A$1:$O$1,0))="9 - Perdu"),1,0)),
IF(AND($AM$2=0,$AN$2=0,DATE(YEAR(AN730),MONTH(AN730),DAY(AN730))&gt;=$O$6,(DATE(YEAR(AN730),MONTH(AN730),DAY(AN730))&lt;=$O$3),INDEX(Potentials!$A$1:$O$1000,MATCH(AM730,Potentials!$A$1:$A$1000,0),MATCH("Groupe",Potentials!$A$1:$O$1,0))=$A$2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,MATCH(AM730,Potentials!$A$1:$A$1000,0),MATCH("Groupe",Potentials!$A$1:$O$1,0))=$A$2,INDEX(Potentials!$A$1:$O$10000,MATCH(AM730,Potentials!$A$1:$A$1000,0),MATCH("Statut",Potentials!$A$1:$O$1,0))="9 - Perdu"),1,0))))</f>
      </c>
      <c r="AP730" s="47" t="str">
        <f>IF(AO730&lt;&gt;0,SUM($AO$4:AO730),0)</f>
      </c>
      <c r="AQ730" s="1"/>
      <c r="AR730" s="17"/>
      <c r="AT730" t="str">
        <f>IF(COUNTIF($AT$4:AT729,Potentials!B728)&gt;0,"",Potentials!B728)</f>
      </c>
      <c r="AU730" s="2" t="str">
        <f t="array" ref="AU730" aca="1" ca="1">IF($A$2="Tous",SUMPRODUCT((Potentials!$F$2:$F$2000)*(Potentials!$B$2:$B$2000=AT730)*(Potentials!$E$2:$E$2000&lt;&gt;"8 - Gagne")*(Potentials!$E$2:$E$2000&lt;&gt;"9 - Perdu")*(Potentials!$E$2:$E$2000&lt;&gt;"10 - Gele"))
+SUMPRODUCT((Potentials!$F$2:$F$2000=0)*(Potentials!$B$2:$B$2000=AT730)*(Potentials!$D$2:$D$2000)*(Potentials!$E$2:$E$2000&lt;&gt;"8 - Gagne")*(Potentials!$E$2:$E$2000&lt;&gt;"9 - Perdu")*(Potentials!$E$2:$E$2000&lt;&gt;"10 - Gele")),
SUMPRODUCT((Potentials!$F$2:$F$2000)*(Potentials!$B$2:$B$2000=AT730)*(Potentials!$E$2:$E$2000&lt;&gt;"8 - Gagne")*(Potentials!$E$2:$E$2000&lt;&gt;"9 - Perdu")*(Potentials!$E$2:$E$2000&lt;&gt;"10 - Gele")*(Potentials!$O$2:$O$2000=$A$2))
+SUMPRODUCT((Potentials!$F$2:$F$2000=0)*(Potentials!$B$2:$B$2000=AT730)*(Potentials!$D$2:$D$2000)*(Potentials!$E$2:$E$2000&lt;&gt;"8 - Gagne")*(Potentials!$E$2:$E$2000&lt;&gt;"9 - Perdu")*(Potentials!$E$2:$E$2000&lt;&gt;"10 - Gele")*(Potentials!$O$2:$O$2000=$A$2)))</f>
      </c>
      <c r="BA730" t="str">
        <f>Potentials!A728</f>
      </c>
      <c r="BB730" s="2" t="str">
        <f t="array" ref="BB730" aca="1" ca="1">IF($A$2="Tous",SUMPRODUCT((Potentials!$F$2:$F$2000)*(Potentials!$A$2:$A$2000=BA730)*(Potentials!$E$2:$E$2000&lt;&gt;"8 - Gagne")*(Potentials!$E$2:$E$2000&lt;&gt;"9 - Perdu")*(Potentials!$E$2:$E$2000&lt;&gt;"10 - Gele"))
+SUMPRODUCT((Potentials!$F$2:$F$2000=0)*(Potentials!$A$2:$A$2000=BA730)*(Potentials!$D$2:$D$2000)*(Potentials!$E$2:$E$2000&lt;&gt;"8 - Gagne")*(Potentials!$E$2:$E$2000&lt;&gt;"9 - Perdu")*(Potentials!$E$2:$E$2000&lt;&gt;"10 - Gele")),
SUMPRODUCT((Potentials!$F$2:$F$2000)*(Potentials!$A$2:$A$2000=BA730)*(Potentials!$E$2:$E$2000&lt;&gt;"8 - Gagne")*(Potentials!$E$2:$E$2000&lt;&gt;"9 - Perdu")*(Potentials!$E$2:$E$2000&lt;&gt;"10 - Gele")*(Potentials!$O$2:$O$2000=$A$2))
+SUMPRODUCT((Potentials!$F$2:$F$2000=0)*(Potentials!$A$2:$A$2000=BA730)*(Potentials!$D$2:$D$2000)*(Potentials!$E$2:$E$2000&lt;&gt;"8 - Gagne")*(Potentials!$E$2:$E$2000&lt;&gt;"9 - Perdu")*(Potentials!$E$2:$E$2000&lt;&gt;"10 - Gele")*(Potentials!$O$2:$O$2000=$A$2)))</f>
      </c>
    </row>
    <row r="731" spans="1:113">
      <c r="R731" t="str">
        <f>Potentials!A729</f>
      </c>
      <c r="S731" s="1" t="str">
        <f>Potentials!M729</f>
      </c>
      <c r="T731" s="47" t="str">
        <f>IF(INDEX(Potentials!$A$1:$O$1000,MATCH(R731,Potentials!$A$1:$A$1000,0),MATCH("Origine setup",Potentials!$A$1:$O$1,0))&lt;&gt;"",0,
IF($A$2="Tous",
IF(AND($R$2=0,$S$2=0,DATE(YEAR(S731),MONTH(S731),DAY(S731))&gt;=$O$6,(DATE(YEAR(S731),MONTH(S731),DAY(S731))&lt;=$O$3),LEFT(R731,3)="PRA"),1,
IF(AND($R$2&lt;&gt;0,$S$2&lt;&gt;0,DATE(YEAR(S731),MONTH(S731),DAY(S731))&gt;=$R$2,(DATE(YEAR(S731),MONTH(S731),DAY(S731))&lt;=$S$2),LEFT(R731,3)="PRA"),1,0)),
IF(AND($R$2=0,$S$2=0,DATE(YEAR(S731),MONTH(S731),DAY(S731))&gt;=$O$6,(DATE(YEAR(S731),MONTH(S731),DAY(S731))&lt;=$O$3),INDEX(Potentials!$A$1:$O$1000,MATCH(R731,Potentials!$A$1:$A$1000,0),MATCH("Groupe",Potentials!$A$1:$O$1,0))=$A$2,LEFT(R731,3)="PRA"),1,
IF(AND($R$2&lt;&gt;0,$S$2&lt;&gt;0,DATE(YEAR(S731),MONTH(S731),DAY(S731))&gt;=$R$2,(DATE(YEAR(S731),MONTH(S731),DAY(S731))&lt;=$S$2),INDEX(Potentials!$A$1:$O$1000,MATCH(R731,Potentials!$A$1:$A$1000,0),MATCH("Groupe",Potentials!$A$1:$O$1,0))=$A$2,LEFT(R731,3)="PRA"),1,0))))</f>
      </c>
      <c r="U731" s="47" t="str">
        <f>IF(T731&lt;&gt;0,SUM($T$4:T731),0)</f>
      </c>
      <c r="V731" s="1"/>
      <c r="W731" s="17"/>
      <c r="Y731" t="str">
        <f>Projects!A729</f>
      </c>
      <c r="Z731" s="1" t="str">
        <f>Projects!I729</f>
      </c>
      <c r="AA731" s="47" t="str">
        <f>IF($A$2="Tous",
IF(AND($Y$2=0,$Z$2=0,DATE(YEAR(Z731),MONTH(Z731),DAY(Z731))&gt;=$O$6,(DATE(YEAR(Z731),MONTH(Z731),DAY(Z731))&lt;=$O$3)),1,
IF(AND($Y$2&lt;&gt;0,$Z$2&lt;&gt;0,DATE(YEAR(Z731),MONTH(Z731),DAY(Z731))&gt;=$Y$2,(DATE(YEAR(Z731),MONTH(Z731),DAY(Z731))&lt;=$Z$2)),1,0)),
IF(AND($Y$2=0,$Z$2=0,DATE(YEAR(Z731),MONTH(Z731),DAY(Z731))&gt;=$O$6,(DATE(YEAR(Z731),MONTH(Z731),DAY(Z731))&lt;=$O$3),INDEX(Projects!$A$1:$O$1000,MATCH(Y731,Projects!$A$1:$A$1000,0),MATCH("Groupe",Projects!$A$1:$O$1,0))=$A$2),1,
IF(AND($Y$2&lt;&gt;0,$Z$2&lt;&gt;0,DATE(YEAR(Z731),MONTH(Z731),DAY(Z731))&gt;=$Y$2,(DATE(YEAR(Z731),MONTH(Z731),DAY(Z731))&lt;=$Z$2),INDEX(Projects!$A$1:$O$1000,MATCH(Y731,Projects!$A$1:$A$1000,0),MATCH("Groupe",Projects!$A$1:$O$1,0))=$A$2),1,0)))</f>
      </c>
      <c r="AB731" s="47" t="str">
        <f>IF(AA731&lt;&gt;0,SUM($AA$4:AA731),0)</f>
      </c>
      <c r="AC731" s="1"/>
      <c r="AD731" s="17"/>
      <c r="AF731" t="str">
        <f>Projects!A729</f>
      </c>
      <c r="AG731" s="1" t="str">
        <f>Projects!D729</f>
      </c>
      <c r="AH731" s="47" t="str">
        <f>IF($A$2="Tous",
IF(AND($AF$2=0,$AG$2=0,DATE(YEAR(AG731),MONTH(AG731),DAY(AG731))&gt;=$O$6,(DATE(YEAR(AG731),MONTH(AG731),DAY(AG731))&lt;=$O$3)),1,
IF(AND($AF$2&lt;&gt;0,$AG$2&lt;&gt;0,DATE(YEAR(AG731),MONTH(AG731),DAY(AG731))&gt;=$AF$2,(DATE(YEAR(AG731),MONTH(AG731),DAY(AG731))&lt;=$AG$2)),1,0)),
IF(AND($AF$2=0,$AG$2=0,DATE(YEAR(AG731),MONTH(AG731),DAY(AG731))&gt;=$O$6,(DATE(YEAR(AG731),MONTH(AG731),DAY(AG731))&lt;=$O$3),INDEX(Projects!$A$1:$O$1000,MATCH(AF731,Projects!$A$1:$A$1000,0),MATCH("Groupe",Projects!$A$1:$O$1,0))=$A$2),1,
IF(AND($AF$2&lt;&gt;0,$AG$2&lt;&gt;0,DATE(YEAR(AG731),MONTH(AG731),DAY(AG731))&gt;=$AF$2,(DATE(YEAR(AG731),MONTH(AG731),DAY(AG731))&lt;=$AG$2),INDEX(Projects!$A$1:$O$1000,MATCH(AF731,Projects!$A$1:$A$1000,0),MATCH("Groupe",Projects!$A$1:$O$1,0))=$A$2),1,0)))</f>
      </c>
      <c r="AI731" s="47" t="str">
        <f>IF(AH731&lt;&gt;0,SUM($AH$4:AH731),0)</f>
      </c>
      <c r="AJ731" s="1"/>
      <c r="AK731" s="17"/>
      <c r="AM731" t="str">
        <f>Potentials!A729</f>
      </c>
      <c r="AN731" s="1" t="str">
        <f>Potentials!L729</f>
      </c>
      <c r="AO731" s="47" t="str">
        <f>IF(INDEX(Potentials!$A$1:$O$1000,MATCH(R731,Potentials!$A$1:$A$1000,0),MATCH("Origine setup",Potentials!$A$1:$O$1,0))&lt;&gt;"",0,
IF($A$2="Tous",
IF(AND($AM$2=0,$AN$2=0,DATE(YEAR(AN731),MONTH(AN731),DAY(AN731))&gt;=$O$6,(DATE(YEAR(AN731),MONTH(AN731),DAY(AN731))&lt;=$O$3),INDEX(Potentials!$A$1:$O$10000,MATCH(AM731,Potentials!$A$1:$A$1000,0),MATCH("Statut",Potentials!$A$1:$O$1,0))="9 -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IF(AND($AM$2&lt;&gt;0,$AN$2&lt;&gt;0,DATE(YEAR(AN731),MONTH(AN731),DAY(AN731))&gt;=$AM$2,(DATE(YEAR(AN731),MONTH(AN731),DAY(AN731))&lt;=$AN$2),INDEX(Potentials!$A$1:$O$10000,MATCH(AM731,Potentials!$A$1:$A$1000,0),MATCH("Statut",Potentials!$A$1:$O$1,0))="9 - Perdu"),1,0)),
IF(AND($AM$2=0,$AN$2=0,DATE(YEAR(AN731),MONTH(AN731),DAY(AN731))&gt;=$O$6,(DATE(YEAR(AN731),MONTH(AN731),DAY(AN731))&lt;=$O$3),INDEX(Potentials!$A$1:$O$1000,MATCH(AM731,Potentials!$A$1:$A$1000,0),MATCH("Groupe",Potentials!$A$1:$O$1,0))=$A$2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,MATCH(AM731,Potentials!$A$1:$A$1000,0),MATCH("Groupe",Potentials!$A$1:$O$1,0))=$A$2,INDEX(Potentials!$A$1:$O$10000,MATCH(AM731,Potentials!$A$1:$A$1000,0),MATCH("Statut",Potentials!$A$1:$O$1,0))="9 - Perdu"),1,0))))</f>
      </c>
      <c r="AP731" s="47" t="str">
        <f>IF(AO731&lt;&gt;0,SUM($AO$4:AO731),0)</f>
      </c>
      <c r="AQ731" s="1"/>
      <c r="AR731" s="17"/>
      <c r="AT731" t="str">
        <f>IF(COUNTIF($AT$4:AT730,Potentials!B729)&gt;0,"",Potentials!B729)</f>
      </c>
      <c r="AU731" s="2" t="str">
        <f t="array" ref="AU731" aca="1" ca="1">IF($A$2="Tous",SUMPRODUCT((Potentials!$F$2:$F$2000)*(Potentials!$B$2:$B$2000=AT731)*(Potentials!$E$2:$E$2000&lt;&gt;"8 - Gagne")*(Potentials!$E$2:$E$2000&lt;&gt;"9 - Perdu")*(Potentials!$E$2:$E$2000&lt;&gt;"10 - Gele"))
+SUMPRODUCT((Potentials!$F$2:$F$2000=0)*(Potentials!$B$2:$B$2000=AT731)*(Potentials!$D$2:$D$2000)*(Potentials!$E$2:$E$2000&lt;&gt;"8 - Gagne")*(Potentials!$E$2:$E$2000&lt;&gt;"9 - Perdu")*(Potentials!$E$2:$E$2000&lt;&gt;"10 - Gele")),
SUMPRODUCT((Potentials!$F$2:$F$2000)*(Potentials!$B$2:$B$2000=AT731)*(Potentials!$E$2:$E$2000&lt;&gt;"8 - Gagne")*(Potentials!$E$2:$E$2000&lt;&gt;"9 - Perdu")*(Potentials!$E$2:$E$2000&lt;&gt;"10 - Gele")*(Potentials!$O$2:$O$2000=$A$2))
+SUMPRODUCT((Potentials!$F$2:$F$2000=0)*(Potentials!$B$2:$B$2000=AT731)*(Potentials!$D$2:$D$2000)*(Potentials!$E$2:$E$2000&lt;&gt;"8 - Gagne")*(Potentials!$E$2:$E$2000&lt;&gt;"9 - Perdu")*(Potentials!$E$2:$E$2000&lt;&gt;"10 - Gele")*(Potentials!$O$2:$O$2000=$A$2)))</f>
      </c>
      <c r="BA731" t="str">
        <f>Potentials!A729</f>
      </c>
      <c r="BB731" s="2" t="str">
        <f t="array" ref="BB731" aca="1" ca="1">IF($A$2="Tous",SUMPRODUCT((Potentials!$F$2:$F$2000)*(Potentials!$A$2:$A$2000=BA731)*(Potentials!$E$2:$E$2000&lt;&gt;"8 - Gagne")*(Potentials!$E$2:$E$2000&lt;&gt;"9 - Perdu")*(Potentials!$E$2:$E$2000&lt;&gt;"10 - Gele"))
+SUMPRODUCT((Potentials!$F$2:$F$2000=0)*(Potentials!$A$2:$A$2000=BA731)*(Potentials!$D$2:$D$2000)*(Potentials!$E$2:$E$2000&lt;&gt;"8 - Gagne")*(Potentials!$E$2:$E$2000&lt;&gt;"9 - Perdu")*(Potentials!$E$2:$E$2000&lt;&gt;"10 - Gele")),
SUMPRODUCT((Potentials!$F$2:$F$2000)*(Potentials!$A$2:$A$2000=BA731)*(Potentials!$E$2:$E$2000&lt;&gt;"8 - Gagne")*(Potentials!$E$2:$E$2000&lt;&gt;"9 - Perdu")*(Potentials!$E$2:$E$2000&lt;&gt;"10 - Gele")*(Potentials!$O$2:$O$2000=$A$2))
+SUMPRODUCT((Potentials!$F$2:$F$2000=0)*(Potentials!$A$2:$A$2000=BA731)*(Potentials!$D$2:$D$2000)*(Potentials!$E$2:$E$2000&lt;&gt;"8 - Gagne")*(Potentials!$E$2:$E$2000&lt;&gt;"9 - Perdu")*(Potentials!$E$2:$E$2000&lt;&gt;"10 - Gele")*(Potentials!$O$2:$O$2000=$A$2)))</f>
      </c>
    </row>
    <row r="732" spans="1:113">
      <c r="R732" t="str">
        <f>Potentials!A730</f>
      </c>
      <c r="S732" s="1" t="str">
        <f>Potentials!M730</f>
      </c>
      <c r="T732" s="47" t="str">
        <f>IF(INDEX(Potentials!$A$1:$O$1000,MATCH(R732,Potentials!$A$1:$A$1000,0),MATCH("Origine setup",Potentials!$A$1:$O$1,0))&lt;&gt;"",0,
IF($A$2="Tous",
IF(AND($R$2=0,$S$2=0,DATE(YEAR(S732),MONTH(S732),DAY(S732))&gt;=$O$6,(DATE(YEAR(S732),MONTH(S732),DAY(S732))&lt;=$O$3),LEFT(R732,3)="PRA"),1,
IF(AND($R$2&lt;&gt;0,$S$2&lt;&gt;0,DATE(YEAR(S732),MONTH(S732),DAY(S732))&gt;=$R$2,(DATE(YEAR(S732),MONTH(S732),DAY(S732))&lt;=$S$2),LEFT(R732,3)="PRA"),1,0)),
IF(AND($R$2=0,$S$2=0,DATE(YEAR(S732),MONTH(S732),DAY(S732))&gt;=$O$6,(DATE(YEAR(S732),MONTH(S732),DAY(S732))&lt;=$O$3),INDEX(Potentials!$A$1:$O$1000,MATCH(R732,Potentials!$A$1:$A$1000,0),MATCH("Groupe",Potentials!$A$1:$O$1,0))=$A$2,LEFT(R732,3)="PRA"),1,
IF(AND($R$2&lt;&gt;0,$S$2&lt;&gt;0,DATE(YEAR(S732),MONTH(S732),DAY(S732))&gt;=$R$2,(DATE(YEAR(S732),MONTH(S732),DAY(S732))&lt;=$S$2),INDEX(Potentials!$A$1:$O$1000,MATCH(R732,Potentials!$A$1:$A$1000,0),MATCH("Groupe",Potentials!$A$1:$O$1,0))=$A$2,LEFT(R732,3)="PRA"),1,0))))</f>
      </c>
      <c r="U732" s="47" t="str">
        <f>IF(T732&lt;&gt;0,SUM($T$4:T732),0)</f>
      </c>
      <c r="V732" s="1"/>
      <c r="W732" s="17"/>
      <c r="Y732" t="str">
        <f>Projects!A730</f>
      </c>
      <c r="Z732" s="1" t="str">
        <f>Projects!I730</f>
      </c>
      <c r="AA732" s="47" t="str">
        <f>IF($A$2="Tous",
IF(AND($Y$2=0,$Z$2=0,DATE(YEAR(Z732),MONTH(Z732),DAY(Z732))&gt;=$O$6,(DATE(YEAR(Z732),MONTH(Z732),DAY(Z732))&lt;=$O$3)),1,
IF(AND($Y$2&lt;&gt;0,$Z$2&lt;&gt;0,DATE(YEAR(Z732),MONTH(Z732),DAY(Z732))&gt;=$Y$2,(DATE(YEAR(Z732),MONTH(Z732),DAY(Z732))&lt;=$Z$2)),1,0)),
IF(AND($Y$2=0,$Z$2=0,DATE(YEAR(Z732),MONTH(Z732),DAY(Z732))&gt;=$O$6,(DATE(YEAR(Z732),MONTH(Z732),DAY(Z732))&lt;=$O$3),INDEX(Projects!$A$1:$O$1000,MATCH(Y732,Projects!$A$1:$A$1000,0),MATCH("Groupe",Projects!$A$1:$O$1,0))=$A$2),1,
IF(AND($Y$2&lt;&gt;0,$Z$2&lt;&gt;0,DATE(YEAR(Z732),MONTH(Z732),DAY(Z732))&gt;=$Y$2,(DATE(YEAR(Z732),MONTH(Z732),DAY(Z732))&lt;=$Z$2),INDEX(Projects!$A$1:$O$1000,MATCH(Y732,Projects!$A$1:$A$1000,0),MATCH("Groupe",Projects!$A$1:$O$1,0))=$A$2),1,0)))</f>
      </c>
      <c r="AB732" s="47" t="str">
        <f>IF(AA732&lt;&gt;0,SUM($AA$4:AA732),0)</f>
      </c>
      <c r="AC732" s="1"/>
      <c r="AD732" s="17"/>
      <c r="AF732" t="str">
        <f>Projects!A730</f>
      </c>
      <c r="AG732" s="1" t="str">
        <f>Projects!D730</f>
      </c>
      <c r="AH732" s="47" t="str">
        <f>IF($A$2="Tous",
IF(AND($AF$2=0,$AG$2=0,DATE(YEAR(AG732),MONTH(AG732),DAY(AG732))&gt;=$O$6,(DATE(YEAR(AG732),MONTH(AG732),DAY(AG732))&lt;=$O$3)),1,
IF(AND($AF$2&lt;&gt;0,$AG$2&lt;&gt;0,DATE(YEAR(AG732),MONTH(AG732),DAY(AG732))&gt;=$AF$2,(DATE(YEAR(AG732),MONTH(AG732),DAY(AG732))&lt;=$AG$2)),1,0)),
IF(AND($AF$2=0,$AG$2=0,DATE(YEAR(AG732),MONTH(AG732),DAY(AG732))&gt;=$O$6,(DATE(YEAR(AG732),MONTH(AG732),DAY(AG732))&lt;=$O$3),INDEX(Projects!$A$1:$O$1000,MATCH(AF732,Projects!$A$1:$A$1000,0),MATCH("Groupe",Projects!$A$1:$O$1,0))=$A$2),1,
IF(AND($AF$2&lt;&gt;0,$AG$2&lt;&gt;0,DATE(YEAR(AG732),MONTH(AG732),DAY(AG732))&gt;=$AF$2,(DATE(YEAR(AG732),MONTH(AG732),DAY(AG732))&lt;=$AG$2),INDEX(Projects!$A$1:$O$1000,MATCH(AF732,Projects!$A$1:$A$1000,0),MATCH("Groupe",Projects!$A$1:$O$1,0))=$A$2),1,0)))</f>
      </c>
      <c r="AI732" s="47" t="str">
        <f>IF(AH732&lt;&gt;0,SUM($AH$4:AH732),0)</f>
      </c>
      <c r="AJ732" s="1"/>
      <c r="AK732" s="17"/>
      <c r="AM732" t="str">
        <f>Potentials!A730</f>
      </c>
      <c r="AN732" s="1" t="str">
        <f>Potentials!L730</f>
      </c>
      <c r="AO732" s="47" t="str">
        <f>IF(INDEX(Potentials!$A$1:$O$1000,MATCH(R732,Potentials!$A$1:$A$1000,0),MATCH("Origine setup",Potentials!$A$1:$O$1,0))&lt;&gt;"",0,
IF($A$2="Tous",
IF(AND($AM$2=0,$AN$2=0,DATE(YEAR(AN732),MONTH(AN732),DAY(AN732))&gt;=$O$6,(DATE(YEAR(AN732),MONTH(AN732),DAY(AN732))&lt;=$O$3),INDEX(Potentials!$A$1:$O$10000,MATCH(AM732,Potentials!$A$1:$A$1000,0),MATCH("Statut",Potentials!$A$1:$O$1,0))="9 -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IF(AND($AM$2&lt;&gt;0,$AN$2&lt;&gt;0,DATE(YEAR(AN732),MONTH(AN732),DAY(AN732))&gt;=$AM$2,(DATE(YEAR(AN732),MONTH(AN732),DAY(AN732))&lt;=$AN$2),INDEX(Potentials!$A$1:$O$10000,MATCH(AM732,Potentials!$A$1:$A$1000,0),MATCH("Statut",Potentials!$A$1:$O$1,0))="9 - Perdu"),1,0)),
IF(AND($AM$2=0,$AN$2=0,DATE(YEAR(AN732),MONTH(AN732),DAY(AN732))&gt;=$O$6,(DATE(YEAR(AN732),MONTH(AN732),DAY(AN732))&lt;=$O$3),INDEX(Potentials!$A$1:$O$1000,MATCH(AM732,Potentials!$A$1:$A$1000,0),MATCH("Groupe",Potentials!$A$1:$O$1,0))=$A$2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,MATCH(AM732,Potentials!$A$1:$A$1000,0),MATCH("Groupe",Potentials!$A$1:$O$1,0))=$A$2,INDEX(Potentials!$A$1:$O$10000,MATCH(AM732,Potentials!$A$1:$A$1000,0),MATCH("Statut",Potentials!$A$1:$O$1,0))="9 - Perdu"),1,0))))</f>
      </c>
      <c r="AP732" s="47" t="str">
        <f>IF(AO732&lt;&gt;0,SUM($AO$4:AO732),0)</f>
      </c>
      <c r="AQ732" s="1"/>
      <c r="AR732" s="17"/>
      <c r="AT732" t="str">
        <f>IF(COUNTIF($AT$4:AT731,Potentials!B730)&gt;0,"",Potentials!B730)</f>
      </c>
      <c r="AU732" s="2" t="str">
        <f t="array" ref="AU732" aca="1" ca="1">IF($A$2="Tous",SUMPRODUCT((Potentials!$F$2:$F$2000)*(Potentials!$B$2:$B$2000=AT732)*(Potentials!$E$2:$E$2000&lt;&gt;"8 - Gagne")*(Potentials!$E$2:$E$2000&lt;&gt;"9 - Perdu")*(Potentials!$E$2:$E$2000&lt;&gt;"10 - Gele"))
+SUMPRODUCT((Potentials!$F$2:$F$2000=0)*(Potentials!$B$2:$B$2000=AT732)*(Potentials!$D$2:$D$2000)*(Potentials!$E$2:$E$2000&lt;&gt;"8 - Gagne")*(Potentials!$E$2:$E$2000&lt;&gt;"9 - Perdu")*(Potentials!$E$2:$E$2000&lt;&gt;"10 - Gele")),
SUMPRODUCT((Potentials!$F$2:$F$2000)*(Potentials!$B$2:$B$2000=AT732)*(Potentials!$E$2:$E$2000&lt;&gt;"8 - Gagne")*(Potentials!$E$2:$E$2000&lt;&gt;"9 - Perdu")*(Potentials!$E$2:$E$2000&lt;&gt;"10 - Gele")*(Potentials!$O$2:$O$2000=$A$2))
+SUMPRODUCT((Potentials!$F$2:$F$2000=0)*(Potentials!$B$2:$B$2000=AT732)*(Potentials!$D$2:$D$2000)*(Potentials!$E$2:$E$2000&lt;&gt;"8 - Gagne")*(Potentials!$E$2:$E$2000&lt;&gt;"9 - Perdu")*(Potentials!$E$2:$E$2000&lt;&gt;"10 - Gele")*(Potentials!$O$2:$O$2000=$A$2)))</f>
      </c>
      <c r="BA732" t="str">
        <f>Potentials!A730</f>
      </c>
      <c r="BB732" s="2" t="str">
        <f t="array" ref="BB732" aca="1" ca="1">IF($A$2="Tous",SUMPRODUCT((Potentials!$F$2:$F$2000)*(Potentials!$A$2:$A$2000=BA732)*(Potentials!$E$2:$E$2000&lt;&gt;"8 - Gagne")*(Potentials!$E$2:$E$2000&lt;&gt;"9 - Perdu")*(Potentials!$E$2:$E$2000&lt;&gt;"10 - Gele"))
+SUMPRODUCT((Potentials!$F$2:$F$2000=0)*(Potentials!$A$2:$A$2000=BA732)*(Potentials!$D$2:$D$2000)*(Potentials!$E$2:$E$2000&lt;&gt;"8 - Gagne")*(Potentials!$E$2:$E$2000&lt;&gt;"9 - Perdu")*(Potentials!$E$2:$E$2000&lt;&gt;"10 - Gele")),
SUMPRODUCT((Potentials!$F$2:$F$2000)*(Potentials!$A$2:$A$2000=BA732)*(Potentials!$E$2:$E$2000&lt;&gt;"8 - Gagne")*(Potentials!$E$2:$E$2000&lt;&gt;"9 - Perdu")*(Potentials!$E$2:$E$2000&lt;&gt;"10 - Gele")*(Potentials!$O$2:$O$2000=$A$2))
+SUMPRODUCT((Potentials!$F$2:$F$2000=0)*(Potentials!$A$2:$A$2000=BA732)*(Potentials!$D$2:$D$2000)*(Potentials!$E$2:$E$2000&lt;&gt;"8 - Gagne")*(Potentials!$E$2:$E$2000&lt;&gt;"9 - Perdu")*(Potentials!$E$2:$E$2000&lt;&gt;"10 - Gele")*(Potentials!$O$2:$O$2000=$A$2)))</f>
      </c>
    </row>
    <row r="733" spans="1:113">
      <c r="R733" t="str">
        <f>Potentials!A731</f>
      </c>
      <c r="S733" s="1" t="str">
        <f>Potentials!M731</f>
      </c>
      <c r="T733" s="47" t="str">
        <f>IF(INDEX(Potentials!$A$1:$O$1000,MATCH(R733,Potentials!$A$1:$A$1000,0),MATCH("Origine setup",Potentials!$A$1:$O$1,0))&lt;&gt;"",0,
IF($A$2="Tous",
IF(AND($R$2=0,$S$2=0,DATE(YEAR(S733),MONTH(S733),DAY(S733))&gt;=$O$6,(DATE(YEAR(S733),MONTH(S733),DAY(S733))&lt;=$O$3),LEFT(R733,3)="PRA"),1,
IF(AND($R$2&lt;&gt;0,$S$2&lt;&gt;0,DATE(YEAR(S733),MONTH(S733),DAY(S733))&gt;=$R$2,(DATE(YEAR(S733),MONTH(S733),DAY(S733))&lt;=$S$2),LEFT(R733,3)="PRA"),1,0)),
IF(AND($R$2=0,$S$2=0,DATE(YEAR(S733),MONTH(S733),DAY(S733))&gt;=$O$6,(DATE(YEAR(S733),MONTH(S733),DAY(S733))&lt;=$O$3),INDEX(Potentials!$A$1:$O$1000,MATCH(R733,Potentials!$A$1:$A$1000,0),MATCH("Groupe",Potentials!$A$1:$O$1,0))=$A$2,LEFT(R733,3)="PRA"),1,
IF(AND($R$2&lt;&gt;0,$S$2&lt;&gt;0,DATE(YEAR(S733),MONTH(S733),DAY(S733))&gt;=$R$2,(DATE(YEAR(S733),MONTH(S733),DAY(S733))&lt;=$S$2),INDEX(Potentials!$A$1:$O$1000,MATCH(R733,Potentials!$A$1:$A$1000,0),MATCH("Groupe",Potentials!$A$1:$O$1,0))=$A$2,LEFT(R733,3)="PRA"),1,0))))</f>
      </c>
      <c r="U733" s="47" t="str">
        <f>IF(T733&lt;&gt;0,SUM($T$4:T733),0)</f>
      </c>
      <c r="V733" s="1"/>
      <c r="W733" s="17"/>
      <c r="Y733" t="str">
        <f>Projects!A731</f>
      </c>
      <c r="Z733" s="1" t="str">
        <f>Projects!I731</f>
      </c>
      <c r="AA733" s="47" t="str">
        <f>IF($A$2="Tous",
IF(AND($Y$2=0,$Z$2=0,DATE(YEAR(Z733),MONTH(Z733),DAY(Z733))&gt;=$O$6,(DATE(YEAR(Z733),MONTH(Z733),DAY(Z733))&lt;=$O$3)),1,
IF(AND($Y$2&lt;&gt;0,$Z$2&lt;&gt;0,DATE(YEAR(Z733),MONTH(Z733),DAY(Z733))&gt;=$Y$2,(DATE(YEAR(Z733),MONTH(Z733),DAY(Z733))&lt;=$Z$2)),1,0)),
IF(AND($Y$2=0,$Z$2=0,DATE(YEAR(Z733),MONTH(Z733),DAY(Z733))&gt;=$O$6,(DATE(YEAR(Z733),MONTH(Z733),DAY(Z733))&lt;=$O$3),INDEX(Projects!$A$1:$O$1000,MATCH(Y733,Projects!$A$1:$A$1000,0),MATCH("Groupe",Projects!$A$1:$O$1,0))=$A$2),1,
IF(AND($Y$2&lt;&gt;0,$Z$2&lt;&gt;0,DATE(YEAR(Z733),MONTH(Z733),DAY(Z733))&gt;=$Y$2,(DATE(YEAR(Z733),MONTH(Z733),DAY(Z733))&lt;=$Z$2),INDEX(Projects!$A$1:$O$1000,MATCH(Y733,Projects!$A$1:$A$1000,0),MATCH("Groupe",Projects!$A$1:$O$1,0))=$A$2),1,0)))</f>
      </c>
      <c r="AB733" s="47" t="str">
        <f>IF(AA733&lt;&gt;0,SUM($AA$4:AA733),0)</f>
      </c>
      <c r="AC733" s="1"/>
      <c r="AD733" s="17"/>
      <c r="AF733" t="str">
        <f>Projects!A731</f>
      </c>
      <c r="AG733" s="1" t="str">
        <f>Projects!D731</f>
      </c>
      <c r="AH733" s="47" t="str">
        <f>IF($A$2="Tous",
IF(AND($AF$2=0,$AG$2=0,DATE(YEAR(AG733),MONTH(AG733),DAY(AG733))&gt;=$O$6,(DATE(YEAR(AG733),MONTH(AG733),DAY(AG733))&lt;=$O$3)),1,
IF(AND($AF$2&lt;&gt;0,$AG$2&lt;&gt;0,DATE(YEAR(AG733),MONTH(AG733),DAY(AG733))&gt;=$AF$2,(DATE(YEAR(AG733),MONTH(AG733),DAY(AG733))&lt;=$AG$2)),1,0)),
IF(AND($AF$2=0,$AG$2=0,DATE(YEAR(AG733),MONTH(AG733),DAY(AG733))&gt;=$O$6,(DATE(YEAR(AG733),MONTH(AG733),DAY(AG733))&lt;=$O$3),INDEX(Projects!$A$1:$O$1000,MATCH(AF733,Projects!$A$1:$A$1000,0),MATCH("Groupe",Projects!$A$1:$O$1,0))=$A$2),1,
IF(AND($AF$2&lt;&gt;0,$AG$2&lt;&gt;0,DATE(YEAR(AG733),MONTH(AG733),DAY(AG733))&gt;=$AF$2,(DATE(YEAR(AG733),MONTH(AG733),DAY(AG733))&lt;=$AG$2),INDEX(Projects!$A$1:$O$1000,MATCH(AF733,Projects!$A$1:$A$1000,0),MATCH("Groupe",Projects!$A$1:$O$1,0))=$A$2),1,0)))</f>
      </c>
      <c r="AI733" s="47" t="str">
        <f>IF(AH733&lt;&gt;0,SUM($AH$4:AH733),0)</f>
      </c>
      <c r="AJ733" s="1"/>
      <c r="AK733" s="17"/>
      <c r="AM733" t="str">
        <f>Potentials!A731</f>
      </c>
      <c r="AN733" s="1" t="str">
        <f>Potentials!L731</f>
      </c>
      <c r="AO733" s="47" t="str">
        <f>IF(INDEX(Potentials!$A$1:$O$1000,MATCH(R733,Potentials!$A$1:$A$1000,0),MATCH("Origine setup",Potentials!$A$1:$O$1,0))&lt;&gt;"",0,
IF($A$2="Tous",
IF(AND($AM$2=0,$AN$2=0,DATE(YEAR(AN733),MONTH(AN733),DAY(AN733))&gt;=$O$6,(DATE(YEAR(AN733),MONTH(AN733),DAY(AN733))&lt;=$O$3),INDEX(Potentials!$A$1:$O$10000,MATCH(AM733,Potentials!$A$1:$A$1000,0),MATCH("Statut",Potentials!$A$1:$O$1,0))="9 -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IF(AND($AM$2&lt;&gt;0,$AN$2&lt;&gt;0,DATE(YEAR(AN733),MONTH(AN733),DAY(AN733))&gt;=$AM$2,(DATE(YEAR(AN733),MONTH(AN733),DAY(AN733))&lt;=$AN$2),INDEX(Potentials!$A$1:$O$10000,MATCH(AM733,Potentials!$A$1:$A$1000,0),MATCH("Statut",Potentials!$A$1:$O$1,0))="9 - Perdu"),1,0)),
IF(AND($AM$2=0,$AN$2=0,DATE(YEAR(AN733),MONTH(AN733),DAY(AN733))&gt;=$O$6,(DATE(YEAR(AN733),MONTH(AN733),DAY(AN733))&lt;=$O$3),INDEX(Potentials!$A$1:$O$1000,MATCH(AM733,Potentials!$A$1:$A$1000,0),MATCH("Groupe",Potentials!$A$1:$O$1,0))=$A$2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,MATCH(AM733,Potentials!$A$1:$A$1000,0),MATCH("Groupe",Potentials!$A$1:$O$1,0))=$A$2,INDEX(Potentials!$A$1:$O$10000,MATCH(AM733,Potentials!$A$1:$A$1000,0),MATCH("Statut",Potentials!$A$1:$O$1,0))="9 - Perdu"),1,0))))</f>
      </c>
      <c r="AP733" s="47" t="str">
        <f>IF(AO733&lt;&gt;0,SUM($AO$4:AO733),0)</f>
      </c>
      <c r="AQ733" s="1"/>
      <c r="AR733" s="17"/>
      <c r="AT733" t="str">
        <f>IF(COUNTIF($AT$4:AT732,Potentials!B731)&gt;0,"",Potentials!B731)</f>
      </c>
      <c r="AU733" s="2" t="str">
        <f t="array" ref="AU733" aca="1" ca="1">IF($A$2="Tous",SUMPRODUCT((Potentials!$F$2:$F$2000)*(Potentials!$B$2:$B$2000=AT733)*(Potentials!$E$2:$E$2000&lt;&gt;"8 - Gagne")*(Potentials!$E$2:$E$2000&lt;&gt;"9 - Perdu")*(Potentials!$E$2:$E$2000&lt;&gt;"10 - Gele"))
+SUMPRODUCT((Potentials!$F$2:$F$2000=0)*(Potentials!$B$2:$B$2000=AT733)*(Potentials!$D$2:$D$2000)*(Potentials!$E$2:$E$2000&lt;&gt;"8 - Gagne")*(Potentials!$E$2:$E$2000&lt;&gt;"9 - Perdu")*(Potentials!$E$2:$E$2000&lt;&gt;"10 - Gele")),
SUMPRODUCT((Potentials!$F$2:$F$2000)*(Potentials!$B$2:$B$2000=AT733)*(Potentials!$E$2:$E$2000&lt;&gt;"8 - Gagne")*(Potentials!$E$2:$E$2000&lt;&gt;"9 - Perdu")*(Potentials!$E$2:$E$2000&lt;&gt;"10 - Gele")*(Potentials!$O$2:$O$2000=$A$2))
+SUMPRODUCT((Potentials!$F$2:$F$2000=0)*(Potentials!$B$2:$B$2000=AT733)*(Potentials!$D$2:$D$2000)*(Potentials!$E$2:$E$2000&lt;&gt;"8 - Gagne")*(Potentials!$E$2:$E$2000&lt;&gt;"9 - Perdu")*(Potentials!$E$2:$E$2000&lt;&gt;"10 - Gele")*(Potentials!$O$2:$O$2000=$A$2)))</f>
      </c>
      <c r="BA733" t="str">
        <f>Potentials!A731</f>
      </c>
      <c r="BB733" s="2" t="str">
        <f t="array" ref="BB733" aca="1" ca="1">IF($A$2="Tous",SUMPRODUCT((Potentials!$F$2:$F$2000)*(Potentials!$A$2:$A$2000=BA733)*(Potentials!$E$2:$E$2000&lt;&gt;"8 - Gagne")*(Potentials!$E$2:$E$2000&lt;&gt;"9 - Perdu")*(Potentials!$E$2:$E$2000&lt;&gt;"10 - Gele"))
+SUMPRODUCT((Potentials!$F$2:$F$2000=0)*(Potentials!$A$2:$A$2000=BA733)*(Potentials!$D$2:$D$2000)*(Potentials!$E$2:$E$2000&lt;&gt;"8 - Gagne")*(Potentials!$E$2:$E$2000&lt;&gt;"9 - Perdu")*(Potentials!$E$2:$E$2000&lt;&gt;"10 - Gele")),
SUMPRODUCT((Potentials!$F$2:$F$2000)*(Potentials!$A$2:$A$2000=BA733)*(Potentials!$E$2:$E$2000&lt;&gt;"8 - Gagne")*(Potentials!$E$2:$E$2000&lt;&gt;"9 - Perdu")*(Potentials!$E$2:$E$2000&lt;&gt;"10 - Gele")*(Potentials!$O$2:$O$2000=$A$2))
+SUMPRODUCT((Potentials!$F$2:$F$2000=0)*(Potentials!$A$2:$A$2000=BA733)*(Potentials!$D$2:$D$2000)*(Potentials!$E$2:$E$2000&lt;&gt;"8 - Gagne")*(Potentials!$E$2:$E$2000&lt;&gt;"9 - Perdu")*(Potentials!$E$2:$E$2000&lt;&gt;"10 - Gele")*(Potentials!$O$2:$O$2000=$A$2)))</f>
      </c>
    </row>
    <row r="734" spans="1:113">
      <c r="R734" t="str">
        <f>Potentials!A732</f>
      </c>
      <c r="S734" s="1" t="str">
        <f>Potentials!M732</f>
      </c>
      <c r="T734" s="47" t="str">
        <f>IF(INDEX(Potentials!$A$1:$O$1000,MATCH(R734,Potentials!$A$1:$A$1000,0),MATCH("Origine setup",Potentials!$A$1:$O$1,0))&lt;&gt;"",0,
IF($A$2="Tous",
IF(AND($R$2=0,$S$2=0,DATE(YEAR(S734),MONTH(S734),DAY(S734))&gt;=$O$6,(DATE(YEAR(S734),MONTH(S734),DAY(S734))&lt;=$O$3),LEFT(R734,3)="PRA"),1,
IF(AND($R$2&lt;&gt;0,$S$2&lt;&gt;0,DATE(YEAR(S734),MONTH(S734),DAY(S734))&gt;=$R$2,(DATE(YEAR(S734),MONTH(S734),DAY(S734))&lt;=$S$2),LEFT(R734,3)="PRA"),1,0)),
IF(AND($R$2=0,$S$2=0,DATE(YEAR(S734),MONTH(S734),DAY(S734))&gt;=$O$6,(DATE(YEAR(S734),MONTH(S734),DAY(S734))&lt;=$O$3),INDEX(Potentials!$A$1:$O$1000,MATCH(R734,Potentials!$A$1:$A$1000,0),MATCH("Groupe",Potentials!$A$1:$O$1,0))=$A$2,LEFT(R734,3)="PRA"),1,
IF(AND($R$2&lt;&gt;0,$S$2&lt;&gt;0,DATE(YEAR(S734),MONTH(S734),DAY(S734))&gt;=$R$2,(DATE(YEAR(S734),MONTH(S734),DAY(S734))&lt;=$S$2),INDEX(Potentials!$A$1:$O$1000,MATCH(R734,Potentials!$A$1:$A$1000,0),MATCH("Groupe",Potentials!$A$1:$O$1,0))=$A$2,LEFT(R734,3)="PRA"),1,0))))</f>
      </c>
      <c r="U734" s="47" t="str">
        <f>IF(T734&lt;&gt;0,SUM($T$4:T734),0)</f>
      </c>
      <c r="V734" s="1"/>
      <c r="W734" s="17"/>
      <c r="Y734" t="str">
        <f>Projects!A732</f>
      </c>
      <c r="Z734" s="1" t="str">
        <f>Projects!I732</f>
      </c>
      <c r="AA734" s="47" t="str">
        <f>IF($A$2="Tous",
IF(AND($Y$2=0,$Z$2=0,DATE(YEAR(Z734),MONTH(Z734),DAY(Z734))&gt;=$O$6,(DATE(YEAR(Z734),MONTH(Z734),DAY(Z734))&lt;=$O$3)),1,
IF(AND($Y$2&lt;&gt;0,$Z$2&lt;&gt;0,DATE(YEAR(Z734),MONTH(Z734),DAY(Z734))&gt;=$Y$2,(DATE(YEAR(Z734),MONTH(Z734),DAY(Z734))&lt;=$Z$2)),1,0)),
IF(AND($Y$2=0,$Z$2=0,DATE(YEAR(Z734),MONTH(Z734),DAY(Z734))&gt;=$O$6,(DATE(YEAR(Z734),MONTH(Z734),DAY(Z734))&lt;=$O$3),INDEX(Projects!$A$1:$O$1000,MATCH(Y734,Projects!$A$1:$A$1000,0),MATCH("Groupe",Projects!$A$1:$O$1,0))=$A$2),1,
IF(AND($Y$2&lt;&gt;0,$Z$2&lt;&gt;0,DATE(YEAR(Z734),MONTH(Z734),DAY(Z734))&gt;=$Y$2,(DATE(YEAR(Z734),MONTH(Z734),DAY(Z734))&lt;=$Z$2),INDEX(Projects!$A$1:$O$1000,MATCH(Y734,Projects!$A$1:$A$1000,0),MATCH("Groupe",Projects!$A$1:$O$1,0))=$A$2),1,0)))</f>
      </c>
      <c r="AB734" s="47" t="str">
        <f>IF(AA734&lt;&gt;0,SUM($AA$4:AA734),0)</f>
      </c>
      <c r="AC734" s="1"/>
      <c r="AD734" s="17"/>
      <c r="AF734" t="str">
        <f>Projects!A732</f>
      </c>
      <c r="AG734" s="1" t="str">
        <f>Projects!D732</f>
      </c>
      <c r="AH734" s="47" t="str">
        <f>IF($A$2="Tous",
IF(AND($AF$2=0,$AG$2=0,DATE(YEAR(AG734),MONTH(AG734),DAY(AG734))&gt;=$O$6,(DATE(YEAR(AG734),MONTH(AG734),DAY(AG734))&lt;=$O$3)),1,
IF(AND($AF$2&lt;&gt;0,$AG$2&lt;&gt;0,DATE(YEAR(AG734),MONTH(AG734),DAY(AG734))&gt;=$AF$2,(DATE(YEAR(AG734),MONTH(AG734),DAY(AG734))&lt;=$AG$2)),1,0)),
IF(AND($AF$2=0,$AG$2=0,DATE(YEAR(AG734),MONTH(AG734),DAY(AG734))&gt;=$O$6,(DATE(YEAR(AG734),MONTH(AG734),DAY(AG734))&lt;=$O$3),INDEX(Projects!$A$1:$O$1000,MATCH(AF734,Projects!$A$1:$A$1000,0),MATCH("Groupe",Projects!$A$1:$O$1,0))=$A$2),1,
IF(AND($AF$2&lt;&gt;0,$AG$2&lt;&gt;0,DATE(YEAR(AG734),MONTH(AG734),DAY(AG734))&gt;=$AF$2,(DATE(YEAR(AG734),MONTH(AG734),DAY(AG734))&lt;=$AG$2),INDEX(Projects!$A$1:$O$1000,MATCH(AF734,Projects!$A$1:$A$1000,0),MATCH("Groupe",Projects!$A$1:$O$1,0))=$A$2),1,0)))</f>
      </c>
      <c r="AI734" s="47" t="str">
        <f>IF(AH734&lt;&gt;0,SUM($AH$4:AH734),0)</f>
      </c>
      <c r="AJ734" s="1"/>
      <c r="AK734" s="17"/>
      <c r="AM734" t="str">
        <f>Potentials!A732</f>
      </c>
      <c r="AN734" s="1" t="str">
        <f>Potentials!L732</f>
      </c>
      <c r="AO734" s="47" t="str">
        <f>IF(INDEX(Potentials!$A$1:$O$1000,MATCH(R734,Potentials!$A$1:$A$1000,0),MATCH("Origine setup",Potentials!$A$1:$O$1,0))&lt;&gt;"",0,
IF($A$2="Tous",
IF(AND($AM$2=0,$AN$2=0,DATE(YEAR(AN734),MONTH(AN734),DAY(AN734))&gt;=$O$6,(DATE(YEAR(AN734),MONTH(AN734),DAY(AN734))&lt;=$O$3),INDEX(Potentials!$A$1:$O$10000,MATCH(AM734,Potentials!$A$1:$A$1000,0),MATCH("Statut",Potentials!$A$1:$O$1,0))="9 -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IF(AND($AM$2&lt;&gt;0,$AN$2&lt;&gt;0,DATE(YEAR(AN734),MONTH(AN734),DAY(AN734))&gt;=$AM$2,(DATE(YEAR(AN734),MONTH(AN734),DAY(AN734))&lt;=$AN$2),INDEX(Potentials!$A$1:$O$10000,MATCH(AM734,Potentials!$A$1:$A$1000,0),MATCH("Statut",Potentials!$A$1:$O$1,0))="9 - Perdu"),1,0)),
IF(AND($AM$2=0,$AN$2=0,DATE(YEAR(AN734),MONTH(AN734),DAY(AN734))&gt;=$O$6,(DATE(YEAR(AN734),MONTH(AN734),DAY(AN734))&lt;=$O$3),INDEX(Potentials!$A$1:$O$1000,MATCH(AM734,Potentials!$A$1:$A$1000,0),MATCH("Groupe",Potentials!$A$1:$O$1,0))=$A$2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,MATCH(AM734,Potentials!$A$1:$A$1000,0),MATCH("Groupe",Potentials!$A$1:$O$1,0))=$A$2,INDEX(Potentials!$A$1:$O$10000,MATCH(AM734,Potentials!$A$1:$A$1000,0),MATCH("Statut",Potentials!$A$1:$O$1,0))="9 - Perdu"),1,0))))</f>
      </c>
      <c r="AP734" s="47" t="str">
        <f>IF(AO734&lt;&gt;0,SUM($AO$4:AO734),0)</f>
      </c>
      <c r="AQ734" s="1"/>
      <c r="AR734" s="17"/>
      <c r="AT734" t="str">
        <f>IF(COUNTIF($AT$4:AT733,Potentials!B732)&gt;0,"",Potentials!B732)</f>
      </c>
      <c r="AU734" s="2" t="str">
        <f t="array" ref="AU734" aca="1" ca="1">IF($A$2="Tous",SUMPRODUCT((Potentials!$F$2:$F$2000)*(Potentials!$B$2:$B$2000=AT734)*(Potentials!$E$2:$E$2000&lt;&gt;"8 - Gagne")*(Potentials!$E$2:$E$2000&lt;&gt;"9 - Perdu")*(Potentials!$E$2:$E$2000&lt;&gt;"10 - Gele"))
+SUMPRODUCT((Potentials!$F$2:$F$2000=0)*(Potentials!$B$2:$B$2000=AT734)*(Potentials!$D$2:$D$2000)*(Potentials!$E$2:$E$2000&lt;&gt;"8 - Gagne")*(Potentials!$E$2:$E$2000&lt;&gt;"9 - Perdu")*(Potentials!$E$2:$E$2000&lt;&gt;"10 - Gele")),
SUMPRODUCT((Potentials!$F$2:$F$2000)*(Potentials!$B$2:$B$2000=AT734)*(Potentials!$E$2:$E$2000&lt;&gt;"8 - Gagne")*(Potentials!$E$2:$E$2000&lt;&gt;"9 - Perdu")*(Potentials!$E$2:$E$2000&lt;&gt;"10 - Gele")*(Potentials!$O$2:$O$2000=$A$2))
+SUMPRODUCT((Potentials!$F$2:$F$2000=0)*(Potentials!$B$2:$B$2000=AT734)*(Potentials!$D$2:$D$2000)*(Potentials!$E$2:$E$2000&lt;&gt;"8 - Gagne")*(Potentials!$E$2:$E$2000&lt;&gt;"9 - Perdu")*(Potentials!$E$2:$E$2000&lt;&gt;"10 - Gele")*(Potentials!$O$2:$O$2000=$A$2)))</f>
      </c>
      <c r="BA734" t="str">
        <f>Potentials!A732</f>
      </c>
      <c r="BB734" s="2" t="str">
        <f t="array" ref="BB734" aca="1" ca="1">IF($A$2="Tous",SUMPRODUCT((Potentials!$F$2:$F$2000)*(Potentials!$A$2:$A$2000=BA734)*(Potentials!$E$2:$E$2000&lt;&gt;"8 - Gagne")*(Potentials!$E$2:$E$2000&lt;&gt;"9 - Perdu")*(Potentials!$E$2:$E$2000&lt;&gt;"10 - Gele"))
+SUMPRODUCT((Potentials!$F$2:$F$2000=0)*(Potentials!$A$2:$A$2000=BA734)*(Potentials!$D$2:$D$2000)*(Potentials!$E$2:$E$2000&lt;&gt;"8 - Gagne")*(Potentials!$E$2:$E$2000&lt;&gt;"9 - Perdu")*(Potentials!$E$2:$E$2000&lt;&gt;"10 - Gele")),
SUMPRODUCT((Potentials!$F$2:$F$2000)*(Potentials!$A$2:$A$2000=BA734)*(Potentials!$E$2:$E$2000&lt;&gt;"8 - Gagne")*(Potentials!$E$2:$E$2000&lt;&gt;"9 - Perdu")*(Potentials!$E$2:$E$2000&lt;&gt;"10 - Gele")*(Potentials!$O$2:$O$2000=$A$2))
+SUMPRODUCT((Potentials!$F$2:$F$2000=0)*(Potentials!$A$2:$A$2000=BA734)*(Potentials!$D$2:$D$2000)*(Potentials!$E$2:$E$2000&lt;&gt;"8 - Gagne")*(Potentials!$E$2:$E$2000&lt;&gt;"9 - Perdu")*(Potentials!$E$2:$E$2000&lt;&gt;"10 - Gele")*(Potentials!$O$2:$O$2000=$A$2)))</f>
      </c>
    </row>
    <row r="735" spans="1:113">
      <c r="R735" t="str">
        <f>Potentials!A733</f>
      </c>
      <c r="S735" s="1" t="str">
        <f>Potentials!M733</f>
      </c>
      <c r="T735" s="47" t="str">
        <f>IF(INDEX(Potentials!$A$1:$O$1000,MATCH(R735,Potentials!$A$1:$A$1000,0),MATCH("Origine setup",Potentials!$A$1:$O$1,0))&lt;&gt;"",0,
IF($A$2="Tous",
IF(AND($R$2=0,$S$2=0,DATE(YEAR(S735),MONTH(S735),DAY(S735))&gt;=$O$6,(DATE(YEAR(S735),MONTH(S735),DAY(S735))&lt;=$O$3),LEFT(R735,3)="PRA"),1,
IF(AND($R$2&lt;&gt;0,$S$2&lt;&gt;0,DATE(YEAR(S735),MONTH(S735),DAY(S735))&gt;=$R$2,(DATE(YEAR(S735),MONTH(S735),DAY(S735))&lt;=$S$2),LEFT(R735,3)="PRA"),1,0)),
IF(AND($R$2=0,$S$2=0,DATE(YEAR(S735),MONTH(S735),DAY(S735))&gt;=$O$6,(DATE(YEAR(S735),MONTH(S735),DAY(S735))&lt;=$O$3),INDEX(Potentials!$A$1:$O$1000,MATCH(R735,Potentials!$A$1:$A$1000,0),MATCH("Groupe",Potentials!$A$1:$O$1,0))=$A$2,LEFT(R735,3)="PRA"),1,
IF(AND($R$2&lt;&gt;0,$S$2&lt;&gt;0,DATE(YEAR(S735),MONTH(S735),DAY(S735))&gt;=$R$2,(DATE(YEAR(S735),MONTH(S735),DAY(S735))&lt;=$S$2),INDEX(Potentials!$A$1:$O$1000,MATCH(R735,Potentials!$A$1:$A$1000,0),MATCH("Groupe",Potentials!$A$1:$O$1,0))=$A$2,LEFT(R735,3)="PRA"),1,0))))</f>
      </c>
      <c r="U735" s="47" t="str">
        <f>IF(T735&lt;&gt;0,SUM($T$4:T735),0)</f>
      </c>
      <c r="V735" s="1"/>
      <c r="W735" s="17"/>
      <c r="Y735" t="str">
        <f>Projects!A733</f>
      </c>
      <c r="Z735" s="1" t="str">
        <f>Projects!I733</f>
      </c>
      <c r="AA735" s="47" t="str">
        <f>IF($A$2="Tous",
IF(AND($Y$2=0,$Z$2=0,DATE(YEAR(Z735),MONTH(Z735),DAY(Z735))&gt;=$O$6,(DATE(YEAR(Z735),MONTH(Z735),DAY(Z735))&lt;=$O$3)),1,
IF(AND($Y$2&lt;&gt;0,$Z$2&lt;&gt;0,DATE(YEAR(Z735),MONTH(Z735),DAY(Z735))&gt;=$Y$2,(DATE(YEAR(Z735),MONTH(Z735),DAY(Z735))&lt;=$Z$2)),1,0)),
IF(AND($Y$2=0,$Z$2=0,DATE(YEAR(Z735),MONTH(Z735),DAY(Z735))&gt;=$O$6,(DATE(YEAR(Z735),MONTH(Z735),DAY(Z735))&lt;=$O$3),INDEX(Projects!$A$1:$O$1000,MATCH(Y735,Projects!$A$1:$A$1000,0),MATCH("Groupe",Projects!$A$1:$O$1,0))=$A$2),1,
IF(AND($Y$2&lt;&gt;0,$Z$2&lt;&gt;0,DATE(YEAR(Z735),MONTH(Z735),DAY(Z735))&gt;=$Y$2,(DATE(YEAR(Z735),MONTH(Z735),DAY(Z735))&lt;=$Z$2),INDEX(Projects!$A$1:$O$1000,MATCH(Y735,Projects!$A$1:$A$1000,0),MATCH("Groupe",Projects!$A$1:$O$1,0))=$A$2),1,0)))</f>
      </c>
      <c r="AB735" s="47" t="str">
        <f>IF(AA735&lt;&gt;0,SUM($AA$4:AA735),0)</f>
      </c>
      <c r="AC735" s="1"/>
      <c r="AD735" s="17"/>
      <c r="AF735" t="str">
        <f>Projects!A733</f>
      </c>
      <c r="AG735" s="1" t="str">
        <f>Projects!D733</f>
      </c>
      <c r="AH735" s="47" t="str">
        <f>IF($A$2="Tous",
IF(AND($AF$2=0,$AG$2=0,DATE(YEAR(AG735),MONTH(AG735),DAY(AG735))&gt;=$O$6,(DATE(YEAR(AG735),MONTH(AG735),DAY(AG735))&lt;=$O$3)),1,
IF(AND($AF$2&lt;&gt;0,$AG$2&lt;&gt;0,DATE(YEAR(AG735),MONTH(AG735),DAY(AG735))&gt;=$AF$2,(DATE(YEAR(AG735),MONTH(AG735),DAY(AG735))&lt;=$AG$2)),1,0)),
IF(AND($AF$2=0,$AG$2=0,DATE(YEAR(AG735),MONTH(AG735),DAY(AG735))&gt;=$O$6,(DATE(YEAR(AG735),MONTH(AG735),DAY(AG735))&lt;=$O$3),INDEX(Projects!$A$1:$O$1000,MATCH(AF735,Projects!$A$1:$A$1000,0),MATCH("Groupe",Projects!$A$1:$O$1,0))=$A$2),1,
IF(AND($AF$2&lt;&gt;0,$AG$2&lt;&gt;0,DATE(YEAR(AG735),MONTH(AG735),DAY(AG735))&gt;=$AF$2,(DATE(YEAR(AG735),MONTH(AG735),DAY(AG735))&lt;=$AG$2),INDEX(Projects!$A$1:$O$1000,MATCH(AF735,Projects!$A$1:$A$1000,0),MATCH("Groupe",Projects!$A$1:$O$1,0))=$A$2),1,0)))</f>
      </c>
      <c r="AI735" s="47" t="str">
        <f>IF(AH735&lt;&gt;0,SUM($AH$4:AH735),0)</f>
      </c>
      <c r="AJ735" s="1"/>
      <c r="AK735" s="17"/>
      <c r="AM735" t="str">
        <f>Potentials!A733</f>
      </c>
      <c r="AN735" s="1" t="str">
        <f>Potentials!L733</f>
      </c>
      <c r="AO735" s="47" t="str">
        <f>IF(INDEX(Potentials!$A$1:$O$1000,MATCH(R735,Potentials!$A$1:$A$1000,0),MATCH("Origine setup",Potentials!$A$1:$O$1,0))&lt;&gt;"",0,
IF($A$2="Tous",
IF(AND($AM$2=0,$AN$2=0,DATE(YEAR(AN735),MONTH(AN735),DAY(AN735))&gt;=$O$6,(DATE(YEAR(AN735),MONTH(AN735),DAY(AN735))&lt;=$O$3),INDEX(Potentials!$A$1:$O$10000,MATCH(AM735,Potentials!$A$1:$A$1000,0),MATCH("Statut",Potentials!$A$1:$O$1,0))="9 -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IF(AND($AM$2&lt;&gt;0,$AN$2&lt;&gt;0,DATE(YEAR(AN735),MONTH(AN735),DAY(AN735))&gt;=$AM$2,(DATE(YEAR(AN735),MONTH(AN735),DAY(AN735))&lt;=$AN$2),INDEX(Potentials!$A$1:$O$10000,MATCH(AM735,Potentials!$A$1:$A$1000,0),MATCH("Statut",Potentials!$A$1:$O$1,0))="9 - Perdu"),1,0)),
IF(AND($AM$2=0,$AN$2=0,DATE(YEAR(AN735),MONTH(AN735),DAY(AN735))&gt;=$O$6,(DATE(YEAR(AN735),MONTH(AN735),DAY(AN735))&lt;=$O$3),INDEX(Potentials!$A$1:$O$1000,MATCH(AM735,Potentials!$A$1:$A$1000,0),MATCH("Groupe",Potentials!$A$1:$O$1,0))=$A$2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,MATCH(AM735,Potentials!$A$1:$A$1000,0),MATCH("Groupe",Potentials!$A$1:$O$1,0))=$A$2,INDEX(Potentials!$A$1:$O$10000,MATCH(AM735,Potentials!$A$1:$A$1000,0),MATCH("Statut",Potentials!$A$1:$O$1,0))="9 - Perdu"),1,0))))</f>
      </c>
      <c r="AP735" s="47" t="str">
        <f>IF(AO735&lt;&gt;0,SUM($AO$4:AO735),0)</f>
      </c>
      <c r="AQ735" s="1"/>
      <c r="AR735" s="17"/>
      <c r="AT735" t="str">
        <f>IF(COUNTIF($AT$4:AT734,Potentials!B733)&gt;0,"",Potentials!B733)</f>
      </c>
      <c r="AU735" s="2" t="str">
        <f t="array" ref="AU735" aca="1" ca="1">IF($A$2="Tous",SUMPRODUCT((Potentials!$F$2:$F$2000)*(Potentials!$B$2:$B$2000=AT735)*(Potentials!$E$2:$E$2000&lt;&gt;"8 - Gagne")*(Potentials!$E$2:$E$2000&lt;&gt;"9 - Perdu")*(Potentials!$E$2:$E$2000&lt;&gt;"10 - Gele"))
+SUMPRODUCT((Potentials!$F$2:$F$2000=0)*(Potentials!$B$2:$B$2000=AT735)*(Potentials!$D$2:$D$2000)*(Potentials!$E$2:$E$2000&lt;&gt;"8 - Gagne")*(Potentials!$E$2:$E$2000&lt;&gt;"9 - Perdu")*(Potentials!$E$2:$E$2000&lt;&gt;"10 - Gele")),
SUMPRODUCT((Potentials!$F$2:$F$2000)*(Potentials!$B$2:$B$2000=AT735)*(Potentials!$E$2:$E$2000&lt;&gt;"8 - Gagne")*(Potentials!$E$2:$E$2000&lt;&gt;"9 - Perdu")*(Potentials!$E$2:$E$2000&lt;&gt;"10 - Gele")*(Potentials!$O$2:$O$2000=$A$2))
+SUMPRODUCT((Potentials!$F$2:$F$2000=0)*(Potentials!$B$2:$B$2000=AT735)*(Potentials!$D$2:$D$2000)*(Potentials!$E$2:$E$2000&lt;&gt;"8 - Gagne")*(Potentials!$E$2:$E$2000&lt;&gt;"9 - Perdu")*(Potentials!$E$2:$E$2000&lt;&gt;"10 - Gele")*(Potentials!$O$2:$O$2000=$A$2)))</f>
      </c>
      <c r="BA735" t="str">
        <f>Potentials!A733</f>
      </c>
      <c r="BB735" s="2" t="str">
        <f t="array" ref="BB735" aca="1" ca="1">IF($A$2="Tous",SUMPRODUCT((Potentials!$F$2:$F$2000)*(Potentials!$A$2:$A$2000=BA735)*(Potentials!$E$2:$E$2000&lt;&gt;"8 - Gagne")*(Potentials!$E$2:$E$2000&lt;&gt;"9 - Perdu")*(Potentials!$E$2:$E$2000&lt;&gt;"10 - Gele"))
+SUMPRODUCT((Potentials!$F$2:$F$2000=0)*(Potentials!$A$2:$A$2000=BA735)*(Potentials!$D$2:$D$2000)*(Potentials!$E$2:$E$2000&lt;&gt;"8 - Gagne")*(Potentials!$E$2:$E$2000&lt;&gt;"9 - Perdu")*(Potentials!$E$2:$E$2000&lt;&gt;"10 - Gele")),
SUMPRODUCT((Potentials!$F$2:$F$2000)*(Potentials!$A$2:$A$2000=BA735)*(Potentials!$E$2:$E$2000&lt;&gt;"8 - Gagne")*(Potentials!$E$2:$E$2000&lt;&gt;"9 - Perdu")*(Potentials!$E$2:$E$2000&lt;&gt;"10 - Gele")*(Potentials!$O$2:$O$2000=$A$2))
+SUMPRODUCT((Potentials!$F$2:$F$2000=0)*(Potentials!$A$2:$A$2000=BA735)*(Potentials!$D$2:$D$2000)*(Potentials!$E$2:$E$2000&lt;&gt;"8 - Gagne")*(Potentials!$E$2:$E$2000&lt;&gt;"9 - Perdu")*(Potentials!$E$2:$E$2000&lt;&gt;"10 - Gele")*(Potentials!$O$2:$O$2000=$A$2)))</f>
      </c>
    </row>
    <row r="736" spans="1:113">
      <c r="R736" t="str">
        <f>Potentials!A734</f>
      </c>
      <c r="S736" s="1" t="str">
        <f>Potentials!M734</f>
      </c>
      <c r="T736" s="47" t="str">
        <f>IF(INDEX(Potentials!$A$1:$O$1000,MATCH(R736,Potentials!$A$1:$A$1000,0),MATCH("Origine setup",Potentials!$A$1:$O$1,0))&lt;&gt;"",0,
IF($A$2="Tous",
IF(AND($R$2=0,$S$2=0,DATE(YEAR(S736),MONTH(S736),DAY(S736))&gt;=$O$6,(DATE(YEAR(S736),MONTH(S736),DAY(S736))&lt;=$O$3),LEFT(R736,3)="PRA"),1,
IF(AND($R$2&lt;&gt;0,$S$2&lt;&gt;0,DATE(YEAR(S736),MONTH(S736),DAY(S736))&gt;=$R$2,(DATE(YEAR(S736),MONTH(S736),DAY(S736))&lt;=$S$2),LEFT(R736,3)="PRA"),1,0)),
IF(AND($R$2=0,$S$2=0,DATE(YEAR(S736),MONTH(S736),DAY(S736))&gt;=$O$6,(DATE(YEAR(S736),MONTH(S736),DAY(S736))&lt;=$O$3),INDEX(Potentials!$A$1:$O$1000,MATCH(R736,Potentials!$A$1:$A$1000,0),MATCH("Groupe",Potentials!$A$1:$O$1,0))=$A$2,LEFT(R736,3)="PRA"),1,
IF(AND($R$2&lt;&gt;0,$S$2&lt;&gt;0,DATE(YEAR(S736),MONTH(S736),DAY(S736))&gt;=$R$2,(DATE(YEAR(S736),MONTH(S736),DAY(S736))&lt;=$S$2),INDEX(Potentials!$A$1:$O$1000,MATCH(R736,Potentials!$A$1:$A$1000,0),MATCH("Groupe",Potentials!$A$1:$O$1,0))=$A$2,LEFT(R736,3)="PRA"),1,0))))</f>
      </c>
      <c r="U736" s="47" t="str">
        <f>IF(T736&lt;&gt;0,SUM($T$4:T736),0)</f>
      </c>
      <c r="V736" s="1"/>
      <c r="W736" s="17"/>
      <c r="Y736" t="str">
        <f>Projects!A734</f>
      </c>
      <c r="Z736" s="1" t="str">
        <f>Projects!I734</f>
      </c>
      <c r="AA736" s="47" t="str">
        <f>IF($A$2="Tous",
IF(AND($Y$2=0,$Z$2=0,DATE(YEAR(Z736),MONTH(Z736),DAY(Z736))&gt;=$O$6,(DATE(YEAR(Z736),MONTH(Z736),DAY(Z736))&lt;=$O$3)),1,
IF(AND($Y$2&lt;&gt;0,$Z$2&lt;&gt;0,DATE(YEAR(Z736),MONTH(Z736),DAY(Z736))&gt;=$Y$2,(DATE(YEAR(Z736),MONTH(Z736),DAY(Z736))&lt;=$Z$2)),1,0)),
IF(AND($Y$2=0,$Z$2=0,DATE(YEAR(Z736),MONTH(Z736),DAY(Z736))&gt;=$O$6,(DATE(YEAR(Z736),MONTH(Z736),DAY(Z736))&lt;=$O$3),INDEX(Projects!$A$1:$O$1000,MATCH(Y736,Projects!$A$1:$A$1000,0),MATCH("Groupe",Projects!$A$1:$O$1,0))=$A$2),1,
IF(AND($Y$2&lt;&gt;0,$Z$2&lt;&gt;0,DATE(YEAR(Z736),MONTH(Z736),DAY(Z736))&gt;=$Y$2,(DATE(YEAR(Z736),MONTH(Z736),DAY(Z736))&lt;=$Z$2),INDEX(Projects!$A$1:$O$1000,MATCH(Y736,Projects!$A$1:$A$1000,0),MATCH("Groupe",Projects!$A$1:$O$1,0))=$A$2),1,0)))</f>
      </c>
      <c r="AB736" s="47" t="str">
        <f>IF(AA736&lt;&gt;0,SUM($AA$4:AA736),0)</f>
      </c>
      <c r="AC736" s="1"/>
      <c r="AD736" s="17"/>
      <c r="AF736" t="str">
        <f>Projects!A734</f>
      </c>
      <c r="AG736" s="1" t="str">
        <f>Projects!D734</f>
      </c>
      <c r="AH736" s="47" t="str">
        <f>IF($A$2="Tous",
IF(AND($AF$2=0,$AG$2=0,DATE(YEAR(AG736),MONTH(AG736),DAY(AG736))&gt;=$O$6,(DATE(YEAR(AG736),MONTH(AG736),DAY(AG736))&lt;=$O$3)),1,
IF(AND($AF$2&lt;&gt;0,$AG$2&lt;&gt;0,DATE(YEAR(AG736),MONTH(AG736),DAY(AG736))&gt;=$AF$2,(DATE(YEAR(AG736),MONTH(AG736),DAY(AG736))&lt;=$AG$2)),1,0)),
IF(AND($AF$2=0,$AG$2=0,DATE(YEAR(AG736),MONTH(AG736),DAY(AG736))&gt;=$O$6,(DATE(YEAR(AG736),MONTH(AG736),DAY(AG736))&lt;=$O$3),INDEX(Projects!$A$1:$O$1000,MATCH(AF736,Projects!$A$1:$A$1000,0),MATCH("Groupe",Projects!$A$1:$O$1,0))=$A$2),1,
IF(AND($AF$2&lt;&gt;0,$AG$2&lt;&gt;0,DATE(YEAR(AG736),MONTH(AG736),DAY(AG736))&gt;=$AF$2,(DATE(YEAR(AG736),MONTH(AG736),DAY(AG736))&lt;=$AG$2),INDEX(Projects!$A$1:$O$1000,MATCH(AF736,Projects!$A$1:$A$1000,0),MATCH("Groupe",Projects!$A$1:$O$1,0))=$A$2),1,0)))</f>
      </c>
      <c r="AI736" s="47" t="str">
        <f>IF(AH736&lt;&gt;0,SUM($AH$4:AH736),0)</f>
      </c>
      <c r="AJ736" s="1"/>
      <c r="AK736" s="17"/>
      <c r="AM736" t="str">
        <f>Potentials!A734</f>
      </c>
      <c r="AN736" s="1" t="str">
        <f>Potentials!L734</f>
      </c>
      <c r="AO736" s="47" t="str">
        <f>IF(INDEX(Potentials!$A$1:$O$1000,MATCH(R736,Potentials!$A$1:$A$1000,0),MATCH("Origine setup",Potentials!$A$1:$O$1,0))&lt;&gt;"",0,
IF($A$2="Tous",
IF(AND($AM$2=0,$AN$2=0,DATE(YEAR(AN736),MONTH(AN736),DAY(AN736))&gt;=$O$6,(DATE(YEAR(AN736),MONTH(AN736),DAY(AN736))&lt;=$O$3),INDEX(Potentials!$A$1:$O$10000,MATCH(AM736,Potentials!$A$1:$A$1000,0),MATCH("Statut",Potentials!$A$1:$O$1,0))="9 -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IF(AND($AM$2&lt;&gt;0,$AN$2&lt;&gt;0,DATE(YEAR(AN736),MONTH(AN736),DAY(AN736))&gt;=$AM$2,(DATE(YEAR(AN736),MONTH(AN736),DAY(AN736))&lt;=$AN$2),INDEX(Potentials!$A$1:$O$10000,MATCH(AM736,Potentials!$A$1:$A$1000,0),MATCH("Statut",Potentials!$A$1:$O$1,0))="9 - Perdu"),1,0)),
IF(AND($AM$2=0,$AN$2=0,DATE(YEAR(AN736),MONTH(AN736),DAY(AN736))&gt;=$O$6,(DATE(YEAR(AN736),MONTH(AN736),DAY(AN736))&lt;=$O$3),INDEX(Potentials!$A$1:$O$1000,MATCH(AM736,Potentials!$A$1:$A$1000,0),MATCH("Groupe",Potentials!$A$1:$O$1,0))=$A$2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,MATCH(AM736,Potentials!$A$1:$A$1000,0),MATCH("Groupe",Potentials!$A$1:$O$1,0))=$A$2,INDEX(Potentials!$A$1:$O$10000,MATCH(AM736,Potentials!$A$1:$A$1000,0),MATCH("Statut",Potentials!$A$1:$O$1,0))="9 - Perdu"),1,0))))</f>
      </c>
      <c r="AP736" s="47" t="str">
        <f>IF(AO736&lt;&gt;0,SUM($AO$4:AO736),0)</f>
      </c>
      <c r="AQ736" s="1"/>
      <c r="AR736" s="17"/>
      <c r="AT736" t="str">
        <f>IF(COUNTIF($AT$4:AT735,Potentials!B734)&gt;0,"",Potentials!B734)</f>
      </c>
      <c r="AU736" s="2" t="str">
        <f t="array" ref="AU736" aca="1" ca="1">IF($A$2="Tous",SUMPRODUCT((Potentials!$F$2:$F$2000)*(Potentials!$B$2:$B$2000=AT736)*(Potentials!$E$2:$E$2000&lt;&gt;"8 - Gagne")*(Potentials!$E$2:$E$2000&lt;&gt;"9 - Perdu")*(Potentials!$E$2:$E$2000&lt;&gt;"10 - Gele"))
+SUMPRODUCT((Potentials!$F$2:$F$2000=0)*(Potentials!$B$2:$B$2000=AT736)*(Potentials!$D$2:$D$2000)*(Potentials!$E$2:$E$2000&lt;&gt;"8 - Gagne")*(Potentials!$E$2:$E$2000&lt;&gt;"9 - Perdu")*(Potentials!$E$2:$E$2000&lt;&gt;"10 - Gele")),
SUMPRODUCT((Potentials!$F$2:$F$2000)*(Potentials!$B$2:$B$2000=AT736)*(Potentials!$E$2:$E$2000&lt;&gt;"8 - Gagne")*(Potentials!$E$2:$E$2000&lt;&gt;"9 - Perdu")*(Potentials!$E$2:$E$2000&lt;&gt;"10 - Gele")*(Potentials!$O$2:$O$2000=$A$2))
+SUMPRODUCT((Potentials!$F$2:$F$2000=0)*(Potentials!$B$2:$B$2000=AT736)*(Potentials!$D$2:$D$2000)*(Potentials!$E$2:$E$2000&lt;&gt;"8 - Gagne")*(Potentials!$E$2:$E$2000&lt;&gt;"9 - Perdu")*(Potentials!$E$2:$E$2000&lt;&gt;"10 - Gele")*(Potentials!$O$2:$O$2000=$A$2)))</f>
      </c>
      <c r="BA736" t="str">
        <f>Potentials!A734</f>
      </c>
      <c r="BB736" s="2" t="str">
        <f t="array" ref="BB736" aca="1" ca="1">IF($A$2="Tous",SUMPRODUCT((Potentials!$F$2:$F$2000)*(Potentials!$A$2:$A$2000=BA736)*(Potentials!$E$2:$E$2000&lt;&gt;"8 - Gagne")*(Potentials!$E$2:$E$2000&lt;&gt;"9 - Perdu")*(Potentials!$E$2:$E$2000&lt;&gt;"10 - Gele"))
+SUMPRODUCT((Potentials!$F$2:$F$2000=0)*(Potentials!$A$2:$A$2000=BA736)*(Potentials!$D$2:$D$2000)*(Potentials!$E$2:$E$2000&lt;&gt;"8 - Gagne")*(Potentials!$E$2:$E$2000&lt;&gt;"9 - Perdu")*(Potentials!$E$2:$E$2000&lt;&gt;"10 - Gele")),
SUMPRODUCT((Potentials!$F$2:$F$2000)*(Potentials!$A$2:$A$2000=BA736)*(Potentials!$E$2:$E$2000&lt;&gt;"8 - Gagne")*(Potentials!$E$2:$E$2000&lt;&gt;"9 - Perdu")*(Potentials!$E$2:$E$2000&lt;&gt;"10 - Gele")*(Potentials!$O$2:$O$2000=$A$2))
+SUMPRODUCT((Potentials!$F$2:$F$2000=0)*(Potentials!$A$2:$A$2000=BA736)*(Potentials!$D$2:$D$2000)*(Potentials!$E$2:$E$2000&lt;&gt;"8 - Gagne")*(Potentials!$E$2:$E$2000&lt;&gt;"9 - Perdu")*(Potentials!$E$2:$E$2000&lt;&gt;"10 - Gele")*(Potentials!$O$2:$O$2000=$A$2)))</f>
      </c>
    </row>
    <row r="737" spans="1:113">
      <c r="R737" t="str">
        <f>Potentials!A735</f>
      </c>
      <c r="S737" s="1" t="str">
        <f>Potentials!M735</f>
      </c>
      <c r="T737" s="47" t="str">
        <f>IF(INDEX(Potentials!$A$1:$O$1000,MATCH(R737,Potentials!$A$1:$A$1000,0),MATCH("Origine setup",Potentials!$A$1:$O$1,0))&lt;&gt;"",0,
IF($A$2="Tous",
IF(AND($R$2=0,$S$2=0,DATE(YEAR(S737),MONTH(S737),DAY(S737))&gt;=$O$6,(DATE(YEAR(S737),MONTH(S737),DAY(S737))&lt;=$O$3),LEFT(R737,3)="PRA"),1,
IF(AND($R$2&lt;&gt;0,$S$2&lt;&gt;0,DATE(YEAR(S737),MONTH(S737),DAY(S737))&gt;=$R$2,(DATE(YEAR(S737),MONTH(S737),DAY(S737))&lt;=$S$2),LEFT(R737,3)="PRA"),1,0)),
IF(AND($R$2=0,$S$2=0,DATE(YEAR(S737),MONTH(S737),DAY(S737))&gt;=$O$6,(DATE(YEAR(S737),MONTH(S737),DAY(S737))&lt;=$O$3),INDEX(Potentials!$A$1:$O$1000,MATCH(R737,Potentials!$A$1:$A$1000,0),MATCH("Groupe",Potentials!$A$1:$O$1,0))=$A$2,LEFT(R737,3)="PRA"),1,
IF(AND($R$2&lt;&gt;0,$S$2&lt;&gt;0,DATE(YEAR(S737),MONTH(S737),DAY(S737))&gt;=$R$2,(DATE(YEAR(S737),MONTH(S737),DAY(S737))&lt;=$S$2),INDEX(Potentials!$A$1:$O$1000,MATCH(R737,Potentials!$A$1:$A$1000,0),MATCH("Groupe",Potentials!$A$1:$O$1,0))=$A$2,LEFT(R737,3)="PRA"),1,0))))</f>
      </c>
      <c r="U737" s="47" t="str">
        <f>IF(T737&lt;&gt;0,SUM($T$4:T737),0)</f>
      </c>
      <c r="V737" s="1"/>
      <c r="W737" s="17"/>
      <c r="Y737" t="str">
        <f>Projects!A735</f>
      </c>
      <c r="Z737" s="1" t="str">
        <f>Projects!I735</f>
      </c>
      <c r="AA737" s="47" t="str">
        <f>IF($A$2="Tous",
IF(AND($Y$2=0,$Z$2=0,DATE(YEAR(Z737),MONTH(Z737),DAY(Z737))&gt;=$O$6,(DATE(YEAR(Z737),MONTH(Z737),DAY(Z737))&lt;=$O$3)),1,
IF(AND($Y$2&lt;&gt;0,$Z$2&lt;&gt;0,DATE(YEAR(Z737),MONTH(Z737),DAY(Z737))&gt;=$Y$2,(DATE(YEAR(Z737),MONTH(Z737),DAY(Z737))&lt;=$Z$2)),1,0)),
IF(AND($Y$2=0,$Z$2=0,DATE(YEAR(Z737),MONTH(Z737),DAY(Z737))&gt;=$O$6,(DATE(YEAR(Z737),MONTH(Z737),DAY(Z737))&lt;=$O$3),INDEX(Projects!$A$1:$O$1000,MATCH(Y737,Projects!$A$1:$A$1000,0),MATCH("Groupe",Projects!$A$1:$O$1,0))=$A$2),1,
IF(AND($Y$2&lt;&gt;0,$Z$2&lt;&gt;0,DATE(YEAR(Z737),MONTH(Z737),DAY(Z737))&gt;=$Y$2,(DATE(YEAR(Z737),MONTH(Z737),DAY(Z737))&lt;=$Z$2),INDEX(Projects!$A$1:$O$1000,MATCH(Y737,Projects!$A$1:$A$1000,0),MATCH("Groupe",Projects!$A$1:$O$1,0))=$A$2),1,0)))</f>
      </c>
      <c r="AB737" s="47" t="str">
        <f>IF(AA737&lt;&gt;0,SUM($AA$4:AA737),0)</f>
      </c>
      <c r="AC737" s="1"/>
      <c r="AD737" s="17"/>
      <c r="AF737" t="str">
        <f>Projects!A735</f>
      </c>
      <c r="AG737" s="1" t="str">
        <f>Projects!D735</f>
      </c>
      <c r="AH737" s="47" t="str">
        <f>IF($A$2="Tous",
IF(AND($AF$2=0,$AG$2=0,DATE(YEAR(AG737),MONTH(AG737),DAY(AG737))&gt;=$O$6,(DATE(YEAR(AG737),MONTH(AG737),DAY(AG737))&lt;=$O$3)),1,
IF(AND($AF$2&lt;&gt;0,$AG$2&lt;&gt;0,DATE(YEAR(AG737),MONTH(AG737),DAY(AG737))&gt;=$AF$2,(DATE(YEAR(AG737),MONTH(AG737),DAY(AG737))&lt;=$AG$2)),1,0)),
IF(AND($AF$2=0,$AG$2=0,DATE(YEAR(AG737),MONTH(AG737),DAY(AG737))&gt;=$O$6,(DATE(YEAR(AG737),MONTH(AG737),DAY(AG737))&lt;=$O$3),INDEX(Projects!$A$1:$O$1000,MATCH(AF737,Projects!$A$1:$A$1000,0),MATCH("Groupe",Projects!$A$1:$O$1,0))=$A$2),1,
IF(AND($AF$2&lt;&gt;0,$AG$2&lt;&gt;0,DATE(YEAR(AG737),MONTH(AG737),DAY(AG737))&gt;=$AF$2,(DATE(YEAR(AG737),MONTH(AG737),DAY(AG737))&lt;=$AG$2),INDEX(Projects!$A$1:$O$1000,MATCH(AF737,Projects!$A$1:$A$1000,0),MATCH("Groupe",Projects!$A$1:$O$1,0))=$A$2),1,0)))</f>
      </c>
      <c r="AI737" s="47" t="str">
        <f>IF(AH737&lt;&gt;0,SUM($AH$4:AH737),0)</f>
      </c>
      <c r="AJ737" s="1"/>
      <c r="AK737" s="17"/>
      <c r="AM737" t="str">
        <f>Potentials!A735</f>
      </c>
      <c r="AN737" s="1" t="str">
        <f>Potentials!L735</f>
      </c>
      <c r="AO737" s="47" t="str">
        <f>IF(INDEX(Potentials!$A$1:$O$1000,MATCH(R737,Potentials!$A$1:$A$1000,0),MATCH("Origine setup",Potentials!$A$1:$O$1,0))&lt;&gt;"",0,
IF($A$2="Tous",
IF(AND($AM$2=0,$AN$2=0,DATE(YEAR(AN737),MONTH(AN737),DAY(AN737))&gt;=$O$6,(DATE(YEAR(AN737),MONTH(AN737),DAY(AN737))&lt;=$O$3),INDEX(Potentials!$A$1:$O$10000,MATCH(AM737,Potentials!$A$1:$A$1000,0),MATCH("Statut",Potentials!$A$1:$O$1,0))="9 -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IF(AND($AM$2&lt;&gt;0,$AN$2&lt;&gt;0,DATE(YEAR(AN737),MONTH(AN737),DAY(AN737))&gt;=$AM$2,(DATE(YEAR(AN737),MONTH(AN737),DAY(AN737))&lt;=$AN$2),INDEX(Potentials!$A$1:$O$10000,MATCH(AM737,Potentials!$A$1:$A$1000,0),MATCH("Statut",Potentials!$A$1:$O$1,0))="9 - Perdu"),1,0)),
IF(AND($AM$2=0,$AN$2=0,DATE(YEAR(AN737),MONTH(AN737),DAY(AN737))&gt;=$O$6,(DATE(YEAR(AN737),MONTH(AN737),DAY(AN737))&lt;=$O$3),INDEX(Potentials!$A$1:$O$1000,MATCH(AM737,Potentials!$A$1:$A$1000,0),MATCH("Groupe",Potentials!$A$1:$O$1,0))=$A$2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,MATCH(AM737,Potentials!$A$1:$A$1000,0),MATCH("Groupe",Potentials!$A$1:$O$1,0))=$A$2,INDEX(Potentials!$A$1:$O$10000,MATCH(AM737,Potentials!$A$1:$A$1000,0),MATCH("Statut",Potentials!$A$1:$O$1,0))="9 - Perdu"),1,0))))</f>
      </c>
      <c r="AP737" s="47" t="str">
        <f>IF(AO737&lt;&gt;0,SUM($AO$4:AO737),0)</f>
      </c>
      <c r="AQ737" s="1"/>
      <c r="AR737" s="17"/>
      <c r="AT737" t="str">
        <f>IF(COUNTIF($AT$4:AT736,Potentials!B735)&gt;0,"",Potentials!B735)</f>
      </c>
      <c r="AU737" s="2" t="str">
        <f t="array" ref="AU737" aca="1" ca="1">IF($A$2="Tous",SUMPRODUCT((Potentials!$F$2:$F$2000)*(Potentials!$B$2:$B$2000=AT737)*(Potentials!$E$2:$E$2000&lt;&gt;"8 - Gagne")*(Potentials!$E$2:$E$2000&lt;&gt;"9 - Perdu")*(Potentials!$E$2:$E$2000&lt;&gt;"10 - Gele"))
+SUMPRODUCT((Potentials!$F$2:$F$2000=0)*(Potentials!$B$2:$B$2000=AT737)*(Potentials!$D$2:$D$2000)*(Potentials!$E$2:$E$2000&lt;&gt;"8 - Gagne")*(Potentials!$E$2:$E$2000&lt;&gt;"9 - Perdu")*(Potentials!$E$2:$E$2000&lt;&gt;"10 - Gele")),
SUMPRODUCT((Potentials!$F$2:$F$2000)*(Potentials!$B$2:$B$2000=AT737)*(Potentials!$E$2:$E$2000&lt;&gt;"8 - Gagne")*(Potentials!$E$2:$E$2000&lt;&gt;"9 - Perdu")*(Potentials!$E$2:$E$2000&lt;&gt;"10 - Gele")*(Potentials!$O$2:$O$2000=$A$2))
+SUMPRODUCT((Potentials!$F$2:$F$2000=0)*(Potentials!$B$2:$B$2000=AT737)*(Potentials!$D$2:$D$2000)*(Potentials!$E$2:$E$2000&lt;&gt;"8 - Gagne")*(Potentials!$E$2:$E$2000&lt;&gt;"9 - Perdu")*(Potentials!$E$2:$E$2000&lt;&gt;"10 - Gele")*(Potentials!$O$2:$O$2000=$A$2)))</f>
      </c>
      <c r="BA737" t="str">
        <f>Potentials!A735</f>
      </c>
      <c r="BB737" s="2" t="str">
        <f t="array" ref="BB737" aca="1" ca="1">IF($A$2="Tous",SUMPRODUCT((Potentials!$F$2:$F$2000)*(Potentials!$A$2:$A$2000=BA737)*(Potentials!$E$2:$E$2000&lt;&gt;"8 - Gagne")*(Potentials!$E$2:$E$2000&lt;&gt;"9 - Perdu")*(Potentials!$E$2:$E$2000&lt;&gt;"10 - Gele"))
+SUMPRODUCT((Potentials!$F$2:$F$2000=0)*(Potentials!$A$2:$A$2000=BA737)*(Potentials!$D$2:$D$2000)*(Potentials!$E$2:$E$2000&lt;&gt;"8 - Gagne")*(Potentials!$E$2:$E$2000&lt;&gt;"9 - Perdu")*(Potentials!$E$2:$E$2000&lt;&gt;"10 - Gele")),
SUMPRODUCT((Potentials!$F$2:$F$2000)*(Potentials!$A$2:$A$2000=BA737)*(Potentials!$E$2:$E$2000&lt;&gt;"8 - Gagne")*(Potentials!$E$2:$E$2000&lt;&gt;"9 - Perdu")*(Potentials!$E$2:$E$2000&lt;&gt;"10 - Gele")*(Potentials!$O$2:$O$2000=$A$2))
+SUMPRODUCT((Potentials!$F$2:$F$2000=0)*(Potentials!$A$2:$A$2000=BA737)*(Potentials!$D$2:$D$2000)*(Potentials!$E$2:$E$2000&lt;&gt;"8 - Gagne")*(Potentials!$E$2:$E$2000&lt;&gt;"9 - Perdu")*(Potentials!$E$2:$E$2000&lt;&gt;"10 - Gele")*(Potentials!$O$2:$O$2000=$A$2)))</f>
      </c>
    </row>
    <row r="738" spans="1:113">
      <c r="R738" t="str">
        <f>Potentials!A736</f>
      </c>
      <c r="S738" s="1" t="str">
        <f>Potentials!M736</f>
      </c>
      <c r="T738" s="47" t="str">
        <f>IF(INDEX(Potentials!$A$1:$O$1000,MATCH(R738,Potentials!$A$1:$A$1000,0),MATCH("Origine setup",Potentials!$A$1:$O$1,0))&lt;&gt;"",0,
IF($A$2="Tous",
IF(AND($R$2=0,$S$2=0,DATE(YEAR(S738),MONTH(S738),DAY(S738))&gt;=$O$6,(DATE(YEAR(S738),MONTH(S738),DAY(S738))&lt;=$O$3),LEFT(R738,3)="PRA"),1,
IF(AND($R$2&lt;&gt;0,$S$2&lt;&gt;0,DATE(YEAR(S738),MONTH(S738),DAY(S738))&gt;=$R$2,(DATE(YEAR(S738),MONTH(S738),DAY(S738))&lt;=$S$2),LEFT(R738,3)="PRA"),1,0)),
IF(AND($R$2=0,$S$2=0,DATE(YEAR(S738),MONTH(S738),DAY(S738))&gt;=$O$6,(DATE(YEAR(S738),MONTH(S738),DAY(S738))&lt;=$O$3),INDEX(Potentials!$A$1:$O$1000,MATCH(R738,Potentials!$A$1:$A$1000,0),MATCH("Groupe",Potentials!$A$1:$O$1,0))=$A$2,LEFT(R738,3)="PRA"),1,
IF(AND($R$2&lt;&gt;0,$S$2&lt;&gt;0,DATE(YEAR(S738),MONTH(S738),DAY(S738))&gt;=$R$2,(DATE(YEAR(S738),MONTH(S738),DAY(S738))&lt;=$S$2),INDEX(Potentials!$A$1:$O$1000,MATCH(R738,Potentials!$A$1:$A$1000,0),MATCH("Groupe",Potentials!$A$1:$O$1,0))=$A$2,LEFT(R738,3)="PRA"),1,0))))</f>
      </c>
      <c r="U738" s="47" t="str">
        <f>IF(T738&lt;&gt;0,SUM($T$4:T738),0)</f>
      </c>
      <c r="V738" s="1"/>
      <c r="W738" s="17"/>
      <c r="Y738" t="str">
        <f>Projects!A736</f>
      </c>
      <c r="Z738" s="1" t="str">
        <f>Projects!I736</f>
      </c>
      <c r="AA738" s="47" t="str">
        <f>IF($A$2="Tous",
IF(AND($Y$2=0,$Z$2=0,DATE(YEAR(Z738),MONTH(Z738),DAY(Z738))&gt;=$O$6,(DATE(YEAR(Z738),MONTH(Z738),DAY(Z738))&lt;=$O$3)),1,
IF(AND($Y$2&lt;&gt;0,$Z$2&lt;&gt;0,DATE(YEAR(Z738),MONTH(Z738),DAY(Z738))&gt;=$Y$2,(DATE(YEAR(Z738),MONTH(Z738),DAY(Z738))&lt;=$Z$2)),1,0)),
IF(AND($Y$2=0,$Z$2=0,DATE(YEAR(Z738),MONTH(Z738),DAY(Z738))&gt;=$O$6,(DATE(YEAR(Z738),MONTH(Z738),DAY(Z738))&lt;=$O$3),INDEX(Projects!$A$1:$O$1000,MATCH(Y738,Projects!$A$1:$A$1000,0),MATCH("Groupe",Projects!$A$1:$O$1,0))=$A$2),1,
IF(AND($Y$2&lt;&gt;0,$Z$2&lt;&gt;0,DATE(YEAR(Z738),MONTH(Z738),DAY(Z738))&gt;=$Y$2,(DATE(YEAR(Z738),MONTH(Z738),DAY(Z738))&lt;=$Z$2),INDEX(Projects!$A$1:$O$1000,MATCH(Y738,Projects!$A$1:$A$1000,0),MATCH("Groupe",Projects!$A$1:$O$1,0))=$A$2),1,0)))</f>
      </c>
      <c r="AB738" s="47" t="str">
        <f>IF(AA738&lt;&gt;0,SUM($AA$4:AA738),0)</f>
      </c>
      <c r="AC738" s="1"/>
      <c r="AD738" s="17"/>
      <c r="AF738" t="str">
        <f>Projects!A736</f>
      </c>
      <c r="AG738" s="1" t="str">
        <f>Projects!D736</f>
      </c>
      <c r="AH738" s="47" t="str">
        <f>IF($A$2="Tous",
IF(AND($AF$2=0,$AG$2=0,DATE(YEAR(AG738),MONTH(AG738),DAY(AG738))&gt;=$O$6,(DATE(YEAR(AG738),MONTH(AG738),DAY(AG738))&lt;=$O$3)),1,
IF(AND($AF$2&lt;&gt;0,$AG$2&lt;&gt;0,DATE(YEAR(AG738),MONTH(AG738),DAY(AG738))&gt;=$AF$2,(DATE(YEAR(AG738),MONTH(AG738),DAY(AG738))&lt;=$AG$2)),1,0)),
IF(AND($AF$2=0,$AG$2=0,DATE(YEAR(AG738),MONTH(AG738),DAY(AG738))&gt;=$O$6,(DATE(YEAR(AG738),MONTH(AG738),DAY(AG738))&lt;=$O$3),INDEX(Projects!$A$1:$O$1000,MATCH(AF738,Projects!$A$1:$A$1000,0),MATCH("Groupe",Projects!$A$1:$O$1,0))=$A$2),1,
IF(AND($AF$2&lt;&gt;0,$AG$2&lt;&gt;0,DATE(YEAR(AG738),MONTH(AG738),DAY(AG738))&gt;=$AF$2,(DATE(YEAR(AG738),MONTH(AG738),DAY(AG738))&lt;=$AG$2),INDEX(Projects!$A$1:$O$1000,MATCH(AF738,Projects!$A$1:$A$1000,0),MATCH("Groupe",Projects!$A$1:$O$1,0))=$A$2),1,0)))</f>
      </c>
      <c r="AI738" s="47" t="str">
        <f>IF(AH738&lt;&gt;0,SUM($AH$4:AH738),0)</f>
      </c>
      <c r="AJ738" s="1"/>
      <c r="AK738" s="17"/>
      <c r="AM738" t="str">
        <f>Potentials!A736</f>
      </c>
      <c r="AN738" s="1" t="str">
        <f>Potentials!L736</f>
      </c>
      <c r="AO738" s="47" t="str">
        <f>IF(INDEX(Potentials!$A$1:$O$1000,MATCH(R738,Potentials!$A$1:$A$1000,0),MATCH("Origine setup",Potentials!$A$1:$O$1,0))&lt;&gt;"",0,
IF($A$2="Tous",
IF(AND($AM$2=0,$AN$2=0,DATE(YEAR(AN738),MONTH(AN738),DAY(AN738))&gt;=$O$6,(DATE(YEAR(AN738),MONTH(AN738),DAY(AN738))&lt;=$O$3),INDEX(Potentials!$A$1:$O$10000,MATCH(AM738,Potentials!$A$1:$A$1000,0),MATCH("Statut",Potentials!$A$1:$O$1,0))="9 -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IF(AND($AM$2&lt;&gt;0,$AN$2&lt;&gt;0,DATE(YEAR(AN738),MONTH(AN738),DAY(AN738))&gt;=$AM$2,(DATE(YEAR(AN738),MONTH(AN738),DAY(AN738))&lt;=$AN$2),INDEX(Potentials!$A$1:$O$10000,MATCH(AM738,Potentials!$A$1:$A$1000,0),MATCH("Statut",Potentials!$A$1:$O$1,0))="9 - Perdu"),1,0)),
IF(AND($AM$2=0,$AN$2=0,DATE(YEAR(AN738),MONTH(AN738),DAY(AN738))&gt;=$O$6,(DATE(YEAR(AN738),MONTH(AN738),DAY(AN738))&lt;=$O$3),INDEX(Potentials!$A$1:$O$1000,MATCH(AM738,Potentials!$A$1:$A$1000,0),MATCH("Groupe",Potentials!$A$1:$O$1,0))=$A$2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,MATCH(AM738,Potentials!$A$1:$A$1000,0),MATCH("Groupe",Potentials!$A$1:$O$1,0))=$A$2,INDEX(Potentials!$A$1:$O$10000,MATCH(AM738,Potentials!$A$1:$A$1000,0),MATCH("Statut",Potentials!$A$1:$O$1,0))="9 - Perdu"),1,0))))</f>
      </c>
      <c r="AP738" s="47" t="str">
        <f>IF(AO738&lt;&gt;0,SUM($AO$4:AO738),0)</f>
      </c>
      <c r="AQ738" s="1"/>
      <c r="AR738" s="17"/>
      <c r="AT738" t="str">
        <f>IF(COUNTIF($AT$4:AT737,Potentials!B736)&gt;0,"",Potentials!B736)</f>
      </c>
      <c r="AU738" s="2" t="str">
        <f t="array" ref="AU738" aca="1" ca="1">IF($A$2="Tous",SUMPRODUCT((Potentials!$F$2:$F$2000)*(Potentials!$B$2:$B$2000=AT738)*(Potentials!$E$2:$E$2000&lt;&gt;"8 - Gagne")*(Potentials!$E$2:$E$2000&lt;&gt;"9 - Perdu")*(Potentials!$E$2:$E$2000&lt;&gt;"10 - Gele"))
+SUMPRODUCT((Potentials!$F$2:$F$2000=0)*(Potentials!$B$2:$B$2000=AT738)*(Potentials!$D$2:$D$2000)*(Potentials!$E$2:$E$2000&lt;&gt;"8 - Gagne")*(Potentials!$E$2:$E$2000&lt;&gt;"9 - Perdu")*(Potentials!$E$2:$E$2000&lt;&gt;"10 - Gele")),
SUMPRODUCT((Potentials!$F$2:$F$2000)*(Potentials!$B$2:$B$2000=AT738)*(Potentials!$E$2:$E$2000&lt;&gt;"8 - Gagne")*(Potentials!$E$2:$E$2000&lt;&gt;"9 - Perdu")*(Potentials!$E$2:$E$2000&lt;&gt;"10 - Gele")*(Potentials!$O$2:$O$2000=$A$2))
+SUMPRODUCT((Potentials!$F$2:$F$2000=0)*(Potentials!$B$2:$B$2000=AT738)*(Potentials!$D$2:$D$2000)*(Potentials!$E$2:$E$2000&lt;&gt;"8 - Gagne")*(Potentials!$E$2:$E$2000&lt;&gt;"9 - Perdu")*(Potentials!$E$2:$E$2000&lt;&gt;"10 - Gele")*(Potentials!$O$2:$O$2000=$A$2)))</f>
      </c>
      <c r="BA738" t="str">
        <f>Potentials!A736</f>
      </c>
      <c r="BB738" s="2" t="str">
        <f t="array" ref="BB738" aca="1" ca="1">IF($A$2="Tous",SUMPRODUCT((Potentials!$F$2:$F$2000)*(Potentials!$A$2:$A$2000=BA738)*(Potentials!$E$2:$E$2000&lt;&gt;"8 - Gagne")*(Potentials!$E$2:$E$2000&lt;&gt;"9 - Perdu")*(Potentials!$E$2:$E$2000&lt;&gt;"10 - Gele"))
+SUMPRODUCT((Potentials!$F$2:$F$2000=0)*(Potentials!$A$2:$A$2000=BA738)*(Potentials!$D$2:$D$2000)*(Potentials!$E$2:$E$2000&lt;&gt;"8 - Gagne")*(Potentials!$E$2:$E$2000&lt;&gt;"9 - Perdu")*(Potentials!$E$2:$E$2000&lt;&gt;"10 - Gele")),
SUMPRODUCT((Potentials!$F$2:$F$2000)*(Potentials!$A$2:$A$2000=BA738)*(Potentials!$E$2:$E$2000&lt;&gt;"8 - Gagne")*(Potentials!$E$2:$E$2000&lt;&gt;"9 - Perdu")*(Potentials!$E$2:$E$2000&lt;&gt;"10 - Gele")*(Potentials!$O$2:$O$2000=$A$2))
+SUMPRODUCT((Potentials!$F$2:$F$2000=0)*(Potentials!$A$2:$A$2000=BA738)*(Potentials!$D$2:$D$2000)*(Potentials!$E$2:$E$2000&lt;&gt;"8 - Gagne")*(Potentials!$E$2:$E$2000&lt;&gt;"9 - Perdu")*(Potentials!$E$2:$E$2000&lt;&gt;"10 - Gele")*(Potentials!$O$2:$O$2000=$A$2)))</f>
      </c>
    </row>
    <row r="739" spans="1:113">
      <c r="R739" t="str">
        <f>Potentials!A737</f>
      </c>
      <c r="S739" s="1" t="str">
        <f>Potentials!M737</f>
      </c>
      <c r="T739" s="47" t="str">
        <f>IF(INDEX(Potentials!$A$1:$O$1000,MATCH(R739,Potentials!$A$1:$A$1000,0),MATCH("Origine setup",Potentials!$A$1:$O$1,0))&lt;&gt;"",0,
IF($A$2="Tous",
IF(AND($R$2=0,$S$2=0,DATE(YEAR(S739),MONTH(S739),DAY(S739))&gt;=$O$6,(DATE(YEAR(S739),MONTH(S739),DAY(S739))&lt;=$O$3),LEFT(R739,3)="PRA"),1,
IF(AND($R$2&lt;&gt;0,$S$2&lt;&gt;0,DATE(YEAR(S739),MONTH(S739),DAY(S739))&gt;=$R$2,(DATE(YEAR(S739),MONTH(S739),DAY(S739))&lt;=$S$2),LEFT(R739,3)="PRA"),1,0)),
IF(AND($R$2=0,$S$2=0,DATE(YEAR(S739),MONTH(S739),DAY(S739))&gt;=$O$6,(DATE(YEAR(S739),MONTH(S739),DAY(S739))&lt;=$O$3),INDEX(Potentials!$A$1:$O$1000,MATCH(R739,Potentials!$A$1:$A$1000,0),MATCH("Groupe",Potentials!$A$1:$O$1,0))=$A$2,LEFT(R739,3)="PRA"),1,
IF(AND($R$2&lt;&gt;0,$S$2&lt;&gt;0,DATE(YEAR(S739),MONTH(S739),DAY(S739))&gt;=$R$2,(DATE(YEAR(S739),MONTH(S739),DAY(S739))&lt;=$S$2),INDEX(Potentials!$A$1:$O$1000,MATCH(R739,Potentials!$A$1:$A$1000,0),MATCH("Groupe",Potentials!$A$1:$O$1,0))=$A$2,LEFT(R739,3)="PRA"),1,0))))</f>
      </c>
      <c r="U739" s="47" t="str">
        <f>IF(T739&lt;&gt;0,SUM($T$4:T739),0)</f>
      </c>
      <c r="V739" s="1"/>
      <c r="W739" s="17"/>
      <c r="Y739" t="str">
        <f>Projects!A737</f>
      </c>
      <c r="Z739" s="1" t="str">
        <f>Projects!I737</f>
      </c>
      <c r="AA739" s="47" t="str">
        <f>IF($A$2="Tous",
IF(AND($Y$2=0,$Z$2=0,DATE(YEAR(Z739),MONTH(Z739),DAY(Z739))&gt;=$O$6,(DATE(YEAR(Z739),MONTH(Z739),DAY(Z739))&lt;=$O$3)),1,
IF(AND($Y$2&lt;&gt;0,$Z$2&lt;&gt;0,DATE(YEAR(Z739),MONTH(Z739),DAY(Z739))&gt;=$Y$2,(DATE(YEAR(Z739),MONTH(Z739),DAY(Z739))&lt;=$Z$2)),1,0)),
IF(AND($Y$2=0,$Z$2=0,DATE(YEAR(Z739),MONTH(Z739),DAY(Z739))&gt;=$O$6,(DATE(YEAR(Z739),MONTH(Z739),DAY(Z739))&lt;=$O$3),INDEX(Projects!$A$1:$O$1000,MATCH(Y739,Projects!$A$1:$A$1000,0),MATCH("Groupe",Projects!$A$1:$O$1,0))=$A$2),1,
IF(AND($Y$2&lt;&gt;0,$Z$2&lt;&gt;0,DATE(YEAR(Z739),MONTH(Z739),DAY(Z739))&gt;=$Y$2,(DATE(YEAR(Z739),MONTH(Z739),DAY(Z739))&lt;=$Z$2),INDEX(Projects!$A$1:$O$1000,MATCH(Y739,Projects!$A$1:$A$1000,0),MATCH("Groupe",Projects!$A$1:$O$1,0))=$A$2),1,0)))</f>
      </c>
      <c r="AB739" s="47" t="str">
        <f>IF(AA739&lt;&gt;0,SUM($AA$4:AA739),0)</f>
      </c>
      <c r="AC739" s="1"/>
      <c r="AD739" s="17"/>
      <c r="AF739" t="str">
        <f>Projects!A737</f>
      </c>
      <c r="AG739" s="1" t="str">
        <f>Projects!D737</f>
      </c>
      <c r="AH739" s="47" t="str">
        <f>IF($A$2="Tous",
IF(AND($AF$2=0,$AG$2=0,DATE(YEAR(AG739),MONTH(AG739),DAY(AG739))&gt;=$O$6,(DATE(YEAR(AG739),MONTH(AG739),DAY(AG739))&lt;=$O$3)),1,
IF(AND($AF$2&lt;&gt;0,$AG$2&lt;&gt;0,DATE(YEAR(AG739),MONTH(AG739),DAY(AG739))&gt;=$AF$2,(DATE(YEAR(AG739),MONTH(AG739),DAY(AG739))&lt;=$AG$2)),1,0)),
IF(AND($AF$2=0,$AG$2=0,DATE(YEAR(AG739),MONTH(AG739),DAY(AG739))&gt;=$O$6,(DATE(YEAR(AG739),MONTH(AG739),DAY(AG739))&lt;=$O$3),INDEX(Projects!$A$1:$O$1000,MATCH(AF739,Projects!$A$1:$A$1000,0),MATCH("Groupe",Projects!$A$1:$O$1,0))=$A$2),1,
IF(AND($AF$2&lt;&gt;0,$AG$2&lt;&gt;0,DATE(YEAR(AG739),MONTH(AG739),DAY(AG739))&gt;=$AF$2,(DATE(YEAR(AG739),MONTH(AG739),DAY(AG739))&lt;=$AG$2),INDEX(Projects!$A$1:$O$1000,MATCH(AF739,Projects!$A$1:$A$1000,0),MATCH("Groupe",Projects!$A$1:$O$1,0))=$A$2),1,0)))</f>
      </c>
      <c r="AI739" s="47" t="str">
        <f>IF(AH739&lt;&gt;0,SUM($AH$4:AH739),0)</f>
      </c>
      <c r="AJ739" s="1"/>
      <c r="AK739" s="17"/>
      <c r="AM739" t="str">
        <f>Potentials!A737</f>
      </c>
      <c r="AN739" s="1" t="str">
        <f>Potentials!L737</f>
      </c>
      <c r="AO739" s="47" t="str">
        <f>IF(INDEX(Potentials!$A$1:$O$1000,MATCH(R739,Potentials!$A$1:$A$1000,0),MATCH("Origine setup",Potentials!$A$1:$O$1,0))&lt;&gt;"",0,
IF($A$2="Tous",
IF(AND($AM$2=0,$AN$2=0,DATE(YEAR(AN739),MONTH(AN739),DAY(AN739))&gt;=$O$6,(DATE(YEAR(AN739),MONTH(AN739),DAY(AN739))&lt;=$O$3),INDEX(Potentials!$A$1:$O$10000,MATCH(AM739,Potentials!$A$1:$A$1000,0),MATCH("Statut",Potentials!$A$1:$O$1,0))="9 -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IF(AND($AM$2&lt;&gt;0,$AN$2&lt;&gt;0,DATE(YEAR(AN739),MONTH(AN739),DAY(AN739))&gt;=$AM$2,(DATE(YEAR(AN739),MONTH(AN739),DAY(AN739))&lt;=$AN$2),INDEX(Potentials!$A$1:$O$10000,MATCH(AM739,Potentials!$A$1:$A$1000,0),MATCH("Statut",Potentials!$A$1:$O$1,0))="9 - Perdu"),1,0)),
IF(AND($AM$2=0,$AN$2=0,DATE(YEAR(AN739),MONTH(AN739),DAY(AN739))&gt;=$O$6,(DATE(YEAR(AN739),MONTH(AN739),DAY(AN739))&lt;=$O$3),INDEX(Potentials!$A$1:$O$1000,MATCH(AM739,Potentials!$A$1:$A$1000,0),MATCH("Groupe",Potentials!$A$1:$O$1,0))=$A$2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,MATCH(AM739,Potentials!$A$1:$A$1000,0),MATCH("Groupe",Potentials!$A$1:$O$1,0))=$A$2,INDEX(Potentials!$A$1:$O$10000,MATCH(AM739,Potentials!$A$1:$A$1000,0),MATCH("Statut",Potentials!$A$1:$O$1,0))="9 - Perdu"),1,0))))</f>
      </c>
      <c r="AP739" s="47" t="str">
        <f>IF(AO739&lt;&gt;0,SUM($AO$4:AO739),0)</f>
      </c>
      <c r="AQ739" s="1"/>
      <c r="AR739" s="17"/>
      <c r="AT739" t="str">
        <f>IF(COUNTIF($AT$4:AT738,Potentials!B737)&gt;0,"",Potentials!B737)</f>
      </c>
      <c r="AU739" s="2" t="str">
        <f t="array" ref="AU739" aca="1" ca="1">IF($A$2="Tous",SUMPRODUCT((Potentials!$F$2:$F$2000)*(Potentials!$B$2:$B$2000=AT739)*(Potentials!$E$2:$E$2000&lt;&gt;"8 - Gagne")*(Potentials!$E$2:$E$2000&lt;&gt;"9 - Perdu")*(Potentials!$E$2:$E$2000&lt;&gt;"10 - Gele"))
+SUMPRODUCT((Potentials!$F$2:$F$2000=0)*(Potentials!$B$2:$B$2000=AT739)*(Potentials!$D$2:$D$2000)*(Potentials!$E$2:$E$2000&lt;&gt;"8 - Gagne")*(Potentials!$E$2:$E$2000&lt;&gt;"9 - Perdu")*(Potentials!$E$2:$E$2000&lt;&gt;"10 - Gele")),
SUMPRODUCT((Potentials!$F$2:$F$2000)*(Potentials!$B$2:$B$2000=AT739)*(Potentials!$E$2:$E$2000&lt;&gt;"8 - Gagne")*(Potentials!$E$2:$E$2000&lt;&gt;"9 - Perdu")*(Potentials!$E$2:$E$2000&lt;&gt;"10 - Gele")*(Potentials!$O$2:$O$2000=$A$2))
+SUMPRODUCT((Potentials!$F$2:$F$2000=0)*(Potentials!$B$2:$B$2000=AT739)*(Potentials!$D$2:$D$2000)*(Potentials!$E$2:$E$2000&lt;&gt;"8 - Gagne")*(Potentials!$E$2:$E$2000&lt;&gt;"9 - Perdu")*(Potentials!$E$2:$E$2000&lt;&gt;"10 - Gele")*(Potentials!$O$2:$O$2000=$A$2)))</f>
      </c>
      <c r="BA739" t="str">
        <f>Potentials!A737</f>
      </c>
      <c r="BB739" s="2" t="str">
        <f t="array" ref="BB739" aca="1" ca="1">IF($A$2="Tous",SUMPRODUCT((Potentials!$F$2:$F$2000)*(Potentials!$A$2:$A$2000=BA739)*(Potentials!$E$2:$E$2000&lt;&gt;"8 - Gagne")*(Potentials!$E$2:$E$2000&lt;&gt;"9 - Perdu")*(Potentials!$E$2:$E$2000&lt;&gt;"10 - Gele"))
+SUMPRODUCT((Potentials!$F$2:$F$2000=0)*(Potentials!$A$2:$A$2000=BA739)*(Potentials!$D$2:$D$2000)*(Potentials!$E$2:$E$2000&lt;&gt;"8 - Gagne")*(Potentials!$E$2:$E$2000&lt;&gt;"9 - Perdu")*(Potentials!$E$2:$E$2000&lt;&gt;"10 - Gele")),
SUMPRODUCT((Potentials!$F$2:$F$2000)*(Potentials!$A$2:$A$2000=BA739)*(Potentials!$E$2:$E$2000&lt;&gt;"8 - Gagne")*(Potentials!$E$2:$E$2000&lt;&gt;"9 - Perdu")*(Potentials!$E$2:$E$2000&lt;&gt;"10 - Gele")*(Potentials!$O$2:$O$2000=$A$2))
+SUMPRODUCT((Potentials!$F$2:$F$2000=0)*(Potentials!$A$2:$A$2000=BA739)*(Potentials!$D$2:$D$2000)*(Potentials!$E$2:$E$2000&lt;&gt;"8 - Gagne")*(Potentials!$E$2:$E$2000&lt;&gt;"9 - Perdu")*(Potentials!$E$2:$E$2000&lt;&gt;"10 - Gele")*(Potentials!$O$2:$O$2000=$A$2)))</f>
      </c>
    </row>
    <row r="740" spans="1:113">
      <c r="R740" t="str">
        <f>Potentials!A738</f>
      </c>
      <c r="S740" s="1" t="str">
        <f>Potentials!M738</f>
      </c>
      <c r="T740" s="47" t="str">
        <f>IF(INDEX(Potentials!$A$1:$O$1000,MATCH(R740,Potentials!$A$1:$A$1000,0),MATCH("Origine setup",Potentials!$A$1:$O$1,0))&lt;&gt;"",0,
IF($A$2="Tous",
IF(AND($R$2=0,$S$2=0,DATE(YEAR(S740),MONTH(S740),DAY(S740))&gt;=$O$6,(DATE(YEAR(S740),MONTH(S740),DAY(S740))&lt;=$O$3),LEFT(R740,3)="PRA"),1,
IF(AND($R$2&lt;&gt;0,$S$2&lt;&gt;0,DATE(YEAR(S740),MONTH(S740),DAY(S740))&gt;=$R$2,(DATE(YEAR(S740),MONTH(S740),DAY(S740))&lt;=$S$2),LEFT(R740,3)="PRA"),1,0)),
IF(AND($R$2=0,$S$2=0,DATE(YEAR(S740),MONTH(S740),DAY(S740))&gt;=$O$6,(DATE(YEAR(S740),MONTH(S740),DAY(S740))&lt;=$O$3),INDEX(Potentials!$A$1:$O$1000,MATCH(R740,Potentials!$A$1:$A$1000,0),MATCH("Groupe",Potentials!$A$1:$O$1,0))=$A$2,LEFT(R740,3)="PRA"),1,
IF(AND($R$2&lt;&gt;0,$S$2&lt;&gt;0,DATE(YEAR(S740),MONTH(S740),DAY(S740))&gt;=$R$2,(DATE(YEAR(S740),MONTH(S740),DAY(S740))&lt;=$S$2),INDEX(Potentials!$A$1:$O$1000,MATCH(R740,Potentials!$A$1:$A$1000,0),MATCH("Groupe",Potentials!$A$1:$O$1,0))=$A$2,LEFT(R740,3)="PRA"),1,0))))</f>
      </c>
      <c r="U740" s="47" t="str">
        <f>IF(T740&lt;&gt;0,SUM($T$4:T740),0)</f>
      </c>
      <c r="V740" s="1"/>
      <c r="W740" s="17"/>
      <c r="Y740" t="str">
        <f>Projects!A738</f>
      </c>
      <c r="Z740" s="1" t="str">
        <f>Projects!I738</f>
      </c>
      <c r="AA740" s="47" t="str">
        <f>IF($A$2="Tous",
IF(AND($Y$2=0,$Z$2=0,DATE(YEAR(Z740),MONTH(Z740),DAY(Z740))&gt;=$O$6,(DATE(YEAR(Z740),MONTH(Z740),DAY(Z740))&lt;=$O$3)),1,
IF(AND($Y$2&lt;&gt;0,$Z$2&lt;&gt;0,DATE(YEAR(Z740),MONTH(Z740),DAY(Z740))&gt;=$Y$2,(DATE(YEAR(Z740),MONTH(Z740),DAY(Z740))&lt;=$Z$2)),1,0)),
IF(AND($Y$2=0,$Z$2=0,DATE(YEAR(Z740),MONTH(Z740),DAY(Z740))&gt;=$O$6,(DATE(YEAR(Z740),MONTH(Z740),DAY(Z740))&lt;=$O$3),INDEX(Projects!$A$1:$O$1000,MATCH(Y740,Projects!$A$1:$A$1000,0),MATCH("Groupe",Projects!$A$1:$O$1,0))=$A$2),1,
IF(AND($Y$2&lt;&gt;0,$Z$2&lt;&gt;0,DATE(YEAR(Z740),MONTH(Z740),DAY(Z740))&gt;=$Y$2,(DATE(YEAR(Z740),MONTH(Z740),DAY(Z740))&lt;=$Z$2),INDEX(Projects!$A$1:$O$1000,MATCH(Y740,Projects!$A$1:$A$1000,0),MATCH("Groupe",Projects!$A$1:$O$1,0))=$A$2),1,0)))</f>
      </c>
      <c r="AB740" s="47" t="str">
        <f>IF(AA740&lt;&gt;0,SUM($AA$4:AA740),0)</f>
      </c>
      <c r="AC740" s="1"/>
      <c r="AD740" s="17"/>
      <c r="AF740" t="str">
        <f>Projects!A738</f>
      </c>
      <c r="AG740" s="1" t="str">
        <f>Projects!D738</f>
      </c>
      <c r="AH740" s="47" t="str">
        <f>IF($A$2="Tous",
IF(AND($AF$2=0,$AG$2=0,DATE(YEAR(AG740),MONTH(AG740),DAY(AG740))&gt;=$O$6,(DATE(YEAR(AG740),MONTH(AG740),DAY(AG740))&lt;=$O$3)),1,
IF(AND($AF$2&lt;&gt;0,$AG$2&lt;&gt;0,DATE(YEAR(AG740),MONTH(AG740),DAY(AG740))&gt;=$AF$2,(DATE(YEAR(AG740),MONTH(AG740),DAY(AG740))&lt;=$AG$2)),1,0)),
IF(AND($AF$2=0,$AG$2=0,DATE(YEAR(AG740),MONTH(AG740),DAY(AG740))&gt;=$O$6,(DATE(YEAR(AG740),MONTH(AG740),DAY(AG740))&lt;=$O$3),INDEX(Projects!$A$1:$O$1000,MATCH(AF740,Projects!$A$1:$A$1000,0),MATCH("Groupe",Projects!$A$1:$O$1,0))=$A$2),1,
IF(AND($AF$2&lt;&gt;0,$AG$2&lt;&gt;0,DATE(YEAR(AG740),MONTH(AG740),DAY(AG740))&gt;=$AF$2,(DATE(YEAR(AG740),MONTH(AG740),DAY(AG740))&lt;=$AG$2),INDEX(Projects!$A$1:$O$1000,MATCH(AF740,Projects!$A$1:$A$1000,0),MATCH("Groupe",Projects!$A$1:$O$1,0))=$A$2),1,0)))</f>
      </c>
      <c r="AI740" s="47" t="str">
        <f>IF(AH740&lt;&gt;0,SUM($AH$4:AH740),0)</f>
      </c>
      <c r="AJ740" s="1"/>
      <c r="AK740" s="17"/>
      <c r="AM740" t="str">
        <f>Potentials!A738</f>
      </c>
      <c r="AN740" s="1" t="str">
        <f>Potentials!L738</f>
      </c>
      <c r="AO740" s="47" t="str">
        <f>IF(INDEX(Potentials!$A$1:$O$1000,MATCH(R740,Potentials!$A$1:$A$1000,0),MATCH("Origine setup",Potentials!$A$1:$O$1,0))&lt;&gt;"",0,
IF($A$2="Tous",
IF(AND($AM$2=0,$AN$2=0,DATE(YEAR(AN740),MONTH(AN740),DAY(AN740))&gt;=$O$6,(DATE(YEAR(AN740),MONTH(AN740),DAY(AN740))&lt;=$O$3),INDEX(Potentials!$A$1:$O$10000,MATCH(AM740,Potentials!$A$1:$A$1000,0),MATCH("Statut",Potentials!$A$1:$O$1,0))="9 -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IF(AND($AM$2&lt;&gt;0,$AN$2&lt;&gt;0,DATE(YEAR(AN740),MONTH(AN740),DAY(AN740))&gt;=$AM$2,(DATE(YEAR(AN740),MONTH(AN740),DAY(AN740))&lt;=$AN$2),INDEX(Potentials!$A$1:$O$10000,MATCH(AM740,Potentials!$A$1:$A$1000,0),MATCH("Statut",Potentials!$A$1:$O$1,0))="9 - Perdu"),1,0)),
IF(AND($AM$2=0,$AN$2=0,DATE(YEAR(AN740),MONTH(AN740),DAY(AN740))&gt;=$O$6,(DATE(YEAR(AN740),MONTH(AN740),DAY(AN740))&lt;=$O$3),INDEX(Potentials!$A$1:$O$1000,MATCH(AM740,Potentials!$A$1:$A$1000,0),MATCH("Groupe",Potentials!$A$1:$O$1,0))=$A$2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,MATCH(AM740,Potentials!$A$1:$A$1000,0),MATCH("Groupe",Potentials!$A$1:$O$1,0))=$A$2,INDEX(Potentials!$A$1:$O$10000,MATCH(AM740,Potentials!$A$1:$A$1000,0),MATCH("Statut",Potentials!$A$1:$O$1,0))="9 - Perdu"),1,0))))</f>
      </c>
      <c r="AP740" s="47" t="str">
        <f>IF(AO740&lt;&gt;0,SUM($AO$4:AO740),0)</f>
      </c>
      <c r="AQ740" s="1"/>
      <c r="AR740" s="17"/>
      <c r="AT740" t="str">
        <f>IF(COUNTIF($AT$4:AT739,Potentials!B738)&gt;0,"",Potentials!B738)</f>
      </c>
      <c r="AU740" s="2" t="str">
        <f t="array" ref="AU740" aca="1" ca="1">IF($A$2="Tous",SUMPRODUCT((Potentials!$F$2:$F$2000)*(Potentials!$B$2:$B$2000=AT740)*(Potentials!$E$2:$E$2000&lt;&gt;"8 - Gagne")*(Potentials!$E$2:$E$2000&lt;&gt;"9 - Perdu")*(Potentials!$E$2:$E$2000&lt;&gt;"10 - Gele"))
+SUMPRODUCT((Potentials!$F$2:$F$2000=0)*(Potentials!$B$2:$B$2000=AT740)*(Potentials!$D$2:$D$2000)*(Potentials!$E$2:$E$2000&lt;&gt;"8 - Gagne")*(Potentials!$E$2:$E$2000&lt;&gt;"9 - Perdu")*(Potentials!$E$2:$E$2000&lt;&gt;"10 - Gele")),
SUMPRODUCT((Potentials!$F$2:$F$2000)*(Potentials!$B$2:$B$2000=AT740)*(Potentials!$E$2:$E$2000&lt;&gt;"8 - Gagne")*(Potentials!$E$2:$E$2000&lt;&gt;"9 - Perdu")*(Potentials!$E$2:$E$2000&lt;&gt;"10 - Gele")*(Potentials!$O$2:$O$2000=$A$2))
+SUMPRODUCT((Potentials!$F$2:$F$2000=0)*(Potentials!$B$2:$B$2000=AT740)*(Potentials!$D$2:$D$2000)*(Potentials!$E$2:$E$2000&lt;&gt;"8 - Gagne")*(Potentials!$E$2:$E$2000&lt;&gt;"9 - Perdu")*(Potentials!$E$2:$E$2000&lt;&gt;"10 - Gele")*(Potentials!$O$2:$O$2000=$A$2)))</f>
      </c>
      <c r="BA740" t="str">
        <f>Potentials!A738</f>
      </c>
      <c r="BB740" s="2" t="str">
        <f t="array" ref="BB740" aca="1" ca="1">IF($A$2="Tous",SUMPRODUCT((Potentials!$F$2:$F$2000)*(Potentials!$A$2:$A$2000=BA740)*(Potentials!$E$2:$E$2000&lt;&gt;"8 - Gagne")*(Potentials!$E$2:$E$2000&lt;&gt;"9 - Perdu")*(Potentials!$E$2:$E$2000&lt;&gt;"10 - Gele"))
+SUMPRODUCT((Potentials!$F$2:$F$2000=0)*(Potentials!$A$2:$A$2000=BA740)*(Potentials!$D$2:$D$2000)*(Potentials!$E$2:$E$2000&lt;&gt;"8 - Gagne")*(Potentials!$E$2:$E$2000&lt;&gt;"9 - Perdu")*(Potentials!$E$2:$E$2000&lt;&gt;"10 - Gele")),
SUMPRODUCT((Potentials!$F$2:$F$2000)*(Potentials!$A$2:$A$2000=BA740)*(Potentials!$E$2:$E$2000&lt;&gt;"8 - Gagne")*(Potentials!$E$2:$E$2000&lt;&gt;"9 - Perdu")*(Potentials!$E$2:$E$2000&lt;&gt;"10 - Gele")*(Potentials!$O$2:$O$2000=$A$2))
+SUMPRODUCT((Potentials!$F$2:$F$2000=0)*(Potentials!$A$2:$A$2000=BA740)*(Potentials!$D$2:$D$2000)*(Potentials!$E$2:$E$2000&lt;&gt;"8 - Gagne")*(Potentials!$E$2:$E$2000&lt;&gt;"9 - Perdu")*(Potentials!$E$2:$E$2000&lt;&gt;"10 - Gele")*(Potentials!$O$2:$O$2000=$A$2)))</f>
      </c>
    </row>
    <row r="741" spans="1:113">
      <c r="R741" t="str">
        <f>Potentials!A739</f>
      </c>
      <c r="S741" s="1" t="str">
        <f>Potentials!M739</f>
      </c>
      <c r="T741" s="47" t="str">
        <f>IF(INDEX(Potentials!$A$1:$O$1000,MATCH(R741,Potentials!$A$1:$A$1000,0),MATCH("Origine setup",Potentials!$A$1:$O$1,0))&lt;&gt;"",0,
IF($A$2="Tous",
IF(AND($R$2=0,$S$2=0,DATE(YEAR(S741),MONTH(S741),DAY(S741))&gt;=$O$6,(DATE(YEAR(S741),MONTH(S741),DAY(S741))&lt;=$O$3),LEFT(R741,3)="PRA"),1,
IF(AND($R$2&lt;&gt;0,$S$2&lt;&gt;0,DATE(YEAR(S741),MONTH(S741),DAY(S741))&gt;=$R$2,(DATE(YEAR(S741),MONTH(S741),DAY(S741))&lt;=$S$2),LEFT(R741,3)="PRA"),1,0)),
IF(AND($R$2=0,$S$2=0,DATE(YEAR(S741),MONTH(S741),DAY(S741))&gt;=$O$6,(DATE(YEAR(S741),MONTH(S741),DAY(S741))&lt;=$O$3),INDEX(Potentials!$A$1:$O$1000,MATCH(R741,Potentials!$A$1:$A$1000,0),MATCH("Groupe",Potentials!$A$1:$O$1,0))=$A$2,LEFT(R741,3)="PRA"),1,
IF(AND($R$2&lt;&gt;0,$S$2&lt;&gt;0,DATE(YEAR(S741),MONTH(S741),DAY(S741))&gt;=$R$2,(DATE(YEAR(S741),MONTH(S741),DAY(S741))&lt;=$S$2),INDEX(Potentials!$A$1:$O$1000,MATCH(R741,Potentials!$A$1:$A$1000,0),MATCH("Groupe",Potentials!$A$1:$O$1,0))=$A$2,LEFT(R741,3)="PRA"),1,0))))</f>
      </c>
      <c r="U741" s="47" t="str">
        <f>IF(T741&lt;&gt;0,SUM($T$4:T741),0)</f>
      </c>
      <c r="V741" s="1"/>
      <c r="W741" s="17"/>
      <c r="Y741" t="str">
        <f>Projects!A739</f>
      </c>
      <c r="Z741" s="1" t="str">
        <f>Projects!I739</f>
      </c>
      <c r="AA741" s="47" t="str">
        <f>IF($A$2="Tous",
IF(AND($Y$2=0,$Z$2=0,DATE(YEAR(Z741),MONTH(Z741),DAY(Z741))&gt;=$O$6,(DATE(YEAR(Z741),MONTH(Z741),DAY(Z741))&lt;=$O$3)),1,
IF(AND($Y$2&lt;&gt;0,$Z$2&lt;&gt;0,DATE(YEAR(Z741),MONTH(Z741),DAY(Z741))&gt;=$Y$2,(DATE(YEAR(Z741),MONTH(Z741),DAY(Z741))&lt;=$Z$2)),1,0)),
IF(AND($Y$2=0,$Z$2=0,DATE(YEAR(Z741),MONTH(Z741),DAY(Z741))&gt;=$O$6,(DATE(YEAR(Z741),MONTH(Z741),DAY(Z741))&lt;=$O$3),INDEX(Projects!$A$1:$O$1000,MATCH(Y741,Projects!$A$1:$A$1000,0),MATCH("Groupe",Projects!$A$1:$O$1,0))=$A$2),1,
IF(AND($Y$2&lt;&gt;0,$Z$2&lt;&gt;0,DATE(YEAR(Z741),MONTH(Z741),DAY(Z741))&gt;=$Y$2,(DATE(YEAR(Z741),MONTH(Z741),DAY(Z741))&lt;=$Z$2),INDEX(Projects!$A$1:$O$1000,MATCH(Y741,Projects!$A$1:$A$1000,0),MATCH("Groupe",Projects!$A$1:$O$1,0))=$A$2),1,0)))</f>
      </c>
      <c r="AB741" s="47" t="str">
        <f>IF(AA741&lt;&gt;0,SUM($AA$4:AA741),0)</f>
      </c>
      <c r="AC741" s="1"/>
      <c r="AD741" s="17"/>
      <c r="AF741" t="str">
        <f>Projects!A739</f>
      </c>
      <c r="AG741" s="1" t="str">
        <f>Projects!D739</f>
      </c>
      <c r="AH741" s="47" t="str">
        <f>IF($A$2="Tous",
IF(AND($AF$2=0,$AG$2=0,DATE(YEAR(AG741),MONTH(AG741),DAY(AG741))&gt;=$O$6,(DATE(YEAR(AG741),MONTH(AG741),DAY(AG741))&lt;=$O$3)),1,
IF(AND($AF$2&lt;&gt;0,$AG$2&lt;&gt;0,DATE(YEAR(AG741),MONTH(AG741),DAY(AG741))&gt;=$AF$2,(DATE(YEAR(AG741),MONTH(AG741),DAY(AG741))&lt;=$AG$2)),1,0)),
IF(AND($AF$2=0,$AG$2=0,DATE(YEAR(AG741),MONTH(AG741),DAY(AG741))&gt;=$O$6,(DATE(YEAR(AG741),MONTH(AG741),DAY(AG741))&lt;=$O$3),INDEX(Projects!$A$1:$O$1000,MATCH(AF741,Projects!$A$1:$A$1000,0),MATCH("Groupe",Projects!$A$1:$O$1,0))=$A$2),1,
IF(AND($AF$2&lt;&gt;0,$AG$2&lt;&gt;0,DATE(YEAR(AG741),MONTH(AG741),DAY(AG741))&gt;=$AF$2,(DATE(YEAR(AG741),MONTH(AG741),DAY(AG741))&lt;=$AG$2),INDEX(Projects!$A$1:$O$1000,MATCH(AF741,Projects!$A$1:$A$1000,0),MATCH("Groupe",Projects!$A$1:$O$1,0))=$A$2),1,0)))</f>
      </c>
      <c r="AI741" s="47" t="str">
        <f>IF(AH741&lt;&gt;0,SUM($AH$4:AH741),0)</f>
      </c>
      <c r="AJ741" s="1"/>
      <c r="AK741" s="17"/>
      <c r="AM741" t="str">
        <f>Potentials!A739</f>
      </c>
      <c r="AN741" s="1" t="str">
        <f>Potentials!L739</f>
      </c>
      <c r="AO741" s="47" t="str">
        <f>IF(INDEX(Potentials!$A$1:$O$1000,MATCH(R741,Potentials!$A$1:$A$1000,0),MATCH("Origine setup",Potentials!$A$1:$O$1,0))&lt;&gt;"",0,
IF($A$2="Tous",
IF(AND($AM$2=0,$AN$2=0,DATE(YEAR(AN741),MONTH(AN741),DAY(AN741))&gt;=$O$6,(DATE(YEAR(AN741),MONTH(AN741),DAY(AN741))&lt;=$O$3),INDEX(Potentials!$A$1:$O$10000,MATCH(AM741,Potentials!$A$1:$A$1000,0),MATCH("Statut",Potentials!$A$1:$O$1,0))="9 -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IF(AND($AM$2&lt;&gt;0,$AN$2&lt;&gt;0,DATE(YEAR(AN741),MONTH(AN741),DAY(AN741))&gt;=$AM$2,(DATE(YEAR(AN741),MONTH(AN741),DAY(AN741))&lt;=$AN$2),INDEX(Potentials!$A$1:$O$10000,MATCH(AM741,Potentials!$A$1:$A$1000,0),MATCH("Statut",Potentials!$A$1:$O$1,0))="9 - Perdu"),1,0)),
IF(AND($AM$2=0,$AN$2=0,DATE(YEAR(AN741),MONTH(AN741),DAY(AN741))&gt;=$O$6,(DATE(YEAR(AN741),MONTH(AN741),DAY(AN741))&lt;=$O$3),INDEX(Potentials!$A$1:$O$1000,MATCH(AM741,Potentials!$A$1:$A$1000,0),MATCH("Groupe",Potentials!$A$1:$O$1,0))=$A$2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,MATCH(AM741,Potentials!$A$1:$A$1000,0),MATCH("Groupe",Potentials!$A$1:$O$1,0))=$A$2,INDEX(Potentials!$A$1:$O$10000,MATCH(AM741,Potentials!$A$1:$A$1000,0),MATCH("Statut",Potentials!$A$1:$O$1,0))="9 - Perdu"),1,0))))</f>
      </c>
      <c r="AP741" s="47" t="str">
        <f>IF(AO741&lt;&gt;0,SUM($AO$4:AO741),0)</f>
      </c>
      <c r="AQ741" s="1"/>
      <c r="AR741" s="17"/>
      <c r="AT741" t="str">
        <f>IF(COUNTIF($AT$4:AT740,Potentials!B739)&gt;0,"",Potentials!B739)</f>
      </c>
      <c r="AU741" s="2" t="str">
        <f t="array" ref="AU741" aca="1" ca="1">IF($A$2="Tous",SUMPRODUCT((Potentials!$F$2:$F$2000)*(Potentials!$B$2:$B$2000=AT741)*(Potentials!$E$2:$E$2000&lt;&gt;"8 - Gagne")*(Potentials!$E$2:$E$2000&lt;&gt;"9 - Perdu")*(Potentials!$E$2:$E$2000&lt;&gt;"10 - Gele"))
+SUMPRODUCT((Potentials!$F$2:$F$2000=0)*(Potentials!$B$2:$B$2000=AT741)*(Potentials!$D$2:$D$2000)*(Potentials!$E$2:$E$2000&lt;&gt;"8 - Gagne")*(Potentials!$E$2:$E$2000&lt;&gt;"9 - Perdu")*(Potentials!$E$2:$E$2000&lt;&gt;"10 - Gele")),
SUMPRODUCT((Potentials!$F$2:$F$2000)*(Potentials!$B$2:$B$2000=AT741)*(Potentials!$E$2:$E$2000&lt;&gt;"8 - Gagne")*(Potentials!$E$2:$E$2000&lt;&gt;"9 - Perdu")*(Potentials!$E$2:$E$2000&lt;&gt;"10 - Gele")*(Potentials!$O$2:$O$2000=$A$2))
+SUMPRODUCT((Potentials!$F$2:$F$2000=0)*(Potentials!$B$2:$B$2000=AT741)*(Potentials!$D$2:$D$2000)*(Potentials!$E$2:$E$2000&lt;&gt;"8 - Gagne")*(Potentials!$E$2:$E$2000&lt;&gt;"9 - Perdu")*(Potentials!$E$2:$E$2000&lt;&gt;"10 - Gele")*(Potentials!$O$2:$O$2000=$A$2)))</f>
      </c>
      <c r="BA741" t="str">
        <f>Potentials!A739</f>
      </c>
      <c r="BB741" s="2" t="str">
        <f t="array" ref="BB741" aca="1" ca="1">IF($A$2="Tous",SUMPRODUCT((Potentials!$F$2:$F$2000)*(Potentials!$A$2:$A$2000=BA741)*(Potentials!$E$2:$E$2000&lt;&gt;"8 - Gagne")*(Potentials!$E$2:$E$2000&lt;&gt;"9 - Perdu")*(Potentials!$E$2:$E$2000&lt;&gt;"10 - Gele"))
+SUMPRODUCT((Potentials!$F$2:$F$2000=0)*(Potentials!$A$2:$A$2000=BA741)*(Potentials!$D$2:$D$2000)*(Potentials!$E$2:$E$2000&lt;&gt;"8 - Gagne")*(Potentials!$E$2:$E$2000&lt;&gt;"9 - Perdu")*(Potentials!$E$2:$E$2000&lt;&gt;"10 - Gele")),
SUMPRODUCT((Potentials!$F$2:$F$2000)*(Potentials!$A$2:$A$2000=BA741)*(Potentials!$E$2:$E$2000&lt;&gt;"8 - Gagne")*(Potentials!$E$2:$E$2000&lt;&gt;"9 - Perdu")*(Potentials!$E$2:$E$2000&lt;&gt;"10 - Gele")*(Potentials!$O$2:$O$2000=$A$2))
+SUMPRODUCT((Potentials!$F$2:$F$2000=0)*(Potentials!$A$2:$A$2000=BA741)*(Potentials!$D$2:$D$2000)*(Potentials!$E$2:$E$2000&lt;&gt;"8 - Gagne")*(Potentials!$E$2:$E$2000&lt;&gt;"9 - Perdu")*(Potentials!$E$2:$E$2000&lt;&gt;"10 - Gele")*(Potentials!$O$2:$O$2000=$A$2)))</f>
      </c>
    </row>
    <row r="742" spans="1:113">
      <c r="R742" t="str">
        <f>Potentials!A740</f>
      </c>
      <c r="S742" s="1" t="str">
        <f>Potentials!M740</f>
      </c>
      <c r="T742" s="47" t="str">
        <f>IF(INDEX(Potentials!$A$1:$O$1000,MATCH(R742,Potentials!$A$1:$A$1000,0),MATCH("Origine setup",Potentials!$A$1:$O$1,0))&lt;&gt;"",0,
IF($A$2="Tous",
IF(AND($R$2=0,$S$2=0,DATE(YEAR(S742),MONTH(S742),DAY(S742))&gt;=$O$6,(DATE(YEAR(S742),MONTH(S742),DAY(S742))&lt;=$O$3),LEFT(R742,3)="PRA"),1,
IF(AND($R$2&lt;&gt;0,$S$2&lt;&gt;0,DATE(YEAR(S742),MONTH(S742),DAY(S742))&gt;=$R$2,(DATE(YEAR(S742),MONTH(S742),DAY(S742))&lt;=$S$2),LEFT(R742,3)="PRA"),1,0)),
IF(AND($R$2=0,$S$2=0,DATE(YEAR(S742),MONTH(S742),DAY(S742))&gt;=$O$6,(DATE(YEAR(S742),MONTH(S742),DAY(S742))&lt;=$O$3),INDEX(Potentials!$A$1:$O$1000,MATCH(R742,Potentials!$A$1:$A$1000,0),MATCH("Groupe",Potentials!$A$1:$O$1,0))=$A$2,LEFT(R742,3)="PRA"),1,
IF(AND($R$2&lt;&gt;0,$S$2&lt;&gt;0,DATE(YEAR(S742),MONTH(S742),DAY(S742))&gt;=$R$2,(DATE(YEAR(S742),MONTH(S742),DAY(S742))&lt;=$S$2),INDEX(Potentials!$A$1:$O$1000,MATCH(R742,Potentials!$A$1:$A$1000,0),MATCH("Groupe",Potentials!$A$1:$O$1,0))=$A$2,LEFT(R742,3)="PRA"),1,0))))</f>
      </c>
      <c r="U742" s="47" t="str">
        <f>IF(T742&lt;&gt;0,SUM($T$4:T742),0)</f>
      </c>
      <c r="V742" s="1"/>
      <c r="W742" s="17"/>
      <c r="Y742" t="str">
        <f>Projects!A740</f>
      </c>
      <c r="Z742" s="1" t="str">
        <f>Projects!I740</f>
      </c>
      <c r="AA742" s="47" t="str">
        <f>IF($A$2="Tous",
IF(AND($Y$2=0,$Z$2=0,DATE(YEAR(Z742),MONTH(Z742),DAY(Z742))&gt;=$O$6,(DATE(YEAR(Z742),MONTH(Z742),DAY(Z742))&lt;=$O$3)),1,
IF(AND($Y$2&lt;&gt;0,$Z$2&lt;&gt;0,DATE(YEAR(Z742),MONTH(Z742),DAY(Z742))&gt;=$Y$2,(DATE(YEAR(Z742),MONTH(Z742),DAY(Z742))&lt;=$Z$2)),1,0)),
IF(AND($Y$2=0,$Z$2=0,DATE(YEAR(Z742),MONTH(Z742),DAY(Z742))&gt;=$O$6,(DATE(YEAR(Z742),MONTH(Z742),DAY(Z742))&lt;=$O$3),INDEX(Projects!$A$1:$O$1000,MATCH(Y742,Projects!$A$1:$A$1000,0),MATCH("Groupe",Projects!$A$1:$O$1,0))=$A$2),1,
IF(AND($Y$2&lt;&gt;0,$Z$2&lt;&gt;0,DATE(YEAR(Z742),MONTH(Z742),DAY(Z742))&gt;=$Y$2,(DATE(YEAR(Z742),MONTH(Z742),DAY(Z742))&lt;=$Z$2),INDEX(Projects!$A$1:$O$1000,MATCH(Y742,Projects!$A$1:$A$1000,0),MATCH("Groupe",Projects!$A$1:$O$1,0))=$A$2),1,0)))</f>
      </c>
      <c r="AB742" s="47" t="str">
        <f>IF(AA742&lt;&gt;0,SUM($AA$4:AA742),0)</f>
      </c>
      <c r="AC742" s="1"/>
      <c r="AD742" s="17"/>
      <c r="AF742" t="str">
        <f>Projects!A740</f>
      </c>
      <c r="AG742" s="1" t="str">
        <f>Projects!D740</f>
      </c>
      <c r="AH742" s="47" t="str">
        <f>IF($A$2="Tous",
IF(AND($AF$2=0,$AG$2=0,DATE(YEAR(AG742),MONTH(AG742),DAY(AG742))&gt;=$O$6,(DATE(YEAR(AG742),MONTH(AG742),DAY(AG742))&lt;=$O$3)),1,
IF(AND($AF$2&lt;&gt;0,$AG$2&lt;&gt;0,DATE(YEAR(AG742),MONTH(AG742),DAY(AG742))&gt;=$AF$2,(DATE(YEAR(AG742),MONTH(AG742),DAY(AG742))&lt;=$AG$2)),1,0)),
IF(AND($AF$2=0,$AG$2=0,DATE(YEAR(AG742),MONTH(AG742),DAY(AG742))&gt;=$O$6,(DATE(YEAR(AG742),MONTH(AG742),DAY(AG742))&lt;=$O$3),INDEX(Projects!$A$1:$O$1000,MATCH(AF742,Projects!$A$1:$A$1000,0),MATCH("Groupe",Projects!$A$1:$O$1,0))=$A$2),1,
IF(AND($AF$2&lt;&gt;0,$AG$2&lt;&gt;0,DATE(YEAR(AG742),MONTH(AG742),DAY(AG742))&gt;=$AF$2,(DATE(YEAR(AG742),MONTH(AG742),DAY(AG742))&lt;=$AG$2),INDEX(Projects!$A$1:$O$1000,MATCH(AF742,Projects!$A$1:$A$1000,0),MATCH("Groupe",Projects!$A$1:$O$1,0))=$A$2),1,0)))</f>
      </c>
      <c r="AI742" s="47" t="str">
        <f>IF(AH742&lt;&gt;0,SUM($AH$4:AH742),0)</f>
      </c>
      <c r="AJ742" s="1"/>
      <c r="AK742" s="17"/>
      <c r="AM742" t="str">
        <f>Potentials!A740</f>
      </c>
      <c r="AN742" s="1" t="str">
        <f>Potentials!L740</f>
      </c>
      <c r="AO742" s="47" t="str">
        <f>IF(INDEX(Potentials!$A$1:$O$1000,MATCH(R742,Potentials!$A$1:$A$1000,0),MATCH("Origine setup",Potentials!$A$1:$O$1,0))&lt;&gt;"",0,
IF($A$2="Tous",
IF(AND($AM$2=0,$AN$2=0,DATE(YEAR(AN742),MONTH(AN742),DAY(AN742))&gt;=$O$6,(DATE(YEAR(AN742),MONTH(AN742),DAY(AN742))&lt;=$O$3),INDEX(Potentials!$A$1:$O$10000,MATCH(AM742,Potentials!$A$1:$A$1000,0),MATCH("Statut",Potentials!$A$1:$O$1,0))="9 -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IF(AND($AM$2&lt;&gt;0,$AN$2&lt;&gt;0,DATE(YEAR(AN742),MONTH(AN742),DAY(AN742))&gt;=$AM$2,(DATE(YEAR(AN742),MONTH(AN742),DAY(AN742))&lt;=$AN$2),INDEX(Potentials!$A$1:$O$10000,MATCH(AM742,Potentials!$A$1:$A$1000,0),MATCH("Statut",Potentials!$A$1:$O$1,0))="9 - Perdu"),1,0)),
IF(AND($AM$2=0,$AN$2=0,DATE(YEAR(AN742),MONTH(AN742),DAY(AN742))&gt;=$O$6,(DATE(YEAR(AN742),MONTH(AN742),DAY(AN742))&lt;=$O$3),INDEX(Potentials!$A$1:$O$1000,MATCH(AM742,Potentials!$A$1:$A$1000,0),MATCH("Groupe",Potentials!$A$1:$O$1,0))=$A$2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,MATCH(AM742,Potentials!$A$1:$A$1000,0),MATCH("Groupe",Potentials!$A$1:$O$1,0))=$A$2,INDEX(Potentials!$A$1:$O$10000,MATCH(AM742,Potentials!$A$1:$A$1000,0),MATCH("Statut",Potentials!$A$1:$O$1,0))="9 - Perdu"),1,0))))</f>
      </c>
      <c r="AP742" s="47" t="str">
        <f>IF(AO742&lt;&gt;0,SUM($AO$4:AO742),0)</f>
      </c>
      <c r="AQ742" s="1"/>
      <c r="AR742" s="17"/>
      <c r="AT742" t="str">
        <f>IF(COUNTIF($AT$4:AT741,Potentials!B740)&gt;0,"",Potentials!B740)</f>
      </c>
      <c r="AU742" s="2" t="str">
        <f t="array" ref="AU742" aca="1" ca="1">IF($A$2="Tous",SUMPRODUCT((Potentials!$F$2:$F$2000)*(Potentials!$B$2:$B$2000=AT742)*(Potentials!$E$2:$E$2000&lt;&gt;"8 - Gagne")*(Potentials!$E$2:$E$2000&lt;&gt;"9 - Perdu")*(Potentials!$E$2:$E$2000&lt;&gt;"10 - Gele"))
+SUMPRODUCT((Potentials!$F$2:$F$2000=0)*(Potentials!$B$2:$B$2000=AT742)*(Potentials!$D$2:$D$2000)*(Potentials!$E$2:$E$2000&lt;&gt;"8 - Gagne")*(Potentials!$E$2:$E$2000&lt;&gt;"9 - Perdu")*(Potentials!$E$2:$E$2000&lt;&gt;"10 - Gele")),
SUMPRODUCT((Potentials!$F$2:$F$2000)*(Potentials!$B$2:$B$2000=AT742)*(Potentials!$E$2:$E$2000&lt;&gt;"8 - Gagne")*(Potentials!$E$2:$E$2000&lt;&gt;"9 - Perdu")*(Potentials!$E$2:$E$2000&lt;&gt;"10 - Gele")*(Potentials!$O$2:$O$2000=$A$2))
+SUMPRODUCT((Potentials!$F$2:$F$2000=0)*(Potentials!$B$2:$B$2000=AT742)*(Potentials!$D$2:$D$2000)*(Potentials!$E$2:$E$2000&lt;&gt;"8 - Gagne")*(Potentials!$E$2:$E$2000&lt;&gt;"9 - Perdu")*(Potentials!$E$2:$E$2000&lt;&gt;"10 - Gele")*(Potentials!$O$2:$O$2000=$A$2)))</f>
      </c>
      <c r="BA742" t="str">
        <f>Potentials!A740</f>
      </c>
      <c r="BB742" s="2" t="str">
        <f t="array" ref="BB742" aca="1" ca="1">IF($A$2="Tous",SUMPRODUCT((Potentials!$F$2:$F$2000)*(Potentials!$A$2:$A$2000=BA742)*(Potentials!$E$2:$E$2000&lt;&gt;"8 - Gagne")*(Potentials!$E$2:$E$2000&lt;&gt;"9 - Perdu")*(Potentials!$E$2:$E$2000&lt;&gt;"10 - Gele"))
+SUMPRODUCT((Potentials!$F$2:$F$2000=0)*(Potentials!$A$2:$A$2000=BA742)*(Potentials!$D$2:$D$2000)*(Potentials!$E$2:$E$2000&lt;&gt;"8 - Gagne")*(Potentials!$E$2:$E$2000&lt;&gt;"9 - Perdu")*(Potentials!$E$2:$E$2000&lt;&gt;"10 - Gele")),
SUMPRODUCT((Potentials!$F$2:$F$2000)*(Potentials!$A$2:$A$2000=BA742)*(Potentials!$E$2:$E$2000&lt;&gt;"8 - Gagne")*(Potentials!$E$2:$E$2000&lt;&gt;"9 - Perdu")*(Potentials!$E$2:$E$2000&lt;&gt;"10 - Gele")*(Potentials!$O$2:$O$2000=$A$2))
+SUMPRODUCT((Potentials!$F$2:$F$2000=0)*(Potentials!$A$2:$A$2000=BA742)*(Potentials!$D$2:$D$2000)*(Potentials!$E$2:$E$2000&lt;&gt;"8 - Gagne")*(Potentials!$E$2:$E$2000&lt;&gt;"9 - Perdu")*(Potentials!$E$2:$E$2000&lt;&gt;"10 - Gele")*(Potentials!$O$2:$O$2000=$A$2)))</f>
      </c>
    </row>
    <row r="743" spans="1:113">
      <c r="R743" t="str">
        <f>Potentials!A741</f>
      </c>
      <c r="S743" s="1" t="str">
        <f>Potentials!M741</f>
      </c>
      <c r="T743" s="47" t="str">
        <f>IF(INDEX(Potentials!$A$1:$O$1000,MATCH(R743,Potentials!$A$1:$A$1000,0),MATCH("Origine setup",Potentials!$A$1:$O$1,0))&lt;&gt;"",0,
IF($A$2="Tous",
IF(AND($R$2=0,$S$2=0,DATE(YEAR(S743),MONTH(S743),DAY(S743))&gt;=$O$6,(DATE(YEAR(S743),MONTH(S743),DAY(S743))&lt;=$O$3),LEFT(R743,3)="PRA"),1,
IF(AND($R$2&lt;&gt;0,$S$2&lt;&gt;0,DATE(YEAR(S743),MONTH(S743),DAY(S743))&gt;=$R$2,(DATE(YEAR(S743),MONTH(S743),DAY(S743))&lt;=$S$2),LEFT(R743,3)="PRA"),1,0)),
IF(AND($R$2=0,$S$2=0,DATE(YEAR(S743),MONTH(S743),DAY(S743))&gt;=$O$6,(DATE(YEAR(S743),MONTH(S743),DAY(S743))&lt;=$O$3),INDEX(Potentials!$A$1:$O$1000,MATCH(R743,Potentials!$A$1:$A$1000,0),MATCH("Groupe",Potentials!$A$1:$O$1,0))=$A$2,LEFT(R743,3)="PRA"),1,
IF(AND($R$2&lt;&gt;0,$S$2&lt;&gt;0,DATE(YEAR(S743),MONTH(S743),DAY(S743))&gt;=$R$2,(DATE(YEAR(S743),MONTH(S743),DAY(S743))&lt;=$S$2),INDEX(Potentials!$A$1:$O$1000,MATCH(R743,Potentials!$A$1:$A$1000,0),MATCH("Groupe",Potentials!$A$1:$O$1,0))=$A$2,LEFT(R743,3)="PRA"),1,0))))</f>
      </c>
      <c r="U743" s="47" t="str">
        <f>IF(T743&lt;&gt;0,SUM($T$4:T743),0)</f>
      </c>
      <c r="V743" s="1"/>
      <c r="W743" s="17"/>
      <c r="Y743" t="str">
        <f>Projects!A741</f>
      </c>
      <c r="Z743" s="1" t="str">
        <f>Projects!I741</f>
      </c>
      <c r="AA743" s="47" t="str">
        <f>IF($A$2="Tous",
IF(AND($Y$2=0,$Z$2=0,DATE(YEAR(Z743),MONTH(Z743),DAY(Z743))&gt;=$O$6,(DATE(YEAR(Z743),MONTH(Z743),DAY(Z743))&lt;=$O$3)),1,
IF(AND($Y$2&lt;&gt;0,$Z$2&lt;&gt;0,DATE(YEAR(Z743),MONTH(Z743),DAY(Z743))&gt;=$Y$2,(DATE(YEAR(Z743),MONTH(Z743),DAY(Z743))&lt;=$Z$2)),1,0)),
IF(AND($Y$2=0,$Z$2=0,DATE(YEAR(Z743),MONTH(Z743),DAY(Z743))&gt;=$O$6,(DATE(YEAR(Z743),MONTH(Z743),DAY(Z743))&lt;=$O$3),INDEX(Projects!$A$1:$O$1000,MATCH(Y743,Projects!$A$1:$A$1000,0),MATCH("Groupe",Projects!$A$1:$O$1,0))=$A$2),1,
IF(AND($Y$2&lt;&gt;0,$Z$2&lt;&gt;0,DATE(YEAR(Z743),MONTH(Z743),DAY(Z743))&gt;=$Y$2,(DATE(YEAR(Z743),MONTH(Z743),DAY(Z743))&lt;=$Z$2),INDEX(Projects!$A$1:$O$1000,MATCH(Y743,Projects!$A$1:$A$1000,0),MATCH("Groupe",Projects!$A$1:$O$1,0))=$A$2),1,0)))</f>
      </c>
      <c r="AB743" s="47" t="str">
        <f>IF(AA743&lt;&gt;0,SUM($AA$4:AA743),0)</f>
      </c>
      <c r="AC743" s="1"/>
      <c r="AD743" s="17"/>
      <c r="AF743" t="str">
        <f>Projects!A741</f>
      </c>
      <c r="AG743" s="1" t="str">
        <f>Projects!D741</f>
      </c>
      <c r="AH743" s="47" t="str">
        <f>IF($A$2="Tous",
IF(AND($AF$2=0,$AG$2=0,DATE(YEAR(AG743),MONTH(AG743),DAY(AG743))&gt;=$O$6,(DATE(YEAR(AG743),MONTH(AG743),DAY(AG743))&lt;=$O$3)),1,
IF(AND($AF$2&lt;&gt;0,$AG$2&lt;&gt;0,DATE(YEAR(AG743),MONTH(AG743),DAY(AG743))&gt;=$AF$2,(DATE(YEAR(AG743),MONTH(AG743),DAY(AG743))&lt;=$AG$2)),1,0)),
IF(AND($AF$2=0,$AG$2=0,DATE(YEAR(AG743),MONTH(AG743),DAY(AG743))&gt;=$O$6,(DATE(YEAR(AG743),MONTH(AG743),DAY(AG743))&lt;=$O$3),INDEX(Projects!$A$1:$O$1000,MATCH(AF743,Projects!$A$1:$A$1000,0),MATCH("Groupe",Projects!$A$1:$O$1,0))=$A$2),1,
IF(AND($AF$2&lt;&gt;0,$AG$2&lt;&gt;0,DATE(YEAR(AG743),MONTH(AG743),DAY(AG743))&gt;=$AF$2,(DATE(YEAR(AG743),MONTH(AG743),DAY(AG743))&lt;=$AG$2),INDEX(Projects!$A$1:$O$1000,MATCH(AF743,Projects!$A$1:$A$1000,0),MATCH("Groupe",Projects!$A$1:$O$1,0))=$A$2),1,0)))</f>
      </c>
      <c r="AI743" s="47" t="str">
        <f>IF(AH743&lt;&gt;0,SUM($AH$4:AH743),0)</f>
      </c>
      <c r="AJ743" s="1"/>
      <c r="AK743" s="17"/>
      <c r="AM743" t="str">
        <f>Potentials!A741</f>
      </c>
      <c r="AN743" s="1" t="str">
        <f>Potentials!L741</f>
      </c>
      <c r="AO743" s="47" t="str">
        <f>IF(INDEX(Potentials!$A$1:$O$1000,MATCH(R743,Potentials!$A$1:$A$1000,0),MATCH("Origine setup",Potentials!$A$1:$O$1,0))&lt;&gt;"",0,
IF($A$2="Tous",
IF(AND($AM$2=0,$AN$2=0,DATE(YEAR(AN743),MONTH(AN743),DAY(AN743))&gt;=$O$6,(DATE(YEAR(AN743),MONTH(AN743),DAY(AN743))&lt;=$O$3),INDEX(Potentials!$A$1:$O$10000,MATCH(AM743,Potentials!$A$1:$A$1000,0),MATCH("Statut",Potentials!$A$1:$O$1,0))="9 -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IF(AND($AM$2&lt;&gt;0,$AN$2&lt;&gt;0,DATE(YEAR(AN743),MONTH(AN743),DAY(AN743))&gt;=$AM$2,(DATE(YEAR(AN743),MONTH(AN743),DAY(AN743))&lt;=$AN$2),INDEX(Potentials!$A$1:$O$10000,MATCH(AM743,Potentials!$A$1:$A$1000,0),MATCH("Statut",Potentials!$A$1:$O$1,0))="9 - Perdu"),1,0)),
IF(AND($AM$2=0,$AN$2=0,DATE(YEAR(AN743),MONTH(AN743),DAY(AN743))&gt;=$O$6,(DATE(YEAR(AN743),MONTH(AN743),DAY(AN743))&lt;=$O$3),INDEX(Potentials!$A$1:$O$1000,MATCH(AM743,Potentials!$A$1:$A$1000,0),MATCH("Groupe",Potentials!$A$1:$O$1,0))=$A$2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,MATCH(AM743,Potentials!$A$1:$A$1000,0),MATCH("Groupe",Potentials!$A$1:$O$1,0))=$A$2,INDEX(Potentials!$A$1:$O$10000,MATCH(AM743,Potentials!$A$1:$A$1000,0),MATCH("Statut",Potentials!$A$1:$O$1,0))="9 - Perdu"),1,0))))</f>
      </c>
      <c r="AP743" s="47" t="str">
        <f>IF(AO743&lt;&gt;0,SUM($AO$4:AO743),0)</f>
      </c>
      <c r="AQ743" s="1"/>
      <c r="AR743" s="17"/>
      <c r="AT743" t="str">
        <f>IF(COUNTIF($AT$4:AT742,Potentials!B741)&gt;0,"",Potentials!B741)</f>
      </c>
      <c r="AU743" s="2" t="str">
        <f t="array" ref="AU743" aca="1" ca="1">IF($A$2="Tous",SUMPRODUCT((Potentials!$F$2:$F$2000)*(Potentials!$B$2:$B$2000=AT743)*(Potentials!$E$2:$E$2000&lt;&gt;"8 - Gagne")*(Potentials!$E$2:$E$2000&lt;&gt;"9 - Perdu")*(Potentials!$E$2:$E$2000&lt;&gt;"10 - Gele"))
+SUMPRODUCT((Potentials!$F$2:$F$2000=0)*(Potentials!$B$2:$B$2000=AT743)*(Potentials!$D$2:$D$2000)*(Potentials!$E$2:$E$2000&lt;&gt;"8 - Gagne")*(Potentials!$E$2:$E$2000&lt;&gt;"9 - Perdu")*(Potentials!$E$2:$E$2000&lt;&gt;"10 - Gele")),
SUMPRODUCT((Potentials!$F$2:$F$2000)*(Potentials!$B$2:$B$2000=AT743)*(Potentials!$E$2:$E$2000&lt;&gt;"8 - Gagne")*(Potentials!$E$2:$E$2000&lt;&gt;"9 - Perdu")*(Potentials!$E$2:$E$2000&lt;&gt;"10 - Gele")*(Potentials!$O$2:$O$2000=$A$2))
+SUMPRODUCT((Potentials!$F$2:$F$2000=0)*(Potentials!$B$2:$B$2000=AT743)*(Potentials!$D$2:$D$2000)*(Potentials!$E$2:$E$2000&lt;&gt;"8 - Gagne")*(Potentials!$E$2:$E$2000&lt;&gt;"9 - Perdu")*(Potentials!$E$2:$E$2000&lt;&gt;"10 - Gele")*(Potentials!$O$2:$O$2000=$A$2)))</f>
      </c>
      <c r="BA743" t="str">
        <f>Potentials!A741</f>
      </c>
      <c r="BB743" s="2" t="str">
        <f t="array" ref="BB743" aca="1" ca="1">IF($A$2="Tous",SUMPRODUCT((Potentials!$F$2:$F$2000)*(Potentials!$A$2:$A$2000=BA743)*(Potentials!$E$2:$E$2000&lt;&gt;"8 - Gagne")*(Potentials!$E$2:$E$2000&lt;&gt;"9 - Perdu")*(Potentials!$E$2:$E$2000&lt;&gt;"10 - Gele"))
+SUMPRODUCT((Potentials!$F$2:$F$2000=0)*(Potentials!$A$2:$A$2000=BA743)*(Potentials!$D$2:$D$2000)*(Potentials!$E$2:$E$2000&lt;&gt;"8 - Gagne")*(Potentials!$E$2:$E$2000&lt;&gt;"9 - Perdu")*(Potentials!$E$2:$E$2000&lt;&gt;"10 - Gele")),
SUMPRODUCT((Potentials!$F$2:$F$2000)*(Potentials!$A$2:$A$2000=BA743)*(Potentials!$E$2:$E$2000&lt;&gt;"8 - Gagne")*(Potentials!$E$2:$E$2000&lt;&gt;"9 - Perdu")*(Potentials!$E$2:$E$2000&lt;&gt;"10 - Gele")*(Potentials!$O$2:$O$2000=$A$2))
+SUMPRODUCT((Potentials!$F$2:$F$2000=0)*(Potentials!$A$2:$A$2000=BA743)*(Potentials!$D$2:$D$2000)*(Potentials!$E$2:$E$2000&lt;&gt;"8 - Gagne")*(Potentials!$E$2:$E$2000&lt;&gt;"9 - Perdu")*(Potentials!$E$2:$E$2000&lt;&gt;"10 - Gele")*(Potentials!$O$2:$O$2000=$A$2)))</f>
      </c>
    </row>
    <row r="744" spans="1:113">
      <c r="R744" t="str">
        <f>Potentials!A742</f>
      </c>
      <c r="S744" s="1" t="str">
        <f>Potentials!M742</f>
      </c>
      <c r="T744" s="47" t="str">
        <f>IF(INDEX(Potentials!$A$1:$O$1000,MATCH(R744,Potentials!$A$1:$A$1000,0),MATCH("Origine setup",Potentials!$A$1:$O$1,0))&lt;&gt;"",0,
IF($A$2="Tous",
IF(AND($R$2=0,$S$2=0,DATE(YEAR(S744),MONTH(S744),DAY(S744))&gt;=$O$6,(DATE(YEAR(S744),MONTH(S744),DAY(S744))&lt;=$O$3),LEFT(R744,3)="PRA"),1,
IF(AND($R$2&lt;&gt;0,$S$2&lt;&gt;0,DATE(YEAR(S744),MONTH(S744),DAY(S744))&gt;=$R$2,(DATE(YEAR(S744),MONTH(S744),DAY(S744))&lt;=$S$2),LEFT(R744,3)="PRA"),1,0)),
IF(AND($R$2=0,$S$2=0,DATE(YEAR(S744),MONTH(S744),DAY(S744))&gt;=$O$6,(DATE(YEAR(S744),MONTH(S744),DAY(S744))&lt;=$O$3),INDEX(Potentials!$A$1:$O$1000,MATCH(R744,Potentials!$A$1:$A$1000,0),MATCH("Groupe",Potentials!$A$1:$O$1,0))=$A$2,LEFT(R744,3)="PRA"),1,
IF(AND($R$2&lt;&gt;0,$S$2&lt;&gt;0,DATE(YEAR(S744),MONTH(S744),DAY(S744))&gt;=$R$2,(DATE(YEAR(S744),MONTH(S744),DAY(S744))&lt;=$S$2),INDEX(Potentials!$A$1:$O$1000,MATCH(R744,Potentials!$A$1:$A$1000,0),MATCH("Groupe",Potentials!$A$1:$O$1,0))=$A$2,LEFT(R744,3)="PRA"),1,0))))</f>
      </c>
      <c r="U744" s="47" t="str">
        <f>IF(T744&lt;&gt;0,SUM($T$4:T744),0)</f>
      </c>
      <c r="V744" s="1"/>
      <c r="W744" s="17"/>
      <c r="Y744" t="str">
        <f>Projects!A742</f>
      </c>
      <c r="Z744" s="1" t="str">
        <f>Projects!I742</f>
      </c>
      <c r="AA744" s="47" t="str">
        <f>IF($A$2="Tous",
IF(AND($Y$2=0,$Z$2=0,DATE(YEAR(Z744),MONTH(Z744),DAY(Z744))&gt;=$O$6,(DATE(YEAR(Z744),MONTH(Z744),DAY(Z744))&lt;=$O$3)),1,
IF(AND($Y$2&lt;&gt;0,$Z$2&lt;&gt;0,DATE(YEAR(Z744),MONTH(Z744),DAY(Z744))&gt;=$Y$2,(DATE(YEAR(Z744),MONTH(Z744),DAY(Z744))&lt;=$Z$2)),1,0)),
IF(AND($Y$2=0,$Z$2=0,DATE(YEAR(Z744),MONTH(Z744),DAY(Z744))&gt;=$O$6,(DATE(YEAR(Z744),MONTH(Z744),DAY(Z744))&lt;=$O$3),INDEX(Projects!$A$1:$O$1000,MATCH(Y744,Projects!$A$1:$A$1000,0),MATCH("Groupe",Projects!$A$1:$O$1,0))=$A$2),1,
IF(AND($Y$2&lt;&gt;0,$Z$2&lt;&gt;0,DATE(YEAR(Z744),MONTH(Z744),DAY(Z744))&gt;=$Y$2,(DATE(YEAR(Z744),MONTH(Z744),DAY(Z744))&lt;=$Z$2),INDEX(Projects!$A$1:$O$1000,MATCH(Y744,Projects!$A$1:$A$1000,0),MATCH("Groupe",Projects!$A$1:$O$1,0))=$A$2),1,0)))</f>
      </c>
      <c r="AB744" s="47" t="str">
        <f>IF(AA744&lt;&gt;0,SUM($AA$4:AA744),0)</f>
      </c>
      <c r="AC744" s="1"/>
      <c r="AD744" s="17"/>
      <c r="AF744" t="str">
        <f>Projects!A742</f>
      </c>
      <c r="AG744" s="1" t="str">
        <f>Projects!D742</f>
      </c>
      <c r="AH744" s="47" t="str">
        <f>IF($A$2="Tous",
IF(AND($AF$2=0,$AG$2=0,DATE(YEAR(AG744),MONTH(AG744),DAY(AG744))&gt;=$O$6,(DATE(YEAR(AG744),MONTH(AG744),DAY(AG744))&lt;=$O$3)),1,
IF(AND($AF$2&lt;&gt;0,$AG$2&lt;&gt;0,DATE(YEAR(AG744),MONTH(AG744),DAY(AG744))&gt;=$AF$2,(DATE(YEAR(AG744),MONTH(AG744),DAY(AG744))&lt;=$AG$2)),1,0)),
IF(AND($AF$2=0,$AG$2=0,DATE(YEAR(AG744),MONTH(AG744),DAY(AG744))&gt;=$O$6,(DATE(YEAR(AG744),MONTH(AG744),DAY(AG744))&lt;=$O$3),INDEX(Projects!$A$1:$O$1000,MATCH(AF744,Projects!$A$1:$A$1000,0),MATCH("Groupe",Projects!$A$1:$O$1,0))=$A$2),1,
IF(AND($AF$2&lt;&gt;0,$AG$2&lt;&gt;0,DATE(YEAR(AG744),MONTH(AG744),DAY(AG744))&gt;=$AF$2,(DATE(YEAR(AG744),MONTH(AG744),DAY(AG744))&lt;=$AG$2),INDEX(Projects!$A$1:$O$1000,MATCH(AF744,Projects!$A$1:$A$1000,0),MATCH("Groupe",Projects!$A$1:$O$1,0))=$A$2),1,0)))</f>
      </c>
      <c r="AI744" s="47" t="str">
        <f>IF(AH744&lt;&gt;0,SUM($AH$4:AH744),0)</f>
      </c>
      <c r="AJ744" s="1"/>
      <c r="AK744" s="17"/>
      <c r="AM744" t="str">
        <f>Potentials!A742</f>
      </c>
      <c r="AN744" s="1" t="str">
        <f>Potentials!L742</f>
      </c>
      <c r="AO744" s="47" t="str">
        <f>IF(INDEX(Potentials!$A$1:$O$1000,MATCH(R744,Potentials!$A$1:$A$1000,0),MATCH("Origine setup",Potentials!$A$1:$O$1,0))&lt;&gt;"",0,
IF($A$2="Tous",
IF(AND($AM$2=0,$AN$2=0,DATE(YEAR(AN744),MONTH(AN744),DAY(AN744))&gt;=$O$6,(DATE(YEAR(AN744),MONTH(AN744),DAY(AN744))&lt;=$O$3),INDEX(Potentials!$A$1:$O$10000,MATCH(AM744,Potentials!$A$1:$A$1000,0),MATCH("Statut",Potentials!$A$1:$O$1,0))="9 -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IF(AND($AM$2&lt;&gt;0,$AN$2&lt;&gt;0,DATE(YEAR(AN744),MONTH(AN744),DAY(AN744))&gt;=$AM$2,(DATE(YEAR(AN744),MONTH(AN744),DAY(AN744))&lt;=$AN$2),INDEX(Potentials!$A$1:$O$10000,MATCH(AM744,Potentials!$A$1:$A$1000,0),MATCH("Statut",Potentials!$A$1:$O$1,0))="9 - Perdu"),1,0)),
IF(AND($AM$2=0,$AN$2=0,DATE(YEAR(AN744),MONTH(AN744),DAY(AN744))&gt;=$O$6,(DATE(YEAR(AN744),MONTH(AN744),DAY(AN744))&lt;=$O$3),INDEX(Potentials!$A$1:$O$1000,MATCH(AM744,Potentials!$A$1:$A$1000,0),MATCH("Groupe",Potentials!$A$1:$O$1,0))=$A$2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,MATCH(AM744,Potentials!$A$1:$A$1000,0),MATCH("Groupe",Potentials!$A$1:$O$1,0))=$A$2,INDEX(Potentials!$A$1:$O$10000,MATCH(AM744,Potentials!$A$1:$A$1000,0),MATCH("Statut",Potentials!$A$1:$O$1,0))="9 - Perdu"),1,0))))</f>
      </c>
      <c r="AP744" s="47" t="str">
        <f>IF(AO744&lt;&gt;0,SUM($AO$4:AO744),0)</f>
      </c>
      <c r="AQ744" s="1"/>
      <c r="AR744" s="17"/>
      <c r="AT744" t="str">
        <f>IF(COUNTIF($AT$4:AT743,Potentials!B742)&gt;0,"",Potentials!B742)</f>
      </c>
      <c r="AU744" s="2" t="str">
        <f t="array" ref="AU744" aca="1" ca="1">IF($A$2="Tous",SUMPRODUCT((Potentials!$F$2:$F$2000)*(Potentials!$B$2:$B$2000=AT744)*(Potentials!$E$2:$E$2000&lt;&gt;"8 - Gagne")*(Potentials!$E$2:$E$2000&lt;&gt;"9 - Perdu")*(Potentials!$E$2:$E$2000&lt;&gt;"10 - Gele"))
+SUMPRODUCT((Potentials!$F$2:$F$2000=0)*(Potentials!$B$2:$B$2000=AT744)*(Potentials!$D$2:$D$2000)*(Potentials!$E$2:$E$2000&lt;&gt;"8 - Gagne")*(Potentials!$E$2:$E$2000&lt;&gt;"9 - Perdu")*(Potentials!$E$2:$E$2000&lt;&gt;"10 - Gele")),
SUMPRODUCT((Potentials!$F$2:$F$2000)*(Potentials!$B$2:$B$2000=AT744)*(Potentials!$E$2:$E$2000&lt;&gt;"8 - Gagne")*(Potentials!$E$2:$E$2000&lt;&gt;"9 - Perdu")*(Potentials!$E$2:$E$2000&lt;&gt;"10 - Gele")*(Potentials!$O$2:$O$2000=$A$2))
+SUMPRODUCT((Potentials!$F$2:$F$2000=0)*(Potentials!$B$2:$B$2000=AT744)*(Potentials!$D$2:$D$2000)*(Potentials!$E$2:$E$2000&lt;&gt;"8 - Gagne")*(Potentials!$E$2:$E$2000&lt;&gt;"9 - Perdu")*(Potentials!$E$2:$E$2000&lt;&gt;"10 - Gele")*(Potentials!$O$2:$O$2000=$A$2)))</f>
      </c>
      <c r="BA744" t="str">
        <f>Potentials!A742</f>
      </c>
      <c r="BB744" s="2" t="str">
        <f t="array" ref="BB744" aca="1" ca="1">IF($A$2="Tous",SUMPRODUCT((Potentials!$F$2:$F$2000)*(Potentials!$A$2:$A$2000=BA744)*(Potentials!$E$2:$E$2000&lt;&gt;"8 - Gagne")*(Potentials!$E$2:$E$2000&lt;&gt;"9 - Perdu")*(Potentials!$E$2:$E$2000&lt;&gt;"10 - Gele"))
+SUMPRODUCT((Potentials!$F$2:$F$2000=0)*(Potentials!$A$2:$A$2000=BA744)*(Potentials!$D$2:$D$2000)*(Potentials!$E$2:$E$2000&lt;&gt;"8 - Gagne")*(Potentials!$E$2:$E$2000&lt;&gt;"9 - Perdu")*(Potentials!$E$2:$E$2000&lt;&gt;"10 - Gele")),
SUMPRODUCT((Potentials!$F$2:$F$2000)*(Potentials!$A$2:$A$2000=BA744)*(Potentials!$E$2:$E$2000&lt;&gt;"8 - Gagne")*(Potentials!$E$2:$E$2000&lt;&gt;"9 - Perdu")*(Potentials!$E$2:$E$2000&lt;&gt;"10 - Gele")*(Potentials!$O$2:$O$2000=$A$2))
+SUMPRODUCT((Potentials!$F$2:$F$2000=0)*(Potentials!$A$2:$A$2000=BA744)*(Potentials!$D$2:$D$2000)*(Potentials!$E$2:$E$2000&lt;&gt;"8 - Gagne")*(Potentials!$E$2:$E$2000&lt;&gt;"9 - Perdu")*(Potentials!$E$2:$E$2000&lt;&gt;"10 - Gele")*(Potentials!$O$2:$O$2000=$A$2)))</f>
      </c>
    </row>
    <row r="745" spans="1:113">
      <c r="R745" t="str">
        <f>Potentials!A743</f>
      </c>
      <c r="S745" s="1" t="str">
        <f>Potentials!M743</f>
      </c>
      <c r="T745" s="47" t="str">
        <f>IF(INDEX(Potentials!$A$1:$O$1000,MATCH(R745,Potentials!$A$1:$A$1000,0),MATCH("Origine setup",Potentials!$A$1:$O$1,0))&lt;&gt;"",0,
IF($A$2="Tous",
IF(AND($R$2=0,$S$2=0,DATE(YEAR(S745),MONTH(S745),DAY(S745))&gt;=$O$6,(DATE(YEAR(S745),MONTH(S745),DAY(S745))&lt;=$O$3),LEFT(R745,3)="PRA"),1,
IF(AND($R$2&lt;&gt;0,$S$2&lt;&gt;0,DATE(YEAR(S745),MONTH(S745),DAY(S745))&gt;=$R$2,(DATE(YEAR(S745),MONTH(S745),DAY(S745))&lt;=$S$2),LEFT(R745,3)="PRA"),1,0)),
IF(AND($R$2=0,$S$2=0,DATE(YEAR(S745),MONTH(S745),DAY(S745))&gt;=$O$6,(DATE(YEAR(S745),MONTH(S745),DAY(S745))&lt;=$O$3),INDEX(Potentials!$A$1:$O$1000,MATCH(R745,Potentials!$A$1:$A$1000,0),MATCH("Groupe",Potentials!$A$1:$O$1,0))=$A$2,LEFT(R745,3)="PRA"),1,
IF(AND($R$2&lt;&gt;0,$S$2&lt;&gt;0,DATE(YEAR(S745),MONTH(S745),DAY(S745))&gt;=$R$2,(DATE(YEAR(S745),MONTH(S745),DAY(S745))&lt;=$S$2),INDEX(Potentials!$A$1:$O$1000,MATCH(R745,Potentials!$A$1:$A$1000,0),MATCH("Groupe",Potentials!$A$1:$O$1,0))=$A$2,LEFT(R745,3)="PRA"),1,0))))</f>
      </c>
      <c r="U745" s="47" t="str">
        <f>IF(T745&lt;&gt;0,SUM($T$4:T745),0)</f>
      </c>
      <c r="V745" s="1"/>
      <c r="W745" s="17"/>
      <c r="Y745" t="str">
        <f>Projects!A743</f>
      </c>
      <c r="Z745" s="1" t="str">
        <f>Projects!I743</f>
      </c>
      <c r="AA745" s="47" t="str">
        <f>IF($A$2="Tous",
IF(AND($Y$2=0,$Z$2=0,DATE(YEAR(Z745),MONTH(Z745),DAY(Z745))&gt;=$O$6,(DATE(YEAR(Z745),MONTH(Z745),DAY(Z745))&lt;=$O$3)),1,
IF(AND($Y$2&lt;&gt;0,$Z$2&lt;&gt;0,DATE(YEAR(Z745),MONTH(Z745),DAY(Z745))&gt;=$Y$2,(DATE(YEAR(Z745),MONTH(Z745),DAY(Z745))&lt;=$Z$2)),1,0)),
IF(AND($Y$2=0,$Z$2=0,DATE(YEAR(Z745),MONTH(Z745),DAY(Z745))&gt;=$O$6,(DATE(YEAR(Z745),MONTH(Z745),DAY(Z745))&lt;=$O$3),INDEX(Projects!$A$1:$O$1000,MATCH(Y745,Projects!$A$1:$A$1000,0),MATCH("Groupe",Projects!$A$1:$O$1,0))=$A$2),1,
IF(AND($Y$2&lt;&gt;0,$Z$2&lt;&gt;0,DATE(YEAR(Z745),MONTH(Z745),DAY(Z745))&gt;=$Y$2,(DATE(YEAR(Z745),MONTH(Z745),DAY(Z745))&lt;=$Z$2),INDEX(Projects!$A$1:$O$1000,MATCH(Y745,Projects!$A$1:$A$1000,0),MATCH("Groupe",Projects!$A$1:$O$1,0))=$A$2),1,0)))</f>
      </c>
      <c r="AB745" s="47" t="str">
        <f>IF(AA745&lt;&gt;0,SUM($AA$4:AA745),0)</f>
      </c>
      <c r="AC745" s="1"/>
      <c r="AD745" s="17"/>
      <c r="AF745" t="str">
        <f>Projects!A743</f>
      </c>
      <c r="AG745" s="1" t="str">
        <f>Projects!D743</f>
      </c>
      <c r="AH745" s="47" t="str">
        <f>IF($A$2="Tous",
IF(AND($AF$2=0,$AG$2=0,DATE(YEAR(AG745),MONTH(AG745),DAY(AG745))&gt;=$O$6,(DATE(YEAR(AG745),MONTH(AG745),DAY(AG745))&lt;=$O$3)),1,
IF(AND($AF$2&lt;&gt;0,$AG$2&lt;&gt;0,DATE(YEAR(AG745),MONTH(AG745),DAY(AG745))&gt;=$AF$2,(DATE(YEAR(AG745),MONTH(AG745),DAY(AG745))&lt;=$AG$2)),1,0)),
IF(AND($AF$2=0,$AG$2=0,DATE(YEAR(AG745),MONTH(AG745),DAY(AG745))&gt;=$O$6,(DATE(YEAR(AG745),MONTH(AG745),DAY(AG745))&lt;=$O$3),INDEX(Projects!$A$1:$O$1000,MATCH(AF745,Projects!$A$1:$A$1000,0),MATCH("Groupe",Projects!$A$1:$O$1,0))=$A$2),1,
IF(AND($AF$2&lt;&gt;0,$AG$2&lt;&gt;0,DATE(YEAR(AG745),MONTH(AG745),DAY(AG745))&gt;=$AF$2,(DATE(YEAR(AG745),MONTH(AG745),DAY(AG745))&lt;=$AG$2),INDEX(Projects!$A$1:$O$1000,MATCH(AF745,Projects!$A$1:$A$1000,0),MATCH("Groupe",Projects!$A$1:$O$1,0))=$A$2),1,0)))</f>
      </c>
      <c r="AI745" s="47" t="str">
        <f>IF(AH745&lt;&gt;0,SUM($AH$4:AH745),0)</f>
      </c>
      <c r="AJ745" s="1"/>
      <c r="AK745" s="17"/>
      <c r="AM745" t="str">
        <f>Potentials!A743</f>
      </c>
      <c r="AN745" s="1" t="str">
        <f>Potentials!L743</f>
      </c>
      <c r="AO745" s="47" t="str">
        <f>IF(INDEX(Potentials!$A$1:$O$1000,MATCH(R745,Potentials!$A$1:$A$1000,0),MATCH("Origine setup",Potentials!$A$1:$O$1,0))&lt;&gt;"",0,
IF($A$2="Tous",
IF(AND($AM$2=0,$AN$2=0,DATE(YEAR(AN745),MONTH(AN745),DAY(AN745))&gt;=$O$6,(DATE(YEAR(AN745),MONTH(AN745),DAY(AN745))&lt;=$O$3),INDEX(Potentials!$A$1:$O$10000,MATCH(AM745,Potentials!$A$1:$A$1000,0),MATCH("Statut",Potentials!$A$1:$O$1,0))="9 -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IF(AND($AM$2&lt;&gt;0,$AN$2&lt;&gt;0,DATE(YEAR(AN745),MONTH(AN745),DAY(AN745))&gt;=$AM$2,(DATE(YEAR(AN745),MONTH(AN745),DAY(AN745))&lt;=$AN$2),INDEX(Potentials!$A$1:$O$10000,MATCH(AM745,Potentials!$A$1:$A$1000,0),MATCH("Statut",Potentials!$A$1:$O$1,0))="9 - Perdu"),1,0)),
IF(AND($AM$2=0,$AN$2=0,DATE(YEAR(AN745),MONTH(AN745),DAY(AN745))&gt;=$O$6,(DATE(YEAR(AN745),MONTH(AN745),DAY(AN745))&lt;=$O$3),INDEX(Potentials!$A$1:$O$1000,MATCH(AM745,Potentials!$A$1:$A$1000,0),MATCH("Groupe",Potentials!$A$1:$O$1,0))=$A$2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,MATCH(AM745,Potentials!$A$1:$A$1000,0),MATCH("Groupe",Potentials!$A$1:$O$1,0))=$A$2,INDEX(Potentials!$A$1:$O$10000,MATCH(AM745,Potentials!$A$1:$A$1000,0),MATCH("Statut",Potentials!$A$1:$O$1,0))="9 - Perdu"),1,0))))</f>
      </c>
      <c r="AP745" s="47" t="str">
        <f>IF(AO745&lt;&gt;0,SUM($AO$4:AO745),0)</f>
      </c>
      <c r="AQ745" s="1"/>
      <c r="AR745" s="17"/>
      <c r="AT745" t="str">
        <f>IF(COUNTIF($AT$4:AT744,Potentials!B743)&gt;0,"",Potentials!B743)</f>
      </c>
      <c r="AU745" s="2" t="str">
        <f t="array" ref="AU745" aca="1" ca="1">IF($A$2="Tous",SUMPRODUCT((Potentials!$F$2:$F$2000)*(Potentials!$B$2:$B$2000=AT745)*(Potentials!$E$2:$E$2000&lt;&gt;"8 - Gagne")*(Potentials!$E$2:$E$2000&lt;&gt;"9 - Perdu")*(Potentials!$E$2:$E$2000&lt;&gt;"10 - Gele"))
+SUMPRODUCT((Potentials!$F$2:$F$2000=0)*(Potentials!$B$2:$B$2000=AT745)*(Potentials!$D$2:$D$2000)*(Potentials!$E$2:$E$2000&lt;&gt;"8 - Gagne")*(Potentials!$E$2:$E$2000&lt;&gt;"9 - Perdu")*(Potentials!$E$2:$E$2000&lt;&gt;"10 - Gele")),
SUMPRODUCT((Potentials!$F$2:$F$2000)*(Potentials!$B$2:$B$2000=AT745)*(Potentials!$E$2:$E$2000&lt;&gt;"8 - Gagne")*(Potentials!$E$2:$E$2000&lt;&gt;"9 - Perdu")*(Potentials!$E$2:$E$2000&lt;&gt;"10 - Gele")*(Potentials!$O$2:$O$2000=$A$2))
+SUMPRODUCT((Potentials!$F$2:$F$2000=0)*(Potentials!$B$2:$B$2000=AT745)*(Potentials!$D$2:$D$2000)*(Potentials!$E$2:$E$2000&lt;&gt;"8 - Gagne")*(Potentials!$E$2:$E$2000&lt;&gt;"9 - Perdu")*(Potentials!$E$2:$E$2000&lt;&gt;"10 - Gele")*(Potentials!$O$2:$O$2000=$A$2)))</f>
      </c>
      <c r="BA745" t="str">
        <f>Potentials!A743</f>
      </c>
      <c r="BB745" s="2" t="str">
        <f t="array" ref="BB745" aca="1" ca="1">IF($A$2="Tous",SUMPRODUCT((Potentials!$F$2:$F$2000)*(Potentials!$A$2:$A$2000=BA745)*(Potentials!$E$2:$E$2000&lt;&gt;"8 - Gagne")*(Potentials!$E$2:$E$2000&lt;&gt;"9 - Perdu")*(Potentials!$E$2:$E$2000&lt;&gt;"10 - Gele"))
+SUMPRODUCT((Potentials!$F$2:$F$2000=0)*(Potentials!$A$2:$A$2000=BA745)*(Potentials!$D$2:$D$2000)*(Potentials!$E$2:$E$2000&lt;&gt;"8 - Gagne")*(Potentials!$E$2:$E$2000&lt;&gt;"9 - Perdu")*(Potentials!$E$2:$E$2000&lt;&gt;"10 - Gele")),
SUMPRODUCT((Potentials!$F$2:$F$2000)*(Potentials!$A$2:$A$2000=BA745)*(Potentials!$E$2:$E$2000&lt;&gt;"8 - Gagne")*(Potentials!$E$2:$E$2000&lt;&gt;"9 - Perdu")*(Potentials!$E$2:$E$2000&lt;&gt;"10 - Gele")*(Potentials!$O$2:$O$2000=$A$2))
+SUMPRODUCT((Potentials!$F$2:$F$2000=0)*(Potentials!$A$2:$A$2000=BA745)*(Potentials!$D$2:$D$2000)*(Potentials!$E$2:$E$2000&lt;&gt;"8 - Gagne")*(Potentials!$E$2:$E$2000&lt;&gt;"9 - Perdu")*(Potentials!$E$2:$E$2000&lt;&gt;"10 - Gele")*(Potentials!$O$2:$O$2000=$A$2)))</f>
      </c>
    </row>
    <row r="746" spans="1:113">
      <c r="R746" t="str">
        <f>Potentials!A744</f>
      </c>
      <c r="S746" s="1" t="str">
        <f>Potentials!M744</f>
      </c>
      <c r="T746" s="47" t="str">
        <f>IF(INDEX(Potentials!$A$1:$O$1000,MATCH(R746,Potentials!$A$1:$A$1000,0),MATCH("Origine setup",Potentials!$A$1:$O$1,0))&lt;&gt;"",0,
IF($A$2="Tous",
IF(AND($R$2=0,$S$2=0,DATE(YEAR(S746),MONTH(S746),DAY(S746))&gt;=$O$6,(DATE(YEAR(S746),MONTH(S746),DAY(S746))&lt;=$O$3),LEFT(R746,3)="PRA"),1,
IF(AND($R$2&lt;&gt;0,$S$2&lt;&gt;0,DATE(YEAR(S746),MONTH(S746),DAY(S746))&gt;=$R$2,(DATE(YEAR(S746),MONTH(S746),DAY(S746))&lt;=$S$2),LEFT(R746,3)="PRA"),1,0)),
IF(AND($R$2=0,$S$2=0,DATE(YEAR(S746),MONTH(S746),DAY(S746))&gt;=$O$6,(DATE(YEAR(S746),MONTH(S746),DAY(S746))&lt;=$O$3),INDEX(Potentials!$A$1:$O$1000,MATCH(R746,Potentials!$A$1:$A$1000,0),MATCH("Groupe",Potentials!$A$1:$O$1,0))=$A$2,LEFT(R746,3)="PRA"),1,
IF(AND($R$2&lt;&gt;0,$S$2&lt;&gt;0,DATE(YEAR(S746),MONTH(S746),DAY(S746))&gt;=$R$2,(DATE(YEAR(S746),MONTH(S746),DAY(S746))&lt;=$S$2),INDEX(Potentials!$A$1:$O$1000,MATCH(R746,Potentials!$A$1:$A$1000,0),MATCH("Groupe",Potentials!$A$1:$O$1,0))=$A$2,LEFT(R746,3)="PRA"),1,0))))</f>
      </c>
      <c r="U746" s="47" t="str">
        <f>IF(T746&lt;&gt;0,SUM($T$4:T746),0)</f>
      </c>
      <c r="V746" s="1"/>
      <c r="W746" s="17"/>
      <c r="Y746" t="str">
        <f>Projects!A744</f>
      </c>
      <c r="Z746" s="1" t="str">
        <f>Projects!I744</f>
      </c>
      <c r="AA746" s="47" t="str">
        <f>IF($A$2="Tous",
IF(AND($Y$2=0,$Z$2=0,DATE(YEAR(Z746),MONTH(Z746),DAY(Z746))&gt;=$O$6,(DATE(YEAR(Z746),MONTH(Z746),DAY(Z746))&lt;=$O$3)),1,
IF(AND($Y$2&lt;&gt;0,$Z$2&lt;&gt;0,DATE(YEAR(Z746),MONTH(Z746),DAY(Z746))&gt;=$Y$2,(DATE(YEAR(Z746),MONTH(Z746),DAY(Z746))&lt;=$Z$2)),1,0)),
IF(AND($Y$2=0,$Z$2=0,DATE(YEAR(Z746),MONTH(Z746),DAY(Z746))&gt;=$O$6,(DATE(YEAR(Z746),MONTH(Z746),DAY(Z746))&lt;=$O$3),INDEX(Projects!$A$1:$O$1000,MATCH(Y746,Projects!$A$1:$A$1000,0),MATCH("Groupe",Projects!$A$1:$O$1,0))=$A$2),1,
IF(AND($Y$2&lt;&gt;0,$Z$2&lt;&gt;0,DATE(YEAR(Z746),MONTH(Z746),DAY(Z746))&gt;=$Y$2,(DATE(YEAR(Z746),MONTH(Z746),DAY(Z746))&lt;=$Z$2),INDEX(Projects!$A$1:$O$1000,MATCH(Y746,Projects!$A$1:$A$1000,0),MATCH("Groupe",Projects!$A$1:$O$1,0))=$A$2),1,0)))</f>
      </c>
      <c r="AB746" s="47" t="str">
        <f>IF(AA746&lt;&gt;0,SUM($AA$4:AA746),0)</f>
      </c>
      <c r="AC746" s="1"/>
      <c r="AD746" s="17"/>
      <c r="AF746" t="str">
        <f>Projects!A744</f>
      </c>
      <c r="AG746" s="1" t="str">
        <f>Projects!D744</f>
      </c>
      <c r="AH746" s="47" t="str">
        <f>IF($A$2="Tous",
IF(AND($AF$2=0,$AG$2=0,DATE(YEAR(AG746),MONTH(AG746),DAY(AG746))&gt;=$O$6,(DATE(YEAR(AG746),MONTH(AG746),DAY(AG746))&lt;=$O$3)),1,
IF(AND($AF$2&lt;&gt;0,$AG$2&lt;&gt;0,DATE(YEAR(AG746),MONTH(AG746),DAY(AG746))&gt;=$AF$2,(DATE(YEAR(AG746),MONTH(AG746),DAY(AG746))&lt;=$AG$2)),1,0)),
IF(AND($AF$2=0,$AG$2=0,DATE(YEAR(AG746),MONTH(AG746),DAY(AG746))&gt;=$O$6,(DATE(YEAR(AG746),MONTH(AG746),DAY(AG746))&lt;=$O$3),INDEX(Projects!$A$1:$O$1000,MATCH(AF746,Projects!$A$1:$A$1000,0),MATCH("Groupe",Projects!$A$1:$O$1,0))=$A$2),1,
IF(AND($AF$2&lt;&gt;0,$AG$2&lt;&gt;0,DATE(YEAR(AG746),MONTH(AG746),DAY(AG746))&gt;=$AF$2,(DATE(YEAR(AG746),MONTH(AG746),DAY(AG746))&lt;=$AG$2),INDEX(Projects!$A$1:$O$1000,MATCH(AF746,Projects!$A$1:$A$1000,0),MATCH("Groupe",Projects!$A$1:$O$1,0))=$A$2),1,0)))</f>
      </c>
      <c r="AI746" s="47" t="str">
        <f>IF(AH746&lt;&gt;0,SUM($AH$4:AH746),0)</f>
      </c>
      <c r="AJ746" s="1"/>
      <c r="AK746" s="17"/>
      <c r="AM746" t="str">
        <f>Potentials!A744</f>
      </c>
      <c r="AN746" s="1" t="str">
        <f>Potentials!L744</f>
      </c>
      <c r="AO746" s="47" t="str">
        <f>IF(INDEX(Potentials!$A$1:$O$1000,MATCH(R746,Potentials!$A$1:$A$1000,0),MATCH("Origine setup",Potentials!$A$1:$O$1,0))&lt;&gt;"",0,
IF($A$2="Tous",
IF(AND($AM$2=0,$AN$2=0,DATE(YEAR(AN746),MONTH(AN746),DAY(AN746))&gt;=$O$6,(DATE(YEAR(AN746),MONTH(AN746),DAY(AN746))&lt;=$O$3),INDEX(Potentials!$A$1:$O$10000,MATCH(AM746,Potentials!$A$1:$A$1000,0),MATCH("Statut",Potentials!$A$1:$O$1,0))="9 -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IF(AND($AM$2&lt;&gt;0,$AN$2&lt;&gt;0,DATE(YEAR(AN746),MONTH(AN746),DAY(AN746))&gt;=$AM$2,(DATE(YEAR(AN746),MONTH(AN746),DAY(AN746))&lt;=$AN$2),INDEX(Potentials!$A$1:$O$10000,MATCH(AM746,Potentials!$A$1:$A$1000,0),MATCH("Statut",Potentials!$A$1:$O$1,0))="9 - Perdu"),1,0)),
IF(AND($AM$2=0,$AN$2=0,DATE(YEAR(AN746),MONTH(AN746),DAY(AN746))&gt;=$O$6,(DATE(YEAR(AN746),MONTH(AN746),DAY(AN746))&lt;=$O$3),INDEX(Potentials!$A$1:$O$1000,MATCH(AM746,Potentials!$A$1:$A$1000,0),MATCH("Groupe",Potentials!$A$1:$O$1,0))=$A$2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,MATCH(AM746,Potentials!$A$1:$A$1000,0),MATCH("Groupe",Potentials!$A$1:$O$1,0))=$A$2,INDEX(Potentials!$A$1:$O$10000,MATCH(AM746,Potentials!$A$1:$A$1000,0),MATCH("Statut",Potentials!$A$1:$O$1,0))="9 - Perdu"),1,0))))</f>
      </c>
      <c r="AP746" s="47" t="str">
        <f>IF(AO746&lt;&gt;0,SUM($AO$4:AO746),0)</f>
      </c>
      <c r="AQ746" s="1"/>
      <c r="AR746" s="17"/>
      <c r="AT746" t="str">
        <f>IF(COUNTIF($AT$4:AT745,Potentials!B744)&gt;0,"",Potentials!B744)</f>
      </c>
      <c r="AU746" s="2" t="str">
        <f t="array" ref="AU746" aca="1" ca="1">IF($A$2="Tous",SUMPRODUCT((Potentials!$F$2:$F$2000)*(Potentials!$B$2:$B$2000=AT746)*(Potentials!$E$2:$E$2000&lt;&gt;"8 - Gagne")*(Potentials!$E$2:$E$2000&lt;&gt;"9 - Perdu")*(Potentials!$E$2:$E$2000&lt;&gt;"10 - Gele"))
+SUMPRODUCT((Potentials!$F$2:$F$2000=0)*(Potentials!$B$2:$B$2000=AT746)*(Potentials!$D$2:$D$2000)*(Potentials!$E$2:$E$2000&lt;&gt;"8 - Gagne")*(Potentials!$E$2:$E$2000&lt;&gt;"9 - Perdu")*(Potentials!$E$2:$E$2000&lt;&gt;"10 - Gele")),
SUMPRODUCT((Potentials!$F$2:$F$2000)*(Potentials!$B$2:$B$2000=AT746)*(Potentials!$E$2:$E$2000&lt;&gt;"8 - Gagne")*(Potentials!$E$2:$E$2000&lt;&gt;"9 - Perdu")*(Potentials!$E$2:$E$2000&lt;&gt;"10 - Gele")*(Potentials!$O$2:$O$2000=$A$2))
+SUMPRODUCT((Potentials!$F$2:$F$2000=0)*(Potentials!$B$2:$B$2000=AT746)*(Potentials!$D$2:$D$2000)*(Potentials!$E$2:$E$2000&lt;&gt;"8 - Gagne")*(Potentials!$E$2:$E$2000&lt;&gt;"9 - Perdu")*(Potentials!$E$2:$E$2000&lt;&gt;"10 - Gele")*(Potentials!$O$2:$O$2000=$A$2)))</f>
      </c>
      <c r="BA746" t="str">
        <f>Potentials!A744</f>
      </c>
      <c r="BB746" s="2" t="str">
        <f t="array" ref="BB746" aca="1" ca="1">IF($A$2="Tous",SUMPRODUCT((Potentials!$F$2:$F$2000)*(Potentials!$A$2:$A$2000=BA746)*(Potentials!$E$2:$E$2000&lt;&gt;"8 - Gagne")*(Potentials!$E$2:$E$2000&lt;&gt;"9 - Perdu")*(Potentials!$E$2:$E$2000&lt;&gt;"10 - Gele"))
+SUMPRODUCT((Potentials!$F$2:$F$2000=0)*(Potentials!$A$2:$A$2000=BA746)*(Potentials!$D$2:$D$2000)*(Potentials!$E$2:$E$2000&lt;&gt;"8 - Gagne")*(Potentials!$E$2:$E$2000&lt;&gt;"9 - Perdu")*(Potentials!$E$2:$E$2000&lt;&gt;"10 - Gele")),
SUMPRODUCT((Potentials!$F$2:$F$2000)*(Potentials!$A$2:$A$2000=BA746)*(Potentials!$E$2:$E$2000&lt;&gt;"8 - Gagne")*(Potentials!$E$2:$E$2000&lt;&gt;"9 - Perdu")*(Potentials!$E$2:$E$2000&lt;&gt;"10 - Gele")*(Potentials!$O$2:$O$2000=$A$2))
+SUMPRODUCT((Potentials!$F$2:$F$2000=0)*(Potentials!$A$2:$A$2000=BA746)*(Potentials!$D$2:$D$2000)*(Potentials!$E$2:$E$2000&lt;&gt;"8 - Gagne")*(Potentials!$E$2:$E$2000&lt;&gt;"9 - Perdu")*(Potentials!$E$2:$E$2000&lt;&gt;"10 - Gele")*(Potentials!$O$2:$O$2000=$A$2)))</f>
      </c>
    </row>
    <row r="747" spans="1:113">
      <c r="R747" t="str">
        <f>Potentials!A745</f>
      </c>
      <c r="S747" s="1" t="str">
        <f>Potentials!M745</f>
      </c>
      <c r="T747" s="47" t="str">
        <f>IF(INDEX(Potentials!$A$1:$O$1000,MATCH(R747,Potentials!$A$1:$A$1000,0),MATCH("Origine setup",Potentials!$A$1:$O$1,0))&lt;&gt;"",0,
IF($A$2="Tous",
IF(AND($R$2=0,$S$2=0,DATE(YEAR(S747),MONTH(S747),DAY(S747))&gt;=$O$6,(DATE(YEAR(S747),MONTH(S747),DAY(S747))&lt;=$O$3),LEFT(R747,3)="PRA"),1,
IF(AND($R$2&lt;&gt;0,$S$2&lt;&gt;0,DATE(YEAR(S747),MONTH(S747),DAY(S747))&gt;=$R$2,(DATE(YEAR(S747),MONTH(S747),DAY(S747))&lt;=$S$2),LEFT(R747,3)="PRA"),1,0)),
IF(AND($R$2=0,$S$2=0,DATE(YEAR(S747),MONTH(S747),DAY(S747))&gt;=$O$6,(DATE(YEAR(S747),MONTH(S747),DAY(S747))&lt;=$O$3),INDEX(Potentials!$A$1:$O$1000,MATCH(R747,Potentials!$A$1:$A$1000,0),MATCH("Groupe",Potentials!$A$1:$O$1,0))=$A$2,LEFT(R747,3)="PRA"),1,
IF(AND($R$2&lt;&gt;0,$S$2&lt;&gt;0,DATE(YEAR(S747),MONTH(S747),DAY(S747))&gt;=$R$2,(DATE(YEAR(S747),MONTH(S747),DAY(S747))&lt;=$S$2),INDEX(Potentials!$A$1:$O$1000,MATCH(R747,Potentials!$A$1:$A$1000,0),MATCH("Groupe",Potentials!$A$1:$O$1,0))=$A$2,LEFT(R747,3)="PRA"),1,0))))</f>
      </c>
      <c r="U747" s="47" t="str">
        <f>IF(T747&lt;&gt;0,SUM($T$4:T747),0)</f>
      </c>
      <c r="V747" s="1"/>
      <c r="W747" s="17"/>
      <c r="Y747" t="str">
        <f>Projects!A745</f>
      </c>
      <c r="Z747" s="1" t="str">
        <f>Projects!I745</f>
      </c>
      <c r="AA747" s="47" t="str">
        <f>IF($A$2="Tous",
IF(AND($Y$2=0,$Z$2=0,DATE(YEAR(Z747),MONTH(Z747),DAY(Z747))&gt;=$O$6,(DATE(YEAR(Z747),MONTH(Z747),DAY(Z747))&lt;=$O$3)),1,
IF(AND($Y$2&lt;&gt;0,$Z$2&lt;&gt;0,DATE(YEAR(Z747),MONTH(Z747),DAY(Z747))&gt;=$Y$2,(DATE(YEAR(Z747),MONTH(Z747),DAY(Z747))&lt;=$Z$2)),1,0)),
IF(AND($Y$2=0,$Z$2=0,DATE(YEAR(Z747),MONTH(Z747),DAY(Z747))&gt;=$O$6,(DATE(YEAR(Z747),MONTH(Z747),DAY(Z747))&lt;=$O$3),INDEX(Projects!$A$1:$O$1000,MATCH(Y747,Projects!$A$1:$A$1000,0),MATCH("Groupe",Projects!$A$1:$O$1,0))=$A$2),1,
IF(AND($Y$2&lt;&gt;0,$Z$2&lt;&gt;0,DATE(YEAR(Z747),MONTH(Z747),DAY(Z747))&gt;=$Y$2,(DATE(YEAR(Z747),MONTH(Z747),DAY(Z747))&lt;=$Z$2),INDEX(Projects!$A$1:$O$1000,MATCH(Y747,Projects!$A$1:$A$1000,0),MATCH("Groupe",Projects!$A$1:$O$1,0))=$A$2),1,0)))</f>
      </c>
      <c r="AB747" s="47" t="str">
        <f>IF(AA747&lt;&gt;0,SUM($AA$4:AA747),0)</f>
      </c>
      <c r="AC747" s="1"/>
      <c r="AD747" s="17"/>
      <c r="AF747" t="str">
        <f>Projects!A745</f>
      </c>
      <c r="AG747" s="1" t="str">
        <f>Projects!D745</f>
      </c>
      <c r="AH747" s="47" t="str">
        <f>IF($A$2="Tous",
IF(AND($AF$2=0,$AG$2=0,DATE(YEAR(AG747),MONTH(AG747),DAY(AG747))&gt;=$O$6,(DATE(YEAR(AG747),MONTH(AG747),DAY(AG747))&lt;=$O$3)),1,
IF(AND($AF$2&lt;&gt;0,$AG$2&lt;&gt;0,DATE(YEAR(AG747),MONTH(AG747),DAY(AG747))&gt;=$AF$2,(DATE(YEAR(AG747),MONTH(AG747),DAY(AG747))&lt;=$AG$2)),1,0)),
IF(AND($AF$2=0,$AG$2=0,DATE(YEAR(AG747),MONTH(AG747),DAY(AG747))&gt;=$O$6,(DATE(YEAR(AG747),MONTH(AG747),DAY(AG747))&lt;=$O$3),INDEX(Projects!$A$1:$O$1000,MATCH(AF747,Projects!$A$1:$A$1000,0),MATCH("Groupe",Projects!$A$1:$O$1,0))=$A$2),1,
IF(AND($AF$2&lt;&gt;0,$AG$2&lt;&gt;0,DATE(YEAR(AG747),MONTH(AG747),DAY(AG747))&gt;=$AF$2,(DATE(YEAR(AG747),MONTH(AG747),DAY(AG747))&lt;=$AG$2),INDEX(Projects!$A$1:$O$1000,MATCH(AF747,Projects!$A$1:$A$1000,0),MATCH("Groupe",Projects!$A$1:$O$1,0))=$A$2),1,0)))</f>
      </c>
      <c r="AI747" s="47" t="str">
        <f>IF(AH747&lt;&gt;0,SUM($AH$4:AH747),0)</f>
      </c>
      <c r="AJ747" s="1"/>
      <c r="AK747" s="17"/>
      <c r="AM747" t="str">
        <f>Potentials!A745</f>
      </c>
      <c r="AN747" s="1" t="str">
        <f>Potentials!L745</f>
      </c>
      <c r="AO747" s="47" t="str">
        <f>IF(INDEX(Potentials!$A$1:$O$1000,MATCH(R747,Potentials!$A$1:$A$1000,0),MATCH("Origine setup",Potentials!$A$1:$O$1,0))&lt;&gt;"",0,
IF($A$2="Tous",
IF(AND($AM$2=0,$AN$2=0,DATE(YEAR(AN747),MONTH(AN747),DAY(AN747))&gt;=$O$6,(DATE(YEAR(AN747),MONTH(AN747),DAY(AN747))&lt;=$O$3),INDEX(Potentials!$A$1:$O$10000,MATCH(AM747,Potentials!$A$1:$A$1000,0),MATCH("Statut",Potentials!$A$1:$O$1,0))="9 -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IF(AND($AM$2&lt;&gt;0,$AN$2&lt;&gt;0,DATE(YEAR(AN747),MONTH(AN747),DAY(AN747))&gt;=$AM$2,(DATE(YEAR(AN747),MONTH(AN747),DAY(AN747))&lt;=$AN$2),INDEX(Potentials!$A$1:$O$10000,MATCH(AM747,Potentials!$A$1:$A$1000,0),MATCH("Statut",Potentials!$A$1:$O$1,0))="9 - Perdu"),1,0)),
IF(AND($AM$2=0,$AN$2=0,DATE(YEAR(AN747),MONTH(AN747),DAY(AN747))&gt;=$O$6,(DATE(YEAR(AN747),MONTH(AN747),DAY(AN747))&lt;=$O$3),INDEX(Potentials!$A$1:$O$1000,MATCH(AM747,Potentials!$A$1:$A$1000,0),MATCH("Groupe",Potentials!$A$1:$O$1,0))=$A$2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,MATCH(AM747,Potentials!$A$1:$A$1000,0),MATCH("Groupe",Potentials!$A$1:$O$1,0))=$A$2,INDEX(Potentials!$A$1:$O$10000,MATCH(AM747,Potentials!$A$1:$A$1000,0),MATCH("Statut",Potentials!$A$1:$O$1,0))="9 - Perdu"),1,0))))</f>
      </c>
      <c r="AP747" s="47" t="str">
        <f>IF(AO747&lt;&gt;0,SUM($AO$4:AO747),0)</f>
      </c>
      <c r="AQ747" s="1"/>
      <c r="AR747" s="17"/>
      <c r="AT747" t="str">
        <f>IF(COUNTIF($AT$4:AT746,Potentials!B745)&gt;0,"",Potentials!B745)</f>
      </c>
      <c r="AU747" s="2" t="str">
        <f t="array" ref="AU747" aca="1" ca="1">IF($A$2="Tous",SUMPRODUCT((Potentials!$F$2:$F$2000)*(Potentials!$B$2:$B$2000=AT747)*(Potentials!$E$2:$E$2000&lt;&gt;"8 - Gagne")*(Potentials!$E$2:$E$2000&lt;&gt;"9 - Perdu")*(Potentials!$E$2:$E$2000&lt;&gt;"10 - Gele"))
+SUMPRODUCT((Potentials!$F$2:$F$2000=0)*(Potentials!$B$2:$B$2000=AT747)*(Potentials!$D$2:$D$2000)*(Potentials!$E$2:$E$2000&lt;&gt;"8 - Gagne")*(Potentials!$E$2:$E$2000&lt;&gt;"9 - Perdu")*(Potentials!$E$2:$E$2000&lt;&gt;"10 - Gele")),
SUMPRODUCT((Potentials!$F$2:$F$2000)*(Potentials!$B$2:$B$2000=AT747)*(Potentials!$E$2:$E$2000&lt;&gt;"8 - Gagne")*(Potentials!$E$2:$E$2000&lt;&gt;"9 - Perdu")*(Potentials!$E$2:$E$2000&lt;&gt;"10 - Gele")*(Potentials!$O$2:$O$2000=$A$2))
+SUMPRODUCT((Potentials!$F$2:$F$2000=0)*(Potentials!$B$2:$B$2000=AT747)*(Potentials!$D$2:$D$2000)*(Potentials!$E$2:$E$2000&lt;&gt;"8 - Gagne")*(Potentials!$E$2:$E$2000&lt;&gt;"9 - Perdu")*(Potentials!$E$2:$E$2000&lt;&gt;"10 - Gele")*(Potentials!$O$2:$O$2000=$A$2)))</f>
      </c>
      <c r="BA747" t="str">
        <f>Potentials!A745</f>
      </c>
      <c r="BB747" s="2" t="str">
        <f t="array" ref="BB747" aca="1" ca="1">IF($A$2="Tous",SUMPRODUCT((Potentials!$F$2:$F$2000)*(Potentials!$A$2:$A$2000=BA747)*(Potentials!$E$2:$E$2000&lt;&gt;"8 - Gagne")*(Potentials!$E$2:$E$2000&lt;&gt;"9 - Perdu")*(Potentials!$E$2:$E$2000&lt;&gt;"10 - Gele"))
+SUMPRODUCT((Potentials!$F$2:$F$2000=0)*(Potentials!$A$2:$A$2000=BA747)*(Potentials!$D$2:$D$2000)*(Potentials!$E$2:$E$2000&lt;&gt;"8 - Gagne")*(Potentials!$E$2:$E$2000&lt;&gt;"9 - Perdu")*(Potentials!$E$2:$E$2000&lt;&gt;"10 - Gele")),
SUMPRODUCT((Potentials!$F$2:$F$2000)*(Potentials!$A$2:$A$2000=BA747)*(Potentials!$E$2:$E$2000&lt;&gt;"8 - Gagne")*(Potentials!$E$2:$E$2000&lt;&gt;"9 - Perdu")*(Potentials!$E$2:$E$2000&lt;&gt;"10 - Gele")*(Potentials!$O$2:$O$2000=$A$2))
+SUMPRODUCT((Potentials!$F$2:$F$2000=0)*(Potentials!$A$2:$A$2000=BA747)*(Potentials!$D$2:$D$2000)*(Potentials!$E$2:$E$2000&lt;&gt;"8 - Gagne")*(Potentials!$E$2:$E$2000&lt;&gt;"9 - Perdu")*(Potentials!$E$2:$E$2000&lt;&gt;"10 - Gele")*(Potentials!$O$2:$O$2000=$A$2)))</f>
      </c>
    </row>
    <row r="748" spans="1:113">
      <c r="R748" t="str">
        <f>Potentials!A746</f>
      </c>
      <c r="S748" s="1" t="str">
        <f>Potentials!M746</f>
      </c>
      <c r="T748" s="47" t="str">
        <f>IF(INDEX(Potentials!$A$1:$O$1000,MATCH(R748,Potentials!$A$1:$A$1000,0),MATCH("Origine setup",Potentials!$A$1:$O$1,0))&lt;&gt;"",0,
IF($A$2="Tous",
IF(AND($R$2=0,$S$2=0,DATE(YEAR(S748),MONTH(S748),DAY(S748))&gt;=$O$6,(DATE(YEAR(S748),MONTH(S748),DAY(S748))&lt;=$O$3),LEFT(R748,3)="PRA"),1,
IF(AND($R$2&lt;&gt;0,$S$2&lt;&gt;0,DATE(YEAR(S748),MONTH(S748),DAY(S748))&gt;=$R$2,(DATE(YEAR(S748),MONTH(S748),DAY(S748))&lt;=$S$2),LEFT(R748,3)="PRA"),1,0)),
IF(AND($R$2=0,$S$2=0,DATE(YEAR(S748),MONTH(S748),DAY(S748))&gt;=$O$6,(DATE(YEAR(S748),MONTH(S748),DAY(S748))&lt;=$O$3),INDEX(Potentials!$A$1:$O$1000,MATCH(R748,Potentials!$A$1:$A$1000,0),MATCH("Groupe",Potentials!$A$1:$O$1,0))=$A$2,LEFT(R748,3)="PRA"),1,
IF(AND($R$2&lt;&gt;0,$S$2&lt;&gt;0,DATE(YEAR(S748),MONTH(S748),DAY(S748))&gt;=$R$2,(DATE(YEAR(S748),MONTH(S748),DAY(S748))&lt;=$S$2),INDEX(Potentials!$A$1:$O$1000,MATCH(R748,Potentials!$A$1:$A$1000,0),MATCH("Groupe",Potentials!$A$1:$O$1,0))=$A$2,LEFT(R748,3)="PRA"),1,0))))</f>
      </c>
      <c r="U748" s="47" t="str">
        <f>IF(T748&lt;&gt;0,SUM($T$4:T748),0)</f>
      </c>
      <c r="V748" s="1"/>
      <c r="W748" s="17"/>
      <c r="Y748" t="str">
        <f>Projects!A746</f>
      </c>
      <c r="Z748" s="1" t="str">
        <f>Projects!I746</f>
      </c>
      <c r="AA748" s="47" t="str">
        <f>IF($A$2="Tous",
IF(AND($Y$2=0,$Z$2=0,DATE(YEAR(Z748),MONTH(Z748),DAY(Z748))&gt;=$O$6,(DATE(YEAR(Z748),MONTH(Z748),DAY(Z748))&lt;=$O$3)),1,
IF(AND($Y$2&lt;&gt;0,$Z$2&lt;&gt;0,DATE(YEAR(Z748),MONTH(Z748),DAY(Z748))&gt;=$Y$2,(DATE(YEAR(Z748),MONTH(Z748),DAY(Z748))&lt;=$Z$2)),1,0)),
IF(AND($Y$2=0,$Z$2=0,DATE(YEAR(Z748),MONTH(Z748),DAY(Z748))&gt;=$O$6,(DATE(YEAR(Z748),MONTH(Z748),DAY(Z748))&lt;=$O$3),INDEX(Projects!$A$1:$O$1000,MATCH(Y748,Projects!$A$1:$A$1000,0),MATCH("Groupe",Projects!$A$1:$O$1,0))=$A$2),1,
IF(AND($Y$2&lt;&gt;0,$Z$2&lt;&gt;0,DATE(YEAR(Z748),MONTH(Z748),DAY(Z748))&gt;=$Y$2,(DATE(YEAR(Z748),MONTH(Z748),DAY(Z748))&lt;=$Z$2),INDEX(Projects!$A$1:$O$1000,MATCH(Y748,Projects!$A$1:$A$1000,0),MATCH("Groupe",Projects!$A$1:$O$1,0))=$A$2),1,0)))</f>
      </c>
      <c r="AB748" s="47" t="str">
        <f>IF(AA748&lt;&gt;0,SUM($AA$4:AA748),0)</f>
      </c>
      <c r="AC748" s="1"/>
      <c r="AD748" s="17"/>
      <c r="AF748" t="str">
        <f>Projects!A746</f>
      </c>
      <c r="AG748" s="1" t="str">
        <f>Projects!D746</f>
      </c>
      <c r="AH748" s="47" t="str">
        <f>IF($A$2="Tous",
IF(AND($AF$2=0,$AG$2=0,DATE(YEAR(AG748),MONTH(AG748),DAY(AG748))&gt;=$O$6,(DATE(YEAR(AG748),MONTH(AG748),DAY(AG748))&lt;=$O$3)),1,
IF(AND($AF$2&lt;&gt;0,$AG$2&lt;&gt;0,DATE(YEAR(AG748),MONTH(AG748),DAY(AG748))&gt;=$AF$2,(DATE(YEAR(AG748),MONTH(AG748),DAY(AG748))&lt;=$AG$2)),1,0)),
IF(AND($AF$2=0,$AG$2=0,DATE(YEAR(AG748),MONTH(AG748),DAY(AG748))&gt;=$O$6,(DATE(YEAR(AG748),MONTH(AG748),DAY(AG748))&lt;=$O$3),INDEX(Projects!$A$1:$O$1000,MATCH(AF748,Projects!$A$1:$A$1000,0),MATCH("Groupe",Projects!$A$1:$O$1,0))=$A$2),1,
IF(AND($AF$2&lt;&gt;0,$AG$2&lt;&gt;0,DATE(YEAR(AG748),MONTH(AG748),DAY(AG748))&gt;=$AF$2,(DATE(YEAR(AG748),MONTH(AG748),DAY(AG748))&lt;=$AG$2),INDEX(Projects!$A$1:$O$1000,MATCH(AF748,Projects!$A$1:$A$1000,0),MATCH("Groupe",Projects!$A$1:$O$1,0))=$A$2),1,0)))</f>
      </c>
      <c r="AI748" s="47" t="str">
        <f>IF(AH748&lt;&gt;0,SUM($AH$4:AH748),0)</f>
      </c>
      <c r="AJ748" s="1"/>
      <c r="AK748" s="17"/>
      <c r="AM748" t="str">
        <f>Potentials!A746</f>
      </c>
      <c r="AN748" s="1" t="str">
        <f>Potentials!L746</f>
      </c>
      <c r="AO748" s="47" t="str">
        <f>IF(INDEX(Potentials!$A$1:$O$1000,MATCH(R748,Potentials!$A$1:$A$1000,0),MATCH("Origine setup",Potentials!$A$1:$O$1,0))&lt;&gt;"",0,
IF($A$2="Tous",
IF(AND($AM$2=0,$AN$2=0,DATE(YEAR(AN748),MONTH(AN748),DAY(AN748))&gt;=$O$6,(DATE(YEAR(AN748),MONTH(AN748),DAY(AN748))&lt;=$O$3),INDEX(Potentials!$A$1:$O$10000,MATCH(AM748,Potentials!$A$1:$A$1000,0),MATCH("Statut",Potentials!$A$1:$O$1,0))="9 -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IF(AND($AM$2&lt;&gt;0,$AN$2&lt;&gt;0,DATE(YEAR(AN748),MONTH(AN748),DAY(AN748))&gt;=$AM$2,(DATE(YEAR(AN748),MONTH(AN748),DAY(AN748))&lt;=$AN$2),INDEX(Potentials!$A$1:$O$10000,MATCH(AM748,Potentials!$A$1:$A$1000,0),MATCH("Statut",Potentials!$A$1:$O$1,0))="9 - Perdu"),1,0)),
IF(AND($AM$2=0,$AN$2=0,DATE(YEAR(AN748),MONTH(AN748),DAY(AN748))&gt;=$O$6,(DATE(YEAR(AN748),MONTH(AN748),DAY(AN748))&lt;=$O$3),INDEX(Potentials!$A$1:$O$1000,MATCH(AM748,Potentials!$A$1:$A$1000,0),MATCH("Groupe",Potentials!$A$1:$O$1,0))=$A$2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,MATCH(AM748,Potentials!$A$1:$A$1000,0),MATCH("Groupe",Potentials!$A$1:$O$1,0))=$A$2,INDEX(Potentials!$A$1:$O$10000,MATCH(AM748,Potentials!$A$1:$A$1000,0),MATCH("Statut",Potentials!$A$1:$O$1,0))="9 - Perdu"),1,0))))</f>
      </c>
      <c r="AP748" s="47" t="str">
        <f>IF(AO748&lt;&gt;0,SUM($AO$4:AO748),0)</f>
      </c>
      <c r="AQ748" s="1"/>
      <c r="AR748" s="17"/>
      <c r="AT748" t="str">
        <f>IF(COUNTIF($AT$4:AT747,Potentials!B746)&gt;0,"",Potentials!B746)</f>
      </c>
      <c r="AU748" s="2" t="str">
        <f t="array" ref="AU748" aca="1" ca="1">IF($A$2="Tous",SUMPRODUCT((Potentials!$F$2:$F$2000)*(Potentials!$B$2:$B$2000=AT748)*(Potentials!$E$2:$E$2000&lt;&gt;"8 - Gagne")*(Potentials!$E$2:$E$2000&lt;&gt;"9 - Perdu")*(Potentials!$E$2:$E$2000&lt;&gt;"10 - Gele"))
+SUMPRODUCT((Potentials!$F$2:$F$2000=0)*(Potentials!$B$2:$B$2000=AT748)*(Potentials!$D$2:$D$2000)*(Potentials!$E$2:$E$2000&lt;&gt;"8 - Gagne")*(Potentials!$E$2:$E$2000&lt;&gt;"9 - Perdu")*(Potentials!$E$2:$E$2000&lt;&gt;"10 - Gele")),
SUMPRODUCT((Potentials!$F$2:$F$2000)*(Potentials!$B$2:$B$2000=AT748)*(Potentials!$E$2:$E$2000&lt;&gt;"8 - Gagne")*(Potentials!$E$2:$E$2000&lt;&gt;"9 - Perdu")*(Potentials!$E$2:$E$2000&lt;&gt;"10 - Gele")*(Potentials!$O$2:$O$2000=$A$2))
+SUMPRODUCT((Potentials!$F$2:$F$2000=0)*(Potentials!$B$2:$B$2000=AT748)*(Potentials!$D$2:$D$2000)*(Potentials!$E$2:$E$2000&lt;&gt;"8 - Gagne")*(Potentials!$E$2:$E$2000&lt;&gt;"9 - Perdu")*(Potentials!$E$2:$E$2000&lt;&gt;"10 - Gele")*(Potentials!$O$2:$O$2000=$A$2)))</f>
      </c>
      <c r="BA748" t="str">
        <f>Potentials!A746</f>
      </c>
      <c r="BB748" s="2" t="str">
        <f t="array" ref="BB748" aca="1" ca="1">IF($A$2="Tous",SUMPRODUCT((Potentials!$F$2:$F$2000)*(Potentials!$A$2:$A$2000=BA748)*(Potentials!$E$2:$E$2000&lt;&gt;"8 - Gagne")*(Potentials!$E$2:$E$2000&lt;&gt;"9 - Perdu")*(Potentials!$E$2:$E$2000&lt;&gt;"10 - Gele"))
+SUMPRODUCT((Potentials!$F$2:$F$2000=0)*(Potentials!$A$2:$A$2000=BA748)*(Potentials!$D$2:$D$2000)*(Potentials!$E$2:$E$2000&lt;&gt;"8 - Gagne")*(Potentials!$E$2:$E$2000&lt;&gt;"9 - Perdu")*(Potentials!$E$2:$E$2000&lt;&gt;"10 - Gele")),
SUMPRODUCT((Potentials!$F$2:$F$2000)*(Potentials!$A$2:$A$2000=BA748)*(Potentials!$E$2:$E$2000&lt;&gt;"8 - Gagne")*(Potentials!$E$2:$E$2000&lt;&gt;"9 - Perdu")*(Potentials!$E$2:$E$2000&lt;&gt;"10 - Gele")*(Potentials!$O$2:$O$2000=$A$2))
+SUMPRODUCT((Potentials!$F$2:$F$2000=0)*(Potentials!$A$2:$A$2000=BA748)*(Potentials!$D$2:$D$2000)*(Potentials!$E$2:$E$2000&lt;&gt;"8 - Gagne")*(Potentials!$E$2:$E$2000&lt;&gt;"9 - Perdu")*(Potentials!$E$2:$E$2000&lt;&gt;"10 - Gele")*(Potentials!$O$2:$O$2000=$A$2)))</f>
      </c>
    </row>
    <row r="749" spans="1:113">
      <c r="R749" t="str">
        <f>Potentials!A747</f>
      </c>
      <c r="S749" s="1" t="str">
        <f>Potentials!M747</f>
      </c>
      <c r="T749" s="47" t="str">
        <f>IF(INDEX(Potentials!$A$1:$O$1000,MATCH(R749,Potentials!$A$1:$A$1000,0),MATCH("Origine setup",Potentials!$A$1:$O$1,0))&lt;&gt;"",0,
IF($A$2="Tous",
IF(AND($R$2=0,$S$2=0,DATE(YEAR(S749),MONTH(S749),DAY(S749))&gt;=$O$6,(DATE(YEAR(S749),MONTH(S749),DAY(S749))&lt;=$O$3),LEFT(R749,3)="PRA"),1,
IF(AND($R$2&lt;&gt;0,$S$2&lt;&gt;0,DATE(YEAR(S749),MONTH(S749),DAY(S749))&gt;=$R$2,(DATE(YEAR(S749),MONTH(S749),DAY(S749))&lt;=$S$2),LEFT(R749,3)="PRA"),1,0)),
IF(AND($R$2=0,$S$2=0,DATE(YEAR(S749),MONTH(S749),DAY(S749))&gt;=$O$6,(DATE(YEAR(S749),MONTH(S749),DAY(S749))&lt;=$O$3),INDEX(Potentials!$A$1:$O$1000,MATCH(R749,Potentials!$A$1:$A$1000,0),MATCH("Groupe",Potentials!$A$1:$O$1,0))=$A$2,LEFT(R749,3)="PRA"),1,
IF(AND($R$2&lt;&gt;0,$S$2&lt;&gt;0,DATE(YEAR(S749),MONTH(S749),DAY(S749))&gt;=$R$2,(DATE(YEAR(S749),MONTH(S749),DAY(S749))&lt;=$S$2),INDEX(Potentials!$A$1:$O$1000,MATCH(R749,Potentials!$A$1:$A$1000,0),MATCH("Groupe",Potentials!$A$1:$O$1,0))=$A$2,LEFT(R749,3)="PRA"),1,0))))</f>
      </c>
      <c r="U749" s="47" t="str">
        <f>IF(T749&lt;&gt;0,SUM($T$4:T749),0)</f>
      </c>
      <c r="V749" s="1"/>
      <c r="W749" s="17"/>
      <c r="Y749" t="str">
        <f>Projects!A747</f>
      </c>
      <c r="Z749" s="1" t="str">
        <f>Projects!I747</f>
      </c>
      <c r="AA749" s="47" t="str">
        <f>IF($A$2="Tous",
IF(AND($Y$2=0,$Z$2=0,DATE(YEAR(Z749),MONTH(Z749),DAY(Z749))&gt;=$O$6,(DATE(YEAR(Z749),MONTH(Z749),DAY(Z749))&lt;=$O$3)),1,
IF(AND($Y$2&lt;&gt;0,$Z$2&lt;&gt;0,DATE(YEAR(Z749),MONTH(Z749),DAY(Z749))&gt;=$Y$2,(DATE(YEAR(Z749),MONTH(Z749),DAY(Z749))&lt;=$Z$2)),1,0)),
IF(AND($Y$2=0,$Z$2=0,DATE(YEAR(Z749),MONTH(Z749),DAY(Z749))&gt;=$O$6,(DATE(YEAR(Z749),MONTH(Z749),DAY(Z749))&lt;=$O$3),INDEX(Projects!$A$1:$O$1000,MATCH(Y749,Projects!$A$1:$A$1000,0),MATCH("Groupe",Projects!$A$1:$O$1,0))=$A$2),1,
IF(AND($Y$2&lt;&gt;0,$Z$2&lt;&gt;0,DATE(YEAR(Z749),MONTH(Z749),DAY(Z749))&gt;=$Y$2,(DATE(YEAR(Z749),MONTH(Z749),DAY(Z749))&lt;=$Z$2),INDEX(Projects!$A$1:$O$1000,MATCH(Y749,Projects!$A$1:$A$1000,0),MATCH("Groupe",Projects!$A$1:$O$1,0))=$A$2),1,0)))</f>
      </c>
      <c r="AB749" s="47" t="str">
        <f>IF(AA749&lt;&gt;0,SUM($AA$4:AA749),0)</f>
      </c>
      <c r="AC749" s="1"/>
      <c r="AD749" s="17"/>
      <c r="AF749" t="str">
        <f>Projects!A747</f>
      </c>
      <c r="AG749" s="1" t="str">
        <f>Projects!D747</f>
      </c>
      <c r="AH749" s="47" t="str">
        <f>IF($A$2="Tous",
IF(AND($AF$2=0,$AG$2=0,DATE(YEAR(AG749),MONTH(AG749),DAY(AG749))&gt;=$O$6,(DATE(YEAR(AG749),MONTH(AG749),DAY(AG749))&lt;=$O$3)),1,
IF(AND($AF$2&lt;&gt;0,$AG$2&lt;&gt;0,DATE(YEAR(AG749),MONTH(AG749),DAY(AG749))&gt;=$AF$2,(DATE(YEAR(AG749),MONTH(AG749),DAY(AG749))&lt;=$AG$2)),1,0)),
IF(AND($AF$2=0,$AG$2=0,DATE(YEAR(AG749),MONTH(AG749),DAY(AG749))&gt;=$O$6,(DATE(YEAR(AG749),MONTH(AG749),DAY(AG749))&lt;=$O$3),INDEX(Projects!$A$1:$O$1000,MATCH(AF749,Projects!$A$1:$A$1000,0),MATCH("Groupe",Projects!$A$1:$O$1,0))=$A$2),1,
IF(AND($AF$2&lt;&gt;0,$AG$2&lt;&gt;0,DATE(YEAR(AG749),MONTH(AG749),DAY(AG749))&gt;=$AF$2,(DATE(YEAR(AG749),MONTH(AG749),DAY(AG749))&lt;=$AG$2),INDEX(Projects!$A$1:$O$1000,MATCH(AF749,Projects!$A$1:$A$1000,0),MATCH("Groupe",Projects!$A$1:$O$1,0))=$A$2),1,0)))</f>
      </c>
      <c r="AI749" s="47" t="str">
        <f>IF(AH749&lt;&gt;0,SUM($AH$4:AH749),0)</f>
      </c>
      <c r="AJ749" s="1"/>
      <c r="AK749" s="17"/>
      <c r="AM749" t="str">
        <f>Potentials!A747</f>
      </c>
      <c r="AN749" s="1" t="str">
        <f>Potentials!L747</f>
      </c>
      <c r="AO749" s="47" t="str">
        <f>IF(INDEX(Potentials!$A$1:$O$1000,MATCH(R749,Potentials!$A$1:$A$1000,0),MATCH("Origine setup",Potentials!$A$1:$O$1,0))&lt;&gt;"",0,
IF($A$2="Tous",
IF(AND($AM$2=0,$AN$2=0,DATE(YEAR(AN749),MONTH(AN749),DAY(AN749))&gt;=$O$6,(DATE(YEAR(AN749),MONTH(AN749),DAY(AN749))&lt;=$O$3),INDEX(Potentials!$A$1:$O$10000,MATCH(AM749,Potentials!$A$1:$A$1000,0),MATCH("Statut",Potentials!$A$1:$O$1,0))="9 -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IF(AND($AM$2&lt;&gt;0,$AN$2&lt;&gt;0,DATE(YEAR(AN749),MONTH(AN749),DAY(AN749))&gt;=$AM$2,(DATE(YEAR(AN749),MONTH(AN749),DAY(AN749))&lt;=$AN$2),INDEX(Potentials!$A$1:$O$10000,MATCH(AM749,Potentials!$A$1:$A$1000,0),MATCH("Statut",Potentials!$A$1:$O$1,0))="9 - Perdu"),1,0)),
IF(AND($AM$2=0,$AN$2=0,DATE(YEAR(AN749),MONTH(AN749),DAY(AN749))&gt;=$O$6,(DATE(YEAR(AN749),MONTH(AN749),DAY(AN749))&lt;=$O$3),INDEX(Potentials!$A$1:$O$1000,MATCH(AM749,Potentials!$A$1:$A$1000,0),MATCH("Groupe",Potentials!$A$1:$O$1,0))=$A$2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,MATCH(AM749,Potentials!$A$1:$A$1000,0),MATCH("Groupe",Potentials!$A$1:$O$1,0))=$A$2,INDEX(Potentials!$A$1:$O$10000,MATCH(AM749,Potentials!$A$1:$A$1000,0),MATCH("Statut",Potentials!$A$1:$O$1,0))="9 - Perdu"),1,0))))</f>
      </c>
      <c r="AP749" s="47" t="str">
        <f>IF(AO749&lt;&gt;0,SUM($AO$4:AO749),0)</f>
      </c>
      <c r="AQ749" s="1"/>
      <c r="AR749" s="17"/>
      <c r="AT749" t="str">
        <f>IF(COUNTIF($AT$4:AT748,Potentials!B747)&gt;0,"",Potentials!B747)</f>
      </c>
      <c r="AU749" s="2" t="str">
        <f t="array" ref="AU749" aca="1" ca="1">IF($A$2="Tous",SUMPRODUCT((Potentials!$F$2:$F$2000)*(Potentials!$B$2:$B$2000=AT749)*(Potentials!$E$2:$E$2000&lt;&gt;"8 - Gagne")*(Potentials!$E$2:$E$2000&lt;&gt;"9 - Perdu")*(Potentials!$E$2:$E$2000&lt;&gt;"10 - Gele"))
+SUMPRODUCT((Potentials!$F$2:$F$2000=0)*(Potentials!$B$2:$B$2000=AT749)*(Potentials!$D$2:$D$2000)*(Potentials!$E$2:$E$2000&lt;&gt;"8 - Gagne")*(Potentials!$E$2:$E$2000&lt;&gt;"9 - Perdu")*(Potentials!$E$2:$E$2000&lt;&gt;"10 - Gele")),
SUMPRODUCT((Potentials!$F$2:$F$2000)*(Potentials!$B$2:$B$2000=AT749)*(Potentials!$E$2:$E$2000&lt;&gt;"8 - Gagne")*(Potentials!$E$2:$E$2000&lt;&gt;"9 - Perdu")*(Potentials!$E$2:$E$2000&lt;&gt;"10 - Gele")*(Potentials!$O$2:$O$2000=$A$2))
+SUMPRODUCT((Potentials!$F$2:$F$2000=0)*(Potentials!$B$2:$B$2000=AT749)*(Potentials!$D$2:$D$2000)*(Potentials!$E$2:$E$2000&lt;&gt;"8 - Gagne")*(Potentials!$E$2:$E$2000&lt;&gt;"9 - Perdu")*(Potentials!$E$2:$E$2000&lt;&gt;"10 - Gele")*(Potentials!$O$2:$O$2000=$A$2)))</f>
      </c>
      <c r="BA749" t="str">
        <f>Potentials!A747</f>
      </c>
      <c r="BB749" s="2" t="str">
        <f t="array" ref="BB749" aca="1" ca="1">IF($A$2="Tous",SUMPRODUCT((Potentials!$F$2:$F$2000)*(Potentials!$A$2:$A$2000=BA749)*(Potentials!$E$2:$E$2000&lt;&gt;"8 - Gagne")*(Potentials!$E$2:$E$2000&lt;&gt;"9 - Perdu")*(Potentials!$E$2:$E$2000&lt;&gt;"10 - Gele"))
+SUMPRODUCT((Potentials!$F$2:$F$2000=0)*(Potentials!$A$2:$A$2000=BA749)*(Potentials!$D$2:$D$2000)*(Potentials!$E$2:$E$2000&lt;&gt;"8 - Gagne")*(Potentials!$E$2:$E$2000&lt;&gt;"9 - Perdu")*(Potentials!$E$2:$E$2000&lt;&gt;"10 - Gele")),
SUMPRODUCT((Potentials!$F$2:$F$2000)*(Potentials!$A$2:$A$2000=BA749)*(Potentials!$E$2:$E$2000&lt;&gt;"8 - Gagne")*(Potentials!$E$2:$E$2000&lt;&gt;"9 - Perdu")*(Potentials!$E$2:$E$2000&lt;&gt;"10 - Gele")*(Potentials!$O$2:$O$2000=$A$2))
+SUMPRODUCT((Potentials!$F$2:$F$2000=0)*(Potentials!$A$2:$A$2000=BA749)*(Potentials!$D$2:$D$2000)*(Potentials!$E$2:$E$2000&lt;&gt;"8 - Gagne")*(Potentials!$E$2:$E$2000&lt;&gt;"9 - Perdu")*(Potentials!$E$2:$E$2000&lt;&gt;"10 - Gele")*(Potentials!$O$2:$O$2000=$A$2)))</f>
      </c>
    </row>
    <row r="750" spans="1:113">
      <c r="R750" t="str">
        <f>Potentials!A748</f>
      </c>
      <c r="S750" s="1" t="str">
        <f>Potentials!M748</f>
      </c>
      <c r="T750" s="47" t="str">
        <f>IF(INDEX(Potentials!$A$1:$O$1000,MATCH(R750,Potentials!$A$1:$A$1000,0),MATCH("Origine setup",Potentials!$A$1:$O$1,0))&lt;&gt;"",0,
IF($A$2="Tous",
IF(AND($R$2=0,$S$2=0,DATE(YEAR(S750),MONTH(S750),DAY(S750))&gt;=$O$6,(DATE(YEAR(S750),MONTH(S750),DAY(S750))&lt;=$O$3),LEFT(R750,3)="PRA"),1,
IF(AND($R$2&lt;&gt;0,$S$2&lt;&gt;0,DATE(YEAR(S750),MONTH(S750),DAY(S750))&gt;=$R$2,(DATE(YEAR(S750),MONTH(S750),DAY(S750))&lt;=$S$2),LEFT(R750,3)="PRA"),1,0)),
IF(AND($R$2=0,$S$2=0,DATE(YEAR(S750),MONTH(S750),DAY(S750))&gt;=$O$6,(DATE(YEAR(S750),MONTH(S750),DAY(S750))&lt;=$O$3),INDEX(Potentials!$A$1:$O$1000,MATCH(R750,Potentials!$A$1:$A$1000,0),MATCH("Groupe",Potentials!$A$1:$O$1,0))=$A$2,LEFT(R750,3)="PRA"),1,
IF(AND($R$2&lt;&gt;0,$S$2&lt;&gt;0,DATE(YEAR(S750),MONTH(S750),DAY(S750))&gt;=$R$2,(DATE(YEAR(S750),MONTH(S750),DAY(S750))&lt;=$S$2),INDEX(Potentials!$A$1:$O$1000,MATCH(R750,Potentials!$A$1:$A$1000,0),MATCH("Groupe",Potentials!$A$1:$O$1,0))=$A$2,LEFT(R750,3)="PRA"),1,0))))</f>
      </c>
      <c r="U750" s="47" t="str">
        <f>IF(T750&lt;&gt;0,SUM($T$4:T750),0)</f>
      </c>
      <c r="V750" s="1"/>
      <c r="W750" s="17"/>
      <c r="Y750" t="str">
        <f>Projects!A748</f>
      </c>
      <c r="Z750" s="1" t="str">
        <f>Projects!I748</f>
      </c>
      <c r="AA750" s="47" t="str">
        <f>IF($A$2="Tous",
IF(AND($Y$2=0,$Z$2=0,DATE(YEAR(Z750),MONTH(Z750),DAY(Z750))&gt;=$O$6,(DATE(YEAR(Z750),MONTH(Z750),DAY(Z750))&lt;=$O$3)),1,
IF(AND($Y$2&lt;&gt;0,$Z$2&lt;&gt;0,DATE(YEAR(Z750),MONTH(Z750),DAY(Z750))&gt;=$Y$2,(DATE(YEAR(Z750),MONTH(Z750),DAY(Z750))&lt;=$Z$2)),1,0)),
IF(AND($Y$2=0,$Z$2=0,DATE(YEAR(Z750),MONTH(Z750),DAY(Z750))&gt;=$O$6,(DATE(YEAR(Z750),MONTH(Z750),DAY(Z750))&lt;=$O$3),INDEX(Projects!$A$1:$O$1000,MATCH(Y750,Projects!$A$1:$A$1000,0),MATCH("Groupe",Projects!$A$1:$O$1,0))=$A$2),1,
IF(AND($Y$2&lt;&gt;0,$Z$2&lt;&gt;0,DATE(YEAR(Z750),MONTH(Z750),DAY(Z750))&gt;=$Y$2,(DATE(YEAR(Z750),MONTH(Z750),DAY(Z750))&lt;=$Z$2),INDEX(Projects!$A$1:$O$1000,MATCH(Y750,Projects!$A$1:$A$1000,0),MATCH("Groupe",Projects!$A$1:$O$1,0))=$A$2),1,0)))</f>
      </c>
      <c r="AB750" s="47" t="str">
        <f>IF(AA750&lt;&gt;0,SUM($AA$4:AA750),0)</f>
      </c>
      <c r="AC750" s="1"/>
      <c r="AD750" s="17"/>
      <c r="AF750" t="str">
        <f>Projects!A748</f>
      </c>
      <c r="AG750" s="1" t="str">
        <f>Projects!D748</f>
      </c>
      <c r="AH750" s="47" t="str">
        <f>IF($A$2="Tous",
IF(AND($AF$2=0,$AG$2=0,DATE(YEAR(AG750),MONTH(AG750),DAY(AG750))&gt;=$O$6,(DATE(YEAR(AG750),MONTH(AG750),DAY(AG750))&lt;=$O$3)),1,
IF(AND($AF$2&lt;&gt;0,$AG$2&lt;&gt;0,DATE(YEAR(AG750),MONTH(AG750),DAY(AG750))&gt;=$AF$2,(DATE(YEAR(AG750),MONTH(AG750),DAY(AG750))&lt;=$AG$2)),1,0)),
IF(AND($AF$2=0,$AG$2=0,DATE(YEAR(AG750),MONTH(AG750),DAY(AG750))&gt;=$O$6,(DATE(YEAR(AG750),MONTH(AG750),DAY(AG750))&lt;=$O$3),INDEX(Projects!$A$1:$O$1000,MATCH(AF750,Projects!$A$1:$A$1000,0),MATCH("Groupe",Projects!$A$1:$O$1,0))=$A$2),1,
IF(AND($AF$2&lt;&gt;0,$AG$2&lt;&gt;0,DATE(YEAR(AG750),MONTH(AG750),DAY(AG750))&gt;=$AF$2,(DATE(YEAR(AG750),MONTH(AG750),DAY(AG750))&lt;=$AG$2),INDEX(Projects!$A$1:$O$1000,MATCH(AF750,Projects!$A$1:$A$1000,0),MATCH("Groupe",Projects!$A$1:$O$1,0))=$A$2),1,0)))</f>
      </c>
      <c r="AI750" s="47" t="str">
        <f>IF(AH750&lt;&gt;0,SUM($AH$4:AH750),0)</f>
      </c>
      <c r="AJ750" s="1"/>
      <c r="AK750" s="17"/>
      <c r="AM750" t="str">
        <f>Potentials!A748</f>
      </c>
      <c r="AN750" s="1" t="str">
        <f>Potentials!L748</f>
      </c>
      <c r="AO750" s="47" t="str">
        <f>IF(INDEX(Potentials!$A$1:$O$1000,MATCH(R750,Potentials!$A$1:$A$1000,0),MATCH("Origine setup",Potentials!$A$1:$O$1,0))&lt;&gt;"",0,
IF($A$2="Tous",
IF(AND($AM$2=0,$AN$2=0,DATE(YEAR(AN750),MONTH(AN750),DAY(AN750))&gt;=$O$6,(DATE(YEAR(AN750),MONTH(AN750),DAY(AN750))&lt;=$O$3),INDEX(Potentials!$A$1:$O$10000,MATCH(AM750,Potentials!$A$1:$A$1000,0),MATCH("Statut",Potentials!$A$1:$O$1,0))="9 -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IF(AND($AM$2&lt;&gt;0,$AN$2&lt;&gt;0,DATE(YEAR(AN750),MONTH(AN750),DAY(AN750))&gt;=$AM$2,(DATE(YEAR(AN750),MONTH(AN750),DAY(AN750))&lt;=$AN$2),INDEX(Potentials!$A$1:$O$10000,MATCH(AM750,Potentials!$A$1:$A$1000,0),MATCH("Statut",Potentials!$A$1:$O$1,0))="9 - Perdu"),1,0)),
IF(AND($AM$2=0,$AN$2=0,DATE(YEAR(AN750),MONTH(AN750),DAY(AN750))&gt;=$O$6,(DATE(YEAR(AN750),MONTH(AN750),DAY(AN750))&lt;=$O$3),INDEX(Potentials!$A$1:$O$1000,MATCH(AM750,Potentials!$A$1:$A$1000,0),MATCH("Groupe",Potentials!$A$1:$O$1,0))=$A$2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,MATCH(AM750,Potentials!$A$1:$A$1000,0),MATCH("Groupe",Potentials!$A$1:$O$1,0))=$A$2,INDEX(Potentials!$A$1:$O$10000,MATCH(AM750,Potentials!$A$1:$A$1000,0),MATCH("Statut",Potentials!$A$1:$O$1,0))="9 - Perdu"),1,0))))</f>
      </c>
      <c r="AP750" s="47" t="str">
        <f>IF(AO750&lt;&gt;0,SUM($AO$4:AO750),0)</f>
      </c>
      <c r="AQ750" s="1"/>
      <c r="AR750" s="17"/>
      <c r="AT750" t="str">
        <f>IF(COUNTIF($AT$4:AT749,Potentials!B748)&gt;0,"",Potentials!B748)</f>
      </c>
      <c r="AU750" s="2" t="str">
        <f t="array" ref="AU750" aca="1" ca="1">IF($A$2="Tous",SUMPRODUCT((Potentials!$F$2:$F$2000)*(Potentials!$B$2:$B$2000=AT750)*(Potentials!$E$2:$E$2000&lt;&gt;"8 - Gagne")*(Potentials!$E$2:$E$2000&lt;&gt;"9 - Perdu")*(Potentials!$E$2:$E$2000&lt;&gt;"10 - Gele"))
+SUMPRODUCT((Potentials!$F$2:$F$2000=0)*(Potentials!$B$2:$B$2000=AT750)*(Potentials!$D$2:$D$2000)*(Potentials!$E$2:$E$2000&lt;&gt;"8 - Gagne")*(Potentials!$E$2:$E$2000&lt;&gt;"9 - Perdu")*(Potentials!$E$2:$E$2000&lt;&gt;"10 - Gele")),
SUMPRODUCT((Potentials!$F$2:$F$2000)*(Potentials!$B$2:$B$2000=AT750)*(Potentials!$E$2:$E$2000&lt;&gt;"8 - Gagne")*(Potentials!$E$2:$E$2000&lt;&gt;"9 - Perdu")*(Potentials!$E$2:$E$2000&lt;&gt;"10 - Gele")*(Potentials!$O$2:$O$2000=$A$2))
+SUMPRODUCT((Potentials!$F$2:$F$2000=0)*(Potentials!$B$2:$B$2000=AT750)*(Potentials!$D$2:$D$2000)*(Potentials!$E$2:$E$2000&lt;&gt;"8 - Gagne")*(Potentials!$E$2:$E$2000&lt;&gt;"9 - Perdu")*(Potentials!$E$2:$E$2000&lt;&gt;"10 - Gele")*(Potentials!$O$2:$O$2000=$A$2)))</f>
      </c>
      <c r="BA750" t="str">
        <f>Potentials!A748</f>
      </c>
      <c r="BB750" s="2" t="str">
        <f t="array" ref="BB750" aca="1" ca="1">IF($A$2="Tous",SUMPRODUCT((Potentials!$F$2:$F$2000)*(Potentials!$A$2:$A$2000=BA750)*(Potentials!$E$2:$E$2000&lt;&gt;"8 - Gagne")*(Potentials!$E$2:$E$2000&lt;&gt;"9 - Perdu")*(Potentials!$E$2:$E$2000&lt;&gt;"10 - Gele"))
+SUMPRODUCT((Potentials!$F$2:$F$2000=0)*(Potentials!$A$2:$A$2000=BA750)*(Potentials!$D$2:$D$2000)*(Potentials!$E$2:$E$2000&lt;&gt;"8 - Gagne")*(Potentials!$E$2:$E$2000&lt;&gt;"9 - Perdu")*(Potentials!$E$2:$E$2000&lt;&gt;"10 - Gele")),
SUMPRODUCT((Potentials!$F$2:$F$2000)*(Potentials!$A$2:$A$2000=BA750)*(Potentials!$E$2:$E$2000&lt;&gt;"8 - Gagne")*(Potentials!$E$2:$E$2000&lt;&gt;"9 - Perdu")*(Potentials!$E$2:$E$2000&lt;&gt;"10 - Gele")*(Potentials!$O$2:$O$2000=$A$2))
+SUMPRODUCT((Potentials!$F$2:$F$2000=0)*(Potentials!$A$2:$A$2000=BA750)*(Potentials!$D$2:$D$2000)*(Potentials!$E$2:$E$2000&lt;&gt;"8 - Gagne")*(Potentials!$E$2:$E$2000&lt;&gt;"9 - Perdu")*(Potentials!$E$2:$E$2000&lt;&gt;"10 - Gele")*(Potentials!$O$2:$O$2000=$A$2)))</f>
      </c>
    </row>
    <row r="751" spans="1:113">
      <c r="R751" t="str">
        <f>Potentials!A749</f>
      </c>
      <c r="S751" s="1" t="str">
        <f>Potentials!M749</f>
      </c>
      <c r="T751" s="47" t="str">
        <f>IF(INDEX(Potentials!$A$1:$O$1000,MATCH(R751,Potentials!$A$1:$A$1000,0),MATCH("Origine setup",Potentials!$A$1:$O$1,0))&lt;&gt;"",0,
IF($A$2="Tous",
IF(AND($R$2=0,$S$2=0,DATE(YEAR(S751),MONTH(S751),DAY(S751))&gt;=$O$6,(DATE(YEAR(S751),MONTH(S751),DAY(S751))&lt;=$O$3),LEFT(R751,3)="PRA"),1,
IF(AND($R$2&lt;&gt;0,$S$2&lt;&gt;0,DATE(YEAR(S751),MONTH(S751),DAY(S751))&gt;=$R$2,(DATE(YEAR(S751),MONTH(S751),DAY(S751))&lt;=$S$2),LEFT(R751,3)="PRA"),1,0)),
IF(AND($R$2=0,$S$2=0,DATE(YEAR(S751),MONTH(S751),DAY(S751))&gt;=$O$6,(DATE(YEAR(S751),MONTH(S751),DAY(S751))&lt;=$O$3),INDEX(Potentials!$A$1:$O$1000,MATCH(R751,Potentials!$A$1:$A$1000,0),MATCH("Groupe",Potentials!$A$1:$O$1,0))=$A$2,LEFT(R751,3)="PRA"),1,
IF(AND($R$2&lt;&gt;0,$S$2&lt;&gt;0,DATE(YEAR(S751),MONTH(S751),DAY(S751))&gt;=$R$2,(DATE(YEAR(S751),MONTH(S751),DAY(S751))&lt;=$S$2),INDEX(Potentials!$A$1:$O$1000,MATCH(R751,Potentials!$A$1:$A$1000,0),MATCH("Groupe",Potentials!$A$1:$O$1,0))=$A$2,LEFT(R751,3)="PRA"),1,0))))</f>
      </c>
      <c r="U751" s="47" t="str">
        <f>IF(T751&lt;&gt;0,SUM($T$4:T751),0)</f>
      </c>
      <c r="V751" s="1"/>
      <c r="W751" s="17"/>
      <c r="Y751" t="str">
        <f>Projects!A749</f>
      </c>
      <c r="Z751" s="1" t="str">
        <f>Projects!I749</f>
      </c>
      <c r="AA751" s="47" t="str">
        <f>IF($A$2="Tous",
IF(AND($Y$2=0,$Z$2=0,DATE(YEAR(Z751),MONTH(Z751),DAY(Z751))&gt;=$O$6,(DATE(YEAR(Z751),MONTH(Z751),DAY(Z751))&lt;=$O$3)),1,
IF(AND($Y$2&lt;&gt;0,$Z$2&lt;&gt;0,DATE(YEAR(Z751),MONTH(Z751),DAY(Z751))&gt;=$Y$2,(DATE(YEAR(Z751),MONTH(Z751),DAY(Z751))&lt;=$Z$2)),1,0)),
IF(AND($Y$2=0,$Z$2=0,DATE(YEAR(Z751),MONTH(Z751),DAY(Z751))&gt;=$O$6,(DATE(YEAR(Z751),MONTH(Z751),DAY(Z751))&lt;=$O$3),INDEX(Projects!$A$1:$O$1000,MATCH(Y751,Projects!$A$1:$A$1000,0),MATCH("Groupe",Projects!$A$1:$O$1,0))=$A$2),1,
IF(AND($Y$2&lt;&gt;0,$Z$2&lt;&gt;0,DATE(YEAR(Z751),MONTH(Z751),DAY(Z751))&gt;=$Y$2,(DATE(YEAR(Z751),MONTH(Z751),DAY(Z751))&lt;=$Z$2),INDEX(Projects!$A$1:$O$1000,MATCH(Y751,Projects!$A$1:$A$1000,0),MATCH("Groupe",Projects!$A$1:$O$1,0))=$A$2),1,0)))</f>
      </c>
      <c r="AB751" s="47" t="str">
        <f>IF(AA751&lt;&gt;0,SUM($AA$4:AA751),0)</f>
      </c>
      <c r="AC751" s="1"/>
      <c r="AD751" s="17"/>
      <c r="AF751" t="str">
        <f>Projects!A749</f>
      </c>
      <c r="AG751" s="1" t="str">
        <f>Projects!D749</f>
      </c>
      <c r="AH751" s="47" t="str">
        <f>IF($A$2="Tous",
IF(AND($AF$2=0,$AG$2=0,DATE(YEAR(AG751),MONTH(AG751),DAY(AG751))&gt;=$O$6,(DATE(YEAR(AG751),MONTH(AG751),DAY(AG751))&lt;=$O$3)),1,
IF(AND($AF$2&lt;&gt;0,$AG$2&lt;&gt;0,DATE(YEAR(AG751),MONTH(AG751),DAY(AG751))&gt;=$AF$2,(DATE(YEAR(AG751),MONTH(AG751),DAY(AG751))&lt;=$AG$2)),1,0)),
IF(AND($AF$2=0,$AG$2=0,DATE(YEAR(AG751),MONTH(AG751),DAY(AG751))&gt;=$O$6,(DATE(YEAR(AG751),MONTH(AG751),DAY(AG751))&lt;=$O$3),INDEX(Projects!$A$1:$O$1000,MATCH(AF751,Projects!$A$1:$A$1000,0),MATCH("Groupe",Projects!$A$1:$O$1,0))=$A$2),1,
IF(AND($AF$2&lt;&gt;0,$AG$2&lt;&gt;0,DATE(YEAR(AG751),MONTH(AG751),DAY(AG751))&gt;=$AF$2,(DATE(YEAR(AG751),MONTH(AG751),DAY(AG751))&lt;=$AG$2),INDEX(Projects!$A$1:$O$1000,MATCH(AF751,Projects!$A$1:$A$1000,0),MATCH("Groupe",Projects!$A$1:$O$1,0))=$A$2),1,0)))</f>
      </c>
      <c r="AI751" s="47" t="str">
        <f>IF(AH751&lt;&gt;0,SUM($AH$4:AH751),0)</f>
      </c>
      <c r="AJ751" s="1"/>
      <c r="AK751" s="17"/>
      <c r="AM751" t="str">
        <f>Potentials!A749</f>
      </c>
      <c r="AN751" s="1" t="str">
        <f>Potentials!L749</f>
      </c>
      <c r="AO751" s="47" t="str">
        <f>IF(INDEX(Potentials!$A$1:$O$1000,MATCH(R751,Potentials!$A$1:$A$1000,0),MATCH("Origine setup",Potentials!$A$1:$O$1,0))&lt;&gt;"",0,
IF($A$2="Tous",
IF(AND($AM$2=0,$AN$2=0,DATE(YEAR(AN751),MONTH(AN751),DAY(AN751))&gt;=$O$6,(DATE(YEAR(AN751),MONTH(AN751),DAY(AN751))&lt;=$O$3),INDEX(Potentials!$A$1:$O$10000,MATCH(AM751,Potentials!$A$1:$A$1000,0),MATCH("Statut",Potentials!$A$1:$O$1,0))="9 -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IF(AND($AM$2&lt;&gt;0,$AN$2&lt;&gt;0,DATE(YEAR(AN751),MONTH(AN751),DAY(AN751))&gt;=$AM$2,(DATE(YEAR(AN751),MONTH(AN751),DAY(AN751))&lt;=$AN$2),INDEX(Potentials!$A$1:$O$10000,MATCH(AM751,Potentials!$A$1:$A$1000,0),MATCH("Statut",Potentials!$A$1:$O$1,0))="9 - Perdu"),1,0)),
IF(AND($AM$2=0,$AN$2=0,DATE(YEAR(AN751),MONTH(AN751),DAY(AN751))&gt;=$O$6,(DATE(YEAR(AN751),MONTH(AN751),DAY(AN751))&lt;=$O$3),INDEX(Potentials!$A$1:$O$1000,MATCH(AM751,Potentials!$A$1:$A$1000,0),MATCH("Groupe",Potentials!$A$1:$O$1,0))=$A$2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,MATCH(AM751,Potentials!$A$1:$A$1000,0),MATCH("Groupe",Potentials!$A$1:$O$1,0))=$A$2,INDEX(Potentials!$A$1:$O$10000,MATCH(AM751,Potentials!$A$1:$A$1000,0),MATCH("Statut",Potentials!$A$1:$O$1,0))="9 - Perdu"),1,0))))</f>
      </c>
      <c r="AP751" s="47" t="str">
        <f>IF(AO751&lt;&gt;0,SUM($AO$4:AO751),0)</f>
      </c>
      <c r="AQ751" s="1"/>
      <c r="AR751" s="17"/>
      <c r="AT751" t="str">
        <f>IF(COUNTIF($AT$4:AT750,Potentials!B749)&gt;0,"",Potentials!B749)</f>
      </c>
      <c r="AU751" s="2" t="str">
        <f t="array" ref="AU751" aca="1" ca="1">IF($A$2="Tous",SUMPRODUCT((Potentials!$F$2:$F$2000)*(Potentials!$B$2:$B$2000=AT751)*(Potentials!$E$2:$E$2000&lt;&gt;"8 - Gagne")*(Potentials!$E$2:$E$2000&lt;&gt;"9 - Perdu")*(Potentials!$E$2:$E$2000&lt;&gt;"10 - Gele"))
+SUMPRODUCT((Potentials!$F$2:$F$2000=0)*(Potentials!$B$2:$B$2000=AT751)*(Potentials!$D$2:$D$2000)*(Potentials!$E$2:$E$2000&lt;&gt;"8 - Gagne")*(Potentials!$E$2:$E$2000&lt;&gt;"9 - Perdu")*(Potentials!$E$2:$E$2000&lt;&gt;"10 - Gele")),
SUMPRODUCT((Potentials!$F$2:$F$2000)*(Potentials!$B$2:$B$2000=AT751)*(Potentials!$E$2:$E$2000&lt;&gt;"8 - Gagne")*(Potentials!$E$2:$E$2000&lt;&gt;"9 - Perdu")*(Potentials!$E$2:$E$2000&lt;&gt;"10 - Gele")*(Potentials!$O$2:$O$2000=$A$2))
+SUMPRODUCT((Potentials!$F$2:$F$2000=0)*(Potentials!$B$2:$B$2000=AT751)*(Potentials!$D$2:$D$2000)*(Potentials!$E$2:$E$2000&lt;&gt;"8 - Gagne")*(Potentials!$E$2:$E$2000&lt;&gt;"9 - Perdu")*(Potentials!$E$2:$E$2000&lt;&gt;"10 - Gele")*(Potentials!$O$2:$O$2000=$A$2)))</f>
      </c>
      <c r="BA751" t="str">
        <f>Potentials!A749</f>
      </c>
      <c r="BB751" s="2" t="str">
        <f t="array" ref="BB751" aca="1" ca="1">IF($A$2="Tous",SUMPRODUCT((Potentials!$F$2:$F$2000)*(Potentials!$A$2:$A$2000=BA751)*(Potentials!$E$2:$E$2000&lt;&gt;"8 - Gagne")*(Potentials!$E$2:$E$2000&lt;&gt;"9 - Perdu")*(Potentials!$E$2:$E$2000&lt;&gt;"10 - Gele"))
+SUMPRODUCT((Potentials!$F$2:$F$2000=0)*(Potentials!$A$2:$A$2000=BA751)*(Potentials!$D$2:$D$2000)*(Potentials!$E$2:$E$2000&lt;&gt;"8 - Gagne")*(Potentials!$E$2:$E$2000&lt;&gt;"9 - Perdu")*(Potentials!$E$2:$E$2000&lt;&gt;"10 - Gele")),
SUMPRODUCT((Potentials!$F$2:$F$2000)*(Potentials!$A$2:$A$2000=BA751)*(Potentials!$E$2:$E$2000&lt;&gt;"8 - Gagne")*(Potentials!$E$2:$E$2000&lt;&gt;"9 - Perdu")*(Potentials!$E$2:$E$2000&lt;&gt;"10 - Gele")*(Potentials!$O$2:$O$2000=$A$2))
+SUMPRODUCT((Potentials!$F$2:$F$2000=0)*(Potentials!$A$2:$A$2000=BA751)*(Potentials!$D$2:$D$2000)*(Potentials!$E$2:$E$2000&lt;&gt;"8 - Gagne")*(Potentials!$E$2:$E$2000&lt;&gt;"9 - Perdu")*(Potentials!$E$2:$E$2000&lt;&gt;"10 - Gele")*(Potentials!$O$2:$O$2000=$A$2)))</f>
      </c>
    </row>
    <row r="752" spans="1:113">
      <c r="R752" t="str">
        <f>Potentials!A750</f>
      </c>
      <c r="S752" s="1" t="str">
        <f>Potentials!M750</f>
      </c>
      <c r="T752" s="47" t="str">
        <f>IF(INDEX(Potentials!$A$1:$O$1000,MATCH(R752,Potentials!$A$1:$A$1000,0),MATCH("Origine setup",Potentials!$A$1:$O$1,0))&lt;&gt;"",0,
IF($A$2="Tous",
IF(AND($R$2=0,$S$2=0,DATE(YEAR(S752),MONTH(S752),DAY(S752))&gt;=$O$6,(DATE(YEAR(S752),MONTH(S752),DAY(S752))&lt;=$O$3),LEFT(R752,3)="PRA"),1,
IF(AND($R$2&lt;&gt;0,$S$2&lt;&gt;0,DATE(YEAR(S752),MONTH(S752),DAY(S752))&gt;=$R$2,(DATE(YEAR(S752),MONTH(S752),DAY(S752))&lt;=$S$2),LEFT(R752,3)="PRA"),1,0)),
IF(AND($R$2=0,$S$2=0,DATE(YEAR(S752),MONTH(S752),DAY(S752))&gt;=$O$6,(DATE(YEAR(S752),MONTH(S752),DAY(S752))&lt;=$O$3),INDEX(Potentials!$A$1:$O$1000,MATCH(R752,Potentials!$A$1:$A$1000,0),MATCH("Groupe",Potentials!$A$1:$O$1,0))=$A$2,LEFT(R752,3)="PRA"),1,
IF(AND($R$2&lt;&gt;0,$S$2&lt;&gt;0,DATE(YEAR(S752),MONTH(S752),DAY(S752))&gt;=$R$2,(DATE(YEAR(S752),MONTH(S752),DAY(S752))&lt;=$S$2),INDEX(Potentials!$A$1:$O$1000,MATCH(R752,Potentials!$A$1:$A$1000,0),MATCH("Groupe",Potentials!$A$1:$O$1,0))=$A$2,LEFT(R752,3)="PRA"),1,0))))</f>
      </c>
      <c r="U752" s="47" t="str">
        <f>IF(T752&lt;&gt;0,SUM($T$4:T752),0)</f>
      </c>
      <c r="V752" s="1"/>
      <c r="W752" s="17"/>
      <c r="Y752" t="str">
        <f>Projects!A750</f>
      </c>
      <c r="Z752" s="1" t="str">
        <f>Projects!I750</f>
      </c>
      <c r="AA752" s="47" t="str">
        <f>IF($A$2="Tous",
IF(AND($Y$2=0,$Z$2=0,DATE(YEAR(Z752),MONTH(Z752),DAY(Z752))&gt;=$O$6,(DATE(YEAR(Z752),MONTH(Z752),DAY(Z752))&lt;=$O$3)),1,
IF(AND($Y$2&lt;&gt;0,$Z$2&lt;&gt;0,DATE(YEAR(Z752),MONTH(Z752),DAY(Z752))&gt;=$Y$2,(DATE(YEAR(Z752),MONTH(Z752),DAY(Z752))&lt;=$Z$2)),1,0)),
IF(AND($Y$2=0,$Z$2=0,DATE(YEAR(Z752),MONTH(Z752),DAY(Z752))&gt;=$O$6,(DATE(YEAR(Z752),MONTH(Z752),DAY(Z752))&lt;=$O$3),INDEX(Projects!$A$1:$O$1000,MATCH(Y752,Projects!$A$1:$A$1000,0),MATCH("Groupe",Projects!$A$1:$O$1,0))=$A$2),1,
IF(AND($Y$2&lt;&gt;0,$Z$2&lt;&gt;0,DATE(YEAR(Z752),MONTH(Z752),DAY(Z752))&gt;=$Y$2,(DATE(YEAR(Z752),MONTH(Z752),DAY(Z752))&lt;=$Z$2),INDEX(Projects!$A$1:$O$1000,MATCH(Y752,Projects!$A$1:$A$1000,0),MATCH("Groupe",Projects!$A$1:$O$1,0))=$A$2),1,0)))</f>
      </c>
      <c r="AB752" s="47" t="str">
        <f>IF(AA752&lt;&gt;0,SUM($AA$4:AA752),0)</f>
      </c>
      <c r="AC752" s="1"/>
      <c r="AD752" s="17"/>
      <c r="AF752" t="str">
        <f>Projects!A750</f>
      </c>
      <c r="AG752" s="1" t="str">
        <f>Projects!D750</f>
      </c>
      <c r="AH752" s="47" t="str">
        <f>IF($A$2="Tous",
IF(AND($AF$2=0,$AG$2=0,DATE(YEAR(AG752),MONTH(AG752),DAY(AG752))&gt;=$O$6,(DATE(YEAR(AG752),MONTH(AG752),DAY(AG752))&lt;=$O$3)),1,
IF(AND($AF$2&lt;&gt;0,$AG$2&lt;&gt;0,DATE(YEAR(AG752),MONTH(AG752),DAY(AG752))&gt;=$AF$2,(DATE(YEAR(AG752),MONTH(AG752),DAY(AG752))&lt;=$AG$2)),1,0)),
IF(AND($AF$2=0,$AG$2=0,DATE(YEAR(AG752),MONTH(AG752),DAY(AG752))&gt;=$O$6,(DATE(YEAR(AG752),MONTH(AG752),DAY(AG752))&lt;=$O$3),INDEX(Projects!$A$1:$O$1000,MATCH(AF752,Projects!$A$1:$A$1000,0),MATCH("Groupe",Projects!$A$1:$O$1,0))=$A$2),1,
IF(AND($AF$2&lt;&gt;0,$AG$2&lt;&gt;0,DATE(YEAR(AG752),MONTH(AG752),DAY(AG752))&gt;=$AF$2,(DATE(YEAR(AG752),MONTH(AG752),DAY(AG752))&lt;=$AG$2),INDEX(Projects!$A$1:$O$1000,MATCH(AF752,Projects!$A$1:$A$1000,0),MATCH("Groupe",Projects!$A$1:$O$1,0))=$A$2),1,0)))</f>
      </c>
      <c r="AI752" s="47" t="str">
        <f>IF(AH752&lt;&gt;0,SUM($AH$4:AH752),0)</f>
      </c>
      <c r="AJ752" s="1"/>
      <c r="AK752" s="17"/>
      <c r="AM752" t="str">
        <f>Potentials!A750</f>
      </c>
      <c r="AN752" s="1" t="str">
        <f>Potentials!L750</f>
      </c>
      <c r="AO752" s="47" t="str">
        <f>IF(INDEX(Potentials!$A$1:$O$1000,MATCH(R752,Potentials!$A$1:$A$1000,0),MATCH("Origine setup",Potentials!$A$1:$O$1,0))&lt;&gt;"",0,
IF($A$2="Tous",
IF(AND($AM$2=0,$AN$2=0,DATE(YEAR(AN752),MONTH(AN752),DAY(AN752))&gt;=$O$6,(DATE(YEAR(AN752),MONTH(AN752),DAY(AN752))&lt;=$O$3),INDEX(Potentials!$A$1:$O$10000,MATCH(AM752,Potentials!$A$1:$A$1000,0),MATCH("Statut",Potentials!$A$1:$O$1,0))="9 -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IF(AND($AM$2&lt;&gt;0,$AN$2&lt;&gt;0,DATE(YEAR(AN752),MONTH(AN752),DAY(AN752))&gt;=$AM$2,(DATE(YEAR(AN752),MONTH(AN752),DAY(AN752))&lt;=$AN$2),INDEX(Potentials!$A$1:$O$10000,MATCH(AM752,Potentials!$A$1:$A$1000,0),MATCH("Statut",Potentials!$A$1:$O$1,0))="9 - Perdu"),1,0)),
IF(AND($AM$2=0,$AN$2=0,DATE(YEAR(AN752),MONTH(AN752),DAY(AN752))&gt;=$O$6,(DATE(YEAR(AN752),MONTH(AN752),DAY(AN752))&lt;=$O$3),INDEX(Potentials!$A$1:$O$1000,MATCH(AM752,Potentials!$A$1:$A$1000,0),MATCH("Groupe",Potentials!$A$1:$O$1,0))=$A$2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,MATCH(AM752,Potentials!$A$1:$A$1000,0),MATCH("Groupe",Potentials!$A$1:$O$1,0))=$A$2,INDEX(Potentials!$A$1:$O$10000,MATCH(AM752,Potentials!$A$1:$A$1000,0),MATCH("Statut",Potentials!$A$1:$O$1,0))="9 - Perdu"),1,0))))</f>
      </c>
      <c r="AP752" s="47" t="str">
        <f>IF(AO752&lt;&gt;0,SUM($AO$4:AO752),0)</f>
      </c>
      <c r="AQ752" s="1"/>
      <c r="AR752" s="17"/>
      <c r="AT752" t="str">
        <f>IF(COUNTIF($AT$4:AT751,Potentials!B750)&gt;0,"",Potentials!B750)</f>
      </c>
      <c r="AU752" s="2" t="str">
        <f t="array" ref="AU752" aca="1" ca="1">IF($A$2="Tous",SUMPRODUCT((Potentials!$F$2:$F$2000)*(Potentials!$B$2:$B$2000=AT752)*(Potentials!$E$2:$E$2000&lt;&gt;"8 - Gagne")*(Potentials!$E$2:$E$2000&lt;&gt;"9 - Perdu")*(Potentials!$E$2:$E$2000&lt;&gt;"10 - Gele"))
+SUMPRODUCT((Potentials!$F$2:$F$2000=0)*(Potentials!$B$2:$B$2000=AT752)*(Potentials!$D$2:$D$2000)*(Potentials!$E$2:$E$2000&lt;&gt;"8 - Gagne")*(Potentials!$E$2:$E$2000&lt;&gt;"9 - Perdu")*(Potentials!$E$2:$E$2000&lt;&gt;"10 - Gele")),
SUMPRODUCT((Potentials!$F$2:$F$2000)*(Potentials!$B$2:$B$2000=AT752)*(Potentials!$E$2:$E$2000&lt;&gt;"8 - Gagne")*(Potentials!$E$2:$E$2000&lt;&gt;"9 - Perdu")*(Potentials!$E$2:$E$2000&lt;&gt;"10 - Gele")*(Potentials!$O$2:$O$2000=$A$2))
+SUMPRODUCT((Potentials!$F$2:$F$2000=0)*(Potentials!$B$2:$B$2000=AT752)*(Potentials!$D$2:$D$2000)*(Potentials!$E$2:$E$2000&lt;&gt;"8 - Gagne")*(Potentials!$E$2:$E$2000&lt;&gt;"9 - Perdu")*(Potentials!$E$2:$E$2000&lt;&gt;"10 - Gele")*(Potentials!$O$2:$O$2000=$A$2)))</f>
      </c>
      <c r="BA752" t="str">
        <f>Potentials!A750</f>
      </c>
      <c r="BB752" s="2" t="str">
        <f t="array" ref="BB752" aca="1" ca="1">IF($A$2="Tous",SUMPRODUCT((Potentials!$F$2:$F$2000)*(Potentials!$A$2:$A$2000=BA752)*(Potentials!$E$2:$E$2000&lt;&gt;"8 - Gagne")*(Potentials!$E$2:$E$2000&lt;&gt;"9 - Perdu")*(Potentials!$E$2:$E$2000&lt;&gt;"10 - Gele"))
+SUMPRODUCT((Potentials!$F$2:$F$2000=0)*(Potentials!$A$2:$A$2000=BA752)*(Potentials!$D$2:$D$2000)*(Potentials!$E$2:$E$2000&lt;&gt;"8 - Gagne")*(Potentials!$E$2:$E$2000&lt;&gt;"9 - Perdu")*(Potentials!$E$2:$E$2000&lt;&gt;"10 - Gele")),
SUMPRODUCT((Potentials!$F$2:$F$2000)*(Potentials!$A$2:$A$2000=BA752)*(Potentials!$E$2:$E$2000&lt;&gt;"8 - Gagne")*(Potentials!$E$2:$E$2000&lt;&gt;"9 - Perdu")*(Potentials!$E$2:$E$2000&lt;&gt;"10 - Gele")*(Potentials!$O$2:$O$2000=$A$2))
+SUMPRODUCT((Potentials!$F$2:$F$2000=0)*(Potentials!$A$2:$A$2000=BA752)*(Potentials!$D$2:$D$2000)*(Potentials!$E$2:$E$2000&lt;&gt;"8 - Gagne")*(Potentials!$E$2:$E$2000&lt;&gt;"9 - Perdu")*(Potentials!$E$2:$E$2000&lt;&gt;"10 - Gele")*(Potentials!$O$2:$O$2000=$A$2)))</f>
      </c>
    </row>
    <row r="753" spans="1:113">
      <c r="R753" t="str">
        <f>Potentials!A751</f>
      </c>
      <c r="S753" s="1" t="str">
        <f>Potentials!M751</f>
      </c>
      <c r="T753" s="47" t="str">
        <f>IF(INDEX(Potentials!$A$1:$O$1000,MATCH(R753,Potentials!$A$1:$A$1000,0),MATCH("Origine setup",Potentials!$A$1:$O$1,0))&lt;&gt;"",0,
IF($A$2="Tous",
IF(AND($R$2=0,$S$2=0,DATE(YEAR(S753),MONTH(S753),DAY(S753))&gt;=$O$6,(DATE(YEAR(S753),MONTH(S753),DAY(S753))&lt;=$O$3),LEFT(R753,3)="PRA"),1,
IF(AND($R$2&lt;&gt;0,$S$2&lt;&gt;0,DATE(YEAR(S753),MONTH(S753),DAY(S753))&gt;=$R$2,(DATE(YEAR(S753),MONTH(S753),DAY(S753))&lt;=$S$2),LEFT(R753,3)="PRA"),1,0)),
IF(AND($R$2=0,$S$2=0,DATE(YEAR(S753),MONTH(S753),DAY(S753))&gt;=$O$6,(DATE(YEAR(S753),MONTH(S753),DAY(S753))&lt;=$O$3),INDEX(Potentials!$A$1:$O$1000,MATCH(R753,Potentials!$A$1:$A$1000,0),MATCH("Groupe",Potentials!$A$1:$O$1,0))=$A$2,LEFT(R753,3)="PRA"),1,
IF(AND($R$2&lt;&gt;0,$S$2&lt;&gt;0,DATE(YEAR(S753),MONTH(S753),DAY(S753))&gt;=$R$2,(DATE(YEAR(S753),MONTH(S753),DAY(S753))&lt;=$S$2),INDEX(Potentials!$A$1:$O$1000,MATCH(R753,Potentials!$A$1:$A$1000,0),MATCH("Groupe",Potentials!$A$1:$O$1,0))=$A$2,LEFT(R753,3)="PRA"),1,0))))</f>
      </c>
      <c r="U753" s="47" t="str">
        <f>IF(T753&lt;&gt;0,SUM($T$4:T753),0)</f>
      </c>
      <c r="V753" s="1"/>
      <c r="W753" s="17"/>
      <c r="Y753" t="str">
        <f>Projects!A751</f>
      </c>
      <c r="Z753" s="1" t="str">
        <f>Projects!I751</f>
      </c>
      <c r="AA753" s="47" t="str">
        <f>IF($A$2="Tous",
IF(AND($Y$2=0,$Z$2=0,DATE(YEAR(Z753),MONTH(Z753),DAY(Z753))&gt;=$O$6,(DATE(YEAR(Z753),MONTH(Z753),DAY(Z753))&lt;=$O$3)),1,
IF(AND($Y$2&lt;&gt;0,$Z$2&lt;&gt;0,DATE(YEAR(Z753),MONTH(Z753),DAY(Z753))&gt;=$Y$2,(DATE(YEAR(Z753),MONTH(Z753),DAY(Z753))&lt;=$Z$2)),1,0)),
IF(AND($Y$2=0,$Z$2=0,DATE(YEAR(Z753),MONTH(Z753),DAY(Z753))&gt;=$O$6,(DATE(YEAR(Z753),MONTH(Z753),DAY(Z753))&lt;=$O$3),INDEX(Projects!$A$1:$O$1000,MATCH(Y753,Projects!$A$1:$A$1000,0),MATCH("Groupe",Projects!$A$1:$O$1,0))=$A$2),1,
IF(AND($Y$2&lt;&gt;0,$Z$2&lt;&gt;0,DATE(YEAR(Z753),MONTH(Z753),DAY(Z753))&gt;=$Y$2,(DATE(YEAR(Z753),MONTH(Z753),DAY(Z753))&lt;=$Z$2),INDEX(Projects!$A$1:$O$1000,MATCH(Y753,Projects!$A$1:$A$1000,0),MATCH("Groupe",Projects!$A$1:$O$1,0))=$A$2),1,0)))</f>
      </c>
      <c r="AB753" s="47" t="str">
        <f>IF(AA753&lt;&gt;0,SUM($AA$4:AA753),0)</f>
      </c>
      <c r="AC753" s="1"/>
      <c r="AD753" s="17"/>
      <c r="AF753" t="str">
        <f>Projects!A751</f>
      </c>
      <c r="AG753" s="1" t="str">
        <f>Projects!D751</f>
      </c>
      <c r="AH753" s="47" t="str">
        <f>IF($A$2="Tous",
IF(AND($AF$2=0,$AG$2=0,DATE(YEAR(AG753),MONTH(AG753),DAY(AG753))&gt;=$O$6,(DATE(YEAR(AG753),MONTH(AG753),DAY(AG753))&lt;=$O$3)),1,
IF(AND($AF$2&lt;&gt;0,$AG$2&lt;&gt;0,DATE(YEAR(AG753),MONTH(AG753),DAY(AG753))&gt;=$AF$2,(DATE(YEAR(AG753),MONTH(AG753),DAY(AG753))&lt;=$AG$2)),1,0)),
IF(AND($AF$2=0,$AG$2=0,DATE(YEAR(AG753),MONTH(AG753),DAY(AG753))&gt;=$O$6,(DATE(YEAR(AG753),MONTH(AG753),DAY(AG753))&lt;=$O$3),INDEX(Projects!$A$1:$O$1000,MATCH(AF753,Projects!$A$1:$A$1000,0),MATCH("Groupe",Projects!$A$1:$O$1,0))=$A$2),1,
IF(AND($AF$2&lt;&gt;0,$AG$2&lt;&gt;0,DATE(YEAR(AG753),MONTH(AG753),DAY(AG753))&gt;=$AF$2,(DATE(YEAR(AG753),MONTH(AG753),DAY(AG753))&lt;=$AG$2),INDEX(Projects!$A$1:$O$1000,MATCH(AF753,Projects!$A$1:$A$1000,0),MATCH("Groupe",Projects!$A$1:$O$1,0))=$A$2),1,0)))</f>
      </c>
      <c r="AI753" s="47" t="str">
        <f>IF(AH753&lt;&gt;0,SUM($AH$4:AH753),0)</f>
      </c>
      <c r="AJ753" s="1"/>
      <c r="AK753" s="17"/>
      <c r="AM753" t="str">
        <f>Potentials!A751</f>
      </c>
      <c r="AN753" s="1" t="str">
        <f>Potentials!L751</f>
      </c>
      <c r="AO753" s="47" t="str">
        <f>IF(INDEX(Potentials!$A$1:$O$1000,MATCH(R753,Potentials!$A$1:$A$1000,0),MATCH("Origine setup",Potentials!$A$1:$O$1,0))&lt;&gt;"",0,
IF($A$2="Tous",
IF(AND($AM$2=0,$AN$2=0,DATE(YEAR(AN753),MONTH(AN753),DAY(AN753))&gt;=$O$6,(DATE(YEAR(AN753),MONTH(AN753),DAY(AN753))&lt;=$O$3),INDEX(Potentials!$A$1:$O$10000,MATCH(AM753,Potentials!$A$1:$A$1000,0),MATCH("Statut",Potentials!$A$1:$O$1,0))="9 -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IF(AND($AM$2&lt;&gt;0,$AN$2&lt;&gt;0,DATE(YEAR(AN753),MONTH(AN753),DAY(AN753))&gt;=$AM$2,(DATE(YEAR(AN753),MONTH(AN753),DAY(AN753))&lt;=$AN$2),INDEX(Potentials!$A$1:$O$10000,MATCH(AM753,Potentials!$A$1:$A$1000,0),MATCH("Statut",Potentials!$A$1:$O$1,0))="9 - Perdu"),1,0)),
IF(AND($AM$2=0,$AN$2=0,DATE(YEAR(AN753),MONTH(AN753),DAY(AN753))&gt;=$O$6,(DATE(YEAR(AN753),MONTH(AN753),DAY(AN753))&lt;=$O$3),INDEX(Potentials!$A$1:$O$1000,MATCH(AM753,Potentials!$A$1:$A$1000,0),MATCH("Groupe",Potentials!$A$1:$O$1,0))=$A$2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,MATCH(AM753,Potentials!$A$1:$A$1000,0),MATCH("Groupe",Potentials!$A$1:$O$1,0))=$A$2,INDEX(Potentials!$A$1:$O$10000,MATCH(AM753,Potentials!$A$1:$A$1000,0),MATCH("Statut",Potentials!$A$1:$O$1,0))="9 - Perdu"),1,0))))</f>
      </c>
      <c r="AP753" s="47" t="str">
        <f>IF(AO753&lt;&gt;0,SUM($AO$4:AO753),0)</f>
      </c>
      <c r="AQ753" s="1"/>
      <c r="AR753" s="17"/>
      <c r="AT753" t="str">
        <f>IF(COUNTIF($AT$4:AT752,Potentials!B751)&gt;0,"",Potentials!B751)</f>
      </c>
      <c r="AU753" s="2" t="str">
        <f t="array" ref="AU753" aca="1" ca="1">IF($A$2="Tous",SUMPRODUCT((Potentials!$F$2:$F$2000)*(Potentials!$B$2:$B$2000=AT753)*(Potentials!$E$2:$E$2000&lt;&gt;"8 - Gagne")*(Potentials!$E$2:$E$2000&lt;&gt;"9 - Perdu")*(Potentials!$E$2:$E$2000&lt;&gt;"10 - Gele"))
+SUMPRODUCT((Potentials!$F$2:$F$2000=0)*(Potentials!$B$2:$B$2000=AT753)*(Potentials!$D$2:$D$2000)*(Potentials!$E$2:$E$2000&lt;&gt;"8 - Gagne")*(Potentials!$E$2:$E$2000&lt;&gt;"9 - Perdu")*(Potentials!$E$2:$E$2000&lt;&gt;"10 - Gele")),
SUMPRODUCT((Potentials!$F$2:$F$2000)*(Potentials!$B$2:$B$2000=AT753)*(Potentials!$E$2:$E$2000&lt;&gt;"8 - Gagne")*(Potentials!$E$2:$E$2000&lt;&gt;"9 - Perdu")*(Potentials!$E$2:$E$2000&lt;&gt;"10 - Gele")*(Potentials!$O$2:$O$2000=$A$2))
+SUMPRODUCT((Potentials!$F$2:$F$2000=0)*(Potentials!$B$2:$B$2000=AT753)*(Potentials!$D$2:$D$2000)*(Potentials!$E$2:$E$2000&lt;&gt;"8 - Gagne")*(Potentials!$E$2:$E$2000&lt;&gt;"9 - Perdu")*(Potentials!$E$2:$E$2000&lt;&gt;"10 - Gele")*(Potentials!$O$2:$O$2000=$A$2)))</f>
      </c>
      <c r="BA753" t="str">
        <f>Potentials!A751</f>
      </c>
      <c r="BB753" s="2" t="str">
        <f t="array" ref="BB753" aca="1" ca="1">IF($A$2="Tous",SUMPRODUCT((Potentials!$F$2:$F$2000)*(Potentials!$A$2:$A$2000=BA753)*(Potentials!$E$2:$E$2000&lt;&gt;"8 - Gagne")*(Potentials!$E$2:$E$2000&lt;&gt;"9 - Perdu")*(Potentials!$E$2:$E$2000&lt;&gt;"10 - Gele"))
+SUMPRODUCT((Potentials!$F$2:$F$2000=0)*(Potentials!$A$2:$A$2000=BA753)*(Potentials!$D$2:$D$2000)*(Potentials!$E$2:$E$2000&lt;&gt;"8 - Gagne")*(Potentials!$E$2:$E$2000&lt;&gt;"9 - Perdu")*(Potentials!$E$2:$E$2000&lt;&gt;"10 - Gele")),
SUMPRODUCT((Potentials!$F$2:$F$2000)*(Potentials!$A$2:$A$2000=BA753)*(Potentials!$E$2:$E$2000&lt;&gt;"8 - Gagne")*(Potentials!$E$2:$E$2000&lt;&gt;"9 - Perdu")*(Potentials!$E$2:$E$2000&lt;&gt;"10 - Gele")*(Potentials!$O$2:$O$2000=$A$2))
+SUMPRODUCT((Potentials!$F$2:$F$2000=0)*(Potentials!$A$2:$A$2000=BA753)*(Potentials!$D$2:$D$2000)*(Potentials!$E$2:$E$2000&lt;&gt;"8 - Gagne")*(Potentials!$E$2:$E$2000&lt;&gt;"9 - Perdu")*(Potentials!$E$2:$E$2000&lt;&gt;"10 - Gele")*(Potentials!$O$2:$O$2000=$A$2)))</f>
      </c>
    </row>
    <row r="754" spans="1:113">
      <c r="R754" t="str">
        <f>Potentials!A752</f>
      </c>
      <c r="S754" s="1" t="str">
        <f>Potentials!M752</f>
      </c>
      <c r="T754" s="47" t="str">
        <f>IF(INDEX(Potentials!$A$1:$O$1000,MATCH(R754,Potentials!$A$1:$A$1000,0),MATCH("Origine setup",Potentials!$A$1:$O$1,0))&lt;&gt;"",0,
IF($A$2="Tous",
IF(AND($R$2=0,$S$2=0,DATE(YEAR(S754),MONTH(S754),DAY(S754))&gt;=$O$6,(DATE(YEAR(S754),MONTH(S754),DAY(S754))&lt;=$O$3),LEFT(R754,3)="PRA"),1,
IF(AND($R$2&lt;&gt;0,$S$2&lt;&gt;0,DATE(YEAR(S754),MONTH(S754),DAY(S754))&gt;=$R$2,(DATE(YEAR(S754),MONTH(S754),DAY(S754))&lt;=$S$2),LEFT(R754,3)="PRA"),1,0)),
IF(AND($R$2=0,$S$2=0,DATE(YEAR(S754),MONTH(S754),DAY(S754))&gt;=$O$6,(DATE(YEAR(S754),MONTH(S754),DAY(S754))&lt;=$O$3),INDEX(Potentials!$A$1:$O$1000,MATCH(R754,Potentials!$A$1:$A$1000,0),MATCH("Groupe",Potentials!$A$1:$O$1,0))=$A$2,LEFT(R754,3)="PRA"),1,
IF(AND($R$2&lt;&gt;0,$S$2&lt;&gt;0,DATE(YEAR(S754),MONTH(S754),DAY(S754))&gt;=$R$2,(DATE(YEAR(S754),MONTH(S754),DAY(S754))&lt;=$S$2),INDEX(Potentials!$A$1:$O$1000,MATCH(R754,Potentials!$A$1:$A$1000,0),MATCH("Groupe",Potentials!$A$1:$O$1,0))=$A$2,LEFT(R754,3)="PRA"),1,0))))</f>
      </c>
      <c r="U754" s="47" t="str">
        <f>IF(T754&lt;&gt;0,SUM($T$4:T754),0)</f>
      </c>
      <c r="V754" s="1"/>
      <c r="W754" s="17"/>
      <c r="Y754" t="str">
        <f>Projects!A752</f>
      </c>
      <c r="Z754" s="1" t="str">
        <f>Projects!I752</f>
      </c>
      <c r="AA754" s="47" t="str">
        <f>IF($A$2="Tous",
IF(AND($Y$2=0,$Z$2=0,DATE(YEAR(Z754),MONTH(Z754),DAY(Z754))&gt;=$O$6,(DATE(YEAR(Z754),MONTH(Z754),DAY(Z754))&lt;=$O$3)),1,
IF(AND($Y$2&lt;&gt;0,$Z$2&lt;&gt;0,DATE(YEAR(Z754),MONTH(Z754),DAY(Z754))&gt;=$Y$2,(DATE(YEAR(Z754),MONTH(Z754),DAY(Z754))&lt;=$Z$2)),1,0)),
IF(AND($Y$2=0,$Z$2=0,DATE(YEAR(Z754),MONTH(Z754),DAY(Z754))&gt;=$O$6,(DATE(YEAR(Z754),MONTH(Z754),DAY(Z754))&lt;=$O$3),INDEX(Projects!$A$1:$O$1000,MATCH(Y754,Projects!$A$1:$A$1000,0),MATCH("Groupe",Projects!$A$1:$O$1,0))=$A$2),1,
IF(AND($Y$2&lt;&gt;0,$Z$2&lt;&gt;0,DATE(YEAR(Z754),MONTH(Z754),DAY(Z754))&gt;=$Y$2,(DATE(YEAR(Z754),MONTH(Z754),DAY(Z754))&lt;=$Z$2),INDEX(Projects!$A$1:$O$1000,MATCH(Y754,Projects!$A$1:$A$1000,0),MATCH("Groupe",Projects!$A$1:$O$1,0))=$A$2),1,0)))</f>
      </c>
      <c r="AB754" s="47" t="str">
        <f>IF(AA754&lt;&gt;0,SUM($AA$4:AA754),0)</f>
      </c>
      <c r="AC754" s="1"/>
      <c r="AD754" s="17"/>
      <c r="AF754" t="str">
        <f>Projects!A752</f>
      </c>
      <c r="AG754" s="1" t="str">
        <f>Projects!D752</f>
      </c>
      <c r="AH754" s="47" t="str">
        <f>IF($A$2="Tous",
IF(AND($AF$2=0,$AG$2=0,DATE(YEAR(AG754),MONTH(AG754),DAY(AG754))&gt;=$O$6,(DATE(YEAR(AG754),MONTH(AG754),DAY(AG754))&lt;=$O$3)),1,
IF(AND($AF$2&lt;&gt;0,$AG$2&lt;&gt;0,DATE(YEAR(AG754),MONTH(AG754),DAY(AG754))&gt;=$AF$2,(DATE(YEAR(AG754),MONTH(AG754),DAY(AG754))&lt;=$AG$2)),1,0)),
IF(AND($AF$2=0,$AG$2=0,DATE(YEAR(AG754),MONTH(AG754),DAY(AG754))&gt;=$O$6,(DATE(YEAR(AG754),MONTH(AG754),DAY(AG754))&lt;=$O$3),INDEX(Projects!$A$1:$O$1000,MATCH(AF754,Projects!$A$1:$A$1000,0),MATCH("Groupe",Projects!$A$1:$O$1,0))=$A$2),1,
IF(AND($AF$2&lt;&gt;0,$AG$2&lt;&gt;0,DATE(YEAR(AG754),MONTH(AG754),DAY(AG754))&gt;=$AF$2,(DATE(YEAR(AG754),MONTH(AG754),DAY(AG754))&lt;=$AG$2),INDEX(Projects!$A$1:$O$1000,MATCH(AF754,Projects!$A$1:$A$1000,0),MATCH("Groupe",Projects!$A$1:$O$1,0))=$A$2),1,0)))</f>
      </c>
      <c r="AI754" s="47" t="str">
        <f>IF(AH754&lt;&gt;0,SUM($AH$4:AH754),0)</f>
      </c>
      <c r="AJ754" s="1"/>
      <c r="AK754" s="17"/>
      <c r="AM754" t="str">
        <f>Potentials!A752</f>
      </c>
      <c r="AN754" s="1" t="str">
        <f>Potentials!L752</f>
      </c>
      <c r="AO754" s="47" t="str">
        <f>IF(INDEX(Potentials!$A$1:$O$1000,MATCH(R754,Potentials!$A$1:$A$1000,0),MATCH("Origine setup",Potentials!$A$1:$O$1,0))&lt;&gt;"",0,
IF($A$2="Tous",
IF(AND($AM$2=0,$AN$2=0,DATE(YEAR(AN754),MONTH(AN754),DAY(AN754))&gt;=$O$6,(DATE(YEAR(AN754),MONTH(AN754),DAY(AN754))&lt;=$O$3),INDEX(Potentials!$A$1:$O$10000,MATCH(AM754,Potentials!$A$1:$A$1000,0),MATCH("Statut",Potentials!$A$1:$O$1,0))="9 -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IF(AND($AM$2&lt;&gt;0,$AN$2&lt;&gt;0,DATE(YEAR(AN754),MONTH(AN754),DAY(AN754))&gt;=$AM$2,(DATE(YEAR(AN754),MONTH(AN754),DAY(AN754))&lt;=$AN$2),INDEX(Potentials!$A$1:$O$10000,MATCH(AM754,Potentials!$A$1:$A$1000,0),MATCH("Statut",Potentials!$A$1:$O$1,0))="9 - Perdu"),1,0)),
IF(AND($AM$2=0,$AN$2=0,DATE(YEAR(AN754),MONTH(AN754),DAY(AN754))&gt;=$O$6,(DATE(YEAR(AN754),MONTH(AN754),DAY(AN754))&lt;=$O$3),INDEX(Potentials!$A$1:$O$1000,MATCH(AM754,Potentials!$A$1:$A$1000,0),MATCH("Groupe",Potentials!$A$1:$O$1,0))=$A$2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,MATCH(AM754,Potentials!$A$1:$A$1000,0),MATCH("Groupe",Potentials!$A$1:$O$1,0))=$A$2,INDEX(Potentials!$A$1:$O$10000,MATCH(AM754,Potentials!$A$1:$A$1000,0),MATCH("Statut",Potentials!$A$1:$O$1,0))="9 - Perdu"),1,0))))</f>
      </c>
      <c r="AP754" s="47" t="str">
        <f>IF(AO754&lt;&gt;0,SUM($AO$4:AO754),0)</f>
      </c>
      <c r="AQ754" s="1"/>
      <c r="AR754" s="17"/>
      <c r="AT754" t="str">
        <f>IF(COUNTIF($AT$4:AT753,Potentials!B752)&gt;0,"",Potentials!B752)</f>
      </c>
      <c r="AU754" s="2" t="str">
        <f t="array" ref="AU754" aca="1" ca="1">IF($A$2="Tous",SUMPRODUCT((Potentials!$F$2:$F$2000)*(Potentials!$B$2:$B$2000=AT754)*(Potentials!$E$2:$E$2000&lt;&gt;"8 - Gagne")*(Potentials!$E$2:$E$2000&lt;&gt;"9 - Perdu")*(Potentials!$E$2:$E$2000&lt;&gt;"10 - Gele"))
+SUMPRODUCT((Potentials!$F$2:$F$2000=0)*(Potentials!$B$2:$B$2000=AT754)*(Potentials!$D$2:$D$2000)*(Potentials!$E$2:$E$2000&lt;&gt;"8 - Gagne")*(Potentials!$E$2:$E$2000&lt;&gt;"9 - Perdu")*(Potentials!$E$2:$E$2000&lt;&gt;"10 - Gele")),
SUMPRODUCT((Potentials!$F$2:$F$2000)*(Potentials!$B$2:$B$2000=AT754)*(Potentials!$E$2:$E$2000&lt;&gt;"8 - Gagne")*(Potentials!$E$2:$E$2000&lt;&gt;"9 - Perdu")*(Potentials!$E$2:$E$2000&lt;&gt;"10 - Gele")*(Potentials!$O$2:$O$2000=$A$2))
+SUMPRODUCT((Potentials!$F$2:$F$2000=0)*(Potentials!$B$2:$B$2000=AT754)*(Potentials!$D$2:$D$2000)*(Potentials!$E$2:$E$2000&lt;&gt;"8 - Gagne")*(Potentials!$E$2:$E$2000&lt;&gt;"9 - Perdu")*(Potentials!$E$2:$E$2000&lt;&gt;"10 - Gele")*(Potentials!$O$2:$O$2000=$A$2)))</f>
      </c>
      <c r="BA754" t="str">
        <f>Potentials!A752</f>
      </c>
      <c r="BB754" s="2" t="str">
        <f t="array" ref="BB754" aca="1" ca="1">IF($A$2="Tous",SUMPRODUCT((Potentials!$F$2:$F$2000)*(Potentials!$A$2:$A$2000=BA754)*(Potentials!$E$2:$E$2000&lt;&gt;"8 - Gagne")*(Potentials!$E$2:$E$2000&lt;&gt;"9 - Perdu")*(Potentials!$E$2:$E$2000&lt;&gt;"10 - Gele"))
+SUMPRODUCT((Potentials!$F$2:$F$2000=0)*(Potentials!$A$2:$A$2000=BA754)*(Potentials!$D$2:$D$2000)*(Potentials!$E$2:$E$2000&lt;&gt;"8 - Gagne")*(Potentials!$E$2:$E$2000&lt;&gt;"9 - Perdu")*(Potentials!$E$2:$E$2000&lt;&gt;"10 - Gele")),
SUMPRODUCT((Potentials!$F$2:$F$2000)*(Potentials!$A$2:$A$2000=BA754)*(Potentials!$E$2:$E$2000&lt;&gt;"8 - Gagne")*(Potentials!$E$2:$E$2000&lt;&gt;"9 - Perdu")*(Potentials!$E$2:$E$2000&lt;&gt;"10 - Gele")*(Potentials!$O$2:$O$2000=$A$2))
+SUMPRODUCT((Potentials!$F$2:$F$2000=0)*(Potentials!$A$2:$A$2000=BA754)*(Potentials!$D$2:$D$2000)*(Potentials!$E$2:$E$2000&lt;&gt;"8 - Gagne")*(Potentials!$E$2:$E$2000&lt;&gt;"9 - Perdu")*(Potentials!$E$2:$E$2000&lt;&gt;"10 - Gele")*(Potentials!$O$2:$O$2000=$A$2)))</f>
      </c>
    </row>
    <row r="755" spans="1:113">
      <c r="R755" t="str">
        <f>Potentials!A753</f>
      </c>
      <c r="S755" s="1" t="str">
        <f>Potentials!M753</f>
      </c>
      <c r="T755" s="47" t="str">
        <f>IF(INDEX(Potentials!$A$1:$O$1000,MATCH(R755,Potentials!$A$1:$A$1000,0),MATCH("Origine setup",Potentials!$A$1:$O$1,0))&lt;&gt;"",0,
IF($A$2="Tous",
IF(AND($R$2=0,$S$2=0,DATE(YEAR(S755),MONTH(S755),DAY(S755))&gt;=$O$6,(DATE(YEAR(S755),MONTH(S755),DAY(S755))&lt;=$O$3),LEFT(R755,3)="PRA"),1,
IF(AND($R$2&lt;&gt;0,$S$2&lt;&gt;0,DATE(YEAR(S755),MONTH(S755),DAY(S755))&gt;=$R$2,(DATE(YEAR(S755),MONTH(S755),DAY(S755))&lt;=$S$2),LEFT(R755,3)="PRA"),1,0)),
IF(AND($R$2=0,$S$2=0,DATE(YEAR(S755),MONTH(S755),DAY(S755))&gt;=$O$6,(DATE(YEAR(S755),MONTH(S755),DAY(S755))&lt;=$O$3),INDEX(Potentials!$A$1:$O$1000,MATCH(R755,Potentials!$A$1:$A$1000,0),MATCH("Groupe",Potentials!$A$1:$O$1,0))=$A$2,LEFT(R755,3)="PRA"),1,
IF(AND($R$2&lt;&gt;0,$S$2&lt;&gt;0,DATE(YEAR(S755),MONTH(S755),DAY(S755))&gt;=$R$2,(DATE(YEAR(S755),MONTH(S755),DAY(S755))&lt;=$S$2),INDEX(Potentials!$A$1:$O$1000,MATCH(R755,Potentials!$A$1:$A$1000,0),MATCH("Groupe",Potentials!$A$1:$O$1,0))=$A$2,LEFT(R755,3)="PRA"),1,0))))</f>
      </c>
      <c r="U755" s="47" t="str">
        <f>IF(T755&lt;&gt;0,SUM($T$4:T755),0)</f>
      </c>
      <c r="V755" s="1"/>
      <c r="W755" s="17"/>
      <c r="Y755" t="str">
        <f>Projects!A753</f>
      </c>
      <c r="Z755" s="1" t="str">
        <f>Projects!I753</f>
      </c>
      <c r="AA755" s="47" t="str">
        <f>IF($A$2="Tous",
IF(AND($Y$2=0,$Z$2=0,DATE(YEAR(Z755),MONTH(Z755),DAY(Z755))&gt;=$O$6,(DATE(YEAR(Z755),MONTH(Z755),DAY(Z755))&lt;=$O$3)),1,
IF(AND($Y$2&lt;&gt;0,$Z$2&lt;&gt;0,DATE(YEAR(Z755),MONTH(Z755),DAY(Z755))&gt;=$Y$2,(DATE(YEAR(Z755),MONTH(Z755),DAY(Z755))&lt;=$Z$2)),1,0)),
IF(AND($Y$2=0,$Z$2=0,DATE(YEAR(Z755),MONTH(Z755),DAY(Z755))&gt;=$O$6,(DATE(YEAR(Z755),MONTH(Z755),DAY(Z755))&lt;=$O$3),INDEX(Projects!$A$1:$O$1000,MATCH(Y755,Projects!$A$1:$A$1000,0),MATCH("Groupe",Projects!$A$1:$O$1,0))=$A$2),1,
IF(AND($Y$2&lt;&gt;0,$Z$2&lt;&gt;0,DATE(YEAR(Z755),MONTH(Z755),DAY(Z755))&gt;=$Y$2,(DATE(YEAR(Z755),MONTH(Z755),DAY(Z755))&lt;=$Z$2),INDEX(Projects!$A$1:$O$1000,MATCH(Y755,Projects!$A$1:$A$1000,0),MATCH("Groupe",Projects!$A$1:$O$1,0))=$A$2),1,0)))</f>
      </c>
      <c r="AB755" s="47" t="str">
        <f>IF(AA755&lt;&gt;0,SUM($AA$4:AA755),0)</f>
      </c>
      <c r="AC755" s="1"/>
      <c r="AD755" s="17"/>
      <c r="AF755" t="str">
        <f>Projects!A753</f>
      </c>
      <c r="AG755" s="1" t="str">
        <f>Projects!D753</f>
      </c>
      <c r="AH755" s="47" t="str">
        <f>IF($A$2="Tous",
IF(AND($AF$2=0,$AG$2=0,DATE(YEAR(AG755),MONTH(AG755),DAY(AG755))&gt;=$O$6,(DATE(YEAR(AG755),MONTH(AG755),DAY(AG755))&lt;=$O$3)),1,
IF(AND($AF$2&lt;&gt;0,$AG$2&lt;&gt;0,DATE(YEAR(AG755),MONTH(AG755),DAY(AG755))&gt;=$AF$2,(DATE(YEAR(AG755),MONTH(AG755),DAY(AG755))&lt;=$AG$2)),1,0)),
IF(AND($AF$2=0,$AG$2=0,DATE(YEAR(AG755),MONTH(AG755),DAY(AG755))&gt;=$O$6,(DATE(YEAR(AG755),MONTH(AG755),DAY(AG755))&lt;=$O$3),INDEX(Projects!$A$1:$O$1000,MATCH(AF755,Projects!$A$1:$A$1000,0),MATCH("Groupe",Projects!$A$1:$O$1,0))=$A$2),1,
IF(AND($AF$2&lt;&gt;0,$AG$2&lt;&gt;0,DATE(YEAR(AG755),MONTH(AG755),DAY(AG755))&gt;=$AF$2,(DATE(YEAR(AG755),MONTH(AG755),DAY(AG755))&lt;=$AG$2),INDEX(Projects!$A$1:$O$1000,MATCH(AF755,Projects!$A$1:$A$1000,0),MATCH("Groupe",Projects!$A$1:$O$1,0))=$A$2),1,0)))</f>
      </c>
      <c r="AI755" s="47" t="str">
        <f>IF(AH755&lt;&gt;0,SUM($AH$4:AH755),0)</f>
      </c>
      <c r="AJ755" s="1"/>
      <c r="AK755" s="17"/>
      <c r="AM755" t="str">
        <f>Potentials!A753</f>
      </c>
      <c r="AN755" s="1" t="str">
        <f>Potentials!L753</f>
      </c>
      <c r="AO755" s="47" t="str">
        <f>IF(INDEX(Potentials!$A$1:$O$1000,MATCH(R755,Potentials!$A$1:$A$1000,0),MATCH("Origine setup",Potentials!$A$1:$O$1,0))&lt;&gt;"",0,
IF($A$2="Tous",
IF(AND($AM$2=0,$AN$2=0,DATE(YEAR(AN755),MONTH(AN755),DAY(AN755))&gt;=$O$6,(DATE(YEAR(AN755),MONTH(AN755),DAY(AN755))&lt;=$O$3),INDEX(Potentials!$A$1:$O$10000,MATCH(AM755,Potentials!$A$1:$A$1000,0),MATCH("Statut",Potentials!$A$1:$O$1,0))="9 -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IF(AND($AM$2&lt;&gt;0,$AN$2&lt;&gt;0,DATE(YEAR(AN755),MONTH(AN755),DAY(AN755))&gt;=$AM$2,(DATE(YEAR(AN755),MONTH(AN755),DAY(AN755))&lt;=$AN$2),INDEX(Potentials!$A$1:$O$10000,MATCH(AM755,Potentials!$A$1:$A$1000,0),MATCH("Statut",Potentials!$A$1:$O$1,0))="9 - Perdu"),1,0)),
IF(AND($AM$2=0,$AN$2=0,DATE(YEAR(AN755),MONTH(AN755),DAY(AN755))&gt;=$O$6,(DATE(YEAR(AN755),MONTH(AN755),DAY(AN755))&lt;=$O$3),INDEX(Potentials!$A$1:$O$1000,MATCH(AM755,Potentials!$A$1:$A$1000,0),MATCH("Groupe",Potentials!$A$1:$O$1,0))=$A$2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,MATCH(AM755,Potentials!$A$1:$A$1000,0),MATCH("Groupe",Potentials!$A$1:$O$1,0))=$A$2,INDEX(Potentials!$A$1:$O$10000,MATCH(AM755,Potentials!$A$1:$A$1000,0),MATCH("Statut",Potentials!$A$1:$O$1,0))="9 - Perdu"),1,0))))</f>
      </c>
      <c r="AP755" s="47" t="str">
        <f>IF(AO755&lt;&gt;0,SUM($AO$4:AO755),0)</f>
      </c>
      <c r="AQ755" s="1"/>
      <c r="AR755" s="17"/>
      <c r="AT755" t="str">
        <f>IF(COUNTIF($AT$4:AT754,Potentials!B753)&gt;0,"",Potentials!B753)</f>
      </c>
      <c r="AU755" s="2" t="str">
        <f t="array" ref="AU755" aca="1" ca="1">IF($A$2="Tous",SUMPRODUCT((Potentials!$F$2:$F$2000)*(Potentials!$B$2:$B$2000=AT755)*(Potentials!$E$2:$E$2000&lt;&gt;"8 - Gagne")*(Potentials!$E$2:$E$2000&lt;&gt;"9 - Perdu")*(Potentials!$E$2:$E$2000&lt;&gt;"10 - Gele"))
+SUMPRODUCT((Potentials!$F$2:$F$2000=0)*(Potentials!$B$2:$B$2000=AT755)*(Potentials!$D$2:$D$2000)*(Potentials!$E$2:$E$2000&lt;&gt;"8 - Gagne")*(Potentials!$E$2:$E$2000&lt;&gt;"9 - Perdu")*(Potentials!$E$2:$E$2000&lt;&gt;"10 - Gele")),
SUMPRODUCT((Potentials!$F$2:$F$2000)*(Potentials!$B$2:$B$2000=AT755)*(Potentials!$E$2:$E$2000&lt;&gt;"8 - Gagne")*(Potentials!$E$2:$E$2000&lt;&gt;"9 - Perdu")*(Potentials!$E$2:$E$2000&lt;&gt;"10 - Gele")*(Potentials!$O$2:$O$2000=$A$2))
+SUMPRODUCT((Potentials!$F$2:$F$2000=0)*(Potentials!$B$2:$B$2000=AT755)*(Potentials!$D$2:$D$2000)*(Potentials!$E$2:$E$2000&lt;&gt;"8 - Gagne")*(Potentials!$E$2:$E$2000&lt;&gt;"9 - Perdu")*(Potentials!$E$2:$E$2000&lt;&gt;"10 - Gele")*(Potentials!$O$2:$O$2000=$A$2)))</f>
      </c>
      <c r="BA755" t="str">
        <f>Potentials!A753</f>
      </c>
      <c r="BB755" s="2" t="str">
        <f t="array" ref="BB755" aca="1" ca="1">IF($A$2="Tous",SUMPRODUCT((Potentials!$F$2:$F$2000)*(Potentials!$A$2:$A$2000=BA755)*(Potentials!$E$2:$E$2000&lt;&gt;"8 - Gagne")*(Potentials!$E$2:$E$2000&lt;&gt;"9 - Perdu")*(Potentials!$E$2:$E$2000&lt;&gt;"10 - Gele"))
+SUMPRODUCT((Potentials!$F$2:$F$2000=0)*(Potentials!$A$2:$A$2000=BA755)*(Potentials!$D$2:$D$2000)*(Potentials!$E$2:$E$2000&lt;&gt;"8 - Gagne")*(Potentials!$E$2:$E$2000&lt;&gt;"9 - Perdu")*(Potentials!$E$2:$E$2000&lt;&gt;"10 - Gele")),
SUMPRODUCT((Potentials!$F$2:$F$2000)*(Potentials!$A$2:$A$2000=BA755)*(Potentials!$E$2:$E$2000&lt;&gt;"8 - Gagne")*(Potentials!$E$2:$E$2000&lt;&gt;"9 - Perdu")*(Potentials!$E$2:$E$2000&lt;&gt;"10 - Gele")*(Potentials!$O$2:$O$2000=$A$2))
+SUMPRODUCT((Potentials!$F$2:$F$2000=0)*(Potentials!$A$2:$A$2000=BA755)*(Potentials!$D$2:$D$2000)*(Potentials!$E$2:$E$2000&lt;&gt;"8 - Gagne")*(Potentials!$E$2:$E$2000&lt;&gt;"9 - Perdu")*(Potentials!$E$2:$E$2000&lt;&gt;"10 - Gele")*(Potentials!$O$2:$O$2000=$A$2)))</f>
      </c>
    </row>
    <row r="756" spans="1:113">
      <c r="R756" t="str">
        <f>Potentials!A754</f>
      </c>
      <c r="S756" s="1" t="str">
        <f>Potentials!M754</f>
      </c>
      <c r="T756" s="47" t="str">
        <f>IF(INDEX(Potentials!$A$1:$O$1000,MATCH(R756,Potentials!$A$1:$A$1000,0),MATCH("Origine setup",Potentials!$A$1:$O$1,0))&lt;&gt;"",0,
IF($A$2="Tous",
IF(AND($R$2=0,$S$2=0,DATE(YEAR(S756),MONTH(S756),DAY(S756))&gt;=$O$6,(DATE(YEAR(S756),MONTH(S756),DAY(S756))&lt;=$O$3),LEFT(R756,3)="PRA"),1,
IF(AND($R$2&lt;&gt;0,$S$2&lt;&gt;0,DATE(YEAR(S756),MONTH(S756),DAY(S756))&gt;=$R$2,(DATE(YEAR(S756),MONTH(S756),DAY(S756))&lt;=$S$2),LEFT(R756,3)="PRA"),1,0)),
IF(AND($R$2=0,$S$2=0,DATE(YEAR(S756),MONTH(S756),DAY(S756))&gt;=$O$6,(DATE(YEAR(S756),MONTH(S756),DAY(S756))&lt;=$O$3),INDEX(Potentials!$A$1:$O$1000,MATCH(R756,Potentials!$A$1:$A$1000,0),MATCH("Groupe",Potentials!$A$1:$O$1,0))=$A$2,LEFT(R756,3)="PRA"),1,
IF(AND($R$2&lt;&gt;0,$S$2&lt;&gt;0,DATE(YEAR(S756),MONTH(S756),DAY(S756))&gt;=$R$2,(DATE(YEAR(S756),MONTH(S756),DAY(S756))&lt;=$S$2),INDEX(Potentials!$A$1:$O$1000,MATCH(R756,Potentials!$A$1:$A$1000,0),MATCH("Groupe",Potentials!$A$1:$O$1,0))=$A$2,LEFT(R756,3)="PRA"),1,0))))</f>
      </c>
      <c r="U756" s="47" t="str">
        <f>IF(T756&lt;&gt;0,SUM($T$4:T756),0)</f>
      </c>
      <c r="V756" s="1"/>
      <c r="W756" s="17"/>
      <c r="Y756" t="str">
        <f>Projects!A754</f>
      </c>
      <c r="Z756" s="1" t="str">
        <f>Projects!I754</f>
      </c>
      <c r="AA756" s="47" t="str">
        <f>IF($A$2="Tous",
IF(AND($Y$2=0,$Z$2=0,DATE(YEAR(Z756),MONTH(Z756),DAY(Z756))&gt;=$O$6,(DATE(YEAR(Z756),MONTH(Z756),DAY(Z756))&lt;=$O$3)),1,
IF(AND($Y$2&lt;&gt;0,$Z$2&lt;&gt;0,DATE(YEAR(Z756),MONTH(Z756),DAY(Z756))&gt;=$Y$2,(DATE(YEAR(Z756),MONTH(Z756),DAY(Z756))&lt;=$Z$2)),1,0)),
IF(AND($Y$2=0,$Z$2=0,DATE(YEAR(Z756),MONTH(Z756),DAY(Z756))&gt;=$O$6,(DATE(YEAR(Z756),MONTH(Z756),DAY(Z756))&lt;=$O$3),INDEX(Projects!$A$1:$O$1000,MATCH(Y756,Projects!$A$1:$A$1000,0),MATCH("Groupe",Projects!$A$1:$O$1,0))=$A$2),1,
IF(AND($Y$2&lt;&gt;0,$Z$2&lt;&gt;0,DATE(YEAR(Z756),MONTH(Z756),DAY(Z756))&gt;=$Y$2,(DATE(YEAR(Z756),MONTH(Z756),DAY(Z756))&lt;=$Z$2),INDEX(Projects!$A$1:$O$1000,MATCH(Y756,Projects!$A$1:$A$1000,0),MATCH("Groupe",Projects!$A$1:$O$1,0))=$A$2),1,0)))</f>
      </c>
      <c r="AB756" s="47" t="str">
        <f>IF(AA756&lt;&gt;0,SUM($AA$4:AA756),0)</f>
      </c>
      <c r="AC756" s="1"/>
      <c r="AD756" s="17"/>
      <c r="AF756" t="str">
        <f>Projects!A754</f>
      </c>
      <c r="AG756" s="1" t="str">
        <f>Projects!D754</f>
      </c>
      <c r="AH756" s="47" t="str">
        <f>IF($A$2="Tous",
IF(AND($AF$2=0,$AG$2=0,DATE(YEAR(AG756),MONTH(AG756),DAY(AG756))&gt;=$O$6,(DATE(YEAR(AG756),MONTH(AG756),DAY(AG756))&lt;=$O$3)),1,
IF(AND($AF$2&lt;&gt;0,$AG$2&lt;&gt;0,DATE(YEAR(AG756),MONTH(AG756),DAY(AG756))&gt;=$AF$2,(DATE(YEAR(AG756),MONTH(AG756),DAY(AG756))&lt;=$AG$2)),1,0)),
IF(AND($AF$2=0,$AG$2=0,DATE(YEAR(AG756),MONTH(AG756),DAY(AG756))&gt;=$O$6,(DATE(YEAR(AG756),MONTH(AG756),DAY(AG756))&lt;=$O$3),INDEX(Projects!$A$1:$O$1000,MATCH(AF756,Projects!$A$1:$A$1000,0),MATCH("Groupe",Projects!$A$1:$O$1,0))=$A$2),1,
IF(AND($AF$2&lt;&gt;0,$AG$2&lt;&gt;0,DATE(YEAR(AG756),MONTH(AG756),DAY(AG756))&gt;=$AF$2,(DATE(YEAR(AG756),MONTH(AG756),DAY(AG756))&lt;=$AG$2),INDEX(Projects!$A$1:$O$1000,MATCH(AF756,Projects!$A$1:$A$1000,0),MATCH("Groupe",Projects!$A$1:$O$1,0))=$A$2),1,0)))</f>
      </c>
      <c r="AI756" s="47" t="str">
        <f>IF(AH756&lt;&gt;0,SUM($AH$4:AH756),0)</f>
      </c>
      <c r="AJ756" s="1"/>
      <c r="AK756" s="17"/>
      <c r="AM756" t="str">
        <f>Potentials!A754</f>
      </c>
      <c r="AN756" s="1" t="str">
        <f>Potentials!L754</f>
      </c>
      <c r="AO756" s="47" t="str">
        <f>IF(INDEX(Potentials!$A$1:$O$1000,MATCH(R756,Potentials!$A$1:$A$1000,0),MATCH("Origine setup",Potentials!$A$1:$O$1,0))&lt;&gt;"",0,
IF($A$2="Tous",
IF(AND($AM$2=0,$AN$2=0,DATE(YEAR(AN756),MONTH(AN756),DAY(AN756))&gt;=$O$6,(DATE(YEAR(AN756),MONTH(AN756),DAY(AN756))&lt;=$O$3),INDEX(Potentials!$A$1:$O$10000,MATCH(AM756,Potentials!$A$1:$A$1000,0),MATCH("Statut",Potentials!$A$1:$O$1,0))="9 -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IF(AND($AM$2&lt;&gt;0,$AN$2&lt;&gt;0,DATE(YEAR(AN756),MONTH(AN756),DAY(AN756))&gt;=$AM$2,(DATE(YEAR(AN756),MONTH(AN756),DAY(AN756))&lt;=$AN$2),INDEX(Potentials!$A$1:$O$10000,MATCH(AM756,Potentials!$A$1:$A$1000,0),MATCH("Statut",Potentials!$A$1:$O$1,0))="9 - Perdu"),1,0)),
IF(AND($AM$2=0,$AN$2=0,DATE(YEAR(AN756),MONTH(AN756),DAY(AN756))&gt;=$O$6,(DATE(YEAR(AN756),MONTH(AN756),DAY(AN756))&lt;=$O$3),INDEX(Potentials!$A$1:$O$1000,MATCH(AM756,Potentials!$A$1:$A$1000,0),MATCH("Groupe",Potentials!$A$1:$O$1,0))=$A$2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,MATCH(AM756,Potentials!$A$1:$A$1000,0),MATCH("Groupe",Potentials!$A$1:$O$1,0))=$A$2,INDEX(Potentials!$A$1:$O$10000,MATCH(AM756,Potentials!$A$1:$A$1000,0),MATCH("Statut",Potentials!$A$1:$O$1,0))="9 - Perdu"),1,0))))</f>
      </c>
      <c r="AP756" s="47" t="str">
        <f>IF(AO756&lt;&gt;0,SUM($AO$4:AO756),0)</f>
      </c>
      <c r="AQ756" s="1"/>
      <c r="AR756" s="17"/>
      <c r="AT756" t="str">
        <f>IF(COUNTIF($AT$4:AT755,Potentials!B754)&gt;0,"",Potentials!B754)</f>
      </c>
      <c r="AU756" s="2" t="str">
        <f t="array" ref="AU756" aca="1" ca="1">IF($A$2="Tous",SUMPRODUCT((Potentials!$F$2:$F$2000)*(Potentials!$B$2:$B$2000=AT756)*(Potentials!$E$2:$E$2000&lt;&gt;"8 - Gagne")*(Potentials!$E$2:$E$2000&lt;&gt;"9 - Perdu")*(Potentials!$E$2:$E$2000&lt;&gt;"10 - Gele"))
+SUMPRODUCT((Potentials!$F$2:$F$2000=0)*(Potentials!$B$2:$B$2000=AT756)*(Potentials!$D$2:$D$2000)*(Potentials!$E$2:$E$2000&lt;&gt;"8 - Gagne")*(Potentials!$E$2:$E$2000&lt;&gt;"9 - Perdu")*(Potentials!$E$2:$E$2000&lt;&gt;"10 - Gele")),
SUMPRODUCT((Potentials!$F$2:$F$2000)*(Potentials!$B$2:$B$2000=AT756)*(Potentials!$E$2:$E$2000&lt;&gt;"8 - Gagne")*(Potentials!$E$2:$E$2000&lt;&gt;"9 - Perdu")*(Potentials!$E$2:$E$2000&lt;&gt;"10 - Gele")*(Potentials!$O$2:$O$2000=$A$2))
+SUMPRODUCT((Potentials!$F$2:$F$2000=0)*(Potentials!$B$2:$B$2000=AT756)*(Potentials!$D$2:$D$2000)*(Potentials!$E$2:$E$2000&lt;&gt;"8 - Gagne")*(Potentials!$E$2:$E$2000&lt;&gt;"9 - Perdu")*(Potentials!$E$2:$E$2000&lt;&gt;"10 - Gele")*(Potentials!$O$2:$O$2000=$A$2)))</f>
      </c>
      <c r="BA756" t="str">
        <f>Potentials!A754</f>
      </c>
      <c r="BB756" s="2" t="str">
        <f t="array" ref="BB756" aca="1" ca="1">IF($A$2="Tous",SUMPRODUCT((Potentials!$F$2:$F$2000)*(Potentials!$A$2:$A$2000=BA756)*(Potentials!$E$2:$E$2000&lt;&gt;"8 - Gagne")*(Potentials!$E$2:$E$2000&lt;&gt;"9 - Perdu")*(Potentials!$E$2:$E$2000&lt;&gt;"10 - Gele"))
+SUMPRODUCT((Potentials!$F$2:$F$2000=0)*(Potentials!$A$2:$A$2000=BA756)*(Potentials!$D$2:$D$2000)*(Potentials!$E$2:$E$2000&lt;&gt;"8 - Gagne")*(Potentials!$E$2:$E$2000&lt;&gt;"9 - Perdu")*(Potentials!$E$2:$E$2000&lt;&gt;"10 - Gele")),
SUMPRODUCT((Potentials!$F$2:$F$2000)*(Potentials!$A$2:$A$2000=BA756)*(Potentials!$E$2:$E$2000&lt;&gt;"8 - Gagne")*(Potentials!$E$2:$E$2000&lt;&gt;"9 - Perdu")*(Potentials!$E$2:$E$2000&lt;&gt;"10 - Gele")*(Potentials!$O$2:$O$2000=$A$2))
+SUMPRODUCT((Potentials!$F$2:$F$2000=0)*(Potentials!$A$2:$A$2000=BA756)*(Potentials!$D$2:$D$2000)*(Potentials!$E$2:$E$2000&lt;&gt;"8 - Gagne")*(Potentials!$E$2:$E$2000&lt;&gt;"9 - Perdu")*(Potentials!$E$2:$E$2000&lt;&gt;"10 - Gele")*(Potentials!$O$2:$O$2000=$A$2)))</f>
      </c>
    </row>
    <row r="757" spans="1:113">
      <c r="R757" t="str">
        <f>Potentials!A755</f>
      </c>
      <c r="S757" s="1" t="str">
        <f>Potentials!M755</f>
      </c>
      <c r="T757" s="47" t="str">
        <f>IF(INDEX(Potentials!$A$1:$O$1000,MATCH(R757,Potentials!$A$1:$A$1000,0),MATCH("Origine setup",Potentials!$A$1:$O$1,0))&lt;&gt;"",0,
IF($A$2="Tous",
IF(AND($R$2=0,$S$2=0,DATE(YEAR(S757),MONTH(S757),DAY(S757))&gt;=$O$6,(DATE(YEAR(S757),MONTH(S757),DAY(S757))&lt;=$O$3),LEFT(R757,3)="PRA"),1,
IF(AND($R$2&lt;&gt;0,$S$2&lt;&gt;0,DATE(YEAR(S757),MONTH(S757),DAY(S757))&gt;=$R$2,(DATE(YEAR(S757),MONTH(S757),DAY(S757))&lt;=$S$2),LEFT(R757,3)="PRA"),1,0)),
IF(AND($R$2=0,$S$2=0,DATE(YEAR(S757),MONTH(S757),DAY(S757))&gt;=$O$6,(DATE(YEAR(S757),MONTH(S757),DAY(S757))&lt;=$O$3),INDEX(Potentials!$A$1:$O$1000,MATCH(R757,Potentials!$A$1:$A$1000,0),MATCH("Groupe",Potentials!$A$1:$O$1,0))=$A$2,LEFT(R757,3)="PRA"),1,
IF(AND($R$2&lt;&gt;0,$S$2&lt;&gt;0,DATE(YEAR(S757),MONTH(S757),DAY(S757))&gt;=$R$2,(DATE(YEAR(S757),MONTH(S757),DAY(S757))&lt;=$S$2),INDEX(Potentials!$A$1:$O$1000,MATCH(R757,Potentials!$A$1:$A$1000,0),MATCH("Groupe",Potentials!$A$1:$O$1,0))=$A$2,LEFT(R757,3)="PRA"),1,0))))</f>
      </c>
      <c r="U757" s="47" t="str">
        <f>IF(T757&lt;&gt;0,SUM($T$4:T757),0)</f>
      </c>
      <c r="V757" s="1"/>
      <c r="W757" s="17"/>
      <c r="Y757" t="str">
        <f>Projects!A755</f>
      </c>
      <c r="Z757" s="1" t="str">
        <f>Projects!I755</f>
      </c>
      <c r="AA757" s="47" t="str">
        <f>IF($A$2="Tous",
IF(AND($Y$2=0,$Z$2=0,DATE(YEAR(Z757),MONTH(Z757),DAY(Z757))&gt;=$O$6,(DATE(YEAR(Z757),MONTH(Z757),DAY(Z757))&lt;=$O$3)),1,
IF(AND($Y$2&lt;&gt;0,$Z$2&lt;&gt;0,DATE(YEAR(Z757),MONTH(Z757),DAY(Z757))&gt;=$Y$2,(DATE(YEAR(Z757),MONTH(Z757),DAY(Z757))&lt;=$Z$2)),1,0)),
IF(AND($Y$2=0,$Z$2=0,DATE(YEAR(Z757),MONTH(Z757),DAY(Z757))&gt;=$O$6,(DATE(YEAR(Z757),MONTH(Z757),DAY(Z757))&lt;=$O$3),INDEX(Projects!$A$1:$O$1000,MATCH(Y757,Projects!$A$1:$A$1000,0),MATCH("Groupe",Projects!$A$1:$O$1,0))=$A$2),1,
IF(AND($Y$2&lt;&gt;0,$Z$2&lt;&gt;0,DATE(YEAR(Z757),MONTH(Z757),DAY(Z757))&gt;=$Y$2,(DATE(YEAR(Z757),MONTH(Z757),DAY(Z757))&lt;=$Z$2),INDEX(Projects!$A$1:$O$1000,MATCH(Y757,Projects!$A$1:$A$1000,0),MATCH("Groupe",Projects!$A$1:$O$1,0))=$A$2),1,0)))</f>
      </c>
      <c r="AB757" s="47" t="str">
        <f>IF(AA757&lt;&gt;0,SUM($AA$4:AA757),0)</f>
      </c>
      <c r="AC757" s="1"/>
      <c r="AD757" s="17"/>
      <c r="AF757" t="str">
        <f>Projects!A755</f>
      </c>
      <c r="AG757" s="1" t="str">
        <f>Projects!D755</f>
      </c>
      <c r="AH757" s="47" t="str">
        <f>IF($A$2="Tous",
IF(AND($AF$2=0,$AG$2=0,DATE(YEAR(AG757),MONTH(AG757),DAY(AG757))&gt;=$O$6,(DATE(YEAR(AG757),MONTH(AG757),DAY(AG757))&lt;=$O$3)),1,
IF(AND($AF$2&lt;&gt;0,$AG$2&lt;&gt;0,DATE(YEAR(AG757),MONTH(AG757),DAY(AG757))&gt;=$AF$2,(DATE(YEAR(AG757),MONTH(AG757),DAY(AG757))&lt;=$AG$2)),1,0)),
IF(AND($AF$2=0,$AG$2=0,DATE(YEAR(AG757),MONTH(AG757),DAY(AG757))&gt;=$O$6,(DATE(YEAR(AG757),MONTH(AG757),DAY(AG757))&lt;=$O$3),INDEX(Projects!$A$1:$O$1000,MATCH(AF757,Projects!$A$1:$A$1000,0),MATCH("Groupe",Projects!$A$1:$O$1,0))=$A$2),1,
IF(AND($AF$2&lt;&gt;0,$AG$2&lt;&gt;0,DATE(YEAR(AG757),MONTH(AG757),DAY(AG757))&gt;=$AF$2,(DATE(YEAR(AG757),MONTH(AG757),DAY(AG757))&lt;=$AG$2),INDEX(Projects!$A$1:$O$1000,MATCH(AF757,Projects!$A$1:$A$1000,0),MATCH("Groupe",Projects!$A$1:$O$1,0))=$A$2),1,0)))</f>
      </c>
      <c r="AI757" s="47" t="str">
        <f>IF(AH757&lt;&gt;0,SUM($AH$4:AH757),0)</f>
      </c>
      <c r="AJ757" s="1"/>
      <c r="AK757" s="17"/>
      <c r="AM757" t="str">
        <f>Potentials!A755</f>
      </c>
      <c r="AN757" s="1" t="str">
        <f>Potentials!L755</f>
      </c>
      <c r="AO757" s="47" t="str">
        <f>IF(INDEX(Potentials!$A$1:$O$1000,MATCH(R757,Potentials!$A$1:$A$1000,0),MATCH("Origine setup",Potentials!$A$1:$O$1,0))&lt;&gt;"",0,
IF($A$2="Tous",
IF(AND($AM$2=0,$AN$2=0,DATE(YEAR(AN757),MONTH(AN757),DAY(AN757))&gt;=$O$6,(DATE(YEAR(AN757),MONTH(AN757),DAY(AN757))&lt;=$O$3),INDEX(Potentials!$A$1:$O$10000,MATCH(AM757,Potentials!$A$1:$A$1000,0),MATCH("Statut",Potentials!$A$1:$O$1,0))="9 -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IF(AND($AM$2&lt;&gt;0,$AN$2&lt;&gt;0,DATE(YEAR(AN757),MONTH(AN757),DAY(AN757))&gt;=$AM$2,(DATE(YEAR(AN757),MONTH(AN757),DAY(AN757))&lt;=$AN$2),INDEX(Potentials!$A$1:$O$10000,MATCH(AM757,Potentials!$A$1:$A$1000,0),MATCH("Statut",Potentials!$A$1:$O$1,0))="9 - Perdu"),1,0)),
IF(AND($AM$2=0,$AN$2=0,DATE(YEAR(AN757),MONTH(AN757),DAY(AN757))&gt;=$O$6,(DATE(YEAR(AN757),MONTH(AN757),DAY(AN757))&lt;=$O$3),INDEX(Potentials!$A$1:$O$1000,MATCH(AM757,Potentials!$A$1:$A$1000,0),MATCH("Groupe",Potentials!$A$1:$O$1,0))=$A$2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,MATCH(AM757,Potentials!$A$1:$A$1000,0),MATCH("Groupe",Potentials!$A$1:$O$1,0))=$A$2,INDEX(Potentials!$A$1:$O$10000,MATCH(AM757,Potentials!$A$1:$A$1000,0),MATCH("Statut",Potentials!$A$1:$O$1,0))="9 - Perdu"),1,0))))</f>
      </c>
      <c r="AP757" s="47" t="str">
        <f>IF(AO757&lt;&gt;0,SUM($AO$4:AO757),0)</f>
      </c>
      <c r="AQ757" s="1"/>
      <c r="AR757" s="17"/>
      <c r="AT757" t="str">
        <f>IF(COUNTIF($AT$4:AT756,Potentials!B755)&gt;0,"",Potentials!B755)</f>
      </c>
      <c r="AU757" s="2" t="str">
        <f t="array" ref="AU757" aca="1" ca="1">IF($A$2="Tous",SUMPRODUCT((Potentials!$F$2:$F$2000)*(Potentials!$B$2:$B$2000=AT757)*(Potentials!$E$2:$E$2000&lt;&gt;"8 - Gagne")*(Potentials!$E$2:$E$2000&lt;&gt;"9 - Perdu")*(Potentials!$E$2:$E$2000&lt;&gt;"10 - Gele"))
+SUMPRODUCT((Potentials!$F$2:$F$2000=0)*(Potentials!$B$2:$B$2000=AT757)*(Potentials!$D$2:$D$2000)*(Potentials!$E$2:$E$2000&lt;&gt;"8 - Gagne")*(Potentials!$E$2:$E$2000&lt;&gt;"9 - Perdu")*(Potentials!$E$2:$E$2000&lt;&gt;"10 - Gele")),
SUMPRODUCT((Potentials!$F$2:$F$2000)*(Potentials!$B$2:$B$2000=AT757)*(Potentials!$E$2:$E$2000&lt;&gt;"8 - Gagne")*(Potentials!$E$2:$E$2000&lt;&gt;"9 - Perdu")*(Potentials!$E$2:$E$2000&lt;&gt;"10 - Gele")*(Potentials!$O$2:$O$2000=$A$2))
+SUMPRODUCT((Potentials!$F$2:$F$2000=0)*(Potentials!$B$2:$B$2000=AT757)*(Potentials!$D$2:$D$2000)*(Potentials!$E$2:$E$2000&lt;&gt;"8 - Gagne")*(Potentials!$E$2:$E$2000&lt;&gt;"9 - Perdu")*(Potentials!$E$2:$E$2000&lt;&gt;"10 - Gele")*(Potentials!$O$2:$O$2000=$A$2)))</f>
      </c>
      <c r="BA757" t="str">
        <f>Potentials!A755</f>
      </c>
      <c r="BB757" s="2" t="str">
        <f t="array" ref="BB757" aca="1" ca="1">IF($A$2="Tous",SUMPRODUCT((Potentials!$F$2:$F$2000)*(Potentials!$A$2:$A$2000=BA757)*(Potentials!$E$2:$E$2000&lt;&gt;"8 - Gagne")*(Potentials!$E$2:$E$2000&lt;&gt;"9 - Perdu")*(Potentials!$E$2:$E$2000&lt;&gt;"10 - Gele"))
+SUMPRODUCT((Potentials!$F$2:$F$2000=0)*(Potentials!$A$2:$A$2000=BA757)*(Potentials!$D$2:$D$2000)*(Potentials!$E$2:$E$2000&lt;&gt;"8 - Gagne")*(Potentials!$E$2:$E$2000&lt;&gt;"9 - Perdu")*(Potentials!$E$2:$E$2000&lt;&gt;"10 - Gele")),
SUMPRODUCT((Potentials!$F$2:$F$2000)*(Potentials!$A$2:$A$2000=BA757)*(Potentials!$E$2:$E$2000&lt;&gt;"8 - Gagne")*(Potentials!$E$2:$E$2000&lt;&gt;"9 - Perdu")*(Potentials!$E$2:$E$2000&lt;&gt;"10 - Gele")*(Potentials!$O$2:$O$2000=$A$2))
+SUMPRODUCT((Potentials!$F$2:$F$2000=0)*(Potentials!$A$2:$A$2000=BA757)*(Potentials!$D$2:$D$2000)*(Potentials!$E$2:$E$2000&lt;&gt;"8 - Gagne")*(Potentials!$E$2:$E$2000&lt;&gt;"9 - Perdu")*(Potentials!$E$2:$E$2000&lt;&gt;"10 - Gele")*(Potentials!$O$2:$O$2000=$A$2)))</f>
      </c>
    </row>
    <row r="758" spans="1:113">
      <c r="R758" t="str">
        <f>Potentials!A756</f>
      </c>
      <c r="S758" s="1" t="str">
        <f>Potentials!M756</f>
      </c>
      <c r="T758" s="47" t="str">
        <f>IF(INDEX(Potentials!$A$1:$O$1000,MATCH(R758,Potentials!$A$1:$A$1000,0),MATCH("Origine setup",Potentials!$A$1:$O$1,0))&lt;&gt;"",0,
IF($A$2="Tous",
IF(AND($R$2=0,$S$2=0,DATE(YEAR(S758),MONTH(S758),DAY(S758))&gt;=$O$6,(DATE(YEAR(S758),MONTH(S758),DAY(S758))&lt;=$O$3),LEFT(R758,3)="PRA"),1,
IF(AND($R$2&lt;&gt;0,$S$2&lt;&gt;0,DATE(YEAR(S758),MONTH(S758),DAY(S758))&gt;=$R$2,(DATE(YEAR(S758),MONTH(S758),DAY(S758))&lt;=$S$2),LEFT(R758,3)="PRA"),1,0)),
IF(AND($R$2=0,$S$2=0,DATE(YEAR(S758),MONTH(S758),DAY(S758))&gt;=$O$6,(DATE(YEAR(S758),MONTH(S758),DAY(S758))&lt;=$O$3),INDEX(Potentials!$A$1:$O$1000,MATCH(R758,Potentials!$A$1:$A$1000,0),MATCH("Groupe",Potentials!$A$1:$O$1,0))=$A$2,LEFT(R758,3)="PRA"),1,
IF(AND($R$2&lt;&gt;0,$S$2&lt;&gt;0,DATE(YEAR(S758),MONTH(S758),DAY(S758))&gt;=$R$2,(DATE(YEAR(S758),MONTH(S758),DAY(S758))&lt;=$S$2),INDEX(Potentials!$A$1:$O$1000,MATCH(R758,Potentials!$A$1:$A$1000,0),MATCH("Groupe",Potentials!$A$1:$O$1,0))=$A$2,LEFT(R758,3)="PRA"),1,0))))</f>
      </c>
      <c r="U758" s="47" t="str">
        <f>IF(T758&lt;&gt;0,SUM($T$4:T758),0)</f>
      </c>
      <c r="V758" s="1"/>
      <c r="W758" s="17"/>
      <c r="Y758" t="str">
        <f>Projects!A756</f>
      </c>
      <c r="Z758" s="1" t="str">
        <f>Projects!I756</f>
      </c>
      <c r="AA758" s="47" t="str">
        <f>IF($A$2="Tous",
IF(AND($Y$2=0,$Z$2=0,DATE(YEAR(Z758),MONTH(Z758),DAY(Z758))&gt;=$O$6,(DATE(YEAR(Z758),MONTH(Z758),DAY(Z758))&lt;=$O$3)),1,
IF(AND($Y$2&lt;&gt;0,$Z$2&lt;&gt;0,DATE(YEAR(Z758),MONTH(Z758),DAY(Z758))&gt;=$Y$2,(DATE(YEAR(Z758),MONTH(Z758),DAY(Z758))&lt;=$Z$2)),1,0)),
IF(AND($Y$2=0,$Z$2=0,DATE(YEAR(Z758),MONTH(Z758),DAY(Z758))&gt;=$O$6,(DATE(YEAR(Z758),MONTH(Z758),DAY(Z758))&lt;=$O$3),INDEX(Projects!$A$1:$O$1000,MATCH(Y758,Projects!$A$1:$A$1000,0),MATCH("Groupe",Projects!$A$1:$O$1,0))=$A$2),1,
IF(AND($Y$2&lt;&gt;0,$Z$2&lt;&gt;0,DATE(YEAR(Z758),MONTH(Z758),DAY(Z758))&gt;=$Y$2,(DATE(YEAR(Z758),MONTH(Z758),DAY(Z758))&lt;=$Z$2),INDEX(Projects!$A$1:$O$1000,MATCH(Y758,Projects!$A$1:$A$1000,0),MATCH("Groupe",Projects!$A$1:$O$1,0))=$A$2),1,0)))</f>
      </c>
      <c r="AB758" s="47" t="str">
        <f>IF(AA758&lt;&gt;0,SUM($AA$4:AA758),0)</f>
      </c>
      <c r="AC758" s="1"/>
      <c r="AD758" s="17"/>
      <c r="AF758" t="str">
        <f>Projects!A756</f>
      </c>
      <c r="AG758" s="1" t="str">
        <f>Projects!D756</f>
      </c>
      <c r="AH758" s="47" t="str">
        <f>IF($A$2="Tous",
IF(AND($AF$2=0,$AG$2=0,DATE(YEAR(AG758),MONTH(AG758),DAY(AG758))&gt;=$O$6,(DATE(YEAR(AG758),MONTH(AG758),DAY(AG758))&lt;=$O$3)),1,
IF(AND($AF$2&lt;&gt;0,$AG$2&lt;&gt;0,DATE(YEAR(AG758),MONTH(AG758),DAY(AG758))&gt;=$AF$2,(DATE(YEAR(AG758),MONTH(AG758),DAY(AG758))&lt;=$AG$2)),1,0)),
IF(AND($AF$2=0,$AG$2=0,DATE(YEAR(AG758),MONTH(AG758),DAY(AG758))&gt;=$O$6,(DATE(YEAR(AG758),MONTH(AG758),DAY(AG758))&lt;=$O$3),INDEX(Projects!$A$1:$O$1000,MATCH(AF758,Projects!$A$1:$A$1000,0),MATCH("Groupe",Projects!$A$1:$O$1,0))=$A$2),1,
IF(AND($AF$2&lt;&gt;0,$AG$2&lt;&gt;0,DATE(YEAR(AG758),MONTH(AG758),DAY(AG758))&gt;=$AF$2,(DATE(YEAR(AG758),MONTH(AG758),DAY(AG758))&lt;=$AG$2),INDEX(Projects!$A$1:$O$1000,MATCH(AF758,Projects!$A$1:$A$1000,0),MATCH("Groupe",Projects!$A$1:$O$1,0))=$A$2),1,0)))</f>
      </c>
      <c r="AI758" s="47" t="str">
        <f>IF(AH758&lt;&gt;0,SUM($AH$4:AH758),0)</f>
      </c>
      <c r="AJ758" s="1"/>
      <c r="AK758" s="17"/>
      <c r="AM758" t="str">
        <f>Potentials!A756</f>
      </c>
      <c r="AN758" s="1" t="str">
        <f>Potentials!L756</f>
      </c>
      <c r="AO758" s="47" t="str">
        <f>IF(INDEX(Potentials!$A$1:$O$1000,MATCH(R758,Potentials!$A$1:$A$1000,0),MATCH("Origine setup",Potentials!$A$1:$O$1,0))&lt;&gt;"",0,
IF($A$2="Tous",
IF(AND($AM$2=0,$AN$2=0,DATE(YEAR(AN758),MONTH(AN758),DAY(AN758))&gt;=$O$6,(DATE(YEAR(AN758),MONTH(AN758),DAY(AN758))&lt;=$O$3),INDEX(Potentials!$A$1:$O$10000,MATCH(AM758,Potentials!$A$1:$A$1000,0),MATCH("Statut",Potentials!$A$1:$O$1,0))="9 -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IF(AND($AM$2&lt;&gt;0,$AN$2&lt;&gt;0,DATE(YEAR(AN758),MONTH(AN758),DAY(AN758))&gt;=$AM$2,(DATE(YEAR(AN758),MONTH(AN758),DAY(AN758))&lt;=$AN$2),INDEX(Potentials!$A$1:$O$10000,MATCH(AM758,Potentials!$A$1:$A$1000,0),MATCH("Statut",Potentials!$A$1:$O$1,0))="9 - Perdu"),1,0)),
IF(AND($AM$2=0,$AN$2=0,DATE(YEAR(AN758),MONTH(AN758),DAY(AN758))&gt;=$O$6,(DATE(YEAR(AN758),MONTH(AN758),DAY(AN758))&lt;=$O$3),INDEX(Potentials!$A$1:$O$1000,MATCH(AM758,Potentials!$A$1:$A$1000,0),MATCH("Groupe",Potentials!$A$1:$O$1,0))=$A$2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,MATCH(AM758,Potentials!$A$1:$A$1000,0),MATCH("Groupe",Potentials!$A$1:$O$1,0))=$A$2,INDEX(Potentials!$A$1:$O$10000,MATCH(AM758,Potentials!$A$1:$A$1000,0),MATCH("Statut",Potentials!$A$1:$O$1,0))="9 - Perdu"),1,0))))</f>
      </c>
      <c r="AP758" s="47" t="str">
        <f>IF(AO758&lt;&gt;0,SUM($AO$4:AO758),0)</f>
      </c>
      <c r="AQ758" s="1"/>
      <c r="AR758" s="17"/>
      <c r="AT758" t="str">
        <f>IF(COUNTIF($AT$4:AT757,Potentials!B756)&gt;0,"",Potentials!B756)</f>
      </c>
      <c r="AU758" s="2" t="str">
        <f t="array" ref="AU758" aca="1" ca="1">IF($A$2="Tous",SUMPRODUCT((Potentials!$F$2:$F$2000)*(Potentials!$B$2:$B$2000=AT758)*(Potentials!$E$2:$E$2000&lt;&gt;"8 - Gagne")*(Potentials!$E$2:$E$2000&lt;&gt;"9 - Perdu")*(Potentials!$E$2:$E$2000&lt;&gt;"10 - Gele"))
+SUMPRODUCT((Potentials!$F$2:$F$2000=0)*(Potentials!$B$2:$B$2000=AT758)*(Potentials!$D$2:$D$2000)*(Potentials!$E$2:$E$2000&lt;&gt;"8 - Gagne")*(Potentials!$E$2:$E$2000&lt;&gt;"9 - Perdu")*(Potentials!$E$2:$E$2000&lt;&gt;"10 - Gele")),
SUMPRODUCT((Potentials!$F$2:$F$2000)*(Potentials!$B$2:$B$2000=AT758)*(Potentials!$E$2:$E$2000&lt;&gt;"8 - Gagne")*(Potentials!$E$2:$E$2000&lt;&gt;"9 - Perdu")*(Potentials!$E$2:$E$2000&lt;&gt;"10 - Gele")*(Potentials!$O$2:$O$2000=$A$2))
+SUMPRODUCT((Potentials!$F$2:$F$2000=0)*(Potentials!$B$2:$B$2000=AT758)*(Potentials!$D$2:$D$2000)*(Potentials!$E$2:$E$2000&lt;&gt;"8 - Gagne")*(Potentials!$E$2:$E$2000&lt;&gt;"9 - Perdu")*(Potentials!$E$2:$E$2000&lt;&gt;"10 - Gele")*(Potentials!$O$2:$O$2000=$A$2)))</f>
      </c>
      <c r="BA758" t="str">
        <f>Potentials!A756</f>
      </c>
      <c r="BB758" s="2" t="str">
        <f t="array" ref="BB758" aca="1" ca="1">IF($A$2="Tous",SUMPRODUCT((Potentials!$F$2:$F$2000)*(Potentials!$A$2:$A$2000=BA758)*(Potentials!$E$2:$E$2000&lt;&gt;"8 - Gagne")*(Potentials!$E$2:$E$2000&lt;&gt;"9 - Perdu")*(Potentials!$E$2:$E$2000&lt;&gt;"10 - Gele"))
+SUMPRODUCT((Potentials!$F$2:$F$2000=0)*(Potentials!$A$2:$A$2000=BA758)*(Potentials!$D$2:$D$2000)*(Potentials!$E$2:$E$2000&lt;&gt;"8 - Gagne")*(Potentials!$E$2:$E$2000&lt;&gt;"9 - Perdu")*(Potentials!$E$2:$E$2000&lt;&gt;"10 - Gele")),
SUMPRODUCT((Potentials!$F$2:$F$2000)*(Potentials!$A$2:$A$2000=BA758)*(Potentials!$E$2:$E$2000&lt;&gt;"8 - Gagne")*(Potentials!$E$2:$E$2000&lt;&gt;"9 - Perdu")*(Potentials!$E$2:$E$2000&lt;&gt;"10 - Gele")*(Potentials!$O$2:$O$2000=$A$2))
+SUMPRODUCT((Potentials!$F$2:$F$2000=0)*(Potentials!$A$2:$A$2000=BA758)*(Potentials!$D$2:$D$2000)*(Potentials!$E$2:$E$2000&lt;&gt;"8 - Gagne")*(Potentials!$E$2:$E$2000&lt;&gt;"9 - Perdu")*(Potentials!$E$2:$E$2000&lt;&gt;"10 - Gele")*(Potentials!$O$2:$O$2000=$A$2)))</f>
      </c>
    </row>
    <row r="759" spans="1:113">
      <c r="R759" t="str">
        <f>Potentials!A757</f>
      </c>
      <c r="S759" s="1" t="str">
        <f>Potentials!M757</f>
      </c>
      <c r="T759" s="47" t="str">
        <f>IF(INDEX(Potentials!$A$1:$O$1000,MATCH(R759,Potentials!$A$1:$A$1000,0),MATCH("Origine setup",Potentials!$A$1:$O$1,0))&lt;&gt;"",0,
IF($A$2="Tous",
IF(AND($R$2=0,$S$2=0,DATE(YEAR(S759),MONTH(S759),DAY(S759))&gt;=$O$6,(DATE(YEAR(S759),MONTH(S759),DAY(S759))&lt;=$O$3),LEFT(R759,3)="PRA"),1,
IF(AND($R$2&lt;&gt;0,$S$2&lt;&gt;0,DATE(YEAR(S759),MONTH(S759),DAY(S759))&gt;=$R$2,(DATE(YEAR(S759),MONTH(S759),DAY(S759))&lt;=$S$2),LEFT(R759,3)="PRA"),1,0)),
IF(AND($R$2=0,$S$2=0,DATE(YEAR(S759),MONTH(S759),DAY(S759))&gt;=$O$6,(DATE(YEAR(S759),MONTH(S759),DAY(S759))&lt;=$O$3),INDEX(Potentials!$A$1:$O$1000,MATCH(R759,Potentials!$A$1:$A$1000,0),MATCH("Groupe",Potentials!$A$1:$O$1,0))=$A$2,LEFT(R759,3)="PRA"),1,
IF(AND($R$2&lt;&gt;0,$S$2&lt;&gt;0,DATE(YEAR(S759),MONTH(S759),DAY(S759))&gt;=$R$2,(DATE(YEAR(S759),MONTH(S759),DAY(S759))&lt;=$S$2),INDEX(Potentials!$A$1:$O$1000,MATCH(R759,Potentials!$A$1:$A$1000,0),MATCH("Groupe",Potentials!$A$1:$O$1,0))=$A$2,LEFT(R759,3)="PRA"),1,0))))</f>
      </c>
      <c r="U759" s="47" t="str">
        <f>IF(T759&lt;&gt;0,SUM($T$4:T759),0)</f>
      </c>
      <c r="V759" s="1"/>
      <c r="W759" s="17"/>
      <c r="Y759" t="str">
        <f>Projects!A757</f>
      </c>
      <c r="Z759" s="1" t="str">
        <f>Projects!I757</f>
      </c>
      <c r="AA759" s="47" t="str">
        <f>IF($A$2="Tous",
IF(AND($Y$2=0,$Z$2=0,DATE(YEAR(Z759),MONTH(Z759),DAY(Z759))&gt;=$O$6,(DATE(YEAR(Z759),MONTH(Z759),DAY(Z759))&lt;=$O$3)),1,
IF(AND($Y$2&lt;&gt;0,$Z$2&lt;&gt;0,DATE(YEAR(Z759),MONTH(Z759),DAY(Z759))&gt;=$Y$2,(DATE(YEAR(Z759),MONTH(Z759),DAY(Z759))&lt;=$Z$2)),1,0)),
IF(AND($Y$2=0,$Z$2=0,DATE(YEAR(Z759),MONTH(Z759),DAY(Z759))&gt;=$O$6,(DATE(YEAR(Z759),MONTH(Z759),DAY(Z759))&lt;=$O$3),INDEX(Projects!$A$1:$O$1000,MATCH(Y759,Projects!$A$1:$A$1000,0),MATCH("Groupe",Projects!$A$1:$O$1,0))=$A$2),1,
IF(AND($Y$2&lt;&gt;0,$Z$2&lt;&gt;0,DATE(YEAR(Z759),MONTH(Z759),DAY(Z759))&gt;=$Y$2,(DATE(YEAR(Z759),MONTH(Z759),DAY(Z759))&lt;=$Z$2),INDEX(Projects!$A$1:$O$1000,MATCH(Y759,Projects!$A$1:$A$1000,0),MATCH("Groupe",Projects!$A$1:$O$1,0))=$A$2),1,0)))</f>
      </c>
      <c r="AB759" s="47" t="str">
        <f>IF(AA759&lt;&gt;0,SUM($AA$4:AA759),0)</f>
      </c>
      <c r="AC759" s="1"/>
      <c r="AD759" s="17"/>
      <c r="AF759" t="str">
        <f>Projects!A757</f>
      </c>
      <c r="AG759" s="1" t="str">
        <f>Projects!D757</f>
      </c>
      <c r="AH759" s="47" t="str">
        <f>IF($A$2="Tous",
IF(AND($AF$2=0,$AG$2=0,DATE(YEAR(AG759),MONTH(AG759),DAY(AG759))&gt;=$O$6,(DATE(YEAR(AG759),MONTH(AG759),DAY(AG759))&lt;=$O$3)),1,
IF(AND($AF$2&lt;&gt;0,$AG$2&lt;&gt;0,DATE(YEAR(AG759),MONTH(AG759),DAY(AG759))&gt;=$AF$2,(DATE(YEAR(AG759),MONTH(AG759),DAY(AG759))&lt;=$AG$2)),1,0)),
IF(AND($AF$2=0,$AG$2=0,DATE(YEAR(AG759),MONTH(AG759),DAY(AG759))&gt;=$O$6,(DATE(YEAR(AG759),MONTH(AG759),DAY(AG759))&lt;=$O$3),INDEX(Projects!$A$1:$O$1000,MATCH(AF759,Projects!$A$1:$A$1000,0),MATCH("Groupe",Projects!$A$1:$O$1,0))=$A$2),1,
IF(AND($AF$2&lt;&gt;0,$AG$2&lt;&gt;0,DATE(YEAR(AG759),MONTH(AG759),DAY(AG759))&gt;=$AF$2,(DATE(YEAR(AG759),MONTH(AG759),DAY(AG759))&lt;=$AG$2),INDEX(Projects!$A$1:$O$1000,MATCH(AF759,Projects!$A$1:$A$1000,0),MATCH("Groupe",Projects!$A$1:$O$1,0))=$A$2),1,0)))</f>
      </c>
      <c r="AI759" s="47" t="str">
        <f>IF(AH759&lt;&gt;0,SUM($AH$4:AH759),0)</f>
      </c>
      <c r="AJ759" s="1"/>
      <c r="AK759" s="17"/>
      <c r="AM759" t="str">
        <f>Potentials!A757</f>
      </c>
      <c r="AN759" s="1" t="str">
        <f>Potentials!L757</f>
      </c>
      <c r="AO759" s="47" t="str">
        <f>IF(INDEX(Potentials!$A$1:$O$1000,MATCH(R759,Potentials!$A$1:$A$1000,0),MATCH("Origine setup",Potentials!$A$1:$O$1,0))&lt;&gt;"",0,
IF($A$2="Tous",
IF(AND($AM$2=0,$AN$2=0,DATE(YEAR(AN759),MONTH(AN759),DAY(AN759))&gt;=$O$6,(DATE(YEAR(AN759),MONTH(AN759),DAY(AN759))&lt;=$O$3),INDEX(Potentials!$A$1:$O$10000,MATCH(AM759,Potentials!$A$1:$A$1000,0),MATCH("Statut",Potentials!$A$1:$O$1,0))="9 -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IF(AND($AM$2&lt;&gt;0,$AN$2&lt;&gt;0,DATE(YEAR(AN759),MONTH(AN759),DAY(AN759))&gt;=$AM$2,(DATE(YEAR(AN759),MONTH(AN759),DAY(AN759))&lt;=$AN$2),INDEX(Potentials!$A$1:$O$10000,MATCH(AM759,Potentials!$A$1:$A$1000,0),MATCH("Statut",Potentials!$A$1:$O$1,0))="9 - Perdu"),1,0)),
IF(AND($AM$2=0,$AN$2=0,DATE(YEAR(AN759),MONTH(AN759),DAY(AN759))&gt;=$O$6,(DATE(YEAR(AN759),MONTH(AN759),DAY(AN759))&lt;=$O$3),INDEX(Potentials!$A$1:$O$1000,MATCH(AM759,Potentials!$A$1:$A$1000,0),MATCH("Groupe",Potentials!$A$1:$O$1,0))=$A$2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,MATCH(AM759,Potentials!$A$1:$A$1000,0),MATCH("Groupe",Potentials!$A$1:$O$1,0))=$A$2,INDEX(Potentials!$A$1:$O$10000,MATCH(AM759,Potentials!$A$1:$A$1000,0),MATCH("Statut",Potentials!$A$1:$O$1,0))="9 - Perdu"),1,0))))</f>
      </c>
      <c r="AP759" s="47" t="str">
        <f>IF(AO759&lt;&gt;0,SUM($AO$4:AO759),0)</f>
      </c>
      <c r="AQ759" s="1"/>
      <c r="AR759" s="17"/>
      <c r="AT759" t="str">
        <f>IF(COUNTIF($AT$4:AT758,Potentials!B757)&gt;0,"",Potentials!B757)</f>
      </c>
      <c r="AU759" s="2" t="str">
        <f t="array" ref="AU759" aca="1" ca="1">IF($A$2="Tous",SUMPRODUCT((Potentials!$F$2:$F$2000)*(Potentials!$B$2:$B$2000=AT759)*(Potentials!$E$2:$E$2000&lt;&gt;"8 - Gagne")*(Potentials!$E$2:$E$2000&lt;&gt;"9 - Perdu")*(Potentials!$E$2:$E$2000&lt;&gt;"10 - Gele"))
+SUMPRODUCT((Potentials!$F$2:$F$2000=0)*(Potentials!$B$2:$B$2000=AT759)*(Potentials!$D$2:$D$2000)*(Potentials!$E$2:$E$2000&lt;&gt;"8 - Gagne")*(Potentials!$E$2:$E$2000&lt;&gt;"9 - Perdu")*(Potentials!$E$2:$E$2000&lt;&gt;"10 - Gele")),
SUMPRODUCT((Potentials!$F$2:$F$2000)*(Potentials!$B$2:$B$2000=AT759)*(Potentials!$E$2:$E$2000&lt;&gt;"8 - Gagne")*(Potentials!$E$2:$E$2000&lt;&gt;"9 - Perdu")*(Potentials!$E$2:$E$2000&lt;&gt;"10 - Gele")*(Potentials!$O$2:$O$2000=$A$2))
+SUMPRODUCT((Potentials!$F$2:$F$2000=0)*(Potentials!$B$2:$B$2000=AT759)*(Potentials!$D$2:$D$2000)*(Potentials!$E$2:$E$2000&lt;&gt;"8 - Gagne")*(Potentials!$E$2:$E$2000&lt;&gt;"9 - Perdu")*(Potentials!$E$2:$E$2000&lt;&gt;"10 - Gele")*(Potentials!$O$2:$O$2000=$A$2)))</f>
      </c>
      <c r="BA759" t="str">
        <f>Potentials!A757</f>
      </c>
      <c r="BB759" s="2" t="str">
        <f t="array" ref="BB759" aca="1" ca="1">IF($A$2="Tous",SUMPRODUCT((Potentials!$F$2:$F$2000)*(Potentials!$A$2:$A$2000=BA759)*(Potentials!$E$2:$E$2000&lt;&gt;"8 - Gagne")*(Potentials!$E$2:$E$2000&lt;&gt;"9 - Perdu")*(Potentials!$E$2:$E$2000&lt;&gt;"10 - Gele"))
+SUMPRODUCT((Potentials!$F$2:$F$2000=0)*(Potentials!$A$2:$A$2000=BA759)*(Potentials!$D$2:$D$2000)*(Potentials!$E$2:$E$2000&lt;&gt;"8 - Gagne")*(Potentials!$E$2:$E$2000&lt;&gt;"9 - Perdu")*(Potentials!$E$2:$E$2000&lt;&gt;"10 - Gele")),
SUMPRODUCT((Potentials!$F$2:$F$2000)*(Potentials!$A$2:$A$2000=BA759)*(Potentials!$E$2:$E$2000&lt;&gt;"8 - Gagne")*(Potentials!$E$2:$E$2000&lt;&gt;"9 - Perdu")*(Potentials!$E$2:$E$2000&lt;&gt;"10 - Gele")*(Potentials!$O$2:$O$2000=$A$2))
+SUMPRODUCT((Potentials!$F$2:$F$2000=0)*(Potentials!$A$2:$A$2000=BA759)*(Potentials!$D$2:$D$2000)*(Potentials!$E$2:$E$2000&lt;&gt;"8 - Gagne")*(Potentials!$E$2:$E$2000&lt;&gt;"9 - Perdu")*(Potentials!$E$2:$E$2000&lt;&gt;"10 - Gele")*(Potentials!$O$2:$O$2000=$A$2)))</f>
      </c>
    </row>
    <row r="760" spans="1:113">
      <c r="R760" t="str">
        <f>Potentials!A758</f>
      </c>
      <c r="S760" s="1" t="str">
        <f>Potentials!M758</f>
      </c>
      <c r="T760" s="47" t="str">
        <f>IF(INDEX(Potentials!$A$1:$O$1000,MATCH(R760,Potentials!$A$1:$A$1000,0),MATCH("Origine setup",Potentials!$A$1:$O$1,0))&lt;&gt;"",0,
IF($A$2="Tous",
IF(AND($R$2=0,$S$2=0,DATE(YEAR(S760),MONTH(S760),DAY(S760))&gt;=$O$6,(DATE(YEAR(S760),MONTH(S760),DAY(S760))&lt;=$O$3),LEFT(R760,3)="PRA"),1,
IF(AND($R$2&lt;&gt;0,$S$2&lt;&gt;0,DATE(YEAR(S760),MONTH(S760),DAY(S760))&gt;=$R$2,(DATE(YEAR(S760),MONTH(S760),DAY(S760))&lt;=$S$2),LEFT(R760,3)="PRA"),1,0)),
IF(AND($R$2=0,$S$2=0,DATE(YEAR(S760),MONTH(S760),DAY(S760))&gt;=$O$6,(DATE(YEAR(S760),MONTH(S760),DAY(S760))&lt;=$O$3),INDEX(Potentials!$A$1:$O$1000,MATCH(R760,Potentials!$A$1:$A$1000,0),MATCH("Groupe",Potentials!$A$1:$O$1,0))=$A$2,LEFT(R760,3)="PRA"),1,
IF(AND($R$2&lt;&gt;0,$S$2&lt;&gt;0,DATE(YEAR(S760),MONTH(S760),DAY(S760))&gt;=$R$2,(DATE(YEAR(S760),MONTH(S760),DAY(S760))&lt;=$S$2),INDEX(Potentials!$A$1:$O$1000,MATCH(R760,Potentials!$A$1:$A$1000,0),MATCH("Groupe",Potentials!$A$1:$O$1,0))=$A$2,LEFT(R760,3)="PRA"),1,0))))</f>
      </c>
      <c r="U760" s="47" t="str">
        <f>IF(T760&lt;&gt;0,SUM($T$4:T760),0)</f>
      </c>
      <c r="V760" s="1"/>
      <c r="W760" s="17"/>
      <c r="Y760" t="str">
        <f>Projects!A758</f>
      </c>
      <c r="Z760" s="1" t="str">
        <f>Projects!I758</f>
      </c>
      <c r="AA760" s="47" t="str">
        <f>IF($A$2="Tous",
IF(AND($Y$2=0,$Z$2=0,DATE(YEAR(Z760),MONTH(Z760),DAY(Z760))&gt;=$O$6,(DATE(YEAR(Z760),MONTH(Z760),DAY(Z760))&lt;=$O$3)),1,
IF(AND($Y$2&lt;&gt;0,$Z$2&lt;&gt;0,DATE(YEAR(Z760),MONTH(Z760),DAY(Z760))&gt;=$Y$2,(DATE(YEAR(Z760),MONTH(Z760),DAY(Z760))&lt;=$Z$2)),1,0)),
IF(AND($Y$2=0,$Z$2=0,DATE(YEAR(Z760),MONTH(Z760),DAY(Z760))&gt;=$O$6,(DATE(YEAR(Z760),MONTH(Z760),DAY(Z760))&lt;=$O$3),INDEX(Projects!$A$1:$O$1000,MATCH(Y760,Projects!$A$1:$A$1000,0),MATCH("Groupe",Projects!$A$1:$O$1,0))=$A$2),1,
IF(AND($Y$2&lt;&gt;0,$Z$2&lt;&gt;0,DATE(YEAR(Z760),MONTH(Z760),DAY(Z760))&gt;=$Y$2,(DATE(YEAR(Z760),MONTH(Z760),DAY(Z760))&lt;=$Z$2),INDEX(Projects!$A$1:$O$1000,MATCH(Y760,Projects!$A$1:$A$1000,0),MATCH("Groupe",Projects!$A$1:$O$1,0))=$A$2),1,0)))</f>
      </c>
      <c r="AB760" s="47" t="str">
        <f>IF(AA760&lt;&gt;0,SUM($AA$4:AA760),0)</f>
      </c>
      <c r="AC760" s="1"/>
      <c r="AD760" s="17"/>
      <c r="AF760" t="str">
        <f>Projects!A758</f>
      </c>
      <c r="AG760" s="1" t="str">
        <f>Projects!D758</f>
      </c>
      <c r="AH760" s="47" t="str">
        <f>IF($A$2="Tous",
IF(AND($AF$2=0,$AG$2=0,DATE(YEAR(AG760),MONTH(AG760),DAY(AG760))&gt;=$O$6,(DATE(YEAR(AG760),MONTH(AG760),DAY(AG760))&lt;=$O$3)),1,
IF(AND($AF$2&lt;&gt;0,$AG$2&lt;&gt;0,DATE(YEAR(AG760),MONTH(AG760),DAY(AG760))&gt;=$AF$2,(DATE(YEAR(AG760),MONTH(AG760),DAY(AG760))&lt;=$AG$2)),1,0)),
IF(AND($AF$2=0,$AG$2=0,DATE(YEAR(AG760),MONTH(AG760),DAY(AG760))&gt;=$O$6,(DATE(YEAR(AG760),MONTH(AG760),DAY(AG760))&lt;=$O$3),INDEX(Projects!$A$1:$O$1000,MATCH(AF760,Projects!$A$1:$A$1000,0),MATCH("Groupe",Projects!$A$1:$O$1,0))=$A$2),1,
IF(AND($AF$2&lt;&gt;0,$AG$2&lt;&gt;0,DATE(YEAR(AG760),MONTH(AG760),DAY(AG760))&gt;=$AF$2,(DATE(YEAR(AG760),MONTH(AG760),DAY(AG760))&lt;=$AG$2),INDEX(Projects!$A$1:$O$1000,MATCH(AF760,Projects!$A$1:$A$1000,0),MATCH("Groupe",Projects!$A$1:$O$1,0))=$A$2),1,0)))</f>
      </c>
      <c r="AI760" s="47" t="str">
        <f>IF(AH760&lt;&gt;0,SUM($AH$4:AH760),0)</f>
      </c>
      <c r="AJ760" s="1"/>
      <c r="AK760" s="17"/>
      <c r="AM760" t="str">
        <f>Potentials!A758</f>
      </c>
      <c r="AN760" s="1" t="str">
        <f>Potentials!L758</f>
      </c>
      <c r="AO760" s="47" t="str">
        <f>IF(INDEX(Potentials!$A$1:$O$1000,MATCH(R760,Potentials!$A$1:$A$1000,0),MATCH("Origine setup",Potentials!$A$1:$O$1,0))&lt;&gt;"",0,
IF($A$2="Tous",
IF(AND($AM$2=0,$AN$2=0,DATE(YEAR(AN760),MONTH(AN760),DAY(AN760))&gt;=$O$6,(DATE(YEAR(AN760),MONTH(AN760),DAY(AN760))&lt;=$O$3),INDEX(Potentials!$A$1:$O$10000,MATCH(AM760,Potentials!$A$1:$A$1000,0),MATCH("Statut",Potentials!$A$1:$O$1,0))="9 -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IF(AND($AM$2&lt;&gt;0,$AN$2&lt;&gt;0,DATE(YEAR(AN760),MONTH(AN760),DAY(AN760))&gt;=$AM$2,(DATE(YEAR(AN760),MONTH(AN760),DAY(AN760))&lt;=$AN$2),INDEX(Potentials!$A$1:$O$10000,MATCH(AM760,Potentials!$A$1:$A$1000,0),MATCH("Statut",Potentials!$A$1:$O$1,0))="9 - Perdu"),1,0)),
IF(AND($AM$2=0,$AN$2=0,DATE(YEAR(AN760),MONTH(AN760),DAY(AN760))&gt;=$O$6,(DATE(YEAR(AN760),MONTH(AN760),DAY(AN760))&lt;=$O$3),INDEX(Potentials!$A$1:$O$1000,MATCH(AM760,Potentials!$A$1:$A$1000,0),MATCH("Groupe",Potentials!$A$1:$O$1,0))=$A$2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,MATCH(AM760,Potentials!$A$1:$A$1000,0),MATCH("Groupe",Potentials!$A$1:$O$1,0))=$A$2,INDEX(Potentials!$A$1:$O$10000,MATCH(AM760,Potentials!$A$1:$A$1000,0),MATCH("Statut",Potentials!$A$1:$O$1,0))="9 - Perdu"),1,0))))</f>
      </c>
      <c r="AP760" s="47" t="str">
        <f>IF(AO760&lt;&gt;0,SUM($AO$4:AO760),0)</f>
      </c>
      <c r="AQ760" s="1"/>
      <c r="AR760" s="17"/>
      <c r="AT760" t="str">
        <f>IF(COUNTIF($AT$4:AT759,Potentials!B758)&gt;0,"",Potentials!B758)</f>
      </c>
      <c r="AU760" s="2" t="str">
        <f t="array" ref="AU760" aca="1" ca="1">IF($A$2="Tous",SUMPRODUCT((Potentials!$F$2:$F$2000)*(Potentials!$B$2:$B$2000=AT760)*(Potentials!$E$2:$E$2000&lt;&gt;"8 - Gagne")*(Potentials!$E$2:$E$2000&lt;&gt;"9 - Perdu")*(Potentials!$E$2:$E$2000&lt;&gt;"10 - Gele"))
+SUMPRODUCT((Potentials!$F$2:$F$2000=0)*(Potentials!$B$2:$B$2000=AT760)*(Potentials!$D$2:$D$2000)*(Potentials!$E$2:$E$2000&lt;&gt;"8 - Gagne")*(Potentials!$E$2:$E$2000&lt;&gt;"9 - Perdu")*(Potentials!$E$2:$E$2000&lt;&gt;"10 - Gele")),
SUMPRODUCT((Potentials!$F$2:$F$2000)*(Potentials!$B$2:$B$2000=AT760)*(Potentials!$E$2:$E$2000&lt;&gt;"8 - Gagne")*(Potentials!$E$2:$E$2000&lt;&gt;"9 - Perdu")*(Potentials!$E$2:$E$2000&lt;&gt;"10 - Gele")*(Potentials!$O$2:$O$2000=$A$2))
+SUMPRODUCT((Potentials!$F$2:$F$2000=0)*(Potentials!$B$2:$B$2000=AT760)*(Potentials!$D$2:$D$2000)*(Potentials!$E$2:$E$2000&lt;&gt;"8 - Gagne")*(Potentials!$E$2:$E$2000&lt;&gt;"9 - Perdu")*(Potentials!$E$2:$E$2000&lt;&gt;"10 - Gele")*(Potentials!$O$2:$O$2000=$A$2)))</f>
      </c>
      <c r="BA760" t="str">
        <f>Potentials!A758</f>
      </c>
      <c r="BB760" s="2" t="str">
        <f t="array" ref="BB760" aca="1" ca="1">IF($A$2="Tous",SUMPRODUCT((Potentials!$F$2:$F$2000)*(Potentials!$A$2:$A$2000=BA760)*(Potentials!$E$2:$E$2000&lt;&gt;"8 - Gagne")*(Potentials!$E$2:$E$2000&lt;&gt;"9 - Perdu")*(Potentials!$E$2:$E$2000&lt;&gt;"10 - Gele"))
+SUMPRODUCT((Potentials!$F$2:$F$2000=0)*(Potentials!$A$2:$A$2000=BA760)*(Potentials!$D$2:$D$2000)*(Potentials!$E$2:$E$2000&lt;&gt;"8 - Gagne")*(Potentials!$E$2:$E$2000&lt;&gt;"9 - Perdu")*(Potentials!$E$2:$E$2000&lt;&gt;"10 - Gele")),
SUMPRODUCT((Potentials!$F$2:$F$2000)*(Potentials!$A$2:$A$2000=BA760)*(Potentials!$E$2:$E$2000&lt;&gt;"8 - Gagne")*(Potentials!$E$2:$E$2000&lt;&gt;"9 - Perdu")*(Potentials!$E$2:$E$2000&lt;&gt;"10 - Gele")*(Potentials!$O$2:$O$2000=$A$2))
+SUMPRODUCT((Potentials!$F$2:$F$2000=0)*(Potentials!$A$2:$A$2000=BA760)*(Potentials!$D$2:$D$2000)*(Potentials!$E$2:$E$2000&lt;&gt;"8 - Gagne")*(Potentials!$E$2:$E$2000&lt;&gt;"9 - Perdu")*(Potentials!$E$2:$E$2000&lt;&gt;"10 - Gele")*(Potentials!$O$2:$O$2000=$A$2)))</f>
      </c>
    </row>
    <row r="761" spans="1:113">
      <c r="R761" t="str">
        <f>Potentials!A759</f>
      </c>
      <c r="S761" s="1" t="str">
        <f>Potentials!M759</f>
      </c>
      <c r="T761" s="47" t="str">
        <f>IF(INDEX(Potentials!$A$1:$O$1000,MATCH(R761,Potentials!$A$1:$A$1000,0),MATCH("Origine setup",Potentials!$A$1:$O$1,0))&lt;&gt;"",0,
IF($A$2="Tous",
IF(AND($R$2=0,$S$2=0,DATE(YEAR(S761),MONTH(S761),DAY(S761))&gt;=$O$6,(DATE(YEAR(S761),MONTH(S761),DAY(S761))&lt;=$O$3),LEFT(R761,3)="PRA"),1,
IF(AND($R$2&lt;&gt;0,$S$2&lt;&gt;0,DATE(YEAR(S761),MONTH(S761),DAY(S761))&gt;=$R$2,(DATE(YEAR(S761),MONTH(S761),DAY(S761))&lt;=$S$2),LEFT(R761,3)="PRA"),1,0)),
IF(AND($R$2=0,$S$2=0,DATE(YEAR(S761),MONTH(S761),DAY(S761))&gt;=$O$6,(DATE(YEAR(S761),MONTH(S761),DAY(S761))&lt;=$O$3),INDEX(Potentials!$A$1:$O$1000,MATCH(R761,Potentials!$A$1:$A$1000,0),MATCH("Groupe",Potentials!$A$1:$O$1,0))=$A$2,LEFT(R761,3)="PRA"),1,
IF(AND($R$2&lt;&gt;0,$S$2&lt;&gt;0,DATE(YEAR(S761),MONTH(S761),DAY(S761))&gt;=$R$2,(DATE(YEAR(S761),MONTH(S761),DAY(S761))&lt;=$S$2),INDEX(Potentials!$A$1:$O$1000,MATCH(R761,Potentials!$A$1:$A$1000,0),MATCH("Groupe",Potentials!$A$1:$O$1,0))=$A$2,LEFT(R761,3)="PRA"),1,0))))</f>
      </c>
      <c r="U761" s="47" t="str">
        <f>IF(T761&lt;&gt;0,SUM($T$4:T761),0)</f>
      </c>
      <c r="V761" s="1"/>
      <c r="W761" s="17"/>
      <c r="Y761" t="str">
        <f>Projects!A759</f>
      </c>
      <c r="Z761" s="1" t="str">
        <f>Projects!I759</f>
      </c>
      <c r="AA761" s="47" t="str">
        <f>IF($A$2="Tous",
IF(AND($Y$2=0,$Z$2=0,DATE(YEAR(Z761),MONTH(Z761),DAY(Z761))&gt;=$O$6,(DATE(YEAR(Z761),MONTH(Z761),DAY(Z761))&lt;=$O$3)),1,
IF(AND($Y$2&lt;&gt;0,$Z$2&lt;&gt;0,DATE(YEAR(Z761),MONTH(Z761),DAY(Z761))&gt;=$Y$2,(DATE(YEAR(Z761),MONTH(Z761),DAY(Z761))&lt;=$Z$2)),1,0)),
IF(AND($Y$2=0,$Z$2=0,DATE(YEAR(Z761),MONTH(Z761),DAY(Z761))&gt;=$O$6,(DATE(YEAR(Z761),MONTH(Z761),DAY(Z761))&lt;=$O$3),INDEX(Projects!$A$1:$O$1000,MATCH(Y761,Projects!$A$1:$A$1000,0),MATCH("Groupe",Projects!$A$1:$O$1,0))=$A$2),1,
IF(AND($Y$2&lt;&gt;0,$Z$2&lt;&gt;0,DATE(YEAR(Z761),MONTH(Z761),DAY(Z761))&gt;=$Y$2,(DATE(YEAR(Z761),MONTH(Z761),DAY(Z761))&lt;=$Z$2),INDEX(Projects!$A$1:$O$1000,MATCH(Y761,Projects!$A$1:$A$1000,0),MATCH("Groupe",Projects!$A$1:$O$1,0))=$A$2),1,0)))</f>
      </c>
      <c r="AB761" s="47" t="str">
        <f>IF(AA761&lt;&gt;0,SUM($AA$4:AA761),0)</f>
      </c>
      <c r="AC761" s="1"/>
      <c r="AD761" s="17"/>
      <c r="AF761" t="str">
        <f>Projects!A759</f>
      </c>
      <c r="AG761" s="1" t="str">
        <f>Projects!D759</f>
      </c>
      <c r="AH761" s="47" t="str">
        <f>IF($A$2="Tous",
IF(AND($AF$2=0,$AG$2=0,DATE(YEAR(AG761),MONTH(AG761),DAY(AG761))&gt;=$O$6,(DATE(YEAR(AG761),MONTH(AG761),DAY(AG761))&lt;=$O$3)),1,
IF(AND($AF$2&lt;&gt;0,$AG$2&lt;&gt;0,DATE(YEAR(AG761),MONTH(AG761),DAY(AG761))&gt;=$AF$2,(DATE(YEAR(AG761),MONTH(AG761),DAY(AG761))&lt;=$AG$2)),1,0)),
IF(AND($AF$2=0,$AG$2=0,DATE(YEAR(AG761),MONTH(AG761),DAY(AG761))&gt;=$O$6,(DATE(YEAR(AG761),MONTH(AG761),DAY(AG761))&lt;=$O$3),INDEX(Projects!$A$1:$O$1000,MATCH(AF761,Projects!$A$1:$A$1000,0),MATCH("Groupe",Projects!$A$1:$O$1,0))=$A$2),1,
IF(AND($AF$2&lt;&gt;0,$AG$2&lt;&gt;0,DATE(YEAR(AG761),MONTH(AG761),DAY(AG761))&gt;=$AF$2,(DATE(YEAR(AG761),MONTH(AG761),DAY(AG761))&lt;=$AG$2),INDEX(Projects!$A$1:$O$1000,MATCH(AF761,Projects!$A$1:$A$1000,0),MATCH("Groupe",Projects!$A$1:$O$1,0))=$A$2),1,0)))</f>
      </c>
      <c r="AI761" s="47" t="str">
        <f>IF(AH761&lt;&gt;0,SUM($AH$4:AH761),0)</f>
      </c>
      <c r="AJ761" s="1"/>
      <c r="AK761" s="17"/>
      <c r="AM761" t="str">
        <f>Potentials!A759</f>
      </c>
      <c r="AN761" s="1" t="str">
        <f>Potentials!L759</f>
      </c>
      <c r="AO761" s="47" t="str">
        <f>IF(INDEX(Potentials!$A$1:$O$1000,MATCH(R761,Potentials!$A$1:$A$1000,0),MATCH("Origine setup",Potentials!$A$1:$O$1,0))&lt;&gt;"",0,
IF($A$2="Tous",
IF(AND($AM$2=0,$AN$2=0,DATE(YEAR(AN761),MONTH(AN761),DAY(AN761))&gt;=$O$6,(DATE(YEAR(AN761),MONTH(AN761),DAY(AN761))&lt;=$O$3),INDEX(Potentials!$A$1:$O$10000,MATCH(AM761,Potentials!$A$1:$A$1000,0),MATCH("Statut",Potentials!$A$1:$O$1,0))="9 -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IF(AND($AM$2&lt;&gt;0,$AN$2&lt;&gt;0,DATE(YEAR(AN761),MONTH(AN761),DAY(AN761))&gt;=$AM$2,(DATE(YEAR(AN761),MONTH(AN761),DAY(AN761))&lt;=$AN$2),INDEX(Potentials!$A$1:$O$10000,MATCH(AM761,Potentials!$A$1:$A$1000,0),MATCH("Statut",Potentials!$A$1:$O$1,0))="9 - Perdu"),1,0)),
IF(AND($AM$2=0,$AN$2=0,DATE(YEAR(AN761),MONTH(AN761),DAY(AN761))&gt;=$O$6,(DATE(YEAR(AN761),MONTH(AN761),DAY(AN761))&lt;=$O$3),INDEX(Potentials!$A$1:$O$1000,MATCH(AM761,Potentials!$A$1:$A$1000,0),MATCH("Groupe",Potentials!$A$1:$O$1,0))=$A$2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,MATCH(AM761,Potentials!$A$1:$A$1000,0),MATCH("Groupe",Potentials!$A$1:$O$1,0))=$A$2,INDEX(Potentials!$A$1:$O$10000,MATCH(AM761,Potentials!$A$1:$A$1000,0),MATCH("Statut",Potentials!$A$1:$O$1,0))="9 - Perdu"),1,0))))</f>
      </c>
      <c r="AP761" s="47" t="str">
        <f>IF(AO761&lt;&gt;0,SUM($AO$4:AO761),0)</f>
      </c>
      <c r="AQ761" s="1"/>
      <c r="AR761" s="17"/>
      <c r="AT761" t="str">
        <f>IF(COUNTIF($AT$4:AT760,Potentials!B759)&gt;0,"",Potentials!B759)</f>
      </c>
      <c r="AU761" s="2" t="str">
        <f t="array" ref="AU761" aca="1" ca="1">IF($A$2="Tous",SUMPRODUCT((Potentials!$F$2:$F$2000)*(Potentials!$B$2:$B$2000=AT761)*(Potentials!$E$2:$E$2000&lt;&gt;"8 - Gagne")*(Potentials!$E$2:$E$2000&lt;&gt;"9 - Perdu")*(Potentials!$E$2:$E$2000&lt;&gt;"10 - Gele"))
+SUMPRODUCT((Potentials!$F$2:$F$2000=0)*(Potentials!$B$2:$B$2000=AT761)*(Potentials!$D$2:$D$2000)*(Potentials!$E$2:$E$2000&lt;&gt;"8 - Gagne")*(Potentials!$E$2:$E$2000&lt;&gt;"9 - Perdu")*(Potentials!$E$2:$E$2000&lt;&gt;"10 - Gele")),
SUMPRODUCT((Potentials!$F$2:$F$2000)*(Potentials!$B$2:$B$2000=AT761)*(Potentials!$E$2:$E$2000&lt;&gt;"8 - Gagne")*(Potentials!$E$2:$E$2000&lt;&gt;"9 - Perdu")*(Potentials!$E$2:$E$2000&lt;&gt;"10 - Gele")*(Potentials!$O$2:$O$2000=$A$2))
+SUMPRODUCT((Potentials!$F$2:$F$2000=0)*(Potentials!$B$2:$B$2000=AT761)*(Potentials!$D$2:$D$2000)*(Potentials!$E$2:$E$2000&lt;&gt;"8 - Gagne")*(Potentials!$E$2:$E$2000&lt;&gt;"9 - Perdu")*(Potentials!$E$2:$E$2000&lt;&gt;"10 - Gele")*(Potentials!$O$2:$O$2000=$A$2)))</f>
      </c>
      <c r="BA761" t="str">
        <f>Potentials!A759</f>
      </c>
      <c r="BB761" s="2" t="str">
        <f t="array" ref="BB761" aca="1" ca="1">IF($A$2="Tous",SUMPRODUCT((Potentials!$F$2:$F$2000)*(Potentials!$A$2:$A$2000=BA761)*(Potentials!$E$2:$E$2000&lt;&gt;"8 - Gagne")*(Potentials!$E$2:$E$2000&lt;&gt;"9 - Perdu")*(Potentials!$E$2:$E$2000&lt;&gt;"10 - Gele"))
+SUMPRODUCT((Potentials!$F$2:$F$2000=0)*(Potentials!$A$2:$A$2000=BA761)*(Potentials!$D$2:$D$2000)*(Potentials!$E$2:$E$2000&lt;&gt;"8 - Gagne")*(Potentials!$E$2:$E$2000&lt;&gt;"9 - Perdu")*(Potentials!$E$2:$E$2000&lt;&gt;"10 - Gele")),
SUMPRODUCT((Potentials!$F$2:$F$2000)*(Potentials!$A$2:$A$2000=BA761)*(Potentials!$E$2:$E$2000&lt;&gt;"8 - Gagne")*(Potentials!$E$2:$E$2000&lt;&gt;"9 - Perdu")*(Potentials!$E$2:$E$2000&lt;&gt;"10 - Gele")*(Potentials!$O$2:$O$2000=$A$2))
+SUMPRODUCT((Potentials!$F$2:$F$2000=0)*(Potentials!$A$2:$A$2000=BA761)*(Potentials!$D$2:$D$2000)*(Potentials!$E$2:$E$2000&lt;&gt;"8 - Gagne")*(Potentials!$E$2:$E$2000&lt;&gt;"9 - Perdu")*(Potentials!$E$2:$E$2000&lt;&gt;"10 - Gele")*(Potentials!$O$2:$O$2000=$A$2)))</f>
      </c>
    </row>
    <row r="762" spans="1:113">
      <c r="R762" t="str">
        <f>Potentials!A760</f>
      </c>
      <c r="S762" s="1" t="str">
        <f>Potentials!M760</f>
      </c>
      <c r="T762" s="47" t="str">
        <f>IF(INDEX(Potentials!$A$1:$O$1000,MATCH(R762,Potentials!$A$1:$A$1000,0),MATCH("Origine setup",Potentials!$A$1:$O$1,0))&lt;&gt;"",0,
IF($A$2="Tous",
IF(AND($R$2=0,$S$2=0,DATE(YEAR(S762),MONTH(S762),DAY(S762))&gt;=$O$6,(DATE(YEAR(S762),MONTH(S762),DAY(S762))&lt;=$O$3),LEFT(R762,3)="PRA"),1,
IF(AND($R$2&lt;&gt;0,$S$2&lt;&gt;0,DATE(YEAR(S762),MONTH(S762),DAY(S762))&gt;=$R$2,(DATE(YEAR(S762),MONTH(S762),DAY(S762))&lt;=$S$2),LEFT(R762,3)="PRA"),1,0)),
IF(AND($R$2=0,$S$2=0,DATE(YEAR(S762),MONTH(S762),DAY(S762))&gt;=$O$6,(DATE(YEAR(S762),MONTH(S762),DAY(S762))&lt;=$O$3),INDEX(Potentials!$A$1:$O$1000,MATCH(R762,Potentials!$A$1:$A$1000,0),MATCH("Groupe",Potentials!$A$1:$O$1,0))=$A$2,LEFT(R762,3)="PRA"),1,
IF(AND($R$2&lt;&gt;0,$S$2&lt;&gt;0,DATE(YEAR(S762),MONTH(S762),DAY(S762))&gt;=$R$2,(DATE(YEAR(S762),MONTH(S762),DAY(S762))&lt;=$S$2),INDEX(Potentials!$A$1:$O$1000,MATCH(R762,Potentials!$A$1:$A$1000,0),MATCH("Groupe",Potentials!$A$1:$O$1,0))=$A$2,LEFT(R762,3)="PRA"),1,0))))</f>
      </c>
      <c r="U762" s="47" t="str">
        <f>IF(T762&lt;&gt;0,SUM($T$4:T762),0)</f>
      </c>
      <c r="V762" s="1"/>
      <c r="W762" s="17"/>
      <c r="Y762" t="str">
        <f>Projects!A760</f>
      </c>
      <c r="Z762" s="1" t="str">
        <f>Projects!I760</f>
      </c>
      <c r="AA762" s="47" t="str">
        <f>IF($A$2="Tous",
IF(AND($Y$2=0,$Z$2=0,DATE(YEAR(Z762),MONTH(Z762),DAY(Z762))&gt;=$O$6,(DATE(YEAR(Z762),MONTH(Z762),DAY(Z762))&lt;=$O$3)),1,
IF(AND($Y$2&lt;&gt;0,$Z$2&lt;&gt;0,DATE(YEAR(Z762),MONTH(Z762),DAY(Z762))&gt;=$Y$2,(DATE(YEAR(Z762),MONTH(Z762),DAY(Z762))&lt;=$Z$2)),1,0)),
IF(AND($Y$2=0,$Z$2=0,DATE(YEAR(Z762),MONTH(Z762),DAY(Z762))&gt;=$O$6,(DATE(YEAR(Z762),MONTH(Z762),DAY(Z762))&lt;=$O$3),INDEX(Projects!$A$1:$O$1000,MATCH(Y762,Projects!$A$1:$A$1000,0),MATCH("Groupe",Projects!$A$1:$O$1,0))=$A$2),1,
IF(AND($Y$2&lt;&gt;0,$Z$2&lt;&gt;0,DATE(YEAR(Z762),MONTH(Z762),DAY(Z762))&gt;=$Y$2,(DATE(YEAR(Z762),MONTH(Z762),DAY(Z762))&lt;=$Z$2),INDEX(Projects!$A$1:$O$1000,MATCH(Y762,Projects!$A$1:$A$1000,0),MATCH("Groupe",Projects!$A$1:$O$1,0))=$A$2),1,0)))</f>
      </c>
      <c r="AB762" s="47" t="str">
        <f>IF(AA762&lt;&gt;0,SUM($AA$4:AA762),0)</f>
      </c>
      <c r="AC762" s="1"/>
      <c r="AD762" s="17"/>
      <c r="AF762" t="str">
        <f>Projects!A760</f>
      </c>
      <c r="AG762" s="1" t="str">
        <f>Projects!D760</f>
      </c>
      <c r="AH762" s="47" t="str">
        <f>IF($A$2="Tous",
IF(AND($AF$2=0,$AG$2=0,DATE(YEAR(AG762),MONTH(AG762),DAY(AG762))&gt;=$O$6,(DATE(YEAR(AG762),MONTH(AG762),DAY(AG762))&lt;=$O$3)),1,
IF(AND($AF$2&lt;&gt;0,$AG$2&lt;&gt;0,DATE(YEAR(AG762),MONTH(AG762),DAY(AG762))&gt;=$AF$2,(DATE(YEAR(AG762),MONTH(AG762),DAY(AG762))&lt;=$AG$2)),1,0)),
IF(AND($AF$2=0,$AG$2=0,DATE(YEAR(AG762),MONTH(AG762),DAY(AG762))&gt;=$O$6,(DATE(YEAR(AG762),MONTH(AG762),DAY(AG762))&lt;=$O$3),INDEX(Projects!$A$1:$O$1000,MATCH(AF762,Projects!$A$1:$A$1000,0),MATCH("Groupe",Projects!$A$1:$O$1,0))=$A$2),1,
IF(AND($AF$2&lt;&gt;0,$AG$2&lt;&gt;0,DATE(YEAR(AG762),MONTH(AG762),DAY(AG762))&gt;=$AF$2,(DATE(YEAR(AG762),MONTH(AG762),DAY(AG762))&lt;=$AG$2),INDEX(Projects!$A$1:$O$1000,MATCH(AF762,Projects!$A$1:$A$1000,0),MATCH("Groupe",Projects!$A$1:$O$1,0))=$A$2),1,0)))</f>
      </c>
      <c r="AI762" s="47" t="str">
        <f>IF(AH762&lt;&gt;0,SUM($AH$4:AH762),0)</f>
      </c>
      <c r="AJ762" s="1"/>
      <c r="AK762" s="17"/>
      <c r="AM762" t="str">
        <f>Potentials!A760</f>
      </c>
      <c r="AN762" s="1" t="str">
        <f>Potentials!L760</f>
      </c>
      <c r="AO762" s="47" t="str">
        <f>IF(INDEX(Potentials!$A$1:$O$1000,MATCH(R762,Potentials!$A$1:$A$1000,0),MATCH("Origine setup",Potentials!$A$1:$O$1,0))&lt;&gt;"",0,
IF($A$2="Tous",
IF(AND($AM$2=0,$AN$2=0,DATE(YEAR(AN762),MONTH(AN762),DAY(AN762))&gt;=$O$6,(DATE(YEAR(AN762),MONTH(AN762),DAY(AN762))&lt;=$O$3),INDEX(Potentials!$A$1:$O$10000,MATCH(AM762,Potentials!$A$1:$A$1000,0),MATCH("Statut",Potentials!$A$1:$O$1,0))="9 -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IF(AND($AM$2&lt;&gt;0,$AN$2&lt;&gt;0,DATE(YEAR(AN762),MONTH(AN762),DAY(AN762))&gt;=$AM$2,(DATE(YEAR(AN762),MONTH(AN762),DAY(AN762))&lt;=$AN$2),INDEX(Potentials!$A$1:$O$10000,MATCH(AM762,Potentials!$A$1:$A$1000,0),MATCH("Statut",Potentials!$A$1:$O$1,0))="9 - Perdu"),1,0)),
IF(AND($AM$2=0,$AN$2=0,DATE(YEAR(AN762),MONTH(AN762),DAY(AN762))&gt;=$O$6,(DATE(YEAR(AN762),MONTH(AN762),DAY(AN762))&lt;=$O$3),INDEX(Potentials!$A$1:$O$1000,MATCH(AM762,Potentials!$A$1:$A$1000,0),MATCH("Groupe",Potentials!$A$1:$O$1,0))=$A$2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,MATCH(AM762,Potentials!$A$1:$A$1000,0),MATCH("Groupe",Potentials!$A$1:$O$1,0))=$A$2,INDEX(Potentials!$A$1:$O$10000,MATCH(AM762,Potentials!$A$1:$A$1000,0),MATCH("Statut",Potentials!$A$1:$O$1,0))="9 - Perdu"),1,0))))</f>
      </c>
      <c r="AP762" s="47" t="str">
        <f>IF(AO762&lt;&gt;0,SUM($AO$4:AO762),0)</f>
      </c>
      <c r="AQ762" s="1"/>
      <c r="AR762" s="17"/>
      <c r="AT762" t="str">
        <f>IF(COUNTIF($AT$4:AT761,Potentials!B760)&gt;0,"",Potentials!B760)</f>
      </c>
      <c r="AU762" s="2" t="str">
        <f t="array" ref="AU762" aca="1" ca="1">IF($A$2="Tous",SUMPRODUCT((Potentials!$F$2:$F$2000)*(Potentials!$B$2:$B$2000=AT762)*(Potentials!$E$2:$E$2000&lt;&gt;"8 - Gagne")*(Potentials!$E$2:$E$2000&lt;&gt;"9 - Perdu")*(Potentials!$E$2:$E$2000&lt;&gt;"10 - Gele"))
+SUMPRODUCT((Potentials!$F$2:$F$2000=0)*(Potentials!$B$2:$B$2000=AT762)*(Potentials!$D$2:$D$2000)*(Potentials!$E$2:$E$2000&lt;&gt;"8 - Gagne")*(Potentials!$E$2:$E$2000&lt;&gt;"9 - Perdu")*(Potentials!$E$2:$E$2000&lt;&gt;"10 - Gele")),
SUMPRODUCT((Potentials!$F$2:$F$2000)*(Potentials!$B$2:$B$2000=AT762)*(Potentials!$E$2:$E$2000&lt;&gt;"8 - Gagne")*(Potentials!$E$2:$E$2000&lt;&gt;"9 - Perdu")*(Potentials!$E$2:$E$2000&lt;&gt;"10 - Gele")*(Potentials!$O$2:$O$2000=$A$2))
+SUMPRODUCT((Potentials!$F$2:$F$2000=0)*(Potentials!$B$2:$B$2000=AT762)*(Potentials!$D$2:$D$2000)*(Potentials!$E$2:$E$2000&lt;&gt;"8 - Gagne")*(Potentials!$E$2:$E$2000&lt;&gt;"9 - Perdu")*(Potentials!$E$2:$E$2000&lt;&gt;"10 - Gele")*(Potentials!$O$2:$O$2000=$A$2)))</f>
      </c>
      <c r="BA762" t="str">
        <f>Potentials!A760</f>
      </c>
      <c r="BB762" s="2" t="str">
        <f t="array" ref="BB762" aca="1" ca="1">IF($A$2="Tous",SUMPRODUCT((Potentials!$F$2:$F$2000)*(Potentials!$A$2:$A$2000=BA762)*(Potentials!$E$2:$E$2000&lt;&gt;"8 - Gagne")*(Potentials!$E$2:$E$2000&lt;&gt;"9 - Perdu")*(Potentials!$E$2:$E$2000&lt;&gt;"10 - Gele"))
+SUMPRODUCT((Potentials!$F$2:$F$2000=0)*(Potentials!$A$2:$A$2000=BA762)*(Potentials!$D$2:$D$2000)*(Potentials!$E$2:$E$2000&lt;&gt;"8 - Gagne")*(Potentials!$E$2:$E$2000&lt;&gt;"9 - Perdu")*(Potentials!$E$2:$E$2000&lt;&gt;"10 - Gele")),
SUMPRODUCT((Potentials!$F$2:$F$2000)*(Potentials!$A$2:$A$2000=BA762)*(Potentials!$E$2:$E$2000&lt;&gt;"8 - Gagne")*(Potentials!$E$2:$E$2000&lt;&gt;"9 - Perdu")*(Potentials!$E$2:$E$2000&lt;&gt;"10 - Gele")*(Potentials!$O$2:$O$2000=$A$2))
+SUMPRODUCT((Potentials!$F$2:$F$2000=0)*(Potentials!$A$2:$A$2000=BA762)*(Potentials!$D$2:$D$2000)*(Potentials!$E$2:$E$2000&lt;&gt;"8 - Gagne")*(Potentials!$E$2:$E$2000&lt;&gt;"9 - Perdu")*(Potentials!$E$2:$E$2000&lt;&gt;"10 - Gele")*(Potentials!$O$2:$O$2000=$A$2)))</f>
      </c>
    </row>
    <row r="763" spans="1:113">
      <c r="R763" t="str">
        <f>Potentials!A761</f>
      </c>
      <c r="S763" s="1" t="str">
        <f>Potentials!M761</f>
      </c>
      <c r="T763" s="47" t="str">
        <f>IF(INDEX(Potentials!$A$1:$O$1000,MATCH(R763,Potentials!$A$1:$A$1000,0),MATCH("Origine setup",Potentials!$A$1:$O$1,0))&lt;&gt;"",0,
IF($A$2="Tous",
IF(AND($R$2=0,$S$2=0,DATE(YEAR(S763),MONTH(S763),DAY(S763))&gt;=$O$6,(DATE(YEAR(S763),MONTH(S763),DAY(S763))&lt;=$O$3),LEFT(R763,3)="PRA"),1,
IF(AND($R$2&lt;&gt;0,$S$2&lt;&gt;0,DATE(YEAR(S763),MONTH(S763),DAY(S763))&gt;=$R$2,(DATE(YEAR(S763),MONTH(S763),DAY(S763))&lt;=$S$2),LEFT(R763,3)="PRA"),1,0)),
IF(AND($R$2=0,$S$2=0,DATE(YEAR(S763),MONTH(S763),DAY(S763))&gt;=$O$6,(DATE(YEAR(S763),MONTH(S763),DAY(S763))&lt;=$O$3),INDEX(Potentials!$A$1:$O$1000,MATCH(R763,Potentials!$A$1:$A$1000,0),MATCH("Groupe",Potentials!$A$1:$O$1,0))=$A$2,LEFT(R763,3)="PRA"),1,
IF(AND($R$2&lt;&gt;0,$S$2&lt;&gt;0,DATE(YEAR(S763),MONTH(S763),DAY(S763))&gt;=$R$2,(DATE(YEAR(S763),MONTH(S763),DAY(S763))&lt;=$S$2),INDEX(Potentials!$A$1:$O$1000,MATCH(R763,Potentials!$A$1:$A$1000,0),MATCH("Groupe",Potentials!$A$1:$O$1,0))=$A$2,LEFT(R763,3)="PRA"),1,0))))</f>
      </c>
      <c r="U763" s="47" t="str">
        <f>IF(T763&lt;&gt;0,SUM($T$4:T763),0)</f>
      </c>
      <c r="V763" s="1"/>
      <c r="W763" s="17"/>
      <c r="Y763" t="str">
        <f>Projects!A761</f>
      </c>
      <c r="Z763" s="1" t="str">
        <f>Projects!I761</f>
      </c>
      <c r="AA763" s="47" t="str">
        <f>IF($A$2="Tous",
IF(AND($Y$2=0,$Z$2=0,DATE(YEAR(Z763),MONTH(Z763),DAY(Z763))&gt;=$O$6,(DATE(YEAR(Z763),MONTH(Z763),DAY(Z763))&lt;=$O$3)),1,
IF(AND($Y$2&lt;&gt;0,$Z$2&lt;&gt;0,DATE(YEAR(Z763),MONTH(Z763),DAY(Z763))&gt;=$Y$2,(DATE(YEAR(Z763),MONTH(Z763),DAY(Z763))&lt;=$Z$2)),1,0)),
IF(AND($Y$2=0,$Z$2=0,DATE(YEAR(Z763),MONTH(Z763),DAY(Z763))&gt;=$O$6,(DATE(YEAR(Z763),MONTH(Z763),DAY(Z763))&lt;=$O$3),INDEX(Projects!$A$1:$O$1000,MATCH(Y763,Projects!$A$1:$A$1000,0),MATCH("Groupe",Projects!$A$1:$O$1,0))=$A$2),1,
IF(AND($Y$2&lt;&gt;0,$Z$2&lt;&gt;0,DATE(YEAR(Z763),MONTH(Z763),DAY(Z763))&gt;=$Y$2,(DATE(YEAR(Z763),MONTH(Z763),DAY(Z763))&lt;=$Z$2),INDEX(Projects!$A$1:$O$1000,MATCH(Y763,Projects!$A$1:$A$1000,0),MATCH("Groupe",Projects!$A$1:$O$1,0))=$A$2),1,0)))</f>
      </c>
      <c r="AB763" s="47" t="str">
        <f>IF(AA763&lt;&gt;0,SUM($AA$4:AA763),0)</f>
      </c>
      <c r="AC763" s="1"/>
      <c r="AD763" s="17"/>
      <c r="AF763" t="str">
        <f>Projects!A761</f>
      </c>
      <c r="AG763" s="1" t="str">
        <f>Projects!D761</f>
      </c>
      <c r="AH763" s="47" t="str">
        <f>IF($A$2="Tous",
IF(AND($AF$2=0,$AG$2=0,DATE(YEAR(AG763),MONTH(AG763),DAY(AG763))&gt;=$O$6,(DATE(YEAR(AG763),MONTH(AG763),DAY(AG763))&lt;=$O$3)),1,
IF(AND($AF$2&lt;&gt;0,$AG$2&lt;&gt;0,DATE(YEAR(AG763),MONTH(AG763),DAY(AG763))&gt;=$AF$2,(DATE(YEAR(AG763),MONTH(AG763),DAY(AG763))&lt;=$AG$2)),1,0)),
IF(AND($AF$2=0,$AG$2=0,DATE(YEAR(AG763),MONTH(AG763),DAY(AG763))&gt;=$O$6,(DATE(YEAR(AG763),MONTH(AG763),DAY(AG763))&lt;=$O$3),INDEX(Projects!$A$1:$O$1000,MATCH(AF763,Projects!$A$1:$A$1000,0),MATCH("Groupe",Projects!$A$1:$O$1,0))=$A$2),1,
IF(AND($AF$2&lt;&gt;0,$AG$2&lt;&gt;0,DATE(YEAR(AG763),MONTH(AG763),DAY(AG763))&gt;=$AF$2,(DATE(YEAR(AG763),MONTH(AG763),DAY(AG763))&lt;=$AG$2),INDEX(Projects!$A$1:$O$1000,MATCH(AF763,Projects!$A$1:$A$1000,0),MATCH("Groupe",Projects!$A$1:$O$1,0))=$A$2),1,0)))</f>
      </c>
      <c r="AI763" s="47" t="str">
        <f>IF(AH763&lt;&gt;0,SUM($AH$4:AH763),0)</f>
      </c>
      <c r="AJ763" s="1"/>
      <c r="AK763" s="17"/>
      <c r="AM763" t="str">
        <f>Potentials!A761</f>
      </c>
      <c r="AN763" s="1" t="str">
        <f>Potentials!L761</f>
      </c>
      <c r="AO763" s="47" t="str">
        <f>IF(INDEX(Potentials!$A$1:$O$1000,MATCH(R763,Potentials!$A$1:$A$1000,0),MATCH("Origine setup",Potentials!$A$1:$O$1,0))&lt;&gt;"",0,
IF($A$2="Tous",
IF(AND($AM$2=0,$AN$2=0,DATE(YEAR(AN763),MONTH(AN763),DAY(AN763))&gt;=$O$6,(DATE(YEAR(AN763),MONTH(AN763),DAY(AN763))&lt;=$O$3),INDEX(Potentials!$A$1:$O$10000,MATCH(AM763,Potentials!$A$1:$A$1000,0),MATCH("Statut",Potentials!$A$1:$O$1,0))="9 -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IF(AND($AM$2&lt;&gt;0,$AN$2&lt;&gt;0,DATE(YEAR(AN763),MONTH(AN763),DAY(AN763))&gt;=$AM$2,(DATE(YEAR(AN763),MONTH(AN763),DAY(AN763))&lt;=$AN$2),INDEX(Potentials!$A$1:$O$10000,MATCH(AM763,Potentials!$A$1:$A$1000,0),MATCH("Statut",Potentials!$A$1:$O$1,0))="9 - Perdu"),1,0)),
IF(AND($AM$2=0,$AN$2=0,DATE(YEAR(AN763),MONTH(AN763),DAY(AN763))&gt;=$O$6,(DATE(YEAR(AN763),MONTH(AN763),DAY(AN763))&lt;=$O$3),INDEX(Potentials!$A$1:$O$1000,MATCH(AM763,Potentials!$A$1:$A$1000,0),MATCH("Groupe",Potentials!$A$1:$O$1,0))=$A$2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,MATCH(AM763,Potentials!$A$1:$A$1000,0),MATCH("Groupe",Potentials!$A$1:$O$1,0))=$A$2,INDEX(Potentials!$A$1:$O$10000,MATCH(AM763,Potentials!$A$1:$A$1000,0),MATCH("Statut",Potentials!$A$1:$O$1,0))="9 - Perdu"),1,0))))</f>
      </c>
      <c r="AP763" s="47" t="str">
        <f>IF(AO763&lt;&gt;0,SUM($AO$4:AO763),0)</f>
      </c>
      <c r="AQ763" s="1"/>
      <c r="AR763" s="17"/>
      <c r="AT763" t="str">
        <f>IF(COUNTIF($AT$4:AT762,Potentials!B761)&gt;0,"",Potentials!B761)</f>
      </c>
      <c r="AU763" s="2" t="str">
        <f t="array" ref="AU763" aca="1" ca="1">IF($A$2="Tous",SUMPRODUCT((Potentials!$F$2:$F$2000)*(Potentials!$B$2:$B$2000=AT763)*(Potentials!$E$2:$E$2000&lt;&gt;"8 - Gagne")*(Potentials!$E$2:$E$2000&lt;&gt;"9 - Perdu")*(Potentials!$E$2:$E$2000&lt;&gt;"10 - Gele"))
+SUMPRODUCT((Potentials!$F$2:$F$2000=0)*(Potentials!$B$2:$B$2000=AT763)*(Potentials!$D$2:$D$2000)*(Potentials!$E$2:$E$2000&lt;&gt;"8 - Gagne")*(Potentials!$E$2:$E$2000&lt;&gt;"9 - Perdu")*(Potentials!$E$2:$E$2000&lt;&gt;"10 - Gele")),
SUMPRODUCT((Potentials!$F$2:$F$2000)*(Potentials!$B$2:$B$2000=AT763)*(Potentials!$E$2:$E$2000&lt;&gt;"8 - Gagne")*(Potentials!$E$2:$E$2000&lt;&gt;"9 - Perdu")*(Potentials!$E$2:$E$2000&lt;&gt;"10 - Gele")*(Potentials!$O$2:$O$2000=$A$2))
+SUMPRODUCT((Potentials!$F$2:$F$2000=0)*(Potentials!$B$2:$B$2000=AT763)*(Potentials!$D$2:$D$2000)*(Potentials!$E$2:$E$2000&lt;&gt;"8 - Gagne")*(Potentials!$E$2:$E$2000&lt;&gt;"9 - Perdu")*(Potentials!$E$2:$E$2000&lt;&gt;"10 - Gele")*(Potentials!$O$2:$O$2000=$A$2)))</f>
      </c>
      <c r="BA763" t="str">
        <f>Potentials!A761</f>
      </c>
      <c r="BB763" s="2" t="str">
        <f t="array" ref="BB763" aca="1" ca="1">IF($A$2="Tous",SUMPRODUCT((Potentials!$F$2:$F$2000)*(Potentials!$A$2:$A$2000=BA763)*(Potentials!$E$2:$E$2000&lt;&gt;"8 - Gagne")*(Potentials!$E$2:$E$2000&lt;&gt;"9 - Perdu")*(Potentials!$E$2:$E$2000&lt;&gt;"10 - Gele"))
+SUMPRODUCT((Potentials!$F$2:$F$2000=0)*(Potentials!$A$2:$A$2000=BA763)*(Potentials!$D$2:$D$2000)*(Potentials!$E$2:$E$2000&lt;&gt;"8 - Gagne")*(Potentials!$E$2:$E$2000&lt;&gt;"9 - Perdu")*(Potentials!$E$2:$E$2000&lt;&gt;"10 - Gele")),
SUMPRODUCT((Potentials!$F$2:$F$2000)*(Potentials!$A$2:$A$2000=BA763)*(Potentials!$E$2:$E$2000&lt;&gt;"8 - Gagne")*(Potentials!$E$2:$E$2000&lt;&gt;"9 - Perdu")*(Potentials!$E$2:$E$2000&lt;&gt;"10 - Gele")*(Potentials!$O$2:$O$2000=$A$2))
+SUMPRODUCT((Potentials!$F$2:$F$2000=0)*(Potentials!$A$2:$A$2000=BA763)*(Potentials!$D$2:$D$2000)*(Potentials!$E$2:$E$2000&lt;&gt;"8 - Gagne")*(Potentials!$E$2:$E$2000&lt;&gt;"9 - Perdu")*(Potentials!$E$2:$E$2000&lt;&gt;"10 - Gele")*(Potentials!$O$2:$O$2000=$A$2)))</f>
      </c>
    </row>
    <row r="764" spans="1:113">
      <c r="R764" t="str">
        <f>Potentials!A762</f>
      </c>
      <c r="S764" s="1" t="str">
        <f>Potentials!M762</f>
      </c>
      <c r="T764" s="47" t="str">
        <f>IF(INDEX(Potentials!$A$1:$O$1000,MATCH(R764,Potentials!$A$1:$A$1000,0),MATCH("Origine setup",Potentials!$A$1:$O$1,0))&lt;&gt;"",0,
IF($A$2="Tous",
IF(AND($R$2=0,$S$2=0,DATE(YEAR(S764),MONTH(S764),DAY(S764))&gt;=$O$6,(DATE(YEAR(S764),MONTH(S764),DAY(S764))&lt;=$O$3),LEFT(R764,3)="PRA"),1,
IF(AND($R$2&lt;&gt;0,$S$2&lt;&gt;0,DATE(YEAR(S764),MONTH(S764),DAY(S764))&gt;=$R$2,(DATE(YEAR(S764),MONTH(S764),DAY(S764))&lt;=$S$2),LEFT(R764,3)="PRA"),1,0)),
IF(AND($R$2=0,$S$2=0,DATE(YEAR(S764),MONTH(S764),DAY(S764))&gt;=$O$6,(DATE(YEAR(S764),MONTH(S764),DAY(S764))&lt;=$O$3),INDEX(Potentials!$A$1:$O$1000,MATCH(R764,Potentials!$A$1:$A$1000,0),MATCH("Groupe",Potentials!$A$1:$O$1,0))=$A$2,LEFT(R764,3)="PRA"),1,
IF(AND($R$2&lt;&gt;0,$S$2&lt;&gt;0,DATE(YEAR(S764),MONTH(S764),DAY(S764))&gt;=$R$2,(DATE(YEAR(S764),MONTH(S764),DAY(S764))&lt;=$S$2),INDEX(Potentials!$A$1:$O$1000,MATCH(R764,Potentials!$A$1:$A$1000,0),MATCH("Groupe",Potentials!$A$1:$O$1,0))=$A$2,LEFT(R764,3)="PRA"),1,0))))</f>
      </c>
      <c r="U764" s="47" t="str">
        <f>IF(T764&lt;&gt;0,SUM($T$4:T764),0)</f>
      </c>
      <c r="V764" s="1"/>
      <c r="W764" s="17"/>
      <c r="Y764" t="str">
        <f>Projects!A762</f>
      </c>
      <c r="Z764" s="1" t="str">
        <f>Projects!I762</f>
      </c>
      <c r="AA764" s="47" t="str">
        <f>IF($A$2="Tous",
IF(AND($Y$2=0,$Z$2=0,DATE(YEAR(Z764),MONTH(Z764),DAY(Z764))&gt;=$O$6,(DATE(YEAR(Z764),MONTH(Z764),DAY(Z764))&lt;=$O$3)),1,
IF(AND($Y$2&lt;&gt;0,$Z$2&lt;&gt;0,DATE(YEAR(Z764),MONTH(Z764),DAY(Z764))&gt;=$Y$2,(DATE(YEAR(Z764),MONTH(Z764),DAY(Z764))&lt;=$Z$2)),1,0)),
IF(AND($Y$2=0,$Z$2=0,DATE(YEAR(Z764),MONTH(Z764),DAY(Z764))&gt;=$O$6,(DATE(YEAR(Z764),MONTH(Z764),DAY(Z764))&lt;=$O$3),INDEX(Projects!$A$1:$O$1000,MATCH(Y764,Projects!$A$1:$A$1000,0),MATCH("Groupe",Projects!$A$1:$O$1,0))=$A$2),1,
IF(AND($Y$2&lt;&gt;0,$Z$2&lt;&gt;0,DATE(YEAR(Z764),MONTH(Z764),DAY(Z764))&gt;=$Y$2,(DATE(YEAR(Z764),MONTH(Z764),DAY(Z764))&lt;=$Z$2),INDEX(Projects!$A$1:$O$1000,MATCH(Y764,Projects!$A$1:$A$1000,0),MATCH("Groupe",Projects!$A$1:$O$1,0))=$A$2),1,0)))</f>
      </c>
      <c r="AB764" s="47" t="str">
        <f>IF(AA764&lt;&gt;0,SUM($AA$4:AA764),0)</f>
      </c>
      <c r="AC764" s="1"/>
      <c r="AD764" s="17"/>
      <c r="AF764" t="str">
        <f>Projects!A762</f>
      </c>
      <c r="AG764" s="1" t="str">
        <f>Projects!D762</f>
      </c>
      <c r="AH764" s="47" t="str">
        <f>IF($A$2="Tous",
IF(AND($AF$2=0,$AG$2=0,DATE(YEAR(AG764),MONTH(AG764),DAY(AG764))&gt;=$O$6,(DATE(YEAR(AG764),MONTH(AG764),DAY(AG764))&lt;=$O$3)),1,
IF(AND($AF$2&lt;&gt;0,$AG$2&lt;&gt;0,DATE(YEAR(AG764),MONTH(AG764),DAY(AG764))&gt;=$AF$2,(DATE(YEAR(AG764),MONTH(AG764),DAY(AG764))&lt;=$AG$2)),1,0)),
IF(AND($AF$2=0,$AG$2=0,DATE(YEAR(AG764),MONTH(AG764),DAY(AG764))&gt;=$O$6,(DATE(YEAR(AG764),MONTH(AG764),DAY(AG764))&lt;=$O$3),INDEX(Projects!$A$1:$O$1000,MATCH(AF764,Projects!$A$1:$A$1000,0),MATCH("Groupe",Projects!$A$1:$O$1,0))=$A$2),1,
IF(AND($AF$2&lt;&gt;0,$AG$2&lt;&gt;0,DATE(YEAR(AG764),MONTH(AG764),DAY(AG764))&gt;=$AF$2,(DATE(YEAR(AG764),MONTH(AG764),DAY(AG764))&lt;=$AG$2),INDEX(Projects!$A$1:$O$1000,MATCH(AF764,Projects!$A$1:$A$1000,0),MATCH("Groupe",Projects!$A$1:$O$1,0))=$A$2),1,0)))</f>
      </c>
      <c r="AI764" s="47" t="str">
        <f>IF(AH764&lt;&gt;0,SUM($AH$4:AH764),0)</f>
      </c>
      <c r="AJ764" s="1"/>
      <c r="AK764" s="17"/>
      <c r="AM764" t="str">
        <f>Potentials!A762</f>
      </c>
      <c r="AN764" s="1" t="str">
        <f>Potentials!L762</f>
      </c>
      <c r="AO764" s="47" t="str">
        <f>IF(INDEX(Potentials!$A$1:$O$1000,MATCH(R764,Potentials!$A$1:$A$1000,0),MATCH("Origine setup",Potentials!$A$1:$O$1,0))&lt;&gt;"",0,
IF($A$2="Tous",
IF(AND($AM$2=0,$AN$2=0,DATE(YEAR(AN764),MONTH(AN764),DAY(AN764))&gt;=$O$6,(DATE(YEAR(AN764),MONTH(AN764),DAY(AN764))&lt;=$O$3),INDEX(Potentials!$A$1:$O$10000,MATCH(AM764,Potentials!$A$1:$A$1000,0),MATCH("Statut",Potentials!$A$1:$O$1,0))="9 -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IF(AND($AM$2&lt;&gt;0,$AN$2&lt;&gt;0,DATE(YEAR(AN764),MONTH(AN764),DAY(AN764))&gt;=$AM$2,(DATE(YEAR(AN764),MONTH(AN764),DAY(AN764))&lt;=$AN$2),INDEX(Potentials!$A$1:$O$10000,MATCH(AM764,Potentials!$A$1:$A$1000,0),MATCH("Statut",Potentials!$A$1:$O$1,0))="9 - Perdu"),1,0)),
IF(AND($AM$2=0,$AN$2=0,DATE(YEAR(AN764),MONTH(AN764),DAY(AN764))&gt;=$O$6,(DATE(YEAR(AN764),MONTH(AN764),DAY(AN764))&lt;=$O$3),INDEX(Potentials!$A$1:$O$1000,MATCH(AM764,Potentials!$A$1:$A$1000,0),MATCH("Groupe",Potentials!$A$1:$O$1,0))=$A$2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,MATCH(AM764,Potentials!$A$1:$A$1000,0),MATCH("Groupe",Potentials!$A$1:$O$1,0))=$A$2,INDEX(Potentials!$A$1:$O$10000,MATCH(AM764,Potentials!$A$1:$A$1000,0),MATCH("Statut",Potentials!$A$1:$O$1,0))="9 - Perdu"),1,0))))</f>
      </c>
      <c r="AP764" s="47" t="str">
        <f>IF(AO764&lt;&gt;0,SUM($AO$4:AO764),0)</f>
      </c>
      <c r="AQ764" s="1"/>
      <c r="AR764" s="17"/>
      <c r="AT764" t="str">
        <f>IF(COUNTIF($AT$4:AT763,Potentials!B762)&gt;0,"",Potentials!B762)</f>
      </c>
      <c r="AU764" s="2" t="str">
        <f t="array" ref="AU764" aca="1" ca="1">IF($A$2="Tous",SUMPRODUCT((Potentials!$F$2:$F$2000)*(Potentials!$B$2:$B$2000=AT764)*(Potentials!$E$2:$E$2000&lt;&gt;"8 - Gagne")*(Potentials!$E$2:$E$2000&lt;&gt;"9 - Perdu")*(Potentials!$E$2:$E$2000&lt;&gt;"10 - Gele"))
+SUMPRODUCT((Potentials!$F$2:$F$2000=0)*(Potentials!$B$2:$B$2000=AT764)*(Potentials!$D$2:$D$2000)*(Potentials!$E$2:$E$2000&lt;&gt;"8 - Gagne")*(Potentials!$E$2:$E$2000&lt;&gt;"9 - Perdu")*(Potentials!$E$2:$E$2000&lt;&gt;"10 - Gele")),
SUMPRODUCT((Potentials!$F$2:$F$2000)*(Potentials!$B$2:$B$2000=AT764)*(Potentials!$E$2:$E$2000&lt;&gt;"8 - Gagne")*(Potentials!$E$2:$E$2000&lt;&gt;"9 - Perdu")*(Potentials!$E$2:$E$2000&lt;&gt;"10 - Gele")*(Potentials!$O$2:$O$2000=$A$2))
+SUMPRODUCT((Potentials!$F$2:$F$2000=0)*(Potentials!$B$2:$B$2000=AT764)*(Potentials!$D$2:$D$2000)*(Potentials!$E$2:$E$2000&lt;&gt;"8 - Gagne")*(Potentials!$E$2:$E$2000&lt;&gt;"9 - Perdu")*(Potentials!$E$2:$E$2000&lt;&gt;"10 - Gele")*(Potentials!$O$2:$O$2000=$A$2)))</f>
      </c>
      <c r="BA764" t="str">
        <f>Potentials!A762</f>
      </c>
      <c r="BB764" s="2" t="str">
        <f t="array" ref="BB764" aca="1" ca="1">IF($A$2="Tous",SUMPRODUCT((Potentials!$F$2:$F$2000)*(Potentials!$A$2:$A$2000=BA764)*(Potentials!$E$2:$E$2000&lt;&gt;"8 - Gagne")*(Potentials!$E$2:$E$2000&lt;&gt;"9 - Perdu")*(Potentials!$E$2:$E$2000&lt;&gt;"10 - Gele"))
+SUMPRODUCT((Potentials!$F$2:$F$2000=0)*(Potentials!$A$2:$A$2000=BA764)*(Potentials!$D$2:$D$2000)*(Potentials!$E$2:$E$2000&lt;&gt;"8 - Gagne")*(Potentials!$E$2:$E$2000&lt;&gt;"9 - Perdu")*(Potentials!$E$2:$E$2000&lt;&gt;"10 - Gele")),
SUMPRODUCT((Potentials!$F$2:$F$2000)*(Potentials!$A$2:$A$2000=BA764)*(Potentials!$E$2:$E$2000&lt;&gt;"8 - Gagne")*(Potentials!$E$2:$E$2000&lt;&gt;"9 - Perdu")*(Potentials!$E$2:$E$2000&lt;&gt;"10 - Gele")*(Potentials!$O$2:$O$2000=$A$2))
+SUMPRODUCT((Potentials!$F$2:$F$2000=0)*(Potentials!$A$2:$A$2000=BA764)*(Potentials!$D$2:$D$2000)*(Potentials!$E$2:$E$2000&lt;&gt;"8 - Gagne")*(Potentials!$E$2:$E$2000&lt;&gt;"9 - Perdu")*(Potentials!$E$2:$E$2000&lt;&gt;"10 - Gele")*(Potentials!$O$2:$O$2000=$A$2)))</f>
      </c>
    </row>
    <row r="765" spans="1:113">
      <c r="R765" t="str">
        <f>Potentials!A763</f>
      </c>
      <c r="S765" s="1" t="str">
        <f>Potentials!M763</f>
      </c>
      <c r="T765" s="47" t="str">
        <f>IF(INDEX(Potentials!$A$1:$O$1000,MATCH(R765,Potentials!$A$1:$A$1000,0),MATCH("Origine setup",Potentials!$A$1:$O$1,0))&lt;&gt;"",0,
IF($A$2="Tous",
IF(AND($R$2=0,$S$2=0,DATE(YEAR(S765),MONTH(S765),DAY(S765))&gt;=$O$6,(DATE(YEAR(S765),MONTH(S765),DAY(S765))&lt;=$O$3),LEFT(R765,3)="PRA"),1,
IF(AND($R$2&lt;&gt;0,$S$2&lt;&gt;0,DATE(YEAR(S765),MONTH(S765),DAY(S765))&gt;=$R$2,(DATE(YEAR(S765),MONTH(S765),DAY(S765))&lt;=$S$2),LEFT(R765,3)="PRA"),1,0)),
IF(AND($R$2=0,$S$2=0,DATE(YEAR(S765),MONTH(S765),DAY(S765))&gt;=$O$6,(DATE(YEAR(S765),MONTH(S765),DAY(S765))&lt;=$O$3),INDEX(Potentials!$A$1:$O$1000,MATCH(R765,Potentials!$A$1:$A$1000,0),MATCH("Groupe",Potentials!$A$1:$O$1,0))=$A$2,LEFT(R765,3)="PRA"),1,
IF(AND($R$2&lt;&gt;0,$S$2&lt;&gt;0,DATE(YEAR(S765),MONTH(S765),DAY(S765))&gt;=$R$2,(DATE(YEAR(S765),MONTH(S765),DAY(S765))&lt;=$S$2),INDEX(Potentials!$A$1:$O$1000,MATCH(R765,Potentials!$A$1:$A$1000,0),MATCH("Groupe",Potentials!$A$1:$O$1,0))=$A$2,LEFT(R765,3)="PRA"),1,0))))</f>
      </c>
      <c r="U765" s="47" t="str">
        <f>IF(T765&lt;&gt;0,SUM($T$4:T765),0)</f>
      </c>
      <c r="V765" s="1"/>
      <c r="W765" s="17"/>
      <c r="Y765" t="str">
        <f>Projects!A763</f>
      </c>
      <c r="Z765" s="1" t="str">
        <f>Projects!I763</f>
      </c>
      <c r="AA765" s="47" t="str">
        <f>IF($A$2="Tous",
IF(AND($Y$2=0,$Z$2=0,DATE(YEAR(Z765),MONTH(Z765),DAY(Z765))&gt;=$O$6,(DATE(YEAR(Z765),MONTH(Z765),DAY(Z765))&lt;=$O$3)),1,
IF(AND($Y$2&lt;&gt;0,$Z$2&lt;&gt;0,DATE(YEAR(Z765),MONTH(Z765),DAY(Z765))&gt;=$Y$2,(DATE(YEAR(Z765),MONTH(Z765),DAY(Z765))&lt;=$Z$2)),1,0)),
IF(AND($Y$2=0,$Z$2=0,DATE(YEAR(Z765),MONTH(Z765),DAY(Z765))&gt;=$O$6,(DATE(YEAR(Z765),MONTH(Z765),DAY(Z765))&lt;=$O$3),INDEX(Projects!$A$1:$O$1000,MATCH(Y765,Projects!$A$1:$A$1000,0),MATCH("Groupe",Projects!$A$1:$O$1,0))=$A$2),1,
IF(AND($Y$2&lt;&gt;0,$Z$2&lt;&gt;0,DATE(YEAR(Z765),MONTH(Z765),DAY(Z765))&gt;=$Y$2,(DATE(YEAR(Z765),MONTH(Z765),DAY(Z765))&lt;=$Z$2),INDEX(Projects!$A$1:$O$1000,MATCH(Y765,Projects!$A$1:$A$1000,0),MATCH("Groupe",Projects!$A$1:$O$1,0))=$A$2),1,0)))</f>
      </c>
      <c r="AB765" s="47" t="str">
        <f>IF(AA765&lt;&gt;0,SUM($AA$4:AA765),0)</f>
      </c>
      <c r="AC765" s="1"/>
      <c r="AD765" s="17"/>
      <c r="AF765" t="str">
        <f>Projects!A763</f>
      </c>
      <c r="AG765" s="1" t="str">
        <f>Projects!D763</f>
      </c>
      <c r="AH765" s="47" t="str">
        <f>IF($A$2="Tous",
IF(AND($AF$2=0,$AG$2=0,DATE(YEAR(AG765),MONTH(AG765),DAY(AG765))&gt;=$O$6,(DATE(YEAR(AG765),MONTH(AG765),DAY(AG765))&lt;=$O$3)),1,
IF(AND($AF$2&lt;&gt;0,$AG$2&lt;&gt;0,DATE(YEAR(AG765),MONTH(AG765),DAY(AG765))&gt;=$AF$2,(DATE(YEAR(AG765),MONTH(AG765),DAY(AG765))&lt;=$AG$2)),1,0)),
IF(AND($AF$2=0,$AG$2=0,DATE(YEAR(AG765),MONTH(AG765),DAY(AG765))&gt;=$O$6,(DATE(YEAR(AG765),MONTH(AG765),DAY(AG765))&lt;=$O$3),INDEX(Projects!$A$1:$O$1000,MATCH(AF765,Projects!$A$1:$A$1000,0),MATCH("Groupe",Projects!$A$1:$O$1,0))=$A$2),1,
IF(AND($AF$2&lt;&gt;0,$AG$2&lt;&gt;0,DATE(YEAR(AG765),MONTH(AG765),DAY(AG765))&gt;=$AF$2,(DATE(YEAR(AG765),MONTH(AG765),DAY(AG765))&lt;=$AG$2),INDEX(Projects!$A$1:$O$1000,MATCH(AF765,Projects!$A$1:$A$1000,0),MATCH("Groupe",Projects!$A$1:$O$1,0))=$A$2),1,0)))</f>
      </c>
      <c r="AI765" s="47" t="str">
        <f>IF(AH765&lt;&gt;0,SUM($AH$4:AH765),0)</f>
      </c>
      <c r="AJ765" s="1"/>
      <c r="AK765" s="17"/>
      <c r="AM765" t="str">
        <f>Potentials!A763</f>
      </c>
      <c r="AN765" s="1" t="str">
        <f>Potentials!L763</f>
      </c>
      <c r="AO765" s="47" t="str">
        <f>IF(INDEX(Potentials!$A$1:$O$1000,MATCH(R765,Potentials!$A$1:$A$1000,0),MATCH("Origine setup",Potentials!$A$1:$O$1,0))&lt;&gt;"",0,
IF($A$2="Tous",
IF(AND($AM$2=0,$AN$2=0,DATE(YEAR(AN765),MONTH(AN765),DAY(AN765))&gt;=$O$6,(DATE(YEAR(AN765),MONTH(AN765),DAY(AN765))&lt;=$O$3),INDEX(Potentials!$A$1:$O$10000,MATCH(AM765,Potentials!$A$1:$A$1000,0),MATCH("Statut",Potentials!$A$1:$O$1,0))="9 -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IF(AND($AM$2&lt;&gt;0,$AN$2&lt;&gt;0,DATE(YEAR(AN765),MONTH(AN765),DAY(AN765))&gt;=$AM$2,(DATE(YEAR(AN765),MONTH(AN765),DAY(AN765))&lt;=$AN$2),INDEX(Potentials!$A$1:$O$10000,MATCH(AM765,Potentials!$A$1:$A$1000,0),MATCH("Statut",Potentials!$A$1:$O$1,0))="9 - Perdu"),1,0)),
IF(AND($AM$2=0,$AN$2=0,DATE(YEAR(AN765),MONTH(AN765),DAY(AN765))&gt;=$O$6,(DATE(YEAR(AN765),MONTH(AN765),DAY(AN765))&lt;=$O$3),INDEX(Potentials!$A$1:$O$1000,MATCH(AM765,Potentials!$A$1:$A$1000,0),MATCH("Groupe",Potentials!$A$1:$O$1,0))=$A$2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,MATCH(AM765,Potentials!$A$1:$A$1000,0),MATCH("Groupe",Potentials!$A$1:$O$1,0))=$A$2,INDEX(Potentials!$A$1:$O$10000,MATCH(AM765,Potentials!$A$1:$A$1000,0),MATCH("Statut",Potentials!$A$1:$O$1,0))="9 - Perdu"),1,0))))</f>
      </c>
      <c r="AP765" s="47" t="str">
        <f>IF(AO765&lt;&gt;0,SUM($AO$4:AO765),0)</f>
      </c>
      <c r="AQ765" s="1"/>
      <c r="AR765" s="17"/>
      <c r="AT765" t="str">
        <f>IF(COUNTIF($AT$4:AT764,Potentials!B763)&gt;0,"",Potentials!B763)</f>
      </c>
      <c r="AU765" s="2" t="str">
        <f t="array" ref="AU765" aca="1" ca="1">IF($A$2="Tous",SUMPRODUCT((Potentials!$F$2:$F$2000)*(Potentials!$B$2:$B$2000=AT765)*(Potentials!$E$2:$E$2000&lt;&gt;"8 - Gagne")*(Potentials!$E$2:$E$2000&lt;&gt;"9 - Perdu")*(Potentials!$E$2:$E$2000&lt;&gt;"10 - Gele"))
+SUMPRODUCT((Potentials!$F$2:$F$2000=0)*(Potentials!$B$2:$B$2000=AT765)*(Potentials!$D$2:$D$2000)*(Potentials!$E$2:$E$2000&lt;&gt;"8 - Gagne")*(Potentials!$E$2:$E$2000&lt;&gt;"9 - Perdu")*(Potentials!$E$2:$E$2000&lt;&gt;"10 - Gele")),
SUMPRODUCT((Potentials!$F$2:$F$2000)*(Potentials!$B$2:$B$2000=AT765)*(Potentials!$E$2:$E$2000&lt;&gt;"8 - Gagne")*(Potentials!$E$2:$E$2000&lt;&gt;"9 - Perdu")*(Potentials!$E$2:$E$2000&lt;&gt;"10 - Gele")*(Potentials!$O$2:$O$2000=$A$2))
+SUMPRODUCT((Potentials!$F$2:$F$2000=0)*(Potentials!$B$2:$B$2000=AT765)*(Potentials!$D$2:$D$2000)*(Potentials!$E$2:$E$2000&lt;&gt;"8 - Gagne")*(Potentials!$E$2:$E$2000&lt;&gt;"9 - Perdu")*(Potentials!$E$2:$E$2000&lt;&gt;"10 - Gele")*(Potentials!$O$2:$O$2000=$A$2)))</f>
      </c>
      <c r="BA765" t="str">
        <f>Potentials!A763</f>
      </c>
      <c r="BB765" s="2" t="str">
        <f t="array" ref="BB765" aca="1" ca="1">IF($A$2="Tous",SUMPRODUCT((Potentials!$F$2:$F$2000)*(Potentials!$A$2:$A$2000=BA765)*(Potentials!$E$2:$E$2000&lt;&gt;"8 - Gagne")*(Potentials!$E$2:$E$2000&lt;&gt;"9 - Perdu")*(Potentials!$E$2:$E$2000&lt;&gt;"10 - Gele"))
+SUMPRODUCT((Potentials!$F$2:$F$2000=0)*(Potentials!$A$2:$A$2000=BA765)*(Potentials!$D$2:$D$2000)*(Potentials!$E$2:$E$2000&lt;&gt;"8 - Gagne")*(Potentials!$E$2:$E$2000&lt;&gt;"9 - Perdu")*(Potentials!$E$2:$E$2000&lt;&gt;"10 - Gele")),
SUMPRODUCT((Potentials!$F$2:$F$2000)*(Potentials!$A$2:$A$2000=BA765)*(Potentials!$E$2:$E$2000&lt;&gt;"8 - Gagne")*(Potentials!$E$2:$E$2000&lt;&gt;"9 - Perdu")*(Potentials!$E$2:$E$2000&lt;&gt;"10 - Gele")*(Potentials!$O$2:$O$2000=$A$2))
+SUMPRODUCT((Potentials!$F$2:$F$2000=0)*(Potentials!$A$2:$A$2000=BA765)*(Potentials!$D$2:$D$2000)*(Potentials!$E$2:$E$2000&lt;&gt;"8 - Gagne")*(Potentials!$E$2:$E$2000&lt;&gt;"9 - Perdu")*(Potentials!$E$2:$E$2000&lt;&gt;"10 - Gele")*(Potentials!$O$2:$O$2000=$A$2)))</f>
      </c>
    </row>
    <row r="766" spans="1:113">
      <c r="R766" t="str">
        <f>Potentials!A764</f>
      </c>
      <c r="S766" s="1" t="str">
        <f>Potentials!M764</f>
      </c>
      <c r="T766" s="47" t="str">
        <f>IF(INDEX(Potentials!$A$1:$O$1000,MATCH(R766,Potentials!$A$1:$A$1000,0),MATCH("Origine setup",Potentials!$A$1:$O$1,0))&lt;&gt;"",0,
IF($A$2="Tous",
IF(AND($R$2=0,$S$2=0,DATE(YEAR(S766),MONTH(S766),DAY(S766))&gt;=$O$6,(DATE(YEAR(S766),MONTH(S766),DAY(S766))&lt;=$O$3),LEFT(R766,3)="PRA"),1,
IF(AND($R$2&lt;&gt;0,$S$2&lt;&gt;0,DATE(YEAR(S766),MONTH(S766),DAY(S766))&gt;=$R$2,(DATE(YEAR(S766),MONTH(S766),DAY(S766))&lt;=$S$2),LEFT(R766,3)="PRA"),1,0)),
IF(AND($R$2=0,$S$2=0,DATE(YEAR(S766),MONTH(S766),DAY(S766))&gt;=$O$6,(DATE(YEAR(S766),MONTH(S766),DAY(S766))&lt;=$O$3),INDEX(Potentials!$A$1:$O$1000,MATCH(R766,Potentials!$A$1:$A$1000,0),MATCH("Groupe",Potentials!$A$1:$O$1,0))=$A$2,LEFT(R766,3)="PRA"),1,
IF(AND($R$2&lt;&gt;0,$S$2&lt;&gt;0,DATE(YEAR(S766),MONTH(S766),DAY(S766))&gt;=$R$2,(DATE(YEAR(S766),MONTH(S766),DAY(S766))&lt;=$S$2),INDEX(Potentials!$A$1:$O$1000,MATCH(R766,Potentials!$A$1:$A$1000,0),MATCH("Groupe",Potentials!$A$1:$O$1,0))=$A$2,LEFT(R766,3)="PRA"),1,0))))</f>
      </c>
      <c r="U766" s="47" t="str">
        <f>IF(T766&lt;&gt;0,SUM($T$4:T766),0)</f>
      </c>
      <c r="V766" s="1"/>
      <c r="W766" s="17"/>
      <c r="Y766" t="str">
        <f>Projects!A764</f>
      </c>
      <c r="Z766" s="1" t="str">
        <f>Projects!I764</f>
      </c>
      <c r="AA766" s="47" t="str">
        <f>IF($A$2="Tous",
IF(AND($Y$2=0,$Z$2=0,DATE(YEAR(Z766),MONTH(Z766),DAY(Z766))&gt;=$O$6,(DATE(YEAR(Z766),MONTH(Z766),DAY(Z766))&lt;=$O$3)),1,
IF(AND($Y$2&lt;&gt;0,$Z$2&lt;&gt;0,DATE(YEAR(Z766),MONTH(Z766),DAY(Z766))&gt;=$Y$2,(DATE(YEAR(Z766),MONTH(Z766),DAY(Z766))&lt;=$Z$2)),1,0)),
IF(AND($Y$2=0,$Z$2=0,DATE(YEAR(Z766),MONTH(Z766),DAY(Z766))&gt;=$O$6,(DATE(YEAR(Z766),MONTH(Z766),DAY(Z766))&lt;=$O$3),INDEX(Projects!$A$1:$O$1000,MATCH(Y766,Projects!$A$1:$A$1000,0),MATCH("Groupe",Projects!$A$1:$O$1,0))=$A$2),1,
IF(AND($Y$2&lt;&gt;0,$Z$2&lt;&gt;0,DATE(YEAR(Z766),MONTH(Z766),DAY(Z766))&gt;=$Y$2,(DATE(YEAR(Z766),MONTH(Z766),DAY(Z766))&lt;=$Z$2),INDEX(Projects!$A$1:$O$1000,MATCH(Y766,Projects!$A$1:$A$1000,0),MATCH("Groupe",Projects!$A$1:$O$1,0))=$A$2),1,0)))</f>
      </c>
      <c r="AB766" s="47" t="str">
        <f>IF(AA766&lt;&gt;0,SUM($AA$4:AA766),0)</f>
      </c>
      <c r="AC766" s="1"/>
      <c r="AD766" s="17"/>
      <c r="AF766" t="str">
        <f>Projects!A764</f>
      </c>
      <c r="AG766" s="1" t="str">
        <f>Projects!D764</f>
      </c>
      <c r="AH766" s="47" t="str">
        <f>IF($A$2="Tous",
IF(AND($AF$2=0,$AG$2=0,DATE(YEAR(AG766),MONTH(AG766),DAY(AG766))&gt;=$O$6,(DATE(YEAR(AG766),MONTH(AG766),DAY(AG766))&lt;=$O$3)),1,
IF(AND($AF$2&lt;&gt;0,$AG$2&lt;&gt;0,DATE(YEAR(AG766),MONTH(AG766),DAY(AG766))&gt;=$AF$2,(DATE(YEAR(AG766),MONTH(AG766),DAY(AG766))&lt;=$AG$2)),1,0)),
IF(AND($AF$2=0,$AG$2=0,DATE(YEAR(AG766),MONTH(AG766),DAY(AG766))&gt;=$O$6,(DATE(YEAR(AG766),MONTH(AG766),DAY(AG766))&lt;=$O$3),INDEX(Projects!$A$1:$O$1000,MATCH(AF766,Projects!$A$1:$A$1000,0),MATCH("Groupe",Projects!$A$1:$O$1,0))=$A$2),1,
IF(AND($AF$2&lt;&gt;0,$AG$2&lt;&gt;0,DATE(YEAR(AG766),MONTH(AG766),DAY(AG766))&gt;=$AF$2,(DATE(YEAR(AG766),MONTH(AG766),DAY(AG766))&lt;=$AG$2),INDEX(Projects!$A$1:$O$1000,MATCH(AF766,Projects!$A$1:$A$1000,0),MATCH("Groupe",Projects!$A$1:$O$1,0))=$A$2),1,0)))</f>
      </c>
      <c r="AI766" s="47" t="str">
        <f>IF(AH766&lt;&gt;0,SUM($AH$4:AH766),0)</f>
      </c>
      <c r="AJ766" s="1"/>
      <c r="AK766" s="17"/>
      <c r="AM766" t="str">
        <f>Potentials!A764</f>
      </c>
      <c r="AN766" s="1" t="str">
        <f>Potentials!L764</f>
      </c>
      <c r="AO766" s="47" t="str">
        <f>IF(INDEX(Potentials!$A$1:$O$1000,MATCH(R766,Potentials!$A$1:$A$1000,0),MATCH("Origine setup",Potentials!$A$1:$O$1,0))&lt;&gt;"",0,
IF($A$2="Tous",
IF(AND($AM$2=0,$AN$2=0,DATE(YEAR(AN766),MONTH(AN766),DAY(AN766))&gt;=$O$6,(DATE(YEAR(AN766),MONTH(AN766),DAY(AN766))&lt;=$O$3),INDEX(Potentials!$A$1:$O$10000,MATCH(AM766,Potentials!$A$1:$A$1000,0),MATCH("Statut",Potentials!$A$1:$O$1,0))="9 -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IF(AND($AM$2&lt;&gt;0,$AN$2&lt;&gt;0,DATE(YEAR(AN766),MONTH(AN766),DAY(AN766))&gt;=$AM$2,(DATE(YEAR(AN766),MONTH(AN766),DAY(AN766))&lt;=$AN$2),INDEX(Potentials!$A$1:$O$10000,MATCH(AM766,Potentials!$A$1:$A$1000,0),MATCH("Statut",Potentials!$A$1:$O$1,0))="9 - Perdu"),1,0)),
IF(AND($AM$2=0,$AN$2=0,DATE(YEAR(AN766),MONTH(AN766),DAY(AN766))&gt;=$O$6,(DATE(YEAR(AN766),MONTH(AN766),DAY(AN766))&lt;=$O$3),INDEX(Potentials!$A$1:$O$1000,MATCH(AM766,Potentials!$A$1:$A$1000,0),MATCH("Groupe",Potentials!$A$1:$O$1,0))=$A$2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,MATCH(AM766,Potentials!$A$1:$A$1000,0),MATCH("Groupe",Potentials!$A$1:$O$1,0))=$A$2,INDEX(Potentials!$A$1:$O$10000,MATCH(AM766,Potentials!$A$1:$A$1000,0),MATCH("Statut",Potentials!$A$1:$O$1,0))="9 - Perdu"),1,0))))</f>
      </c>
      <c r="AP766" s="47" t="str">
        <f>IF(AO766&lt;&gt;0,SUM($AO$4:AO766),0)</f>
      </c>
      <c r="AQ766" s="1"/>
      <c r="AR766" s="17"/>
      <c r="AT766" t="str">
        <f>IF(COUNTIF($AT$4:AT765,Potentials!B764)&gt;0,"",Potentials!B764)</f>
      </c>
      <c r="AU766" s="2" t="str">
        <f t="array" ref="AU766" aca="1" ca="1">IF($A$2="Tous",SUMPRODUCT((Potentials!$F$2:$F$2000)*(Potentials!$B$2:$B$2000=AT766)*(Potentials!$E$2:$E$2000&lt;&gt;"8 - Gagne")*(Potentials!$E$2:$E$2000&lt;&gt;"9 - Perdu")*(Potentials!$E$2:$E$2000&lt;&gt;"10 - Gele"))
+SUMPRODUCT((Potentials!$F$2:$F$2000=0)*(Potentials!$B$2:$B$2000=AT766)*(Potentials!$D$2:$D$2000)*(Potentials!$E$2:$E$2000&lt;&gt;"8 - Gagne")*(Potentials!$E$2:$E$2000&lt;&gt;"9 - Perdu")*(Potentials!$E$2:$E$2000&lt;&gt;"10 - Gele")),
SUMPRODUCT((Potentials!$F$2:$F$2000)*(Potentials!$B$2:$B$2000=AT766)*(Potentials!$E$2:$E$2000&lt;&gt;"8 - Gagne")*(Potentials!$E$2:$E$2000&lt;&gt;"9 - Perdu")*(Potentials!$E$2:$E$2000&lt;&gt;"10 - Gele")*(Potentials!$O$2:$O$2000=$A$2))
+SUMPRODUCT((Potentials!$F$2:$F$2000=0)*(Potentials!$B$2:$B$2000=AT766)*(Potentials!$D$2:$D$2000)*(Potentials!$E$2:$E$2000&lt;&gt;"8 - Gagne")*(Potentials!$E$2:$E$2000&lt;&gt;"9 - Perdu")*(Potentials!$E$2:$E$2000&lt;&gt;"10 - Gele")*(Potentials!$O$2:$O$2000=$A$2)))</f>
      </c>
      <c r="BA766" t="str">
        <f>Potentials!A764</f>
      </c>
      <c r="BB766" s="2" t="str">
        <f t="array" ref="BB766" aca="1" ca="1">IF($A$2="Tous",SUMPRODUCT((Potentials!$F$2:$F$2000)*(Potentials!$A$2:$A$2000=BA766)*(Potentials!$E$2:$E$2000&lt;&gt;"8 - Gagne")*(Potentials!$E$2:$E$2000&lt;&gt;"9 - Perdu")*(Potentials!$E$2:$E$2000&lt;&gt;"10 - Gele"))
+SUMPRODUCT((Potentials!$F$2:$F$2000=0)*(Potentials!$A$2:$A$2000=BA766)*(Potentials!$D$2:$D$2000)*(Potentials!$E$2:$E$2000&lt;&gt;"8 - Gagne")*(Potentials!$E$2:$E$2000&lt;&gt;"9 - Perdu")*(Potentials!$E$2:$E$2000&lt;&gt;"10 - Gele")),
SUMPRODUCT((Potentials!$F$2:$F$2000)*(Potentials!$A$2:$A$2000=BA766)*(Potentials!$E$2:$E$2000&lt;&gt;"8 - Gagne")*(Potentials!$E$2:$E$2000&lt;&gt;"9 - Perdu")*(Potentials!$E$2:$E$2000&lt;&gt;"10 - Gele")*(Potentials!$O$2:$O$2000=$A$2))
+SUMPRODUCT((Potentials!$F$2:$F$2000=0)*(Potentials!$A$2:$A$2000=BA766)*(Potentials!$D$2:$D$2000)*(Potentials!$E$2:$E$2000&lt;&gt;"8 - Gagne")*(Potentials!$E$2:$E$2000&lt;&gt;"9 - Perdu")*(Potentials!$E$2:$E$2000&lt;&gt;"10 - Gele")*(Potentials!$O$2:$O$2000=$A$2)))</f>
      </c>
    </row>
    <row r="767" spans="1:113">
      <c r="R767" t="str">
        <f>Potentials!A765</f>
      </c>
      <c r="S767" s="1" t="str">
        <f>Potentials!M765</f>
      </c>
      <c r="T767" s="47" t="str">
        <f>IF(INDEX(Potentials!$A$1:$O$1000,MATCH(R767,Potentials!$A$1:$A$1000,0),MATCH("Origine setup",Potentials!$A$1:$O$1,0))&lt;&gt;"",0,
IF($A$2="Tous",
IF(AND($R$2=0,$S$2=0,DATE(YEAR(S767),MONTH(S767),DAY(S767))&gt;=$O$6,(DATE(YEAR(S767),MONTH(S767),DAY(S767))&lt;=$O$3),LEFT(R767,3)="PRA"),1,
IF(AND($R$2&lt;&gt;0,$S$2&lt;&gt;0,DATE(YEAR(S767),MONTH(S767),DAY(S767))&gt;=$R$2,(DATE(YEAR(S767),MONTH(S767),DAY(S767))&lt;=$S$2),LEFT(R767,3)="PRA"),1,0)),
IF(AND($R$2=0,$S$2=0,DATE(YEAR(S767),MONTH(S767),DAY(S767))&gt;=$O$6,(DATE(YEAR(S767),MONTH(S767),DAY(S767))&lt;=$O$3),INDEX(Potentials!$A$1:$O$1000,MATCH(R767,Potentials!$A$1:$A$1000,0),MATCH("Groupe",Potentials!$A$1:$O$1,0))=$A$2,LEFT(R767,3)="PRA"),1,
IF(AND($R$2&lt;&gt;0,$S$2&lt;&gt;0,DATE(YEAR(S767),MONTH(S767),DAY(S767))&gt;=$R$2,(DATE(YEAR(S767),MONTH(S767),DAY(S767))&lt;=$S$2),INDEX(Potentials!$A$1:$O$1000,MATCH(R767,Potentials!$A$1:$A$1000,0),MATCH("Groupe",Potentials!$A$1:$O$1,0))=$A$2,LEFT(R767,3)="PRA"),1,0))))</f>
      </c>
      <c r="U767" s="47" t="str">
        <f>IF(T767&lt;&gt;0,SUM($T$4:T767),0)</f>
      </c>
      <c r="V767" s="1"/>
      <c r="W767" s="17"/>
      <c r="Y767" t="str">
        <f>Projects!A765</f>
      </c>
      <c r="Z767" s="1" t="str">
        <f>Projects!I765</f>
      </c>
      <c r="AA767" s="47" t="str">
        <f>IF($A$2="Tous",
IF(AND($Y$2=0,$Z$2=0,DATE(YEAR(Z767),MONTH(Z767),DAY(Z767))&gt;=$O$6,(DATE(YEAR(Z767),MONTH(Z767),DAY(Z767))&lt;=$O$3)),1,
IF(AND($Y$2&lt;&gt;0,$Z$2&lt;&gt;0,DATE(YEAR(Z767),MONTH(Z767),DAY(Z767))&gt;=$Y$2,(DATE(YEAR(Z767),MONTH(Z767),DAY(Z767))&lt;=$Z$2)),1,0)),
IF(AND($Y$2=0,$Z$2=0,DATE(YEAR(Z767),MONTH(Z767),DAY(Z767))&gt;=$O$6,(DATE(YEAR(Z767),MONTH(Z767),DAY(Z767))&lt;=$O$3),INDEX(Projects!$A$1:$O$1000,MATCH(Y767,Projects!$A$1:$A$1000,0),MATCH("Groupe",Projects!$A$1:$O$1,0))=$A$2),1,
IF(AND($Y$2&lt;&gt;0,$Z$2&lt;&gt;0,DATE(YEAR(Z767),MONTH(Z767),DAY(Z767))&gt;=$Y$2,(DATE(YEAR(Z767),MONTH(Z767),DAY(Z767))&lt;=$Z$2),INDEX(Projects!$A$1:$O$1000,MATCH(Y767,Projects!$A$1:$A$1000,0),MATCH("Groupe",Projects!$A$1:$O$1,0))=$A$2),1,0)))</f>
      </c>
      <c r="AB767" s="47" t="str">
        <f>IF(AA767&lt;&gt;0,SUM($AA$4:AA767),0)</f>
      </c>
      <c r="AC767" s="1"/>
      <c r="AD767" s="17"/>
      <c r="AF767" t="str">
        <f>Projects!A765</f>
      </c>
      <c r="AG767" s="1" t="str">
        <f>Projects!D765</f>
      </c>
      <c r="AH767" s="47" t="str">
        <f>IF($A$2="Tous",
IF(AND($AF$2=0,$AG$2=0,DATE(YEAR(AG767),MONTH(AG767),DAY(AG767))&gt;=$O$6,(DATE(YEAR(AG767),MONTH(AG767),DAY(AG767))&lt;=$O$3)),1,
IF(AND($AF$2&lt;&gt;0,$AG$2&lt;&gt;0,DATE(YEAR(AG767),MONTH(AG767),DAY(AG767))&gt;=$AF$2,(DATE(YEAR(AG767),MONTH(AG767),DAY(AG767))&lt;=$AG$2)),1,0)),
IF(AND($AF$2=0,$AG$2=0,DATE(YEAR(AG767),MONTH(AG767),DAY(AG767))&gt;=$O$6,(DATE(YEAR(AG767),MONTH(AG767),DAY(AG767))&lt;=$O$3),INDEX(Projects!$A$1:$O$1000,MATCH(AF767,Projects!$A$1:$A$1000,0),MATCH("Groupe",Projects!$A$1:$O$1,0))=$A$2),1,
IF(AND($AF$2&lt;&gt;0,$AG$2&lt;&gt;0,DATE(YEAR(AG767),MONTH(AG767),DAY(AG767))&gt;=$AF$2,(DATE(YEAR(AG767),MONTH(AG767),DAY(AG767))&lt;=$AG$2),INDEX(Projects!$A$1:$O$1000,MATCH(AF767,Projects!$A$1:$A$1000,0),MATCH("Groupe",Projects!$A$1:$O$1,0))=$A$2),1,0)))</f>
      </c>
      <c r="AI767" s="47" t="str">
        <f>IF(AH767&lt;&gt;0,SUM($AH$4:AH767),0)</f>
      </c>
      <c r="AJ767" s="1"/>
      <c r="AK767" s="17"/>
      <c r="AM767" t="str">
        <f>Potentials!A765</f>
      </c>
      <c r="AN767" s="1" t="str">
        <f>Potentials!L765</f>
      </c>
      <c r="AO767" s="47" t="str">
        <f>IF(INDEX(Potentials!$A$1:$O$1000,MATCH(R767,Potentials!$A$1:$A$1000,0),MATCH("Origine setup",Potentials!$A$1:$O$1,0))&lt;&gt;"",0,
IF($A$2="Tous",
IF(AND($AM$2=0,$AN$2=0,DATE(YEAR(AN767),MONTH(AN767),DAY(AN767))&gt;=$O$6,(DATE(YEAR(AN767),MONTH(AN767),DAY(AN767))&lt;=$O$3),INDEX(Potentials!$A$1:$O$10000,MATCH(AM767,Potentials!$A$1:$A$1000,0),MATCH("Statut",Potentials!$A$1:$O$1,0))="9 -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IF(AND($AM$2&lt;&gt;0,$AN$2&lt;&gt;0,DATE(YEAR(AN767),MONTH(AN767),DAY(AN767))&gt;=$AM$2,(DATE(YEAR(AN767),MONTH(AN767),DAY(AN767))&lt;=$AN$2),INDEX(Potentials!$A$1:$O$10000,MATCH(AM767,Potentials!$A$1:$A$1000,0),MATCH("Statut",Potentials!$A$1:$O$1,0))="9 - Perdu"),1,0)),
IF(AND($AM$2=0,$AN$2=0,DATE(YEAR(AN767),MONTH(AN767),DAY(AN767))&gt;=$O$6,(DATE(YEAR(AN767),MONTH(AN767),DAY(AN767))&lt;=$O$3),INDEX(Potentials!$A$1:$O$1000,MATCH(AM767,Potentials!$A$1:$A$1000,0),MATCH("Groupe",Potentials!$A$1:$O$1,0))=$A$2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,MATCH(AM767,Potentials!$A$1:$A$1000,0),MATCH("Groupe",Potentials!$A$1:$O$1,0))=$A$2,INDEX(Potentials!$A$1:$O$10000,MATCH(AM767,Potentials!$A$1:$A$1000,0),MATCH("Statut",Potentials!$A$1:$O$1,0))="9 - Perdu"),1,0))))</f>
      </c>
      <c r="AP767" s="47" t="str">
        <f>IF(AO767&lt;&gt;0,SUM($AO$4:AO767),0)</f>
      </c>
      <c r="AQ767" s="1"/>
      <c r="AR767" s="17"/>
      <c r="AT767" t="str">
        <f>IF(COUNTIF($AT$4:AT766,Potentials!B765)&gt;0,"",Potentials!B765)</f>
      </c>
      <c r="AU767" s="2" t="str">
        <f t="array" ref="AU767" aca="1" ca="1">IF($A$2="Tous",SUMPRODUCT((Potentials!$F$2:$F$2000)*(Potentials!$B$2:$B$2000=AT767)*(Potentials!$E$2:$E$2000&lt;&gt;"8 - Gagne")*(Potentials!$E$2:$E$2000&lt;&gt;"9 - Perdu")*(Potentials!$E$2:$E$2000&lt;&gt;"10 - Gele"))
+SUMPRODUCT((Potentials!$F$2:$F$2000=0)*(Potentials!$B$2:$B$2000=AT767)*(Potentials!$D$2:$D$2000)*(Potentials!$E$2:$E$2000&lt;&gt;"8 - Gagne")*(Potentials!$E$2:$E$2000&lt;&gt;"9 - Perdu")*(Potentials!$E$2:$E$2000&lt;&gt;"10 - Gele")),
SUMPRODUCT((Potentials!$F$2:$F$2000)*(Potentials!$B$2:$B$2000=AT767)*(Potentials!$E$2:$E$2000&lt;&gt;"8 - Gagne")*(Potentials!$E$2:$E$2000&lt;&gt;"9 - Perdu")*(Potentials!$E$2:$E$2000&lt;&gt;"10 - Gele")*(Potentials!$O$2:$O$2000=$A$2))
+SUMPRODUCT((Potentials!$F$2:$F$2000=0)*(Potentials!$B$2:$B$2000=AT767)*(Potentials!$D$2:$D$2000)*(Potentials!$E$2:$E$2000&lt;&gt;"8 - Gagne")*(Potentials!$E$2:$E$2000&lt;&gt;"9 - Perdu")*(Potentials!$E$2:$E$2000&lt;&gt;"10 - Gele")*(Potentials!$O$2:$O$2000=$A$2)))</f>
      </c>
      <c r="BA767" t="str">
        <f>Potentials!A765</f>
      </c>
      <c r="BB767" s="2" t="str">
        <f t="array" ref="BB767" aca="1" ca="1">IF($A$2="Tous",SUMPRODUCT((Potentials!$F$2:$F$2000)*(Potentials!$A$2:$A$2000=BA767)*(Potentials!$E$2:$E$2000&lt;&gt;"8 - Gagne")*(Potentials!$E$2:$E$2000&lt;&gt;"9 - Perdu")*(Potentials!$E$2:$E$2000&lt;&gt;"10 - Gele"))
+SUMPRODUCT((Potentials!$F$2:$F$2000=0)*(Potentials!$A$2:$A$2000=BA767)*(Potentials!$D$2:$D$2000)*(Potentials!$E$2:$E$2000&lt;&gt;"8 - Gagne")*(Potentials!$E$2:$E$2000&lt;&gt;"9 - Perdu")*(Potentials!$E$2:$E$2000&lt;&gt;"10 - Gele")),
SUMPRODUCT((Potentials!$F$2:$F$2000)*(Potentials!$A$2:$A$2000=BA767)*(Potentials!$E$2:$E$2000&lt;&gt;"8 - Gagne")*(Potentials!$E$2:$E$2000&lt;&gt;"9 - Perdu")*(Potentials!$E$2:$E$2000&lt;&gt;"10 - Gele")*(Potentials!$O$2:$O$2000=$A$2))
+SUMPRODUCT((Potentials!$F$2:$F$2000=0)*(Potentials!$A$2:$A$2000=BA767)*(Potentials!$D$2:$D$2000)*(Potentials!$E$2:$E$2000&lt;&gt;"8 - Gagne")*(Potentials!$E$2:$E$2000&lt;&gt;"9 - Perdu")*(Potentials!$E$2:$E$2000&lt;&gt;"10 - Gele")*(Potentials!$O$2:$O$2000=$A$2)))</f>
      </c>
    </row>
    <row r="768" spans="1:113">
      <c r="R768" t="str">
        <f>Potentials!A766</f>
      </c>
      <c r="S768" s="1" t="str">
        <f>Potentials!M766</f>
      </c>
      <c r="T768" s="47" t="str">
        <f>IF(INDEX(Potentials!$A$1:$O$1000,MATCH(R768,Potentials!$A$1:$A$1000,0),MATCH("Origine setup",Potentials!$A$1:$O$1,0))&lt;&gt;"",0,
IF($A$2="Tous",
IF(AND($R$2=0,$S$2=0,DATE(YEAR(S768),MONTH(S768),DAY(S768))&gt;=$O$6,(DATE(YEAR(S768),MONTH(S768),DAY(S768))&lt;=$O$3),LEFT(R768,3)="PRA"),1,
IF(AND($R$2&lt;&gt;0,$S$2&lt;&gt;0,DATE(YEAR(S768),MONTH(S768),DAY(S768))&gt;=$R$2,(DATE(YEAR(S768),MONTH(S768),DAY(S768))&lt;=$S$2),LEFT(R768,3)="PRA"),1,0)),
IF(AND($R$2=0,$S$2=0,DATE(YEAR(S768),MONTH(S768),DAY(S768))&gt;=$O$6,(DATE(YEAR(S768),MONTH(S768),DAY(S768))&lt;=$O$3),INDEX(Potentials!$A$1:$O$1000,MATCH(R768,Potentials!$A$1:$A$1000,0),MATCH("Groupe",Potentials!$A$1:$O$1,0))=$A$2,LEFT(R768,3)="PRA"),1,
IF(AND($R$2&lt;&gt;0,$S$2&lt;&gt;0,DATE(YEAR(S768),MONTH(S768),DAY(S768))&gt;=$R$2,(DATE(YEAR(S768),MONTH(S768),DAY(S768))&lt;=$S$2),INDEX(Potentials!$A$1:$O$1000,MATCH(R768,Potentials!$A$1:$A$1000,0),MATCH("Groupe",Potentials!$A$1:$O$1,0))=$A$2,LEFT(R768,3)="PRA"),1,0))))</f>
      </c>
      <c r="U768" s="47" t="str">
        <f>IF(T768&lt;&gt;0,SUM($T$4:T768),0)</f>
      </c>
      <c r="V768" s="1"/>
      <c r="W768" s="17"/>
      <c r="Y768" t="str">
        <f>Projects!A766</f>
      </c>
      <c r="Z768" s="1" t="str">
        <f>Projects!I766</f>
      </c>
      <c r="AA768" s="47" t="str">
        <f>IF($A$2="Tous",
IF(AND($Y$2=0,$Z$2=0,DATE(YEAR(Z768),MONTH(Z768),DAY(Z768))&gt;=$O$6,(DATE(YEAR(Z768),MONTH(Z768),DAY(Z768))&lt;=$O$3)),1,
IF(AND($Y$2&lt;&gt;0,$Z$2&lt;&gt;0,DATE(YEAR(Z768),MONTH(Z768),DAY(Z768))&gt;=$Y$2,(DATE(YEAR(Z768),MONTH(Z768),DAY(Z768))&lt;=$Z$2)),1,0)),
IF(AND($Y$2=0,$Z$2=0,DATE(YEAR(Z768),MONTH(Z768),DAY(Z768))&gt;=$O$6,(DATE(YEAR(Z768),MONTH(Z768),DAY(Z768))&lt;=$O$3),INDEX(Projects!$A$1:$O$1000,MATCH(Y768,Projects!$A$1:$A$1000,0),MATCH("Groupe",Projects!$A$1:$O$1,0))=$A$2),1,
IF(AND($Y$2&lt;&gt;0,$Z$2&lt;&gt;0,DATE(YEAR(Z768),MONTH(Z768),DAY(Z768))&gt;=$Y$2,(DATE(YEAR(Z768),MONTH(Z768),DAY(Z768))&lt;=$Z$2),INDEX(Projects!$A$1:$O$1000,MATCH(Y768,Projects!$A$1:$A$1000,0),MATCH("Groupe",Projects!$A$1:$O$1,0))=$A$2),1,0)))</f>
      </c>
      <c r="AB768" s="47" t="str">
        <f>IF(AA768&lt;&gt;0,SUM($AA$4:AA768),0)</f>
      </c>
      <c r="AC768" s="1"/>
      <c r="AD768" s="17"/>
      <c r="AF768" t="str">
        <f>Projects!A766</f>
      </c>
      <c r="AG768" s="1" t="str">
        <f>Projects!D766</f>
      </c>
      <c r="AH768" s="47" t="str">
        <f>IF($A$2="Tous",
IF(AND($AF$2=0,$AG$2=0,DATE(YEAR(AG768),MONTH(AG768),DAY(AG768))&gt;=$O$6,(DATE(YEAR(AG768),MONTH(AG768),DAY(AG768))&lt;=$O$3)),1,
IF(AND($AF$2&lt;&gt;0,$AG$2&lt;&gt;0,DATE(YEAR(AG768),MONTH(AG768),DAY(AG768))&gt;=$AF$2,(DATE(YEAR(AG768),MONTH(AG768),DAY(AG768))&lt;=$AG$2)),1,0)),
IF(AND($AF$2=0,$AG$2=0,DATE(YEAR(AG768),MONTH(AG768),DAY(AG768))&gt;=$O$6,(DATE(YEAR(AG768),MONTH(AG768),DAY(AG768))&lt;=$O$3),INDEX(Projects!$A$1:$O$1000,MATCH(AF768,Projects!$A$1:$A$1000,0),MATCH("Groupe",Projects!$A$1:$O$1,0))=$A$2),1,
IF(AND($AF$2&lt;&gt;0,$AG$2&lt;&gt;0,DATE(YEAR(AG768),MONTH(AG768),DAY(AG768))&gt;=$AF$2,(DATE(YEAR(AG768),MONTH(AG768),DAY(AG768))&lt;=$AG$2),INDEX(Projects!$A$1:$O$1000,MATCH(AF768,Projects!$A$1:$A$1000,0),MATCH("Groupe",Projects!$A$1:$O$1,0))=$A$2),1,0)))</f>
      </c>
      <c r="AI768" s="47" t="str">
        <f>IF(AH768&lt;&gt;0,SUM($AH$4:AH768),0)</f>
      </c>
      <c r="AJ768" s="1"/>
      <c r="AK768" s="17"/>
      <c r="AM768" t="str">
        <f>Potentials!A766</f>
      </c>
      <c r="AN768" s="1" t="str">
        <f>Potentials!L766</f>
      </c>
      <c r="AO768" s="47" t="str">
        <f>IF(INDEX(Potentials!$A$1:$O$1000,MATCH(R768,Potentials!$A$1:$A$1000,0),MATCH("Origine setup",Potentials!$A$1:$O$1,0))&lt;&gt;"",0,
IF($A$2="Tous",
IF(AND($AM$2=0,$AN$2=0,DATE(YEAR(AN768),MONTH(AN768),DAY(AN768))&gt;=$O$6,(DATE(YEAR(AN768),MONTH(AN768),DAY(AN768))&lt;=$O$3),INDEX(Potentials!$A$1:$O$10000,MATCH(AM768,Potentials!$A$1:$A$1000,0),MATCH("Statut",Potentials!$A$1:$O$1,0))="9 -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IF(AND($AM$2&lt;&gt;0,$AN$2&lt;&gt;0,DATE(YEAR(AN768),MONTH(AN768),DAY(AN768))&gt;=$AM$2,(DATE(YEAR(AN768),MONTH(AN768),DAY(AN768))&lt;=$AN$2),INDEX(Potentials!$A$1:$O$10000,MATCH(AM768,Potentials!$A$1:$A$1000,0),MATCH("Statut",Potentials!$A$1:$O$1,0))="9 - Perdu"),1,0)),
IF(AND($AM$2=0,$AN$2=0,DATE(YEAR(AN768),MONTH(AN768),DAY(AN768))&gt;=$O$6,(DATE(YEAR(AN768),MONTH(AN768),DAY(AN768))&lt;=$O$3),INDEX(Potentials!$A$1:$O$1000,MATCH(AM768,Potentials!$A$1:$A$1000,0),MATCH("Groupe",Potentials!$A$1:$O$1,0))=$A$2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,MATCH(AM768,Potentials!$A$1:$A$1000,0),MATCH("Groupe",Potentials!$A$1:$O$1,0))=$A$2,INDEX(Potentials!$A$1:$O$10000,MATCH(AM768,Potentials!$A$1:$A$1000,0),MATCH("Statut",Potentials!$A$1:$O$1,0))="9 - Perdu"),1,0))))</f>
      </c>
      <c r="AP768" s="47" t="str">
        <f>IF(AO768&lt;&gt;0,SUM($AO$4:AO768),0)</f>
      </c>
      <c r="AQ768" s="1"/>
      <c r="AR768" s="17"/>
      <c r="AT768" t="str">
        <f>IF(COUNTIF($AT$4:AT767,Potentials!B766)&gt;0,"",Potentials!B766)</f>
      </c>
      <c r="AU768" s="2" t="str">
        <f t="array" ref="AU768" aca="1" ca="1">IF($A$2="Tous",SUMPRODUCT((Potentials!$F$2:$F$2000)*(Potentials!$B$2:$B$2000=AT768)*(Potentials!$E$2:$E$2000&lt;&gt;"8 - Gagne")*(Potentials!$E$2:$E$2000&lt;&gt;"9 - Perdu")*(Potentials!$E$2:$E$2000&lt;&gt;"10 - Gele"))
+SUMPRODUCT((Potentials!$F$2:$F$2000=0)*(Potentials!$B$2:$B$2000=AT768)*(Potentials!$D$2:$D$2000)*(Potentials!$E$2:$E$2000&lt;&gt;"8 - Gagne")*(Potentials!$E$2:$E$2000&lt;&gt;"9 - Perdu")*(Potentials!$E$2:$E$2000&lt;&gt;"10 - Gele")),
SUMPRODUCT((Potentials!$F$2:$F$2000)*(Potentials!$B$2:$B$2000=AT768)*(Potentials!$E$2:$E$2000&lt;&gt;"8 - Gagne")*(Potentials!$E$2:$E$2000&lt;&gt;"9 - Perdu")*(Potentials!$E$2:$E$2000&lt;&gt;"10 - Gele")*(Potentials!$O$2:$O$2000=$A$2))
+SUMPRODUCT((Potentials!$F$2:$F$2000=0)*(Potentials!$B$2:$B$2000=AT768)*(Potentials!$D$2:$D$2000)*(Potentials!$E$2:$E$2000&lt;&gt;"8 - Gagne")*(Potentials!$E$2:$E$2000&lt;&gt;"9 - Perdu")*(Potentials!$E$2:$E$2000&lt;&gt;"10 - Gele")*(Potentials!$O$2:$O$2000=$A$2)))</f>
      </c>
      <c r="BA768" t="str">
        <f>Potentials!A766</f>
      </c>
      <c r="BB768" s="2" t="str">
        <f t="array" ref="BB768" aca="1" ca="1">IF($A$2="Tous",SUMPRODUCT((Potentials!$F$2:$F$2000)*(Potentials!$A$2:$A$2000=BA768)*(Potentials!$E$2:$E$2000&lt;&gt;"8 - Gagne")*(Potentials!$E$2:$E$2000&lt;&gt;"9 - Perdu")*(Potentials!$E$2:$E$2000&lt;&gt;"10 - Gele"))
+SUMPRODUCT((Potentials!$F$2:$F$2000=0)*(Potentials!$A$2:$A$2000=BA768)*(Potentials!$D$2:$D$2000)*(Potentials!$E$2:$E$2000&lt;&gt;"8 - Gagne")*(Potentials!$E$2:$E$2000&lt;&gt;"9 - Perdu")*(Potentials!$E$2:$E$2000&lt;&gt;"10 - Gele")),
SUMPRODUCT((Potentials!$F$2:$F$2000)*(Potentials!$A$2:$A$2000=BA768)*(Potentials!$E$2:$E$2000&lt;&gt;"8 - Gagne")*(Potentials!$E$2:$E$2000&lt;&gt;"9 - Perdu")*(Potentials!$E$2:$E$2000&lt;&gt;"10 - Gele")*(Potentials!$O$2:$O$2000=$A$2))
+SUMPRODUCT((Potentials!$F$2:$F$2000=0)*(Potentials!$A$2:$A$2000=BA768)*(Potentials!$D$2:$D$2000)*(Potentials!$E$2:$E$2000&lt;&gt;"8 - Gagne")*(Potentials!$E$2:$E$2000&lt;&gt;"9 - Perdu")*(Potentials!$E$2:$E$2000&lt;&gt;"10 - Gele")*(Potentials!$O$2:$O$2000=$A$2)))</f>
      </c>
    </row>
    <row r="769" spans="1:113">
      <c r="R769" t="str">
        <f>Potentials!A767</f>
      </c>
      <c r="S769" s="1" t="str">
        <f>Potentials!M767</f>
      </c>
      <c r="T769" s="47" t="str">
        <f>IF(INDEX(Potentials!$A$1:$O$1000,MATCH(R769,Potentials!$A$1:$A$1000,0),MATCH("Origine setup",Potentials!$A$1:$O$1,0))&lt;&gt;"",0,
IF($A$2="Tous",
IF(AND($R$2=0,$S$2=0,DATE(YEAR(S769),MONTH(S769),DAY(S769))&gt;=$O$6,(DATE(YEAR(S769),MONTH(S769),DAY(S769))&lt;=$O$3),LEFT(R769,3)="PRA"),1,
IF(AND($R$2&lt;&gt;0,$S$2&lt;&gt;0,DATE(YEAR(S769),MONTH(S769),DAY(S769))&gt;=$R$2,(DATE(YEAR(S769),MONTH(S769),DAY(S769))&lt;=$S$2),LEFT(R769,3)="PRA"),1,0)),
IF(AND($R$2=0,$S$2=0,DATE(YEAR(S769),MONTH(S769),DAY(S769))&gt;=$O$6,(DATE(YEAR(S769),MONTH(S769),DAY(S769))&lt;=$O$3),INDEX(Potentials!$A$1:$O$1000,MATCH(R769,Potentials!$A$1:$A$1000,0),MATCH("Groupe",Potentials!$A$1:$O$1,0))=$A$2,LEFT(R769,3)="PRA"),1,
IF(AND($R$2&lt;&gt;0,$S$2&lt;&gt;0,DATE(YEAR(S769),MONTH(S769),DAY(S769))&gt;=$R$2,(DATE(YEAR(S769),MONTH(S769),DAY(S769))&lt;=$S$2),INDEX(Potentials!$A$1:$O$1000,MATCH(R769,Potentials!$A$1:$A$1000,0),MATCH("Groupe",Potentials!$A$1:$O$1,0))=$A$2,LEFT(R769,3)="PRA"),1,0))))</f>
      </c>
      <c r="U769" s="47" t="str">
        <f>IF(T769&lt;&gt;0,SUM($T$4:T769),0)</f>
      </c>
      <c r="V769" s="1"/>
      <c r="W769" s="17"/>
      <c r="Y769" t="str">
        <f>Projects!A767</f>
      </c>
      <c r="Z769" s="1" t="str">
        <f>Projects!I767</f>
      </c>
      <c r="AA769" s="47" t="str">
        <f>IF($A$2="Tous",
IF(AND($Y$2=0,$Z$2=0,DATE(YEAR(Z769),MONTH(Z769),DAY(Z769))&gt;=$O$6,(DATE(YEAR(Z769),MONTH(Z769),DAY(Z769))&lt;=$O$3)),1,
IF(AND($Y$2&lt;&gt;0,$Z$2&lt;&gt;0,DATE(YEAR(Z769),MONTH(Z769),DAY(Z769))&gt;=$Y$2,(DATE(YEAR(Z769),MONTH(Z769),DAY(Z769))&lt;=$Z$2)),1,0)),
IF(AND($Y$2=0,$Z$2=0,DATE(YEAR(Z769),MONTH(Z769),DAY(Z769))&gt;=$O$6,(DATE(YEAR(Z769),MONTH(Z769),DAY(Z769))&lt;=$O$3),INDEX(Projects!$A$1:$O$1000,MATCH(Y769,Projects!$A$1:$A$1000,0),MATCH("Groupe",Projects!$A$1:$O$1,0))=$A$2),1,
IF(AND($Y$2&lt;&gt;0,$Z$2&lt;&gt;0,DATE(YEAR(Z769),MONTH(Z769),DAY(Z769))&gt;=$Y$2,(DATE(YEAR(Z769),MONTH(Z769),DAY(Z769))&lt;=$Z$2),INDEX(Projects!$A$1:$O$1000,MATCH(Y769,Projects!$A$1:$A$1000,0),MATCH("Groupe",Projects!$A$1:$O$1,0))=$A$2),1,0)))</f>
      </c>
      <c r="AB769" s="47" t="str">
        <f>IF(AA769&lt;&gt;0,SUM($AA$4:AA769),0)</f>
      </c>
      <c r="AC769" s="1"/>
      <c r="AD769" s="17"/>
      <c r="AF769" t="str">
        <f>Projects!A767</f>
      </c>
      <c r="AG769" s="1" t="str">
        <f>Projects!D767</f>
      </c>
      <c r="AH769" s="47" t="str">
        <f>IF($A$2="Tous",
IF(AND($AF$2=0,$AG$2=0,DATE(YEAR(AG769),MONTH(AG769),DAY(AG769))&gt;=$O$6,(DATE(YEAR(AG769),MONTH(AG769),DAY(AG769))&lt;=$O$3)),1,
IF(AND($AF$2&lt;&gt;0,$AG$2&lt;&gt;0,DATE(YEAR(AG769),MONTH(AG769),DAY(AG769))&gt;=$AF$2,(DATE(YEAR(AG769),MONTH(AG769),DAY(AG769))&lt;=$AG$2)),1,0)),
IF(AND($AF$2=0,$AG$2=0,DATE(YEAR(AG769),MONTH(AG769),DAY(AG769))&gt;=$O$6,(DATE(YEAR(AG769),MONTH(AG769),DAY(AG769))&lt;=$O$3),INDEX(Projects!$A$1:$O$1000,MATCH(AF769,Projects!$A$1:$A$1000,0),MATCH("Groupe",Projects!$A$1:$O$1,0))=$A$2),1,
IF(AND($AF$2&lt;&gt;0,$AG$2&lt;&gt;0,DATE(YEAR(AG769),MONTH(AG769),DAY(AG769))&gt;=$AF$2,(DATE(YEAR(AG769),MONTH(AG769),DAY(AG769))&lt;=$AG$2),INDEX(Projects!$A$1:$O$1000,MATCH(AF769,Projects!$A$1:$A$1000,0),MATCH("Groupe",Projects!$A$1:$O$1,0))=$A$2),1,0)))</f>
      </c>
      <c r="AI769" s="47" t="str">
        <f>IF(AH769&lt;&gt;0,SUM($AH$4:AH769),0)</f>
      </c>
      <c r="AJ769" s="1"/>
      <c r="AK769" s="17"/>
      <c r="AM769" t="str">
        <f>Potentials!A767</f>
      </c>
      <c r="AN769" s="1" t="str">
        <f>Potentials!L767</f>
      </c>
      <c r="AO769" s="47" t="str">
        <f>IF(INDEX(Potentials!$A$1:$O$1000,MATCH(R769,Potentials!$A$1:$A$1000,0),MATCH("Origine setup",Potentials!$A$1:$O$1,0))&lt;&gt;"",0,
IF($A$2="Tous",
IF(AND($AM$2=0,$AN$2=0,DATE(YEAR(AN769),MONTH(AN769),DAY(AN769))&gt;=$O$6,(DATE(YEAR(AN769),MONTH(AN769),DAY(AN769))&lt;=$O$3),INDEX(Potentials!$A$1:$O$10000,MATCH(AM769,Potentials!$A$1:$A$1000,0),MATCH("Statut",Potentials!$A$1:$O$1,0))="9 -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IF(AND($AM$2&lt;&gt;0,$AN$2&lt;&gt;0,DATE(YEAR(AN769),MONTH(AN769),DAY(AN769))&gt;=$AM$2,(DATE(YEAR(AN769),MONTH(AN769),DAY(AN769))&lt;=$AN$2),INDEX(Potentials!$A$1:$O$10000,MATCH(AM769,Potentials!$A$1:$A$1000,0),MATCH("Statut",Potentials!$A$1:$O$1,0))="9 - Perdu"),1,0)),
IF(AND($AM$2=0,$AN$2=0,DATE(YEAR(AN769),MONTH(AN769),DAY(AN769))&gt;=$O$6,(DATE(YEAR(AN769),MONTH(AN769),DAY(AN769))&lt;=$O$3),INDEX(Potentials!$A$1:$O$1000,MATCH(AM769,Potentials!$A$1:$A$1000,0),MATCH("Groupe",Potentials!$A$1:$O$1,0))=$A$2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,MATCH(AM769,Potentials!$A$1:$A$1000,0),MATCH("Groupe",Potentials!$A$1:$O$1,0))=$A$2,INDEX(Potentials!$A$1:$O$10000,MATCH(AM769,Potentials!$A$1:$A$1000,0),MATCH("Statut",Potentials!$A$1:$O$1,0))="9 - Perdu"),1,0))))</f>
      </c>
      <c r="AP769" s="47" t="str">
        <f>IF(AO769&lt;&gt;0,SUM($AO$4:AO769),0)</f>
      </c>
      <c r="AQ769" s="1"/>
      <c r="AR769" s="17"/>
      <c r="AT769" t="str">
        <f>IF(COUNTIF($AT$4:AT768,Potentials!B767)&gt;0,"",Potentials!B767)</f>
      </c>
      <c r="AU769" s="2" t="str">
        <f t="array" ref="AU769" aca="1" ca="1">IF($A$2="Tous",SUMPRODUCT((Potentials!$F$2:$F$2000)*(Potentials!$B$2:$B$2000=AT769)*(Potentials!$E$2:$E$2000&lt;&gt;"8 - Gagne")*(Potentials!$E$2:$E$2000&lt;&gt;"9 - Perdu")*(Potentials!$E$2:$E$2000&lt;&gt;"10 - Gele"))
+SUMPRODUCT((Potentials!$F$2:$F$2000=0)*(Potentials!$B$2:$B$2000=AT769)*(Potentials!$D$2:$D$2000)*(Potentials!$E$2:$E$2000&lt;&gt;"8 - Gagne")*(Potentials!$E$2:$E$2000&lt;&gt;"9 - Perdu")*(Potentials!$E$2:$E$2000&lt;&gt;"10 - Gele")),
SUMPRODUCT((Potentials!$F$2:$F$2000)*(Potentials!$B$2:$B$2000=AT769)*(Potentials!$E$2:$E$2000&lt;&gt;"8 - Gagne")*(Potentials!$E$2:$E$2000&lt;&gt;"9 - Perdu")*(Potentials!$E$2:$E$2000&lt;&gt;"10 - Gele")*(Potentials!$O$2:$O$2000=$A$2))
+SUMPRODUCT((Potentials!$F$2:$F$2000=0)*(Potentials!$B$2:$B$2000=AT769)*(Potentials!$D$2:$D$2000)*(Potentials!$E$2:$E$2000&lt;&gt;"8 - Gagne")*(Potentials!$E$2:$E$2000&lt;&gt;"9 - Perdu")*(Potentials!$E$2:$E$2000&lt;&gt;"10 - Gele")*(Potentials!$O$2:$O$2000=$A$2)))</f>
      </c>
      <c r="BA769" t="str">
        <f>Potentials!A767</f>
      </c>
      <c r="BB769" s="2" t="str">
        <f t="array" ref="BB769" aca="1" ca="1">IF($A$2="Tous",SUMPRODUCT((Potentials!$F$2:$F$2000)*(Potentials!$A$2:$A$2000=BA769)*(Potentials!$E$2:$E$2000&lt;&gt;"8 - Gagne")*(Potentials!$E$2:$E$2000&lt;&gt;"9 - Perdu")*(Potentials!$E$2:$E$2000&lt;&gt;"10 - Gele"))
+SUMPRODUCT((Potentials!$F$2:$F$2000=0)*(Potentials!$A$2:$A$2000=BA769)*(Potentials!$D$2:$D$2000)*(Potentials!$E$2:$E$2000&lt;&gt;"8 - Gagne")*(Potentials!$E$2:$E$2000&lt;&gt;"9 - Perdu")*(Potentials!$E$2:$E$2000&lt;&gt;"10 - Gele")),
SUMPRODUCT((Potentials!$F$2:$F$2000)*(Potentials!$A$2:$A$2000=BA769)*(Potentials!$E$2:$E$2000&lt;&gt;"8 - Gagne")*(Potentials!$E$2:$E$2000&lt;&gt;"9 - Perdu")*(Potentials!$E$2:$E$2000&lt;&gt;"10 - Gele")*(Potentials!$O$2:$O$2000=$A$2))
+SUMPRODUCT((Potentials!$F$2:$F$2000=0)*(Potentials!$A$2:$A$2000=BA769)*(Potentials!$D$2:$D$2000)*(Potentials!$E$2:$E$2000&lt;&gt;"8 - Gagne")*(Potentials!$E$2:$E$2000&lt;&gt;"9 - Perdu")*(Potentials!$E$2:$E$2000&lt;&gt;"10 - Gele")*(Potentials!$O$2:$O$2000=$A$2)))</f>
      </c>
    </row>
    <row r="770" spans="1:113">
      <c r="R770" t="str">
        <f>Potentials!A768</f>
      </c>
      <c r="S770" s="1" t="str">
        <f>Potentials!M768</f>
      </c>
      <c r="T770" s="47" t="str">
        <f>IF(INDEX(Potentials!$A$1:$O$1000,MATCH(R770,Potentials!$A$1:$A$1000,0),MATCH("Origine setup",Potentials!$A$1:$O$1,0))&lt;&gt;"",0,
IF($A$2="Tous",
IF(AND($R$2=0,$S$2=0,DATE(YEAR(S770),MONTH(S770),DAY(S770))&gt;=$O$6,(DATE(YEAR(S770),MONTH(S770),DAY(S770))&lt;=$O$3),LEFT(R770,3)="PRA"),1,
IF(AND($R$2&lt;&gt;0,$S$2&lt;&gt;0,DATE(YEAR(S770),MONTH(S770),DAY(S770))&gt;=$R$2,(DATE(YEAR(S770),MONTH(S770),DAY(S770))&lt;=$S$2),LEFT(R770,3)="PRA"),1,0)),
IF(AND($R$2=0,$S$2=0,DATE(YEAR(S770),MONTH(S770),DAY(S770))&gt;=$O$6,(DATE(YEAR(S770),MONTH(S770),DAY(S770))&lt;=$O$3),INDEX(Potentials!$A$1:$O$1000,MATCH(R770,Potentials!$A$1:$A$1000,0),MATCH("Groupe",Potentials!$A$1:$O$1,0))=$A$2,LEFT(R770,3)="PRA"),1,
IF(AND($R$2&lt;&gt;0,$S$2&lt;&gt;0,DATE(YEAR(S770),MONTH(S770),DAY(S770))&gt;=$R$2,(DATE(YEAR(S770),MONTH(S770),DAY(S770))&lt;=$S$2),INDEX(Potentials!$A$1:$O$1000,MATCH(R770,Potentials!$A$1:$A$1000,0),MATCH("Groupe",Potentials!$A$1:$O$1,0))=$A$2,LEFT(R770,3)="PRA"),1,0))))</f>
      </c>
      <c r="U770" s="47" t="str">
        <f>IF(T770&lt;&gt;0,SUM($T$4:T770),0)</f>
      </c>
      <c r="V770" s="1"/>
      <c r="W770" s="17"/>
      <c r="Y770" t="str">
        <f>Projects!A768</f>
      </c>
      <c r="Z770" s="1" t="str">
        <f>Projects!I768</f>
      </c>
      <c r="AA770" s="47" t="str">
        <f>IF($A$2="Tous",
IF(AND($Y$2=0,$Z$2=0,DATE(YEAR(Z770),MONTH(Z770),DAY(Z770))&gt;=$O$6,(DATE(YEAR(Z770),MONTH(Z770),DAY(Z770))&lt;=$O$3)),1,
IF(AND($Y$2&lt;&gt;0,$Z$2&lt;&gt;0,DATE(YEAR(Z770),MONTH(Z770),DAY(Z770))&gt;=$Y$2,(DATE(YEAR(Z770),MONTH(Z770),DAY(Z770))&lt;=$Z$2)),1,0)),
IF(AND($Y$2=0,$Z$2=0,DATE(YEAR(Z770),MONTH(Z770),DAY(Z770))&gt;=$O$6,(DATE(YEAR(Z770),MONTH(Z770),DAY(Z770))&lt;=$O$3),INDEX(Projects!$A$1:$O$1000,MATCH(Y770,Projects!$A$1:$A$1000,0),MATCH("Groupe",Projects!$A$1:$O$1,0))=$A$2),1,
IF(AND($Y$2&lt;&gt;0,$Z$2&lt;&gt;0,DATE(YEAR(Z770),MONTH(Z770),DAY(Z770))&gt;=$Y$2,(DATE(YEAR(Z770),MONTH(Z770),DAY(Z770))&lt;=$Z$2),INDEX(Projects!$A$1:$O$1000,MATCH(Y770,Projects!$A$1:$A$1000,0),MATCH("Groupe",Projects!$A$1:$O$1,0))=$A$2),1,0)))</f>
      </c>
      <c r="AB770" s="47" t="str">
        <f>IF(AA770&lt;&gt;0,SUM($AA$4:AA770),0)</f>
      </c>
      <c r="AC770" s="1"/>
      <c r="AD770" s="17"/>
      <c r="AF770" t="str">
        <f>Projects!A768</f>
      </c>
      <c r="AG770" s="1" t="str">
        <f>Projects!D768</f>
      </c>
      <c r="AH770" s="47" t="str">
        <f>IF($A$2="Tous",
IF(AND($AF$2=0,$AG$2=0,DATE(YEAR(AG770),MONTH(AG770),DAY(AG770))&gt;=$O$6,(DATE(YEAR(AG770),MONTH(AG770),DAY(AG770))&lt;=$O$3)),1,
IF(AND($AF$2&lt;&gt;0,$AG$2&lt;&gt;0,DATE(YEAR(AG770),MONTH(AG770),DAY(AG770))&gt;=$AF$2,(DATE(YEAR(AG770),MONTH(AG770),DAY(AG770))&lt;=$AG$2)),1,0)),
IF(AND($AF$2=0,$AG$2=0,DATE(YEAR(AG770),MONTH(AG770),DAY(AG770))&gt;=$O$6,(DATE(YEAR(AG770),MONTH(AG770),DAY(AG770))&lt;=$O$3),INDEX(Projects!$A$1:$O$1000,MATCH(AF770,Projects!$A$1:$A$1000,0),MATCH("Groupe",Projects!$A$1:$O$1,0))=$A$2),1,
IF(AND($AF$2&lt;&gt;0,$AG$2&lt;&gt;0,DATE(YEAR(AG770),MONTH(AG770),DAY(AG770))&gt;=$AF$2,(DATE(YEAR(AG770),MONTH(AG770),DAY(AG770))&lt;=$AG$2),INDEX(Projects!$A$1:$O$1000,MATCH(AF770,Projects!$A$1:$A$1000,0),MATCH("Groupe",Projects!$A$1:$O$1,0))=$A$2),1,0)))</f>
      </c>
      <c r="AI770" s="47" t="str">
        <f>IF(AH770&lt;&gt;0,SUM($AH$4:AH770),0)</f>
      </c>
      <c r="AJ770" s="1"/>
      <c r="AK770" s="17"/>
      <c r="AM770" t="str">
        <f>Potentials!A768</f>
      </c>
      <c r="AN770" s="1" t="str">
        <f>Potentials!L768</f>
      </c>
      <c r="AO770" s="47" t="str">
        <f>IF(INDEX(Potentials!$A$1:$O$1000,MATCH(R770,Potentials!$A$1:$A$1000,0),MATCH("Origine setup",Potentials!$A$1:$O$1,0))&lt;&gt;"",0,
IF($A$2="Tous",
IF(AND($AM$2=0,$AN$2=0,DATE(YEAR(AN770),MONTH(AN770),DAY(AN770))&gt;=$O$6,(DATE(YEAR(AN770),MONTH(AN770),DAY(AN770))&lt;=$O$3),INDEX(Potentials!$A$1:$O$10000,MATCH(AM770,Potentials!$A$1:$A$1000,0),MATCH("Statut",Potentials!$A$1:$O$1,0))="9 -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IF(AND($AM$2&lt;&gt;0,$AN$2&lt;&gt;0,DATE(YEAR(AN770),MONTH(AN770),DAY(AN770))&gt;=$AM$2,(DATE(YEAR(AN770),MONTH(AN770),DAY(AN770))&lt;=$AN$2),INDEX(Potentials!$A$1:$O$10000,MATCH(AM770,Potentials!$A$1:$A$1000,0),MATCH("Statut",Potentials!$A$1:$O$1,0))="9 - Perdu"),1,0)),
IF(AND($AM$2=0,$AN$2=0,DATE(YEAR(AN770),MONTH(AN770),DAY(AN770))&gt;=$O$6,(DATE(YEAR(AN770),MONTH(AN770),DAY(AN770))&lt;=$O$3),INDEX(Potentials!$A$1:$O$1000,MATCH(AM770,Potentials!$A$1:$A$1000,0),MATCH("Groupe",Potentials!$A$1:$O$1,0))=$A$2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,MATCH(AM770,Potentials!$A$1:$A$1000,0),MATCH("Groupe",Potentials!$A$1:$O$1,0))=$A$2,INDEX(Potentials!$A$1:$O$10000,MATCH(AM770,Potentials!$A$1:$A$1000,0),MATCH("Statut",Potentials!$A$1:$O$1,0))="9 - Perdu"),1,0))))</f>
      </c>
      <c r="AP770" s="47" t="str">
        <f>IF(AO770&lt;&gt;0,SUM($AO$4:AO770),0)</f>
      </c>
      <c r="AQ770" s="1"/>
      <c r="AR770" s="17"/>
      <c r="AT770" t="str">
        <f>IF(COUNTIF($AT$4:AT769,Potentials!B768)&gt;0,"",Potentials!B768)</f>
      </c>
      <c r="AU770" s="2" t="str">
        <f t="array" ref="AU770" aca="1" ca="1">IF($A$2="Tous",SUMPRODUCT((Potentials!$F$2:$F$2000)*(Potentials!$B$2:$B$2000=AT770)*(Potentials!$E$2:$E$2000&lt;&gt;"8 - Gagne")*(Potentials!$E$2:$E$2000&lt;&gt;"9 - Perdu")*(Potentials!$E$2:$E$2000&lt;&gt;"10 - Gele"))
+SUMPRODUCT((Potentials!$F$2:$F$2000=0)*(Potentials!$B$2:$B$2000=AT770)*(Potentials!$D$2:$D$2000)*(Potentials!$E$2:$E$2000&lt;&gt;"8 - Gagne")*(Potentials!$E$2:$E$2000&lt;&gt;"9 - Perdu")*(Potentials!$E$2:$E$2000&lt;&gt;"10 - Gele")),
SUMPRODUCT((Potentials!$F$2:$F$2000)*(Potentials!$B$2:$B$2000=AT770)*(Potentials!$E$2:$E$2000&lt;&gt;"8 - Gagne")*(Potentials!$E$2:$E$2000&lt;&gt;"9 - Perdu")*(Potentials!$E$2:$E$2000&lt;&gt;"10 - Gele")*(Potentials!$O$2:$O$2000=$A$2))
+SUMPRODUCT((Potentials!$F$2:$F$2000=0)*(Potentials!$B$2:$B$2000=AT770)*(Potentials!$D$2:$D$2000)*(Potentials!$E$2:$E$2000&lt;&gt;"8 - Gagne")*(Potentials!$E$2:$E$2000&lt;&gt;"9 - Perdu")*(Potentials!$E$2:$E$2000&lt;&gt;"10 - Gele")*(Potentials!$O$2:$O$2000=$A$2)))</f>
      </c>
      <c r="BA770" t="str">
        <f>Potentials!A768</f>
      </c>
      <c r="BB770" s="2" t="str">
        <f t="array" ref="BB770" aca="1" ca="1">IF($A$2="Tous",SUMPRODUCT((Potentials!$F$2:$F$2000)*(Potentials!$A$2:$A$2000=BA770)*(Potentials!$E$2:$E$2000&lt;&gt;"8 - Gagne")*(Potentials!$E$2:$E$2000&lt;&gt;"9 - Perdu")*(Potentials!$E$2:$E$2000&lt;&gt;"10 - Gele"))
+SUMPRODUCT((Potentials!$F$2:$F$2000=0)*(Potentials!$A$2:$A$2000=BA770)*(Potentials!$D$2:$D$2000)*(Potentials!$E$2:$E$2000&lt;&gt;"8 - Gagne")*(Potentials!$E$2:$E$2000&lt;&gt;"9 - Perdu")*(Potentials!$E$2:$E$2000&lt;&gt;"10 - Gele")),
SUMPRODUCT((Potentials!$F$2:$F$2000)*(Potentials!$A$2:$A$2000=BA770)*(Potentials!$E$2:$E$2000&lt;&gt;"8 - Gagne")*(Potentials!$E$2:$E$2000&lt;&gt;"9 - Perdu")*(Potentials!$E$2:$E$2000&lt;&gt;"10 - Gele")*(Potentials!$O$2:$O$2000=$A$2))
+SUMPRODUCT((Potentials!$F$2:$F$2000=0)*(Potentials!$A$2:$A$2000=BA770)*(Potentials!$D$2:$D$2000)*(Potentials!$E$2:$E$2000&lt;&gt;"8 - Gagne")*(Potentials!$E$2:$E$2000&lt;&gt;"9 - Perdu")*(Potentials!$E$2:$E$2000&lt;&gt;"10 - Gele")*(Potentials!$O$2:$O$2000=$A$2)))</f>
      </c>
    </row>
    <row r="771" spans="1:113">
      <c r="R771" t="str">
        <f>Potentials!A769</f>
      </c>
      <c r="S771" s="1" t="str">
        <f>Potentials!M769</f>
      </c>
      <c r="T771" s="47" t="str">
        <f>IF(INDEX(Potentials!$A$1:$O$1000,MATCH(R771,Potentials!$A$1:$A$1000,0),MATCH("Origine setup",Potentials!$A$1:$O$1,0))&lt;&gt;"",0,
IF($A$2="Tous",
IF(AND($R$2=0,$S$2=0,DATE(YEAR(S771),MONTH(S771),DAY(S771))&gt;=$O$6,(DATE(YEAR(S771),MONTH(S771),DAY(S771))&lt;=$O$3),LEFT(R771,3)="PRA"),1,
IF(AND($R$2&lt;&gt;0,$S$2&lt;&gt;0,DATE(YEAR(S771),MONTH(S771),DAY(S771))&gt;=$R$2,(DATE(YEAR(S771),MONTH(S771),DAY(S771))&lt;=$S$2),LEFT(R771,3)="PRA"),1,0)),
IF(AND($R$2=0,$S$2=0,DATE(YEAR(S771),MONTH(S771),DAY(S771))&gt;=$O$6,(DATE(YEAR(S771),MONTH(S771),DAY(S771))&lt;=$O$3),INDEX(Potentials!$A$1:$O$1000,MATCH(R771,Potentials!$A$1:$A$1000,0),MATCH("Groupe",Potentials!$A$1:$O$1,0))=$A$2,LEFT(R771,3)="PRA"),1,
IF(AND($R$2&lt;&gt;0,$S$2&lt;&gt;0,DATE(YEAR(S771),MONTH(S771),DAY(S771))&gt;=$R$2,(DATE(YEAR(S771),MONTH(S771),DAY(S771))&lt;=$S$2),INDEX(Potentials!$A$1:$O$1000,MATCH(R771,Potentials!$A$1:$A$1000,0),MATCH("Groupe",Potentials!$A$1:$O$1,0))=$A$2,LEFT(R771,3)="PRA"),1,0))))</f>
      </c>
      <c r="U771" s="47" t="str">
        <f>IF(T771&lt;&gt;0,SUM($T$4:T771),0)</f>
      </c>
      <c r="V771" s="1"/>
      <c r="W771" s="17"/>
      <c r="Y771" t="str">
        <f>Projects!A769</f>
      </c>
      <c r="Z771" s="1" t="str">
        <f>Projects!I769</f>
      </c>
      <c r="AA771" s="47" t="str">
        <f>IF($A$2="Tous",
IF(AND($Y$2=0,$Z$2=0,DATE(YEAR(Z771),MONTH(Z771),DAY(Z771))&gt;=$O$6,(DATE(YEAR(Z771),MONTH(Z771),DAY(Z771))&lt;=$O$3)),1,
IF(AND($Y$2&lt;&gt;0,$Z$2&lt;&gt;0,DATE(YEAR(Z771),MONTH(Z771),DAY(Z771))&gt;=$Y$2,(DATE(YEAR(Z771),MONTH(Z771),DAY(Z771))&lt;=$Z$2)),1,0)),
IF(AND($Y$2=0,$Z$2=0,DATE(YEAR(Z771),MONTH(Z771),DAY(Z771))&gt;=$O$6,(DATE(YEAR(Z771),MONTH(Z771),DAY(Z771))&lt;=$O$3),INDEX(Projects!$A$1:$O$1000,MATCH(Y771,Projects!$A$1:$A$1000,0),MATCH("Groupe",Projects!$A$1:$O$1,0))=$A$2),1,
IF(AND($Y$2&lt;&gt;0,$Z$2&lt;&gt;0,DATE(YEAR(Z771),MONTH(Z771),DAY(Z771))&gt;=$Y$2,(DATE(YEAR(Z771),MONTH(Z771),DAY(Z771))&lt;=$Z$2),INDEX(Projects!$A$1:$O$1000,MATCH(Y771,Projects!$A$1:$A$1000,0),MATCH("Groupe",Projects!$A$1:$O$1,0))=$A$2),1,0)))</f>
      </c>
      <c r="AB771" s="47" t="str">
        <f>IF(AA771&lt;&gt;0,SUM($AA$4:AA771),0)</f>
      </c>
      <c r="AC771" s="1"/>
      <c r="AD771" s="17"/>
      <c r="AF771" t="str">
        <f>Projects!A769</f>
      </c>
      <c r="AG771" s="1" t="str">
        <f>Projects!D769</f>
      </c>
      <c r="AH771" s="47" t="str">
        <f>IF($A$2="Tous",
IF(AND($AF$2=0,$AG$2=0,DATE(YEAR(AG771),MONTH(AG771),DAY(AG771))&gt;=$O$6,(DATE(YEAR(AG771),MONTH(AG771),DAY(AG771))&lt;=$O$3)),1,
IF(AND($AF$2&lt;&gt;0,$AG$2&lt;&gt;0,DATE(YEAR(AG771),MONTH(AG771),DAY(AG771))&gt;=$AF$2,(DATE(YEAR(AG771),MONTH(AG771),DAY(AG771))&lt;=$AG$2)),1,0)),
IF(AND($AF$2=0,$AG$2=0,DATE(YEAR(AG771),MONTH(AG771),DAY(AG771))&gt;=$O$6,(DATE(YEAR(AG771),MONTH(AG771),DAY(AG771))&lt;=$O$3),INDEX(Projects!$A$1:$O$1000,MATCH(AF771,Projects!$A$1:$A$1000,0),MATCH("Groupe",Projects!$A$1:$O$1,0))=$A$2),1,
IF(AND($AF$2&lt;&gt;0,$AG$2&lt;&gt;0,DATE(YEAR(AG771),MONTH(AG771),DAY(AG771))&gt;=$AF$2,(DATE(YEAR(AG771),MONTH(AG771),DAY(AG771))&lt;=$AG$2),INDEX(Projects!$A$1:$O$1000,MATCH(AF771,Projects!$A$1:$A$1000,0),MATCH("Groupe",Projects!$A$1:$O$1,0))=$A$2),1,0)))</f>
      </c>
      <c r="AI771" s="47" t="str">
        <f>IF(AH771&lt;&gt;0,SUM($AH$4:AH771),0)</f>
      </c>
      <c r="AJ771" s="1"/>
      <c r="AK771" s="17"/>
      <c r="AM771" t="str">
        <f>Potentials!A769</f>
      </c>
      <c r="AN771" s="1" t="str">
        <f>Potentials!L769</f>
      </c>
      <c r="AO771" s="47" t="str">
        <f>IF(INDEX(Potentials!$A$1:$O$1000,MATCH(R771,Potentials!$A$1:$A$1000,0),MATCH("Origine setup",Potentials!$A$1:$O$1,0))&lt;&gt;"",0,
IF($A$2="Tous",
IF(AND($AM$2=0,$AN$2=0,DATE(YEAR(AN771),MONTH(AN771),DAY(AN771))&gt;=$O$6,(DATE(YEAR(AN771),MONTH(AN771),DAY(AN771))&lt;=$O$3),INDEX(Potentials!$A$1:$O$10000,MATCH(AM771,Potentials!$A$1:$A$1000,0),MATCH("Statut",Potentials!$A$1:$O$1,0))="9 -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IF(AND($AM$2&lt;&gt;0,$AN$2&lt;&gt;0,DATE(YEAR(AN771),MONTH(AN771),DAY(AN771))&gt;=$AM$2,(DATE(YEAR(AN771),MONTH(AN771),DAY(AN771))&lt;=$AN$2),INDEX(Potentials!$A$1:$O$10000,MATCH(AM771,Potentials!$A$1:$A$1000,0),MATCH("Statut",Potentials!$A$1:$O$1,0))="9 - Perdu"),1,0)),
IF(AND($AM$2=0,$AN$2=0,DATE(YEAR(AN771),MONTH(AN771),DAY(AN771))&gt;=$O$6,(DATE(YEAR(AN771),MONTH(AN771),DAY(AN771))&lt;=$O$3),INDEX(Potentials!$A$1:$O$1000,MATCH(AM771,Potentials!$A$1:$A$1000,0),MATCH("Groupe",Potentials!$A$1:$O$1,0))=$A$2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,MATCH(AM771,Potentials!$A$1:$A$1000,0),MATCH("Groupe",Potentials!$A$1:$O$1,0))=$A$2,INDEX(Potentials!$A$1:$O$10000,MATCH(AM771,Potentials!$A$1:$A$1000,0),MATCH("Statut",Potentials!$A$1:$O$1,0))="9 - Perdu"),1,0))))</f>
      </c>
      <c r="AP771" s="47" t="str">
        <f>IF(AO771&lt;&gt;0,SUM($AO$4:AO771),0)</f>
      </c>
      <c r="AQ771" s="1"/>
      <c r="AR771" s="17"/>
      <c r="AT771" t="str">
        <f>IF(COUNTIF($AT$4:AT770,Potentials!B769)&gt;0,"",Potentials!B769)</f>
      </c>
      <c r="AU771" s="2" t="str">
        <f t="array" ref="AU771" aca="1" ca="1">IF($A$2="Tous",SUMPRODUCT((Potentials!$F$2:$F$2000)*(Potentials!$B$2:$B$2000=AT771)*(Potentials!$E$2:$E$2000&lt;&gt;"8 - Gagne")*(Potentials!$E$2:$E$2000&lt;&gt;"9 - Perdu")*(Potentials!$E$2:$E$2000&lt;&gt;"10 - Gele"))
+SUMPRODUCT((Potentials!$F$2:$F$2000=0)*(Potentials!$B$2:$B$2000=AT771)*(Potentials!$D$2:$D$2000)*(Potentials!$E$2:$E$2000&lt;&gt;"8 - Gagne")*(Potentials!$E$2:$E$2000&lt;&gt;"9 - Perdu")*(Potentials!$E$2:$E$2000&lt;&gt;"10 - Gele")),
SUMPRODUCT((Potentials!$F$2:$F$2000)*(Potentials!$B$2:$B$2000=AT771)*(Potentials!$E$2:$E$2000&lt;&gt;"8 - Gagne")*(Potentials!$E$2:$E$2000&lt;&gt;"9 - Perdu")*(Potentials!$E$2:$E$2000&lt;&gt;"10 - Gele")*(Potentials!$O$2:$O$2000=$A$2))
+SUMPRODUCT((Potentials!$F$2:$F$2000=0)*(Potentials!$B$2:$B$2000=AT771)*(Potentials!$D$2:$D$2000)*(Potentials!$E$2:$E$2000&lt;&gt;"8 - Gagne")*(Potentials!$E$2:$E$2000&lt;&gt;"9 - Perdu")*(Potentials!$E$2:$E$2000&lt;&gt;"10 - Gele")*(Potentials!$O$2:$O$2000=$A$2)))</f>
      </c>
      <c r="BA771" t="str">
        <f>Potentials!A769</f>
      </c>
      <c r="BB771" s="2" t="str">
        <f t="array" ref="BB771" aca="1" ca="1">IF($A$2="Tous",SUMPRODUCT((Potentials!$F$2:$F$2000)*(Potentials!$A$2:$A$2000=BA771)*(Potentials!$E$2:$E$2000&lt;&gt;"8 - Gagne")*(Potentials!$E$2:$E$2000&lt;&gt;"9 - Perdu")*(Potentials!$E$2:$E$2000&lt;&gt;"10 - Gele"))
+SUMPRODUCT((Potentials!$F$2:$F$2000=0)*(Potentials!$A$2:$A$2000=BA771)*(Potentials!$D$2:$D$2000)*(Potentials!$E$2:$E$2000&lt;&gt;"8 - Gagne")*(Potentials!$E$2:$E$2000&lt;&gt;"9 - Perdu")*(Potentials!$E$2:$E$2000&lt;&gt;"10 - Gele")),
SUMPRODUCT((Potentials!$F$2:$F$2000)*(Potentials!$A$2:$A$2000=BA771)*(Potentials!$E$2:$E$2000&lt;&gt;"8 - Gagne")*(Potentials!$E$2:$E$2000&lt;&gt;"9 - Perdu")*(Potentials!$E$2:$E$2000&lt;&gt;"10 - Gele")*(Potentials!$O$2:$O$2000=$A$2))
+SUMPRODUCT((Potentials!$F$2:$F$2000=0)*(Potentials!$A$2:$A$2000=BA771)*(Potentials!$D$2:$D$2000)*(Potentials!$E$2:$E$2000&lt;&gt;"8 - Gagne")*(Potentials!$E$2:$E$2000&lt;&gt;"9 - Perdu")*(Potentials!$E$2:$E$2000&lt;&gt;"10 - Gele")*(Potentials!$O$2:$O$2000=$A$2)))</f>
      </c>
    </row>
    <row r="772" spans="1:113">
      <c r="R772" t="str">
        <f>Potentials!A770</f>
      </c>
      <c r="S772" s="1" t="str">
        <f>Potentials!M770</f>
      </c>
      <c r="T772" s="47" t="str">
        <f>IF(INDEX(Potentials!$A$1:$O$1000,MATCH(R772,Potentials!$A$1:$A$1000,0),MATCH("Origine setup",Potentials!$A$1:$O$1,0))&lt;&gt;"",0,
IF($A$2="Tous",
IF(AND($R$2=0,$S$2=0,DATE(YEAR(S772),MONTH(S772),DAY(S772))&gt;=$O$6,(DATE(YEAR(S772),MONTH(S772),DAY(S772))&lt;=$O$3),LEFT(R772,3)="PRA"),1,
IF(AND($R$2&lt;&gt;0,$S$2&lt;&gt;0,DATE(YEAR(S772),MONTH(S772),DAY(S772))&gt;=$R$2,(DATE(YEAR(S772),MONTH(S772),DAY(S772))&lt;=$S$2),LEFT(R772,3)="PRA"),1,0)),
IF(AND($R$2=0,$S$2=0,DATE(YEAR(S772),MONTH(S772),DAY(S772))&gt;=$O$6,(DATE(YEAR(S772),MONTH(S772),DAY(S772))&lt;=$O$3),INDEX(Potentials!$A$1:$O$1000,MATCH(R772,Potentials!$A$1:$A$1000,0),MATCH("Groupe",Potentials!$A$1:$O$1,0))=$A$2,LEFT(R772,3)="PRA"),1,
IF(AND($R$2&lt;&gt;0,$S$2&lt;&gt;0,DATE(YEAR(S772),MONTH(S772),DAY(S772))&gt;=$R$2,(DATE(YEAR(S772),MONTH(S772),DAY(S772))&lt;=$S$2),INDEX(Potentials!$A$1:$O$1000,MATCH(R772,Potentials!$A$1:$A$1000,0),MATCH("Groupe",Potentials!$A$1:$O$1,0))=$A$2,LEFT(R772,3)="PRA"),1,0))))</f>
      </c>
      <c r="U772" s="47" t="str">
        <f>IF(T772&lt;&gt;0,SUM($T$4:T772),0)</f>
      </c>
      <c r="V772" s="1"/>
      <c r="W772" s="17"/>
      <c r="Y772" t="str">
        <f>Projects!A770</f>
      </c>
      <c r="Z772" s="1" t="str">
        <f>Projects!I770</f>
      </c>
      <c r="AA772" s="47" t="str">
        <f>IF($A$2="Tous",
IF(AND($Y$2=0,$Z$2=0,DATE(YEAR(Z772),MONTH(Z772),DAY(Z772))&gt;=$O$6,(DATE(YEAR(Z772),MONTH(Z772),DAY(Z772))&lt;=$O$3)),1,
IF(AND($Y$2&lt;&gt;0,$Z$2&lt;&gt;0,DATE(YEAR(Z772),MONTH(Z772),DAY(Z772))&gt;=$Y$2,(DATE(YEAR(Z772),MONTH(Z772),DAY(Z772))&lt;=$Z$2)),1,0)),
IF(AND($Y$2=0,$Z$2=0,DATE(YEAR(Z772),MONTH(Z772),DAY(Z772))&gt;=$O$6,(DATE(YEAR(Z772),MONTH(Z772),DAY(Z772))&lt;=$O$3),INDEX(Projects!$A$1:$O$1000,MATCH(Y772,Projects!$A$1:$A$1000,0),MATCH("Groupe",Projects!$A$1:$O$1,0))=$A$2),1,
IF(AND($Y$2&lt;&gt;0,$Z$2&lt;&gt;0,DATE(YEAR(Z772),MONTH(Z772),DAY(Z772))&gt;=$Y$2,(DATE(YEAR(Z772),MONTH(Z772),DAY(Z772))&lt;=$Z$2),INDEX(Projects!$A$1:$O$1000,MATCH(Y772,Projects!$A$1:$A$1000,0),MATCH("Groupe",Projects!$A$1:$O$1,0))=$A$2),1,0)))</f>
      </c>
      <c r="AB772" s="47" t="str">
        <f>IF(AA772&lt;&gt;0,SUM($AA$4:AA772),0)</f>
      </c>
      <c r="AC772" s="1"/>
      <c r="AD772" s="17"/>
      <c r="AF772" t="str">
        <f>Projects!A770</f>
      </c>
      <c r="AG772" s="1" t="str">
        <f>Projects!D770</f>
      </c>
      <c r="AH772" s="47" t="str">
        <f>IF($A$2="Tous",
IF(AND($AF$2=0,$AG$2=0,DATE(YEAR(AG772),MONTH(AG772),DAY(AG772))&gt;=$O$6,(DATE(YEAR(AG772),MONTH(AG772),DAY(AG772))&lt;=$O$3)),1,
IF(AND($AF$2&lt;&gt;0,$AG$2&lt;&gt;0,DATE(YEAR(AG772),MONTH(AG772),DAY(AG772))&gt;=$AF$2,(DATE(YEAR(AG772),MONTH(AG772),DAY(AG772))&lt;=$AG$2)),1,0)),
IF(AND($AF$2=0,$AG$2=0,DATE(YEAR(AG772),MONTH(AG772),DAY(AG772))&gt;=$O$6,(DATE(YEAR(AG772),MONTH(AG772),DAY(AG772))&lt;=$O$3),INDEX(Projects!$A$1:$O$1000,MATCH(AF772,Projects!$A$1:$A$1000,0),MATCH("Groupe",Projects!$A$1:$O$1,0))=$A$2),1,
IF(AND($AF$2&lt;&gt;0,$AG$2&lt;&gt;0,DATE(YEAR(AG772),MONTH(AG772),DAY(AG772))&gt;=$AF$2,(DATE(YEAR(AG772),MONTH(AG772),DAY(AG772))&lt;=$AG$2),INDEX(Projects!$A$1:$O$1000,MATCH(AF772,Projects!$A$1:$A$1000,0),MATCH("Groupe",Projects!$A$1:$O$1,0))=$A$2),1,0)))</f>
      </c>
      <c r="AI772" s="47" t="str">
        <f>IF(AH772&lt;&gt;0,SUM($AH$4:AH772),0)</f>
      </c>
      <c r="AJ772" s="1"/>
      <c r="AK772" s="17"/>
      <c r="AM772" t="str">
        <f>Potentials!A770</f>
      </c>
      <c r="AN772" s="1" t="str">
        <f>Potentials!L770</f>
      </c>
      <c r="AO772" s="47" t="str">
        <f>IF(INDEX(Potentials!$A$1:$O$1000,MATCH(R772,Potentials!$A$1:$A$1000,0),MATCH("Origine setup",Potentials!$A$1:$O$1,0))&lt;&gt;"",0,
IF($A$2="Tous",
IF(AND($AM$2=0,$AN$2=0,DATE(YEAR(AN772),MONTH(AN772),DAY(AN772))&gt;=$O$6,(DATE(YEAR(AN772),MONTH(AN772),DAY(AN772))&lt;=$O$3),INDEX(Potentials!$A$1:$O$10000,MATCH(AM772,Potentials!$A$1:$A$1000,0),MATCH("Statut",Potentials!$A$1:$O$1,0))="9 -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IF(AND($AM$2&lt;&gt;0,$AN$2&lt;&gt;0,DATE(YEAR(AN772),MONTH(AN772),DAY(AN772))&gt;=$AM$2,(DATE(YEAR(AN772),MONTH(AN772),DAY(AN772))&lt;=$AN$2),INDEX(Potentials!$A$1:$O$10000,MATCH(AM772,Potentials!$A$1:$A$1000,0),MATCH("Statut",Potentials!$A$1:$O$1,0))="9 - Perdu"),1,0)),
IF(AND($AM$2=0,$AN$2=0,DATE(YEAR(AN772),MONTH(AN772),DAY(AN772))&gt;=$O$6,(DATE(YEAR(AN772),MONTH(AN772),DAY(AN772))&lt;=$O$3),INDEX(Potentials!$A$1:$O$1000,MATCH(AM772,Potentials!$A$1:$A$1000,0),MATCH("Groupe",Potentials!$A$1:$O$1,0))=$A$2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,MATCH(AM772,Potentials!$A$1:$A$1000,0),MATCH("Groupe",Potentials!$A$1:$O$1,0))=$A$2,INDEX(Potentials!$A$1:$O$10000,MATCH(AM772,Potentials!$A$1:$A$1000,0),MATCH("Statut",Potentials!$A$1:$O$1,0))="9 - Perdu"),1,0))))</f>
      </c>
      <c r="AP772" s="47" t="str">
        <f>IF(AO772&lt;&gt;0,SUM($AO$4:AO772),0)</f>
      </c>
      <c r="AQ772" s="1"/>
      <c r="AR772" s="17"/>
      <c r="AT772" t="str">
        <f>IF(COUNTIF($AT$4:AT771,Potentials!B770)&gt;0,"",Potentials!B770)</f>
      </c>
      <c r="AU772" s="2" t="str">
        <f t="array" ref="AU772" aca="1" ca="1">IF($A$2="Tous",SUMPRODUCT((Potentials!$F$2:$F$2000)*(Potentials!$B$2:$B$2000=AT772)*(Potentials!$E$2:$E$2000&lt;&gt;"8 - Gagne")*(Potentials!$E$2:$E$2000&lt;&gt;"9 - Perdu")*(Potentials!$E$2:$E$2000&lt;&gt;"10 - Gele"))
+SUMPRODUCT((Potentials!$F$2:$F$2000=0)*(Potentials!$B$2:$B$2000=AT772)*(Potentials!$D$2:$D$2000)*(Potentials!$E$2:$E$2000&lt;&gt;"8 - Gagne")*(Potentials!$E$2:$E$2000&lt;&gt;"9 - Perdu")*(Potentials!$E$2:$E$2000&lt;&gt;"10 - Gele")),
SUMPRODUCT((Potentials!$F$2:$F$2000)*(Potentials!$B$2:$B$2000=AT772)*(Potentials!$E$2:$E$2000&lt;&gt;"8 - Gagne")*(Potentials!$E$2:$E$2000&lt;&gt;"9 - Perdu")*(Potentials!$E$2:$E$2000&lt;&gt;"10 - Gele")*(Potentials!$O$2:$O$2000=$A$2))
+SUMPRODUCT((Potentials!$F$2:$F$2000=0)*(Potentials!$B$2:$B$2000=AT772)*(Potentials!$D$2:$D$2000)*(Potentials!$E$2:$E$2000&lt;&gt;"8 - Gagne")*(Potentials!$E$2:$E$2000&lt;&gt;"9 - Perdu")*(Potentials!$E$2:$E$2000&lt;&gt;"10 - Gele")*(Potentials!$O$2:$O$2000=$A$2)))</f>
      </c>
      <c r="BA772" t="str">
        <f>Potentials!A770</f>
      </c>
      <c r="BB772" s="2" t="str">
        <f t="array" ref="BB772" aca="1" ca="1">IF($A$2="Tous",SUMPRODUCT((Potentials!$F$2:$F$2000)*(Potentials!$A$2:$A$2000=BA772)*(Potentials!$E$2:$E$2000&lt;&gt;"8 - Gagne")*(Potentials!$E$2:$E$2000&lt;&gt;"9 - Perdu")*(Potentials!$E$2:$E$2000&lt;&gt;"10 - Gele"))
+SUMPRODUCT((Potentials!$F$2:$F$2000=0)*(Potentials!$A$2:$A$2000=BA772)*(Potentials!$D$2:$D$2000)*(Potentials!$E$2:$E$2000&lt;&gt;"8 - Gagne")*(Potentials!$E$2:$E$2000&lt;&gt;"9 - Perdu")*(Potentials!$E$2:$E$2000&lt;&gt;"10 - Gele")),
SUMPRODUCT((Potentials!$F$2:$F$2000)*(Potentials!$A$2:$A$2000=BA772)*(Potentials!$E$2:$E$2000&lt;&gt;"8 - Gagne")*(Potentials!$E$2:$E$2000&lt;&gt;"9 - Perdu")*(Potentials!$E$2:$E$2000&lt;&gt;"10 - Gele")*(Potentials!$O$2:$O$2000=$A$2))
+SUMPRODUCT((Potentials!$F$2:$F$2000=0)*(Potentials!$A$2:$A$2000=BA772)*(Potentials!$D$2:$D$2000)*(Potentials!$E$2:$E$2000&lt;&gt;"8 - Gagne")*(Potentials!$E$2:$E$2000&lt;&gt;"9 - Perdu")*(Potentials!$E$2:$E$2000&lt;&gt;"10 - Gele")*(Potentials!$O$2:$O$2000=$A$2)))</f>
      </c>
    </row>
    <row r="773" spans="1:113">
      <c r="R773" t="str">
        <f>Potentials!A771</f>
      </c>
      <c r="S773" s="1" t="str">
        <f>Potentials!M771</f>
      </c>
      <c r="T773" s="47" t="str">
        <f>IF(INDEX(Potentials!$A$1:$O$1000,MATCH(R773,Potentials!$A$1:$A$1000,0),MATCH("Origine setup",Potentials!$A$1:$O$1,0))&lt;&gt;"",0,
IF($A$2="Tous",
IF(AND($R$2=0,$S$2=0,DATE(YEAR(S773),MONTH(S773),DAY(S773))&gt;=$O$6,(DATE(YEAR(S773),MONTH(S773),DAY(S773))&lt;=$O$3),LEFT(R773,3)="PRA"),1,
IF(AND($R$2&lt;&gt;0,$S$2&lt;&gt;0,DATE(YEAR(S773),MONTH(S773),DAY(S773))&gt;=$R$2,(DATE(YEAR(S773),MONTH(S773),DAY(S773))&lt;=$S$2),LEFT(R773,3)="PRA"),1,0)),
IF(AND($R$2=0,$S$2=0,DATE(YEAR(S773),MONTH(S773),DAY(S773))&gt;=$O$6,(DATE(YEAR(S773),MONTH(S773),DAY(S773))&lt;=$O$3),INDEX(Potentials!$A$1:$O$1000,MATCH(R773,Potentials!$A$1:$A$1000,0),MATCH("Groupe",Potentials!$A$1:$O$1,0))=$A$2,LEFT(R773,3)="PRA"),1,
IF(AND($R$2&lt;&gt;0,$S$2&lt;&gt;0,DATE(YEAR(S773),MONTH(S773),DAY(S773))&gt;=$R$2,(DATE(YEAR(S773),MONTH(S773),DAY(S773))&lt;=$S$2),INDEX(Potentials!$A$1:$O$1000,MATCH(R773,Potentials!$A$1:$A$1000,0),MATCH("Groupe",Potentials!$A$1:$O$1,0))=$A$2,LEFT(R773,3)="PRA"),1,0))))</f>
      </c>
      <c r="U773" s="47" t="str">
        <f>IF(T773&lt;&gt;0,SUM($T$4:T773),0)</f>
      </c>
      <c r="V773" s="1"/>
      <c r="W773" s="17"/>
      <c r="Y773" t="str">
        <f>Projects!A771</f>
      </c>
      <c r="Z773" s="1" t="str">
        <f>Projects!I771</f>
      </c>
      <c r="AA773" s="47" t="str">
        <f>IF($A$2="Tous",
IF(AND($Y$2=0,$Z$2=0,DATE(YEAR(Z773),MONTH(Z773),DAY(Z773))&gt;=$O$6,(DATE(YEAR(Z773),MONTH(Z773),DAY(Z773))&lt;=$O$3)),1,
IF(AND($Y$2&lt;&gt;0,$Z$2&lt;&gt;0,DATE(YEAR(Z773),MONTH(Z773),DAY(Z773))&gt;=$Y$2,(DATE(YEAR(Z773),MONTH(Z773),DAY(Z773))&lt;=$Z$2)),1,0)),
IF(AND($Y$2=0,$Z$2=0,DATE(YEAR(Z773),MONTH(Z773),DAY(Z773))&gt;=$O$6,(DATE(YEAR(Z773),MONTH(Z773),DAY(Z773))&lt;=$O$3),INDEX(Projects!$A$1:$O$1000,MATCH(Y773,Projects!$A$1:$A$1000,0),MATCH("Groupe",Projects!$A$1:$O$1,0))=$A$2),1,
IF(AND($Y$2&lt;&gt;0,$Z$2&lt;&gt;0,DATE(YEAR(Z773),MONTH(Z773),DAY(Z773))&gt;=$Y$2,(DATE(YEAR(Z773),MONTH(Z773),DAY(Z773))&lt;=$Z$2),INDEX(Projects!$A$1:$O$1000,MATCH(Y773,Projects!$A$1:$A$1000,0),MATCH("Groupe",Projects!$A$1:$O$1,0))=$A$2),1,0)))</f>
      </c>
      <c r="AB773" s="47" t="str">
        <f>IF(AA773&lt;&gt;0,SUM($AA$4:AA773),0)</f>
      </c>
      <c r="AC773" s="1"/>
      <c r="AD773" s="17"/>
      <c r="AF773" t="str">
        <f>Projects!A771</f>
      </c>
      <c r="AG773" s="1" t="str">
        <f>Projects!D771</f>
      </c>
      <c r="AH773" s="47" t="str">
        <f>IF($A$2="Tous",
IF(AND($AF$2=0,$AG$2=0,DATE(YEAR(AG773),MONTH(AG773),DAY(AG773))&gt;=$O$6,(DATE(YEAR(AG773),MONTH(AG773),DAY(AG773))&lt;=$O$3)),1,
IF(AND($AF$2&lt;&gt;0,$AG$2&lt;&gt;0,DATE(YEAR(AG773),MONTH(AG773),DAY(AG773))&gt;=$AF$2,(DATE(YEAR(AG773),MONTH(AG773),DAY(AG773))&lt;=$AG$2)),1,0)),
IF(AND($AF$2=0,$AG$2=0,DATE(YEAR(AG773),MONTH(AG773),DAY(AG773))&gt;=$O$6,(DATE(YEAR(AG773),MONTH(AG773),DAY(AG773))&lt;=$O$3),INDEX(Projects!$A$1:$O$1000,MATCH(AF773,Projects!$A$1:$A$1000,0),MATCH("Groupe",Projects!$A$1:$O$1,0))=$A$2),1,
IF(AND($AF$2&lt;&gt;0,$AG$2&lt;&gt;0,DATE(YEAR(AG773),MONTH(AG773),DAY(AG773))&gt;=$AF$2,(DATE(YEAR(AG773),MONTH(AG773),DAY(AG773))&lt;=$AG$2),INDEX(Projects!$A$1:$O$1000,MATCH(AF773,Projects!$A$1:$A$1000,0),MATCH("Groupe",Projects!$A$1:$O$1,0))=$A$2),1,0)))</f>
      </c>
      <c r="AI773" s="47" t="str">
        <f>IF(AH773&lt;&gt;0,SUM($AH$4:AH773),0)</f>
      </c>
      <c r="AJ773" s="1"/>
      <c r="AK773" s="17"/>
      <c r="AM773" t="str">
        <f>Potentials!A771</f>
      </c>
      <c r="AN773" s="1" t="str">
        <f>Potentials!L771</f>
      </c>
      <c r="AO773" s="47" t="str">
        <f>IF(INDEX(Potentials!$A$1:$O$1000,MATCH(R773,Potentials!$A$1:$A$1000,0),MATCH("Origine setup",Potentials!$A$1:$O$1,0))&lt;&gt;"",0,
IF($A$2="Tous",
IF(AND($AM$2=0,$AN$2=0,DATE(YEAR(AN773),MONTH(AN773),DAY(AN773))&gt;=$O$6,(DATE(YEAR(AN773),MONTH(AN773),DAY(AN773))&lt;=$O$3),INDEX(Potentials!$A$1:$O$10000,MATCH(AM773,Potentials!$A$1:$A$1000,0),MATCH("Statut",Potentials!$A$1:$O$1,0))="9 -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IF(AND($AM$2&lt;&gt;0,$AN$2&lt;&gt;0,DATE(YEAR(AN773),MONTH(AN773),DAY(AN773))&gt;=$AM$2,(DATE(YEAR(AN773),MONTH(AN773),DAY(AN773))&lt;=$AN$2),INDEX(Potentials!$A$1:$O$10000,MATCH(AM773,Potentials!$A$1:$A$1000,0),MATCH("Statut",Potentials!$A$1:$O$1,0))="9 - Perdu"),1,0)),
IF(AND($AM$2=0,$AN$2=0,DATE(YEAR(AN773),MONTH(AN773),DAY(AN773))&gt;=$O$6,(DATE(YEAR(AN773),MONTH(AN773),DAY(AN773))&lt;=$O$3),INDEX(Potentials!$A$1:$O$1000,MATCH(AM773,Potentials!$A$1:$A$1000,0),MATCH("Groupe",Potentials!$A$1:$O$1,0))=$A$2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,MATCH(AM773,Potentials!$A$1:$A$1000,0),MATCH("Groupe",Potentials!$A$1:$O$1,0))=$A$2,INDEX(Potentials!$A$1:$O$10000,MATCH(AM773,Potentials!$A$1:$A$1000,0),MATCH("Statut",Potentials!$A$1:$O$1,0))="9 - Perdu"),1,0))))</f>
      </c>
      <c r="AP773" s="47" t="str">
        <f>IF(AO773&lt;&gt;0,SUM($AO$4:AO773),0)</f>
      </c>
      <c r="AQ773" s="1"/>
      <c r="AR773" s="17"/>
      <c r="AT773" t="str">
        <f>IF(COUNTIF($AT$4:AT772,Potentials!B771)&gt;0,"",Potentials!B771)</f>
      </c>
      <c r="AU773" s="2" t="str">
        <f t="array" ref="AU773" aca="1" ca="1">IF($A$2="Tous",SUMPRODUCT((Potentials!$F$2:$F$2000)*(Potentials!$B$2:$B$2000=AT773)*(Potentials!$E$2:$E$2000&lt;&gt;"8 - Gagne")*(Potentials!$E$2:$E$2000&lt;&gt;"9 - Perdu")*(Potentials!$E$2:$E$2000&lt;&gt;"10 - Gele"))
+SUMPRODUCT((Potentials!$F$2:$F$2000=0)*(Potentials!$B$2:$B$2000=AT773)*(Potentials!$D$2:$D$2000)*(Potentials!$E$2:$E$2000&lt;&gt;"8 - Gagne")*(Potentials!$E$2:$E$2000&lt;&gt;"9 - Perdu")*(Potentials!$E$2:$E$2000&lt;&gt;"10 - Gele")),
SUMPRODUCT((Potentials!$F$2:$F$2000)*(Potentials!$B$2:$B$2000=AT773)*(Potentials!$E$2:$E$2000&lt;&gt;"8 - Gagne")*(Potentials!$E$2:$E$2000&lt;&gt;"9 - Perdu")*(Potentials!$E$2:$E$2000&lt;&gt;"10 - Gele")*(Potentials!$O$2:$O$2000=$A$2))
+SUMPRODUCT((Potentials!$F$2:$F$2000=0)*(Potentials!$B$2:$B$2000=AT773)*(Potentials!$D$2:$D$2000)*(Potentials!$E$2:$E$2000&lt;&gt;"8 - Gagne")*(Potentials!$E$2:$E$2000&lt;&gt;"9 - Perdu")*(Potentials!$E$2:$E$2000&lt;&gt;"10 - Gele")*(Potentials!$O$2:$O$2000=$A$2)))</f>
      </c>
      <c r="BA773" t="str">
        <f>Potentials!A771</f>
      </c>
      <c r="BB773" s="2" t="str">
        <f t="array" ref="BB773" aca="1" ca="1">IF($A$2="Tous",SUMPRODUCT((Potentials!$F$2:$F$2000)*(Potentials!$A$2:$A$2000=BA773)*(Potentials!$E$2:$E$2000&lt;&gt;"8 - Gagne")*(Potentials!$E$2:$E$2000&lt;&gt;"9 - Perdu")*(Potentials!$E$2:$E$2000&lt;&gt;"10 - Gele"))
+SUMPRODUCT((Potentials!$F$2:$F$2000=0)*(Potentials!$A$2:$A$2000=BA773)*(Potentials!$D$2:$D$2000)*(Potentials!$E$2:$E$2000&lt;&gt;"8 - Gagne")*(Potentials!$E$2:$E$2000&lt;&gt;"9 - Perdu")*(Potentials!$E$2:$E$2000&lt;&gt;"10 - Gele")),
SUMPRODUCT((Potentials!$F$2:$F$2000)*(Potentials!$A$2:$A$2000=BA773)*(Potentials!$E$2:$E$2000&lt;&gt;"8 - Gagne")*(Potentials!$E$2:$E$2000&lt;&gt;"9 - Perdu")*(Potentials!$E$2:$E$2000&lt;&gt;"10 - Gele")*(Potentials!$O$2:$O$2000=$A$2))
+SUMPRODUCT((Potentials!$F$2:$F$2000=0)*(Potentials!$A$2:$A$2000=BA773)*(Potentials!$D$2:$D$2000)*(Potentials!$E$2:$E$2000&lt;&gt;"8 - Gagne")*(Potentials!$E$2:$E$2000&lt;&gt;"9 - Perdu")*(Potentials!$E$2:$E$2000&lt;&gt;"10 - Gele")*(Potentials!$O$2:$O$2000=$A$2)))</f>
      </c>
    </row>
    <row r="774" spans="1:113">
      <c r="R774" t="str">
        <f>Potentials!A772</f>
      </c>
      <c r="S774" s="1" t="str">
        <f>Potentials!M772</f>
      </c>
      <c r="T774" s="47" t="str">
        <f>IF(INDEX(Potentials!$A$1:$O$1000,MATCH(R774,Potentials!$A$1:$A$1000,0),MATCH("Origine setup",Potentials!$A$1:$O$1,0))&lt;&gt;"",0,
IF($A$2="Tous",
IF(AND($R$2=0,$S$2=0,DATE(YEAR(S774),MONTH(S774),DAY(S774))&gt;=$O$6,(DATE(YEAR(S774),MONTH(S774),DAY(S774))&lt;=$O$3),LEFT(R774,3)="PRA"),1,
IF(AND($R$2&lt;&gt;0,$S$2&lt;&gt;0,DATE(YEAR(S774),MONTH(S774),DAY(S774))&gt;=$R$2,(DATE(YEAR(S774),MONTH(S774),DAY(S774))&lt;=$S$2),LEFT(R774,3)="PRA"),1,0)),
IF(AND($R$2=0,$S$2=0,DATE(YEAR(S774),MONTH(S774),DAY(S774))&gt;=$O$6,(DATE(YEAR(S774),MONTH(S774),DAY(S774))&lt;=$O$3),INDEX(Potentials!$A$1:$O$1000,MATCH(R774,Potentials!$A$1:$A$1000,0),MATCH("Groupe",Potentials!$A$1:$O$1,0))=$A$2,LEFT(R774,3)="PRA"),1,
IF(AND($R$2&lt;&gt;0,$S$2&lt;&gt;0,DATE(YEAR(S774),MONTH(S774),DAY(S774))&gt;=$R$2,(DATE(YEAR(S774),MONTH(S774),DAY(S774))&lt;=$S$2),INDEX(Potentials!$A$1:$O$1000,MATCH(R774,Potentials!$A$1:$A$1000,0),MATCH("Groupe",Potentials!$A$1:$O$1,0))=$A$2,LEFT(R774,3)="PRA"),1,0))))</f>
      </c>
      <c r="U774" s="47" t="str">
        <f>IF(T774&lt;&gt;0,SUM($T$4:T774),0)</f>
      </c>
      <c r="V774" s="1"/>
      <c r="W774" s="17"/>
      <c r="Y774" t="str">
        <f>Projects!A772</f>
      </c>
      <c r="Z774" s="1" t="str">
        <f>Projects!I772</f>
      </c>
      <c r="AA774" s="47" t="str">
        <f>IF($A$2="Tous",
IF(AND($Y$2=0,$Z$2=0,DATE(YEAR(Z774),MONTH(Z774),DAY(Z774))&gt;=$O$6,(DATE(YEAR(Z774),MONTH(Z774),DAY(Z774))&lt;=$O$3)),1,
IF(AND($Y$2&lt;&gt;0,$Z$2&lt;&gt;0,DATE(YEAR(Z774),MONTH(Z774),DAY(Z774))&gt;=$Y$2,(DATE(YEAR(Z774),MONTH(Z774),DAY(Z774))&lt;=$Z$2)),1,0)),
IF(AND($Y$2=0,$Z$2=0,DATE(YEAR(Z774),MONTH(Z774),DAY(Z774))&gt;=$O$6,(DATE(YEAR(Z774),MONTH(Z774),DAY(Z774))&lt;=$O$3),INDEX(Projects!$A$1:$O$1000,MATCH(Y774,Projects!$A$1:$A$1000,0),MATCH("Groupe",Projects!$A$1:$O$1,0))=$A$2),1,
IF(AND($Y$2&lt;&gt;0,$Z$2&lt;&gt;0,DATE(YEAR(Z774),MONTH(Z774),DAY(Z774))&gt;=$Y$2,(DATE(YEAR(Z774),MONTH(Z774),DAY(Z774))&lt;=$Z$2),INDEX(Projects!$A$1:$O$1000,MATCH(Y774,Projects!$A$1:$A$1000,0),MATCH("Groupe",Projects!$A$1:$O$1,0))=$A$2),1,0)))</f>
      </c>
      <c r="AB774" s="47" t="str">
        <f>IF(AA774&lt;&gt;0,SUM($AA$4:AA774),0)</f>
      </c>
      <c r="AC774" s="1"/>
      <c r="AD774" s="17"/>
      <c r="AF774" t="str">
        <f>Projects!A772</f>
      </c>
      <c r="AG774" s="1" t="str">
        <f>Projects!D772</f>
      </c>
      <c r="AH774" s="47" t="str">
        <f>IF($A$2="Tous",
IF(AND($AF$2=0,$AG$2=0,DATE(YEAR(AG774),MONTH(AG774),DAY(AG774))&gt;=$O$6,(DATE(YEAR(AG774),MONTH(AG774),DAY(AG774))&lt;=$O$3)),1,
IF(AND($AF$2&lt;&gt;0,$AG$2&lt;&gt;0,DATE(YEAR(AG774),MONTH(AG774),DAY(AG774))&gt;=$AF$2,(DATE(YEAR(AG774),MONTH(AG774),DAY(AG774))&lt;=$AG$2)),1,0)),
IF(AND($AF$2=0,$AG$2=0,DATE(YEAR(AG774),MONTH(AG774),DAY(AG774))&gt;=$O$6,(DATE(YEAR(AG774),MONTH(AG774),DAY(AG774))&lt;=$O$3),INDEX(Projects!$A$1:$O$1000,MATCH(AF774,Projects!$A$1:$A$1000,0),MATCH("Groupe",Projects!$A$1:$O$1,0))=$A$2),1,
IF(AND($AF$2&lt;&gt;0,$AG$2&lt;&gt;0,DATE(YEAR(AG774),MONTH(AG774),DAY(AG774))&gt;=$AF$2,(DATE(YEAR(AG774),MONTH(AG774),DAY(AG774))&lt;=$AG$2),INDEX(Projects!$A$1:$O$1000,MATCH(AF774,Projects!$A$1:$A$1000,0),MATCH("Groupe",Projects!$A$1:$O$1,0))=$A$2),1,0)))</f>
      </c>
      <c r="AI774" s="47" t="str">
        <f>IF(AH774&lt;&gt;0,SUM($AH$4:AH774),0)</f>
      </c>
      <c r="AJ774" s="1"/>
      <c r="AK774" s="17"/>
      <c r="AM774" t="str">
        <f>Potentials!A772</f>
      </c>
      <c r="AN774" s="1" t="str">
        <f>Potentials!L772</f>
      </c>
      <c r="AO774" s="47" t="str">
        <f>IF(INDEX(Potentials!$A$1:$O$1000,MATCH(R774,Potentials!$A$1:$A$1000,0),MATCH("Origine setup",Potentials!$A$1:$O$1,0))&lt;&gt;"",0,
IF($A$2="Tous",
IF(AND($AM$2=0,$AN$2=0,DATE(YEAR(AN774),MONTH(AN774),DAY(AN774))&gt;=$O$6,(DATE(YEAR(AN774),MONTH(AN774),DAY(AN774))&lt;=$O$3),INDEX(Potentials!$A$1:$O$10000,MATCH(AM774,Potentials!$A$1:$A$1000,0),MATCH("Statut",Potentials!$A$1:$O$1,0))="9 -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IF(AND($AM$2&lt;&gt;0,$AN$2&lt;&gt;0,DATE(YEAR(AN774),MONTH(AN774),DAY(AN774))&gt;=$AM$2,(DATE(YEAR(AN774),MONTH(AN774),DAY(AN774))&lt;=$AN$2),INDEX(Potentials!$A$1:$O$10000,MATCH(AM774,Potentials!$A$1:$A$1000,0),MATCH("Statut",Potentials!$A$1:$O$1,0))="9 - Perdu"),1,0)),
IF(AND($AM$2=0,$AN$2=0,DATE(YEAR(AN774),MONTH(AN774),DAY(AN774))&gt;=$O$6,(DATE(YEAR(AN774),MONTH(AN774),DAY(AN774))&lt;=$O$3),INDEX(Potentials!$A$1:$O$1000,MATCH(AM774,Potentials!$A$1:$A$1000,0),MATCH("Groupe",Potentials!$A$1:$O$1,0))=$A$2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,MATCH(AM774,Potentials!$A$1:$A$1000,0),MATCH("Groupe",Potentials!$A$1:$O$1,0))=$A$2,INDEX(Potentials!$A$1:$O$10000,MATCH(AM774,Potentials!$A$1:$A$1000,0),MATCH("Statut",Potentials!$A$1:$O$1,0))="9 - Perdu"),1,0))))</f>
      </c>
      <c r="AP774" s="47" t="str">
        <f>IF(AO774&lt;&gt;0,SUM($AO$4:AO774),0)</f>
      </c>
      <c r="AQ774" s="1"/>
      <c r="AR774" s="17"/>
      <c r="AT774" t="str">
        <f>IF(COUNTIF($AT$4:AT773,Potentials!B772)&gt;0,"",Potentials!B772)</f>
      </c>
      <c r="AU774" s="2" t="str">
        <f t="array" ref="AU774" aca="1" ca="1">IF($A$2="Tous",SUMPRODUCT((Potentials!$F$2:$F$2000)*(Potentials!$B$2:$B$2000=AT774)*(Potentials!$E$2:$E$2000&lt;&gt;"8 - Gagne")*(Potentials!$E$2:$E$2000&lt;&gt;"9 - Perdu")*(Potentials!$E$2:$E$2000&lt;&gt;"10 - Gele"))
+SUMPRODUCT((Potentials!$F$2:$F$2000=0)*(Potentials!$B$2:$B$2000=AT774)*(Potentials!$D$2:$D$2000)*(Potentials!$E$2:$E$2000&lt;&gt;"8 - Gagne")*(Potentials!$E$2:$E$2000&lt;&gt;"9 - Perdu")*(Potentials!$E$2:$E$2000&lt;&gt;"10 - Gele")),
SUMPRODUCT((Potentials!$F$2:$F$2000)*(Potentials!$B$2:$B$2000=AT774)*(Potentials!$E$2:$E$2000&lt;&gt;"8 - Gagne")*(Potentials!$E$2:$E$2000&lt;&gt;"9 - Perdu")*(Potentials!$E$2:$E$2000&lt;&gt;"10 - Gele")*(Potentials!$O$2:$O$2000=$A$2))
+SUMPRODUCT((Potentials!$F$2:$F$2000=0)*(Potentials!$B$2:$B$2000=AT774)*(Potentials!$D$2:$D$2000)*(Potentials!$E$2:$E$2000&lt;&gt;"8 - Gagne")*(Potentials!$E$2:$E$2000&lt;&gt;"9 - Perdu")*(Potentials!$E$2:$E$2000&lt;&gt;"10 - Gele")*(Potentials!$O$2:$O$2000=$A$2)))</f>
      </c>
      <c r="BA774" t="str">
        <f>Potentials!A772</f>
      </c>
      <c r="BB774" s="2" t="str">
        <f t="array" ref="BB774" aca="1" ca="1">IF($A$2="Tous",SUMPRODUCT((Potentials!$F$2:$F$2000)*(Potentials!$A$2:$A$2000=BA774)*(Potentials!$E$2:$E$2000&lt;&gt;"8 - Gagne")*(Potentials!$E$2:$E$2000&lt;&gt;"9 - Perdu")*(Potentials!$E$2:$E$2000&lt;&gt;"10 - Gele"))
+SUMPRODUCT((Potentials!$F$2:$F$2000=0)*(Potentials!$A$2:$A$2000=BA774)*(Potentials!$D$2:$D$2000)*(Potentials!$E$2:$E$2000&lt;&gt;"8 - Gagne")*(Potentials!$E$2:$E$2000&lt;&gt;"9 - Perdu")*(Potentials!$E$2:$E$2000&lt;&gt;"10 - Gele")),
SUMPRODUCT((Potentials!$F$2:$F$2000)*(Potentials!$A$2:$A$2000=BA774)*(Potentials!$E$2:$E$2000&lt;&gt;"8 - Gagne")*(Potentials!$E$2:$E$2000&lt;&gt;"9 - Perdu")*(Potentials!$E$2:$E$2000&lt;&gt;"10 - Gele")*(Potentials!$O$2:$O$2000=$A$2))
+SUMPRODUCT((Potentials!$F$2:$F$2000=0)*(Potentials!$A$2:$A$2000=BA774)*(Potentials!$D$2:$D$2000)*(Potentials!$E$2:$E$2000&lt;&gt;"8 - Gagne")*(Potentials!$E$2:$E$2000&lt;&gt;"9 - Perdu")*(Potentials!$E$2:$E$2000&lt;&gt;"10 - Gele")*(Potentials!$O$2:$O$2000=$A$2)))</f>
      </c>
    </row>
    <row r="775" spans="1:113">
      <c r="R775" t="str">
        <f>Potentials!A773</f>
      </c>
      <c r="S775" s="1" t="str">
        <f>Potentials!M773</f>
      </c>
      <c r="T775" s="47" t="str">
        <f>IF(INDEX(Potentials!$A$1:$O$1000,MATCH(R775,Potentials!$A$1:$A$1000,0),MATCH("Origine setup",Potentials!$A$1:$O$1,0))&lt;&gt;"",0,
IF($A$2="Tous",
IF(AND($R$2=0,$S$2=0,DATE(YEAR(S775),MONTH(S775),DAY(S775))&gt;=$O$6,(DATE(YEAR(S775),MONTH(S775),DAY(S775))&lt;=$O$3),LEFT(R775,3)="PRA"),1,
IF(AND($R$2&lt;&gt;0,$S$2&lt;&gt;0,DATE(YEAR(S775),MONTH(S775),DAY(S775))&gt;=$R$2,(DATE(YEAR(S775),MONTH(S775),DAY(S775))&lt;=$S$2),LEFT(R775,3)="PRA"),1,0)),
IF(AND($R$2=0,$S$2=0,DATE(YEAR(S775),MONTH(S775),DAY(S775))&gt;=$O$6,(DATE(YEAR(S775),MONTH(S775),DAY(S775))&lt;=$O$3),INDEX(Potentials!$A$1:$O$1000,MATCH(R775,Potentials!$A$1:$A$1000,0),MATCH("Groupe",Potentials!$A$1:$O$1,0))=$A$2,LEFT(R775,3)="PRA"),1,
IF(AND($R$2&lt;&gt;0,$S$2&lt;&gt;0,DATE(YEAR(S775),MONTH(S775),DAY(S775))&gt;=$R$2,(DATE(YEAR(S775),MONTH(S775),DAY(S775))&lt;=$S$2),INDEX(Potentials!$A$1:$O$1000,MATCH(R775,Potentials!$A$1:$A$1000,0),MATCH("Groupe",Potentials!$A$1:$O$1,0))=$A$2,LEFT(R775,3)="PRA"),1,0))))</f>
      </c>
      <c r="U775" s="47" t="str">
        <f>IF(T775&lt;&gt;0,SUM($T$4:T775),0)</f>
      </c>
      <c r="V775" s="1"/>
      <c r="W775" s="17"/>
      <c r="Y775" t="str">
        <f>Projects!A773</f>
      </c>
      <c r="Z775" s="1" t="str">
        <f>Projects!I773</f>
      </c>
      <c r="AA775" s="47" t="str">
        <f>IF($A$2="Tous",
IF(AND($Y$2=0,$Z$2=0,DATE(YEAR(Z775),MONTH(Z775),DAY(Z775))&gt;=$O$6,(DATE(YEAR(Z775),MONTH(Z775),DAY(Z775))&lt;=$O$3)),1,
IF(AND($Y$2&lt;&gt;0,$Z$2&lt;&gt;0,DATE(YEAR(Z775),MONTH(Z775),DAY(Z775))&gt;=$Y$2,(DATE(YEAR(Z775),MONTH(Z775),DAY(Z775))&lt;=$Z$2)),1,0)),
IF(AND($Y$2=0,$Z$2=0,DATE(YEAR(Z775),MONTH(Z775),DAY(Z775))&gt;=$O$6,(DATE(YEAR(Z775),MONTH(Z775),DAY(Z775))&lt;=$O$3),INDEX(Projects!$A$1:$O$1000,MATCH(Y775,Projects!$A$1:$A$1000,0),MATCH("Groupe",Projects!$A$1:$O$1,0))=$A$2),1,
IF(AND($Y$2&lt;&gt;0,$Z$2&lt;&gt;0,DATE(YEAR(Z775),MONTH(Z775),DAY(Z775))&gt;=$Y$2,(DATE(YEAR(Z775),MONTH(Z775),DAY(Z775))&lt;=$Z$2),INDEX(Projects!$A$1:$O$1000,MATCH(Y775,Projects!$A$1:$A$1000,0),MATCH("Groupe",Projects!$A$1:$O$1,0))=$A$2),1,0)))</f>
      </c>
      <c r="AB775" s="47" t="str">
        <f>IF(AA775&lt;&gt;0,SUM($AA$4:AA775),0)</f>
      </c>
      <c r="AC775" s="1"/>
      <c r="AD775" s="17"/>
      <c r="AF775" t="str">
        <f>Projects!A773</f>
      </c>
      <c r="AG775" s="1" t="str">
        <f>Projects!D773</f>
      </c>
      <c r="AH775" s="47" t="str">
        <f>IF($A$2="Tous",
IF(AND($AF$2=0,$AG$2=0,DATE(YEAR(AG775),MONTH(AG775),DAY(AG775))&gt;=$O$6,(DATE(YEAR(AG775),MONTH(AG775),DAY(AG775))&lt;=$O$3)),1,
IF(AND($AF$2&lt;&gt;0,$AG$2&lt;&gt;0,DATE(YEAR(AG775),MONTH(AG775),DAY(AG775))&gt;=$AF$2,(DATE(YEAR(AG775),MONTH(AG775),DAY(AG775))&lt;=$AG$2)),1,0)),
IF(AND($AF$2=0,$AG$2=0,DATE(YEAR(AG775),MONTH(AG775),DAY(AG775))&gt;=$O$6,(DATE(YEAR(AG775),MONTH(AG775),DAY(AG775))&lt;=$O$3),INDEX(Projects!$A$1:$O$1000,MATCH(AF775,Projects!$A$1:$A$1000,0),MATCH("Groupe",Projects!$A$1:$O$1,0))=$A$2),1,
IF(AND($AF$2&lt;&gt;0,$AG$2&lt;&gt;0,DATE(YEAR(AG775),MONTH(AG775),DAY(AG775))&gt;=$AF$2,(DATE(YEAR(AG775),MONTH(AG775),DAY(AG775))&lt;=$AG$2),INDEX(Projects!$A$1:$O$1000,MATCH(AF775,Projects!$A$1:$A$1000,0),MATCH("Groupe",Projects!$A$1:$O$1,0))=$A$2),1,0)))</f>
      </c>
      <c r="AI775" s="47" t="str">
        <f>IF(AH775&lt;&gt;0,SUM($AH$4:AH775),0)</f>
      </c>
      <c r="AJ775" s="1"/>
      <c r="AK775" s="17"/>
      <c r="AM775" t="str">
        <f>Potentials!A773</f>
      </c>
      <c r="AN775" s="1" t="str">
        <f>Potentials!L773</f>
      </c>
      <c r="AO775" s="47" t="str">
        <f>IF(INDEX(Potentials!$A$1:$O$1000,MATCH(R775,Potentials!$A$1:$A$1000,0),MATCH("Origine setup",Potentials!$A$1:$O$1,0))&lt;&gt;"",0,
IF($A$2="Tous",
IF(AND($AM$2=0,$AN$2=0,DATE(YEAR(AN775),MONTH(AN775),DAY(AN775))&gt;=$O$6,(DATE(YEAR(AN775),MONTH(AN775),DAY(AN775))&lt;=$O$3),INDEX(Potentials!$A$1:$O$10000,MATCH(AM775,Potentials!$A$1:$A$1000,0),MATCH("Statut",Potentials!$A$1:$O$1,0))="9 -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IF(AND($AM$2&lt;&gt;0,$AN$2&lt;&gt;0,DATE(YEAR(AN775),MONTH(AN775),DAY(AN775))&gt;=$AM$2,(DATE(YEAR(AN775),MONTH(AN775),DAY(AN775))&lt;=$AN$2),INDEX(Potentials!$A$1:$O$10000,MATCH(AM775,Potentials!$A$1:$A$1000,0),MATCH("Statut",Potentials!$A$1:$O$1,0))="9 - Perdu"),1,0)),
IF(AND($AM$2=0,$AN$2=0,DATE(YEAR(AN775),MONTH(AN775),DAY(AN775))&gt;=$O$6,(DATE(YEAR(AN775),MONTH(AN775),DAY(AN775))&lt;=$O$3),INDEX(Potentials!$A$1:$O$1000,MATCH(AM775,Potentials!$A$1:$A$1000,0),MATCH("Groupe",Potentials!$A$1:$O$1,0))=$A$2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,MATCH(AM775,Potentials!$A$1:$A$1000,0),MATCH("Groupe",Potentials!$A$1:$O$1,0))=$A$2,INDEX(Potentials!$A$1:$O$10000,MATCH(AM775,Potentials!$A$1:$A$1000,0),MATCH("Statut",Potentials!$A$1:$O$1,0))="9 - Perdu"),1,0))))</f>
      </c>
      <c r="AP775" s="47" t="str">
        <f>IF(AO775&lt;&gt;0,SUM($AO$4:AO775),0)</f>
      </c>
      <c r="AQ775" s="1"/>
      <c r="AR775" s="17"/>
      <c r="AT775" t="str">
        <f>IF(COUNTIF($AT$4:AT774,Potentials!B773)&gt;0,"",Potentials!B773)</f>
      </c>
      <c r="AU775" s="2" t="str">
        <f t="array" ref="AU775" aca="1" ca="1">IF($A$2="Tous",SUMPRODUCT((Potentials!$F$2:$F$2000)*(Potentials!$B$2:$B$2000=AT775)*(Potentials!$E$2:$E$2000&lt;&gt;"8 - Gagne")*(Potentials!$E$2:$E$2000&lt;&gt;"9 - Perdu")*(Potentials!$E$2:$E$2000&lt;&gt;"10 - Gele"))
+SUMPRODUCT((Potentials!$F$2:$F$2000=0)*(Potentials!$B$2:$B$2000=AT775)*(Potentials!$D$2:$D$2000)*(Potentials!$E$2:$E$2000&lt;&gt;"8 - Gagne")*(Potentials!$E$2:$E$2000&lt;&gt;"9 - Perdu")*(Potentials!$E$2:$E$2000&lt;&gt;"10 - Gele")),
SUMPRODUCT((Potentials!$F$2:$F$2000)*(Potentials!$B$2:$B$2000=AT775)*(Potentials!$E$2:$E$2000&lt;&gt;"8 - Gagne")*(Potentials!$E$2:$E$2000&lt;&gt;"9 - Perdu")*(Potentials!$E$2:$E$2000&lt;&gt;"10 - Gele")*(Potentials!$O$2:$O$2000=$A$2))
+SUMPRODUCT((Potentials!$F$2:$F$2000=0)*(Potentials!$B$2:$B$2000=AT775)*(Potentials!$D$2:$D$2000)*(Potentials!$E$2:$E$2000&lt;&gt;"8 - Gagne")*(Potentials!$E$2:$E$2000&lt;&gt;"9 - Perdu")*(Potentials!$E$2:$E$2000&lt;&gt;"10 - Gele")*(Potentials!$O$2:$O$2000=$A$2)))</f>
      </c>
      <c r="BA775" t="str">
        <f>Potentials!A773</f>
      </c>
      <c r="BB775" s="2" t="str">
        <f t="array" ref="BB775" aca="1" ca="1">IF($A$2="Tous",SUMPRODUCT((Potentials!$F$2:$F$2000)*(Potentials!$A$2:$A$2000=BA775)*(Potentials!$E$2:$E$2000&lt;&gt;"8 - Gagne")*(Potentials!$E$2:$E$2000&lt;&gt;"9 - Perdu")*(Potentials!$E$2:$E$2000&lt;&gt;"10 - Gele"))
+SUMPRODUCT((Potentials!$F$2:$F$2000=0)*(Potentials!$A$2:$A$2000=BA775)*(Potentials!$D$2:$D$2000)*(Potentials!$E$2:$E$2000&lt;&gt;"8 - Gagne")*(Potentials!$E$2:$E$2000&lt;&gt;"9 - Perdu")*(Potentials!$E$2:$E$2000&lt;&gt;"10 - Gele")),
SUMPRODUCT((Potentials!$F$2:$F$2000)*(Potentials!$A$2:$A$2000=BA775)*(Potentials!$E$2:$E$2000&lt;&gt;"8 - Gagne")*(Potentials!$E$2:$E$2000&lt;&gt;"9 - Perdu")*(Potentials!$E$2:$E$2000&lt;&gt;"10 - Gele")*(Potentials!$O$2:$O$2000=$A$2))
+SUMPRODUCT((Potentials!$F$2:$F$2000=0)*(Potentials!$A$2:$A$2000=BA775)*(Potentials!$D$2:$D$2000)*(Potentials!$E$2:$E$2000&lt;&gt;"8 - Gagne")*(Potentials!$E$2:$E$2000&lt;&gt;"9 - Perdu")*(Potentials!$E$2:$E$2000&lt;&gt;"10 - Gele")*(Potentials!$O$2:$O$2000=$A$2)))</f>
      </c>
    </row>
    <row r="776" spans="1:113">
      <c r="R776" t="str">
        <f>Potentials!A774</f>
      </c>
      <c r="S776" s="1" t="str">
        <f>Potentials!M774</f>
      </c>
      <c r="T776" s="47" t="str">
        <f>IF(INDEX(Potentials!$A$1:$O$1000,MATCH(R776,Potentials!$A$1:$A$1000,0),MATCH("Origine setup",Potentials!$A$1:$O$1,0))&lt;&gt;"",0,
IF($A$2="Tous",
IF(AND($R$2=0,$S$2=0,DATE(YEAR(S776),MONTH(S776),DAY(S776))&gt;=$O$6,(DATE(YEAR(S776),MONTH(S776),DAY(S776))&lt;=$O$3),LEFT(R776,3)="PRA"),1,
IF(AND($R$2&lt;&gt;0,$S$2&lt;&gt;0,DATE(YEAR(S776),MONTH(S776),DAY(S776))&gt;=$R$2,(DATE(YEAR(S776),MONTH(S776),DAY(S776))&lt;=$S$2),LEFT(R776,3)="PRA"),1,0)),
IF(AND($R$2=0,$S$2=0,DATE(YEAR(S776),MONTH(S776),DAY(S776))&gt;=$O$6,(DATE(YEAR(S776),MONTH(S776),DAY(S776))&lt;=$O$3),INDEX(Potentials!$A$1:$O$1000,MATCH(R776,Potentials!$A$1:$A$1000,0),MATCH("Groupe",Potentials!$A$1:$O$1,0))=$A$2,LEFT(R776,3)="PRA"),1,
IF(AND($R$2&lt;&gt;0,$S$2&lt;&gt;0,DATE(YEAR(S776),MONTH(S776),DAY(S776))&gt;=$R$2,(DATE(YEAR(S776),MONTH(S776),DAY(S776))&lt;=$S$2),INDEX(Potentials!$A$1:$O$1000,MATCH(R776,Potentials!$A$1:$A$1000,0),MATCH("Groupe",Potentials!$A$1:$O$1,0))=$A$2,LEFT(R776,3)="PRA"),1,0))))</f>
      </c>
      <c r="U776" s="47" t="str">
        <f>IF(T776&lt;&gt;0,SUM($T$4:T776),0)</f>
      </c>
      <c r="V776" s="1"/>
      <c r="W776" s="17"/>
      <c r="Y776" t="str">
        <f>Projects!A774</f>
      </c>
      <c r="Z776" s="1" t="str">
        <f>Projects!I774</f>
      </c>
      <c r="AA776" s="47" t="str">
        <f>IF($A$2="Tous",
IF(AND($Y$2=0,$Z$2=0,DATE(YEAR(Z776),MONTH(Z776),DAY(Z776))&gt;=$O$6,(DATE(YEAR(Z776),MONTH(Z776),DAY(Z776))&lt;=$O$3)),1,
IF(AND($Y$2&lt;&gt;0,$Z$2&lt;&gt;0,DATE(YEAR(Z776),MONTH(Z776),DAY(Z776))&gt;=$Y$2,(DATE(YEAR(Z776),MONTH(Z776),DAY(Z776))&lt;=$Z$2)),1,0)),
IF(AND($Y$2=0,$Z$2=0,DATE(YEAR(Z776),MONTH(Z776),DAY(Z776))&gt;=$O$6,(DATE(YEAR(Z776),MONTH(Z776),DAY(Z776))&lt;=$O$3),INDEX(Projects!$A$1:$O$1000,MATCH(Y776,Projects!$A$1:$A$1000,0),MATCH("Groupe",Projects!$A$1:$O$1,0))=$A$2),1,
IF(AND($Y$2&lt;&gt;0,$Z$2&lt;&gt;0,DATE(YEAR(Z776),MONTH(Z776),DAY(Z776))&gt;=$Y$2,(DATE(YEAR(Z776),MONTH(Z776),DAY(Z776))&lt;=$Z$2),INDEX(Projects!$A$1:$O$1000,MATCH(Y776,Projects!$A$1:$A$1000,0),MATCH("Groupe",Projects!$A$1:$O$1,0))=$A$2),1,0)))</f>
      </c>
      <c r="AB776" s="47" t="str">
        <f>IF(AA776&lt;&gt;0,SUM($AA$4:AA776),0)</f>
      </c>
      <c r="AC776" s="1"/>
      <c r="AD776" s="17"/>
      <c r="AF776" t="str">
        <f>Projects!A774</f>
      </c>
      <c r="AG776" s="1" t="str">
        <f>Projects!D774</f>
      </c>
      <c r="AH776" s="47" t="str">
        <f>IF($A$2="Tous",
IF(AND($AF$2=0,$AG$2=0,DATE(YEAR(AG776),MONTH(AG776),DAY(AG776))&gt;=$O$6,(DATE(YEAR(AG776),MONTH(AG776),DAY(AG776))&lt;=$O$3)),1,
IF(AND($AF$2&lt;&gt;0,$AG$2&lt;&gt;0,DATE(YEAR(AG776),MONTH(AG776),DAY(AG776))&gt;=$AF$2,(DATE(YEAR(AG776),MONTH(AG776),DAY(AG776))&lt;=$AG$2)),1,0)),
IF(AND($AF$2=0,$AG$2=0,DATE(YEAR(AG776),MONTH(AG776),DAY(AG776))&gt;=$O$6,(DATE(YEAR(AG776),MONTH(AG776),DAY(AG776))&lt;=$O$3),INDEX(Projects!$A$1:$O$1000,MATCH(AF776,Projects!$A$1:$A$1000,0),MATCH("Groupe",Projects!$A$1:$O$1,0))=$A$2),1,
IF(AND($AF$2&lt;&gt;0,$AG$2&lt;&gt;0,DATE(YEAR(AG776),MONTH(AG776),DAY(AG776))&gt;=$AF$2,(DATE(YEAR(AG776),MONTH(AG776),DAY(AG776))&lt;=$AG$2),INDEX(Projects!$A$1:$O$1000,MATCH(AF776,Projects!$A$1:$A$1000,0),MATCH("Groupe",Projects!$A$1:$O$1,0))=$A$2),1,0)))</f>
      </c>
      <c r="AI776" s="47" t="str">
        <f>IF(AH776&lt;&gt;0,SUM($AH$4:AH776),0)</f>
      </c>
      <c r="AJ776" s="1"/>
      <c r="AK776" s="17"/>
      <c r="AM776" t="str">
        <f>Potentials!A774</f>
      </c>
      <c r="AN776" s="1" t="str">
        <f>Potentials!L774</f>
      </c>
      <c r="AO776" s="47" t="str">
        <f>IF(INDEX(Potentials!$A$1:$O$1000,MATCH(R776,Potentials!$A$1:$A$1000,0),MATCH("Origine setup",Potentials!$A$1:$O$1,0))&lt;&gt;"",0,
IF($A$2="Tous",
IF(AND($AM$2=0,$AN$2=0,DATE(YEAR(AN776),MONTH(AN776),DAY(AN776))&gt;=$O$6,(DATE(YEAR(AN776),MONTH(AN776),DAY(AN776))&lt;=$O$3),INDEX(Potentials!$A$1:$O$10000,MATCH(AM776,Potentials!$A$1:$A$1000,0),MATCH("Statut",Potentials!$A$1:$O$1,0))="9 -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IF(AND($AM$2&lt;&gt;0,$AN$2&lt;&gt;0,DATE(YEAR(AN776),MONTH(AN776),DAY(AN776))&gt;=$AM$2,(DATE(YEAR(AN776),MONTH(AN776),DAY(AN776))&lt;=$AN$2),INDEX(Potentials!$A$1:$O$10000,MATCH(AM776,Potentials!$A$1:$A$1000,0),MATCH("Statut",Potentials!$A$1:$O$1,0))="9 - Perdu"),1,0)),
IF(AND($AM$2=0,$AN$2=0,DATE(YEAR(AN776),MONTH(AN776),DAY(AN776))&gt;=$O$6,(DATE(YEAR(AN776),MONTH(AN776),DAY(AN776))&lt;=$O$3),INDEX(Potentials!$A$1:$O$1000,MATCH(AM776,Potentials!$A$1:$A$1000,0),MATCH("Groupe",Potentials!$A$1:$O$1,0))=$A$2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,MATCH(AM776,Potentials!$A$1:$A$1000,0),MATCH("Groupe",Potentials!$A$1:$O$1,0))=$A$2,INDEX(Potentials!$A$1:$O$10000,MATCH(AM776,Potentials!$A$1:$A$1000,0),MATCH("Statut",Potentials!$A$1:$O$1,0))="9 - Perdu"),1,0))))</f>
      </c>
      <c r="AP776" s="47" t="str">
        <f>IF(AO776&lt;&gt;0,SUM($AO$4:AO776),0)</f>
      </c>
      <c r="AQ776" s="1"/>
      <c r="AR776" s="17"/>
      <c r="AT776" t="str">
        <f>IF(COUNTIF($AT$4:AT775,Potentials!B774)&gt;0,"",Potentials!B774)</f>
      </c>
      <c r="AU776" s="2" t="str">
        <f t="array" ref="AU776" aca="1" ca="1">IF($A$2="Tous",SUMPRODUCT((Potentials!$F$2:$F$2000)*(Potentials!$B$2:$B$2000=AT776)*(Potentials!$E$2:$E$2000&lt;&gt;"8 - Gagne")*(Potentials!$E$2:$E$2000&lt;&gt;"9 - Perdu")*(Potentials!$E$2:$E$2000&lt;&gt;"10 - Gele"))
+SUMPRODUCT((Potentials!$F$2:$F$2000=0)*(Potentials!$B$2:$B$2000=AT776)*(Potentials!$D$2:$D$2000)*(Potentials!$E$2:$E$2000&lt;&gt;"8 - Gagne")*(Potentials!$E$2:$E$2000&lt;&gt;"9 - Perdu")*(Potentials!$E$2:$E$2000&lt;&gt;"10 - Gele")),
SUMPRODUCT((Potentials!$F$2:$F$2000)*(Potentials!$B$2:$B$2000=AT776)*(Potentials!$E$2:$E$2000&lt;&gt;"8 - Gagne")*(Potentials!$E$2:$E$2000&lt;&gt;"9 - Perdu")*(Potentials!$E$2:$E$2000&lt;&gt;"10 - Gele")*(Potentials!$O$2:$O$2000=$A$2))
+SUMPRODUCT((Potentials!$F$2:$F$2000=0)*(Potentials!$B$2:$B$2000=AT776)*(Potentials!$D$2:$D$2000)*(Potentials!$E$2:$E$2000&lt;&gt;"8 - Gagne")*(Potentials!$E$2:$E$2000&lt;&gt;"9 - Perdu")*(Potentials!$E$2:$E$2000&lt;&gt;"10 - Gele")*(Potentials!$O$2:$O$2000=$A$2)))</f>
      </c>
      <c r="BA776" t="str">
        <f>Potentials!A774</f>
      </c>
      <c r="BB776" s="2" t="str">
        <f t="array" ref="BB776" aca="1" ca="1">IF($A$2="Tous",SUMPRODUCT((Potentials!$F$2:$F$2000)*(Potentials!$A$2:$A$2000=BA776)*(Potentials!$E$2:$E$2000&lt;&gt;"8 - Gagne")*(Potentials!$E$2:$E$2000&lt;&gt;"9 - Perdu")*(Potentials!$E$2:$E$2000&lt;&gt;"10 - Gele"))
+SUMPRODUCT((Potentials!$F$2:$F$2000=0)*(Potentials!$A$2:$A$2000=BA776)*(Potentials!$D$2:$D$2000)*(Potentials!$E$2:$E$2000&lt;&gt;"8 - Gagne")*(Potentials!$E$2:$E$2000&lt;&gt;"9 - Perdu")*(Potentials!$E$2:$E$2000&lt;&gt;"10 - Gele")),
SUMPRODUCT((Potentials!$F$2:$F$2000)*(Potentials!$A$2:$A$2000=BA776)*(Potentials!$E$2:$E$2000&lt;&gt;"8 - Gagne")*(Potentials!$E$2:$E$2000&lt;&gt;"9 - Perdu")*(Potentials!$E$2:$E$2000&lt;&gt;"10 - Gele")*(Potentials!$O$2:$O$2000=$A$2))
+SUMPRODUCT((Potentials!$F$2:$F$2000=0)*(Potentials!$A$2:$A$2000=BA776)*(Potentials!$D$2:$D$2000)*(Potentials!$E$2:$E$2000&lt;&gt;"8 - Gagne")*(Potentials!$E$2:$E$2000&lt;&gt;"9 - Perdu")*(Potentials!$E$2:$E$2000&lt;&gt;"10 - Gele")*(Potentials!$O$2:$O$2000=$A$2)))</f>
      </c>
    </row>
    <row r="777" spans="1:113">
      <c r="R777" t="str">
        <f>Potentials!A775</f>
      </c>
      <c r="S777" s="1" t="str">
        <f>Potentials!M775</f>
      </c>
      <c r="T777" s="47" t="str">
        <f>IF(INDEX(Potentials!$A$1:$O$1000,MATCH(R777,Potentials!$A$1:$A$1000,0),MATCH("Origine setup",Potentials!$A$1:$O$1,0))&lt;&gt;"",0,
IF($A$2="Tous",
IF(AND($R$2=0,$S$2=0,DATE(YEAR(S777),MONTH(S777),DAY(S777))&gt;=$O$6,(DATE(YEAR(S777),MONTH(S777),DAY(S777))&lt;=$O$3),LEFT(R777,3)="PRA"),1,
IF(AND($R$2&lt;&gt;0,$S$2&lt;&gt;0,DATE(YEAR(S777),MONTH(S777),DAY(S777))&gt;=$R$2,(DATE(YEAR(S777),MONTH(S777),DAY(S777))&lt;=$S$2),LEFT(R777,3)="PRA"),1,0)),
IF(AND($R$2=0,$S$2=0,DATE(YEAR(S777),MONTH(S777),DAY(S777))&gt;=$O$6,(DATE(YEAR(S777),MONTH(S777),DAY(S777))&lt;=$O$3),INDEX(Potentials!$A$1:$O$1000,MATCH(R777,Potentials!$A$1:$A$1000,0),MATCH("Groupe",Potentials!$A$1:$O$1,0))=$A$2,LEFT(R777,3)="PRA"),1,
IF(AND($R$2&lt;&gt;0,$S$2&lt;&gt;0,DATE(YEAR(S777),MONTH(S777),DAY(S777))&gt;=$R$2,(DATE(YEAR(S777),MONTH(S777),DAY(S777))&lt;=$S$2),INDEX(Potentials!$A$1:$O$1000,MATCH(R777,Potentials!$A$1:$A$1000,0),MATCH("Groupe",Potentials!$A$1:$O$1,0))=$A$2,LEFT(R777,3)="PRA"),1,0))))</f>
      </c>
      <c r="U777" s="47" t="str">
        <f>IF(T777&lt;&gt;0,SUM($T$4:T777),0)</f>
      </c>
      <c r="V777" s="1"/>
      <c r="W777" s="17"/>
      <c r="Y777" t="str">
        <f>Projects!A775</f>
      </c>
      <c r="Z777" s="1" t="str">
        <f>Projects!I775</f>
      </c>
      <c r="AA777" s="47" t="str">
        <f>IF($A$2="Tous",
IF(AND($Y$2=0,$Z$2=0,DATE(YEAR(Z777),MONTH(Z777),DAY(Z777))&gt;=$O$6,(DATE(YEAR(Z777),MONTH(Z777),DAY(Z777))&lt;=$O$3)),1,
IF(AND($Y$2&lt;&gt;0,$Z$2&lt;&gt;0,DATE(YEAR(Z777),MONTH(Z777),DAY(Z777))&gt;=$Y$2,(DATE(YEAR(Z777),MONTH(Z777),DAY(Z777))&lt;=$Z$2)),1,0)),
IF(AND($Y$2=0,$Z$2=0,DATE(YEAR(Z777),MONTH(Z777),DAY(Z777))&gt;=$O$6,(DATE(YEAR(Z777),MONTH(Z777),DAY(Z777))&lt;=$O$3),INDEX(Projects!$A$1:$O$1000,MATCH(Y777,Projects!$A$1:$A$1000,0),MATCH("Groupe",Projects!$A$1:$O$1,0))=$A$2),1,
IF(AND($Y$2&lt;&gt;0,$Z$2&lt;&gt;0,DATE(YEAR(Z777),MONTH(Z777),DAY(Z777))&gt;=$Y$2,(DATE(YEAR(Z777),MONTH(Z777),DAY(Z777))&lt;=$Z$2),INDEX(Projects!$A$1:$O$1000,MATCH(Y777,Projects!$A$1:$A$1000,0),MATCH("Groupe",Projects!$A$1:$O$1,0))=$A$2),1,0)))</f>
      </c>
      <c r="AB777" s="47" t="str">
        <f>IF(AA777&lt;&gt;0,SUM($AA$4:AA777),0)</f>
      </c>
      <c r="AC777" s="1"/>
      <c r="AD777" s="17"/>
      <c r="AF777" t="str">
        <f>Projects!A775</f>
      </c>
      <c r="AG777" s="1" t="str">
        <f>Projects!D775</f>
      </c>
      <c r="AH777" s="47" t="str">
        <f>IF($A$2="Tous",
IF(AND($AF$2=0,$AG$2=0,DATE(YEAR(AG777),MONTH(AG777),DAY(AG777))&gt;=$O$6,(DATE(YEAR(AG777),MONTH(AG777),DAY(AG777))&lt;=$O$3)),1,
IF(AND($AF$2&lt;&gt;0,$AG$2&lt;&gt;0,DATE(YEAR(AG777),MONTH(AG777),DAY(AG777))&gt;=$AF$2,(DATE(YEAR(AG777),MONTH(AG777),DAY(AG777))&lt;=$AG$2)),1,0)),
IF(AND($AF$2=0,$AG$2=0,DATE(YEAR(AG777),MONTH(AG777),DAY(AG777))&gt;=$O$6,(DATE(YEAR(AG777),MONTH(AG777),DAY(AG777))&lt;=$O$3),INDEX(Projects!$A$1:$O$1000,MATCH(AF777,Projects!$A$1:$A$1000,0),MATCH("Groupe",Projects!$A$1:$O$1,0))=$A$2),1,
IF(AND($AF$2&lt;&gt;0,$AG$2&lt;&gt;0,DATE(YEAR(AG777),MONTH(AG777),DAY(AG777))&gt;=$AF$2,(DATE(YEAR(AG777),MONTH(AG777),DAY(AG777))&lt;=$AG$2),INDEX(Projects!$A$1:$O$1000,MATCH(AF777,Projects!$A$1:$A$1000,0),MATCH("Groupe",Projects!$A$1:$O$1,0))=$A$2),1,0)))</f>
      </c>
      <c r="AI777" s="47" t="str">
        <f>IF(AH777&lt;&gt;0,SUM($AH$4:AH777),0)</f>
      </c>
      <c r="AJ777" s="1"/>
      <c r="AK777" s="17"/>
      <c r="AM777" t="str">
        <f>Potentials!A775</f>
      </c>
      <c r="AN777" s="1" t="str">
        <f>Potentials!L775</f>
      </c>
      <c r="AO777" s="47" t="str">
        <f>IF(INDEX(Potentials!$A$1:$O$1000,MATCH(R777,Potentials!$A$1:$A$1000,0),MATCH("Origine setup",Potentials!$A$1:$O$1,0))&lt;&gt;"",0,
IF($A$2="Tous",
IF(AND($AM$2=0,$AN$2=0,DATE(YEAR(AN777),MONTH(AN777),DAY(AN777))&gt;=$O$6,(DATE(YEAR(AN777),MONTH(AN777),DAY(AN777))&lt;=$O$3),INDEX(Potentials!$A$1:$O$10000,MATCH(AM777,Potentials!$A$1:$A$1000,0),MATCH("Statut",Potentials!$A$1:$O$1,0))="9 -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IF(AND($AM$2&lt;&gt;0,$AN$2&lt;&gt;0,DATE(YEAR(AN777),MONTH(AN777),DAY(AN777))&gt;=$AM$2,(DATE(YEAR(AN777),MONTH(AN777),DAY(AN777))&lt;=$AN$2),INDEX(Potentials!$A$1:$O$10000,MATCH(AM777,Potentials!$A$1:$A$1000,0),MATCH("Statut",Potentials!$A$1:$O$1,0))="9 - Perdu"),1,0)),
IF(AND($AM$2=0,$AN$2=0,DATE(YEAR(AN777),MONTH(AN777),DAY(AN777))&gt;=$O$6,(DATE(YEAR(AN777),MONTH(AN777),DAY(AN777))&lt;=$O$3),INDEX(Potentials!$A$1:$O$1000,MATCH(AM777,Potentials!$A$1:$A$1000,0),MATCH("Groupe",Potentials!$A$1:$O$1,0))=$A$2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,MATCH(AM777,Potentials!$A$1:$A$1000,0),MATCH("Groupe",Potentials!$A$1:$O$1,0))=$A$2,INDEX(Potentials!$A$1:$O$10000,MATCH(AM777,Potentials!$A$1:$A$1000,0),MATCH("Statut",Potentials!$A$1:$O$1,0))="9 - Perdu"),1,0))))</f>
      </c>
      <c r="AP777" s="47" t="str">
        <f>IF(AO777&lt;&gt;0,SUM($AO$4:AO777),0)</f>
      </c>
      <c r="AQ777" s="1"/>
      <c r="AR777" s="17"/>
      <c r="AT777" t="str">
        <f>IF(COUNTIF($AT$4:AT776,Potentials!B775)&gt;0,"",Potentials!B775)</f>
      </c>
      <c r="AU777" s="2" t="str">
        <f t="array" ref="AU777" aca="1" ca="1">IF($A$2="Tous",SUMPRODUCT((Potentials!$F$2:$F$2000)*(Potentials!$B$2:$B$2000=AT777)*(Potentials!$E$2:$E$2000&lt;&gt;"8 - Gagne")*(Potentials!$E$2:$E$2000&lt;&gt;"9 - Perdu")*(Potentials!$E$2:$E$2000&lt;&gt;"10 - Gele"))
+SUMPRODUCT((Potentials!$F$2:$F$2000=0)*(Potentials!$B$2:$B$2000=AT777)*(Potentials!$D$2:$D$2000)*(Potentials!$E$2:$E$2000&lt;&gt;"8 - Gagne")*(Potentials!$E$2:$E$2000&lt;&gt;"9 - Perdu")*(Potentials!$E$2:$E$2000&lt;&gt;"10 - Gele")),
SUMPRODUCT((Potentials!$F$2:$F$2000)*(Potentials!$B$2:$B$2000=AT777)*(Potentials!$E$2:$E$2000&lt;&gt;"8 - Gagne")*(Potentials!$E$2:$E$2000&lt;&gt;"9 - Perdu")*(Potentials!$E$2:$E$2000&lt;&gt;"10 - Gele")*(Potentials!$O$2:$O$2000=$A$2))
+SUMPRODUCT((Potentials!$F$2:$F$2000=0)*(Potentials!$B$2:$B$2000=AT777)*(Potentials!$D$2:$D$2000)*(Potentials!$E$2:$E$2000&lt;&gt;"8 - Gagne")*(Potentials!$E$2:$E$2000&lt;&gt;"9 - Perdu")*(Potentials!$E$2:$E$2000&lt;&gt;"10 - Gele")*(Potentials!$O$2:$O$2000=$A$2)))</f>
      </c>
      <c r="BA777" t="str">
        <f>Potentials!A775</f>
      </c>
      <c r="BB777" s="2" t="str">
        <f t="array" ref="BB777" aca="1" ca="1">IF($A$2="Tous",SUMPRODUCT((Potentials!$F$2:$F$2000)*(Potentials!$A$2:$A$2000=BA777)*(Potentials!$E$2:$E$2000&lt;&gt;"8 - Gagne")*(Potentials!$E$2:$E$2000&lt;&gt;"9 - Perdu")*(Potentials!$E$2:$E$2000&lt;&gt;"10 - Gele"))
+SUMPRODUCT((Potentials!$F$2:$F$2000=0)*(Potentials!$A$2:$A$2000=BA777)*(Potentials!$D$2:$D$2000)*(Potentials!$E$2:$E$2000&lt;&gt;"8 - Gagne")*(Potentials!$E$2:$E$2000&lt;&gt;"9 - Perdu")*(Potentials!$E$2:$E$2000&lt;&gt;"10 - Gele")),
SUMPRODUCT((Potentials!$F$2:$F$2000)*(Potentials!$A$2:$A$2000=BA777)*(Potentials!$E$2:$E$2000&lt;&gt;"8 - Gagne")*(Potentials!$E$2:$E$2000&lt;&gt;"9 - Perdu")*(Potentials!$E$2:$E$2000&lt;&gt;"10 - Gele")*(Potentials!$O$2:$O$2000=$A$2))
+SUMPRODUCT((Potentials!$F$2:$F$2000=0)*(Potentials!$A$2:$A$2000=BA777)*(Potentials!$D$2:$D$2000)*(Potentials!$E$2:$E$2000&lt;&gt;"8 - Gagne")*(Potentials!$E$2:$E$2000&lt;&gt;"9 - Perdu")*(Potentials!$E$2:$E$2000&lt;&gt;"10 - Gele")*(Potentials!$O$2:$O$2000=$A$2)))</f>
      </c>
    </row>
    <row r="778" spans="1:113">
      <c r="R778" t="str">
        <f>Potentials!A776</f>
      </c>
      <c r="S778" s="1" t="str">
        <f>Potentials!M776</f>
      </c>
      <c r="T778" s="47" t="str">
        <f>IF(INDEX(Potentials!$A$1:$O$1000,MATCH(R778,Potentials!$A$1:$A$1000,0),MATCH("Origine setup",Potentials!$A$1:$O$1,0))&lt;&gt;"",0,
IF($A$2="Tous",
IF(AND($R$2=0,$S$2=0,DATE(YEAR(S778),MONTH(S778),DAY(S778))&gt;=$O$6,(DATE(YEAR(S778),MONTH(S778),DAY(S778))&lt;=$O$3),LEFT(R778,3)="PRA"),1,
IF(AND($R$2&lt;&gt;0,$S$2&lt;&gt;0,DATE(YEAR(S778),MONTH(S778),DAY(S778))&gt;=$R$2,(DATE(YEAR(S778),MONTH(S778),DAY(S778))&lt;=$S$2),LEFT(R778,3)="PRA"),1,0)),
IF(AND($R$2=0,$S$2=0,DATE(YEAR(S778),MONTH(S778),DAY(S778))&gt;=$O$6,(DATE(YEAR(S778),MONTH(S778),DAY(S778))&lt;=$O$3),INDEX(Potentials!$A$1:$O$1000,MATCH(R778,Potentials!$A$1:$A$1000,0),MATCH("Groupe",Potentials!$A$1:$O$1,0))=$A$2,LEFT(R778,3)="PRA"),1,
IF(AND($R$2&lt;&gt;0,$S$2&lt;&gt;0,DATE(YEAR(S778),MONTH(S778),DAY(S778))&gt;=$R$2,(DATE(YEAR(S778),MONTH(S778),DAY(S778))&lt;=$S$2),INDEX(Potentials!$A$1:$O$1000,MATCH(R778,Potentials!$A$1:$A$1000,0),MATCH("Groupe",Potentials!$A$1:$O$1,0))=$A$2,LEFT(R778,3)="PRA"),1,0))))</f>
      </c>
      <c r="U778" s="47" t="str">
        <f>IF(T778&lt;&gt;0,SUM($T$4:T778),0)</f>
      </c>
      <c r="V778" s="1"/>
      <c r="W778" s="17"/>
      <c r="Y778" t="str">
        <f>Projects!A776</f>
      </c>
      <c r="Z778" s="1" t="str">
        <f>Projects!I776</f>
      </c>
      <c r="AA778" s="47" t="str">
        <f>IF($A$2="Tous",
IF(AND($Y$2=0,$Z$2=0,DATE(YEAR(Z778),MONTH(Z778),DAY(Z778))&gt;=$O$6,(DATE(YEAR(Z778),MONTH(Z778),DAY(Z778))&lt;=$O$3)),1,
IF(AND($Y$2&lt;&gt;0,$Z$2&lt;&gt;0,DATE(YEAR(Z778),MONTH(Z778),DAY(Z778))&gt;=$Y$2,(DATE(YEAR(Z778),MONTH(Z778),DAY(Z778))&lt;=$Z$2)),1,0)),
IF(AND($Y$2=0,$Z$2=0,DATE(YEAR(Z778),MONTH(Z778),DAY(Z778))&gt;=$O$6,(DATE(YEAR(Z778),MONTH(Z778),DAY(Z778))&lt;=$O$3),INDEX(Projects!$A$1:$O$1000,MATCH(Y778,Projects!$A$1:$A$1000,0),MATCH("Groupe",Projects!$A$1:$O$1,0))=$A$2),1,
IF(AND($Y$2&lt;&gt;0,$Z$2&lt;&gt;0,DATE(YEAR(Z778),MONTH(Z778),DAY(Z778))&gt;=$Y$2,(DATE(YEAR(Z778),MONTH(Z778),DAY(Z778))&lt;=$Z$2),INDEX(Projects!$A$1:$O$1000,MATCH(Y778,Projects!$A$1:$A$1000,0),MATCH("Groupe",Projects!$A$1:$O$1,0))=$A$2),1,0)))</f>
      </c>
      <c r="AB778" s="47" t="str">
        <f>IF(AA778&lt;&gt;0,SUM($AA$4:AA778),0)</f>
      </c>
      <c r="AC778" s="1"/>
      <c r="AD778" s="17"/>
      <c r="AF778" t="str">
        <f>Projects!A776</f>
      </c>
      <c r="AG778" s="1" t="str">
        <f>Projects!D776</f>
      </c>
      <c r="AH778" s="47" t="str">
        <f>IF($A$2="Tous",
IF(AND($AF$2=0,$AG$2=0,DATE(YEAR(AG778),MONTH(AG778),DAY(AG778))&gt;=$O$6,(DATE(YEAR(AG778),MONTH(AG778),DAY(AG778))&lt;=$O$3)),1,
IF(AND($AF$2&lt;&gt;0,$AG$2&lt;&gt;0,DATE(YEAR(AG778),MONTH(AG778),DAY(AG778))&gt;=$AF$2,(DATE(YEAR(AG778),MONTH(AG778),DAY(AG778))&lt;=$AG$2)),1,0)),
IF(AND($AF$2=0,$AG$2=0,DATE(YEAR(AG778),MONTH(AG778),DAY(AG778))&gt;=$O$6,(DATE(YEAR(AG778),MONTH(AG778),DAY(AG778))&lt;=$O$3),INDEX(Projects!$A$1:$O$1000,MATCH(AF778,Projects!$A$1:$A$1000,0),MATCH("Groupe",Projects!$A$1:$O$1,0))=$A$2),1,
IF(AND($AF$2&lt;&gt;0,$AG$2&lt;&gt;0,DATE(YEAR(AG778),MONTH(AG778),DAY(AG778))&gt;=$AF$2,(DATE(YEAR(AG778),MONTH(AG778),DAY(AG778))&lt;=$AG$2),INDEX(Projects!$A$1:$O$1000,MATCH(AF778,Projects!$A$1:$A$1000,0),MATCH("Groupe",Projects!$A$1:$O$1,0))=$A$2),1,0)))</f>
      </c>
      <c r="AI778" s="47" t="str">
        <f>IF(AH778&lt;&gt;0,SUM($AH$4:AH778),0)</f>
      </c>
      <c r="AJ778" s="1"/>
      <c r="AK778" s="17"/>
      <c r="AM778" t="str">
        <f>Potentials!A776</f>
      </c>
      <c r="AN778" s="1" t="str">
        <f>Potentials!L776</f>
      </c>
      <c r="AO778" s="47" t="str">
        <f>IF(INDEX(Potentials!$A$1:$O$1000,MATCH(R778,Potentials!$A$1:$A$1000,0),MATCH("Origine setup",Potentials!$A$1:$O$1,0))&lt;&gt;"",0,
IF($A$2="Tous",
IF(AND($AM$2=0,$AN$2=0,DATE(YEAR(AN778),MONTH(AN778),DAY(AN778))&gt;=$O$6,(DATE(YEAR(AN778),MONTH(AN778),DAY(AN778))&lt;=$O$3),INDEX(Potentials!$A$1:$O$10000,MATCH(AM778,Potentials!$A$1:$A$1000,0),MATCH("Statut",Potentials!$A$1:$O$1,0))="9 -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IF(AND($AM$2&lt;&gt;0,$AN$2&lt;&gt;0,DATE(YEAR(AN778),MONTH(AN778),DAY(AN778))&gt;=$AM$2,(DATE(YEAR(AN778),MONTH(AN778),DAY(AN778))&lt;=$AN$2),INDEX(Potentials!$A$1:$O$10000,MATCH(AM778,Potentials!$A$1:$A$1000,0),MATCH("Statut",Potentials!$A$1:$O$1,0))="9 - Perdu"),1,0)),
IF(AND($AM$2=0,$AN$2=0,DATE(YEAR(AN778),MONTH(AN778),DAY(AN778))&gt;=$O$6,(DATE(YEAR(AN778),MONTH(AN778),DAY(AN778))&lt;=$O$3),INDEX(Potentials!$A$1:$O$1000,MATCH(AM778,Potentials!$A$1:$A$1000,0),MATCH("Groupe",Potentials!$A$1:$O$1,0))=$A$2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,MATCH(AM778,Potentials!$A$1:$A$1000,0),MATCH("Groupe",Potentials!$A$1:$O$1,0))=$A$2,INDEX(Potentials!$A$1:$O$10000,MATCH(AM778,Potentials!$A$1:$A$1000,0),MATCH("Statut",Potentials!$A$1:$O$1,0))="9 - Perdu"),1,0))))</f>
      </c>
      <c r="AP778" s="47" t="str">
        <f>IF(AO778&lt;&gt;0,SUM($AO$4:AO778),0)</f>
      </c>
      <c r="AQ778" s="1"/>
      <c r="AR778" s="17"/>
      <c r="AT778" t="str">
        <f>IF(COUNTIF($AT$4:AT777,Potentials!B776)&gt;0,"",Potentials!B776)</f>
      </c>
      <c r="AU778" s="2" t="str">
        <f t="array" ref="AU778" aca="1" ca="1">IF($A$2="Tous",SUMPRODUCT((Potentials!$F$2:$F$2000)*(Potentials!$B$2:$B$2000=AT778)*(Potentials!$E$2:$E$2000&lt;&gt;"8 - Gagne")*(Potentials!$E$2:$E$2000&lt;&gt;"9 - Perdu")*(Potentials!$E$2:$E$2000&lt;&gt;"10 - Gele"))
+SUMPRODUCT((Potentials!$F$2:$F$2000=0)*(Potentials!$B$2:$B$2000=AT778)*(Potentials!$D$2:$D$2000)*(Potentials!$E$2:$E$2000&lt;&gt;"8 - Gagne")*(Potentials!$E$2:$E$2000&lt;&gt;"9 - Perdu")*(Potentials!$E$2:$E$2000&lt;&gt;"10 - Gele")),
SUMPRODUCT((Potentials!$F$2:$F$2000)*(Potentials!$B$2:$B$2000=AT778)*(Potentials!$E$2:$E$2000&lt;&gt;"8 - Gagne")*(Potentials!$E$2:$E$2000&lt;&gt;"9 - Perdu")*(Potentials!$E$2:$E$2000&lt;&gt;"10 - Gele")*(Potentials!$O$2:$O$2000=$A$2))
+SUMPRODUCT((Potentials!$F$2:$F$2000=0)*(Potentials!$B$2:$B$2000=AT778)*(Potentials!$D$2:$D$2000)*(Potentials!$E$2:$E$2000&lt;&gt;"8 - Gagne")*(Potentials!$E$2:$E$2000&lt;&gt;"9 - Perdu")*(Potentials!$E$2:$E$2000&lt;&gt;"10 - Gele")*(Potentials!$O$2:$O$2000=$A$2)))</f>
      </c>
      <c r="BA778" t="str">
        <f>Potentials!A776</f>
      </c>
      <c r="BB778" s="2" t="str">
        <f t="array" ref="BB778" aca="1" ca="1">IF($A$2="Tous",SUMPRODUCT((Potentials!$F$2:$F$2000)*(Potentials!$A$2:$A$2000=BA778)*(Potentials!$E$2:$E$2000&lt;&gt;"8 - Gagne")*(Potentials!$E$2:$E$2000&lt;&gt;"9 - Perdu")*(Potentials!$E$2:$E$2000&lt;&gt;"10 - Gele"))
+SUMPRODUCT((Potentials!$F$2:$F$2000=0)*(Potentials!$A$2:$A$2000=BA778)*(Potentials!$D$2:$D$2000)*(Potentials!$E$2:$E$2000&lt;&gt;"8 - Gagne")*(Potentials!$E$2:$E$2000&lt;&gt;"9 - Perdu")*(Potentials!$E$2:$E$2000&lt;&gt;"10 - Gele")),
SUMPRODUCT((Potentials!$F$2:$F$2000)*(Potentials!$A$2:$A$2000=BA778)*(Potentials!$E$2:$E$2000&lt;&gt;"8 - Gagne")*(Potentials!$E$2:$E$2000&lt;&gt;"9 - Perdu")*(Potentials!$E$2:$E$2000&lt;&gt;"10 - Gele")*(Potentials!$O$2:$O$2000=$A$2))
+SUMPRODUCT((Potentials!$F$2:$F$2000=0)*(Potentials!$A$2:$A$2000=BA778)*(Potentials!$D$2:$D$2000)*(Potentials!$E$2:$E$2000&lt;&gt;"8 - Gagne")*(Potentials!$E$2:$E$2000&lt;&gt;"9 - Perdu")*(Potentials!$E$2:$E$2000&lt;&gt;"10 - Gele")*(Potentials!$O$2:$O$2000=$A$2)))</f>
      </c>
    </row>
    <row r="779" spans="1:113">
      <c r="R779" t="str">
        <f>Potentials!A777</f>
      </c>
      <c r="S779" s="1" t="str">
        <f>Potentials!M777</f>
      </c>
      <c r="T779" s="47" t="str">
        <f>IF(INDEX(Potentials!$A$1:$O$1000,MATCH(R779,Potentials!$A$1:$A$1000,0),MATCH("Origine setup",Potentials!$A$1:$O$1,0))&lt;&gt;"",0,
IF($A$2="Tous",
IF(AND($R$2=0,$S$2=0,DATE(YEAR(S779),MONTH(S779),DAY(S779))&gt;=$O$6,(DATE(YEAR(S779),MONTH(S779),DAY(S779))&lt;=$O$3),LEFT(R779,3)="PRA"),1,
IF(AND($R$2&lt;&gt;0,$S$2&lt;&gt;0,DATE(YEAR(S779),MONTH(S779),DAY(S779))&gt;=$R$2,(DATE(YEAR(S779),MONTH(S779),DAY(S779))&lt;=$S$2),LEFT(R779,3)="PRA"),1,0)),
IF(AND($R$2=0,$S$2=0,DATE(YEAR(S779),MONTH(S779),DAY(S779))&gt;=$O$6,(DATE(YEAR(S779),MONTH(S779),DAY(S779))&lt;=$O$3),INDEX(Potentials!$A$1:$O$1000,MATCH(R779,Potentials!$A$1:$A$1000,0),MATCH("Groupe",Potentials!$A$1:$O$1,0))=$A$2,LEFT(R779,3)="PRA"),1,
IF(AND($R$2&lt;&gt;0,$S$2&lt;&gt;0,DATE(YEAR(S779),MONTH(S779),DAY(S779))&gt;=$R$2,(DATE(YEAR(S779),MONTH(S779),DAY(S779))&lt;=$S$2),INDEX(Potentials!$A$1:$O$1000,MATCH(R779,Potentials!$A$1:$A$1000,0),MATCH("Groupe",Potentials!$A$1:$O$1,0))=$A$2,LEFT(R779,3)="PRA"),1,0))))</f>
      </c>
      <c r="U779" s="47" t="str">
        <f>IF(T779&lt;&gt;0,SUM($T$4:T779),0)</f>
      </c>
      <c r="V779" s="1"/>
      <c r="W779" s="17"/>
      <c r="Y779" t="str">
        <f>Projects!A777</f>
      </c>
      <c r="Z779" s="1" t="str">
        <f>Projects!I777</f>
      </c>
      <c r="AA779" s="47" t="str">
        <f>IF($A$2="Tous",
IF(AND($Y$2=0,$Z$2=0,DATE(YEAR(Z779),MONTH(Z779),DAY(Z779))&gt;=$O$6,(DATE(YEAR(Z779),MONTH(Z779),DAY(Z779))&lt;=$O$3)),1,
IF(AND($Y$2&lt;&gt;0,$Z$2&lt;&gt;0,DATE(YEAR(Z779),MONTH(Z779),DAY(Z779))&gt;=$Y$2,(DATE(YEAR(Z779),MONTH(Z779),DAY(Z779))&lt;=$Z$2)),1,0)),
IF(AND($Y$2=0,$Z$2=0,DATE(YEAR(Z779),MONTH(Z779),DAY(Z779))&gt;=$O$6,(DATE(YEAR(Z779),MONTH(Z779),DAY(Z779))&lt;=$O$3),INDEX(Projects!$A$1:$O$1000,MATCH(Y779,Projects!$A$1:$A$1000,0),MATCH("Groupe",Projects!$A$1:$O$1,0))=$A$2),1,
IF(AND($Y$2&lt;&gt;0,$Z$2&lt;&gt;0,DATE(YEAR(Z779),MONTH(Z779),DAY(Z779))&gt;=$Y$2,(DATE(YEAR(Z779),MONTH(Z779),DAY(Z779))&lt;=$Z$2),INDEX(Projects!$A$1:$O$1000,MATCH(Y779,Projects!$A$1:$A$1000,0),MATCH("Groupe",Projects!$A$1:$O$1,0))=$A$2),1,0)))</f>
      </c>
      <c r="AB779" s="47" t="str">
        <f>IF(AA779&lt;&gt;0,SUM($AA$4:AA779),0)</f>
      </c>
      <c r="AC779" s="1"/>
      <c r="AD779" s="17"/>
      <c r="AF779" t="str">
        <f>Projects!A777</f>
      </c>
      <c r="AG779" s="1" t="str">
        <f>Projects!D777</f>
      </c>
      <c r="AH779" s="47" t="str">
        <f>IF($A$2="Tous",
IF(AND($AF$2=0,$AG$2=0,DATE(YEAR(AG779),MONTH(AG779),DAY(AG779))&gt;=$O$6,(DATE(YEAR(AG779),MONTH(AG779),DAY(AG779))&lt;=$O$3)),1,
IF(AND($AF$2&lt;&gt;0,$AG$2&lt;&gt;0,DATE(YEAR(AG779),MONTH(AG779),DAY(AG779))&gt;=$AF$2,(DATE(YEAR(AG779),MONTH(AG779),DAY(AG779))&lt;=$AG$2)),1,0)),
IF(AND($AF$2=0,$AG$2=0,DATE(YEAR(AG779),MONTH(AG779),DAY(AG779))&gt;=$O$6,(DATE(YEAR(AG779),MONTH(AG779),DAY(AG779))&lt;=$O$3),INDEX(Projects!$A$1:$O$1000,MATCH(AF779,Projects!$A$1:$A$1000,0),MATCH("Groupe",Projects!$A$1:$O$1,0))=$A$2),1,
IF(AND($AF$2&lt;&gt;0,$AG$2&lt;&gt;0,DATE(YEAR(AG779),MONTH(AG779),DAY(AG779))&gt;=$AF$2,(DATE(YEAR(AG779),MONTH(AG779),DAY(AG779))&lt;=$AG$2),INDEX(Projects!$A$1:$O$1000,MATCH(AF779,Projects!$A$1:$A$1000,0),MATCH("Groupe",Projects!$A$1:$O$1,0))=$A$2),1,0)))</f>
      </c>
      <c r="AI779" s="47" t="str">
        <f>IF(AH779&lt;&gt;0,SUM($AH$4:AH779),0)</f>
      </c>
      <c r="AJ779" s="1"/>
      <c r="AK779" s="17"/>
      <c r="AM779" t="str">
        <f>Potentials!A777</f>
      </c>
      <c r="AN779" s="1" t="str">
        <f>Potentials!L777</f>
      </c>
      <c r="AO779" s="47" t="str">
        <f>IF(INDEX(Potentials!$A$1:$O$1000,MATCH(R779,Potentials!$A$1:$A$1000,0),MATCH("Origine setup",Potentials!$A$1:$O$1,0))&lt;&gt;"",0,
IF($A$2="Tous",
IF(AND($AM$2=0,$AN$2=0,DATE(YEAR(AN779),MONTH(AN779),DAY(AN779))&gt;=$O$6,(DATE(YEAR(AN779),MONTH(AN779),DAY(AN779))&lt;=$O$3),INDEX(Potentials!$A$1:$O$10000,MATCH(AM779,Potentials!$A$1:$A$1000,0),MATCH("Statut",Potentials!$A$1:$O$1,0))="9 -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IF(AND($AM$2&lt;&gt;0,$AN$2&lt;&gt;0,DATE(YEAR(AN779),MONTH(AN779),DAY(AN779))&gt;=$AM$2,(DATE(YEAR(AN779),MONTH(AN779),DAY(AN779))&lt;=$AN$2),INDEX(Potentials!$A$1:$O$10000,MATCH(AM779,Potentials!$A$1:$A$1000,0),MATCH("Statut",Potentials!$A$1:$O$1,0))="9 - Perdu"),1,0)),
IF(AND($AM$2=0,$AN$2=0,DATE(YEAR(AN779),MONTH(AN779),DAY(AN779))&gt;=$O$6,(DATE(YEAR(AN779),MONTH(AN779),DAY(AN779))&lt;=$O$3),INDEX(Potentials!$A$1:$O$1000,MATCH(AM779,Potentials!$A$1:$A$1000,0),MATCH("Groupe",Potentials!$A$1:$O$1,0))=$A$2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,MATCH(AM779,Potentials!$A$1:$A$1000,0),MATCH("Groupe",Potentials!$A$1:$O$1,0))=$A$2,INDEX(Potentials!$A$1:$O$10000,MATCH(AM779,Potentials!$A$1:$A$1000,0),MATCH("Statut",Potentials!$A$1:$O$1,0))="9 - Perdu"),1,0))))</f>
      </c>
      <c r="AP779" s="47" t="str">
        <f>IF(AO779&lt;&gt;0,SUM($AO$4:AO779),0)</f>
      </c>
      <c r="AQ779" s="1"/>
      <c r="AR779" s="17"/>
      <c r="AT779" t="str">
        <f>IF(COUNTIF($AT$4:AT778,Potentials!B777)&gt;0,"",Potentials!B777)</f>
      </c>
      <c r="AU779" s="2" t="str">
        <f t="array" ref="AU779" aca="1" ca="1">IF($A$2="Tous",SUMPRODUCT((Potentials!$F$2:$F$2000)*(Potentials!$B$2:$B$2000=AT779)*(Potentials!$E$2:$E$2000&lt;&gt;"8 - Gagne")*(Potentials!$E$2:$E$2000&lt;&gt;"9 - Perdu")*(Potentials!$E$2:$E$2000&lt;&gt;"10 - Gele"))
+SUMPRODUCT((Potentials!$F$2:$F$2000=0)*(Potentials!$B$2:$B$2000=AT779)*(Potentials!$D$2:$D$2000)*(Potentials!$E$2:$E$2000&lt;&gt;"8 - Gagne")*(Potentials!$E$2:$E$2000&lt;&gt;"9 - Perdu")*(Potentials!$E$2:$E$2000&lt;&gt;"10 - Gele")),
SUMPRODUCT((Potentials!$F$2:$F$2000)*(Potentials!$B$2:$B$2000=AT779)*(Potentials!$E$2:$E$2000&lt;&gt;"8 - Gagne")*(Potentials!$E$2:$E$2000&lt;&gt;"9 - Perdu")*(Potentials!$E$2:$E$2000&lt;&gt;"10 - Gele")*(Potentials!$O$2:$O$2000=$A$2))
+SUMPRODUCT((Potentials!$F$2:$F$2000=0)*(Potentials!$B$2:$B$2000=AT779)*(Potentials!$D$2:$D$2000)*(Potentials!$E$2:$E$2000&lt;&gt;"8 - Gagne")*(Potentials!$E$2:$E$2000&lt;&gt;"9 - Perdu")*(Potentials!$E$2:$E$2000&lt;&gt;"10 - Gele")*(Potentials!$O$2:$O$2000=$A$2)))</f>
      </c>
      <c r="BA779" t="str">
        <f>Potentials!A777</f>
      </c>
      <c r="BB779" s="2" t="str">
        <f t="array" ref="BB779" aca="1" ca="1">IF($A$2="Tous",SUMPRODUCT((Potentials!$F$2:$F$2000)*(Potentials!$A$2:$A$2000=BA779)*(Potentials!$E$2:$E$2000&lt;&gt;"8 - Gagne")*(Potentials!$E$2:$E$2000&lt;&gt;"9 - Perdu")*(Potentials!$E$2:$E$2000&lt;&gt;"10 - Gele"))
+SUMPRODUCT((Potentials!$F$2:$F$2000=0)*(Potentials!$A$2:$A$2000=BA779)*(Potentials!$D$2:$D$2000)*(Potentials!$E$2:$E$2000&lt;&gt;"8 - Gagne")*(Potentials!$E$2:$E$2000&lt;&gt;"9 - Perdu")*(Potentials!$E$2:$E$2000&lt;&gt;"10 - Gele")),
SUMPRODUCT((Potentials!$F$2:$F$2000)*(Potentials!$A$2:$A$2000=BA779)*(Potentials!$E$2:$E$2000&lt;&gt;"8 - Gagne")*(Potentials!$E$2:$E$2000&lt;&gt;"9 - Perdu")*(Potentials!$E$2:$E$2000&lt;&gt;"10 - Gele")*(Potentials!$O$2:$O$2000=$A$2))
+SUMPRODUCT((Potentials!$F$2:$F$2000=0)*(Potentials!$A$2:$A$2000=BA779)*(Potentials!$D$2:$D$2000)*(Potentials!$E$2:$E$2000&lt;&gt;"8 - Gagne")*(Potentials!$E$2:$E$2000&lt;&gt;"9 - Perdu")*(Potentials!$E$2:$E$2000&lt;&gt;"10 - Gele")*(Potentials!$O$2:$O$2000=$A$2)))</f>
      </c>
    </row>
    <row r="780" spans="1:113">
      <c r="R780" t="str">
        <f>Potentials!A778</f>
      </c>
      <c r="S780" s="1" t="str">
        <f>Potentials!M778</f>
      </c>
      <c r="T780" s="47" t="str">
        <f>IF(INDEX(Potentials!$A$1:$O$1000,MATCH(R780,Potentials!$A$1:$A$1000,0),MATCH("Origine setup",Potentials!$A$1:$O$1,0))&lt;&gt;"",0,
IF($A$2="Tous",
IF(AND($R$2=0,$S$2=0,DATE(YEAR(S780),MONTH(S780),DAY(S780))&gt;=$O$6,(DATE(YEAR(S780),MONTH(S780),DAY(S780))&lt;=$O$3),LEFT(R780,3)="PRA"),1,
IF(AND($R$2&lt;&gt;0,$S$2&lt;&gt;0,DATE(YEAR(S780),MONTH(S780),DAY(S780))&gt;=$R$2,(DATE(YEAR(S780),MONTH(S780),DAY(S780))&lt;=$S$2),LEFT(R780,3)="PRA"),1,0)),
IF(AND($R$2=0,$S$2=0,DATE(YEAR(S780),MONTH(S780),DAY(S780))&gt;=$O$6,(DATE(YEAR(S780),MONTH(S780),DAY(S780))&lt;=$O$3),INDEX(Potentials!$A$1:$O$1000,MATCH(R780,Potentials!$A$1:$A$1000,0),MATCH("Groupe",Potentials!$A$1:$O$1,0))=$A$2,LEFT(R780,3)="PRA"),1,
IF(AND($R$2&lt;&gt;0,$S$2&lt;&gt;0,DATE(YEAR(S780),MONTH(S780),DAY(S780))&gt;=$R$2,(DATE(YEAR(S780),MONTH(S780),DAY(S780))&lt;=$S$2),INDEX(Potentials!$A$1:$O$1000,MATCH(R780,Potentials!$A$1:$A$1000,0),MATCH("Groupe",Potentials!$A$1:$O$1,0))=$A$2,LEFT(R780,3)="PRA"),1,0))))</f>
      </c>
      <c r="U780" s="47" t="str">
        <f>IF(T780&lt;&gt;0,SUM($T$4:T780),0)</f>
      </c>
      <c r="V780" s="1"/>
      <c r="W780" s="17"/>
      <c r="Y780" t="str">
        <f>Projects!A778</f>
      </c>
      <c r="Z780" s="1" t="str">
        <f>Projects!I778</f>
      </c>
      <c r="AA780" s="47" t="str">
        <f>IF($A$2="Tous",
IF(AND($Y$2=0,$Z$2=0,DATE(YEAR(Z780),MONTH(Z780),DAY(Z780))&gt;=$O$6,(DATE(YEAR(Z780),MONTH(Z780),DAY(Z780))&lt;=$O$3)),1,
IF(AND($Y$2&lt;&gt;0,$Z$2&lt;&gt;0,DATE(YEAR(Z780),MONTH(Z780),DAY(Z780))&gt;=$Y$2,(DATE(YEAR(Z780),MONTH(Z780),DAY(Z780))&lt;=$Z$2)),1,0)),
IF(AND($Y$2=0,$Z$2=0,DATE(YEAR(Z780),MONTH(Z780),DAY(Z780))&gt;=$O$6,(DATE(YEAR(Z780),MONTH(Z780),DAY(Z780))&lt;=$O$3),INDEX(Projects!$A$1:$O$1000,MATCH(Y780,Projects!$A$1:$A$1000,0),MATCH("Groupe",Projects!$A$1:$O$1,0))=$A$2),1,
IF(AND($Y$2&lt;&gt;0,$Z$2&lt;&gt;0,DATE(YEAR(Z780),MONTH(Z780),DAY(Z780))&gt;=$Y$2,(DATE(YEAR(Z780),MONTH(Z780),DAY(Z780))&lt;=$Z$2),INDEX(Projects!$A$1:$O$1000,MATCH(Y780,Projects!$A$1:$A$1000,0),MATCH("Groupe",Projects!$A$1:$O$1,0))=$A$2),1,0)))</f>
      </c>
      <c r="AB780" s="47" t="str">
        <f>IF(AA780&lt;&gt;0,SUM($AA$4:AA780),0)</f>
      </c>
      <c r="AC780" s="1"/>
      <c r="AD780" s="17"/>
      <c r="AF780" t="str">
        <f>Projects!A778</f>
      </c>
      <c r="AG780" s="1" t="str">
        <f>Projects!D778</f>
      </c>
      <c r="AH780" s="47" t="str">
        <f>IF($A$2="Tous",
IF(AND($AF$2=0,$AG$2=0,DATE(YEAR(AG780),MONTH(AG780),DAY(AG780))&gt;=$O$6,(DATE(YEAR(AG780),MONTH(AG780),DAY(AG780))&lt;=$O$3)),1,
IF(AND($AF$2&lt;&gt;0,$AG$2&lt;&gt;0,DATE(YEAR(AG780),MONTH(AG780),DAY(AG780))&gt;=$AF$2,(DATE(YEAR(AG780),MONTH(AG780),DAY(AG780))&lt;=$AG$2)),1,0)),
IF(AND($AF$2=0,$AG$2=0,DATE(YEAR(AG780),MONTH(AG780),DAY(AG780))&gt;=$O$6,(DATE(YEAR(AG780),MONTH(AG780),DAY(AG780))&lt;=$O$3),INDEX(Projects!$A$1:$O$1000,MATCH(AF780,Projects!$A$1:$A$1000,0),MATCH("Groupe",Projects!$A$1:$O$1,0))=$A$2),1,
IF(AND($AF$2&lt;&gt;0,$AG$2&lt;&gt;0,DATE(YEAR(AG780),MONTH(AG780),DAY(AG780))&gt;=$AF$2,(DATE(YEAR(AG780),MONTH(AG780),DAY(AG780))&lt;=$AG$2),INDEX(Projects!$A$1:$O$1000,MATCH(AF780,Projects!$A$1:$A$1000,0),MATCH("Groupe",Projects!$A$1:$O$1,0))=$A$2),1,0)))</f>
      </c>
      <c r="AI780" s="47" t="str">
        <f>IF(AH780&lt;&gt;0,SUM($AH$4:AH780),0)</f>
      </c>
      <c r="AJ780" s="1"/>
      <c r="AK780" s="17"/>
      <c r="AM780" t="str">
        <f>Potentials!A778</f>
      </c>
      <c r="AN780" s="1" t="str">
        <f>Potentials!L778</f>
      </c>
      <c r="AO780" s="47" t="str">
        <f>IF(INDEX(Potentials!$A$1:$O$1000,MATCH(R780,Potentials!$A$1:$A$1000,0),MATCH("Origine setup",Potentials!$A$1:$O$1,0))&lt;&gt;"",0,
IF($A$2="Tous",
IF(AND($AM$2=0,$AN$2=0,DATE(YEAR(AN780),MONTH(AN780),DAY(AN780))&gt;=$O$6,(DATE(YEAR(AN780),MONTH(AN780),DAY(AN780))&lt;=$O$3),INDEX(Potentials!$A$1:$O$10000,MATCH(AM780,Potentials!$A$1:$A$1000,0),MATCH("Statut",Potentials!$A$1:$O$1,0))="9 -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IF(AND($AM$2&lt;&gt;0,$AN$2&lt;&gt;0,DATE(YEAR(AN780),MONTH(AN780),DAY(AN780))&gt;=$AM$2,(DATE(YEAR(AN780),MONTH(AN780),DAY(AN780))&lt;=$AN$2),INDEX(Potentials!$A$1:$O$10000,MATCH(AM780,Potentials!$A$1:$A$1000,0),MATCH("Statut",Potentials!$A$1:$O$1,0))="9 - Perdu"),1,0)),
IF(AND($AM$2=0,$AN$2=0,DATE(YEAR(AN780),MONTH(AN780),DAY(AN780))&gt;=$O$6,(DATE(YEAR(AN780),MONTH(AN780),DAY(AN780))&lt;=$O$3),INDEX(Potentials!$A$1:$O$1000,MATCH(AM780,Potentials!$A$1:$A$1000,0),MATCH("Groupe",Potentials!$A$1:$O$1,0))=$A$2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,MATCH(AM780,Potentials!$A$1:$A$1000,0),MATCH("Groupe",Potentials!$A$1:$O$1,0))=$A$2,INDEX(Potentials!$A$1:$O$10000,MATCH(AM780,Potentials!$A$1:$A$1000,0),MATCH("Statut",Potentials!$A$1:$O$1,0))="9 - Perdu"),1,0))))</f>
      </c>
      <c r="AP780" s="47" t="str">
        <f>IF(AO780&lt;&gt;0,SUM($AO$4:AO780),0)</f>
      </c>
      <c r="AQ780" s="1"/>
      <c r="AR780" s="17"/>
      <c r="AT780" t="str">
        <f>IF(COUNTIF($AT$4:AT779,Potentials!B778)&gt;0,"",Potentials!B778)</f>
      </c>
      <c r="AU780" s="2" t="str">
        <f t="array" ref="AU780" aca="1" ca="1">IF($A$2="Tous",SUMPRODUCT((Potentials!$F$2:$F$2000)*(Potentials!$B$2:$B$2000=AT780)*(Potentials!$E$2:$E$2000&lt;&gt;"8 - Gagne")*(Potentials!$E$2:$E$2000&lt;&gt;"9 - Perdu")*(Potentials!$E$2:$E$2000&lt;&gt;"10 - Gele"))
+SUMPRODUCT((Potentials!$F$2:$F$2000=0)*(Potentials!$B$2:$B$2000=AT780)*(Potentials!$D$2:$D$2000)*(Potentials!$E$2:$E$2000&lt;&gt;"8 - Gagne")*(Potentials!$E$2:$E$2000&lt;&gt;"9 - Perdu")*(Potentials!$E$2:$E$2000&lt;&gt;"10 - Gele")),
SUMPRODUCT((Potentials!$F$2:$F$2000)*(Potentials!$B$2:$B$2000=AT780)*(Potentials!$E$2:$E$2000&lt;&gt;"8 - Gagne")*(Potentials!$E$2:$E$2000&lt;&gt;"9 - Perdu")*(Potentials!$E$2:$E$2000&lt;&gt;"10 - Gele")*(Potentials!$O$2:$O$2000=$A$2))
+SUMPRODUCT((Potentials!$F$2:$F$2000=0)*(Potentials!$B$2:$B$2000=AT780)*(Potentials!$D$2:$D$2000)*(Potentials!$E$2:$E$2000&lt;&gt;"8 - Gagne")*(Potentials!$E$2:$E$2000&lt;&gt;"9 - Perdu")*(Potentials!$E$2:$E$2000&lt;&gt;"10 - Gele")*(Potentials!$O$2:$O$2000=$A$2)))</f>
      </c>
      <c r="BA780" t="str">
        <f>Potentials!A778</f>
      </c>
      <c r="BB780" s="2" t="str">
        <f t="array" ref="BB780" aca="1" ca="1">IF($A$2="Tous",SUMPRODUCT((Potentials!$F$2:$F$2000)*(Potentials!$A$2:$A$2000=BA780)*(Potentials!$E$2:$E$2000&lt;&gt;"8 - Gagne")*(Potentials!$E$2:$E$2000&lt;&gt;"9 - Perdu")*(Potentials!$E$2:$E$2000&lt;&gt;"10 - Gele"))
+SUMPRODUCT((Potentials!$F$2:$F$2000=0)*(Potentials!$A$2:$A$2000=BA780)*(Potentials!$D$2:$D$2000)*(Potentials!$E$2:$E$2000&lt;&gt;"8 - Gagne")*(Potentials!$E$2:$E$2000&lt;&gt;"9 - Perdu")*(Potentials!$E$2:$E$2000&lt;&gt;"10 - Gele")),
SUMPRODUCT((Potentials!$F$2:$F$2000)*(Potentials!$A$2:$A$2000=BA780)*(Potentials!$E$2:$E$2000&lt;&gt;"8 - Gagne")*(Potentials!$E$2:$E$2000&lt;&gt;"9 - Perdu")*(Potentials!$E$2:$E$2000&lt;&gt;"10 - Gele")*(Potentials!$O$2:$O$2000=$A$2))
+SUMPRODUCT((Potentials!$F$2:$F$2000=0)*(Potentials!$A$2:$A$2000=BA780)*(Potentials!$D$2:$D$2000)*(Potentials!$E$2:$E$2000&lt;&gt;"8 - Gagne")*(Potentials!$E$2:$E$2000&lt;&gt;"9 - Perdu")*(Potentials!$E$2:$E$2000&lt;&gt;"10 - Gele")*(Potentials!$O$2:$O$2000=$A$2)))</f>
      </c>
    </row>
    <row r="781" spans="1:113">
      <c r="R781" t="str">
        <f>Potentials!A779</f>
      </c>
      <c r="S781" s="1" t="str">
        <f>Potentials!M779</f>
      </c>
      <c r="T781" s="47" t="str">
        <f>IF(INDEX(Potentials!$A$1:$O$1000,MATCH(R781,Potentials!$A$1:$A$1000,0),MATCH("Origine setup",Potentials!$A$1:$O$1,0))&lt;&gt;"",0,
IF($A$2="Tous",
IF(AND($R$2=0,$S$2=0,DATE(YEAR(S781),MONTH(S781),DAY(S781))&gt;=$O$6,(DATE(YEAR(S781),MONTH(S781),DAY(S781))&lt;=$O$3),LEFT(R781,3)="PRA"),1,
IF(AND($R$2&lt;&gt;0,$S$2&lt;&gt;0,DATE(YEAR(S781),MONTH(S781),DAY(S781))&gt;=$R$2,(DATE(YEAR(S781),MONTH(S781),DAY(S781))&lt;=$S$2),LEFT(R781,3)="PRA"),1,0)),
IF(AND($R$2=0,$S$2=0,DATE(YEAR(S781),MONTH(S781),DAY(S781))&gt;=$O$6,(DATE(YEAR(S781),MONTH(S781),DAY(S781))&lt;=$O$3),INDEX(Potentials!$A$1:$O$1000,MATCH(R781,Potentials!$A$1:$A$1000,0),MATCH("Groupe",Potentials!$A$1:$O$1,0))=$A$2,LEFT(R781,3)="PRA"),1,
IF(AND($R$2&lt;&gt;0,$S$2&lt;&gt;0,DATE(YEAR(S781),MONTH(S781),DAY(S781))&gt;=$R$2,(DATE(YEAR(S781),MONTH(S781),DAY(S781))&lt;=$S$2),INDEX(Potentials!$A$1:$O$1000,MATCH(R781,Potentials!$A$1:$A$1000,0),MATCH("Groupe",Potentials!$A$1:$O$1,0))=$A$2,LEFT(R781,3)="PRA"),1,0))))</f>
      </c>
      <c r="U781" s="47" t="str">
        <f>IF(T781&lt;&gt;0,SUM($T$4:T781),0)</f>
      </c>
      <c r="V781" s="1"/>
      <c r="W781" s="17"/>
      <c r="Y781" t="str">
        <f>Projects!A779</f>
      </c>
      <c r="Z781" s="1" t="str">
        <f>Projects!I779</f>
      </c>
      <c r="AA781" s="47" t="str">
        <f>IF($A$2="Tous",
IF(AND($Y$2=0,$Z$2=0,DATE(YEAR(Z781),MONTH(Z781),DAY(Z781))&gt;=$O$6,(DATE(YEAR(Z781),MONTH(Z781),DAY(Z781))&lt;=$O$3)),1,
IF(AND($Y$2&lt;&gt;0,$Z$2&lt;&gt;0,DATE(YEAR(Z781),MONTH(Z781),DAY(Z781))&gt;=$Y$2,(DATE(YEAR(Z781),MONTH(Z781),DAY(Z781))&lt;=$Z$2)),1,0)),
IF(AND($Y$2=0,$Z$2=0,DATE(YEAR(Z781),MONTH(Z781),DAY(Z781))&gt;=$O$6,(DATE(YEAR(Z781),MONTH(Z781),DAY(Z781))&lt;=$O$3),INDEX(Projects!$A$1:$O$1000,MATCH(Y781,Projects!$A$1:$A$1000,0),MATCH("Groupe",Projects!$A$1:$O$1,0))=$A$2),1,
IF(AND($Y$2&lt;&gt;0,$Z$2&lt;&gt;0,DATE(YEAR(Z781),MONTH(Z781),DAY(Z781))&gt;=$Y$2,(DATE(YEAR(Z781),MONTH(Z781),DAY(Z781))&lt;=$Z$2),INDEX(Projects!$A$1:$O$1000,MATCH(Y781,Projects!$A$1:$A$1000,0),MATCH("Groupe",Projects!$A$1:$O$1,0))=$A$2),1,0)))</f>
      </c>
      <c r="AB781" s="47" t="str">
        <f>IF(AA781&lt;&gt;0,SUM($AA$4:AA781),0)</f>
      </c>
      <c r="AC781" s="1"/>
      <c r="AD781" s="17"/>
      <c r="AF781" t="str">
        <f>Projects!A779</f>
      </c>
      <c r="AG781" s="1" t="str">
        <f>Projects!D779</f>
      </c>
      <c r="AH781" s="47" t="str">
        <f>IF($A$2="Tous",
IF(AND($AF$2=0,$AG$2=0,DATE(YEAR(AG781),MONTH(AG781),DAY(AG781))&gt;=$O$6,(DATE(YEAR(AG781),MONTH(AG781),DAY(AG781))&lt;=$O$3)),1,
IF(AND($AF$2&lt;&gt;0,$AG$2&lt;&gt;0,DATE(YEAR(AG781),MONTH(AG781),DAY(AG781))&gt;=$AF$2,(DATE(YEAR(AG781),MONTH(AG781),DAY(AG781))&lt;=$AG$2)),1,0)),
IF(AND($AF$2=0,$AG$2=0,DATE(YEAR(AG781),MONTH(AG781),DAY(AG781))&gt;=$O$6,(DATE(YEAR(AG781),MONTH(AG781),DAY(AG781))&lt;=$O$3),INDEX(Projects!$A$1:$O$1000,MATCH(AF781,Projects!$A$1:$A$1000,0),MATCH("Groupe",Projects!$A$1:$O$1,0))=$A$2),1,
IF(AND($AF$2&lt;&gt;0,$AG$2&lt;&gt;0,DATE(YEAR(AG781),MONTH(AG781),DAY(AG781))&gt;=$AF$2,(DATE(YEAR(AG781),MONTH(AG781),DAY(AG781))&lt;=$AG$2),INDEX(Projects!$A$1:$O$1000,MATCH(AF781,Projects!$A$1:$A$1000,0),MATCH("Groupe",Projects!$A$1:$O$1,0))=$A$2),1,0)))</f>
      </c>
      <c r="AI781" s="47" t="str">
        <f>IF(AH781&lt;&gt;0,SUM($AH$4:AH781),0)</f>
      </c>
      <c r="AJ781" s="1"/>
      <c r="AK781" s="17"/>
      <c r="AM781" t="str">
        <f>Potentials!A779</f>
      </c>
      <c r="AN781" s="1" t="str">
        <f>Potentials!L779</f>
      </c>
      <c r="AO781" s="47" t="str">
        <f>IF(INDEX(Potentials!$A$1:$O$1000,MATCH(R781,Potentials!$A$1:$A$1000,0),MATCH("Origine setup",Potentials!$A$1:$O$1,0))&lt;&gt;"",0,
IF($A$2="Tous",
IF(AND($AM$2=0,$AN$2=0,DATE(YEAR(AN781),MONTH(AN781),DAY(AN781))&gt;=$O$6,(DATE(YEAR(AN781),MONTH(AN781),DAY(AN781))&lt;=$O$3),INDEX(Potentials!$A$1:$O$10000,MATCH(AM781,Potentials!$A$1:$A$1000,0),MATCH("Statut",Potentials!$A$1:$O$1,0))="9 -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IF(AND($AM$2&lt;&gt;0,$AN$2&lt;&gt;0,DATE(YEAR(AN781),MONTH(AN781),DAY(AN781))&gt;=$AM$2,(DATE(YEAR(AN781),MONTH(AN781),DAY(AN781))&lt;=$AN$2),INDEX(Potentials!$A$1:$O$10000,MATCH(AM781,Potentials!$A$1:$A$1000,0),MATCH("Statut",Potentials!$A$1:$O$1,0))="9 - Perdu"),1,0)),
IF(AND($AM$2=0,$AN$2=0,DATE(YEAR(AN781),MONTH(AN781),DAY(AN781))&gt;=$O$6,(DATE(YEAR(AN781),MONTH(AN781),DAY(AN781))&lt;=$O$3),INDEX(Potentials!$A$1:$O$1000,MATCH(AM781,Potentials!$A$1:$A$1000,0),MATCH("Groupe",Potentials!$A$1:$O$1,0))=$A$2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,MATCH(AM781,Potentials!$A$1:$A$1000,0),MATCH("Groupe",Potentials!$A$1:$O$1,0))=$A$2,INDEX(Potentials!$A$1:$O$10000,MATCH(AM781,Potentials!$A$1:$A$1000,0),MATCH("Statut",Potentials!$A$1:$O$1,0))="9 - Perdu"),1,0))))</f>
      </c>
      <c r="AP781" s="47" t="str">
        <f>IF(AO781&lt;&gt;0,SUM($AO$4:AO781),0)</f>
      </c>
      <c r="AQ781" s="1"/>
      <c r="AR781" s="17"/>
      <c r="AT781" t="str">
        <f>IF(COUNTIF($AT$4:AT780,Potentials!B779)&gt;0,"",Potentials!B779)</f>
      </c>
      <c r="AU781" s="2" t="str">
        <f t="array" ref="AU781" aca="1" ca="1">IF($A$2="Tous",SUMPRODUCT((Potentials!$F$2:$F$2000)*(Potentials!$B$2:$B$2000=AT781)*(Potentials!$E$2:$E$2000&lt;&gt;"8 - Gagne")*(Potentials!$E$2:$E$2000&lt;&gt;"9 - Perdu")*(Potentials!$E$2:$E$2000&lt;&gt;"10 - Gele"))
+SUMPRODUCT((Potentials!$F$2:$F$2000=0)*(Potentials!$B$2:$B$2000=AT781)*(Potentials!$D$2:$D$2000)*(Potentials!$E$2:$E$2000&lt;&gt;"8 - Gagne")*(Potentials!$E$2:$E$2000&lt;&gt;"9 - Perdu")*(Potentials!$E$2:$E$2000&lt;&gt;"10 - Gele")),
SUMPRODUCT((Potentials!$F$2:$F$2000)*(Potentials!$B$2:$B$2000=AT781)*(Potentials!$E$2:$E$2000&lt;&gt;"8 - Gagne")*(Potentials!$E$2:$E$2000&lt;&gt;"9 - Perdu")*(Potentials!$E$2:$E$2000&lt;&gt;"10 - Gele")*(Potentials!$O$2:$O$2000=$A$2))
+SUMPRODUCT((Potentials!$F$2:$F$2000=0)*(Potentials!$B$2:$B$2000=AT781)*(Potentials!$D$2:$D$2000)*(Potentials!$E$2:$E$2000&lt;&gt;"8 - Gagne")*(Potentials!$E$2:$E$2000&lt;&gt;"9 - Perdu")*(Potentials!$E$2:$E$2000&lt;&gt;"10 - Gele")*(Potentials!$O$2:$O$2000=$A$2)))</f>
      </c>
      <c r="BA781" t="str">
        <f>Potentials!A779</f>
      </c>
      <c r="BB781" s="2" t="str">
        <f t="array" ref="BB781" aca="1" ca="1">IF($A$2="Tous",SUMPRODUCT((Potentials!$F$2:$F$2000)*(Potentials!$A$2:$A$2000=BA781)*(Potentials!$E$2:$E$2000&lt;&gt;"8 - Gagne")*(Potentials!$E$2:$E$2000&lt;&gt;"9 - Perdu")*(Potentials!$E$2:$E$2000&lt;&gt;"10 - Gele"))
+SUMPRODUCT((Potentials!$F$2:$F$2000=0)*(Potentials!$A$2:$A$2000=BA781)*(Potentials!$D$2:$D$2000)*(Potentials!$E$2:$E$2000&lt;&gt;"8 - Gagne")*(Potentials!$E$2:$E$2000&lt;&gt;"9 - Perdu")*(Potentials!$E$2:$E$2000&lt;&gt;"10 - Gele")),
SUMPRODUCT((Potentials!$F$2:$F$2000)*(Potentials!$A$2:$A$2000=BA781)*(Potentials!$E$2:$E$2000&lt;&gt;"8 - Gagne")*(Potentials!$E$2:$E$2000&lt;&gt;"9 - Perdu")*(Potentials!$E$2:$E$2000&lt;&gt;"10 - Gele")*(Potentials!$O$2:$O$2000=$A$2))
+SUMPRODUCT((Potentials!$F$2:$F$2000=0)*(Potentials!$A$2:$A$2000=BA781)*(Potentials!$D$2:$D$2000)*(Potentials!$E$2:$E$2000&lt;&gt;"8 - Gagne")*(Potentials!$E$2:$E$2000&lt;&gt;"9 - Perdu")*(Potentials!$E$2:$E$2000&lt;&gt;"10 - Gele")*(Potentials!$O$2:$O$2000=$A$2)))</f>
      </c>
    </row>
    <row r="782" spans="1:113">
      <c r="R782" t="str">
        <f>Potentials!A780</f>
      </c>
      <c r="S782" s="1" t="str">
        <f>Potentials!M780</f>
      </c>
      <c r="T782" s="47" t="str">
        <f>IF(INDEX(Potentials!$A$1:$O$1000,MATCH(R782,Potentials!$A$1:$A$1000,0),MATCH("Origine setup",Potentials!$A$1:$O$1,0))&lt;&gt;"",0,
IF($A$2="Tous",
IF(AND($R$2=0,$S$2=0,DATE(YEAR(S782),MONTH(S782),DAY(S782))&gt;=$O$6,(DATE(YEAR(S782),MONTH(S782),DAY(S782))&lt;=$O$3),LEFT(R782,3)="PRA"),1,
IF(AND($R$2&lt;&gt;0,$S$2&lt;&gt;0,DATE(YEAR(S782),MONTH(S782),DAY(S782))&gt;=$R$2,(DATE(YEAR(S782),MONTH(S782),DAY(S782))&lt;=$S$2),LEFT(R782,3)="PRA"),1,0)),
IF(AND($R$2=0,$S$2=0,DATE(YEAR(S782),MONTH(S782),DAY(S782))&gt;=$O$6,(DATE(YEAR(S782),MONTH(S782),DAY(S782))&lt;=$O$3),INDEX(Potentials!$A$1:$O$1000,MATCH(R782,Potentials!$A$1:$A$1000,0),MATCH("Groupe",Potentials!$A$1:$O$1,0))=$A$2,LEFT(R782,3)="PRA"),1,
IF(AND($R$2&lt;&gt;0,$S$2&lt;&gt;0,DATE(YEAR(S782),MONTH(S782),DAY(S782))&gt;=$R$2,(DATE(YEAR(S782),MONTH(S782),DAY(S782))&lt;=$S$2),INDEX(Potentials!$A$1:$O$1000,MATCH(R782,Potentials!$A$1:$A$1000,0),MATCH("Groupe",Potentials!$A$1:$O$1,0))=$A$2,LEFT(R782,3)="PRA"),1,0))))</f>
      </c>
      <c r="U782" s="47" t="str">
        <f>IF(T782&lt;&gt;0,SUM($T$4:T782),0)</f>
      </c>
      <c r="V782" s="1"/>
      <c r="W782" s="17"/>
      <c r="Y782" t="str">
        <f>Projects!A780</f>
      </c>
      <c r="Z782" s="1" t="str">
        <f>Projects!I780</f>
      </c>
      <c r="AA782" s="47" t="str">
        <f>IF($A$2="Tous",
IF(AND($Y$2=0,$Z$2=0,DATE(YEAR(Z782),MONTH(Z782),DAY(Z782))&gt;=$O$6,(DATE(YEAR(Z782),MONTH(Z782),DAY(Z782))&lt;=$O$3)),1,
IF(AND($Y$2&lt;&gt;0,$Z$2&lt;&gt;0,DATE(YEAR(Z782),MONTH(Z782),DAY(Z782))&gt;=$Y$2,(DATE(YEAR(Z782),MONTH(Z782),DAY(Z782))&lt;=$Z$2)),1,0)),
IF(AND($Y$2=0,$Z$2=0,DATE(YEAR(Z782),MONTH(Z782),DAY(Z782))&gt;=$O$6,(DATE(YEAR(Z782),MONTH(Z782),DAY(Z782))&lt;=$O$3),INDEX(Projects!$A$1:$O$1000,MATCH(Y782,Projects!$A$1:$A$1000,0),MATCH("Groupe",Projects!$A$1:$O$1,0))=$A$2),1,
IF(AND($Y$2&lt;&gt;0,$Z$2&lt;&gt;0,DATE(YEAR(Z782),MONTH(Z782),DAY(Z782))&gt;=$Y$2,(DATE(YEAR(Z782),MONTH(Z782),DAY(Z782))&lt;=$Z$2),INDEX(Projects!$A$1:$O$1000,MATCH(Y782,Projects!$A$1:$A$1000,0),MATCH("Groupe",Projects!$A$1:$O$1,0))=$A$2),1,0)))</f>
      </c>
      <c r="AB782" s="47" t="str">
        <f>IF(AA782&lt;&gt;0,SUM($AA$4:AA782),0)</f>
      </c>
      <c r="AC782" s="1"/>
      <c r="AD782" s="17"/>
      <c r="AF782" t="str">
        <f>Projects!A780</f>
      </c>
      <c r="AG782" s="1" t="str">
        <f>Projects!D780</f>
      </c>
      <c r="AH782" s="47" t="str">
        <f>IF($A$2="Tous",
IF(AND($AF$2=0,$AG$2=0,DATE(YEAR(AG782),MONTH(AG782),DAY(AG782))&gt;=$O$6,(DATE(YEAR(AG782),MONTH(AG782),DAY(AG782))&lt;=$O$3)),1,
IF(AND($AF$2&lt;&gt;0,$AG$2&lt;&gt;0,DATE(YEAR(AG782),MONTH(AG782),DAY(AG782))&gt;=$AF$2,(DATE(YEAR(AG782),MONTH(AG782),DAY(AG782))&lt;=$AG$2)),1,0)),
IF(AND($AF$2=0,$AG$2=0,DATE(YEAR(AG782),MONTH(AG782),DAY(AG782))&gt;=$O$6,(DATE(YEAR(AG782),MONTH(AG782),DAY(AG782))&lt;=$O$3),INDEX(Projects!$A$1:$O$1000,MATCH(AF782,Projects!$A$1:$A$1000,0),MATCH("Groupe",Projects!$A$1:$O$1,0))=$A$2),1,
IF(AND($AF$2&lt;&gt;0,$AG$2&lt;&gt;0,DATE(YEAR(AG782),MONTH(AG782),DAY(AG782))&gt;=$AF$2,(DATE(YEAR(AG782),MONTH(AG782),DAY(AG782))&lt;=$AG$2),INDEX(Projects!$A$1:$O$1000,MATCH(AF782,Projects!$A$1:$A$1000,0),MATCH("Groupe",Projects!$A$1:$O$1,0))=$A$2),1,0)))</f>
      </c>
      <c r="AI782" s="47" t="str">
        <f>IF(AH782&lt;&gt;0,SUM($AH$4:AH782),0)</f>
      </c>
      <c r="AJ782" s="1"/>
      <c r="AK782" s="17"/>
      <c r="AM782" t="str">
        <f>Potentials!A780</f>
      </c>
      <c r="AN782" s="1" t="str">
        <f>Potentials!L780</f>
      </c>
      <c r="AO782" s="47" t="str">
        <f>IF(INDEX(Potentials!$A$1:$O$1000,MATCH(R782,Potentials!$A$1:$A$1000,0),MATCH("Origine setup",Potentials!$A$1:$O$1,0))&lt;&gt;"",0,
IF($A$2="Tous",
IF(AND($AM$2=0,$AN$2=0,DATE(YEAR(AN782),MONTH(AN782),DAY(AN782))&gt;=$O$6,(DATE(YEAR(AN782),MONTH(AN782),DAY(AN782))&lt;=$O$3),INDEX(Potentials!$A$1:$O$10000,MATCH(AM782,Potentials!$A$1:$A$1000,0),MATCH("Statut",Potentials!$A$1:$O$1,0))="9 -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IF(AND($AM$2&lt;&gt;0,$AN$2&lt;&gt;0,DATE(YEAR(AN782),MONTH(AN782),DAY(AN782))&gt;=$AM$2,(DATE(YEAR(AN782),MONTH(AN782),DAY(AN782))&lt;=$AN$2),INDEX(Potentials!$A$1:$O$10000,MATCH(AM782,Potentials!$A$1:$A$1000,0),MATCH("Statut",Potentials!$A$1:$O$1,0))="9 - Perdu"),1,0)),
IF(AND($AM$2=0,$AN$2=0,DATE(YEAR(AN782),MONTH(AN782),DAY(AN782))&gt;=$O$6,(DATE(YEAR(AN782),MONTH(AN782),DAY(AN782))&lt;=$O$3),INDEX(Potentials!$A$1:$O$1000,MATCH(AM782,Potentials!$A$1:$A$1000,0),MATCH("Groupe",Potentials!$A$1:$O$1,0))=$A$2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,MATCH(AM782,Potentials!$A$1:$A$1000,0),MATCH("Groupe",Potentials!$A$1:$O$1,0))=$A$2,INDEX(Potentials!$A$1:$O$10000,MATCH(AM782,Potentials!$A$1:$A$1000,0),MATCH("Statut",Potentials!$A$1:$O$1,0))="9 - Perdu"),1,0))))</f>
      </c>
      <c r="AP782" s="47" t="str">
        <f>IF(AO782&lt;&gt;0,SUM($AO$4:AO782),0)</f>
      </c>
      <c r="AQ782" s="1"/>
      <c r="AR782" s="17"/>
      <c r="AT782" t="str">
        <f>IF(COUNTIF($AT$4:AT781,Potentials!B780)&gt;0,"",Potentials!B780)</f>
      </c>
      <c r="AU782" s="2" t="str">
        <f t="array" ref="AU782" aca="1" ca="1">IF($A$2="Tous",SUMPRODUCT((Potentials!$F$2:$F$2000)*(Potentials!$B$2:$B$2000=AT782)*(Potentials!$E$2:$E$2000&lt;&gt;"8 - Gagne")*(Potentials!$E$2:$E$2000&lt;&gt;"9 - Perdu")*(Potentials!$E$2:$E$2000&lt;&gt;"10 - Gele"))
+SUMPRODUCT((Potentials!$F$2:$F$2000=0)*(Potentials!$B$2:$B$2000=AT782)*(Potentials!$D$2:$D$2000)*(Potentials!$E$2:$E$2000&lt;&gt;"8 - Gagne")*(Potentials!$E$2:$E$2000&lt;&gt;"9 - Perdu")*(Potentials!$E$2:$E$2000&lt;&gt;"10 - Gele")),
SUMPRODUCT((Potentials!$F$2:$F$2000)*(Potentials!$B$2:$B$2000=AT782)*(Potentials!$E$2:$E$2000&lt;&gt;"8 - Gagne")*(Potentials!$E$2:$E$2000&lt;&gt;"9 - Perdu")*(Potentials!$E$2:$E$2000&lt;&gt;"10 - Gele")*(Potentials!$O$2:$O$2000=$A$2))
+SUMPRODUCT((Potentials!$F$2:$F$2000=0)*(Potentials!$B$2:$B$2000=AT782)*(Potentials!$D$2:$D$2000)*(Potentials!$E$2:$E$2000&lt;&gt;"8 - Gagne")*(Potentials!$E$2:$E$2000&lt;&gt;"9 - Perdu")*(Potentials!$E$2:$E$2000&lt;&gt;"10 - Gele")*(Potentials!$O$2:$O$2000=$A$2)))</f>
      </c>
      <c r="BA782" t="str">
        <f>Potentials!A780</f>
      </c>
      <c r="BB782" s="2" t="str">
        <f t="array" ref="BB782" aca="1" ca="1">IF($A$2="Tous",SUMPRODUCT((Potentials!$F$2:$F$2000)*(Potentials!$A$2:$A$2000=BA782)*(Potentials!$E$2:$E$2000&lt;&gt;"8 - Gagne")*(Potentials!$E$2:$E$2000&lt;&gt;"9 - Perdu")*(Potentials!$E$2:$E$2000&lt;&gt;"10 - Gele"))
+SUMPRODUCT((Potentials!$F$2:$F$2000=0)*(Potentials!$A$2:$A$2000=BA782)*(Potentials!$D$2:$D$2000)*(Potentials!$E$2:$E$2000&lt;&gt;"8 - Gagne")*(Potentials!$E$2:$E$2000&lt;&gt;"9 - Perdu")*(Potentials!$E$2:$E$2000&lt;&gt;"10 - Gele")),
SUMPRODUCT((Potentials!$F$2:$F$2000)*(Potentials!$A$2:$A$2000=BA782)*(Potentials!$E$2:$E$2000&lt;&gt;"8 - Gagne")*(Potentials!$E$2:$E$2000&lt;&gt;"9 - Perdu")*(Potentials!$E$2:$E$2000&lt;&gt;"10 - Gele")*(Potentials!$O$2:$O$2000=$A$2))
+SUMPRODUCT((Potentials!$F$2:$F$2000=0)*(Potentials!$A$2:$A$2000=BA782)*(Potentials!$D$2:$D$2000)*(Potentials!$E$2:$E$2000&lt;&gt;"8 - Gagne")*(Potentials!$E$2:$E$2000&lt;&gt;"9 - Perdu")*(Potentials!$E$2:$E$2000&lt;&gt;"10 - Gele")*(Potentials!$O$2:$O$2000=$A$2)))</f>
      </c>
    </row>
    <row r="783" spans="1:113">
      <c r="R783" t="str">
        <f>Potentials!A781</f>
      </c>
      <c r="S783" s="1" t="str">
        <f>Potentials!M781</f>
      </c>
      <c r="T783" s="47" t="str">
        <f>IF(INDEX(Potentials!$A$1:$O$1000,MATCH(R783,Potentials!$A$1:$A$1000,0),MATCH("Origine setup",Potentials!$A$1:$O$1,0))&lt;&gt;"",0,
IF($A$2="Tous",
IF(AND($R$2=0,$S$2=0,DATE(YEAR(S783),MONTH(S783),DAY(S783))&gt;=$O$6,(DATE(YEAR(S783),MONTH(S783),DAY(S783))&lt;=$O$3),LEFT(R783,3)="PRA"),1,
IF(AND($R$2&lt;&gt;0,$S$2&lt;&gt;0,DATE(YEAR(S783),MONTH(S783),DAY(S783))&gt;=$R$2,(DATE(YEAR(S783),MONTH(S783),DAY(S783))&lt;=$S$2),LEFT(R783,3)="PRA"),1,0)),
IF(AND($R$2=0,$S$2=0,DATE(YEAR(S783),MONTH(S783),DAY(S783))&gt;=$O$6,(DATE(YEAR(S783),MONTH(S783),DAY(S783))&lt;=$O$3),INDEX(Potentials!$A$1:$O$1000,MATCH(R783,Potentials!$A$1:$A$1000,0),MATCH("Groupe",Potentials!$A$1:$O$1,0))=$A$2,LEFT(R783,3)="PRA"),1,
IF(AND($R$2&lt;&gt;0,$S$2&lt;&gt;0,DATE(YEAR(S783),MONTH(S783),DAY(S783))&gt;=$R$2,(DATE(YEAR(S783),MONTH(S783),DAY(S783))&lt;=$S$2),INDEX(Potentials!$A$1:$O$1000,MATCH(R783,Potentials!$A$1:$A$1000,0),MATCH("Groupe",Potentials!$A$1:$O$1,0))=$A$2,LEFT(R783,3)="PRA"),1,0))))</f>
      </c>
      <c r="U783" s="47" t="str">
        <f>IF(T783&lt;&gt;0,SUM($T$4:T783),0)</f>
      </c>
      <c r="V783" s="1"/>
      <c r="W783" s="17"/>
      <c r="Y783" t="str">
        <f>Projects!A781</f>
      </c>
      <c r="Z783" s="1" t="str">
        <f>Projects!I781</f>
      </c>
      <c r="AA783" s="47" t="str">
        <f>IF($A$2="Tous",
IF(AND($Y$2=0,$Z$2=0,DATE(YEAR(Z783),MONTH(Z783),DAY(Z783))&gt;=$O$6,(DATE(YEAR(Z783),MONTH(Z783),DAY(Z783))&lt;=$O$3)),1,
IF(AND($Y$2&lt;&gt;0,$Z$2&lt;&gt;0,DATE(YEAR(Z783),MONTH(Z783),DAY(Z783))&gt;=$Y$2,(DATE(YEAR(Z783),MONTH(Z783),DAY(Z783))&lt;=$Z$2)),1,0)),
IF(AND($Y$2=0,$Z$2=0,DATE(YEAR(Z783),MONTH(Z783),DAY(Z783))&gt;=$O$6,(DATE(YEAR(Z783),MONTH(Z783),DAY(Z783))&lt;=$O$3),INDEX(Projects!$A$1:$O$1000,MATCH(Y783,Projects!$A$1:$A$1000,0),MATCH("Groupe",Projects!$A$1:$O$1,0))=$A$2),1,
IF(AND($Y$2&lt;&gt;0,$Z$2&lt;&gt;0,DATE(YEAR(Z783),MONTH(Z783),DAY(Z783))&gt;=$Y$2,(DATE(YEAR(Z783),MONTH(Z783),DAY(Z783))&lt;=$Z$2),INDEX(Projects!$A$1:$O$1000,MATCH(Y783,Projects!$A$1:$A$1000,0),MATCH("Groupe",Projects!$A$1:$O$1,0))=$A$2),1,0)))</f>
      </c>
      <c r="AB783" s="47" t="str">
        <f>IF(AA783&lt;&gt;0,SUM($AA$4:AA783),0)</f>
      </c>
      <c r="AC783" s="1"/>
      <c r="AD783" s="17"/>
      <c r="AF783" t="str">
        <f>Projects!A781</f>
      </c>
      <c r="AG783" s="1" t="str">
        <f>Projects!D781</f>
      </c>
      <c r="AH783" s="47" t="str">
        <f>IF($A$2="Tous",
IF(AND($AF$2=0,$AG$2=0,DATE(YEAR(AG783),MONTH(AG783),DAY(AG783))&gt;=$O$6,(DATE(YEAR(AG783),MONTH(AG783),DAY(AG783))&lt;=$O$3)),1,
IF(AND($AF$2&lt;&gt;0,$AG$2&lt;&gt;0,DATE(YEAR(AG783),MONTH(AG783),DAY(AG783))&gt;=$AF$2,(DATE(YEAR(AG783),MONTH(AG783),DAY(AG783))&lt;=$AG$2)),1,0)),
IF(AND($AF$2=0,$AG$2=0,DATE(YEAR(AG783),MONTH(AG783),DAY(AG783))&gt;=$O$6,(DATE(YEAR(AG783),MONTH(AG783),DAY(AG783))&lt;=$O$3),INDEX(Projects!$A$1:$O$1000,MATCH(AF783,Projects!$A$1:$A$1000,0),MATCH("Groupe",Projects!$A$1:$O$1,0))=$A$2),1,
IF(AND($AF$2&lt;&gt;0,$AG$2&lt;&gt;0,DATE(YEAR(AG783),MONTH(AG783),DAY(AG783))&gt;=$AF$2,(DATE(YEAR(AG783),MONTH(AG783),DAY(AG783))&lt;=$AG$2),INDEX(Projects!$A$1:$O$1000,MATCH(AF783,Projects!$A$1:$A$1000,0),MATCH("Groupe",Projects!$A$1:$O$1,0))=$A$2),1,0)))</f>
      </c>
      <c r="AI783" s="47" t="str">
        <f>IF(AH783&lt;&gt;0,SUM($AH$4:AH783),0)</f>
      </c>
      <c r="AJ783" s="1"/>
      <c r="AK783" s="17"/>
      <c r="AM783" t="str">
        <f>Potentials!A781</f>
      </c>
      <c r="AN783" s="1" t="str">
        <f>Potentials!L781</f>
      </c>
      <c r="AO783" s="47" t="str">
        <f>IF(INDEX(Potentials!$A$1:$O$1000,MATCH(R783,Potentials!$A$1:$A$1000,0),MATCH("Origine setup",Potentials!$A$1:$O$1,0))&lt;&gt;"",0,
IF($A$2="Tous",
IF(AND($AM$2=0,$AN$2=0,DATE(YEAR(AN783),MONTH(AN783),DAY(AN783))&gt;=$O$6,(DATE(YEAR(AN783),MONTH(AN783),DAY(AN783))&lt;=$O$3),INDEX(Potentials!$A$1:$O$10000,MATCH(AM783,Potentials!$A$1:$A$1000,0),MATCH("Statut",Potentials!$A$1:$O$1,0))="9 -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IF(AND($AM$2&lt;&gt;0,$AN$2&lt;&gt;0,DATE(YEAR(AN783),MONTH(AN783),DAY(AN783))&gt;=$AM$2,(DATE(YEAR(AN783),MONTH(AN783),DAY(AN783))&lt;=$AN$2),INDEX(Potentials!$A$1:$O$10000,MATCH(AM783,Potentials!$A$1:$A$1000,0),MATCH("Statut",Potentials!$A$1:$O$1,0))="9 - Perdu"),1,0)),
IF(AND($AM$2=0,$AN$2=0,DATE(YEAR(AN783),MONTH(AN783),DAY(AN783))&gt;=$O$6,(DATE(YEAR(AN783),MONTH(AN783),DAY(AN783))&lt;=$O$3),INDEX(Potentials!$A$1:$O$1000,MATCH(AM783,Potentials!$A$1:$A$1000,0),MATCH("Groupe",Potentials!$A$1:$O$1,0))=$A$2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,MATCH(AM783,Potentials!$A$1:$A$1000,0),MATCH("Groupe",Potentials!$A$1:$O$1,0))=$A$2,INDEX(Potentials!$A$1:$O$10000,MATCH(AM783,Potentials!$A$1:$A$1000,0),MATCH("Statut",Potentials!$A$1:$O$1,0))="9 - Perdu"),1,0))))</f>
      </c>
      <c r="AP783" s="47" t="str">
        <f>IF(AO783&lt;&gt;0,SUM($AO$4:AO783),0)</f>
      </c>
      <c r="AQ783" s="1"/>
      <c r="AR783" s="17"/>
      <c r="AT783" t="str">
        <f>IF(COUNTIF($AT$4:AT782,Potentials!B781)&gt;0,"",Potentials!B781)</f>
      </c>
      <c r="AU783" s="2" t="str">
        <f t="array" ref="AU783" aca="1" ca="1">IF($A$2="Tous",SUMPRODUCT((Potentials!$F$2:$F$2000)*(Potentials!$B$2:$B$2000=AT783)*(Potentials!$E$2:$E$2000&lt;&gt;"8 - Gagne")*(Potentials!$E$2:$E$2000&lt;&gt;"9 - Perdu")*(Potentials!$E$2:$E$2000&lt;&gt;"10 - Gele"))
+SUMPRODUCT((Potentials!$F$2:$F$2000=0)*(Potentials!$B$2:$B$2000=AT783)*(Potentials!$D$2:$D$2000)*(Potentials!$E$2:$E$2000&lt;&gt;"8 - Gagne")*(Potentials!$E$2:$E$2000&lt;&gt;"9 - Perdu")*(Potentials!$E$2:$E$2000&lt;&gt;"10 - Gele")),
SUMPRODUCT((Potentials!$F$2:$F$2000)*(Potentials!$B$2:$B$2000=AT783)*(Potentials!$E$2:$E$2000&lt;&gt;"8 - Gagne")*(Potentials!$E$2:$E$2000&lt;&gt;"9 - Perdu")*(Potentials!$E$2:$E$2000&lt;&gt;"10 - Gele")*(Potentials!$O$2:$O$2000=$A$2))
+SUMPRODUCT((Potentials!$F$2:$F$2000=0)*(Potentials!$B$2:$B$2000=AT783)*(Potentials!$D$2:$D$2000)*(Potentials!$E$2:$E$2000&lt;&gt;"8 - Gagne")*(Potentials!$E$2:$E$2000&lt;&gt;"9 - Perdu")*(Potentials!$E$2:$E$2000&lt;&gt;"10 - Gele")*(Potentials!$O$2:$O$2000=$A$2)))</f>
      </c>
      <c r="BA783" t="str">
        <f>Potentials!A781</f>
      </c>
      <c r="BB783" s="2" t="str">
        <f t="array" ref="BB783" aca="1" ca="1">IF($A$2="Tous",SUMPRODUCT((Potentials!$F$2:$F$2000)*(Potentials!$A$2:$A$2000=BA783)*(Potentials!$E$2:$E$2000&lt;&gt;"8 - Gagne")*(Potentials!$E$2:$E$2000&lt;&gt;"9 - Perdu")*(Potentials!$E$2:$E$2000&lt;&gt;"10 - Gele"))
+SUMPRODUCT((Potentials!$F$2:$F$2000=0)*(Potentials!$A$2:$A$2000=BA783)*(Potentials!$D$2:$D$2000)*(Potentials!$E$2:$E$2000&lt;&gt;"8 - Gagne")*(Potentials!$E$2:$E$2000&lt;&gt;"9 - Perdu")*(Potentials!$E$2:$E$2000&lt;&gt;"10 - Gele")),
SUMPRODUCT((Potentials!$F$2:$F$2000)*(Potentials!$A$2:$A$2000=BA783)*(Potentials!$E$2:$E$2000&lt;&gt;"8 - Gagne")*(Potentials!$E$2:$E$2000&lt;&gt;"9 - Perdu")*(Potentials!$E$2:$E$2000&lt;&gt;"10 - Gele")*(Potentials!$O$2:$O$2000=$A$2))
+SUMPRODUCT((Potentials!$F$2:$F$2000=0)*(Potentials!$A$2:$A$2000=BA783)*(Potentials!$D$2:$D$2000)*(Potentials!$E$2:$E$2000&lt;&gt;"8 - Gagne")*(Potentials!$E$2:$E$2000&lt;&gt;"9 - Perdu")*(Potentials!$E$2:$E$2000&lt;&gt;"10 - Gele")*(Potentials!$O$2:$O$2000=$A$2)))</f>
      </c>
    </row>
    <row r="784" spans="1:113">
      <c r="R784" t="str">
        <f>Potentials!A782</f>
      </c>
      <c r="S784" s="1" t="str">
        <f>Potentials!M782</f>
      </c>
      <c r="T784" s="47" t="str">
        <f>IF(INDEX(Potentials!$A$1:$O$1000,MATCH(R784,Potentials!$A$1:$A$1000,0),MATCH("Origine setup",Potentials!$A$1:$O$1,0))&lt;&gt;"",0,
IF($A$2="Tous",
IF(AND($R$2=0,$S$2=0,DATE(YEAR(S784),MONTH(S784),DAY(S784))&gt;=$O$6,(DATE(YEAR(S784),MONTH(S784),DAY(S784))&lt;=$O$3),LEFT(R784,3)="PRA"),1,
IF(AND($R$2&lt;&gt;0,$S$2&lt;&gt;0,DATE(YEAR(S784),MONTH(S784),DAY(S784))&gt;=$R$2,(DATE(YEAR(S784),MONTH(S784),DAY(S784))&lt;=$S$2),LEFT(R784,3)="PRA"),1,0)),
IF(AND($R$2=0,$S$2=0,DATE(YEAR(S784),MONTH(S784),DAY(S784))&gt;=$O$6,(DATE(YEAR(S784),MONTH(S784),DAY(S784))&lt;=$O$3),INDEX(Potentials!$A$1:$O$1000,MATCH(R784,Potentials!$A$1:$A$1000,0),MATCH("Groupe",Potentials!$A$1:$O$1,0))=$A$2,LEFT(R784,3)="PRA"),1,
IF(AND($R$2&lt;&gt;0,$S$2&lt;&gt;0,DATE(YEAR(S784),MONTH(S784),DAY(S784))&gt;=$R$2,(DATE(YEAR(S784),MONTH(S784),DAY(S784))&lt;=$S$2),INDEX(Potentials!$A$1:$O$1000,MATCH(R784,Potentials!$A$1:$A$1000,0),MATCH("Groupe",Potentials!$A$1:$O$1,0))=$A$2,LEFT(R784,3)="PRA"),1,0))))</f>
      </c>
      <c r="U784" s="47" t="str">
        <f>IF(T784&lt;&gt;0,SUM($T$4:T784),0)</f>
      </c>
      <c r="V784" s="1"/>
      <c r="W784" s="17"/>
      <c r="Y784" t="str">
        <f>Projects!A782</f>
      </c>
      <c r="Z784" s="1" t="str">
        <f>Projects!I782</f>
      </c>
      <c r="AA784" s="47" t="str">
        <f>IF($A$2="Tous",
IF(AND($Y$2=0,$Z$2=0,DATE(YEAR(Z784),MONTH(Z784),DAY(Z784))&gt;=$O$6,(DATE(YEAR(Z784),MONTH(Z784),DAY(Z784))&lt;=$O$3)),1,
IF(AND($Y$2&lt;&gt;0,$Z$2&lt;&gt;0,DATE(YEAR(Z784),MONTH(Z784),DAY(Z784))&gt;=$Y$2,(DATE(YEAR(Z784),MONTH(Z784),DAY(Z784))&lt;=$Z$2)),1,0)),
IF(AND($Y$2=0,$Z$2=0,DATE(YEAR(Z784),MONTH(Z784),DAY(Z784))&gt;=$O$6,(DATE(YEAR(Z784),MONTH(Z784),DAY(Z784))&lt;=$O$3),INDEX(Projects!$A$1:$O$1000,MATCH(Y784,Projects!$A$1:$A$1000,0),MATCH("Groupe",Projects!$A$1:$O$1,0))=$A$2),1,
IF(AND($Y$2&lt;&gt;0,$Z$2&lt;&gt;0,DATE(YEAR(Z784),MONTH(Z784),DAY(Z784))&gt;=$Y$2,(DATE(YEAR(Z784),MONTH(Z784),DAY(Z784))&lt;=$Z$2),INDEX(Projects!$A$1:$O$1000,MATCH(Y784,Projects!$A$1:$A$1000,0),MATCH("Groupe",Projects!$A$1:$O$1,0))=$A$2),1,0)))</f>
      </c>
      <c r="AB784" s="47" t="str">
        <f>IF(AA784&lt;&gt;0,SUM($AA$4:AA784),0)</f>
      </c>
      <c r="AC784" s="1"/>
      <c r="AD784" s="17"/>
      <c r="AF784" t="str">
        <f>Projects!A782</f>
      </c>
      <c r="AG784" s="1" t="str">
        <f>Projects!D782</f>
      </c>
      <c r="AH784" s="47" t="str">
        <f>IF($A$2="Tous",
IF(AND($AF$2=0,$AG$2=0,DATE(YEAR(AG784),MONTH(AG784),DAY(AG784))&gt;=$O$6,(DATE(YEAR(AG784),MONTH(AG784),DAY(AG784))&lt;=$O$3)),1,
IF(AND($AF$2&lt;&gt;0,$AG$2&lt;&gt;0,DATE(YEAR(AG784),MONTH(AG784),DAY(AG784))&gt;=$AF$2,(DATE(YEAR(AG784),MONTH(AG784),DAY(AG784))&lt;=$AG$2)),1,0)),
IF(AND($AF$2=0,$AG$2=0,DATE(YEAR(AG784),MONTH(AG784),DAY(AG784))&gt;=$O$6,(DATE(YEAR(AG784),MONTH(AG784),DAY(AG784))&lt;=$O$3),INDEX(Projects!$A$1:$O$1000,MATCH(AF784,Projects!$A$1:$A$1000,0),MATCH("Groupe",Projects!$A$1:$O$1,0))=$A$2),1,
IF(AND($AF$2&lt;&gt;0,$AG$2&lt;&gt;0,DATE(YEAR(AG784),MONTH(AG784),DAY(AG784))&gt;=$AF$2,(DATE(YEAR(AG784),MONTH(AG784),DAY(AG784))&lt;=$AG$2),INDEX(Projects!$A$1:$O$1000,MATCH(AF784,Projects!$A$1:$A$1000,0),MATCH("Groupe",Projects!$A$1:$O$1,0))=$A$2),1,0)))</f>
      </c>
      <c r="AI784" s="47" t="str">
        <f>IF(AH784&lt;&gt;0,SUM($AH$4:AH784),0)</f>
      </c>
      <c r="AJ784" s="1"/>
      <c r="AK784" s="17"/>
      <c r="AM784" t="str">
        <f>Potentials!A782</f>
      </c>
      <c r="AN784" s="1" t="str">
        <f>Potentials!L782</f>
      </c>
      <c r="AO784" s="47" t="str">
        <f>IF(INDEX(Potentials!$A$1:$O$1000,MATCH(R784,Potentials!$A$1:$A$1000,0),MATCH("Origine setup",Potentials!$A$1:$O$1,0))&lt;&gt;"",0,
IF($A$2="Tous",
IF(AND($AM$2=0,$AN$2=0,DATE(YEAR(AN784),MONTH(AN784),DAY(AN784))&gt;=$O$6,(DATE(YEAR(AN784),MONTH(AN784),DAY(AN784))&lt;=$O$3),INDEX(Potentials!$A$1:$O$10000,MATCH(AM784,Potentials!$A$1:$A$1000,0),MATCH("Statut",Potentials!$A$1:$O$1,0))="9 -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IF(AND($AM$2&lt;&gt;0,$AN$2&lt;&gt;0,DATE(YEAR(AN784),MONTH(AN784),DAY(AN784))&gt;=$AM$2,(DATE(YEAR(AN784),MONTH(AN784),DAY(AN784))&lt;=$AN$2),INDEX(Potentials!$A$1:$O$10000,MATCH(AM784,Potentials!$A$1:$A$1000,0),MATCH("Statut",Potentials!$A$1:$O$1,0))="9 - Perdu"),1,0)),
IF(AND($AM$2=0,$AN$2=0,DATE(YEAR(AN784),MONTH(AN784),DAY(AN784))&gt;=$O$6,(DATE(YEAR(AN784),MONTH(AN784),DAY(AN784))&lt;=$O$3),INDEX(Potentials!$A$1:$O$1000,MATCH(AM784,Potentials!$A$1:$A$1000,0),MATCH("Groupe",Potentials!$A$1:$O$1,0))=$A$2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,MATCH(AM784,Potentials!$A$1:$A$1000,0),MATCH("Groupe",Potentials!$A$1:$O$1,0))=$A$2,INDEX(Potentials!$A$1:$O$10000,MATCH(AM784,Potentials!$A$1:$A$1000,0),MATCH("Statut",Potentials!$A$1:$O$1,0))="9 - Perdu"),1,0))))</f>
      </c>
      <c r="AP784" s="47" t="str">
        <f>IF(AO784&lt;&gt;0,SUM($AO$4:AO784),0)</f>
      </c>
      <c r="AQ784" s="1"/>
      <c r="AR784" s="17"/>
      <c r="AT784" t="str">
        <f>IF(COUNTIF($AT$4:AT783,Potentials!B782)&gt;0,"",Potentials!B782)</f>
      </c>
      <c r="AU784" s="2" t="str">
        <f t="array" ref="AU784" aca="1" ca="1">IF($A$2="Tous",SUMPRODUCT((Potentials!$F$2:$F$2000)*(Potentials!$B$2:$B$2000=AT784)*(Potentials!$E$2:$E$2000&lt;&gt;"8 - Gagne")*(Potentials!$E$2:$E$2000&lt;&gt;"9 - Perdu")*(Potentials!$E$2:$E$2000&lt;&gt;"10 - Gele"))
+SUMPRODUCT((Potentials!$F$2:$F$2000=0)*(Potentials!$B$2:$B$2000=AT784)*(Potentials!$D$2:$D$2000)*(Potentials!$E$2:$E$2000&lt;&gt;"8 - Gagne")*(Potentials!$E$2:$E$2000&lt;&gt;"9 - Perdu")*(Potentials!$E$2:$E$2000&lt;&gt;"10 - Gele")),
SUMPRODUCT((Potentials!$F$2:$F$2000)*(Potentials!$B$2:$B$2000=AT784)*(Potentials!$E$2:$E$2000&lt;&gt;"8 - Gagne")*(Potentials!$E$2:$E$2000&lt;&gt;"9 - Perdu")*(Potentials!$E$2:$E$2000&lt;&gt;"10 - Gele")*(Potentials!$O$2:$O$2000=$A$2))
+SUMPRODUCT((Potentials!$F$2:$F$2000=0)*(Potentials!$B$2:$B$2000=AT784)*(Potentials!$D$2:$D$2000)*(Potentials!$E$2:$E$2000&lt;&gt;"8 - Gagne")*(Potentials!$E$2:$E$2000&lt;&gt;"9 - Perdu")*(Potentials!$E$2:$E$2000&lt;&gt;"10 - Gele")*(Potentials!$O$2:$O$2000=$A$2)))</f>
      </c>
      <c r="BA784" t="str">
        <f>Potentials!A782</f>
      </c>
      <c r="BB784" s="2" t="str">
        <f t="array" ref="BB784" aca="1" ca="1">IF($A$2="Tous",SUMPRODUCT((Potentials!$F$2:$F$2000)*(Potentials!$A$2:$A$2000=BA784)*(Potentials!$E$2:$E$2000&lt;&gt;"8 - Gagne")*(Potentials!$E$2:$E$2000&lt;&gt;"9 - Perdu")*(Potentials!$E$2:$E$2000&lt;&gt;"10 - Gele"))
+SUMPRODUCT((Potentials!$F$2:$F$2000=0)*(Potentials!$A$2:$A$2000=BA784)*(Potentials!$D$2:$D$2000)*(Potentials!$E$2:$E$2000&lt;&gt;"8 - Gagne")*(Potentials!$E$2:$E$2000&lt;&gt;"9 - Perdu")*(Potentials!$E$2:$E$2000&lt;&gt;"10 - Gele")),
SUMPRODUCT((Potentials!$F$2:$F$2000)*(Potentials!$A$2:$A$2000=BA784)*(Potentials!$E$2:$E$2000&lt;&gt;"8 - Gagne")*(Potentials!$E$2:$E$2000&lt;&gt;"9 - Perdu")*(Potentials!$E$2:$E$2000&lt;&gt;"10 - Gele")*(Potentials!$O$2:$O$2000=$A$2))
+SUMPRODUCT((Potentials!$F$2:$F$2000=0)*(Potentials!$A$2:$A$2000=BA784)*(Potentials!$D$2:$D$2000)*(Potentials!$E$2:$E$2000&lt;&gt;"8 - Gagne")*(Potentials!$E$2:$E$2000&lt;&gt;"9 - Perdu")*(Potentials!$E$2:$E$2000&lt;&gt;"10 - Gele")*(Potentials!$O$2:$O$2000=$A$2)))</f>
      </c>
    </row>
    <row r="785" spans="1:113">
      <c r="R785" t="str">
        <f>Potentials!A783</f>
      </c>
      <c r="S785" s="1" t="str">
        <f>Potentials!M783</f>
      </c>
      <c r="T785" s="47" t="str">
        <f>IF(INDEX(Potentials!$A$1:$O$1000,MATCH(R785,Potentials!$A$1:$A$1000,0),MATCH("Origine setup",Potentials!$A$1:$O$1,0))&lt;&gt;"",0,
IF($A$2="Tous",
IF(AND($R$2=0,$S$2=0,DATE(YEAR(S785),MONTH(S785),DAY(S785))&gt;=$O$6,(DATE(YEAR(S785),MONTH(S785),DAY(S785))&lt;=$O$3),LEFT(R785,3)="PRA"),1,
IF(AND($R$2&lt;&gt;0,$S$2&lt;&gt;0,DATE(YEAR(S785),MONTH(S785),DAY(S785))&gt;=$R$2,(DATE(YEAR(S785),MONTH(S785),DAY(S785))&lt;=$S$2),LEFT(R785,3)="PRA"),1,0)),
IF(AND($R$2=0,$S$2=0,DATE(YEAR(S785),MONTH(S785),DAY(S785))&gt;=$O$6,(DATE(YEAR(S785),MONTH(S785),DAY(S785))&lt;=$O$3),INDEX(Potentials!$A$1:$O$1000,MATCH(R785,Potentials!$A$1:$A$1000,0),MATCH("Groupe",Potentials!$A$1:$O$1,0))=$A$2,LEFT(R785,3)="PRA"),1,
IF(AND($R$2&lt;&gt;0,$S$2&lt;&gt;0,DATE(YEAR(S785),MONTH(S785),DAY(S785))&gt;=$R$2,(DATE(YEAR(S785),MONTH(S785),DAY(S785))&lt;=$S$2),INDEX(Potentials!$A$1:$O$1000,MATCH(R785,Potentials!$A$1:$A$1000,0),MATCH("Groupe",Potentials!$A$1:$O$1,0))=$A$2,LEFT(R785,3)="PRA"),1,0))))</f>
      </c>
      <c r="U785" s="47" t="str">
        <f>IF(T785&lt;&gt;0,SUM($T$4:T785),0)</f>
      </c>
      <c r="V785" s="1"/>
      <c r="W785" s="17"/>
      <c r="Y785" t="str">
        <f>Projects!A783</f>
      </c>
      <c r="Z785" s="1" t="str">
        <f>Projects!I783</f>
      </c>
      <c r="AA785" s="47" t="str">
        <f>IF($A$2="Tous",
IF(AND($Y$2=0,$Z$2=0,DATE(YEAR(Z785),MONTH(Z785),DAY(Z785))&gt;=$O$6,(DATE(YEAR(Z785),MONTH(Z785),DAY(Z785))&lt;=$O$3)),1,
IF(AND($Y$2&lt;&gt;0,$Z$2&lt;&gt;0,DATE(YEAR(Z785),MONTH(Z785),DAY(Z785))&gt;=$Y$2,(DATE(YEAR(Z785),MONTH(Z785),DAY(Z785))&lt;=$Z$2)),1,0)),
IF(AND($Y$2=0,$Z$2=0,DATE(YEAR(Z785),MONTH(Z785),DAY(Z785))&gt;=$O$6,(DATE(YEAR(Z785),MONTH(Z785),DAY(Z785))&lt;=$O$3),INDEX(Projects!$A$1:$O$1000,MATCH(Y785,Projects!$A$1:$A$1000,0),MATCH("Groupe",Projects!$A$1:$O$1,0))=$A$2),1,
IF(AND($Y$2&lt;&gt;0,$Z$2&lt;&gt;0,DATE(YEAR(Z785),MONTH(Z785),DAY(Z785))&gt;=$Y$2,(DATE(YEAR(Z785),MONTH(Z785),DAY(Z785))&lt;=$Z$2),INDEX(Projects!$A$1:$O$1000,MATCH(Y785,Projects!$A$1:$A$1000,0),MATCH("Groupe",Projects!$A$1:$O$1,0))=$A$2),1,0)))</f>
      </c>
      <c r="AB785" s="47" t="str">
        <f>IF(AA785&lt;&gt;0,SUM($AA$4:AA785),0)</f>
      </c>
      <c r="AC785" s="1"/>
      <c r="AD785" s="17"/>
      <c r="AF785" t="str">
        <f>Projects!A783</f>
      </c>
      <c r="AG785" s="1" t="str">
        <f>Projects!D783</f>
      </c>
      <c r="AH785" s="47" t="str">
        <f>IF($A$2="Tous",
IF(AND($AF$2=0,$AG$2=0,DATE(YEAR(AG785),MONTH(AG785),DAY(AG785))&gt;=$O$6,(DATE(YEAR(AG785),MONTH(AG785),DAY(AG785))&lt;=$O$3)),1,
IF(AND($AF$2&lt;&gt;0,$AG$2&lt;&gt;0,DATE(YEAR(AG785),MONTH(AG785),DAY(AG785))&gt;=$AF$2,(DATE(YEAR(AG785),MONTH(AG785),DAY(AG785))&lt;=$AG$2)),1,0)),
IF(AND($AF$2=0,$AG$2=0,DATE(YEAR(AG785),MONTH(AG785),DAY(AG785))&gt;=$O$6,(DATE(YEAR(AG785),MONTH(AG785),DAY(AG785))&lt;=$O$3),INDEX(Projects!$A$1:$O$1000,MATCH(AF785,Projects!$A$1:$A$1000,0),MATCH("Groupe",Projects!$A$1:$O$1,0))=$A$2),1,
IF(AND($AF$2&lt;&gt;0,$AG$2&lt;&gt;0,DATE(YEAR(AG785),MONTH(AG785),DAY(AG785))&gt;=$AF$2,(DATE(YEAR(AG785),MONTH(AG785),DAY(AG785))&lt;=$AG$2),INDEX(Projects!$A$1:$O$1000,MATCH(AF785,Projects!$A$1:$A$1000,0),MATCH("Groupe",Projects!$A$1:$O$1,0))=$A$2),1,0)))</f>
      </c>
      <c r="AI785" s="47" t="str">
        <f>IF(AH785&lt;&gt;0,SUM($AH$4:AH785),0)</f>
      </c>
      <c r="AJ785" s="1"/>
      <c r="AK785" s="17"/>
      <c r="AM785" t="str">
        <f>Potentials!A783</f>
      </c>
      <c r="AN785" s="1" t="str">
        <f>Potentials!L783</f>
      </c>
      <c r="AO785" s="47" t="str">
        <f>IF(INDEX(Potentials!$A$1:$O$1000,MATCH(R785,Potentials!$A$1:$A$1000,0),MATCH("Origine setup",Potentials!$A$1:$O$1,0))&lt;&gt;"",0,
IF($A$2="Tous",
IF(AND($AM$2=0,$AN$2=0,DATE(YEAR(AN785),MONTH(AN785),DAY(AN785))&gt;=$O$6,(DATE(YEAR(AN785),MONTH(AN785),DAY(AN785))&lt;=$O$3),INDEX(Potentials!$A$1:$O$10000,MATCH(AM785,Potentials!$A$1:$A$1000,0),MATCH("Statut",Potentials!$A$1:$O$1,0))="9 -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IF(AND($AM$2&lt;&gt;0,$AN$2&lt;&gt;0,DATE(YEAR(AN785),MONTH(AN785),DAY(AN785))&gt;=$AM$2,(DATE(YEAR(AN785),MONTH(AN785),DAY(AN785))&lt;=$AN$2),INDEX(Potentials!$A$1:$O$10000,MATCH(AM785,Potentials!$A$1:$A$1000,0),MATCH("Statut",Potentials!$A$1:$O$1,0))="9 - Perdu"),1,0)),
IF(AND($AM$2=0,$AN$2=0,DATE(YEAR(AN785),MONTH(AN785),DAY(AN785))&gt;=$O$6,(DATE(YEAR(AN785),MONTH(AN785),DAY(AN785))&lt;=$O$3),INDEX(Potentials!$A$1:$O$1000,MATCH(AM785,Potentials!$A$1:$A$1000,0),MATCH("Groupe",Potentials!$A$1:$O$1,0))=$A$2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,MATCH(AM785,Potentials!$A$1:$A$1000,0),MATCH("Groupe",Potentials!$A$1:$O$1,0))=$A$2,INDEX(Potentials!$A$1:$O$10000,MATCH(AM785,Potentials!$A$1:$A$1000,0),MATCH("Statut",Potentials!$A$1:$O$1,0))="9 - Perdu"),1,0))))</f>
      </c>
      <c r="AP785" s="47" t="str">
        <f>IF(AO785&lt;&gt;0,SUM($AO$4:AO785),0)</f>
      </c>
      <c r="AQ785" s="1"/>
      <c r="AR785" s="17"/>
      <c r="AT785" t="str">
        <f>IF(COUNTIF($AT$4:AT784,Potentials!B783)&gt;0,"",Potentials!B783)</f>
      </c>
      <c r="AU785" s="2" t="str">
        <f t="array" ref="AU785" aca="1" ca="1">IF($A$2="Tous",SUMPRODUCT((Potentials!$F$2:$F$2000)*(Potentials!$B$2:$B$2000=AT785)*(Potentials!$E$2:$E$2000&lt;&gt;"8 - Gagne")*(Potentials!$E$2:$E$2000&lt;&gt;"9 - Perdu")*(Potentials!$E$2:$E$2000&lt;&gt;"10 - Gele"))
+SUMPRODUCT((Potentials!$F$2:$F$2000=0)*(Potentials!$B$2:$B$2000=AT785)*(Potentials!$D$2:$D$2000)*(Potentials!$E$2:$E$2000&lt;&gt;"8 - Gagne")*(Potentials!$E$2:$E$2000&lt;&gt;"9 - Perdu")*(Potentials!$E$2:$E$2000&lt;&gt;"10 - Gele")),
SUMPRODUCT((Potentials!$F$2:$F$2000)*(Potentials!$B$2:$B$2000=AT785)*(Potentials!$E$2:$E$2000&lt;&gt;"8 - Gagne")*(Potentials!$E$2:$E$2000&lt;&gt;"9 - Perdu")*(Potentials!$E$2:$E$2000&lt;&gt;"10 - Gele")*(Potentials!$O$2:$O$2000=$A$2))
+SUMPRODUCT((Potentials!$F$2:$F$2000=0)*(Potentials!$B$2:$B$2000=AT785)*(Potentials!$D$2:$D$2000)*(Potentials!$E$2:$E$2000&lt;&gt;"8 - Gagne")*(Potentials!$E$2:$E$2000&lt;&gt;"9 - Perdu")*(Potentials!$E$2:$E$2000&lt;&gt;"10 - Gele")*(Potentials!$O$2:$O$2000=$A$2)))</f>
      </c>
      <c r="BA785" t="str">
        <f>Potentials!A783</f>
      </c>
      <c r="BB785" s="2" t="str">
        <f t="array" ref="BB785" aca="1" ca="1">IF($A$2="Tous",SUMPRODUCT((Potentials!$F$2:$F$2000)*(Potentials!$A$2:$A$2000=BA785)*(Potentials!$E$2:$E$2000&lt;&gt;"8 - Gagne")*(Potentials!$E$2:$E$2000&lt;&gt;"9 - Perdu")*(Potentials!$E$2:$E$2000&lt;&gt;"10 - Gele"))
+SUMPRODUCT((Potentials!$F$2:$F$2000=0)*(Potentials!$A$2:$A$2000=BA785)*(Potentials!$D$2:$D$2000)*(Potentials!$E$2:$E$2000&lt;&gt;"8 - Gagne")*(Potentials!$E$2:$E$2000&lt;&gt;"9 - Perdu")*(Potentials!$E$2:$E$2000&lt;&gt;"10 - Gele")),
SUMPRODUCT((Potentials!$F$2:$F$2000)*(Potentials!$A$2:$A$2000=BA785)*(Potentials!$E$2:$E$2000&lt;&gt;"8 - Gagne")*(Potentials!$E$2:$E$2000&lt;&gt;"9 - Perdu")*(Potentials!$E$2:$E$2000&lt;&gt;"10 - Gele")*(Potentials!$O$2:$O$2000=$A$2))
+SUMPRODUCT((Potentials!$F$2:$F$2000=0)*(Potentials!$A$2:$A$2000=BA785)*(Potentials!$D$2:$D$2000)*(Potentials!$E$2:$E$2000&lt;&gt;"8 - Gagne")*(Potentials!$E$2:$E$2000&lt;&gt;"9 - Perdu")*(Potentials!$E$2:$E$2000&lt;&gt;"10 - Gele")*(Potentials!$O$2:$O$2000=$A$2)))</f>
      </c>
    </row>
    <row r="786" spans="1:113">
      <c r="R786" t="str">
        <f>Potentials!A784</f>
      </c>
      <c r="S786" s="1" t="str">
        <f>Potentials!M784</f>
      </c>
      <c r="T786" s="47" t="str">
        <f>IF(INDEX(Potentials!$A$1:$O$1000,MATCH(R786,Potentials!$A$1:$A$1000,0),MATCH("Origine setup",Potentials!$A$1:$O$1,0))&lt;&gt;"",0,
IF($A$2="Tous",
IF(AND($R$2=0,$S$2=0,DATE(YEAR(S786),MONTH(S786),DAY(S786))&gt;=$O$6,(DATE(YEAR(S786),MONTH(S786),DAY(S786))&lt;=$O$3),LEFT(R786,3)="PRA"),1,
IF(AND($R$2&lt;&gt;0,$S$2&lt;&gt;0,DATE(YEAR(S786),MONTH(S786),DAY(S786))&gt;=$R$2,(DATE(YEAR(S786),MONTH(S786),DAY(S786))&lt;=$S$2),LEFT(R786,3)="PRA"),1,0)),
IF(AND($R$2=0,$S$2=0,DATE(YEAR(S786),MONTH(S786),DAY(S786))&gt;=$O$6,(DATE(YEAR(S786),MONTH(S786),DAY(S786))&lt;=$O$3),INDEX(Potentials!$A$1:$O$1000,MATCH(R786,Potentials!$A$1:$A$1000,0),MATCH("Groupe",Potentials!$A$1:$O$1,0))=$A$2,LEFT(R786,3)="PRA"),1,
IF(AND($R$2&lt;&gt;0,$S$2&lt;&gt;0,DATE(YEAR(S786),MONTH(S786),DAY(S786))&gt;=$R$2,(DATE(YEAR(S786),MONTH(S786),DAY(S786))&lt;=$S$2),INDEX(Potentials!$A$1:$O$1000,MATCH(R786,Potentials!$A$1:$A$1000,0),MATCH("Groupe",Potentials!$A$1:$O$1,0))=$A$2,LEFT(R786,3)="PRA"),1,0))))</f>
      </c>
      <c r="U786" s="47" t="str">
        <f>IF(T786&lt;&gt;0,SUM($T$4:T786),0)</f>
      </c>
      <c r="V786" s="1"/>
      <c r="W786" s="17"/>
      <c r="Y786" t="str">
        <f>Projects!A784</f>
      </c>
      <c r="Z786" s="1" t="str">
        <f>Projects!I784</f>
      </c>
      <c r="AA786" s="47" t="str">
        <f>IF($A$2="Tous",
IF(AND($Y$2=0,$Z$2=0,DATE(YEAR(Z786),MONTH(Z786),DAY(Z786))&gt;=$O$6,(DATE(YEAR(Z786),MONTH(Z786),DAY(Z786))&lt;=$O$3)),1,
IF(AND($Y$2&lt;&gt;0,$Z$2&lt;&gt;0,DATE(YEAR(Z786),MONTH(Z786),DAY(Z786))&gt;=$Y$2,(DATE(YEAR(Z786),MONTH(Z786),DAY(Z786))&lt;=$Z$2)),1,0)),
IF(AND($Y$2=0,$Z$2=0,DATE(YEAR(Z786),MONTH(Z786),DAY(Z786))&gt;=$O$6,(DATE(YEAR(Z786),MONTH(Z786),DAY(Z786))&lt;=$O$3),INDEX(Projects!$A$1:$O$1000,MATCH(Y786,Projects!$A$1:$A$1000,0),MATCH("Groupe",Projects!$A$1:$O$1,0))=$A$2),1,
IF(AND($Y$2&lt;&gt;0,$Z$2&lt;&gt;0,DATE(YEAR(Z786),MONTH(Z786),DAY(Z786))&gt;=$Y$2,(DATE(YEAR(Z786),MONTH(Z786),DAY(Z786))&lt;=$Z$2),INDEX(Projects!$A$1:$O$1000,MATCH(Y786,Projects!$A$1:$A$1000,0),MATCH("Groupe",Projects!$A$1:$O$1,0))=$A$2),1,0)))</f>
      </c>
      <c r="AB786" s="47" t="str">
        <f>IF(AA786&lt;&gt;0,SUM($AA$4:AA786),0)</f>
      </c>
      <c r="AC786" s="1"/>
      <c r="AD786" s="17"/>
      <c r="AF786" t="str">
        <f>Projects!A784</f>
      </c>
      <c r="AG786" s="1" t="str">
        <f>Projects!D784</f>
      </c>
      <c r="AH786" s="47" t="str">
        <f>IF($A$2="Tous",
IF(AND($AF$2=0,$AG$2=0,DATE(YEAR(AG786),MONTH(AG786),DAY(AG786))&gt;=$O$6,(DATE(YEAR(AG786),MONTH(AG786),DAY(AG786))&lt;=$O$3)),1,
IF(AND($AF$2&lt;&gt;0,$AG$2&lt;&gt;0,DATE(YEAR(AG786),MONTH(AG786),DAY(AG786))&gt;=$AF$2,(DATE(YEAR(AG786),MONTH(AG786),DAY(AG786))&lt;=$AG$2)),1,0)),
IF(AND($AF$2=0,$AG$2=0,DATE(YEAR(AG786),MONTH(AG786),DAY(AG786))&gt;=$O$6,(DATE(YEAR(AG786),MONTH(AG786),DAY(AG786))&lt;=$O$3),INDEX(Projects!$A$1:$O$1000,MATCH(AF786,Projects!$A$1:$A$1000,0),MATCH("Groupe",Projects!$A$1:$O$1,0))=$A$2),1,
IF(AND($AF$2&lt;&gt;0,$AG$2&lt;&gt;0,DATE(YEAR(AG786),MONTH(AG786),DAY(AG786))&gt;=$AF$2,(DATE(YEAR(AG786),MONTH(AG786),DAY(AG786))&lt;=$AG$2),INDEX(Projects!$A$1:$O$1000,MATCH(AF786,Projects!$A$1:$A$1000,0),MATCH("Groupe",Projects!$A$1:$O$1,0))=$A$2),1,0)))</f>
      </c>
      <c r="AI786" s="47" t="str">
        <f>IF(AH786&lt;&gt;0,SUM($AH$4:AH786),0)</f>
      </c>
      <c r="AJ786" s="1"/>
      <c r="AK786" s="17"/>
      <c r="AM786" t="str">
        <f>Potentials!A784</f>
      </c>
      <c r="AN786" s="1" t="str">
        <f>Potentials!L784</f>
      </c>
      <c r="AO786" s="47" t="str">
        <f>IF(INDEX(Potentials!$A$1:$O$1000,MATCH(R786,Potentials!$A$1:$A$1000,0),MATCH("Origine setup",Potentials!$A$1:$O$1,0))&lt;&gt;"",0,
IF($A$2="Tous",
IF(AND($AM$2=0,$AN$2=0,DATE(YEAR(AN786),MONTH(AN786),DAY(AN786))&gt;=$O$6,(DATE(YEAR(AN786),MONTH(AN786),DAY(AN786))&lt;=$O$3),INDEX(Potentials!$A$1:$O$10000,MATCH(AM786,Potentials!$A$1:$A$1000,0),MATCH("Statut",Potentials!$A$1:$O$1,0))="9 -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IF(AND($AM$2&lt;&gt;0,$AN$2&lt;&gt;0,DATE(YEAR(AN786),MONTH(AN786),DAY(AN786))&gt;=$AM$2,(DATE(YEAR(AN786),MONTH(AN786),DAY(AN786))&lt;=$AN$2),INDEX(Potentials!$A$1:$O$10000,MATCH(AM786,Potentials!$A$1:$A$1000,0),MATCH("Statut",Potentials!$A$1:$O$1,0))="9 - Perdu"),1,0)),
IF(AND($AM$2=0,$AN$2=0,DATE(YEAR(AN786),MONTH(AN786),DAY(AN786))&gt;=$O$6,(DATE(YEAR(AN786),MONTH(AN786),DAY(AN786))&lt;=$O$3),INDEX(Potentials!$A$1:$O$1000,MATCH(AM786,Potentials!$A$1:$A$1000,0),MATCH("Groupe",Potentials!$A$1:$O$1,0))=$A$2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,MATCH(AM786,Potentials!$A$1:$A$1000,0),MATCH("Groupe",Potentials!$A$1:$O$1,0))=$A$2,INDEX(Potentials!$A$1:$O$10000,MATCH(AM786,Potentials!$A$1:$A$1000,0),MATCH("Statut",Potentials!$A$1:$O$1,0))="9 - Perdu"),1,0))))</f>
      </c>
      <c r="AP786" s="47" t="str">
        <f>IF(AO786&lt;&gt;0,SUM($AO$4:AO786),0)</f>
      </c>
      <c r="AQ786" s="1"/>
      <c r="AR786" s="17"/>
      <c r="AT786" t="str">
        <f>IF(COUNTIF($AT$4:AT785,Potentials!B784)&gt;0,"",Potentials!B784)</f>
      </c>
      <c r="AU786" s="2" t="str">
        <f t="array" ref="AU786" aca="1" ca="1">IF($A$2="Tous",SUMPRODUCT((Potentials!$F$2:$F$2000)*(Potentials!$B$2:$B$2000=AT786)*(Potentials!$E$2:$E$2000&lt;&gt;"8 - Gagne")*(Potentials!$E$2:$E$2000&lt;&gt;"9 - Perdu")*(Potentials!$E$2:$E$2000&lt;&gt;"10 - Gele"))
+SUMPRODUCT((Potentials!$F$2:$F$2000=0)*(Potentials!$B$2:$B$2000=AT786)*(Potentials!$D$2:$D$2000)*(Potentials!$E$2:$E$2000&lt;&gt;"8 - Gagne")*(Potentials!$E$2:$E$2000&lt;&gt;"9 - Perdu")*(Potentials!$E$2:$E$2000&lt;&gt;"10 - Gele")),
SUMPRODUCT((Potentials!$F$2:$F$2000)*(Potentials!$B$2:$B$2000=AT786)*(Potentials!$E$2:$E$2000&lt;&gt;"8 - Gagne")*(Potentials!$E$2:$E$2000&lt;&gt;"9 - Perdu")*(Potentials!$E$2:$E$2000&lt;&gt;"10 - Gele")*(Potentials!$O$2:$O$2000=$A$2))
+SUMPRODUCT((Potentials!$F$2:$F$2000=0)*(Potentials!$B$2:$B$2000=AT786)*(Potentials!$D$2:$D$2000)*(Potentials!$E$2:$E$2000&lt;&gt;"8 - Gagne")*(Potentials!$E$2:$E$2000&lt;&gt;"9 - Perdu")*(Potentials!$E$2:$E$2000&lt;&gt;"10 - Gele")*(Potentials!$O$2:$O$2000=$A$2)))</f>
      </c>
      <c r="BA786" t="str">
        <f>Potentials!A784</f>
      </c>
      <c r="BB786" s="2" t="str">
        <f t="array" ref="BB786" aca="1" ca="1">IF($A$2="Tous",SUMPRODUCT((Potentials!$F$2:$F$2000)*(Potentials!$A$2:$A$2000=BA786)*(Potentials!$E$2:$E$2000&lt;&gt;"8 - Gagne")*(Potentials!$E$2:$E$2000&lt;&gt;"9 - Perdu")*(Potentials!$E$2:$E$2000&lt;&gt;"10 - Gele"))
+SUMPRODUCT((Potentials!$F$2:$F$2000=0)*(Potentials!$A$2:$A$2000=BA786)*(Potentials!$D$2:$D$2000)*(Potentials!$E$2:$E$2000&lt;&gt;"8 - Gagne")*(Potentials!$E$2:$E$2000&lt;&gt;"9 - Perdu")*(Potentials!$E$2:$E$2000&lt;&gt;"10 - Gele")),
SUMPRODUCT((Potentials!$F$2:$F$2000)*(Potentials!$A$2:$A$2000=BA786)*(Potentials!$E$2:$E$2000&lt;&gt;"8 - Gagne")*(Potentials!$E$2:$E$2000&lt;&gt;"9 - Perdu")*(Potentials!$E$2:$E$2000&lt;&gt;"10 - Gele")*(Potentials!$O$2:$O$2000=$A$2))
+SUMPRODUCT((Potentials!$F$2:$F$2000=0)*(Potentials!$A$2:$A$2000=BA786)*(Potentials!$D$2:$D$2000)*(Potentials!$E$2:$E$2000&lt;&gt;"8 - Gagne")*(Potentials!$E$2:$E$2000&lt;&gt;"9 - Perdu")*(Potentials!$E$2:$E$2000&lt;&gt;"10 - Gele")*(Potentials!$O$2:$O$2000=$A$2)))</f>
      </c>
    </row>
    <row r="787" spans="1:113">
      <c r="R787" t="str">
        <f>Potentials!A785</f>
      </c>
      <c r="S787" s="1" t="str">
        <f>Potentials!M785</f>
      </c>
      <c r="T787" s="47" t="str">
        <f>IF(INDEX(Potentials!$A$1:$O$1000,MATCH(R787,Potentials!$A$1:$A$1000,0),MATCH("Origine setup",Potentials!$A$1:$O$1,0))&lt;&gt;"",0,
IF($A$2="Tous",
IF(AND($R$2=0,$S$2=0,DATE(YEAR(S787),MONTH(S787),DAY(S787))&gt;=$O$6,(DATE(YEAR(S787),MONTH(S787),DAY(S787))&lt;=$O$3),LEFT(R787,3)="PRA"),1,
IF(AND($R$2&lt;&gt;0,$S$2&lt;&gt;0,DATE(YEAR(S787),MONTH(S787),DAY(S787))&gt;=$R$2,(DATE(YEAR(S787),MONTH(S787),DAY(S787))&lt;=$S$2),LEFT(R787,3)="PRA"),1,0)),
IF(AND($R$2=0,$S$2=0,DATE(YEAR(S787),MONTH(S787),DAY(S787))&gt;=$O$6,(DATE(YEAR(S787),MONTH(S787),DAY(S787))&lt;=$O$3),INDEX(Potentials!$A$1:$O$1000,MATCH(R787,Potentials!$A$1:$A$1000,0),MATCH("Groupe",Potentials!$A$1:$O$1,0))=$A$2,LEFT(R787,3)="PRA"),1,
IF(AND($R$2&lt;&gt;0,$S$2&lt;&gt;0,DATE(YEAR(S787),MONTH(S787),DAY(S787))&gt;=$R$2,(DATE(YEAR(S787),MONTH(S787),DAY(S787))&lt;=$S$2),INDEX(Potentials!$A$1:$O$1000,MATCH(R787,Potentials!$A$1:$A$1000,0),MATCH("Groupe",Potentials!$A$1:$O$1,0))=$A$2,LEFT(R787,3)="PRA"),1,0))))</f>
      </c>
      <c r="U787" s="47" t="str">
        <f>IF(T787&lt;&gt;0,SUM($T$4:T787),0)</f>
      </c>
      <c r="V787" s="1"/>
      <c r="W787" s="17"/>
      <c r="Y787" t="str">
        <f>Projects!A785</f>
      </c>
      <c r="Z787" s="1" t="str">
        <f>Projects!I785</f>
      </c>
      <c r="AA787" s="47" t="str">
        <f>IF($A$2="Tous",
IF(AND($Y$2=0,$Z$2=0,DATE(YEAR(Z787),MONTH(Z787),DAY(Z787))&gt;=$O$6,(DATE(YEAR(Z787),MONTH(Z787),DAY(Z787))&lt;=$O$3)),1,
IF(AND($Y$2&lt;&gt;0,$Z$2&lt;&gt;0,DATE(YEAR(Z787),MONTH(Z787),DAY(Z787))&gt;=$Y$2,(DATE(YEAR(Z787),MONTH(Z787),DAY(Z787))&lt;=$Z$2)),1,0)),
IF(AND($Y$2=0,$Z$2=0,DATE(YEAR(Z787),MONTH(Z787),DAY(Z787))&gt;=$O$6,(DATE(YEAR(Z787),MONTH(Z787),DAY(Z787))&lt;=$O$3),INDEX(Projects!$A$1:$O$1000,MATCH(Y787,Projects!$A$1:$A$1000,0),MATCH("Groupe",Projects!$A$1:$O$1,0))=$A$2),1,
IF(AND($Y$2&lt;&gt;0,$Z$2&lt;&gt;0,DATE(YEAR(Z787),MONTH(Z787),DAY(Z787))&gt;=$Y$2,(DATE(YEAR(Z787),MONTH(Z787),DAY(Z787))&lt;=$Z$2),INDEX(Projects!$A$1:$O$1000,MATCH(Y787,Projects!$A$1:$A$1000,0),MATCH("Groupe",Projects!$A$1:$O$1,0))=$A$2),1,0)))</f>
      </c>
      <c r="AB787" s="47" t="str">
        <f>IF(AA787&lt;&gt;0,SUM($AA$4:AA787),0)</f>
      </c>
      <c r="AC787" s="1"/>
      <c r="AD787" s="17"/>
      <c r="AF787" t="str">
        <f>Projects!A785</f>
      </c>
      <c r="AG787" s="1" t="str">
        <f>Projects!D785</f>
      </c>
      <c r="AH787" s="47" t="str">
        <f>IF($A$2="Tous",
IF(AND($AF$2=0,$AG$2=0,DATE(YEAR(AG787),MONTH(AG787),DAY(AG787))&gt;=$O$6,(DATE(YEAR(AG787),MONTH(AG787),DAY(AG787))&lt;=$O$3)),1,
IF(AND($AF$2&lt;&gt;0,$AG$2&lt;&gt;0,DATE(YEAR(AG787),MONTH(AG787),DAY(AG787))&gt;=$AF$2,(DATE(YEAR(AG787),MONTH(AG787),DAY(AG787))&lt;=$AG$2)),1,0)),
IF(AND($AF$2=0,$AG$2=0,DATE(YEAR(AG787),MONTH(AG787),DAY(AG787))&gt;=$O$6,(DATE(YEAR(AG787),MONTH(AG787),DAY(AG787))&lt;=$O$3),INDEX(Projects!$A$1:$O$1000,MATCH(AF787,Projects!$A$1:$A$1000,0),MATCH("Groupe",Projects!$A$1:$O$1,0))=$A$2),1,
IF(AND($AF$2&lt;&gt;0,$AG$2&lt;&gt;0,DATE(YEAR(AG787),MONTH(AG787),DAY(AG787))&gt;=$AF$2,(DATE(YEAR(AG787),MONTH(AG787),DAY(AG787))&lt;=$AG$2),INDEX(Projects!$A$1:$O$1000,MATCH(AF787,Projects!$A$1:$A$1000,0),MATCH("Groupe",Projects!$A$1:$O$1,0))=$A$2),1,0)))</f>
      </c>
      <c r="AI787" s="47" t="str">
        <f>IF(AH787&lt;&gt;0,SUM($AH$4:AH787),0)</f>
      </c>
      <c r="AJ787" s="1"/>
      <c r="AK787" s="17"/>
      <c r="AM787" t="str">
        <f>Potentials!A785</f>
      </c>
      <c r="AN787" s="1" t="str">
        <f>Potentials!L785</f>
      </c>
      <c r="AO787" s="47" t="str">
        <f>IF(INDEX(Potentials!$A$1:$O$1000,MATCH(R787,Potentials!$A$1:$A$1000,0),MATCH("Origine setup",Potentials!$A$1:$O$1,0))&lt;&gt;"",0,
IF($A$2="Tous",
IF(AND($AM$2=0,$AN$2=0,DATE(YEAR(AN787),MONTH(AN787),DAY(AN787))&gt;=$O$6,(DATE(YEAR(AN787),MONTH(AN787),DAY(AN787))&lt;=$O$3),INDEX(Potentials!$A$1:$O$10000,MATCH(AM787,Potentials!$A$1:$A$1000,0),MATCH("Statut",Potentials!$A$1:$O$1,0))="9 -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IF(AND($AM$2&lt;&gt;0,$AN$2&lt;&gt;0,DATE(YEAR(AN787),MONTH(AN787),DAY(AN787))&gt;=$AM$2,(DATE(YEAR(AN787),MONTH(AN787),DAY(AN787))&lt;=$AN$2),INDEX(Potentials!$A$1:$O$10000,MATCH(AM787,Potentials!$A$1:$A$1000,0),MATCH("Statut",Potentials!$A$1:$O$1,0))="9 - Perdu"),1,0)),
IF(AND($AM$2=0,$AN$2=0,DATE(YEAR(AN787),MONTH(AN787),DAY(AN787))&gt;=$O$6,(DATE(YEAR(AN787),MONTH(AN787),DAY(AN787))&lt;=$O$3),INDEX(Potentials!$A$1:$O$1000,MATCH(AM787,Potentials!$A$1:$A$1000,0),MATCH("Groupe",Potentials!$A$1:$O$1,0))=$A$2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,MATCH(AM787,Potentials!$A$1:$A$1000,0),MATCH("Groupe",Potentials!$A$1:$O$1,0))=$A$2,INDEX(Potentials!$A$1:$O$10000,MATCH(AM787,Potentials!$A$1:$A$1000,0),MATCH("Statut",Potentials!$A$1:$O$1,0))="9 - Perdu"),1,0))))</f>
      </c>
      <c r="AP787" s="47" t="str">
        <f>IF(AO787&lt;&gt;0,SUM($AO$4:AO787),0)</f>
      </c>
      <c r="AQ787" s="1"/>
      <c r="AR787" s="17"/>
      <c r="AT787" t="str">
        <f>IF(COUNTIF($AT$4:AT786,Potentials!B785)&gt;0,"",Potentials!B785)</f>
      </c>
      <c r="AU787" s="2" t="str">
        <f t="array" ref="AU787" aca="1" ca="1">IF($A$2="Tous",SUMPRODUCT((Potentials!$F$2:$F$2000)*(Potentials!$B$2:$B$2000=AT787)*(Potentials!$E$2:$E$2000&lt;&gt;"8 - Gagne")*(Potentials!$E$2:$E$2000&lt;&gt;"9 - Perdu")*(Potentials!$E$2:$E$2000&lt;&gt;"10 - Gele"))
+SUMPRODUCT((Potentials!$F$2:$F$2000=0)*(Potentials!$B$2:$B$2000=AT787)*(Potentials!$D$2:$D$2000)*(Potentials!$E$2:$E$2000&lt;&gt;"8 - Gagne")*(Potentials!$E$2:$E$2000&lt;&gt;"9 - Perdu")*(Potentials!$E$2:$E$2000&lt;&gt;"10 - Gele")),
SUMPRODUCT((Potentials!$F$2:$F$2000)*(Potentials!$B$2:$B$2000=AT787)*(Potentials!$E$2:$E$2000&lt;&gt;"8 - Gagne")*(Potentials!$E$2:$E$2000&lt;&gt;"9 - Perdu")*(Potentials!$E$2:$E$2000&lt;&gt;"10 - Gele")*(Potentials!$O$2:$O$2000=$A$2))
+SUMPRODUCT((Potentials!$F$2:$F$2000=0)*(Potentials!$B$2:$B$2000=AT787)*(Potentials!$D$2:$D$2000)*(Potentials!$E$2:$E$2000&lt;&gt;"8 - Gagne")*(Potentials!$E$2:$E$2000&lt;&gt;"9 - Perdu")*(Potentials!$E$2:$E$2000&lt;&gt;"10 - Gele")*(Potentials!$O$2:$O$2000=$A$2)))</f>
      </c>
      <c r="BA787" t="str">
        <f>Potentials!A785</f>
      </c>
      <c r="BB787" s="2" t="str">
        <f t="array" ref="BB787" aca="1" ca="1">IF($A$2="Tous",SUMPRODUCT((Potentials!$F$2:$F$2000)*(Potentials!$A$2:$A$2000=BA787)*(Potentials!$E$2:$E$2000&lt;&gt;"8 - Gagne")*(Potentials!$E$2:$E$2000&lt;&gt;"9 - Perdu")*(Potentials!$E$2:$E$2000&lt;&gt;"10 - Gele"))
+SUMPRODUCT((Potentials!$F$2:$F$2000=0)*(Potentials!$A$2:$A$2000=BA787)*(Potentials!$D$2:$D$2000)*(Potentials!$E$2:$E$2000&lt;&gt;"8 - Gagne")*(Potentials!$E$2:$E$2000&lt;&gt;"9 - Perdu")*(Potentials!$E$2:$E$2000&lt;&gt;"10 - Gele")),
SUMPRODUCT((Potentials!$F$2:$F$2000)*(Potentials!$A$2:$A$2000=BA787)*(Potentials!$E$2:$E$2000&lt;&gt;"8 - Gagne")*(Potentials!$E$2:$E$2000&lt;&gt;"9 - Perdu")*(Potentials!$E$2:$E$2000&lt;&gt;"10 - Gele")*(Potentials!$O$2:$O$2000=$A$2))
+SUMPRODUCT((Potentials!$F$2:$F$2000=0)*(Potentials!$A$2:$A$2000=BA787)*(Potentials!$D$2:$D$2000)*(Potentials!$E$2:$E$2000&lt;&gt;"8 - Gagne")*(Potentials!$E$2:$E$2000&lt;&gt;"9 - Perdu")*(Potentials!$E$2:$E$2000&lt;&gt;"10 - Gele")*(Potentials!$O$2:$O$2000=$A$2)))</f>
      </c>
    </row>
    <row r="788" spans="1:113">
      <c r="R788" t="str">
        <f>Potentials!A786</f>
      </c>
      <c r="S788" s="1" t="str">
        <f>Potentials!M786</f>
      </c>
      <c r="T788" s="47" t="str">
        <f>IF(INDEX(Potentials!$A$1:$O$1000,MATCH(R788,Potentials!$A$1:$A$1000,0),MATCH("Origine setup",Potentials!$A$1:$O$1,0))&lt;&gt;"",0,
IF($A$2="Tous",
IF(AND($R$2=0,$S$2=0,DATE(YEAR(S788),MONTH(S788),DAY(S788))&gt;=$O$6,(DATE(YEAR(S788),MONTH(S788),DAY(S788))&lt;=$O$3),LEFT(R788,3)="PRA"),1,
IF(AND($R$2&lt;&gt;0,$S$2&lt;&gt;0,DATE(YEAR(S788),MONTH(S788),DAY(S788))&gt;=$R$2,(DATE(YEAR(S788),MONTH(S788),DAY(S788))&lt;=$S$2),LEFT(R788,3)="PRA"),1,0)),
IF(AND($R$2=0,$S$2=0,DATE(YEAR(S788),MONTH(S788),DAY(S788))&gt;=$O$6,(DATE(YEAR(S788),MONTH(S788),DAY(S788))&lt;=$O$3),INDEX(Potentials!$A$1:$O$1000,MATCH(R788,Potentials!$A$1:$A$1000,0),MATCH("Groupe",Potentials!$A$1:$O$1,0))=$A$2,LEFT(R788,3)="PRA"),1,
IF(AND($R$2&lt;&gt;0,$S$2&lt;&gt;0,DATE(YEAR(S788),MONTH(S788),DAY(S788))&gt;=$R$2,(DATE(YEAR(S788),MONTH(S788),DAY(S788))&lt;=$S$2),INDEX(Potentials!$A$1:$O$1000,MATCH(R788,Potentials!$A$1:$A$1000,0),MATCH("Groupe",Potentials!$A$1:$O$1,0))=$A$2,LEFT(R788,3)="PRA"),1,0))))</f>
      </c>
      <c r="U788" s="47" t="str">
        <f>IF(T788&lt;&gt;0,SUM($T$4:T788),0)</f>
      </c>
      <c r="V788" s="1"/>
      <c r="W788" s="17"/>
      <c r="Y788" t="str">
        <f>Projects!A786</f>
      </c>
      <c r="Z788" s="1" t="str">
        <f>Projects!I786</f>
      </c>
      <c r="AA788" s="47" t="str">
        <f>IF($A$2="Tous",
IF(AND($Y$2=0,$Z$2=0,DATE(YEAR(Z788),MONTH(Z788),DAY(Z788))&gt;=$O$6,(DATE(YEAR(Z788),MONTH(Z788),DAY(Z788))&lt;=$O$3)),1,
IF(AND($Y$2&lt;&gt;0,$Z$2&lt;&gt;0,DATE(YEAR(Z788),MONTH(Z788),DAY(Z788))&gt;=$Y$2,(DATE(YEAR(Z788),MONTH(Z788),DAY(Z788))&lt;=$Z$2)),1,0)),
IF(AND($Y$2=0,$Z$2=0,DATE(YEAR(Z788),MONTH(Z788),DAY(Z788))&gt;=$O$6,(DATE(YEAR(Z788),MONTH(Z788),DAY(Z788))&lt;=$O$3),INDEX(Projects!$A$1:$O$1000,MATCH(Y788,Projects!$A$1:$A$1000,0),MATCH("Groupe",Projects!$A$1:$O$1,0))=$A$2),1,
IF(AND($Y$2&lt;&gt;0,$Z$2&lt;&gt;0,DATE(YEAR(Z788),MONTH(Z788),DAY(Z788))&gt;=$Y$2,(DATE(YEAR(Z788),MONTH(Z788),DAY(Z788))&lt;=$Z$2),INDEX(Projects!$A$1:$O$1000,MATCH(Y788,Projects!$A$1:$A$1000,0),MATCH("Groupe",Projects!$A$1:$O$1,0))=$A$2),1,0)))</f>
      </c>
      <c r="AB788" s="47" t="str">
        <f>IF(AA788&lt;&gt;0,SUM($AA$4:AA788),0)</f>
      </c>
      <c r="AC788" s="1"/>
      <c r="AD788" s="17"/>
      <c r="AF788" t="str">
        <f>Projects!A786</f>
      </c>
      <c r="AG788" s="1" t="str">
        <f>Projects!D786</f>
      </c>
      <c r="AH788" s="47" t="str">
        <f>IF($A$2="Tous",
IF(AND($AF$2=0,$AG$2=0,DATE(YEAR(AG788),MONTH(AG788),DAY(AG788))&gt;=$O$6,(DATE(YEAR(AG788),MONTH(AG788),DAY(AG788))&lt;=$O$3)),1,
IF(AND($AF$2&lt;&gt;0,$AG$2&lt;&gt;0,DATE(YEAR(AG788),MONTH(AG788),DAY(AG788))&gt;=$AF$2,(DATE(YEAR(AG788),MONTH(AG788),DAY(AG788))&lt;=$AG$2)),1,0)),
IF(AND($AF$2=0,$AG$2=0,DATE(YEAR(AG788),MONTH(AG788),DAY(AG788))&gt;=$O$6,(DATE(YEAR(AG788),MONTH(AG788),DAY(AG788))&lt;=$O$3),INDEX(Projects!$A$1:$O$1000,MATCH(AF788,Projects!$A$1:$A$1000,0),MATCH("Groupe",Projects!$A$1:$O$1,0))=$A$2),1,
IF(AND($AF$2&lt;&gt;0,$AG$2&lt;&gt;0,DATE(YEAR(AG788),MONTH(AG788),DAY(AG788))&gt;=$AF$2,(DATE(YEAR(AG788),MONTH(AG788),DAY(AG788))&lt;=$AG$2),INDEX(Projects!$A$1:$O$1000,MATCH(AF788,Projects!$A$1:$A$1000,0),MATCH("Groupe",Projects!$A$1:$O$1,0))=$A$2),1,0)))</f>
      </c>
      <c r="AI788" s="47" t="str">
        <f>IF(AH788&lt;&gt;0,SUM($AH$4:AH788),0)</f>
      </c>
      <c r="AJ788" s="1"/>
      <c r="AK788" s="17"/>
      <c r="AM788" t="str">
        <f>Potentials!A786</f>
      </c>
      <c r="AN788" s="1" t="str">
        <f>Potentials!L786</f>
      </c>
      <c r="AO788" s="47" t="str">
        <f>IF(INDEX(Potentials!$A$1:$O$1000,MATCH(R788,Potentials!$A$1:$A$1000,0),MATCH("Origine setup",Potentials!$A$1:$O$1,0))&lt;&gt;"",0,
IF($A$2="Tous",
IF(AND($AM$2=0,$AN$2=0,DATE(YEAR(AN788),MONTH(AN788),DAY(AN788))&gt;=$O$6,(DATE(YEAR(AN788),MONTH(AN788),DAY(AN788))&lt;=$O$3),INDEX(Potentials!$A$1:$O$10000,MATCH(AM788,Potentials!$A$1:$A$1000,0),MATCH("Statut",Potentials!$A$1:$O$1,0))="9 -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IF(AND($AM$2&lt;&gt;0,$AN$2&lt;&gt;0,DATE(YEAR(AN788),MONTH(AN788),DAY(AN788))&gt;=$AM$2,(DATE(YEAR(AN788),MONTH(AN788),DAY(AN788))&lt;=$AN$2),INDEX(Potentials!$A$1:$O$10000,MATCH(AM788,Potentials!$A$1:$A$1000,0),MATCH("Statut",Potentials!$A$1:$O$1,0))="9 - Perdu"),1,0)),
IF(AND($AM$2=0,$AN$2=0,DATE(YEAR(AN788),MONTH(AN788),DAY(AN788))&gt;=$O$6,(DATE(YEAR(AN788),MONTH(AN788),DAY(AN788))&lt;=$O$3),INDEX(Potentials!$A$1:$O$1000,MATCH(AM788,Potentials!$A$1:$A$1000,0),MATCH("Groupe",Potentials!$A$1:$O$1,0))=$A$2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,MATCH(AM788,Potentials!$A$1:$A$1000,0),MATCH("Groupe",Potentials!$A$1:$O$1,0))=$A$2,INDEX(Potentials!$A$1:$O$10000,MATCH(AM788,Potentials!$A$1:$A$1000,0),MATCH("Statut",Potentials!$A$1:$O$1,0))="9 - Perdu"),1,0))))</f>
      </c>
      <c r="AP788" s="47" t="str">
        <f>IF(AO788&lt;&gt;0,SUM($AO$4:AO788),0)</f>
      </c>
      <c r="AQ788" s="1"/>
      <c r="AR788" s="17"/>
      <c r="AT788" t="str">
        <f>IF(COUNTIF($AT$4:AT787,Potentials!B786)&gt;0,"",Potentials!B786)</f>
      </c>
      <c r="AU788" s="2" t="str">
        <f t="array" ref="AU788" aca="1" ca="1">IF($A$2="Tous",SUMPRODUCT((Potentials!$F$2:$F$2000)*(Potentials!$B$2:$B$2000=AT788)*(Potentials!$E$2:$E$2000&lt;&gt;"8 - Gagne")*(Potentials!$E$2:$E$2000&lt;&gt;"9 - Perdu")*(Potentials!$E$2:$E$2000&lt;&gt;"10 - Gele"))
+SUMPRODUCT((Potentials!$F$2:$F$2000=0)*(Potentials!$B$2:$B$2000=AT788)*(Potentials!$D$2:$D$2000)*(Potentials!$E$2:$E$2000&lt;&gt;"8 - Gagne")*(Potentials!$E$2:$E$2000&lt;&gt;"9 - Perdu")*(Potentials!$E$2:$E$2000&lt;&gt;"10 - Gele")),
SUMPRODUCT((Potentials!$F$2:$F$2000)*(Potentials!$B$2:$B$2000=AT788)*(Potentials!$E$2:$E$2000&lt;&gt;"8 - Gagne")*(Potentials!$E$2:$E$2000&lt;&gt;"9 - Perdu")*(Potentials!$E$2:$E$2000&lt;&gt;"10 - Gele")*(Potentials!$O$2:$O$2000=$A$2))
+SUMPRODUCT((Potentials!$F$2:$F$2000=0)*(Potentials!$B$2:$B$2000=AT788)*(Potentials!$D$2:$D$2000)*(Potentials!$E$2:$E$2000&lt;&gt;"8 - Gagne")*(Potentials!$E$2:$E$2000&lt;&gt;"9 - Perdu")*(Potentials!$E$2:$E$2000&lt;&gt;"10 - Gele")*(Potentials!$O$2:$O$2000=$A$2)))</f>
      </c>
      <c r="BA788" t="str">
        <f>Potentials!A786</f>
      </c>
      <c r="BB788" s="2" t="str">
        <f t="array" ref="BB788" aca="1" ca="1">IF($A$2="Tous",SUMPRODUCT((Potentials!$F$2:$F$2000)*(Potentials!$A$2:$A$2000=BA788)*(Potentials!$E$2:$E$2000&lt;&gt;"8 - Gagne")*(Potentials!$E$2:$E$2000&lt;&gt;"9 - Perdu")*(Potentials!$E$2:$E$2000&lt;&gt;"10 - Gele"))
+SUMPRODUCT((Potentials!$F$2:$F$2000=0)*(Potentials!$A$2:$A$2000=BA788)*(Potentials!$D$2:$D$2000)*(Potentials!$E$2:$E$2000&lt;&gt;"8 - Gagne")*(Potentials!$E$2:$E$2000&lt;&gt;"9 - Perdu")*(Potentials!$E$2:$E$2000&lt;&gt;"10 - Gele")),
SUMPRODUCT((Potentials!$F$2:$F$2000)*(Potentials!$A$2:$A$2000=BA788)*(Potentials!$E$2:$E$2000&lt;&gt;"8 - Gagne")*(Potentials!$E$2:$E$2000&lt;&gt;"9 - Perdu")*(Potentials!$E$2:$E$2000&lt;&gt;"10 - Gele")*(Potentials!$O$2:$O$2000=$A$2))
+SUMPRODUCT((Potentials!$F$2:$F$2000=0)*(Potentials!$A$2:$A$2000=BA788)*(Potentials!$D$2:$D$2000)*(Potentials!$E$2:$E$2000&lt;&gt;"8 - Gagne")*(Potentials!$E$2:$E$2000&lt;&gt;"9 - Perdu")*(Potentials!$E$2:$E$2000&lt;&gt;"10 - Gele")*(Potentials!$O$2:$O$2000=$A$2)))</f>
      </c>
    </row>
    <row r="789" spans="1:113">
      <c r="R789" t="str">
        <f>Potentials!A787</f>
      </c>
      <c r="S789" s="1" t="str">
        <f>Potentials!M787</f>
      </c>
      <c r="T789" s="47" t="str">
        <f>IF(INDEX(Potentials!$A$1:$O$1000,MATCH(R789,Potentials!$A$1:$A$1000,0),MATCH("Origine setup",Potentials!$A$1:$O$1,0))&lt;&gt;"",0,
IF($A$2="Tous",
IF(AND($R$2=0,$S$2=0,DATE(YEAR(S789),MONTH(S789),DAY(S789))&gt;=$O$6,(DATE(YEAR(S789),MONTH(S789),DAY(S789))&lt;=$O$3),LEFT(R789,3)="PRA"),1,
IF(AND($R$2&lt;&gt;0,$S$2&lt;&gt;0,DATE(YEAR(S789),MONTH(S789),DAY(S789))&gt;=$R$2,(DATE(YEAR(S789),MONTH(S789),DAY(S789))&lt;=$S$2),LEFT(R789,3)="PRA"),1,0)),
IF(AND($R$2=0,$S$2=0,DATE(YEAR(S789),MONTH(S789),DAY(S789))&gt;=$O$6,(DATE(YEAR(S789),MONTH(S789),DAY(S789))&lt;=$O$3),INDEX(Potentials!$A$1:$O$1000,MATCH(R789,Potentials!$A$1:$A$1000,0),MATCH("Groupe",Potentials!$A$1:$O$1,0))=$A$2,LEFT(R789,3)="PRA"),1,
IF(AND($R$2&lt;&gt;0,$S$2&lt;&gt;0,DATE(YEAR(S789),MONTH(S789),DAY(S789))&gt;=$R$2,(DATE(YEAR(S789),MONTH(S789),DAY(S789))&lt;=$S$2),INDEX(Potentials!$A$1:$O$1000,MATCH(R789,Potentials!$A$1:$A$1000,0),MATCH("Groupe",Potentials!$A$1:$O$1,0))=$A$2,LEFT(R789,3)="PRA"),1,0))))</f>
      </c>
      <c r="U789" s="47" t="str">
        <f>IF(T789&lt;&gt;0,SUM($T$4:T789),0)</f>
      </c>
      <c r="V789" s="1"/>
      <c r="W789" s="17"/>
      <c r="Y789" t="str">
        <f>Projects!A787</f>
      </c>
      <c r="Z789" s="1" t="str">
        <f>Projects!I787</f>
      </c>
      <c r="AA789" s="47" t="str">
        <f>IF($A$2="Tous",
IF(AND($Y$2=0,$Z$2=0,DATE(YEAR(Z789),MONTH(Z789),DAY(Z789))&gt;=$O$6,(DATE(YEAR(Z789),MONTH(Z789),DAY(Z789))&lt;=$O$3)),1,
IF(AND($Y$2&lt;&gt;0,$Z$2&lt;&gt;0,DATE(YEAR(Z789),MONTH(Z789),DAY(Z789))&gt;=$Y$2,(DATE(YEAR(Z789),MONTH(Z789),DAY(Z789))&lt;=$Z$2)),1,0)),
IF(AND($Y$2=0,$Z$2=0,DATE(YEAR(Z789),MONTH(Z789),DAY(Z789))&gt;=$O$6,(DATE(YEAR(Z789),MONTH(Z789),DAY(Z789))&lt;=$O$3),INDEX(Projects!$A$1:$O$1000,MATCH(Y789,Projects!$A$1:$A$1000,0),MATCH("Groupe",Projects!$A$1:$O$1,0))=$A$2),1,
IF(AND($Y$2&lt;&gt;0,$Z$2&lt;&gt;0,DATE(YEAR(Z789),MONTH(Z789),DAY(Z789))&gt;=$Y$2,(DATE(YEAR(Z789),MONTH(Z789),DAY(Z789))&lt;=$Z$2),INDEX(Projects!$A$1:$O$1000,MATCH(Y789,Projects!$A$1:$A$1000,0),MATCH("Groupe",Projects!$A$1:$O$1,0))=$A$2),1,0)))</f>
      </c>
      <c r="AB789" s="47" t="str">
        <f>IF(AA789&lt;&gt;0,SUM($AA$4:AA789),0)</f>
      </c>
      <c r="AC789" s="1"/>
      <c r="AD789" s="17"/>
      <c r="AF789" t="str">
        <f>Projects!A787</f>
      </c>
      <c r="AG789" s="1" t="str">
        <f>Projects!D787</f>
      </c>
      <c r="AH789" s="47" t="str">
        <f>IF($A$2="Tous",
IF(AND($AF$2=0,$AG$2=0,DATE(YEAR(AG789),MONTH(AG789),DAY(AG789))&gt;=$O$6,(DATE(YEAR(AG789),MONTH(AG789),DAY(AG789))&lt;=$O$3)),1,
IF(AND($AF$2&lt;&gt;0,$AG$2&lt;&gt;0,DATE(YEAR(AG789),MONTH(AG789),DAY(AG789))&gt;=$AF$2,(DATE(YEAR(AG789),MONTH(AG789),DAY(AG789))&lt;=$AG$2)),1,0)),
IF(AND($AF$2=0,$AG$2=0,DATE(YEAR(AG789),MONTH(AG789),DAY(AG789))&gt;=$O$6,(DATE(YEAR(AG789),MONTH(AG789),DAY(AG789))&lt;=$O$3),INDEX(Projects!$A$1:$O$1000,MATCH(AF789,Projects!$A$1:$A$1000,0),MATCH("Groupe",Projects!$A$1:$O$1,0))=$A$2),1,
IF(AND($AF$2&lt;&gt;0,$AG$2&lt;&gt;0,DATE(YEAR(AG789),MONTH(AG789),DAY(AG789))&gt;=$AF$2,(DATE(YEAR(AG789),MONTH(AG789),DAY(AG789))&lt;=$AG$2),INDEX(Projects!$A$1:$O$1000,MATCH(AF789,Projects!$A$1:$A$1000,0),MATCH("Groupe",Projects!$A$1:$O$1,0))=$A$2),1,0)))</f>
      </c>
      <c r="AI789" s="47" t="str">
        <f>IF(AH789&lt;&gt;0,SUM($AH$4:AH789),0)</f>
      </c>
      <c r="AJ789" s="1"/>
      <c r="AK789" s="17"/>
      <c r="AM789" t="str">
        <f>Potentials!A787</f>
      </c>
      <c r="AN789" s="1" t="str">
        <f>Potentials!L787</f>
      </c>
      <c r="AO789" s="47" t="str">
        <f>IF(INDEX(Potentials!$A$1:$O$1000,MATCH(R789,Potentials!$A$1:$A$1000,0),MATCH("Origine setup",Potentials!$A$1:$O$1,0))&lt;&gt;"",0,
IF($A$2="Tous",
IF(AND($AM$2=0,$AN$2=0,DATE(YEAR(AN789),MONTH(AN789),DAY(AN789))&gt;=$O$6,(DATE(YEAR(AN789),MONTH(AN789),DAY(AN789))&lt;=$O$3),INDEX(Potentials!$A$1:$O$10000,MATCH(AM789,Potentials!$A$1:$A$1000,0),MATCH("Statut",Potentials!$A$1:$O$1,0))="9 -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IF(AND($AM$2&lt;&gt;0,$AN$2&lt;&gt;0,DATE(YEAR(AN789),MONTH(AN789),DAY(AN789))&gt;=$AM$2,(DATE(YEAR(AN789),MONTH(AN789),DAY(AN789))&lt;=$AN$2),INDEX(Potentials!$A$1:$O$10000,MATCH(AM789,Potentials!$A$1:$A$1000,0),MATCH("Statut",Potentials!$A$1:$O$1,0))="9 - Perdu"),1,0)),
IF(AND($AM$2=0,$AN$2=0,DATE(YEAR(AN789),MONTH(AN789),DAY(AN789))&gt;=$O$6,(DATE(YEAR(AN789),MONTH(AN789),DAY(AN789))&lt;=$O$3),INDEX(Potentials!$A$1:$O$1000,MATCH(AM789,Potentials!$A$1:$A$1000,0),MATCH("Groupe",Potentials!$A$1:$O$1,0))=$A$2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,MATCH(AM789,Potentials!$A$1:$A$1000,0),MATCH("Groupe",Potentials!$A$1:$O$1,0))=$A$2,INDEX(Potentials!$A$1:$O$10000,MATCH(AM789,Potentials!$A$1:$A$1000,0),MATCH("Statut",Potentials!$A$1:$O$1,0))="9 - Perdu"),1,0))))</f>
      </c>
      <c r="AP789" s="47" t="str">
        <f>IF(AO789&lt;&gt;0,SUM($AO$4:AO789),0)</f>
      </c>
      <c r="AQ789" s="1"/>
      <c r="AR789" s="17"/>
      <c r="AT789" t="str">
        <f>IF(COUNTIF($AT$4:AT788,Potentials!B787)&gt;0,"",Potentials!B787)</f>
      </c>
      <c r="AU789" s="2" t="str">
        <f t="array" ref="AU789" aca="1" ca="1">IF($A$2="Tous",SUMPRODUCT((Potentials!$F$2:$F$2000)*(Potentials!$B$2:$B$2000=AT789)*(Potentials!$E$2:$E$2000&lt;&gt;"8 - Gagne")*(Potentials!$E$2:$E$2000&lt;&gt;"9 - Perdu")*(Potentials!$E$2:$E$2000&lt;&gt;"10 - Gele"))
+SUMPRODUCT((Potentials!$F$2:$F$2000=0)*(Potentials!$B$2:$B$2000=AT789)*(Potentials!$D$2:$D$2000)*(Potentials!$E$2:$E$2000&lt;&gt;"8 - Gagne")*(Potentials!$E$2:$E$2000&lt;&gt;"9 - Perdu")*(Potentials!$E$2:$E$2000&lt;&gt;"10 - Gele")),
SUMPRODUCT((Potentials!$F$2:$F$2000)*(Potentials!$B$2:$B$2000=AT789)*(Potentials!$E$2:$E$2000&lt;&gt;"8 - Gagne")*(Potentials!$E$2:$E$2000&lt;&gt;"9 - Perdu")*(Potentials!$E$2:$E$2000&lt;&gt;"10 - Gele")*(Potentials!$O$2:$O$2000=$A$2))
+SUMPRODUCT((Potentials!$F$2:$F$2000=0)*(Potentials!$B$2:$B$2000=AT789)*(Potentials!$D$2:$D$2000)*(Potentials!$E$2:$E$2000&lt;&gt;"8 - Gagne")*(Potentials!$E$2:$E$2000&lt;&gt;"9 - Perdu")*(Potentials!$E$2:$E$2000&lt;&gt;"10 - Gele")*(Potentials!$O$2:$O$2000=$A$2)))</f>
      </c>
      <c r="BA789" t="str">
        <f>Potentials!A787</f>
      </c>
      <c r="BB789" s="2" t="str">
        <f t="array" ref="BB789" aca="1" ca="1">IF($A$2="Tous",SUMPRODUCT((Potentials!$F$2:$F$2000)*(Potentials!$A$2:$A$2000=BA789)*(Potentials!$E$2:$E$2000&lt;&gt;"8 - Gagne")*(Potentials!$E$2:$E$2000&lt;&gt;"9 - Perdu")*(Potentials!$E$2:$E$2000&lt;&gt;"10 - Gele"))
+SUMPRODUCT((Potentials!$F$2:$F$2000=0)*(Potentials!$A$2:$A$2000=BA789)*(Potentials!$D$2:$D$2000)*(Potentials!$E$2:$E$2000&lt;&gt;"8 - Gagne")*(Potentials!$E$2:$E$2000&lt;&gt;"9 - Perdu")*(Potentials!$E$2:$E$2000&lt;&gt;"10 - Gele")),
SUMPRODUCT((Potentials!$F$2:$F$2000)*(Potentials!$A$2:$A$2000=BA789)*(Potentials!$E$2:$E$2000&lt;&gt;"8 - Gagne")*(Potentials!$E$2:$E$2000&lt;&gt;"9 - Perdu")*(Potentials!$E$2:$E$2000&lt;&gt;"10 - Gele")*(Potentials!$O$2:$O$2000=$A$2))
+SUMPRODUCT((Potentials!$F$2:$F$2000=0)*(Potentials!$A$2:$A$2000=BA789)*(Potentials!$D$2:$D$2000)*(Potentials!$E$2:$E$2000&lt;&gt;"8 - Gagne")*(Potentials!$E$2:$E$2000&lt;&gt;"9 - Perdu")*(Potentials!$E$2:$E$2000&lt;&gt;"10 - Gele")*(Potentials!$O$2:$O$2000=$A$2)))</f>
      </c>
    </row>
    <row r="790" spans="1:113">
      <c r="R790" t="str">
        <f>Potentials!A788</f>
      </c>
      <c r="S790" s="1" t="str">
        <f>Potentials!M788</f>
      </c>
      <c r="T790" s="47" t="str">
        <f>IF(INDEX(Potentials!$A$1:$O$1000,MATCH(R790,Potentials!$A$1:$A$1000,0),MATCH("Origine setup",Potentials!$A$1:$O$1,0))&lt;&gt;"",0,
IF($A$2="Tous",
IF(AND($R$2=0,$S$2=0,DATE(YEAR(S790),MONTH(S790),DAY(S790))&gt;=$O$6,(DATE(YEAR(S790),MONTH(S790),DAY(S790))&lt;=$O$3),LEFT(R790,3)="PRA"),1,
IF(AND($R$2&lt;&gt;0,$S$2&lt;&gt;0,DATE(YEAR(S790),MONTH(S790),DAY(S790))&gt;=$R$2,(DATE(YEAR(S790),MONTH(S790),DAY(S790))&lt;=$S$2),LEFT(R790,3)="PRA"),1,0)),
IF(AND($R$2=0,$S$2=0,DATE(YEAR(S790),MONTH(S790),DAY(S790))&gt;=$O$6,(DATE(YEAR(S790),MONTH(S790),DAY(S790))&lt;=$O$3),INDEX(Potentials!$A$1:$O$1000,MATCH(R790,Potentials!$A$1:$A$1000,0),MATCH("Groupe",Potentials!$A$1:$O$1,0))=$A$2,LEFT(R790,3)="PRA"),1,
IF(AND($R$2&lt;&gt;0,$S$2&lt;&gt;0,DATE(YEAR(S790),MONTH(S790),DAY(S790))&gt;=$R$2,(DATE(YEAR(S790),MONTH(S790),DAY(S790))&lt;=$S$2),INDEX(Potentials!$A$1:$O$1000,MATCH(R790,Potentials!$A$1:$A$1000,0),MATCH("Groupe",Potentials!$A$1:$O$1,0))=$A$2,LEFT(R790,3)="PRA"),1,0))))</f>
      </c>
      <c r="U790" s="47" t="str">
        <f>IF(T790&lt;&gt;0,SUM($T$4:T790),0)</f>
      </c>
      <c r="V790" s="1"/>
      <c r="W790" s="17"/>
      <c r="Y790" t="str">
        <f>Projects!A788</f>
      </c>
      <c r="Z790" s="1" t="str">
        <f>Projects!I788</f>
      </c>
      <c r="AA790" s="47" t="str">
        <f>IF($A$2="Tous",
IF(AND($Y$2=0,$Z$2=0,DATE(YEAR(Z790),MONTH(Z790),DAY(Z790))&gt;=$O$6,(DATE(YEAR(Z790),MONTH(Z790),DAY(Z790))&lt;=$O$3)),1,
IF(AND($Y$2&lt;&gt;0,$Z$2&lt;&gt;0,DATE(YEAR(Z790),MONTH(Z790),DAY(Z790))&gt;=$Y$2,(DATE(YEAR(Z790),MONTH(Z790),DAY(Z790))&lt;=$Z$2)),1,0)),
IF(AND($Y$2=0,$Z$2=0,DATE(YEAR(Z790),MONTH(Z790),DAY(Z790))&gt;=$O$6,(DATE(YEAR(Z790),MONTH(Z790),DAY(Z790))&lt;=$O$3),INDEX(Projects!$A$1:$O$1000,MATCH(Y790,Projects!$A$1:$A$1000,0),MATCH("Groupe",Projects!$A$1:$O$1,0))=$A$2),1,
IF(AND($Y$2&lt;&gt;0,$Z$2&lt;&gt;0,DATE(YEAR(Z790),MONTH(Z790),DAY(Z790))&gt;=$Y$2,(DATE(YEAR(Z790),MONTH(Z790),DAY(Z790))&lt;=$Z$2),INDEX(Projects!$A$1:$O$1000,MATCH(Y790,Projects!$A$1:$A$1000,0),MATCH("Groupe",Projects!$A$1:$O$1,0))=$A$2),1,0)))</f>
      </c>
      <c r="AB790" s="47" t="str">
        <f>IF(AA790&lt;&gt;0,SUM($AA$4:AA790),0)</f>
      </c>
      <c r="AC790" s="1"/>
      <c r="AD790" s="17"/>
      <c r="AF790" t="str">
        <f>Projects!A788</f>
      </c>
      <c r="AG790" s="1" t="str">
        <f>Projects!D788</f>
      </c>
      <c r="AH790" s="47" t="str">
        <f>IF($A$2="Tous",
IF(AND($AF$2=0,$AG$2=0,DATE(YEAR(AG790),MONTH(AG790),DAY(AG790))&gt;=$O$6,(DATE(YEAR(AG790),MONTH(AG790),DAY(AG790))&lt;=$O$3)),1,
IF(AND($AF$2&lt;&gt;0,$AG$2&lt;&gt;0,DATE(YEAR(AG790),MONTH(AG790),DAY(AG790))&gt;=$AF$2,(DATE(YEAR(AG790),MONTH(AG790),DAY(AG790))&lt;=$AG$2)),1,0)),
IF(AND($AF$2=0,$AG$2=0,DATE(YEAR(AG790),MONTH(AG790),DAY(AG790))&gt;=$O$6,(DATE(YEAR(AG790),MONTH(AG790),DAY(AG790))&lt;=$O$3),INDEX(Projects!$A$1:$O$1000,MATCH(AF790,Projects!$A$1:$A$1000,0),MATCH("Groupe",Projects!$A$1:$O$1,0))=$A$2),1,
IF(AND($AF$2&lt;&gt;0,$AG$2&lt;&gt;0,DATE(YEAR(AG790),MONTH(AG790),DAY(AG790))&gt;=$AF$2,(DATE(YEAR(AG790),MONTH(AG790),DAY(AG790))&lt;=$AG$2),INDEX(Projects!$A$1:$O$1000,MATCH(AF790,Projects!$A$1:$A$1000,0),MATCH("Groupe",Projects!$A$1:$O$1,0))=$A$2),1,0)))</f>
      </c>
      <c r="AI790" s="47" t="str">
        <f>IF(AH790&lt;&gt;0,SUM($AH$4:AH790),0)</f>
      </c>
      <c r="AJ790" s="1"/>
      <c r="AK790" s="17"/>
      <c r="AM790" t="str">
        <f>Potentials!A788</f>
      </c>
      <c r="AN790" s="1" t="str">
        <f>Potentials!L788</f>
      </c>
      <c r="AO790" s="47" t="str">
        <f>IF(INDEX(Potentials!$A$1:$O$1000,MATCH(R790,Potentials!$A$1:$A$1000,0),MATCH("Origine setup",Potentials!$A$1:$O$1,0))&lt;&gt;"",0,
IF($A$2="Tous",
IF(AND($AM$2=0,$AN$2=0,DATE(YEAR(AN790),MONTH(AN790),DAY(AN790))&gt;=$O$6,(DATE(YEAR(AN790),MONTH(AN790),DAY(AN790))&lt;=$O$3),INDEX(Potentials!$A$1:$O$10000,MATCH(AM790,Potentials!$A$1:$A$1000,0),MATCH("Statut",Potentials!$A$1:$O$1,0))="9 -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IF(AND($AM$2&lt;&gt;0,$AN$2&lt;&gt;0,DATE(YEAR(AN790),MONTH(AN790),DAY(AN790))&gt;=$AM$2,(DATE(YEAR(AN790),MONTH(AN790),DAY(AN790))&lt;=$AN$2),INDEX(Potentials!$A$1:$O$10000,MATCH(AM790,Potentials!$A$1:$A$1000,0),MATCH("Statut",Potentials!$A$1:$O$1,0))="9 - Perdu"),1,0)),
IF(AND($AM$2=0,$AN$2=0,DATE(YEAR(AN790),MONTH(AN790),DAY(AN790))&gt;=$O$6,(DATE(YEAR(AN790),MONTH(AN790),DAY(AN790))&lt;=$O$3),INDEX(Potentials!$A$1:$O$1000,MATCH(AM790,Potentials!$A$1:$A$1000,0),MATCH("Groupe",Potentials!$A$1:$O$1,0))=$A$2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,MATCH(AM790,Potentials!$A$1:$A$1000,0),MATCH("Groupe",Potentials!$A$1:$O$1,0))=$A$2,INDEX(Potentials!$A$1:$O$10000,MATCH(AM790,Potentials!$A$1:$A$1000,0),MATCH("Statut",Potentials!$A$1:$O$1,0))="9 - Perdu"),1,0))))</f>
      </c>
      <c r="AP790" s="47" t="str">
        <f>IF(AO790&lt;&gt;0,SUM($AO$4:AO790),0)</f>
      </c>
      <c r="AQ790" s="1"/>
      <c r="AR790" s="17"/>
      <c r="AT790" t="str">
        <f>IF(COUNTIF($AT$4:AT789,Potentials!B788)&gt;0,"",Potentials!B788)</f>
      </c>
      <c r="AU790" s="2" t="str">
        <f t="array" ref="AU790" aca="1" ca="1">IF($A$2="Tous",SUMPRODUCT((Potentials!$F$2:$F$2000)*(Potentials!$B$2:$B$2000=AT790)*(Potentials!$E$2:$E$2000&lt;&gt;"8 - Gagne")*(Potentials!$E$2:$E$2000&lt;&gt;"9 - Perdu")*(Potentials!$E$2:$E$2000&lt;&gt;"10 - Gele"))
+SUMPRODUCT((Potentials!$F$2:$F$2000=0)*(Potentials!$B$2:$B$2000=AT790)*(Potentials!$D$2:$D$2000)*(Potentials!$E$2:$E$2000&lt;&gt;"8 - Gagne")*(Potentials!$E$2:$E$2000&lt;&gt;"9 - Perdu")*(Potentials!$E$2:$E$2000&lt;&gt;"10 - Gele")),
SUMPRODUCT((Potentials!$F$2:$F$2000)*(Potentials!$B$2:$B$2000=AT790)*(Potentials!$E$2:$E$2000&lt;&gt;"8 - Gagne")*(Potentials!$E$2:$E$2000&lt;&gt;"9 - Perdu")*(Potentials!$E$2:$E$2000&lt;&gt;"10 - Gele")*(Potentials!$O$2:$O$2000=$A$2))
+SUMPRODUCT((Potentials!$F$2:$F$2000=0)*(Potentials!$B$2:$B$2000=AT790)*(Potentials!$D$2:$D$2000)*(Potentials!$E$2:$E$2000&lt;&gt;"8 - Gagne")*(Potentials!$E$2:$E$2000&lt;&gt;"9 - Perdu")*(Potentials!$E$2:$E$2000&lt;&gt;"10 - Gele")*(Potentials!$O$2:$O$2000=$A$2)))</f>
      </c>
      <c r="BA790" t="str">
        <f>Potentials!A788</f>
      </c>
      <c r="BB790" s="2" t="str">
        <f t="array" ref="BB790" aca="1" ca="1">IF($A$2="Tous",SUMPRODUCT((Potentials!$F$2:$F$2000)*(Potentials!$A$2:$A$2000=BA790)*(Potentials!$E$2:$E$2000&lt;&gt;"8 - Gagne")*(Potentials!$E$2:$E$2000&lt;&gt;"9 - Perdu")*(Potentials!$E$2:$E$2000&lt;&gt;"10 - Gele"))
+SUMPRODUCT((Potentials!$F$2:$F$2000=0)*(Potentials!$A$2:$A$2000=BA790)*(Potentials!$D$2:$D$2000)*(Potentials!$E$2:$E$2000&lt;&gt;"8 - Gagne")*(Potentials!$E$2:$E$2000&lt;&gt;"9 - Perdu")*(Potentials!$E$2:$E$2000&lt;&gt;"10 - Gele")),
SUMPRODUCT((Potentials!$F$2:$F$2000)*(Potentials!$A$2:$A$2000=BA790)*(Potentials!$E$2:$E$2000&lt;&gt;"8 - Gagne")*(Potentials!$E$2:$E$2000&lt;&gt;"9 - Perdu")*(Potentials!$E$2:$E$2000&lt;&gt;"10 - Gele")*(Potentials!$O$2:$O$2000=$A$2))
+SUMPRODUCT((Potentials!$F$2:$F$2000=0)*(Potentials!$A$2:$A$2000=BA790)*(Potentials!$D$2:$D$2000)*(Potentials!$E$2:$E$2000&lt;&gt;"8 - Gagne")*(Potentials!$E$2:$E$2000&lt;&gt;"9 - Perdu")*(Potentials!$E$2:$E$2000&lt;&gt;"10 - Gele")*(Potentials!$O$2:$O$2000=$A$2)))</f>
      </c>
    </row>
    <row r="791" spans="1:113">
      <c r="R791" t="str">
        <f>Potentials!A789</f>
      </c>
      <c r="S791" s="1" t="str">
        <f>Potentials!M789</f>
      </c>
      <c r="T791" s="47" t="str">
        <f>IF(INDEX(Potentials!$A$1:$O$1000,MATCH(R791,Potentials!$A$1:$A$1000,0),MATCH("Origine setup",Potentials!$A$1:$O$1,0))&lt;&gt;"",0,
IF($A$2="Tous",
IF(AND($R$2=0,$S$2=0,DATE(YEAR(S791),MONTH(S791),DAY(S791))&gt;=$O$6,(DATE(YEAR(S791),MONTH(S791),DAY(S791))&lt;=$O$3),LEFT(R791,3)="PRA"),1,
IF(AND($R$2&lt;&gt;0,$S$2&lt;&gt;0,DATE(YEAR(S791),MONTH(S791),DAY(S791))&gt;=$R$2,(DATE(YEAR(S791),MONTH(S791),DAY(S791))&lt;=$S$2),LEFT(R791,3)="PRA"),1,0)),
IF(AND($R$2=0,$S$2=0,DATE(YEAR(S791),MONTH(S791),DAY(S791))&gt;=$O$6,(DATE(YEAR(S791),MONTH(S791),DAY(S791))&lt;=$O$3),INDEX(Potentials!$A$1:$O$1000,MATCH(R791,Potentials!$A$1:$A$1000,0),MATCH("Groupe",Potentials!$A$1:$O$1,0))=$A$2,LEFT(R791,3)="PRA"),1,
IF(AND($R$2&lt;&gt;0,$S$2&lt;&gt;0,DATE(YEAR(S791),MONTH(S791),DAY(S791))&gt;=$R$2,(DATE(YEAR(S791),MONTH(S791),DAY(S791))&lt;=$S$2),INDEX(Potentials!$A$1:$O$1000,MATCH(R791,Potentials!$A$1:$A$1000,0),MATCH("Groupe",Potentials!$A$1:$O$1,0))=$A$2,LEFT(R791,3)="PRA"),1,0))))</f>
      </c>
      <c r="U791" s="47" t="str">
        <f>IF(T791&lt;&gt;0,SUM($T$4:T791),0)</f>
      </c>
      <c r="V791" s="1"/>
      <c r="W791" s="17"/>
      <c r="Y791" t="str">
        <f>Projects!A789</f>
      </c>
      <c r="Z791" s="1" t="str">
        <f>Projects!I789</f>
      </c>
      <c r="AA791" s="47" t="str">
        <f>IF($A$2="Tous",
IF(AND($Y$2=0,$Z$2=0,DATE(YEAR(Z791),MONTH(Z791),DAY(Z791))&gt;=$O$6,(DATE(YEAR(Z791),MONTH(Z791),DAY(Z791))&lt;=$O$3)),1,
IF(AND($Y$2&lt;&gt;0,$Z$2&lt;&gt;0,DATE(YEAR(Z791),MONTH(Z791),DAY(Z791))&gt;=$Y$2,(DATE(YEAR(Z791),MONTH(Z791),DAY(Z791))&lt;=$Z$2)),1,0)),
IF(AND($Y$2=0,$Z$2=0,DATE(YEAR(Z791),MONTH(Z791),DAY(Z791))&gt;=$O$6,(DATE(YEAR(Z791),MONTH(Z791),DAY(Z791))&lt;=$O$3),INDEX(Projects!$A$1:$O$1000,MATCH(Y791,Projects!$A$1:$A$1000,0),MATCH("Groupe",Projects!$A$1:$O$1,0))=$A$2),1,
IF(AND($Y$2&lt;&gt;0,$Z$2&lt;&gt;0,DATE(YEAR(Z791),MONTH(Z791),DAY(Z791))&gt;=$Y$2,(DATE(YEAR(Z791),MONTH(Z791),DAY(Z791))&lt;=$Z$2),INDEX(Projects!$A$1:$O$1000,MATCH(Y791,Projects!$A$1:$A$1000,0),MATCH("Groupe",Projects!$A$1:$O$1,0))=$A$2),1,0)))</f>
      </c>
      <c r="AB791" s="47" t="str">
        <f>IF(AA791&lt;&gt;0,SUM($AA$4:AA791),0)</f>
      </c>
      <c r="AC791" s="1"/>
      <c r="AD791" s="17"/>
      <c r="AF791" t="str">
        <f>Projects!A789</f>
      </c>
      <c r="AG791" s="1" t="str">
        <f>Projects!D789</f>
      </c>
      <c r="AH791" s="47" t="str">
        <f>IF($A$2="Tous",
IF(AND($AF$2=0,$AG$2=0,DATE(YEAR(AG791),MONTH(AG791),DAY(AG791))&gt;=$O$6,(DATE(YEAR(AG791),MONTH(AG791),DAY(AG791))&lt;=$O$3)),1,
IF(AND($AF$2&lt;&gt;0,$AG$2&lt;&gt;0,DATE(YEAR(AG791),MONTH(AG791),DAY(AG791))&gt;=$AF$2,(DATE(YEAR(AG791),MONTH(AG791),DAY(AG791))&lt;=$AG$2)),1,0)),
IF(AND($AF$2=0,$AG$2=0,DATE(YEAR(AG791),MONTH(AG791),DAY(AG791))&gt;=$O$6,(DATE(YEAR(AG791),MONTH(AG791),DAY(AG791))&lt;=$O$3),INDEX(Projects!$A$1:$O$1000,MATCH(AF791,Projects!$A$1:$A$1000,0),MATCH("Groupe",Projects!$A$1:$O$1,0))=$A$2),1,
IF(AND($AF$2&lt;&gt;0,$AG$2&lt;&gt;0,DATE(YEAR(AG791),MONTH(AG791),DAY(AG791))&gt;=$AF$2,(DATE(YEAR(AG791),MONTH(AG791),DAY(AG791))&lt;=$AG$2),INDEX(Projects!$A$1:$O$1000,MATCH(AF791,Projects!$A$1:$A$1000,0),MATCH("Groupe",Projects!$A$1:$O$1,0))=$A$2),1,0)))</f>
      </c>
      <c r="AI791" s="47" t="str">
        <f>IF(AH791&lt;&gt;0,SUM($AH$4:AH791),0)</f>
      </c>
      <c r="AJ791" s="1"/>
      <c r="AK791" s="17"/>
      <c r="AM791" t="str">
        <f>Potentials!A789</f>
      </c>
      <c r="AN791" s="1" t="str">
        <f>Potentials!L789</f>
      </c>
      <c r="AO791" s="47" t="str">
        <f>IF(INDEX(Potentials!$A$1:$O$1000,MATCH(R791,Potentials!$A$1:$A$1000,0),MATCH("Origine setup",Potentials!$A$1:$O$1,0))&lt;&gt;"",0,
IF($A$2="Tous",
IF(AND($AM$2=0,$AN$2=0,DATE(YEAR(AN791),MONTH(AN791),DAY(AN791))&gt;=$O$6,(DATE(YEAR(AN791),MONTH(AN791),DAY(AN791))&lt;=$O$3),INDEX(Potentials!$A$1:$O$10000,MATCH(AM791,Potentials!$A$1:$A$1000,0),MATCH("Statut",Potentials!$A$1:$O$1,0))="9 -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IF(AND($AM$2&lt;&gt;0,$AN$2&lt;&gt;0,DATE(YEAR(AN791),MONTH(AN791),DAY(AN791))&gt;=$AM$2,(DATE(YEAR(AN791),MONTH(AN791),DAY(AN791))&lt;=$AN$2),INDEX(Potentials!$A$1:$O$10000,MATCH(AM791,Potentials!$A$1:$A$1000,0),MATCH("Statut",Potentials!$A$1:$O$1,0))="9 - Perdu"),1,0)),
IF(AND($AM$2=0,$AN$2=0,DATE(YEAR(AN791),MONTH(AN791),DAY(AN791))&gt;=$O$6,(DATE(YEAR(AN791),MONTH(AN791),DAY(AN791))&lt;=$O$3),INDEX(Potentials!$A$1:$O$1000,MATCH(AM791,Potentials!$A$1:$A$1000,0),MATCH("Groupe",Potentials!$A$1:$O$1,0))=$A$2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,MATCH(AM791,Potentials!$A$1:$A$1000,0),MATCH("Groupe",Potentials!$A$1:$O$1,0))=$A$2,INDEX(Potentials!$A$1:$O$10000,MATCH(AM791,Potentials!$A$1:$A$1000,0),MATCH("Statut",Potentials!$A$1:$O$1,0))="9 - Perdu"),1,0))))</f>
      </c>
      <c r="AP791" s="47" t="str">
        <f>IF(AO791&lt;&gt;0,SUM($AO$4:AO791),0)</f>
      </c>
      <c r="AQ791" s="1"/>
      <c r="AR791" s="17"/>
      <c r="AT791" t="str">
        <f>IF(COUNTIF($AT$4:AT790,Potentials!B789)&gt;0,"",Potentials!B789)</f>
      </c>
      <c r="AU791" s="2" t="str">
        <f t="array" ref="AU791" aca="1" ca="1">IF($A$2="Tous",SUMPRODUCT((Potentials!$F$2:$F$2000)*(Potentials!$B$2:$B$2000=AT791)*(Potentials!$E$2:$E$2000&lt;&gt;"8 - Gagne")*(Potentials!$E$2:$E$2000&lt;&gt;"9 - Perdu")*(Potentials!$E$2:$E$2000&lt;&gt;"10 - Gele"))
+SUMPRODUCT((Potentials!$F$2:$F$2000=0)*(Potentials!$B$2:$B$2000=AT791)*(Potentials!$D$2:$D$2000)*(Potentials!$E$2:$E$2000&lt;&gt;"8 - Gagne")*(Potentials!$E$2:$E$2000&lt;&gt;"9 - Perdu")*(Potentials!$E$2:$E$2000&lt;&gt;"10 - Gele")),
SUMPRODUCT((Potentials!$F$2:$F$2000)*(Potentials!$B$2:$B$2000=AT791)*(Potentials!$E$2:$E$2000&lt;&gt;"8 - Gagne")*(Potentials!$E$2:$E$2000&lt;&gt;"9 - Perdu")*(Potentials!$E$2:$E$2000&lt;&gt;"10 - Gele")*(Potentials!$O$2:$O$2000=$A$2))
+SUMPRODUCT((Potentials!$F$2:$F$2000=0)*(Potentials!$B$2:$B$2000=AT791)*(Potentials!$D$2:$D$2000)*(Potentials!$E$2:$E$2000&lt;&gt;"8 - Gagne")*(Potentials!$E$2:$E$2000&lt;&gt;"9 - Perdu")*(Potentials!$E$2:$E$2000&lt;&gt;"10 - Gele")*(Potentials!$O$2:$O$2000=$A$2)))</f>
      </c>
      <c r="BA791" t="str">
        <f>Potentials!A789</f>
      </c>
      <c r="BB791" s="2" t="str">
        <f t="array" ref="BB791" aca="1" ca="1">IF($A$2="Tous",SUMPRODUCT((Potentials!$F$2:$F$2000)*(Potentials!$A$2:$A$2000=BA791)*(Potentials!$E$2:$E$2000&lt;&gt;"8 - Gagne")*(Potentials!$E$2:$E$2000&lt;&gt;"9 - Perdu")*(Potentials!$E$2:$E$2000&lt;&gt;"10 - Gele"))
+SUMPRODUCT((Potentials!$F$2:$F$2000=0)*(Potentials!$A$2:$A$2000=BA791)*(Potentials!$D$2:$D$2000)*(Potentials!$E$2:$E$2000&lt;&gt;"8 - Gagne")*(Potentials!$E$2:$E$2000&lt;&gt;"9 - Perdu")*(Potentials!$E$2:$E$2000&lt;&gt;"10 - Gele")),
SUMPRODUCT((Potentials!$F$2:$F$2000)*(Potentials!$A$2:$A$2000=BA791)*(Potentials!$E$2:$E$2000&lt;&gt;"8 - Gagne")*(Potentials!$E$2:$E$2000&lt;&gt;"9 - Perdu")*(Potentials!$E$2:$E$2000&lt;&gt;"10 - Gele")*(Potentials!$O$2:$O$2000=$A$2))
+SUMPRODUCT((Potentials!$F$2:$F$2000=0)*(Potentials!$A$2:$A$2000=BA791)*(Potentials!$D$2:$D$2000)*(Potentials!$E$2:$E$2000&lt;&gt;"8 - Gagne")*(Potentials!$E$2:$E$2000&lt;&gt;"9 - Perdu")*(Potentials!$E$2:$E$2000&lt;&gt;"10 - Gele")*(Potentials!$O$2:$O$2000=$A$2)))</f>
      </c>
    </row>
    <row r="792" spans="1:113">
      <c r="R792" t="str">
        <f>Potentials!A790</f>
      </c>
      <c r="S792" s="1" t="str">
        <f>Potentials!M790</f>
      </c>
      <c r="T792" s="47" t="str">
        <f>IF(INDEX(Potentials!$A$1:$O$1000,MATCH(R792,Potentials!$A$1:$A$1000,0),MATCH("Origine setup",Potentials!$A$1:$O$1,0))&lt;&gt;"",0,
IF($A$2="Tous",
IF(AND($R$2=0,$S$2=0,DATE(YEAR(S792),MONTH(S792),DAY(S792))&gt;=$O$6,(DATE(YEAR(S792),MONTH(S792),DAY(S792))&lt;=$O$3),LEFT(R792,3)="PRA"),1,
IF(AND($R$2&lt;&gt;0,$S$2&lt;&gt;0,DATE(YEAR(S792),MONTH(S792),DAY(S792))&gt;=$R$2,(DATE(YEAR(S792),MONTH(S792),DAY(S792))&lt;=$S$2),LEFT(R792,3)="PRA"),1,0)),
IF(AND($R$2=0,$S$2=0,DATE(YEAR(S792),MONTH(S792),DAY(S792))&gt;=$O$6,(DATE(YEAR(S792),MONTH(S792),DAY(S792))&lt;=$O$3),INDEX(Potentials!$A$1:$O$1000,MATCH(R792,Potentials!$A$1:$A$1000,0),MATCH("Groupe",Potentials!$A$1:$O$1,0))=$A$2,LEFT(R792,3)="PRA"),1,
IF(AND($R$2&lt;&gt;0,$S$2&lt;&gt;0,DATE(YEAR(S792),MONTH(S792),DAY(S792))&gt;=$R$2,(DATE(YEAR(S792),MONTH(S792),DAY(S792))&lt;=$S$2),INDEX(Potentials!$A$1:$O$1000,MATCH(R792,Potentials!$A$1:$A$1000,0),MATCH("Groupe",Potentials!$A$1:$O$1,0))=$A$2,LEFT(R792,3)="PRA"),1,0))))</f>
      </c>
      <c r="U792" s="47" t="str">
        <f>IF(T792&lt;&gt;0,SUM($T$4:T792),0)</f>
      </c>
      <c r="V792" s="1"/>
      <c r="W792" s="17"/>
      <c r="Y792" t="str">
        <f>Projects!A790</f>
      </c>
      <c r="Z792" s="1" t="str">
        <f>Projects!I790</f>
      </c>
      <c r="AA792" s="47" t="str">
        <f>IF($A$2="Tous",
IF(AND($Y$2=0,$Z$2=0,DATE(YEAR(Z792),MONTH(Z792),DAY(Z792))&gt;=$O$6,(DATE(YEAR(Z792),MONTH(Z792),DAY(Z792))&lt;=$O$3)),1,
IF(AND($Y$2&lt;&gt;0,$Z$2&lt;&gt;0,DATE(YEAR(Z792),MONTH(Z792),DAY(Z792))&gt;=$Y$2,(DATE(YEAR(Z792),MONTH(Z792),DAY(Z792))&lt;=$Z$2)),1,0)),
IF(AND($Y$2=0,$Z$2=0,DATE(YEAR(Z792),MONTH(Z792),DAY(Z792))&gt;=$O$6,(DATE(YEAR(Z792),MONTH(Z792),DAY(Z792))&lt;=$O$3),INDEX(Projects!$A$1:$O$1000,MATCH(Y792,Projects!$A$1:$A$1000,0),MATCH("Groupe",Projects!$A$1:$O$1,0))=$A$2),1,
IF(AND($Y$2&lt;&gt;0,$Z$2&lt;&gt;0,DATE(YEAR(Z792),MONTH(Z792),DAY(Z792))&gt;=$Y$2,(DATE(YEAR(Z792),MONTH(Z792),DAY(Z792))&lt;=$Z$2),INDEX(Projects!$A$1:$O$1000,MATCH(Y792,Projects!$A$1:$A$1000,0),MATCH("Groupe",Projects!$A$1:$O$1,0))=$A$2),1,0)))</f>
      </c>
      <c r="AB792" s="47" t="str">
        <f>IF(AA792&lt;&gt;0,SUM($AA$4:AA792),0)</f>
      </c>
      <c r="AC792" s="1"/>
      <c r="AD792" s="17"/>
      <c r="AF792" t="str">
        <f>Projects!A790</f>
      </c>
      <c r="AG792" s="1" t="str">
        <f>Projects!D790</f>
      </c>
      <c r="AH792" s="47" t="str">
        <f>IF($A$2="Tous",
IF(AND($AF$2=0,$AG$2=0,DATE(YEAR(AG792),MONTH(AG792),DAY(AG792))&gt;=$O$6,(DATE(YEAR(AG792),MONTH(AG792),DAY(AG792))&lt;=$O$3)),1,
IF(AND($AF$2&lt;&gt;0,$AG$2&lt;&gt;0,DATE(YEAR(AG792),MONTH(AG792),DAY(AG792))&gt;=$AF$2,(DATE(YEAR(AG792),MONTH(AG792),DAY(AG792))&lt;=$AG$2)),1,0)),
IF(AND($AF$2=0,$AG$2=0,DATE(YEAR(AG792),MONTH(AG792),DAY(AG792))&gt;=$O$6,(DATE(YEAR(AG792),MONTH(AG792),DAY(AG792))&lt;=$O$3),INDEX(Projects!$A$1:$O$1000,MATCH(AF792,Projects!$A$1:$A$1000,0),MATCH("Groupe",Projects!$A$1:$O$1,0))=$A$2),1,
IF(AND($AF$2&lt;&gt;0,$AG$2&lt;&gt;0,DATE(YEAR(AG792),MONTH(AG792),DAY(AG792))&gt;=$AF$2,(DATE(YEAR(AG792),MONTH(AG792),DAY(AG792))&lt;=$AG$2),INDEX(Projects!$A$1:$O$1000,MATCH(AF792,Projects!$A$1:$A$1000,0),MATCH("Groupe",Projects!$A$1:$O$1,0))=$A$2),1,0)))</f>
      </c>
      <c r="AI792" s="47" t="str">
        <f>IF(AH792&lt;&gt;0,SUM($AH$4:AH792),0)</f>
      </c>
      <c r="AJ792" s="1"/>
      <c r="AK792" s="17"/>
      <c r="AM792" t="str">
        <f>Potentials!A790</f>
      </c>
      <c r="AN792" s="1" t="str">
        <f>Potentials!L790</f>
      </c>
      <c r="AO792" s="47" t="str">
        <f>IF(INDEX(Potentials!$A$1:$O$1000,MATCH(R792,Potentials!$A$1:$A$1000,0),MATCH("Origine setup",Potentials!$A$1:$O$1,0))&lt;&gt;"",0,
IF($A$2="Tous",
IF(AND($AM$2=0,$AN$2=0,DATE(YEAR(AN792),MONTH(AN792),DAY(AN792))&gt;=$O$6,(DATE(YEAR(AN792),MONTH(AN792),DAY(AN792))&lt;=$O$3),INDEX(Potentials!$A$1:$O$10000,MATCH(AM792,Potentials!$A$1:$A$1000,0),MATCH("Statut",Potentials!$A$1:$O$1,0))="9 -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IF(AND($AM$2&lt;&gt;0,$AN$2&lt;&gt;0,DATE(YEAR(AN792),MONTH(AN792),DAY(AN792))&gt;=$AM$2,(DATE(YEAR(AN792),MONTH(AN792),DAY(AN792))&lt;=$AN$2),INDEX(Potentials!$A$1:$O$10000,MATCH(AM792,Potentials!$A$1:$A$1000,0),MATCH("Statut",Potentials!$A$1:$O$1,0))="9 - Perdu"),1,0)),
IF(AND($AM$2=0,$AN$2=0,DATE(YEAR(AN792),MONTH(AN792),DAY(AN792))&gt;=$O$6,(DATE(YEAR(AN792),MONTH(AN792),DAY(AN792))&lt;=$O$3),INDEX(Potentials!$A$1:$O$1000,MATCH(AM792,Potentials!$A$1:$A$1000,0),MATCH("Groupe",Potentials!$A$1:$O$1,0))=$A$2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,MATCH(AM792,Potentials!$A$1:$A$1000,0),MATCH("Groupe",Potentials!$A$1:$O$1,0))=$A$2,INDEX(Potentials!$A$1:$O$10000,MATCH(AM792,Potentials!$A$1:$A$1000,0),MATCH("Statut",Potentials!$A$1:$O$1,0))="9 - Perdu"),1,0))))</f>
      </c>
      <c r="AP792" s="47" t="str">
        <f>IF(AO792&lt;&gt;0,SUM($AO$4:AO792),0)</f>
      </c>
      <c r="AQ792" s="1"/>
      <c r="AR792" s="17"/>
      <c r="AT792" t="str">
        <f>IF(COUNTIF($AT$4:AT791,Potentials!B790)&gt;0,"",Potentials!B790)</f>
      </c>
      <c r="AU792" s="2" t="str">
        <f t="array" ref="AU792" aca="1" ca="1">IF($A$2="Tous",SUMPRODUCT((Potentials!$F$2:$F$2000)*(Potentials!$B$2:$B$2000=AT792)*(Potentials!$E$2:$E$2000&lt;&gt;"8 - Gagne")*(Potentials!$E$2:$E$2000&lt;&gt;"9 - Perdu")*(Potentials!$E$2:$E$2000&lt;&gt;"10 - Gele"))
+SUMPRODUCT((Potentials!$F$2:$F$2000=0)*(Potentials!$B$2:$B$2000=AT792)*(Potentials!$D$2:$D$2000)*(Potentials!$E$2:$E$2000&lt;&gt;"8 - Gagne")*(Potentials!$E$2:$E$2000&lt;&gt;"9 - Perdu")*(Potentials!$E$2:$E$2000&lt;&gt;"10 - Gele")),
SUMPRODUCT((Potentials!$F$2:$F$2000)*(Potentials!$B$2:$B$2000=AT792)*(Potentials!$E$2:$E$2000&lt;&gt;"8 - Gagne")*(Potentials!$E$2:$E$2000&lt;&gt;"9 - Perdu")*(Potentials!$E$2:$E$2000&lt;&gt;"10 - Gele")*(Potentials!$O$2:$O$2000=$A$2))
+SUMPRODUCT((Potentials!$F$2:$F$2000=0)*(Potentials!$B$2:$B$2000=AT792)*(Potentials!$D$2:$D$2000)*(Potentials!$E$2:$E$2000&lt;&gt;"8 - Gagne")*(Potentials!$E$2:$E$2000&lt;&gt;"9 - Perdu")*(Potentials!$E$2:$E$2000&lt;&gt;"10 - Gele")*(Potentials!$O$2:$O$2000=$A$2)))</f>
      </c>
      <c r="BA792" t="str">
        <f>Potentials!A790</f>
      </c>
      <c r="BB792" s="2" t="str">
        <f t="array" ref="BB792" aca="1" ca="1">IF($A$2="Tous",SUMPRODUCT((Potentials!$F$2:$F$2000)*(Potentials!$A$2:$A$2000=BA792)*(Potentials!$E$2:$E$2000&lt;&gt;"8 - Gagne")*(Potentials!$E$2:$E$2000&lt;&gt;"9 - Perdu")*(Potentials!$E$2:$E$2000&lt;&gt;"10 - Gele"))
+SUMPRODUCT((Potentials!$F$2:$F$2000=0)*(Potentials!$A$2:$A$2000=BA792)*(Potentials!$D$2:$D$2000)*(Potentials!$E$2:$E$2000&lt;&gt;"8 - Gagne")*(Potentials!$E$2:$E$2000&lt;&gt;"9 - Perdu")*(Potentials!$E$2:$E$2000&lt;&gt;"10 - Gele")),
SUMPRODUCT((Potentials!$F$2:$F$2000)*(Potentials!$A$2:$A$2000=BA792)*(Potentials!$E$2:$E$2000&lt;&gt;"8 - Gagne")*(Potentials!$E$2:$E$2000&lt;&gt;"9 - Perdu")*(Potentials!$E$2:$E$2000&lt;&gt;"10 - Gele")*(Potentials!$O$2:$O$2000=$A$2))
+SUMPRODUCT((Potentials!$F$2:$F$2000=0)*(Potentials!$A$2:$A$2000=BA792)*(Potentials!$D$2:$D$2000)*(Potentials!$E$2:$E$2000&lt;&gt;"8 - Gagne")*(Potentials!$E$2:$E$2000&lt;&gt;"9 - Perdu")*(Potentials!$E$2:$E$2000&lt;&gt;"10 - Gele")*(Potentials!$O$2:$O$2000=$A$2)))</f>
      </c>
    </row>
    <row r="793" spans="1:113">
      <c r="R793" t="str">
        <f>Potentials!A791</f>
      </c>
      <c r="S793" s="1" t="str">
        <f>Potentials!M791</f>
      </c>
      <c r="T793" s="47" t="str">
        <f>IF(INDEX(Potentials!$A$1:$O$1000,MATCH(R793,Potentials!$A$1:$A$1000,0),MATCH("Origine setup",Potentials!$A$1:$O$1,0))&lt;&gt;"",0,
IF($A$2="Tous",
IF(AND($R$2=0,$S$2=0,DATE(YEAR(S793),MONTH(S793),DAY(S793))&gt;=$O$6,(DATE(YEAR(S793),MONTH(S793),DAY(S793))&lt;=$O$3),LEFT(R793,3)="PRA"),1,
IF(AND($R$2&lt;&gt;0,$S$2&lt;&gt;0,DATE(YEAR(S793),MONTH(S793),DAY(S793))&gt;=$R$2,(DATE(YEAR(S793),MONTH(S793),DAY(S793))&lt;=$S$2),LEFT(R793,3)="PRA"),1,0)),
IF(AND($R$2=0,$S$2=0,DATE(YEAR(S793),MONTH(S793),DAY(S793))&gt;=$O$6,(DATE(YEAR(S793),MONTH(S793),DAY(S793))&lt;=$O$3),INDEX(Potentials!$A$1:$O$1000,MATCH(R793,Potentials!$A$1:$A$1000,0),MATCH("Groupe",Potentials!$A$1:$O$1,0))=$A$2,LEFT(R793,3)="PRA"),1,
IF(AND($R$2&lt;&gt;0,$S$2&lt;&gt;0,DATE(YEAR(S793),MONTH(S793),DAY(S793))&gt;=$R$2,(DATE(YEAR(S793),MONTH(S793),DAY(S793))&lt;=$S$2),INDEX(Potentials!$A$1:$O$1000,MATCH(R793,Potentials!$A$1:$A$1000,0),MATCH("Groupe",Potentials!$A$1:$O$1,0))=$A$2,LEFT(R793,3)="PRA"),1,0))))</f>
      </c>
      <c r="U793" s="47" t="str">
        <f>IF(T793&lt;&gt;0,SUM($T$4:T793),0)</f>
      </c>
      <c r="V793" s="1"/>
      <c r="W793" s="17"/>
      <c r="Y793" t="str">
        <f>Projects!A791</f>
      </c>
      <c r="Z793" s="1" t="str">
        <f>Projects!I791</f>
      </c>
      <c r="AA793" s="47" t="str">
        <f>IF($A$2="Tous",
IF(AND($Y$2=0,$Z$2=0,DATE(YEAR(Z793),MONTH(Z793),DAY(Z793))&gt;=$O$6,(DATE(YEAR(Z793),MONTH(Z793),DAY(Z793))&lt;=$O$3)),1,
IF(AND($Y$2&lt;&gt;0,$Z$2&lt;&gt;0,DATE(YEAR(Z793),MONTH(Z793),DAY(Z793))&gt;=$Y$2,(DATE(YEAR(Z793),MONTH(Z793),DAY(Z793))&lt;=$Z$2)),1,0)),
IF(AND($Y$2=0,$Z$2=0,DATE(YEAR(Z793),MONTH(Z793),DAY(Z793))&gt;=$O$6,(DATE(YEAR(Z793),MONTH(Z793),DAY(Z793))&lt;=$O$3),INDEX(Projects!$A$1:$O$1000,MATCH(Y793,Projects!$A$1:$A$1000,0),MATCH("Groupe",Projects!$A$1:$O$1,0))=$A$2),1,
IF(AND($Y$2&lt;&gt;0,$Z$2&lt;&gt;0,DATE(YEAR(Z793),MONTH(Z793),DAY(Z793))&gt;=$Y$2,(DATE(YEAR(Z793),MONTH(Z793),DAY(Z793))&lt;=$Z$2),INDEX(Projects!$A$1:$O$1000,MATCH(Y793,Projects!$A$1:$A$1000,0),MATCH("Groupe",Projects!$A$1:$O$1,0))=$A$2),1,0)))</f>
      </c>
      <c r="AB793" s="47" t="str">
        <f>IF(AA793&lt;&gt;0,SUM($AA$4:AA793),0)</f>
      </c>
      <c r="AC793" s="1"/>
      <c r="AD793" s="17"/>
      <c r="AF793" t="str">
        <f>Projects!A791</f>
      </c>
      <c r="AG793" s="1" t="str">
        <f>Projects!D791</f>
      </c>
      <c r="AH793" s="47" t="str">
        <f>IF($A$2="Tous",
IF(AND($AF$2=0,$AG$2=0,DATE(YEAR(AG793),MONTH(AG793),DAY(AG793))&gt;=$O$6,(DATE(YEAR(AG793),MONTH(AG793),DAY(AG793))&lt;=$O$3)),1,
IF(AND($AF$2&lt;&gt;0,$AG$2&lt;&gt;0,DATE(YEAR(AG793),MONTH(AG793),DAY(AG793))&gt;=$AF$2,(DATE(YEAR(AG793),MONTH(AG793),DAY(AG793))&lt;=$AG$2)),1,0)),
IF(AND($AF$2=0,$AG$2=0,DATE(YEAR(AG793),MONTH(AG793),DAY(AG793))&gt;=$O$6,(DATE(YEAR(AG793),MONTH(AG793),DAY(AG793))&lt;=$O$3),INDEX(Projects!$A$1:$O$1000,MATCH(AF793,Projects!$A$1:$A$1000,0),MATCH("Groupe",Projects!$A$1:$O$1,0))=$A$2),1,
IF(AND($AF$2&lt;&gt;0,$AG$2&lt;&gt;0,DATE(YEAR(AG793),MONTH(AG793),DAY(AG793))&gt;=$AF$2,(DATE(YEAR(AG793),MONTH(AG793),DAY(AG793))&lt;=$AG$2),INDEX(Projects!$A$1:$O$1000,MATCH(AF793,Projects!$A$1:$A$1000,0),MATCH("Groupe",Projects!$A$1:$O$1,0))=$A$2),1,0)))</f>
      </c>
      <c r="AI793" s="47" t="str">
        <f>IF(AH793&lt;&gt;0,SUM($AH$4:AH793),0)</f>
      </c>
      <c r="AJ793" s="1"/>
      <c r="AK793" s="17"/>
      <c r="AM793" t="str">
        <f>Potentials!A791</f>
      </c>
      <c r="AN793" s="1" t="str">
        <f>Potentials!L791</f>
      </c>
      <c r="AO793" s="47" t="str">
        <f>IF(INDEX(Potentials!$A$1:$O$1000,MATCH(R793,Potentials!$A$1:$A$1000,0),MATCH("Origine setup",Potentials!$A$1:$O$1,0))&lt;&gt;"",0,
IF($A$2="Tous",
IF(AND($AM$2=0,$AN$2=0,DATE(YEAR(AN793),MONTH(AN793),DAY(AN793))&gt;=$O$6,(DATE(YEAR(AN793),MONTH(AN793),DAY(AN793))&lt;=$O$3),INDEX(Potentials!$A$1:$O$10000,MATCH(AM793,Potentials!$A$1:$A$1000,0),MATCH("Statut",Potentials!$A$1:$O$1,0))="9 -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IF(AND($AM$2&lt;&gt;0,$AN$2&lt;&gt;0,DATE(YEAR(AN793),MONTH(AN793),DAY(AN793))&gt;=$AM$2,(DATE(YEAR(AN793),MONTH(AN793),DAY(AN793))&lt;=$AN$2),INDEX(Potentials!$A$1:$O$10000,MATCH(AM793,Potentials!$A$1:$A$1000,0),MATCH("Statut",Potentials!$A$1:$O$1,0))="9 - Perdu"),1,0)),
IF(AND($AM$2=0,$AN$2=0,DATE(YEAR(AN793),MONTH(AN793),DAY(AN793))&gt;=$O$6,(DATE(YEAR(AN793),MONTH(AN793),DAY(AN793))&lt;=$O$3),INDEX(Potentials!$A$1:$O$1000,MATCH(AM793,Potentials!$A$1:$A$1000,0),MATCH("Groupe",Potentials!$A$1:$O$1,0))=$A$2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,MATCH(AM793,Potentials!$A$1:$A$1000,0),MATCH("Groupe",Potentials!$A$1:$O$1,0))=$A$2,INDEX(Potentials!$A$1:$O$10000,MATCH(AM793,Potentials!$A$1:$A$1000,0),MATCH("Statut",Potentials!$A$1:$O$1,0))="9 - Perdu"),1,0))))</f>
      </c>
      <c r="AP793" s="47" t="str">
        <f>IF(AO793&lt;&gt;0,SUM($AO$4:AO793),0)</f>
      </c>
      <c r="AQ793" s="1"/>
      <c r="AR793" s="17"/>
      <c r="AT793" t="str">
        <f>IF(COUNTIF($AT$4:AT792,Potentials!B791)&gt;0,"",Potentials!B791)</f>
      </c>
      <c r="AU793" s="2" t="str">
        <f t="array" ref="AU793" aca="1" ca="1">IF($A$2="Tous",SUMPRODUCT((Potentials!$F$2:$F$2000)*(Potentials!$B$2:$B$2000=AT793)*(Potentials!$E$2:$E$2000&lt;&gt;"8 - Gagne")*(Potentials!$E$2:$E$2000&lt;&gt;"9 - Perdu")*(Potentials!$E$2:$E$2000&lt;&gt;"10 - Gele"))
+SUMPRODUCT((Potentials!$F$2:$F$2000=0)*(Potentials!$B$2:$B$2000=AT793)*(Potentials!$D$2:$D$2000)*(Potentials!$E$2:$E$2000&lt;&gt;"8 - Gagne")*(Potentials!$E$2:$E$2000&lt;&gt;"9 - Perdu")*(Potentials!$E$2:$E$2000&lt;&gt;"10 - Gele")),
SUMPRODUCT((Potentials!$F$2:$F$2000)*(Potentials!$B$2:$B$2000=AT793)*(Potentials!$E$2:$E$2000&lt;&gt;"8 - Gagne")*(Potentials!$E$2:$E$2000&lt;&gt;"9 - Perdu")*(Potentials!$E$2:$E$2000&lt;&gt;"10 - Gele")*(Potentials!$O$2:$O$2000=$A$2))
+SUMPRODUCT((Potentials!$F$2:$F$2000=0)*(Potentials!$B$2:$B$2000=AT793)*(Potentials!$D$2:$D$2000)*(Potentials!$E$2:$E$2000&lt;&gt;"8 - Gagne")*(Potentials!$E$2:$E$2000&lt;&gt;"9 - Perdu")*(Potentials!$E$2:$E$2000&lt;&gt;"10 - Gele")*(Potentials!$O$2:$O$2000=$A$2)))</f>
      </c>
      <c r="BA793" t="str">
        <f>Potentials!A791</f>
      </c>
      <c r="BB793" s="2" t="str">
        <f t="array" ref="BB793" aca="1" ca="1">IF($A$2="Tous",SUMPRODUCT((Potentials!$F$2:$F$2000)*(Potentials!$A$2:$A$2000=BA793)*(Potentials!$E$2:$E$2000&lt;&gt;"8 - Gagne")*(Potentials!$E$2:$E$2000&lt;&gt;"9 - Perdu")*(Potentials!$E$2:$E$2000&lt;&gt;"10 - Gele"))
+SUMPRODUCT((Potentials!$F$2:$F$2000=0)*(Potentials!$A$2:$A$2000=BA793)*(Potentials!$D$2:$D$2000)*(Potentials!$E$2:$E$2000&lt;&gt;"8 - Gagne")*(Potentials!$E$2:$E$2000&lt;&gt;"9 - Perdu")*(Potentials!$E$2:$E$2000&lt;&gt;"10 - Gele")),
SUMPRODUCT((Potentials!$F$2:$F$2000)*(Potentials!$A$2:$A$2000=BA793)*(Potentials!$E$2:$E$2000&lt;&gt;"8 - Gagne")*(Potentials!$E$2:$E$2000&lt;&gt;"9 - Perdu")*(Potentials!$E$2:$E$2000&lt;&gt;"10 - Gele")*(Potentials!$O$2:$O$2000=$A$2))
+SUMPRODUCT((Potentials!$F$2:$F$2000=0)*(Potentials!$A$2:$A$2000=BA793)*(Potentials!$D$2:$D$2000)*(Potentials!$E$2:$E$2000&lt;&gt;"8 - Gagne")*(Potentials!$E$2:$E$2000&lt;&gt;"9 - Perdu")*(Potentials!$E$2:$E$2000&lt;&gt;"10 - Gele")*(Potentials!$O$2:$O$2000=$A$2)))</f>
      </c>
    </row>
    <row r="794" spans="1:113">
      <c r="R794" t="str">
        <f>Potentials!A792</f>
      </c>
      <c r="S794" s="1" t="str">
        <f>Potentials!M792</f>
      </c>
      <c r="T794" s="47" t="str">
        <f>IF(INDEX(Potentials!$A$1:$O$1000,MATCH(R794,Potentials!$A$1:$A$1000,0),MATCH("Origine setup",Potentials!$A$1:$O$1,0))&lt;&gt;"",0,
IF($A$2="Tous",
IF(AND($R$2=0,$S$2=0,DATE(YEAR(S794),MONTH(S794),DAY(S794))&gt;=$O$6,(DATE(YEAR(S794),MONTH(S794),DAY(S794))&lt;=$O$3),LEFT(R794,3)="PRA"),1,
IF(AND($R$2&lt;&gt;0,$S$2&lt;&gt;0,DATE(YEAR(S794),MONTH(S794),DAY(S794))&gt;=$R$2,(DATE(YEAR(S794),MONTH(S794),DAY(S794))&lt;=$S$2),LEFT(R794,3)="PRA"),1,0)),
IF(AND($R$2=0,$S$2=0,DATE(YEAR(S794),MONTH(S794),DAY(S794))&gt;=$O$6,(DATE(YEAR(S794),MONTH(S794),DAY(S794))&lt;=$O$3),INDEX(Potentials!$A$1:$O$1000,MATCH(R794,Potentials!$A$1:$A$1000,0),MATCH("Groupe",Potentials!$A$1:$O$1,0))=$A$2,LEFT(R794,3)="PRA"),1,
IF(AND($R$2&lt;&gt;0,$S$2&lt;&gt;0,DATE(YEAR(S794),MONTH(S794),DAY(S794))&gt;=$R$2,(DATE(YEAR(S794),MONTH(S794),DAY(S794))&lt;=$S$2),INDEX(Potentials!$A$1:$O$1000,MATCH(R794,Potentials!$A$1:$A$1000,0),MATCH("Groupe",Potentials!$A$1:$O$1,0))=$A$2,LEFT(R794,3)="PRA"),1,0))))</f>
      </c>
      <c r="U794" s="47" t="str">
        <f>IF(T794&lt;&gt;0,SUM($T$4:T794),0)</f>
      </c>
      <c r="V794" s="1"/>
      <c r="W794" s="17"/>
      <c r="Y794" t="str">
        <f>Projects!A792</f>
      </c>
      <c r="Z794" s="1" t="str">
        <f>Projects!I792</f>
      </c>
      <c r="AA794" s="47" t="str">
        <f>IF($A$2="Tous",
IF(AND($Y$2=0,$Z$2=0,DATE(YEAR(Z794),MONTH(Z794),DAY(Z794))&gt;=$O$6,(DATE(YEAR(Z794),MONTH(Z794),DAY(Z794))&lt;=$O$3)),1,
IF(AND($Y$2&lt;&gt;0,$Z$2&lt;&gt;0,DATE(YEAR(Z794),MONTH(Z794),DAY(Z794))&gt;=$Y$2,(DATE(YEAR(Z794),MONTH(Z794),DAY(Z794))&lt;=$Z$2)),1,0)),
IF(AND($Y$2=0,$Z$2=0,DATE(YEAR(Z794),MONTH(Z794),DAY(Z794))&gt;=$O$6,(DATE(YEAR(Z794),MONTH(Z794),DAY(Z794))&lt;=$O$3),INDEX(Projects!$A$1:$O$1000,MATCH(Y794,Projects!$A$1:$A$1000,0),MATCH("Groupe",Projects!$A$1:$O$1,0))=$A$2),1,
IF(AND($Y$2&lt;&gt;0,$Z$2&lt;&gt;0,DATE(YEAR(Z794),MONTH(Z794),DAY(Z794))&gt;=$Y$2,(DATE(YEAR(Z794),MONTH(Z794),DAY(Z794))&lt;=$Z$2),INDEX(Projects!$A$1:$O$1000,MATCH(Y794,Projects!$A$1:$A$1000,0),MATCH("Groupe",Projects!$A$1:$O$1,0))=$A$2),1,0)))</f>
      </c>
      <c r="AB794" s="47" t="str">
        <f>IF(AA794&lt;&gt;0,SUM($AA$4:AA794),0)</f>
      </c>
      <c r="AC794" s="1"/>
      <c r="AD794" s="17"/>
      <c r="AF794" t="str">
        <f>Projects!A792</f>
      </c>
      <c r="AG794" s="1" t="str">
        <f>Projects!D792</f>
      </c>
      <c r="AH794" s="47" t="str">
        <f>IF($A$2="Tous",
IF(AND($AF$2=0,$AG$2=0,DATE(YEAR(AG794),MONTH(AG794),DAY(AG794))&gt;=$O$6,(DATE(YEAR(AG794),MONTH(AG794),DAY(AG794))&lt;=$O$3)),1,
IF(AND($AF$2&lt;&gt;0,$AG$2&lt;&gt;0,DATE(YEAR(AG794),MONTH(AG794),DAY(AG794))&gt;=$AF$2,(DATE(YEAR(AG794),MONTH(AG794),DAY(AG794))&lt;=$AG$2)),1,0)),
IF(AND($AF$2=0,$AG$2=0,DATE(YEAR(AG794),MONTH(AG794),DAY(AG794))&gt;=$O$6,(DATE(YEAR(AG794),MONTH(AG794),DAY(AG794))&lt;=$O$3),INDEX(Projects!$A$1:$O$1000,MATCH(AF794,Projects!$A$1:$A$1000,0),MATCH("Groupe",Projects!$A$1:$O$1,0))=$A$2),1,
IF(AND($AF$2&lt;&gt;0,$AG$2&lt;&gt;0,DATE(YEAR(AG794),MONTH(AG794),DAY(AG794))&gt;=$AF$2,(DATE(YEAR(AG794),MONTH(AG794),DAY(AG794))&lt;=$AG$2),INDEX(Projects!$A$1:$O$1000,MATCH(AF794,Projects!$A$1:$A$1000,0),MATCH("Groupe",Projects!$A$1:$O$1,0))=$A$2),1,0)))</f>
      </c>
      <c r="AI794" s="47" t="str">
        <f>IF(AH794&lt;&gt;0,SUM($AH$4:AH794),0)</f>
      </c>
      <c r="AJ794" s="1"/>
      <c r="AK794" s="17"/>
      <c r="AM794" t="str">
        <f>Potentials!A792</f>
      </c>
      <c r="AN794" s="1" t="str">
        <f>Potentials!L792</f>
      </c>
      <c r="AO794" s="47" t="str">
        <f>IF(INDEX(Potentials!$A$1:$O$1000,MATCH(R794,Potentials!$A$1:$A$1000,0),MATCH("Origine setup",Potentials!$A$1:$O$1,0))&lt;&gt;"",0,
IF($A$2="Tous",
IF(AND($AM$2=0,$AN$2=0,DATE(YEAR(AN794),MONTH(AN794),DAY(AN794))&gt;=$O$6,(DATE(YEAR(AN794),MONTH(AN794),DAY(AN794))&lt;=$O$3),INDEX(Potentials!$A$1:$O$10000,MATCH(AM794,Potentials!$A$1:$A$1000,0),MATCH("Statut",Potentials!$A$1:$O$1,0))="9 -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IF(AND($AM$2&lt;&gt;0,$AN$2&lt;&gt;0,DATE(YEAR(AN794),MONTH(AN794),DAY(AN794))&gt;=$AM$2,(DATE(YEAR(AN794),MONTH(AN794),DAY(AN794))&lt;=$AN$2),INDEX(Potentials!$A$1:$O$10000,MATCH(AM794,Potentials!$A$1:$A$1000,0),MATCH("Statut",Potentials!$A$1:$O$1,0))="9 - Perdu"),1,0)),
IF(AND($AM$2=0,$AN$2=0,DATE(YEAR(AN794),MONTH(AN794),DAY(AN794))&gt;=$O$6,(DATE(YEAR(AN794),MONTH(AN794),DAY(AN794))&lt;=$O$3),INDEX(Potentials!$A$1:$O$1000,MATCH(AM794,Potentials!$A$1:$A$1000,0),MATCH("Groupe",Potentials!$A$1:$O$1,0))=$A$2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,MATCH(AM794,Potentials!$A$1:$A$1000,0),MATCH("Groupe",Potentials!$A$1:$O$1,0))=$A$2,INDEX(Potentials!$A$1:$O$10000,MATCH(AM794,Potentials!$A$1:$A$1000,0),MATCH("Statut",Potentials!$A$1:$O$1,0))="9 - Perdu"),1,0))))</f>
      </c>
      <c r="AP794" s="47" t="str">
        <f>IF(AO794&lt;&gt;0,SUM($AO$4:AO794),0)</f>
      </c>
      <c r="AQ794" s="1"/>
      <c r="AR794" s="17"/>
      <c r="AT794" t="str">
        <f>IF(COUNTIF($AT$4:AT793,Potentials!B792)&gt;0,"",Potentials!B792)</f>
      </c>
      <c r="AU794" s="2" t="str">
        <f t="array" ref="AU794" aca="1" ca="1">IF($A$2="Tous",SUMPRODUCT((Potentials!$F$2:$F$2000)*(Potentials!$B$2:$B$2000=AT794)*(Potentials!$E$2:$E$2000&lt;&gt;"8 - Gagne")*(Potentials!$E$2:$E$2000&lt;&gt;"9 - Perdu")*(Potentials!$E$2:$E$2000&lt;&gt;"10 - Gele"))
+SUMPRODUCT((Potentials!$F$2:$F$2000=0)*(Potentials!$B$2:$B$2000=AT794)*(Potentials!$D$2:$D$2000)*(Potentials!$E$2:$E$2000&lt;&gt;"8 - Gagne")*(Potentials!$E$2:$E$2000&lt;&gt;"9 - Perdu")*(Potentials!$E$2:$E$2000&lt;&gt;"10 - Gele")),
SUMPRODUCT((Potentials!$F$2:$F$2000)*(Potentials!$B$2:$B$2000=AT794)*(Potentials!$E$2:$E$2000&lt;&gt;"8 - Gagne")*(Potentials!$E$2:$E$2000&lt;&gt;"9 - Perdu")*(Potentials!$E$2:$E$2000&lt;&gt;"10 - Gele")*(Potentials!$O$2:$O$2000=$A$2))
+SUMPRODUCT((Potentials!$F$2:$F$2000=0)*(Potentials!$B$2:$B$2000=AT794)*(Potentials!$D$2:$D$2000)*(Potentials!$E$2:$E$2000&lt;&gt;"8 - Gagne")*(Potentials!$E$2:$E$2000&lt;&gt;"9 - Perdu")*(Potentials!$E$2:$E$2000&lt;&gt;"10 - Gele")*(Potentials!$O$2:$O$2000=$A$2)))</f>
      </c>
      <c r="BA794" t="str">
        <f>Potentials!A792</f>
      </c>
      <c r="BB794" s="2" t="str">
        <f t="array" ref="BB794" aca="1" ca="1">IF($A$2="Tous",SUMPRODUCT((Potentials!$F$2:$F$2000)*(Potentials!$A$2:$A$2000=BA794)*(Potentials!$E$2:$E$2000&lt;&gt;"8 - Gagne")*(Potentials!$E$2:$E$2000&lt;&gt;"9 - Perdu")*(Potentials!$E$2:$E$2000&lt;&gt;"10 - Gele"))
+SUMPRODUCT((Potentials!$F$2:$F$2000=0)*(Potentials!$A$2:$A$2000=BA794)*(Potentials!$D$2:$D$2000)*(Potentials!$E$2:$E$2000&lt;&gt;"8 - Gagne")*(Potentials!$E$2:$E$2000&lt;&gt;"9 - Perdu")*(Potentials!$E$2:$E$2000&lt;&gt;"10 - Gele")),
SUMPRODUCT((Potentials!$F$2:$F$2000)*(Potentials!$A$2:$A$2000=BA794)*(Potentials!$E$2:$E$2000&lt;&gt;"8 - Gagne")*(Potentials!$E$2:$E$2000&lt;&gt;"9 - Perdu")*(Potentials!$E$2:$E$2000&lt;&gt;"10 - Gele")*(Potentials!$O$2:$O$2000=$A$2))
+SUMPRODUCT((Potentials!$F$2:$F$2000=0)*(Potentials!$A$2:$A$2000=BA794)*(Potentials!$D$2:$D$2000)*(Potentials!$E$2:$E$2000&lt;&gt;"8 - Gagne")*(Potentials!$E$2:$E$2000&lt;&gt;"9 - Perdu")*(Potentials!$E$2:$E$2000&lt;&gt;"10 - Gele")*(Potentials!$O$2:$O$2000=$A$2)))</f>
      </c>
    </row>
    <row r="795" spans="1:113">
      <c r="R795" t="str">
        <f>Potentials!A793</f>
      </c>
      <c r="S795" s="1" t="str">
        <f>Potentials!M793</f>
      </c>
      <c r="T795" s="47" t="str">
        <f>IF(INDEX(Potentials!$A$1:$O$1000,MATCH(R795,Potentials!$A$1:$A$1000,0),MATCH("Origine setup",Potentials!$A$1:$O$1,0))&lt;&gt;"",0,
IF($A$2="Tous",
IF(AND($R$2=0,$S$2=0,DATE(YEAR(S795),MONTH(S795),DAY(S795))&gt;=$O$6,(DATE(YEAR(S795),MONTH(S795),DAY(S795))&lt;=$O$3),LEFT(R795,3)="PRA"),1,
IF(AND($R$2&lt;&gt;0,$S$2&lt;&gt;0,DATE(YEAR(S795),MONTH(S795),DAY(S795))&gt;=$R$2,(DATE(YEAR(S795),MONTH(S795),DAY(S795))&lt;=$S$2),LEFT(R795,3)="PRA"),1,0)),
IF(AND($R$2=0,$S$2=0,DATE(YEAR(S795),MONTH(S795),DAY(S795))&gt;=$O$6,(DATE(YEAR(S795),MONTH(S795),DAY(S795))&lt;=$O$3),INDEX(Potentials!$A$1:$O$1000,MATCH(R795,Potentials!$A$1:$A$1000,0),MATCH("Groupe",Potentials!$A$1:$O$1,0))=$A$2,LEFT(R795,3)="PRA"),1,
IF(AND($R$2&lt;&gt;0,$S$2&lt;&gt;0,DATE(YEAR(S795),MONTH(S795),DAY(S795))&gt;=$R$2,(DATE(YEAR(S795),MONTH(S795),DAY(S795))&lt;=$S$2),INDEX(Potentials!$A$1:$O$1000,MATCH(R795,Potentials!$A$1:$A$1000,0),MATCH("Groupe",Potentials!$A$1:$O$1,0))=$A$2,LEFT(R795,3)="PRA"),1,0))))</f>
      </c>
      <c r="U795" s="47" t="str">
        <f>IF(T795&lt;&gt;0,SUM($T$4:T795),0)</f>
      </c>
      <c r="V795" s="1"/>
      <c r="W795" s="17"/>
      <c r="Y795" t="str">
        <f>Projects!A793</f>
      </c>
      <c r="Z795" s="1" t="str">
        <f>Projects!I793</f>
      </c>
      <c r="AA795" s="47" t="str">
        <f>IF($A$2="Tous",
IF(AND($Y$2=0,$Z$2=0,DATE(YEAR(Z795),MONTH(Z795),DAY(Z795))&gt;=$O$6,(DATE(YEAR(Z795),MONTH(Z795),DAY(Z795))&lt;=$O$3)),1,
IF(AND($Y$2&lt;&gt;0,$Z$2&lt;&gt;0,DATE(YEAR(Z795),MONTH(Z795),DAY(Z795))&gt;=$Y$2,(DATE(YEAR(Z795),MONTH(Z795),DAY(Z795))&lt;=$Z$2)),1,0)),
IF(AND($Y$2=0,$Z$2=0,DATE(YEAR(Z795),MONTH(Z795),DAY(Z795))&gt;=$O$6,(DATE(YEAR(Z795),MONTH(Z795),DAY(Z795))&lt;=$O$3),INDEX(Projects!$A$1:$O$1000,MATCH(Y795,Projects!$A$1:$A$1000,0),MATCH("Groupe",Projects!$A$1:$O$1,0))=$A$2),1,
IF(AND($Y$2&lt;&gt;0,$Z$2&lt;&gt;0,DATE(YEAR(Z795),MONTH(Z795),DAY(Z795))&gt;=$Y$2,(DATE(YEAR(Z795),MONTH(Z795),DAY(Z795))&lt;=$Z$2),INDEX(Projects!$A$1:$O$1000,MATCH(Y795,Projects!$A$1:$A$1000,0),MATCH("Groupe",Projects!$A$1:$O$1,0))=$A$2),1,0)))</f>
      </c>
      <c r="AB795" s="47" t="str">
        <f>IF(AA795&lt;&gt;0,SUM($AA$4:AA795),0)</f>
      </c>
      <c r="AC795" s="1"/>
      <c r="AD795" s="17"/>
      <c r="AF795" t="str">
        <f>Projects!A793</f>
      </c>
      <c r="AG795" s="1" t="str">
        <f>Projects!D793</f>
      </c>
      <c r="AH795" s="47" t="str">
        <f>IF($A$2="Tous",
IF(AND($AF$2=0,$AG$2=0,DATE(YEAR(AG795),MONTH(AG795),DAY(AG795))&gt;=$O$6,(DATE(YEAR(AG795),MONTH(AG795),DAY(AG795))&lt;=$O$3)),1,
IF(AND($AF$2&lt;&gt;0,$AG$2&lt;&gt;0,DATE(YEAR(AG795),MONTH(AG795),DAY(AG795))&gt;=$AF$2,(DATE(YEAR(AG795),MONTH(AG795),DAY(AG795))&lt;=$AG$2)),1,0)),
IF(AND($AF$2=0,$AG$2=0,DATE(YEAR(AG795),MONTH(AG795),DAY(AG795))&gt;=$O$6,(DATE(YEAR(AG795),MONTH(AG795),DAY(AG795))&lt;=$O$3),INDEX(Projects!$A$1:$O$1000,MATCH(AF795,Projects!$A$1:$A$1000,0),MATCH("Groupe",Projects!$A$1:$O$1,0))=$A$2),1,
IF(AND($AF$2&lt;&gt;0,$AG$2&lt;&gt;0,DATE(YEAR(AG795),MONTH(AG795),DAY(AG795))&gt;=$AF$2,(DATE(YEAR(AG795),MONTH(AG795),DAY(AG795))&lt;=$AG$2),INDEX(Projects!$A$1:$O$1000,MATCH(AF795,Projects!$A$1:$A$1000,0),MATCH("Groupe",Projects!$A$1:$O$1,0))=$A$2),1,0)))</f>
      </c>
      <c r="AI795" s="47" t="str">
        <f>IF(AH795&lt;&gt;0,SUM($AH$4:AH795),0)</f>
      </c>
      <c r="AJ795" s="1"/>
      <c r="AK795" s="17"/>
      <c r="AM795" t="str">
        <f>Potentials!A793</f>
      </c>
      <c r="AN795" s="1" t="str">
        <f>Potentials!L793</f>
      </c>
      <c r="AO795" s="47" t="str">
        <f>IF(INDEX(Potentials!$A$1:$O$1000,MATCH(R795,Potentials!$A$1:$A$1000,0),MATCH("Origine setup",Potentials!$A$1:$O$1,0))&lt;&gt;"",0,
IF($A$2="Tous",
IF(AND($AM$2=0,$AN$2=0,DATE(YEAR(AN795),MONTH(AN795),DAY(AN795))&gt;=$O$6,(DATE(YEAR(AN795),MONTH(AN795),DAY(AN795))&lt;=$O$3),INDEX(Potentials!$A$1:$O$10000,MATCH(AM795,Potentials!$A$1:$A$1000,0),MATCH("Statut",Potentials!$A$1:$O$1,0))="9 -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IF(AND($AM$2&lt;&gt;0,$AN$2&lt;&gt;0,DATE(YEAR(AN795),MONTH(AN795),DAY(AN795))&gt;=$AM$2,(DATE(YEAR(AN795),MONTH(AN795),DAY(AN795))&lt;=$AN$2),INDEX(Potentials!$A$1:$O$10000,MATCH(AM795,Potentials!$A$1:$A$1000,0),MATCH("Statut",Potentials!$A$1:$O$1,0))="9 - Perdu"),1,0)),
IF(AND($AM$2=0,$AN$2=0,DATE(YEAR(AN795),MONTH(AN795),DAY(AN795))&gt;=$O$6,(DATE(YEAR(AN795),MONTH(AN795),DAY(AN795))&lt;=$O$3),INDEX(Potentials!$A$1:$O$1000,MATCH(AM795,Potentials!$A$1:$A$1000,0),MATCH("Groupe",Potentials!$A$1:$O$1,0))=$A$2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,MATCH(AM795,Potentials!$A$1:$A$1000,0),MATCH("Groupe",Potentials!$A$1:$O$1,0))=$A$2,INDEX(Potentials!$A$1:$O$10000,MATCH(AM795,Potentials!$A$1:$A$1000,0),MATCH("Statut",Potentials!$A$1:$O$1,0))="9 - Perdu"),1,0))))</f>
      </c>
      <c r="AP795" s="47" t="str">
        <f>IF(AO795&lt;&gt;0,SUM($AO$4:AO795),0)</f>
      </c>
      <c r="AQ795" s="1"/>
      <c r="AR795" s="17"/>
      <c r="AT795" t="str">
        <f>IF(COUNTIF($AT$4:AT794,Potentials!B793)&gt;0,"",Potentials!B793)</f>
      </c>
      <c r="AU795" s="2" t="str">
        <f t="array" ref="AU795" aca="1" ca="1">IF($A$2="Tous",SUMPRODUCT((Potentials!$F$2:$F$2000)*(Potentials!$B$2:$B$2000=AT795)*(Potentials!$E$2:$E$2000&lt;&gt;"8 - Gagne")*(Potentials!$E$2:$E$2000&lt;&gt;"9 - Perdu")*(Potentials!$E$2:$E$2000&lt;&gt;"10 - Gele"))
+SUMPRODUCT((Potentials!$F$2:$F$2000=0)*(Potentials!$B$2:$B$2000=AT795)*(Potentials!$D$2:$D$2000)*(Potentials!$E$2:$E$2000&lt;&gt;"8 - Gagne")*(Potentials!$E$2:$E$2000&lt;&gt;"9 - Perdu")*(Potentials!$E$2:$E$2000&lt;&gt;"10 - Gele")),
SUMPRODUCT((Potentials!$F$2:$F$2000)*(Potentials!$B$2:$B$2000=AT795)*(Potentials!$E$2:$E$2000&lt;&gt;"8 - Gagne")*(Potentials!$E$2:$E$2000&lt;&gt;"9 - Perdu")*(Potentials!$E$2:$E$2000&lt;&gt;"10 - Gele")*(Potentials!$O$2:$O$2000=$A$2))
+SUMPRODUCT((Potentials!$F$2:$F$2000=0)*(Potentials!$B$2:$B$2000=AT795)*(Potentials!$D$2:$D$2000)*(Potentials!$E$2:$E$2000&lt;&gt;"8 - Gagne")*(Potentials!$E$2:$E$2000&lt;&gt;"9 - Perdu")*(Potentials!$E$2:$E$2000&lt;&gt;"10 - Gele")*(Potentials!$O$2:$O$2000=$A$2)))</f>
      </c>
      <c r="BA795" t="str">
        <f>Potentials!A793</f>
      </c>
      <c r="BB795" s="2" t="str">
        <f t="array" ref="BB795" aca="1" ca="1">IF($A$2="Tous",SUMPRODUCT((Potentials!$F$2:$F$2000)*(Potentials!$A$2:$A$2000=BA795)*(Potentials!$E$2:$E$2000&lt;&gt;"8 - Gagne")*(Potentials!$E$2:$E$2000&lt;&gt;"9 - Perdu")*(Potentials!$E$2:$E$2000&lt;&gt;"10 - Gele"))
+SUMPRODUCT((Potentials!$F$2:$F$2000=0)*(Potentials!$A$2:$A$2000=BA795)*(Potentials!$D$2:$D$2000)*(Potentials!$E$2:$E$2000&lt;&gt;"8 - Gagne")*(Potentials!$E$2:$E$2000&lt;&gt;"9 - Perdu")*(Potentials!$E$2:$E$2000&lt;&gt;"10 - Gele")),
SUMPRODUCT((Potentials!$F$2:$F$2000)*(Potentials!$A$2:$A$2000=BA795)*(Potentials!$E$2:$E$2000&lt;&gt;"8 - Gagne")*(Potentials!$E$2:$E$2000&lt;&gt;"9 - Perdu")*(Potentials!$E$2:$E$2000&lt;&gt;"10 - Gele")*(Potentials!$O$2:$O$2000=$A$2))
+SUMPRODUCT((Potentials!$F$2:$F$2000=0)*(Potentials!$A$2:$A$2000=BA795)*(Potentials!$D$2:$D$2000)*(Potentials!$E$2:$E$2000&lt;&gt;"8 - Gagne")*(Potentials!$E$2:$E$2000&lt;&gt;"9 - Perdu")*(Potentials!$E$2:$E$2000&lt;&gt;"10 - Gele")*(Potentials!$O$2:$O$2000=$A$2)))</f>
      </c>
    </row>
    <row r="796" spans="1:113">
      <c r="R796" t="str">
        <f>Potentials!A794</f>
      </c>
      <c r="S796" s="1" t="str">
        <f>Potentials!M794</f>
      </c>
      <c r="T796" s="47" t="str">
        <f>IF(INDEX(Potentials!$A$1:$O$1000,MATCH(R796,Potentials!$A$1:$A$1000,0),MATCH("Origine setup",Potentials!$A$1:$O$1,0))&lt;&gt;"",0,
IF($A$2="Tous",
IF(AND($R$2=0,$S$2=0,DATE(YEAR(S796),MONTH(S796),DAY(S796))&gt;=$O$6,(DATE(YEAR(S796),MONTH(S796),DAY(S796))&lt;=$O$3),LEFT(R796,3)="PRA"),1,
IF(AND($R$2&lt;&gt;0,$S$2&lt;&gt;0,DATE(YEAR(S796),MONTH(S796),DAY(S796))&gt;=$R$2,(DATE(YEAR(S796),MONTH(S796),DAY(S796))&lt;=$S$2),LEFT(R796,3)="PRA"),1,0)),
IF(AND($R$2=0,$S$2=0,DATE(YEAR(S796),MONTH(S796),DAY(S796))&gt;=$O$6,(DATE(YEAR(S796),MONTH(S796),DAY(S796))&lt;=$O$3),INDEX(Potentials!$A$1:$O$1000,MATCH(R796,Potentials!$A$1:$A$1000,0),MATCH("Groupe",Potentials!$A$1:$O$1,0))=$A$2,LEFT(R796,3)="PRA"),1,
IF(AND($R$2&lt;&gt;0,$S$2&lt;&gt;0,DATE(YEAR(S796),MONTH(S796),DAY(S796))&gt;=$R$2,(DATE(YEAR(S796),MONTH(S796),DAY(S796))&lt;=$S$2),INDEX(Potentials!$A$1:$O$1000,MATCH(R796,Potentials!$A$1:$A$1000,0),MATCH("Groupe",Potentials!$A$1:$O$1,0))=$A$2,LEFT(R796,3)="PRA"),1,0))))</f>
      </c>
      <c r="U796" s="47" t="str">
        <f>IF(T796&lt;&gt;0,SUM($T$4:T796),0)</f>
      </c>
      <c r="V796" s="1"/>
      <c r="W796" s="17"/>
      <c r="Y796" t="str">
        <f>Projects!A794</f>
      </c>
      <c r="Z796" s="1" t="str">
        <f>Projects!I794</f>
      </c>
      <c r="AA796" s="47" t="str">
        <f>IF($A$2="Tous",
IF(AND($Y$2=0,$Z$2=0,DATE(YEAR(Z796),MONTH(Z796),DAY(Z796))&gt;=$O$6,(DATE(YEAR(Z796),MONTH(Z796),DAY(Z796))&lt;=$O$3)),1,
IF(AND($Y$2&lt;&gt;0,$Z$2&lt;&gt;0,DATE(YEAR(Z796),MONTH(Z796),DAY(Z796))&gt;=$Y$2,(DATE(YEAR(Z796),MONTH(Z796),DAY(Z796))&lt;=$Z$2)),1,0)),
IF(AND($Y$2=0,$Z$2=0,DATE(YEAR(Z796),MONTH(Z796),DAY(Z796))&gt;=$O$6,(DATE(YEAR(Z796),MONTH(Z796),DAY(Z796))&lt;=$O$3),INDEX(Projects!$A$1:$O$1000,MATCH(Y796,Projects!$A$1:$A$1000,0),MATCH("Groupe",Projects!$A$1:$O$1,0))=$A$2),1,
IF(AND($Y$2&lt;&gt;0,$Z$2&lt;&gt;0,DATE(YEAR(Z796),MONTH(Z796),DAY(Z796))&gt;=$Y$2,(DATE(YEAR(Z796),MONTH(Z796),DAY(Z796))&lt;=$Z$2),INDEX(Projects!$A$1:$O$1000,MATCH(Y796,Projects!$A$1:$A$1000,0),MATCH("Groupe",Projects!$A$1:$O$1,0))=$A$2),1,0)))</f>
      </c>
      <c r="AB796" s="47" t="str">
        <f>IF(AA796&lt;&gt;0,SUM($AA$4:AA796),0)</f>
      </c>
      <c r="AC796" s="1"/>
      <c r="AD796" s="17"/>
      <c r="AF796" t="str">
        <f>Projects!A794</f>
      </c>
      <c r="AG796" s="1" t="str">
        <f>Projects!D794</f>
      </c>
      <c r="AH796" s="47" t="str">
        <f>IF($A$2="Tous",
IF(AND($AF$2=0,$AG$2=0,DATE(YEAR(AG796),MONTH(AG796),DAY(AG796))&gt;=$O$6,(DATE(YEAR(AG796),MONTH(AG796),DAY(AG796))&lt;=$O$3)),1,
IF(AND($AF$2&lt;&gt;0,$AG$2&lt;&gt;0,DATE(YEAR(AG796),MONTH(AG796),DAY(AG796))&gt;=$AF$2,(DATE(YEAR(AG796),MONTH(AG796),DAY(AG796))&lt;=$AG$2)),1,0)),
IF(AND($AF$2=0,$AG$2=0,DATE(YEAR(AG796),MONTH(AG796),DAY(AG796))&gt;=$O$6,(DATE(YEAR(AG796),MONTH(AG796),DAY(AG796))&lt;=$O$3),INDEX(Projects!$A$1:$O$1000,MATCH(AF796,Projects!$A$1:$A$1000,0),MATCH("Groupe",Projects!$A$1:$O$1,0))=$A$2),1,
IF(AND($AF$2&lt;&gt;0,$AG$2&lt;&gt;0,DATE(YEAR(AG796),MONTH(AG796),DAY(AG796))&gt;=$AF$2,(DATE(YEAR(AG796),MONTH(AG796),DAY(AG796))&lt;=$AG$2),INDEX(Projects!$A$1:$O$1000,MATCH(AF796,Projects!$A$1:$A$1000,0),MATCH("Groupe",Projects!$A$1:$O$1,0))=$A$2),1,0)))</f>
      </c>
      <c r="AI796" s="47" t="str">
        <f>IF(AH796&lt;&gt;0,SUM($AH$4:AH796),0)</f>
      </c>
      <c r="AJ796" s="1"/>
      <c r="AK796" s="17"/>
      <c r="AM796" t="str">
        <f>Potentials!A794</f>
      </c>
      <c r="AN796" s="1" t="str">
        <f>Potentials!L794</f>
      </c>
      <c r="AO796" s="47" t="str">
        <f>IF(INDEX(Potentials!$A$1:$O$1000,MATCH(R796,Potentials!$A$1:$A$1000,0),MATCH("Origine setup",Potentials!$A$1:$O$1,0))&lt;&gt;"",0,
IF($A$2="Tous",
IF(AND($AM$2=0,$AN$2=0,DATE(YEAR(AN796),MONTH(AN796),DAY(AN796))&gt;=$O$6,(DATE(YEAR(AN796),MONTH(AN796),DAY(AN796))&lt;=$O$3),INDEX(Potentials!$A$1:$O$10000,MATCH(AM796,Potentials!$A$1:$A$1000,0),MATCH("Statut",Potentials!$A$1:$O$1,0))="9 -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IF(AND($AM$2&lt;&gt;0,$AN$2&lt;&gt;0,DATE(YEAR(AN796),MONTH(AN796),DAY(AN796))&gt;=$AM$2,(DATE(YEAR(AN796),MONTH(AN796),DAY(AN796))&lt;=$AN$2),INDEX(Potentials!$A$1:$O$10000,MATCH(AM796,Potentials!$A$1:$A$1000,0),MATCH("Statut",Potentials!$A$1:$O$1,0))="9 - Perdu"),1,0)),
IF(AND($AM$2=0,$AN$2=0,DATE(YEAR(AN796),MONTH(AN796),DAY(AN796))&gt;=$O$6,(DATE(YEAR(AN796),MONTH(AN796),DAY(AN796))&lt;=$O$3),INDEX(Potentials!$A$1:$O$1000,MATCH(AM796,Potentials!$A$1:$A$1000,0),MATCH("Groupe",Potentials!$A$1:$O$1,0))=$A$2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,MATCH(AM796,Potentials!$A$1:$A$1000,0),MATCH("Groupe",Potentials!$A$1:$O$1,0))=$A$2,INDEX(Potentials!$A$1:$O$10000,MATCH(AM796,Potentials!$A$1:$A$1000,0),MATCH("Statut",Potentials!$A$1:$O$1,0))="9 - Perdu"),1,0))))</f>
      </c>
      <c r="AP796" s="47" t="str">
        <f>IF(AO796&lt;&gt;0,SUM($AO$4:AO796),0)</f>
      </c>
      <c r="AQ796" s="1"/>
      <c r="AR796" s="17"/>
      <c r="AT796" t="str">
        <f>IF(COUNTIF($AT$4:AT795,Potentials!B794)&gt;0,"",Potentials!B794)</f>
      </c>
      <c r="AU796" s="2" t="str">
        <f t="array" ref="AU796" aca="1" ca="1">IF($A$2="Tous",SUMPRODUCT((Potentials!$F$2:$F$2000)*(Potentials!$B$2:$B$2000=AT796)*(Potentials!$E$2:$E$2000&lt;&gt;"8 - Gagne")*(Potentials!$E$2:$E$2000&lt;&gt;"9 - Perdu")*(Potentials!$E$2:$E$2000&lt;&gt;"10 - Gele"))
+SUMPRODUCT((Potentials!$F$2:$F$2000=0)*(Potentials!$B$2:$B$2000=AT796)*(Potentials!$D$2:$D$2000)*(Potentials!$E$2:$E$2000&lt;&gt;"8 - Gagne")*(Potentials!$E$2:$E$2000&lt;&gt;"9 - Perdu")*(Potentials!$E$2:$E$2000&lt;&gt;"10 - Gele")),
SUMPRODUCT((Potentials!$F$2:$F$2000)*(Potentials!$B$2:$B$2000=AT796)*(Potentials!$E$2:$E$2000&lt;&gt;"8 - Gagne")*(Potentials!$E$2:$E$2000&lt;&gt;"9 - Perdu")*(Potentials!$E$2:$E$2000&lt;&gt;"10 - Gele")*(Potentials!$O$2:$O$2000=$A$2))
+SUMPRODUCT((Potentials!$F$2:$F$2000=0)*(Potentials!$B$2:$B$2000=AT796)*(Potentials!$D$2:$D$2000)*(Potentials!$E$2:$E$2000&lt;&gt;"8 - Gagne")*(Potentials!$E$2:$E$2000&lt;&gt;"9 - Perdu")*(Potentials!$E$2:$E$2000&lt;&gt;"10 - Gele")*(Potentials!$O$2:$O$2000=$A$2)))</f>
      </c>
      <c r="BA796" t="str">
        <f>Potentials!A794</f>
      </c>
      <c r="BB796" s="2" t="str">
        <f t="array" ref="BB796" aca="1" ca="1">IF($A$2="Tous",SUMPRODUCT((Potentials!$F$2:$F$2000)*(Potentials!$A$2:$A$2000=BA796)*(Potentials!$E$2:$E$2000&lt;&gt;"8 - Gagne")*(Potentials!$E$2:$E$2000&lt;&gt;"9 - Perdu")*(Potentials!$E$2:$E$2000&lt;&gt;"10 - Gele"))
+SUMPRODUCT((Potentials!$F$2:$F$2000=0)*(Potentials!$A$2:$A$2000=BA796)*(Potentials!$D$2:$D$2000)*(Potentials!$E$2:$E$2000&lt;&gt;"8 - Gagne")*(Potentials!$E$2:$E$2000&lt;&gt;"9 - Perdu")*(Potentials!$E$2:$E$2000&lt;&gt;"10 - Gele")),
SUMPRODUCT((Potentials!$F$2:$F$2000)*(Potentials!$A$2:$A$2000=BA796)*(Potentials!$E$2:$E$2000&lt;&gt;"8 - Gagne")*(Potentials!$E$2:$E$2000&lt;&gt;"9 - Perdu")*(Potentials!$E$2:$E$2000&lt;&gt;"10 - Gele")*(Potentials!$O$2:$O$2000=$A$2))
+SUMPRODUCT((Potentials!$F$2:$F$2000=0)*(Potentials!$A$2:$A$2000=BA796)*(Potentials!$D$2:$D$2000)*(Potentials!$E$2:$E$2000&lt;&gt;"8 - Gagne")*(Potentials!$E$2:$E$2000&lt;&gt;"9 - Perdu")*(Potentials!$E$2:$E$2000&lt;&gt;"10 - Gele")*(Potentials!$O$2:$O$2000=$A$2)))</f>
      </c>
    </row>
    <row r="797" spans="1:113">
      <c r="R797" t="str">
        <f>Potentials!A795</f>
      </c>
      <c r="S797" s="1" t="str">
        <f>Potentials!M795</f>
      </c>
      <c r="T797" s="47" t="str">
        <f>IF(INDEX(Potentials!$A$1:$O$1000,MATCH(R797,Potentials!$A$1:$A$1000,0),MATCH("Origine setup",Potentials!$A$1:$O$1,0))&lt;&gt;"",0,
IF($A$2="Tous",
IF(AND($R$2=0,$S$2=0,DATE(YEAR(S797),MONTH(S797),DAY(S797))&gt;=$O$6,(DATE(YEAR(S797),MONTH(S797),DAY(S797))&lt;=$O$3),LEFT(R797,3)="PRA"),1,
IF(AND($R$2&lt;&gt;0,$S$2&lt;&gt;0,DATE(YEAR(S797),MONTH(S797),DAY(S797))&gt;=$R$2,(DATE(YEAR(S797),MONTH(S797),DAY(S797))&lt;=$S$2),LEFT(R797,3)="PRA"),1,0)),
IF(AND($R$2=0,$S$2=0,DATE(YEAR(S797),MONTH(S797),DAY(S797))&gt;=$O$6,(DATE(YEAR(S797),MONTH(S797),DAY(S797))&lt;=$O$3),INDEX(Potentials!$A$1:$O$1000,MATCH(R797,Potentials!$A$1:$A$1000,0),MATCH("Groupe",Potentials!$A$1:$O$1,0))=$A$2,LEFT(R797,3)="PRA"),1,
IF(AND($R$2&lt;&gt;0,$S$2&lt;&gt;0,DATE(YEAR(S797),MONTH(S797),DAY(S797))&gt;=$R$2,(DATE(YEAR(S797),MONTH(S797),DAY(S797))&lt;=$S$2),INDEX(Potentials!$A$1:$O$1000,MATCH(R797,Potentials!$A$1:$A$1000,0),MATCH("Groupe",Potentials!$A$1:$O$1,0))=$A$2,LEFT(R797,3)="PRA"),1,0))))</f>
      </c>
      <c r="U797" s="47" t="str">
        <f>IF(T797&lt;&gt;0,SUM($T$4:T797),0)</f>
      </c>
      <c r="V797" s="1"/>
      <c r="W797" s="17"/>
      <c r="Y797" t="str">
        <f>Projects!A795</f>
      </c>
      <c r="Z797" s="1" t="str">
        <f>Projects!I795</f>
      </c>
      <c r="AA797" s="47" t="str">
        <f>IF($A$2="Tous",
IF(AND($Y$2=0,$Z$2=0,DATE(YEAR(Z797),MONTH(Z797),DAY(Z797))&gt;=$O$6,(DATE(YEAR(Z797),MONTH(Z797),DAY(Z797))&lt;=$O$3)),1,
IF(AND($Y$2&lt;&gt;0,$Z$2&lt;&gt;0,DATE(YEAR(Z797),MONTH(Z797),DAY(Z797))&gt;=$Y$2,(DATE(YEAR(Z797),MONTH(Z797),DAY(Z797))&lt;=$Z$2)),1,0)),
IF(AND($Y$2=0,$Z$2=0,DATE(YEAR(Z797),MONTH(Z797),DAY(Z797))&gt;=$O$6,(DATE(YEAR(Z797),MONTH(Z797),DAY(Z797))&lt;=$O$3),INDEX(Projects!$A$1:$O$1000,MATCH(Y797,Projects!$A$1:$A$1000,0),MATCH("Groupe",Projects!$A$1:$O$1,0))=$A$2),1,
IF(AND($Y$2&lt;&gt;0,$Z$2&lt;&gt;0,DATE(YEAR(Z797),MONTH(Z797),DAY(Z797))&gt;=$Y$2,(DATE(YEAR(Z797),MONTH(Z797),DAY(Z797))&lt;=$Z$2),INDEX(Projects!$A$1:$O$1000,MATCH(Y797,Projects!$A$1:$A$1000,0),MATCH("Groupe",Projects!$A$1:$O$1,0))=$A$2),1,0)))</f>
      </c>
      <c r="AB797" s="47" t="str">
        <f>IF(AA797&lt;&gt;0,SUM($AA$4:AA797),0)</f>
      </c>
      <c r="AC797" s="1"/>
      <c r="AD797" s="17"/>
      <c r="AF797" t="str">
        <f>Projects!A795</f>
      </c>
      <c r="AG797" s="1" t="str">
        <f>Projects!D795</f>
      </c>
      <c r="AH797" s="47" t="str">
        <f>IF($A$2="Tous",
IF(AND($AF$2=0,$AG$2=0,DATE(YEAR(AG797),MONTH(AG797),DAY(AG797))&gt;=$O$6,(DATE(YEAR(AG797),MONTH(AG797),DAY(AG797))&lt;=$O$3)),1,
IF(AND($AF$2&lt;&gt;0,$AG$2&lt;&gt;0,DATE(YEAR(AG797),MONTH(AG797),DAY(AG797))&gt;=$AF$2,(DATE(YEAR(AG797),MONTH(AG797),DAY(AG797))&lt;=$AG$2)),1,0)),
IF(AND($AF$2=0,$AG$2=0,DATE(YEAR(AG797),MONTH(AG797),DAY(AG797))&gt;=$O$6,(DATE(YEAR(AG797),MONTH(AG797),DAY(AG797))&lt;=$O$3),INDEX(Projects!$A$1:$O$1000,MATCH(AF797,Projects!$A$1:$A$1000,0),MATCH("Groupe",Projects!$A$1:$O$1,0))=$A$2),1,
IF(AND($AF$2&lt;&gt;0,$AG$2&lt;&gt;0,DATE(YEAR(AG797),MONTH(AG797),DAY(AG797))&gt;=$AF$2,(DATE(YEAR(AG797),MONTH(AG797),DAY(AG797))&lt;=$AG$2),INDEX(Projects!$A$1:$O$1000,MATCH(AF797,Projects!$A$1:$A$1000,0),MATCH("Groupe",Projects!$A$1:$O$1,0))=$A$2),1,0)))</f>
      </c>
      <c r="AI797" s="47" t="str">
        <f>IF(AH797&lt;&gt;0,SUM($AH$4:AH797),0)</f>
      </c>
      <c r="AJ797" s="1"/>
      <c r="AK797" s="17"/>
      <c r="AM797" t="str">
        <f>Potentials!A795</f>
      </c>
      <c r="AN797" s="1" t="str">
        <f>Potentials!L795</f>
      </c>
      <c r="AO797" s="47" t="str">
        <f>IF(INDEX(Potentials!$A$1:$O$1000,MATCH(R797,Potentials!$A$1:$A$1000,0),MATCH("Origine setup",Potentials!$A$1:$O$1,0))&lt;&gt;"",0,
IF($A$2="Tous",
IF(AND($AM$2=0,$AN$2=0,DATE(YEAR(AN797),MONTH(AN797),DAY(AN797))&gt;=$O$6,(DATE(YEAR(AN797),MONTH(AN797),DAY(AN797))&lt;=$O$3),INDEX(Potentials!$A$1:$O$10000,MATCH(AM797,Potentials!$A$1:$A$1000,0),MATCH("Statut",Potentials!$A$1:$O$1,0))="9 -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IF(AND($AM$2&lt;&gt;0,$AN$2&lt;&gt;0,DATE(YEAR(AN797),MONTH(AN797),DAY(AN797))&gt;=$AM$2,(DATE(YEAR(AN797),MONTH(AN797),DAY(AN797))&lt;=$AN$2),INDEX(Potentials!$A$1:$O$10000,MATCH(AM797,Potentials!$A$1:$A$1000,0),MATCH("Statut",Potentials!$A$1:$O$1,0))="9 - Perdu"),1,0)),
IF(AND($AM$2=0,$AN$2=0,DATE(YEAR(AN797),MONTH(AN797),DAY(AN797))&gt;=$O$6,(DATE(YEAR(AN797),MONTH(AN797),DAY(AN797))&lt;=$O$3),INDEX(Potentials!$A$1:$O$1000,MATCH(AM797,Potentials!$A$1:$A$1000,0),MATCH("Groupe",Potentials!$A$1:$O$1,0))=$A$2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,MATCH(AM797,Potentials!$A$1:$A$1000,0),MATCH("Groupe",Potentials!$A$1:$O$1,0))=$A$2,INDEX(Potentials!$A$1:$O$10000,MATCH(AM797,Potentials!$A$1:$A$1000,0),MATCH("Statut",Potentials!$A$1:$O$1,0))="9 - Perdu"),1,0))))</f>
      </c>
      <c r="AP797" s="47" t="str">
        <f>IF(AO797&lt;&gt;0,SUM($AO$4:AO797),0)</f>
      </c>
      <c r="AQ797" s="1"/>
      <c r="AR797" s="17"/>
      <c r="AT797" t="str">
        <f>IF(COUNTIF($AT$4:AT796,Potentials!B795)&gt;0,"",Potentials!B795)</f>
      </c>
      <c r="AU797" s="2" t="str">
        <f t="array" ref="AU797" aca="1" ca="1">IF($A$2="Tous",SUMPRODUCT((Potentials!$F$2:$F$2000)*(Potentials!$B$2:$B$2000=AT797)*(Potentials!$E$2:$E$2000&lt;&gt;"8 - Gagne")*(Potentials!$E$2:$E$2000&lt;&gt;"9 - Perdu")*(Potentials!$E$2:$E$2000&lt;&gt;"10 - Gele"))
+SUMPRODUCT((Potentials!$F$2:$F$2000=0)*(Potentials!$B$2:$B$2000=AT797)*(Potentials!$D$2:$D$2000)*(Potentials!$E$2:$E$2000&lt;&gt;"8 - Gagne")*(Potentials!$E$2:$E$2000&lt;&gt;"9 - Perdu")*(Potentials!$E$2:$E$2000&lt;&gt;"10 - Gele")),
SUMPRODUCT((Potentials!$F$2:$F$2000)*(Potentials!$B$2:$B$2000=AT797)*(Potentials!$E$2:$E$2000&lt;&gt;"8 - Gagne")*(Potentials!$E$2:$E$2000&lt;&gt;"9 - Perdu")*(Potentials!$E$2:$E$2000&lt;&gt;"10 - Gele")*(Potentials!$O$2:$O$2000=$A$2))
+SUMPRODUCT((Potentials!$F$2:$F$2000=0)*(Potentials!$B$2:$B$2000=AT797)*(Potentials!$D$2:$D$2000)*(Potentials!$E$2:$E$2000&lt;&gt;"8 - Gagne")*(Potentials!$E$2:$E$2000&lt;&gt;"9 - Perdu")*(Potentials!$E$2:$E$2000&lt;&gt;"10 - Gele")*(Potentials!$O$2:$O$2000=$A$2)))</f>
      </c>
      <c r="BA797" t="str">
        <f>Potentials!A795</f>
      </c>
      <c r="BB797" s="2" t="str">
        <f t="array" ref="BB797" aca="1" ca="1">IF($A$2="Tous",SUMPRODUCT((Potentials!$F$2:$F$2000)*(Potentials!$A$2:$A$2000=BA797)*(Potentials!$E$2:$E$2000&lt;&gt;"8 - Gagne")*(Potentials!$E$2:$E$2000&lt;&gt;"9 - Perdu")*(Potentials!$E$2:$E$2000&lt;&gt;"10 - Gele"))
+SUMPRODUCT((Potentials!$F$2:$F$2000=0)*(Potentials!$A$2:$A$2000=BA797)*(Potentials!$D$2:$D$2000)*(Potentials!$E$2:$E$2000&lt;&gt;"8 - Gagne")*(Potentials!$E$2:$E$2000&lt;&gt;"9 - Perdu")*(Potentials!$E$2:$E$2000&lt;&gt;"10 - Gele")),
SUMPRODUCT((Potentials!$F$2:$F$2000)*(Potentials!$A$2:$A$2000=BA797)*(Potentials!$E$2:$E$2000&lt;&gt;"8 - Gagne")*(Potentials!$E$2:$E$2000&lt;&gt;"9 - Perdu")*(Potentials!$E$2:$E$2000&lt;&gt;"10 - Gele")*(Potentials!$O$2:$O$2000=$A$2))
+SUMPRODUCT((Potentials!$F$2:$F$2000=0)*(Potentials!$A$2:$A$2000=BA797)*(Potentials!$D$2:$D$2000)*(Potentials!$E$2:$E$2000&lt;&gt;"8 - Gagne")*(Potentials!$E$2:$E$2000&lt;&gt;"9 - Perdu")*(Potentials!$E$2:$E$2000&lt;&gt;"10 - Gele")*(Potentials!$O$2:$O$2000=$A$2)))</f>
      </c>
    </row>
    <row r="798" spans="1:113">
      <c r="R798" t="str">
        <f>Potentials!A796</f>
      </c>
      <c r="S798" s="1" t="str">
        <f>Potentials!M796</f>
      </c>
      <c r="T798" s="47" t="str">
        <f>IF(INDEX(Potentials!$A$1:$O$1000,MATCH(R798,Potentials!$A$1:$A$1000,0),MATCH("Origine setup",Potentials!$A$1:$O$1,0))&lt;&gt;"",0,
IF($A$2="Tous",
IF(AND($R$2=0,$S$2=0,DATE(YEAR(S798),MONTH(S798),DAY(S798))&gt;=$O$6,(DATE(YEAR(S798),MONTH(S798),DAY(S798))&lt;=$O$3),LEFT(R798,3)="PRA"),1,
IF(AND($R$2&lt;&gt;0,$S$2&lt;&gt;0,DATE(YEAR(S798),MONTH(S798),DAY(S798))&gt;=$R$2,(DATE(YEAR(S798),MONTH(S798),DAY(S798))&lt;=$S$2),LEFT(R798,3)="PRA"),1,0)),
IF(AND($R$2=0,$S$2=0,DATE(YEAR(S798),MONTH(S798),DAY(S798))&gt;=$O$6,(DATE(YEAR(S798),MONTH(S798),DAY(S798))&lt;=$O$3),INDEX(Potentials!$A$1:$O$1000,MATCH(R798,Potentials!$A$1:$A$1000,0),MATCH("Groupe",Potentials!$A$1:$O$1,0))=$A$2,LEFT(R798,3)="PRA"),1,
IF(AND($R$2&lt;&gt;0,$S$2&lt;&gt;0,DATE(YEAR(S798),MONTH(S798),DAY(S798))&gt;=$R$2,(DATE(YEAR(S798),MONTH(S798),DAY(S798))&lt;=$S$2),INDEX(Potentials!$A$1:$O$1000,MATCH(R798,Potentials!$A$1:$A$1000,0),MATCH("Groupe",Potentials!$A$1:$O$1,0))=$A$2,LEFT(R798,3)="PRA"),1,0))))</f>
      </c>
      <c r="U798" s="47" t="str">
        <f>IF(T798&lt;&gt;0,SUM($T$4:T798),0)</f>
      </c>
      <c r="V798" s="1"/>
      <c r="W798" s="17"/>
      <c r="Y798" t="str">
        <f>Projects!A796</f>
      </c>
      <c r="Z798" s="1" t="str">
        <f>Projects!I796</f>
      </c>
      <c r="AA798" s="47" t="str">
        <f>IF($A$2="Tous",
IF(AND($Y$2=0,$Z$2=0,DATE(YEAR(Z798),MONTH(Z798),DAY(Z798))&gt;=$O$6,(DATE(YEAR(Z798),MONTH(Z798),DAY(Z798))&lt;=$O$3)),1,
IF(AND($Y$2&lt;&gt;0,$Z$2&lt;&gt;0,DATE(YEAR(Z798),MONTH(Z798),DAY(Z798))&gt;=$Y$2,(DATE(YEAR(Z798),MONTH(Z798),DAY(Z798))&lt;=$Z$2)),1,0)),
IF(AND($Y$2=0,$Z$2=0,DATE(YEAR(Z798),MONTH(Z798),DAY(Z798))&gt;=$O$6,(DATE(YEAR(Z798),MONTH(Z798),DAY(Z798))&lt;=$O$3),INDEX(Projects!$A$1:$O$1000,MATCH(Y798,Projects!$A$1:$A$1000,0),MATCH("Groupe",Projects!$A$1:$O$1,0))=$A$2),1,
IF(AND($Y$2&lt;&gt;0,$Z$2&lt;&gt;0,DATE(YEAR(Z798),MONTH(Z798),DAY(Z798))&gt;=$Y$2,(DATE(YEAR(Z798),MONTH(Z798),DAY(Z798))&lt;=$Z$2),INDEX(Projects!$A$1:$O$1000,MATCH(Y798,Projects!$A$1:$A$1000,0),MATCH("Groupe",Projects!$A$1:$O$1,0))=$A$2),1,0)))</f>
      </c>
      <c r="AB798" s="47" t="str">
        <f>IF(AA798&lt;&gt;0,SUM($AA$4:AA798),0)</f>
      </c>
      <c r="AC798" s="1"/>
      <c r="AD798" s="17"/>
      <c r="AF798" t="str">
        <f>Projects!A796</f>
      </c>
      <c r="AG798" s="1" t="str">
        <f>Projects!D796</f>
      </c>
      <c r="AH798" s="47" t="str">
        <f>IF($A$2="Tous",
IF(AND($AF$2=0,$AG$2=0,DATE(YEAR(AG798),MONTH(AG798),DAY(AG798))&gt;=$O$6,(DATE(YEAR(AG798),MONTH(AG798),DAY(AG798))&lt;=$O$3)),1,
IF(AND($AF$2&lt;&gt;0,$AG$2&lt;&gt;0,DATE(YEAR(AG798),MONTH(AG798),DAY(AG798))&gt;=$AF$2,(DATE(YEAR(AG798),MONTH(AG798),DAY(AG798))&lt;=$AG$2)),1,0)),
IF(AND($AF$2=0,$AG$2=0,DATE(YEAR(AG798),MONTH(AG798),DAY(AG798))&gt;=$O$6,(DATE(YEAR(AG798),MONTH(AG798),DAY(AG798))&lt;=$O$3),INDEX(Projects!$A$1:$O$1000,MATCH(AF798,Projects!$A$1:$A$1000,0),MATCH("Groupe",Projects!$A$1:$O$1,0))=$A$2),1,
IF(AND($AF$2&lt;&gt;0,$AG$2&lt;&gt;0,DATE(YEAR(AG798),MONTH(AG798),DAY(AG798))&gt;=$AF$2,(DATE(YEAR(AG798),MONTH(AG798),DAY(AG798))&lt;=$AG$2),INDEX(Projects!$A$1:$O$1000,MATCH(AF798,Projects!$A$1:$A$1000,0),MATCH("Groupe",Projects!$A$1:$O$1,0))=$A$2),1,0)))</f>
      </c>
      <c r="AI798" s="47" t="str">
        <f>IF(AH798&lt;&gt;0,SUM($AH$4:AH798),0)</f>
      </c>
      <c r="AJ798" s="1"/>
      <c r="AK798" s="17"/>
      <c r="AM798" t="str">
        <f>Potentials!A796</f>
      </c>
      <c r="AN798" s="1" t="str">
        <f>Potentials!L796</f>
      </c>
      <c r="AO798" s="47" t="str">
        <f>IF(INDEX(Potentials!$A$1:$O$1000,MATCH(R798,Potentials!$A$1:$A$1000,0),MATCH("Origine setup",Potentials!$A$1:$O$1,0))&lt;&gt;"",0,
IF($A$2="Tous",
IF(AND($AM$2=0,$AN$2=0,DATE(YEAR(AN798),MONTH(AN798),DAY(AN798))&gt;=$O$6,(DATE(YEAR(AN798),MONTH(AN798),DAY(AN798))&lt;=$O$3),INDEX(Potentials!$A$1:$O$10000,MATCH(AM798,Potentials!$A$1:$A$1000,0),MATCH("Statut",Potentials!$A$1:$O$1,0))="9 -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IF(AND($AM$2&lt;&gt;0,$AN$2&lt;&gt;0,DATE(YEAR(AN798),MONTH(AN798),DAY(AN798))&gt;=$AM$2,(DATE(YEAR(AN798),MONTH(AN798),DAY(AN798))&lt;=$AN$2),INDEX(Potentials!$A$1:$O$10000,MATCH(AM798,Potentials!$A$1:$A$1000,0),MATCH("Statut",Potentials!$A$1:$O$1,0))="9 - Perdu"),1,0)),
IF(AND($AM$2=0,$AN$2=0,DATE(YEAR(AN798),MONTH(AN798),DAY(AN798))&gt;=$O$6,(DATE(YEAR(AN798),MONTH(AN798),DAY(AN798))&lt;=$O$3),INDEX(Potentials!$A$1:$O$1000,MATCH(AM798,Potentials!$A$1:$A$1000,0),MATCH("Groupe",Potentials!$A$1:$O$1,0))=$A$2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,MATCH(AM798,Potentials!$A$1:$A$1000,0),MATCH("Groupe",Potentials!$A$1:$O$1,0))=$A$2,INDEX(Potentials!$A$1:$O$10000,MATCH(AM798,Potentials!$A$1:$A$1000,0),MATCH("Statut",Potentials!$A$1:$O$1,0))="9 - Perdu"),1,0))))</f>
      </c>
      <c r="AP798" s="47" t="str">
        <f>IF(AO798&lt;&gt;0,SUM($AO$4:AO798),0)</f>
      </c>
      <c r="AQ798" s="1"/>
      <c r="AR798" s="17"/>
      <c r="AT798" t="str">
        <f>IF(COUNTIF($AT$4:AT797,Potentials!B796)&gt;0,"",Potentials!B796)</f>
      </c>
      <c r="AU798" s="2" t="str">
        <f t="array" ref="AU798" aca="1" ca="1">IF($A$2="Tous",SUMPRODUCT((Potentials!$F$2:$F$2000)*(Potentials!$B$2:$B$2000=AT798)*(Potentials!$E$2:$E$2000&lt;&gt;"8 - Gagne")*(Potentials!$E$2:$E$2000&lt;&gt;"9 - Perdu")*(Potentials!$E$2:$E$2000&lt;&gt;"10 - Gele"))
+SUMPRODUCT((Potentials!$F$2:$F$2000=0)*(Potentials!$B$2:$B$2000=AT798)*(Potentials!$D$2:$D$2000)*(Potentials!$E$2:$E$2000&lt;&gt;"8 - Gagne")*(Potentials!$E$2:$E$2000&lt;&gt;"9 - Perdu")*(Potentials!$E$2:$E$2000&lt;&gt;"10 - Gele")),
SUMPRODUCT((Potentials!$F$2:$F$2000)*(Potentials!$B$2:$B$2000=AT798)*(Potentials!$E$2:$E$2000&lt;&gt;"8 - Gagne")*(Potentials!$E$2:$E$2000&lt;&gt;"9 - Perdu")*(Potentials!$E$2:$E$2000&lt;&gt;"10 - Gele")*(Potentials!$O$2:$O$2000=$A$2))
+SUMPRODUCT((Potentials!$F$2:$F$2000=0)*(Potentials!$B$2:$B$2000=AT798)*(Potentials!$D$2:$D$2000)*(Potentials!$E$2:$E$2000&lt;&gt;"8 - Gagne")*(Potentials!$E$2:$E$2000&lt;&gt;"9 - Perdu")*(Potentials!$E$2:$E$2000&lt;&gt;"10 - Gele")*(Potentials!$O$2:$O$2000=$A$2)))</f>
      </c>
      <c r="BA798" t="str">
        <f>Potentials!A796</f>
      </c>
      <c r="BB798" s="2" t="str">
        <f t="array" ref="BB798" aca="1" ca="1">IF($A$2="Tous",SUMPRODUCT((Potentials!$F$2:$F$2000)*(Potentials!$A$2:$A$2000=BA798)*(Potentials!$E$2:$E$2000&lt;&gt;"8 - Gagne")*(Potentials!$E$2:$E$2000&lt;&gt;"9 - Perdu")*(Potentials!$E$2:$E$2000&lt;&gt;"10 - Gele"))
+SUMPRODUCT((Potentials!$F$2:$F$2000=0)*(Potentials!$A$2:$A$2000=BA798)*(Potentials!$D$2:$D$2000)*(Potentials!$E$2:$E$2000&lt;&gt;"8 - Gagne")*(Potentials!$E$2:$E$2000&lt;&gt;"9 - Perdu")*(Potentials!$E$2:$E$2000&lt;&gt;"10 - Gele")),
SUMPRODUCT((Potentials!$F$2:$F$2000)*(Potentials!$A$2:$A$2000=BA798)*(Potentials!$E$2:$E$2000&lt;&gt;"8 - Gagne")*(Potentials!$E$2:$E$2000&lt;&gt;"9 - Perdu")*(Potentials!$E$2:$E$2000&lt;&gt;"10 - Gele")*(Potentials!$O$2:$O$2000=$A$2))
+SUMPRODUCT((Potentials!$F$2:$F$2000=0)*(Potentials!$A$2:$A$2000=BA798)*(Potentials!$D$2:$D$2000)*(Potentials!$E$2:$E$2000&lt;&gt;"8 - Gagne")*(Potentials!$E$2:$E$2000&lt;&gt;"9 - Perdu")*(Potentials!$E$2:$E$2000&lt;&gt;"10 - Gele")*(Potentials!$O$2:$O$2000=$A$2)))</f>
      </c>
    </row>
    <row r="799" spans="1:113">
      <c r="R799" t="str">
        <f>Potentials!A797</f>
      </c>
      <c r="S799" s="1" t="str">
        <f>Potentials!M797</f>
      </c>
      <c r="T799" s="47" t="str">
        <f>IF(INDEX(Potentials!$A$1:$O$1000,MATCH(R799,Potentials!$A$1:$A$1000,0),MATCH("Origine setup",Potentials!$A$1:$O$1,0))&lt;&gt;"",0,
IF($A$2="Tous",
IF(AND($R$2=0,$S$2=0,DATE(YEAR(S799),MONTH(S799),DAY(S799))&gt;=$O$6,(DATE(YEAR(S799),MONTH(S799),DAY(S799))&lt;=$O$3),LEFT(R799,3)="PRA"),1,
IF(AND($R$2&lt;&gt;0,$S$2&lt;&gt;0,DATE(YEAR(S799),MONTH(S799),DAY(S799))&gt;=$R$2,(DATE(YEAR(S799),MONTH(S799),DAY(S799))&lt;=$S$2),LEFT(R799,3)="PRA"),1,0)),
IF(AND($R$2=0,$S$2=0,DATE(YEAR(S799),MONTH(S799),DAY(S799))&gt;=$O$6,(DATE(YEAR(S799),MONTH(S799),DAY(S799))&lt;=$O$3),INDEX(Potentials!$A$1:$O$1000,MATCH(R799,Potentials!$A$1:$A$1000,0),MATCH("Groupe",Potentials!$A$1:$O$1,0))=$A$2,LEFT(R799,3)="PRA"),1,
IF(AND($R$2&lt;&gt;0,$S$2&lt;&gt;0,DATE(YEAR(S799),MONTH(S799),DAY(S799))&gt;=$R$2,(DATE(YEAR(S799),MONTH(S799),DAY(S799))&lt;=$S$2),INDEX(Potentials!$A$1:$O$1000,MATCH(R799,Potentials!$A$1:$A$1000,0),MATCH("Groupe",Potentials!$A$1:$O$1,0))=$A$2,LEFT(R799,3)="PRA"),1,0))))</f>
      </c>
      <c r="U799" s="47" t="str">
        <f>IF(T799&lt;&gt;0,SUM($T$4:T799),0)</f>
      </c>
      <c r="V799" s="1"/>
      <c r="W799" s="17"/>
      <c r="Y799" t="str">
        <f>Projects!A797</f>
      </c>
      <c r="Z799" s="1" t="str">
        <f>Projects!I797</f>
      </c>
      <c r="AA799" s="47" t="str">
        <f>IF($A$2="Tous",
IF(AND($Y$2=0,$Z$2=0,DATE(YEAR(Z799),MONTH(Z799),DAY(Z799))&gt;=$O$6,(DATE(YEAR(Z799),MONTH(Z799),DAY(Z799))&lt;=$O$3)),1,
IF(AND($Y$2&lt;&gt;0,$Z$2&lt;&gt;0,DATE(YEAR(Z799),MONTH(Z799),DAY(Z799))&gt;=$Y$2,(DATE(YEAR(Z799),MONTH(Z799),DAY(Z799))&lt;=$Z$2)),1,0)),
IF(AND($Y$2=0,$Z$2=0,DATE(YEAR(Z799),MONTH(Z799),DAY(Z799))&gt;=$O$6,(DATE(YEAR(Z799),MONTH(Z799),DAY(Z799))&lt;=$O$3),INDEX(Projects!$A$1:$O$1000,MATCH(Y799,Projects!$A$1:$A$1000,0),MATCH("Groupe",Projects!$A$1:$O$1,0))=$A$2),1,
IF(AND($Y$2&lt;&gt;0,$Z$2&lt;&gt;0,DATE(YEAR(Z799),MONTH(Z799),DAY(Z799))&gt;=$Y$2,(DATE(YEAR(Z799),MONTH(Z799),DAY(Z799))&lt;=$Z$2),INDEX(Projects!$A$1:$O$1000,MATCH(Y799,Projects!$A$1:$A$1000,0),MATCH("Groupe",Projects!$A$1:$O$1,0))=$A$2),1,0)))</f>
      </c>
      <c r="AB799" s="47" t="str">
        <f>IF(AA799&lt;&gt;0,SUM($AA$4:AA799),0)</f>
      </c>
      <c r="AC799" s="1"/>
      <c r="AD799" s="17"/>
      <c r="AF799" t="str">
        <f>Projects!A797</f>
      </c>
      <c r="AG799" s="1" t="str">
        <f>Projects!D797</f>
      </c>
      <c r="AH799" s="47" t="str">
        <f>IF($A$2="Tous",
IF(AND($AF$2=0,$AG$2=0,DATE(YEAR(AG799),MONTH(AG799),DAY(AG799))&gt;=$O$6,(DATE(YEAR(AG799),MONTH(AG799),DAY(AG799))&lt;=$O$3)),1,
IF(AND($AF$2&lt;&gt;0,$AG$2&lt;&gt;0,DATE(YEAR(AG799),MONTH(AG799),DAY(AG799))&gt;=$AF$2,(DATE(YEAR(AG799),MONTH(AG799),DAY(AG799))&lt;=$AG$2)),1,0)),
IF(AND($AF$2=0,$AG$2=0,DATE(YEAR(AG799),MONTH(AG799),DAY(AG799))&gt;=$O$6,(DATE(YEAR(AG799),MONTH(AG799),DAY(AG799))&lt;=$O$3),INDEX(Projects!$A$1:$O$1000,MATCH(AF799,Projects!$A$1:$A$1000,0),MATCH("Groupe",Projects!$A$1:$O$1,0))=$A$2),1,
IF(AND($AF$2&lt;&gt;0,$AG$2&lt;&gt;0,DATE(YEAR(AG799),MONTH(AG799),DAY(AG799))&gt;=$AF$2,(DATE(YEAR(AG799),MONTH(AG799),DAY(AG799))&lt;=$AG$2),INDEX(Projects!$A$1:$O$1000,MATCH(AF799,Projects!$A$1:$A$1000,0),MATCH("Groupe",Projects!$A$1:$O$1,0))=$A$2),1,0)))</f>
      </c>
      <c r="AI799" s="47" t="str">
        <f>IF(AH799&lt;&gt;0,SUM($AH$4:AH799),0)</f>
      </c>
      <c r="AJ799" s="1"/>
      <c r="AK799" s="17"/>
      <c r="AM799" t="str">
        <f>Potentials!A797</f>
      </c>
      <c r="AN799" s="1" t="str">
        <f>Potentials!L797</f>
      </c>
      <c r="AO799" s="47" t="str">
        <f>IF(INDEX(Potentials!$A$1:$O$1000,MATCH(R799,Potentials!$A$1:$A$1000,0),MATCH("Origine setup",Potentials!$A$1:$O$1,0))&lt;&gt;"",0,
IF($A$2="Tous",
IF(AND($AM$2=0,$AN$2=0,DATE(YEAR(AN799),MONTH(AN799),DAY(AN799))&gt;=$O$6,(DATE(YEAR(AN799),MONTH(AN799),DAY(AN799))&lt;=$O$3),INDEX(Potentials!$A$1:$O$10000,MATCH(AM799,Potentials!$A$1:$A$1000,0),MATCH("Statut",Potentials!$A$1:$O$1,0))="9 -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IF(AND($AM$2&lt;&gt;0,$AN$2&lt;&gt;0,DATE(YEAR(AN799),MONTH(AN799),DAY(AN799))&gt;=$AM$2,(DATE(YEAR(AN799),MONTH(AN799),DAY(AN799))&lt;=$AN$2),INDEX(Potentials!$A$1:$O$10000,MATCH(AM799,Potentials!$A$1:$A$1000,0),MATCH("Statut",Potentials!$A$1:$O$1,0))="9 - Perdu"),1,0)),
IF(AND($AM$2=0,$AN$2=0,DATE(YEAR(AN799),MONTH(AN799),DAY(AN799))&gt;=$O$6,(DATE(YEAR(AN799),MONTH(AN799),DAY(AN799))&lt;=$O$3),INDEX(Potentials!$A$1:$O$1000,MATCH(AM799,Potentials!$A$1:$A$1000,0),MATCH("Groupe",Potentials!$A$1:$O$1,0))=$A$2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,MATCH(AM799,Potentials!$A$1:$A$1000,0),MATCH("Groupe",Potentials!$A$1:$O$1,0))=$A$2,INDEX(Potentials!$A$1:$O$10000,MATCH(AM799,Potentials!$A$1:$A$1000,0),MATCH("Statut",Potentials!$A$1:$O$1,0))="9 - Perdu"),1,0))))</f>
      </c>
      <c r="AP799" s="47" t="str">
        <f>IF(AO799&lt;&gt;0,SUM($AO$4:AO799),0)</f>
      </c>
      <c r="AQ799" s="1"/>
      <c r="AR799" s="17"/>
      <c r="AT799" t="str">
        <f>IF(COUNTIF($AT$4:AT798,Potentials!B797)&gt;0,"",Potentials!B797)</f>
      </c>
      <c r="AU799" s="2" t="str">
        <f t="array" ref="AU799" aca="1" ca="1">IF($A$2="Tous",SUMPRODUCT((Potentials!$F$2:$F$2000)*(Potentials!$B$2:$B$2000=AT799)*(Potentials!$E$2:$E$2000&lt;&gt;"8 - Gagne")*(Potentials!$E$2:$E$2000&lt;&gt;"9 - Perdu")*(Potentials!$E$2:$E$2000&lt;&gt;"10 - Gele"))
+SUMPRODUCT((Potentials!$F$2:$F$2000=0)*(Potentials!$B$2:$B$2000=AT799)*(Potentials!$D$2:$D$2000)*(Potentials!$E$2:$E$2000&lt;&gt;"8 - Gagne")*(Potentials!$E$2:$E$2000&lt;&gt;"9 - Perdu")*(Potentials!$E$2:$E$2000&lt;&gt;"10 - Gele")),
SUMPRODUCT((Potentials!$F$2:$F$2000)*(Potentials!$B$2:$B$2000=AT799)*(Potentials!$E$2:$E$2000&lt;&gt;"8 - Gagne")*(Potentials!$E$2:$E$2000&lt;&gt;"9 - Perdu")*(Potentials!$E$2:$E$2000&lt;&gt;"10 - Gele")*(Potentials!$O$2:$O$2000=$A$2))
+SUMPRODUCT((Potentials!$F$2:$F$2000=0)*(Potentials!$B$2:$B$2000=AT799)*(Potentials!$D$2:$D$2000)*(Potentials!$E$2:$E$2000&lt;&gt;"8 - Gagne")*(Potentials!$E$2:$E$2000&lt;&gt;"9 - Perdu")*(Potentials!$E$2:$E$2000&lt;&gt;"10 - Gele")*(Potentials!$O$2:$O$2000=$A$2)))</f>
      </c>
      <c r="BA799" t="str">
        <f>Potentials!A797</f>
      </c>
      <c r="BB799" s="2" t="str">
        <f t="array" ref="BB799" aca="1" ca="1">IF($A$2="Tous",SUMPRODUCT((Potentials!$F$2:$F$2000)*(Potentials!$A$2:$A$2000=BA799)*(Potentials!$E$2:$E$2000&lt;&gt;"8 - Gagne")*(Potentials!$E$2:$E$2000&lt;&gt;"9 - Perdu")*(Potentials!$E$2:$E$2000&lt;&gt;"10 - Gele"))
+SUMPRODUCT((Potentials!$F$2:$F$2000=0)*(Potentials!$A$2:$A$2000=BA799)*(Potentials!$D$2:$D$2000)*(Potentials!$E$2:$E$2000&lt;&gt;"8 - Gagne")*(Potentials!$E$2:$E$2000&lt;&gt;"9 - Perdu")*(Potentials!$E$2:$E$2000&lt;&gt;"10 - Gele")),
SUMPRODUCT((Potentials!$F$2:$F$2000)*(Potentials!$A$2:$A$2000=BA799)*(Potentials!$E$2:$E$2000&lt;&gt;"8 - Gagne")*(Potentials!$E$2:$E$2000&lt;&gt;"9 - Perdu")*(Potentials!$E$2:$E$2000&lt;&gt;"10 - Gele")*(Potentials!$O$2:$O$2000=$A$2))
+SUMPRODUCT((Potentials!$F$2:$F$2000=0)*(Potentials!$A$2:$A$2000=BA799)*(Potentials!$D$2:$D$2000)*(Potentials!$E$2:$E$2000&lt;&gt;"8 - Gagne")*(Potentials!$E$2:$E$2000&lt;&gt;"9 - Perdu")*(Potentials!$E$2:$E$2000&lt;&gt;"10 - Gele")*(Potentials!$O$2:$O$2000=$A$2)))</f>
      </c>
    </row>
    <row r="800" spans="1:113">
      <c r="R800" t="str">
        <f>Potentials!A798</f>
      </c>
      <c r="S800" s="1" t="str">
        <f>Potentials!M798</f>
      </c>
      <c r="T800" s="47" t="str">
        <f>IF(INDEX(Potentials!$A$1:$O$1000,MATCH(R800,Potentials!$A$1:$A$1000,0),MATCH("Origine setup",Potentials!$A$1:$O$1,0))&lt;&gt;"",0,
IF($A$2="Tous",
IF(AND($R$2=0,$S$2=0,DATE(YEAR(S800),MONTH(S800),DAY(S800))&gt;=$O$6,(DATE(YEAR(S800),MONTH(S800),DAY(S800))&lt;=$O$3),LEFT(R800,3)="PRA"),1,
IF(AND($R$2&lt;&gt;0,$S$2&lt;&gt;0,DATE(YEAR(S800),MONTH(S800),DAY(S800))&gt;=$R$2,(DATE(YEAR(S800),MONTH(S800),DAY(S800))&lt;=$S$2),LEFT(R800,3)="PRA"),1,0)),
IF(AND($R$2=0,$S$2=0,DATE(YEAR(S800),MONTH(S800),DAY(S800))&gt;=$O$6,(DATE(YEAR(S800),MONTH(S800),DAY(S800))&lt;=$O$3),INDEX(Potentials!$A$1:$O$1000,MATCH(R800,Potentials!$A$1:$A$1000,0),MATCH("Groupe",Potentials!$A$1:$O$1,0))=$A$2,LEFT(R800,3)="PRA"),1,
IF(AND($R$2&lt;&gt;0,$S$2&lt;&gt;0,DATE(YEAR(S800),MONTH(S800),DAY(S800))&gt;=$R$2,(DATE(YEAR(S800),MONTH(S800),DAY(S800))&lt;=$S$2),INDEX(Potentials!$A$1:$O$1000,MATCH(R800,Potentials!$A$1:$A$1000,0),MATCH("Groupe",Potentials!$A$1:$O$1,0))=$A$2,LEFT(R800,3)="PRA"),1,0))))</f>
      </c>
      <c r="U800" s="47" t="str">
        <f>IF(T800&lt;&gt;0,SUM($T$4:T800),0)</f>
      </c>
      <c r="V800" s="1"/>
      <c r="W800" s="17"/>
      <c r="Y800" t="str">
        <f>Projects!A798</f>
      </c>
      <c r="Z800" s="1" t="str">
        <f>Projects!I798</f>
      </c>
      <c r="AA800" s="47" t="str">
        <f>IF($A$2="Tous",
IF(AND($Y$2=0,$Z$2=0,DATE(YEAR(Z800),MONTH(Z800),DAY(Z800))&gt;=$O$6,(DATE(YEAR(Z800),MONTH(Z800),DAY(Z800))&lt;=$O$3)),1,
IF(AND($Y$2&lt;&gt;0,$Z$2&lt;&gt;0,DATE(YEAR(Z800),MONTH(Z800),DAY(Z800))&gt;=$Y$2,(DATE(YEAR(Z800),MONTH(Z800),DAY(Z800))&lt;=$Z$2)),1,0)),
IF(AND($Y$2=0,$Z$2=0,DATE(YEAR(Z800),MONTH(Z800),DAY(Z800))&gt;=$O$6,(DATE(YEAR(Z800),MONTH(Z800),DAY(Z800))&lt;=$O$3),INDEX(Projects!$A$1:$O$1000,MATCH(Y800,Projects!$A$1:$A$1000,0),MATCH("Groupe",Projects!$A$1:$O$1,0))=$A$2),1,
IF(AND($Y$2&lt;&gt;0,$Z$2&lt;&gt;0,DATE(YEAR(Z800),MONTH(Z800),DAY(Z800))&gt;=$Y$2,(DATE(YEAR(Z800),MONTH(Z800),DAY(Z800))&lt;=$Z$2),INDEX(Projects!$A$1:$O$1000,MATCH(Y800,Projects!$A$1:$A$1000,0),MATCH("Groupe",Projects!$A$1:$O$1,0))=$A$2),1,0)))</f>
      </c>
      <c r="AB800" s="47" t="str">
        <f>IF(AA800&lt;&gt;0,SUM($AA$4:AA800),0)</f>
      </c>
      <c r="AC800" s="1"/>
      <c r="AD800" s="17"/>
      <c r="AF800" t="str">
        <f>Projects!A798</f>
      </c>
      <c r="AG800" s="1" t="str">
        <f>Projects!D798</f>
      </c>
      <c r="AH800" s="47" t="str">
        <f>IF($A$2="Tous",
IF(AND($AF$2=0,$AG$2=0,DATE(YEAR(AG800),MONTH(AG800),DAY(AG800))&gt;=$O$6,(DATE(YEAR(AG800),MONTH(AG800),DAY(AG800))&lt;=$O$3)),1,
IF(AND($AF$2&lt;&gt;0,$AG$2&lt;&gt;0,DATE(YEAR(AG800),MONTH(AG800),DAY(AG800))&gt;=$AF$2,(DATE(YEAR(AG800),MONTH(AG800),DAY(AG800))&lt;=$AG$2)),1,0)),
IF(AND($AF$2=0,$AG$2=0,DATE(YEAR(AG800),MONTH(AG800),DAY(AG800))&gt;=$O$6,(DATE(YEAR(AG800),MONTH(AG800),DAY(AG800))&lt;=$O$3),INDEX(Projects!$A$1:$O$1000,MATCH(AF800,Projects!$A$1:$A$1000,0),MATCH("Groupe",Projects!$A$1:$O$1,0))=$A$2),1,
IF(AND($AF$2&lt;&gt;0,$AG$2&lt;&gt;0,DATE(YEAR(AG800),MONTH(AG800),DAY(AG800))&gt;=$AF$2,(DATE(YEAR(AG800),MONTH(AG800),DAY(AG800))&lt;=$AG$2),INDEX(Projects!$A$1:$O$1000,MATCH(AF800,Projects!$A$1:$A$1000,0),MATCH("Groupe",Projects!$A$1:$O$1,0))=$A$2),1,0)))</f>
      </c>
      <c r="AI800" s="47" t="str">
        <f>IF(AH800&lt;&gt;0,SUM($AH$4:AH800),0)</f>
      </c>
      <c r="AJ800" s="1"/>
      <c r="AK800" s="17"/>
      <c r="AM800" t="str">
        <f>Potentials!A798</f>
      </c>
      <c r="AN800" s="1" t="str">
        <f>Potentials!L798</f>
      </c>
      <c r="AO800" s="47" t="str">
        <f>IF(INDEX(Potentials!$A$1:$O$1000,MATCH(R800,Potentials!$A$1:$A$1000,0),MATCH("Origine setup",Potentials!$A$1:$O$1,0))&lt;&gt;"",0,
IF($A$2="Tous",
IF(AND($AM$2=0,$AN$2=0,DATE(YEAR(AN800),MONTH(AN800),DAY(AN800))&gt;=$O$6,(DATE(YEAR(AN800),MONTH(AN800),DAY(AN800))&lt;=$O$3),INDEX(Potentials!$A$1:$O$10000,MATCH(AM800,Potentials!$A$1:$A$1000,0),MATCH("Statut",Potentials!$A$1:$O$1,0))="9 -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IF(AND($AM$2&lt;&gt;0,$AN$2&lt;&gt;0,DATE(YEAR(AN800),MONTH(AN800),DAY(AN800))&gt;=$AM$2,(DATE(YEAR(AN800),MONTH(AN800),DAY(AN800))&lt;=$AN$2),INDEX(Potentials!$A$1:$O$10000,MATCH(AM800,Potentials!$A$1:$A$1000,0),MATCH("Statut",Potentials!$A$1:$O$1,0))="9 - Perdu"),1,0)),
IF(AND($AM$2=0,$AN$2=0,DATE(YEAR(AN800),MONTH(AN800),DAY(AN800))&gt;=$O$6,(DATE(YEAR(AN800),MONTH(AN800),DAY(AN800))&lt;=$O$3),INDEX(Potentials!$A$1:$O$1000,MATCH(AM800,Potentials!$A$1:$A$1000,0),MATCH("Groupe",Potentials!$A$1:$O$1,0))=$A$2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,MATCH(AM800,Potentials!$A$1:$A$1000,0),MATCH("Groupe",Potentials!$A$1:$O$1,0))=$A$2,INDEX(Potentials!$A$1:$O$10000,MATCH(AM800,Potentials!$A$1:$A$1000,0),MATCH("Statut",Potentials!$A$1:$O$1,0))="9 - Perdu"),1,0))))</f>
      </c>
      <c r="AP800" s="47" t="str">
        <f>IF(AO800&lt;&gt;0,SUM($AO$4:AO800),0)</f>
      </c>
      <c r="AQ800" s="1"/>
      <c r="AR800" s="17"/>
      <c r="AT800" t="str">
        <f>IF(COUNTIF($AT$4:AT799,Potentials!B798)&gt;0,"",Potentials!B798)</f>
      </c>
      <c r="AU800" s="2" t="str">
        <f t="array" ref="AU800" aca="1" ca="1">IF($A$2="Tous",SUMPRODUCT((Potentials!$F$2:$F$2000)*(Potentials!$B$2:$B$2000=AT800)*(Potentials!$E$2:$E$2000&lt;&gt;"8 - Gagne")*(Potentials!$E$2:$E$2000&lt;&gt;"9 - Perdu")*(Potentials!$E$2:$E$2000&lt;&gt;"10 - Gele"))
+SUMPRODUCT((Potentials!$F$2:$F$2000=0)*(Potentials!$B$2:$B$2000=AT800)*(Potentials!$D$2:$D$2000)*(Potentials!$E$2:$E$2000&lt;&gt;"8 - Gagne")*(Potentials!$E$2:$E$2000&lt;&gt;"9 - Perdu")*(Potentials!$E$2:$E$2000&lt;&gt;"10 - Gele")),
SUMPRODUCT((Potentials!$F$2:$F$2000)*(Potentials!$B$2:$B$2000=AT800)*(Potentials!$E$2:$E$2000&lt;&gt;"8 - Gagne")*(Potentials!$E$2:$E$2000&lt;&gt;"9 - Perdu")*(Potentials!$E$2:$E$2000&lt;&gt;"10 - Gele")*(Potentials!$O$2:$O$2000=$A$2))
+SUMPRODUCT((Potentials!$F$2:$F$2000=0)*(Potentials!$B$2:$B$2000=AT800)*(Potentials!$D$2:$D$2000)*(Potentials!$E$2:$E$2000&lt;&gt;"8 - Gagne")*(Potentials!$E$2:$E$2000&lt;&gt;"9 - Perdu")*(Potentials!$E$2:$E$2000&lt;&gt;"10 - Gele")*(Potentials!$O$2:$O$2000=$A$2)))</f>
      </c>
      <c r="BA800" t="str">
        <f>Potentials!A798</f>
      </c>
      <c r="BB800" s="2" t="str">
        <f t="array" ref="BB800" aca="1" ca="1">IF($A$2="Tous",SUMPRODUCT((Potentials!$F$2:$F$2000)*(Potentials!$A$2:$A$2000=BA800)*(Potentials!$E$2:$E$2000&lt;&gt;"8 - Gagne")*(Potentials!$E$2:$E$2000&lt;&gt;"9 - Perdu")*(Potentials!$E$2:$E$2000&lt;&gt;"10 - Gele"))
+SUMPRODUCT((Potentials!$F$2:$F$2000=0)*(Potentials!$A$2:$A$2000=BA800)*(Potentials!$D$2:$D$2000)*(Potentials!$E$2:$E$2000&lt;&gt;"8 - Gagne")*(Potentials!$E$2:$E$2000&lt;&gt;"9 - Perdu")*(Potentials!$E$2:$E$2000&lt;&gt;"10 - Gele")),
SUMPRODUCT((Potentials!$F$2:$F$2000)*(Potentials!$A$2:$A$2000=BA800)*(Potentials!$E$2:$E$2000&lt;&gt;"8 - Gagne")*(Potentials!$E$2:$E$2000&lt;&gt;"9 - Perdu")*(Potentials!$E$2:$E$2000&lt;&gt;"10 - Gele")*(Potentials!$O$2:$O$2000=$A$2))
+SUMPRODUCT((Potentials!$F$2:$F$2000=0)*(Potentials!$A$2:$A$2000=BA800)*(Potentials!$D$2:$D$2000)*(Potentials!$E$2:$E$2000&lt;&gt;"8 - Gagne")*(Potentials!$E$2:$E$2000&lt;&gt;"9 - Perdu")*(Potentials!$E$2:$E$2000&lt;&gt;"10 - Gele")*(Potentials!$O$2:$O$2000=$A$2)))</f>
      </c>
    </row>
    <row r="801" spans="1:113">
      <c r="R801" t="str">
        <f>Potentials!A799</f>
      </c>
      <c r="S801" s="1" t="str">
        <f>Potentials!M799</f>
      </c>
      <c r="T801" s="47" t="str">
        <f>IF(INDEX(Potentials!$A$1:$O$1000,MATCH(R801,Potentials!$A$1:$A$1000,0),MATCH("Origine setup",Potentials!$A$1:$O$1,0))&lt;&gt;"",0,
IF($A$2="Tous",
IF(AND($R$2=0,$S$2=0,DATE(YEAR(S801),MONTH(S801),DAY(S801))&gt;=$O$6,(DATE(YEAR(S801),MONTH(S801),DAY(S801))&lt;=$O$3),LEFT(R801,3)="PRA"),1,
IF(AND($R$2&lt;&gt;0,$S$2&lt;&gt;0,DATE(YEAR(S801),MONTH(S801),DAY(S801))&gt;=$R$2,(DATE(YEAR(S801),MONTH(S801),DAY(S801))&lt;=$S$2),LEFT(R801,3)="PRA"),1,0)),
IF(AND($R$2=0,$S$2=0,DATE(YEAR(S801),MONTH(S801),DAY(S801))&gt;=$O$6,(DATE(YEAR(S801),MONTH(S801),DAY(S801))&lt;=$O$3),INDEX(Potentials!$A$1:$O$1000,MATCH(R801,Potentials!$A$1:$A$1000,0),MATCH("Groupe",Potentials!$A$1:$O$1,0))=$A$2,LEFT(R801,3)="PRA"),1,
IF(AND($R$2&lt;&gt;0,$S$2&lt;&gt;0,DATE(YEAR(S801),MONTH(S801),DAY(S801))&gt;=$R$2,(DATE(YEAR(S801),MONTH(S801),DAY(S801))&lt;=$S$2),INDEX(Potentials!$A$1:$O$1000,MATCH(R801,Potentials!$A$1:$A$1000,0),MATCH("Groupe",Potentials!$A$1:$O$1,0))=$A$2,LEFT(R801,3)="PRA"),1,0))))</f>
      </c>
      <c r="U801" s="47" t="str">
        <f>IF(T801&lt;&gt;0,SUM($T$4:T801),0)</f>
      </c>
      <c r="V801" s="1"/>
      <c r="W801" s="17"/>
      <c r="Y801" t="str">
        <f>Projects!A799</f>
      </c>
      <c r="Z801" s="1" t="str">
        <f>Projects!I799</f>
      </c>
      <c r="AA801" s="47" t="str">
        <f>IF($A$2="Tous",
IF(AND($Y$2=0,$Z$2=0,DATE(YEAR(Z801),MONTH(Z801),DAY(Z801))&gt;=$O$6,(DATE(YEAR(Z801),MONTH(Z801),DAY(Z801))&lt;=$O$3)),1,
IF(AND($Y$2&lt;&gt;0,$Z$2&lt;&gt;0,DATE(YEAR(Z801),MONTH(Z801),DAY(Z801))&gt;=$Y$2,(DATE(YEAR(Z801),MONTH(Z801),DAY(Z801))&lt;=$Z$2)),1,0)),
IF(AND($Y$2=0,$Z$2=0,DATE(YEAR(Z801),MONTH(Z801),DAY(Z801))&gt;=$O$6,(DATE(YEAR(Z801),MONTH(Z801),DAY(Z801))&lt;=$O$3),INDEX(Projects!$A$1:$O$1000,MATCH(Y801,Projects!$A$1:$A$1000,0),MATCH("Groupe",Projects!$A$1:$O$1,0))=$A$2),1,
IF(AND($Y$2&lt;&gt;0,$Z$2&lt;&gt;0,DATE(YEAR(Z801),MONTH(Z801),DAY(Z801))&gt;=$Y$2,(DATE(YEAR(Z801),MONTH(Z801),DAY(Z801))&lt;=$Z$2),INDEX(Projects!$A$1:$O$1000,MATCH(Y801,Projects!$A$1:$A$1000,0),MATCH("Groupe",Projects!$A$1:$O$1,0))=$A$2),1,0)))</f>
      </c>
      <c r="AB801" s="47" t="str">
        <f>IF(AA801&lt;&gt;0,SUM($AA$4:AA801),0)</f>
      </c>
      <c r="AC801" s="1"/>
      <c r="AD801" s="17"/>
      <c r="AF801" t="str">
        <f>Projects!A799</f>
      </c>
      <c r="AG801" s="1" t="str">
        <f>Projects!D799</f>
      </c>
      <c r="AH801" s="47" t="str">
        <f>IF($A$2="Tous",
IF(AND($AF$2=0,$AG$2=0,DATE(YEAR(AG801),MONTH(AG801),DAY(AG801))&gt;=$O$6,(DATE(YEAR(AG801),MONTH(AG801),DAY(AG801))&lt;=$O$3)),1,
IF(AND($AF$2&lt;&gt;0,$AG$2&lt;&gt;0,DATE(YEAR(AG801),MONTH(AG801),DAY(AG801))&gt;=$AF$2,(DATE(YEAR(AG801),MONTH(AG801),DAY(AG801))&lt;=$AG$2)),1,0)),
IF(AND($AF$2=0,$AG$2=0,DATE(YEAR(AG801),MONTH(AG801),DAY(AG801))&gt;=$O$6,(DATE(YEAR(AG801),MONTH(AG801),DAY(AG801))&lt;=$O$3),INDEX(Projects!$A$1:$O$1000,MATCH(AF801,Projects!$A$1:$A$1000,0),MATCH("Groupe",Projects!$A$1:$O$1,0))=$A$2),1,
IF(AND($AF$2&lt;&gt;0,$AG$2&lt;&gt;0,DATE(YEAR(AG801),MONTH(AG801),DAY(AG801))&gt;=$AF$2,(DATE(YEAR(AG801),MONTH(AG801),DAY(AG801))&lt;=$AG$2),INDEX(Projects!$A$1:$O$1000,MATCH(AF801,Projects!$A$1:$A$1000,0),MATCH("Groupe",Projects!$A$1:$O$1,0))=$A$2),1,0)))</f>
      </c>
      <c r="AI801" s="47" t="str">
        <f>IF(AH801&lt;&gt;0,SUM($AH$4:AH801),0)</f>
      </c>
      <c r="AJ801" s="1"/>
      <c r="AK801" s="17"/>
      <c r="AM801" t="str">
        <f>Potentials!A799</f>
      </c>
      <c r="AN801" s="1" t="str">
        <f>Potentials!L799</f>
      </c>
      <c r="AO801" s="47" t="str">
        <f>IF(INDEX(Potentials!$A$1:$O$1000,MATCH(R801,Potentials!$A$1:$A$1000,0),MATCH("Origine setup",Potentials!$A$1:$O$1,0))&lt;&gt;"",0,
IF($A$2="Tous",
IF(AND($AM$2=0,$AN$2=0,DATE(YEAR(AN801),MONTH(AN801),DAY(AN801))&gt;=$O$6,(DATE(YEAR(AN801),MONTH(AN801),DAY(AN801))&lt;=$O$3),INDEX(Potentials!$A$1:$O$10000,MATCH(AM801,Potentials!$A$1:$A$1000,0),MATCH("Statut",Potentials!$A$1:$O$1,0))="9 -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IF(AND($AM$2&lt;&gt;0,$AN$2&lt;&gt;0,DATE(YEAR(AN801),MONTH(AN801),DAY(AN801))&gt;=$AM$2,(DATE(YEAR(AN801),MONTH(AN801),DAY(AN801))&lt;=$AN$2),INDEX(Potentials!$A$1:$O$10000,MATCH(AM801,Potentials!$A$1:$A$1000,0),MATCH("Statut",Potentials!$A$1:$O$1,0))="9 - Perdu"),1,0)),
IF(AND($AM$2=0,$AN$2=0,DATE(YEAR(AN801),MONTH(AN801),DAY(AN801))&gt;=$O$6,(DATE(YEAR(AN801),MONTH(AN801),DAY(AN801))&lt;=$O$3),INDEX(Potentials!$A$1:$O$1000,MATCH(AM801,Potentials!$A$1:$A$1000,0),MATCH("Groupe",Potentials!$A$1:$O$1,0))=$A$2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,MATCH(AM801,Potentials!$A$1:$A$1000,0),MATCH("Groupe",Potentials!$A$1:$O$1,0))=$A$2,INDEX(Potentials!$A$1:$O$10000,MATCH(AM801,Potentials!$A$1:$A$1000,0),MATCH("Statut",Potentials!$A$1:$O$1,0))="9 - Perdu"),1,0))))</f>
      </c>
      <c r="AP801" s="47" t="str">
        <f>IF(AO801&lt;&gt;0,SUM($AO$4:AO801),0)</f>
      </c>
      <c r="AQ801" s="1"/>
      <c r="AR801" s="17"/>
      <c r="AT801" t="str">
        <f>IF(COUNTIF($AT$4:AT800,Potentials!B799)&gt;0,"",Potentials!B799)</f>
      </c>
      <c r="AU801" s="2" t="str">
        <f t="array" ref="AU801" aca="1" ca="1">IF($A$2="Tous",SUMPRODUCT((Potentials!$F$2:$F$2000)*(Potentials!$B$2:$B$2000=AT801)*(Potentials!$E$2:$E$2000&lt;&gt;"8 - Gagne")*(Potentials!$E$2:$E$2000&lt;&gt;"9 - Perdu")*(Potentials!$E$2:$E$2000&lt;&gt;"10 - Gele"))
+SUMPRODUCT((Potentials!$F$2:$F$2000=0)*(Potentials!$B$2:$B$2000=AT801)*(Potentials!$D$2:$D$2000)*(Potentials!$E$2:$E$2000&lt;&gt;"8 - Gagne")*(Potentials!$E$2:$E$2000&lt;&gt;"9 - Perdu")*(Potentials!$E$2:$E$2000&lt;&gt;"10 - Gele")),
SUMPRODUCT((Potentials!$F$2:$F$2000)*(Potentials!$B$2:$B$2000=AT801)*(Potentials!$E$2:$E$2000&lt;&gt;"8 - Gagne")*(Potentials!$E$2:$E$2000&lt;&gt;"9 - Perdu")*(Potentials!$E$2:$E$2000&lt;&gt;"10 - Gele")*(Potentials!$O$2:$O$2000=$A$2))
+SUMPRODUCT((Potentials!$F$2:$F$2000=0)*(Potentials!$B$2:$B$2000=AT801)*(Potentials!$D$2:$D$2000)*(Potentials!$E$2:$E$2000&lt;&gt;"8 - Gagne")*(Potentials!$E$2:$E$2000&lt;&gt;"9 - Perdu")*(Potentials!$E$2:$E$2000&lt;&gt;"10 - Gele")*(Potentials!$O$2:$O$2000=$A$2)))</f>
      </c>
      <c r="BA801" t="str">
        <f>Potentials!A799</f>
      </c>
      <c r="BB801" s="2" t="str">
        <f t="array" ref="BB801" aca="1" ca="1">IF($A$2="Tous",SUMPRODUCT((Potentials!$F$2:$F$2000)*(Potentials!$A$2:$A$2000=BA801)*(Potentials!$E$2:$E$2000&lt;&gt;"8 - Gagne")*(Potentials!$E$2:$E$2000&lt;&gt;"9 - Perdu")*(Potentials!$E$2:$E$2000&lt;&gt;"10 - Gele"))
+SUMPRODUCT((Potentials!$F$2:$F$2000=0)*(Potentials!$A$2:$A$2000=BA801)*(Potentials!$D$2:$D$2000)*(Potentials!$E$2:$E$2000&lt;&gt;"8 - Gagne")*(Potentials!$E$2:$E$2000&lt;&gt;"9 - Perdu")*(Potentials!$E$2:$E$2000&lt;&gt;"10 - Gele")),
SUMPRODUCT((Potentials!$F$2:$F$2000)*(Potentials!$A$2:$A$2000=BA801)*(Potentials!$E$2:$E$2000&lt;&gt;"8 - Gagne")*(Potentials!$E$2:$E$2000&lt;&gt;"9 - Perdu")*(Potentials!$E$2:$E$2000&lt;&gt;"10 - Gele")*(Potentials!$O$2:$O$2000=$A$2))
+SUMPRODUCT((Potentials!$F$2:$F$2000=0)*(Potentials!$A$2:$A$2000=BA801)*(Potentials!$D$2:$D$2000)*(Potentials!$E$2:$E$2000&lt;&gt;"8 - Gagne")*(Potentials!$E$2:$E$2000&lt;&gt;"9 - Perdu")*(Potentials!$E$2:$E$2000&lt;&gt;"10 - Gele")*(Potentials!$O$2:$O$2000=$A$2)))</f>
      </c>
    </row>
    <row r="802" spans="1:113">
      <c r="R802" t="str">
        <f>Potentials!A800</f>
      </c>
      <c r="S802" s="1" t="str">
        <f>Potentials!M800</f>
      </c>
      <c r="T802" s="47" t="str">
        <f>IF(INDEX(Potentials!$A$1:$O$1000,MATCH(R802,Potentials!$A$1:$A$1000,0),MATCH("Origine setup",Potentials!$A$1:$O$1,0))&lt;&gt;"",0,
IF($A$2="Tous",
IF(AND($R$2=0,$S$2=0,DATE(YEAR(S802),MONTH(S802),DAY(S802))&gt;=$O$6,(DATE(YEAR(S802),MONTH(S802),DAY(S802))&lt;=$O$3),LEFT(R802,3)="PRA"),1,
IF(AND($R$2&lt;&gt;0,$S$2&lt;&gt;0,DATE(YEAR(S802),MONTH(S802),DAY(S802))&gt;=$R$2,(DATE(YEAR(S802),MONTH(S802),DAY(S802))&lt;=$S$2),LEFT(R802,3)="PRA"),1,0)),
IF(AND($R$2=0,$S$2=0,DATE(YEAR(S802),MONTH(S802),DAY(S802))&gt;=$O$6,(DATE(YEAR(S802),MONTH(S802),DAY(S802))&lt;=$O$3),INDEX(Potentials!$A$1:$O$1000,MATCH(R802,Potentials!$A$1:$A$1000,0),MATCH("Groupe",Potentials!$A$1:$O$1,0))=$A$2,LEFT(R802,3)="PRA"),1,
IF(AND($R$2&lt;&gt;0,$S$2&lt;&gt;0,DATE(YEAR(S802),MONTH(S802),DAY(S802))&gt;=$R$2,(DATE(YEAR(S802),MONTH(S802),DAY(S802))&lt;=$S$2),INDEX(Potentials!$A$1:$O$1000,MATCH(R802,Potentials!$A$1:$A$1000,0),MATCH("Groupe",Potentials!$A$1:$O$1,0))=$A$2,LEFT(R802,3)="PRA"),1,0))))</f>
      </c>
      <c r="U802" s="47" t="str">
        <f>IF(T802&lt;&gt;0,SUM($T$4:T802),0)</f>
      </c>
      <c r="V802" s="1"/>
      <c r="W802" s="17"/>
      <c r="Y802" t="str">
        <f>Projects!A800</f>
      </c>
      <c r="Z802" s="1" t="str">
        <f>Projects!I800</f>
      </c>
      <c r="AA802" s="47" t="str">
        <f>IF($A$2="Tous",
IF(AND($Y$2=0,$Z$2=0,DATE(YEAR(Z802),MONTH(Z802),DAY(Z802))&gt;=$O$6,(DATE(YEAR(Z802),MONTH(Z802),DAY(Z802))&lt;=$O$3)),1,
IF(AND($Y$2&lt;&gt;0,$Z$2&lt;&gt;0,DATE(YEAR(Z802),MONTH(Z802),DAY(Z802))&gt;=$Y$2,(DATE(YEAR(Z802),MONTH(Z802),DAY(Z802))&lt;=$Z$2)),1,0)),
IF(AND($Y$2=0,$Z$2=0,DATE(YEAR(Z802),MONTH(Z802),DAY(Z802))&gt;=$O$6,(DATE(YEAR(Z802),MONTH(Z802),DAY(Z802))&lt;=$O$3),INDEX(Projects!$A$1:$O$1000,MATCH(Y802,Projects!$A$1:$A$1000,0),MATCH("Groupe",Projects!$A$1:$O$1,0))=$A$2),1,
IF(AND($Y$2&lt;&gt;0,$Z$2&lt;&gt;0,DATE(YEAR(Z802),MONTH(Z802),DAY(Z802))&gt;=$Y$2,(DATE(YEAR(Z802),MONTH(Z802),DAY(Z802))&lt;=$Z$2),INDEX(Projects!$A$1:$O$1000,MATCH(Y802,Projects!$A$1:$A$1000,0),MATCH("Groupe",Projects!$A$1:$O$1,0))=$A$2),1,0)))</f>
      </c>
      <c r="AB802" s="47" t="str">
        <f>IF(AA802&lt;&gt;0,SUM($AA$4:AA802),0)</f>
      </c>
      <c r="AC802" s="1"/>
      <c r="AD802" s="17"/>
      <c r="AF802" t="str">
        <f>Projects!A800</f>
      </c>
      <c r="AG802" s="1" t="str">
        <f>Projects!D800</f>
      </c>
      <c r="AH802" s="47" t="str">
        <f>IF($A$2="Tous",
IF(AND($AF$2=0,$AG$2=0,DATE(YEAR(AG802),MONTH(AG802),DAY(AG802))&gt;=$O$6,(DATE(YEAR(AG802),MONTH(AG802),DAY(AG802))&lt;=$O$3)),1,
IF(AND($AF$2&lt;&gt;0,$AG$2&lt;&gt;0,DATE(YEAR(AG802),MONTH(AG802),DAY(AG802))&gt;=$AF$2,(DATE(YEAR(AG802),MONTH(AG802),DAY(AG802))&lt;=$AG$2)),1,0)),
IF(AND($AF$2=0,$AG$2=0,DATE(YEAR(AG802),MONTH(AG802),DAY(AG802))&gt;=$O$6,(DATE(YEAR(AG802),MONTH(AG802),DAY(AG802))&lt;=$O$3),INDEX(Projects!$A$1:$O$1000,MATCH(AF802,Projects!$A$1:$A$1000,0),MATCH("Groupe",Projects!$A$1:$O$1,0))=$A$2),1,
IF(AND($AF$2&lt;&gt;0,$AG$2&lt;&gt;0,DATE(YEAR(AG802),MONTH(AG802),DAY(AG802))&gt;=$AF$2,(DATE(YEAR(AG802),MONTH(AG802),DAY(AG802))&lt;=$AG$2),INDEX(Projects!$A$1:$O$1000,MATCH(AF802,Projects!$A$1:$A$1000,0),MATCH("Groupe",Projects!$A$1:$O$1,0))=$A$2),1,0)))</f>
      </c>
      <c r="AI802" s="47" t="str">
        <f>IF(AH802&lt;&gt;0,SUM($AH$4:AH802),0)</f>
      </c>
      <c r="AJ802" s="1"/>
      <c r="AK802" s="17"/>
      <c r="AM802" t="str">
        <f>Potentials!A800</f>
      </c>
      <c r="AN802" s="1" t="str">
        <f>Potentials!L800</f>
      </c>
      <c r="AO802" s="47" t="str">
        <f>IF(INDEX(Potentials!$A$1:$O$1000,MATCH(R802,Potentials!$A$1:$A$1000,0),MATCH("Origine setup",Potentials!$A$1:$O$1,0))&lt;&gt;"",0,
IF($A$2="Tous",
IF(AND($AM$2=0,$AN$2=0,DATE(YEAR(AN802),MONTH(AN802),DAY(AN802))&gt;=$O$6,(DATE(YEAR(AN802),MONTH(AN802),DAY(AN802))&lt;=$O$3),INDEX(Potentials!$A$1:$O$10000,MATCH(AM802,Potentials!$A$1:$A$1000,0),MATCH("Statut",Potentials!$A$1:$O$1,0))="9 -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IF(AND($AM$2&lt;&gt;0,$AN$2&lt;&gt;0,DATE(YEAR(AN802),MONTH(AN802),DAY(AN802))&gt;=$AM$2,(DATE(YEAR(AN802),MONTH(AN802),DAY(AN802))&lt;=$AN$2),INDEX(Potentials!$A$1:$O$10000,MATCH(AM802,Potentials!$A$1:$A$1000,0),MATCH("Statut",Potentials!$A$1:$O$1,0))="9 - Perdu"),1,0)),
IF(AND($AM$2=0,$AN$2=0,DATE(YEAR(AN802),MONTH(AN802),DAY(AN802))&gt;=$O$6,(DATE(YEAR(AN802),MONTH(AN802),DAY(AN802))&lt;=$O$3),INDEX(Potentials!$A$1:$O$1000,MATCH(AM802,Potentials!$A$1:$A$1000,0),MATCH("Groupe",Potentials!$A$1:$O$1,0))=$A$2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,MATCH(AM802,Potentials!$A$1:$A$1000,0),MATCH("Groupe",Potentials!$A$1:$O$1,0))=$A$2,INDEX(Potentials!$A$1:$O$10000,MATCH(AM802,Potentials!$A$1:$A$1000,0),MATCH("Statut",Potentials!$A$1:$O$1,0))="9 - Perdu"),1,0))))</f>
      </c>
      <c r="AP802" s="47" t="str">
        <f>IF(AO802&lt;&gt;0,SUM($AO$4:AO802),0)</f>
      </c>
      <c r="AQ802" s="1"/>
      <c r="AR802" s="17"/>
      <c r="AT802" t="str">
        <f>IF(COUNTIF($AT$4:AT801,Potentials!B800)&gt;0,"",Potentials!B800)</f>
      </c>
      <c r="AU802" s="2" t="str">
        <f t="array" ref="AU802" aca="1" ca="1">IF($A$2="Tous",SUMPRODUCT((Potentials!$F$2:$F$2000)*(Potentials!$B$2:$B$2000=AT802)*(Potentials!$E$2:$E$2000&lt;&gt;"8 - Gagne")*(Potentials!$E$2:$E$2000&lt;&gt;"9 - Perdu")*(Potentials!$E$2:$E$2000&lt;&gt;"10 - Gele"))
+SUMPRODUCT((Potentials!$F$2:$F$2000=0)*(Potentials!$B$2:$B$2000=AT802)*(Potentials!$D$2:$D$2000)*(Potentials!$E$2:$E$2000&lt;&gt;"8 - Gagne")*(Potentials!$E$2:$E$2000&lt;&gt;"9 - Perdu")*(Potentials!$E$2:$E$2000&lt;&gt;"10 - Gele")),
SUMPRODUCT((Potentials!$F$2:$F$2000)*(Potentials!$B$2:$B$2000=AT802)*(Potentials!$E$2:$E$2000&lt;&gt;"8 - Gagne")*(Potentials!$E$2:$E$2000&lt;&gt;"9 - Perdu")*(Potentials!$E$2:$E$2000&lt;&gt;"10 - Gele")*(Potentials!$O$2:$O$2000=$A$2))
+SUMPRODUCT((Potentials!$F$2:$F$2000=0)*(Potentials!$B$2:$B$2000=AT802)*(Potentials!$D$2:$D$2000)*(Potentials!$E$2:$E$2000&lt;&gt;"8 - Gagne")*(Potentials!$E$2:$E$2000&lt;&gt;"9 - Perdu")*(Potentials!$E$2:$E$2000&lt;&gt;"10 - Gele")*(Potentials!$O$2:$O$2000=$A$2)))</f>
      </c>
      <c r="BA802" t="str">
        <f>Potentials!A800</f>
      </c>
      <c r="BB802" s="2" t="str">
        <f t="array" ref="BB802" aca="1" ca="1">IF($A$2="Tous",SUMPRODUCT((Potentials!$F$2:$F$2000)*(Potentials!$A$2:$A$2000=BA802)*(Potentials!$E$2:$E$2000&lt;&gt;"8 - Gagne")*(Potentials!$E$2:$E$2000&lt;&gt;"9 - Perdu")*(Potentials!$E$2:$E$2000&lt;&gt;"10 - Gele"))
+SUMPRODUCT((Potentials!$F$2:$F$2000=0)*(Potentials!$A$2:$A$2000=BA802)*(Potentials!$D$2:$D$2000)*(Potentials!$E$2:$E$2000&lt;&gt;"8 - Gagne")*(Potentials!$E$2:$E$2000&lt;&gt;"9 - Perdu")*(Potentials!$E$2:$E$2000&lt;&gt;"10 - Gele")),
SUMPRODUCT((Potentials!$F$2:$F$2000)*(Potentials!$A$2:$A$2000=BA802)*(Potentials!$E$2:$E$2000&lt;&gt;"8 - Gagne")*(Potentials!$E$2:$E$2000&lt;&gt;"9 - Perdu")*(Potentials!$E$2:$E$2000&lt;&gt;"10 - Gele")*(Potentials!$O$2:$O$2000=$A$2))
+SUMPRODUCT((Potentials!$F$2:$F$2000=0)*(Potentials!$A$2:$A$2000=BA802)*(Potentials!$D$2:$D$2000)*(Potentials!$E$2:$E$2000&lt;&gt;"8 - Gagne")*(Potentials!$E$2:$E$2000&lt;&gt;"9 - Perdu")*(Potentials!$E$2:$E$2000&lt;&gt;"10 - Gele")*(Potentials!$O$2:$O$2000=$A$2)))</f>
      </c>
    </row>
    <row r="803" spans="1:113">
      <c r="R803" t="str">
        <f>Potentials!A801</f>
      </c>
      <c r="S803" s="1" t="str">
        <f>Potentials!M801</f>
      </c>
      <c r="T803" s="47" t="str">
        <f>IF(INDEX(Potentials!$A$1:$O$1000,MATCH(R803,Potentials!$A$1:$A$1000,0),MATCH("Origine setup",Potentials!$A$1:$O$1,0))&lt;&gt;"",0,
IF($A$2="Tous",
IF(AND($R$2=0,$S$2=0,DATE(YEAR(S803),MONTH(S803),DAY(S803))&gt;=$O$6,(DATE(YEAR(S803),MONTH(S803),DAY(S803))&lt;=$O$3),LEFT(R803,3)="PRA"),1,
IF(AND($R$2&lt;&gt;0,$S$2&lt;&gt;0,DATE(YEAR(S803),MONTH(S803),DAY(S803))&gt;=$R$2,(DATE(YEAR(S803),MONTH(S803),DAY(S803))&lt;=$S$2),LEFT(R803,3)="PRA"),1,0)),
IF(AND($R$2=0,$S$2=0,DATE(YEAR(S803),MONTH(S803),DAY(S803))&gt;=$O$6,(DATE(YEAR(S803),MONTH(S803),DAY(S803))&lt;=$O$3),INDEX(Potentials!$A$1:$O$1000,MATCH(R803,Potentials!$A$1:$A$1000,0),MATCH("Groupe",Potentials!$A$1:$O$1,0))=$A$2,LEFT(R803,3)="PRA"),1,
IF(AND($R$2&lt;&gt;0,$S$2&lt;&gt;0,DATE(YEAR(S803),MONTH(S803),DAY(S803))&gt;=$R$2,(DATE(YEAR(S803),MONTH(S803),DAY(S803))&lt;=$S$2),INDEX(Potentials!$A$1:$O$1000,MATCH(R803,Potentials!$A$1:$A$1000,0),MATCH("Groupe",Potentials!$A$1:$O$1,0))=$A$2,LEFT(R803,3)="PRA"),1,0))))</f>
      </c>
      <c r="U803" s="47" t="str">
        <f>IF(T803&lt;&gt;0,SUM($T$4:T803),0)</f>
      </c>
      <c r="V803" s="1"/>
      <c r="W803" s="17"/>
      <c r="Y803" t="str">
        <f>Projects!A801</f>
      </c>
      <c r="Z803" s="1" t="str">
        <f>Projects!I801</f>
      </c>
      <c r="AA803" s="47" t="str">
        <f>IF($A$2="Tous",
IF(AND($Y$2=0,$Z$2=0,DATE(YEAR(Z803),MONTH(Z803),DAY(Z803))&gt;=$O$6,(DATE(YEAR(Z803),MONTH(Z803),DAY(Z803))&lt;=$O$3)),1,
IF(AND($Y$2&lt;&gt;0,$Z$2&lt;&gt;0,DATE(YEAR(Z803),MONTH(Z803),DAY(Z803))&gt;=$Y$2,(DATE(YEAR(Z803),MONTH(Z803),DAY(Z803))&lt;=$Z$2)),1,0)),
IF(AND($Y$2=0,$Z$2=0,DATE(YEAR(Z803),MONTH(Z803),DAY(Z803))&gt;=$O$6,(DATE(YEAR(Z803),MONTH(Z803),DAY(Z803))&lt;=$O$3),INDEX(Projects!$A$1:$O$1000,MATCH(Y803,Projects!$A$1:$A$1000,0),MATCH("Groupe",Projects!$A$1:$O$1,0))=$A$2),1,
IF(AND($Y$2&lt;&gt;0,$Z$2&lt;&gt;0,DATE(YEAR(Z803),MONTH(Z803),DAY(Z803))&gt;=$Y$2,(DATE(YEAR(Z803),MONTH(Z803),DAY(Z803))&lt;=$Z$2),INDEX(Projects!$A$1:$O$1000,MATCH(Y803,Projects!$A$1:$A$1000,0),MATCH("Groupe",Projects!$A$1:$O$1,0))=$A$2),1,0)))</f>
      </c>
      <c r="AB803" s="47" t="str">
        <f>IF(AA803&lt;&gt;0,SUM($AA$4:AA803),0)</f>
      </c>
      <c r="AC803" s="1"/>
      <c r="AD803" s="17"/>
      <c r="AF803" t="str">
        <f>Projects!A801</f>
      </c>
      <c r="AG803" s="1" t="str">
        <f>Projects!D801</f>
      </c>
      <c r="AH803" s="47" t="str">
        <f>IF($A$2="Tous",
IF(AND($AF$2=0,$AG$2=0,DATE(YEAR(AG803),MONTH(AG803),DAY(AG803))&gt;=$O$6,(DATE(YEAR(AG803),MONTH(AG803),DAY(AG803))&lt;=$O$3)),1,
IF(AND($AF$2&lt;&gt;0,$AG$2&lt;&gt;0,DATE(YEAR(AG803),MONTH(AG803),DAY(AG803))&gt;=$AF$2,(DATE(YEAR(AG803),MONTH(AG803),DAY(AG803))&lt;=$AG$2)),1,0)),
IF(AND($AF$2=0,$AG$2=0,DATE(YEAR(AG803),MONTH(AG803),DAY(AG803))&gt;=$O$6,(DATE(YEAR(AG803),MONTH(AG803),DAY(AG803))&lt;=$O$3),INDEX(Projects!$A$1:$O$1000,MATCH(AF803,Projects!$A$1:$A$1000,0),MATCH("Groupe",Projects!$A$1:$O$1,0))=$A$2),1,
IF(AND($AF$2&lt;&gt;0,$AG$2&lt;&gt;0,DATE(YEAR(AG803),MONTH(AG803),DAY(AG803))&gt;=$AF$2,(DATE(YEAR(AG803),MONTH(AG803),DAY(AG803))&lt;=$AG$2),INDEX(Projects!$A$1:$O$1000,MATCH(AF803,Projects!$A$1:$A$1000,0),MATCH("Groupe",Projects!$A$1:$O$1,0))=$A$2),1,0)))</f>
      </c>
      <c r="AI803" s="47" t="str">
        <f>IF(AH803&lt;&gt;0,SUM($AH$4:AH803),0)</f>
      </c>
      <c r="AJ803" s="1"/>
      <c r="AK803" s="17"/>
      <c r="AM803" t="str">
        <f>Potentials!A801</f>
      </c>
      <c r="AN803" s="1" t="str">
        <f>Potentials!L801</f>
      </c>
      <c r="AO803" s="47" t="str">
        <f>IF(INDEX(Potentials!$A$1:$O$1000,MATCH(R803,Potentials!$A$1:$A$1000,0),MATCH("Origine setup",Potentials!$A$1:$O$1,0))&lt;&gt;"",0,
IF($A$2="Tous",
IF(AND($AM$2=0,$AN$2=0,DATE(YEAR(AN803),MONTH(AN803),DAY(AN803))&gt;=$O$6,(DATE(YEAR(AN803),MONTH(AN803),DAY(AN803))&lt;=$O$3),INDEX(Potentials!$A$1:$O$10000,MATCH(AM803,Potentials!$A$1:$A$1000,0),MATCH("Statut",Potentials!$A$1:$O$1,0))="9 -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IF(AND($AM$2&lt;&gt;0,$AN$2&lt;&gt;0,DATE(YEAR(AN803),MONTH(AN803),DAY(AN803))&gt;=$AM$2,(DATE(YEAR(AN803),MONTH(AN803),DAY(AN803))&lt;=$AN$2),INDEX(Potentials!$A$1:$O$10000,MATCH(AM803,Potentials!$A$1:$A$1000,0),MATCH("Statut",Potentials!$A$1:$O$1,0))="9 - Perdu"),1,0)),
IF(AND($AM$2=0,$AN$2=0,DATE(YEAR(AN803),MONTH(AN803),DAY(AN803))&gt;=$O$6,(DATE(YEAR(AN803),MONTH(AN803),DAY(AN803))&lt;=$O$3),INDEX(Potentials!$A$1:$O$1000,MATCH(AM803,Potentials!$A$1:$A$1000,0),MATCH("Groupe",Potentials!$A$1:$O$1,0))=$A$2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,MATCH(AM803,Potentials!$A$1:$A$1000,0),MATCH("Groupe",Potentials!$A$1:$O$1,0))=$A$2,INDEX(Potentials!$A$1:$O$10000,MATCH(AM803,Potentials!$A$1:$A$1000,0),MATCH("Statut",Potentials!$A$1:$O$1,0))="9 - Perdu"),1,0))))</f>
      </c>
      <c r="AP803" s="47" t="str">
        <f>IF(AO803&lt;&gt;0,SUM($AO$4:AO803),0)</f>
      </c>
      <c r="AQ803" s="1"/>
      <c r="AR803" s="17"/>
      <c r="AT803" t="str">
        <f>IF(COUNTIF($AT$4:AT802,Potentials!B801)&gt;0,"",Potentials!B801)</f>
      </c>
      <c r="AU803" s="2" t="str">
        <f t="array" ref="AU803" aca="1" ca="1">IF($A$2="Tous",SUMPRODUCT((Potentials!$F$2:$F$2000)*(Potentials!$B$2:$B$2000=AT803)*(Potentials!$E$2:$E$2000&lt;&gt;"8 - Gagne")*(Potentials!$E$2:$E$2000&lt;&gt;"9 - Perdu")*(Potentials!$E$2:$E$2000&lt;&gt;"10 - Gele"))
+SUMPRODUCT((Potentials!$F$2:$F$2000=0)*(Potentials!$B$2:$B$2000=AT803)*(Potentials!$D$2:$D$2000)*(Potentials!$E$2:$E$2000&lt;&gt;"8 - Gagne")*(Potentials!$E$2:$E$2000&lt;&gt;"9 - Perdu")*(Potentials!$E$2:$E$2000&lt;&gt;"10 - Gele")),
SUMPRODUCT((Potentials!$F$2:$F$2000)*(Potentials!$B$2:$B$2000=AT803)*(Potentials!$E$2:$E$2000&lt;&gt;"8 - Gagne")*(Potentials!$E$2:$E$2000&lt;&gt;"9 - Perdu")*(Potentials!$E$2:$E$2000&lt;&gt;"10 - Gele")*(Potentials!$O$2:$O$2000=$A$2))
+SUMPRODUCT((Potentials!$F$2:$F$2000=0)*(Potentials!$B$2:$B$2000=AT803)*(Potentials!$D$2:$D$2000)*(Potentials!$E$2:$E$2000&lt;&gt;"8 - Gagne")*(Potentials!$E$2:$E$2000&lt;&gt;"9 - Perdu")*(Potentials!$E$2:$E$2000&lt;&gt;"10 - Gele")*(Potentials!$O$2:$O$2000=$A$2)))</f>
      </c>
      <c r="BA803" t="str">
        <f>Potentials!A801</f>
      </c>
      <c r="BB803" s="2" t="str">
        <f t="array" ref="BB803" aca="1" ca="1">IF($A$2="Tous",SUMPRODUCT((Potentials!$F$2:$F$2000)*(Potentials!$A$2:$A$2000=BA803)*(Potentials!$E$2:$E$2000&lt;&gt;"8 - Gagne")*(Potentials!$E$2:$E$2000&lt;&gt;"9 - Perdu")*(Potentials!$E$2:$E$2000&lt;&gt;"10 - Gele"))
+SUMPRODUCT((Potentials!$F$2:$F$2000=0)*(Potentials!$A$2:$A$2000=BA803)*(Potentials!$D$2:$D$2000)*(Potentials!$E$2:$E$2000&lt;&gt;"8 - Gagne")*(Potentials!$E$2:$E$2000&lt;&gt;"9 - Perdu")*(Potentials!$E$2:$E$2000&lt;&gt;"10 - Gele")),
SUMPRODUCT((Potentials!$F$2:$F$2000)*(Potentials!$A$2:$A$2000=BA803)*(Potentials!$E$2:$E$2000&lt;&gt;"8 - Gagne")*(Potentials!$E$2:$E$2000&lt;&gt;"9 - Perdu")*(Potentials!$E$2:$E$2000&lt;&gt;"10 - Gele")*(Potentials!$O$2:$O$2000=$A$2))
+SUMPRODUCT((Potentials!$F$2:$F$2000=0)*(Potentials!$A$2:$A$2000=BA803)*(Potentials!$D$2:$D$2000)*(Potentials!$E$2:$E$2000&lt;&gt;"8 - Gagne")*(Potentials!$E$2:$E$2000&lt;&gt;"9 - Perdu")*(Potentials!$E$2:$E$2000&lt;&gt;"10 - Gele")*(Potentials!$O$2:$O$2000=$A$2)))</f>
      </c>
    </row>
    <row r="804" spans="1:113">
      <c r="R804" t="str">
        <f>Potentials!A802</f>
      </c>
      <c r="S804" s="1" t="str">
        <f>Potentials!M802</f>
      </c>
      <c r="T804" s="47" t="str">
        <f>IF(INDEX(Potentials!$A$1:$O$1000,MATCH(R804,Potentials!$A$1:$A$1000,0),MATCH("Origine setup",Potentials!$A$1:$O$1,0))&lt;&gt;"",0,
IF($A$2="Tous",
IF(AND($R$2=0,$S$2=0,DATE(YEAR(S804),MONTH(S804),DAY(S804))&gt;=$O$6,(DATE(YEAR(S804),MONTH(S804),DAY(S804))&lt;=$O$3),LEFT(R804,3)="PRA"),1,
IF(AND($R$2&lt;&gt;0,$S$2&lt;&gt;0,DATE(YEAR(S804),MONTH(S804),DAY(S804))&gt;=$R$2,(DATE(YEAR(S804),MONTH(S804),DAY(S804))&lt;=$S$2),LEFT(R804,3)="PRA"),1,0)),
IF(AND($R$2=0,$S$2=0,DATE(YEAR(S804),MONTH(S804),DAY(S804))&gt;=$O$6,(DATE(YEAR(S804),MONTH(S804),DAY(S804))&lt;=$O$3),INDEX(Potentials!$A$1:$O$1000,MATCH(R804,Potentials!$A$1:$A$1000,0),MATCH("Groupe",Potentials!$A$1:$O$1,0))=$A$2,LEFT(R804,3)="PRA"),1,
IF(AND($R$2&lt;&gt;0,$S$2&lt;&gt;0,DATE(YEAR(S804),MONTH(S804),DAY(S804))&gt;=$R$2,(DATE(YEAR(S804),MONTH(S804),DAY(S804))&lt;=$S$2),INDEX(Potentials!$A$1:$O$1000,MATCH(R804,Potentials!$A$1:$A$1000,0),MATCH("Groupe",Potentials!$A$1:$O$1,0))=$A$2,LEFT(R804,3)="PRA"),1,0))))</f>
      </c>
      <c r="U804" s="47" t="str">
        <f>IF(T804&lt;&gt;0,SUM($T$4:T804),0)</f>
      </c>
      <c r="V804" s="1"/>
      <c r="W804" s="17"/>
      <c r="Y804" t="str">
        <f>Projects!A802</f>
      </c>
      <c r="Z804" s="1" t="str">
        <f>Projects!I802</f>
      </c>
      <c r="AA804" s="47" t="str">
        <f>IF($A$2="Tous",
IF(AND($Y$2=0,$Z$2=0,DATE(YEAR(Z804),MONTH(Z804),DAY(Z804))&gt;=$O$6,(DATE(YEAR(Z804),MONTH(Z804),DAY(Z804))&lt;=$O$3)),1,
IF(AND($Y$2&lt;&gt;0,$Z$2&lt;&gt;0,DATE(YEAR(Z804),MONTH(Z804),DAY(Z804))&gt;=$Y$2,(DATE(YEAR(Z804),MONTH(Z804),DAY(Z804))&lt;=$Z$2)),1,0)),
IF(AND($Y$2=0,$Z$2=0,DATE(YEAR(Z804),MONTH(Z804),DAY(Z804))&gt;=$O$6,(DATE(YEAR(Z804),MONTH(Z804),DAY(Z804))&lt;=$O$3),INDEX(Projects!$A$1:$O$1000,MATCH(Y804,Projects!$A$1:$A$1000,0),MATCH("Groupe",Projects!$A$1:$O$1,0))=$A$2),1,
IF(AND($Y$2&lt;&gt;0,$Z$2&lt;&gt;0,DATE(YEAR(Z804),MONTH(Z804),DAY(Z804))&gt;=$Y$2,(DATE(YEAR(Z804),MONTH(Z804),DAY(Z804))&lt;=$Z$2),INDEX(Projects!$A$1:$O$1000,MATCH(Y804,Projects!$A$1:$A$1000,0),MATCH("Groupe",Projects!$A$1:$O$1,0))=$A$2),1,0)))</f>
      </c>
      <c r="AB804" s="47" t="str">
        <f>IF(AA804&lt;&gt;0,SUM($AA$4:AA804),0)</f>
      </c>
      <c r="AC804" s="1"/>
      <c r="AD804" s="17"/>
      <c r="AF804" t="str">
        <f>Projects!A802</f>
      </c>
      <c r="AG804" s="1" t="str">
        <f>Projects!D802</f>
      </c>
      <c r="AH804" s="47" t="str">
        <f>IF($A$2="Tous",
IF(AND($AF$2=0,$AG$2=0,DATE(YEAR(AG804),MONTH(AG804),DAY(AG804))&gt;=$O$6,(DATE(YEAR(AG804),MONTH(AG804),DAY(AG804))&lt;=$O$3)),1,
IF(AND($AF$2&lt;&gt;0,$AG$2&lt;&gt;0,DATE(YEAR(AG804),MONTH(AG804),DAY(AG804))&gt;=$AF$2,(DATE(YEAR(AG804),MONTH(AG804),DAY(AG804))&lt;=$AG$2)),1,0)),
IF(AND($AF$2=0,$AG$2=0,DATE(YEAR(AG804),MONTH(AG804),DAY(AG804))&gt;=$O$6,(DATE(YEAR(AG804),MONTH(AG804),DAY(AG804))&lt;=$O$3),INDEX(Projects!$A$1:$O$1000,MATCH(AF804,Projects!$A$1:$A$1000,0),MATCH("Groupe",Projects!$A$1:$O$1,0))=$A$2),1,
IF(AND($AF$2&lt;&gt;0,$AG$2&lt;&gt;0,DATE(YEAR(AG804),MONTH(AG804),DAY(AG804))&gt;=$AF$2,(DATE(YEAR(AG804),MONTH(AG804),DAY(AG804))&lt;=$AG$2),INDEX(Projects!$A$1:$O$1000,MATCH(AF804,Projects!$A$1:$A$1000,0),MATCH("Groupe",Projects!$A$1:$O$1,0))=$A$2),1,0)))</f>
      </c>
      <c r="AI804" s="47" t="str">
        <f>IF(AH804&lt;&gt;0,SUM($AH$4:AH804),0)</f>
      </c>
      <c r="AJ804" s="1"/>
      <c r="AK804" s="17"/>
      <c r="AM804" t="str">
        <f>Potentials!A802</f>
      </c>
      <c r="AN804" s="1" t="str">
        <f>Potentials!L802</f>
      </c>
      <c r="AO804" s="47" t="str">
        <f>IF(INDEX(Potentials!$A$1:$O$1000,MATCH(R804,Potentials!$A$1:$A$1000,0),MATCH("Origine setup",Potentials!$A$1:$O$1,0))&lt;&gt;"",0,
IF($A$2="Tous",
IF(AND($AM$2=0,$AN$2=0,DATE(YEAR(AN804),MONTH(AN804),DAY(AN804))&gt;=$O$6,(DATE(YEAR(AN804),MONTH(AN804),DAY(AN804))&lt;=$O$3),INDEX(Potentials!$A$1:$O$10000,MATCH(AM804,Potentials!$A$1:$A$1000,0),MATCH("Statut",Potentials!$A$1:$O$1,0))="9 -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IF(AND($AM$2&lt;&gt;0,$AN$2&lt;&gt;0,DATE(YEAR(AN804),MONTH(AN804),DAY(AN804))&gt;=$AM$2,(DATE(YEAR(AN804),MONTH(AN804),DAY(AN804))&lt;=$AN$2),INDEX(Potentials!$A$1:$O$10000,MATCH(AM804,Potentials!$A$1:$A$1000,0),MATCH("Statut",Potentials!$A$1:$O$1,0))="9 - Perdu"),1,0)),
IF(AND($AM$2=0,$AN$2=0,DATE(YEAR(AN804),MONTH(AN804),DAY(AN804))&gt;=$O$6,(DATE(YEAR(AN804),MONTH(AN804),DAY(AN804))&lt;=$O$3),INDEX(Potentials!$A$1:$O$1000,MATCH(AM804,Potentials!$A$1:$A$1000,0),MATCH("Groupe",Potentials!$A$1:$O$1,0))=$A$2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,MATCH(AM804,Potentials!$A$1:$A$1000,0),MATCH("Groupe",Potentials!$A$1:$O$1,0))=$A$2,INDEX(Potentials!$A$1:$O$10000,MATCH(AM804,Potentials!$A$1:$A$1000,0),MATCH("Statut",Potentials!$A$1:$O$1,0))="9 - Perdu"),1,0))))</f>
      </c>
      <c r="AP804" s="47" t="str">
        <f>IF(AO804&lt;&gt;0,SUM($AO$4:AO804),0)</f>
      </c>
      <c r="AQ804" s="1"/>
      <c r="AR804" s="17"/>
      <c r="AT804" t="str">
        <f>IF(COUNTIF($AT$4:AT803,Potentials!B802)&gt;0,"",Potentials!B802)</f>
      </c>
      <c r="AU804" s="2" t="str">
        <f t="array" ref="AU804" aca="1" ca="1">IF($A$2="Tous",SUMPRODUCT((Potentials!$F$2:$F$2000)*(Potentials!$B$2:$B$2000=AT804)*(Potentials!$E$2:$E$2000&lt;&gt;"8 - Gagne")*(Potentials!$E$2:$E$2000&lt;&gt;"9 - Perdu")*(Potentials!$E$2:$E$2000&lt;&gt;"10 - Gele"))
+SUMPRODUCT((Potentials!$F$2:$F$2000=0)*(Potentials!$B$2:$B$2000=AT804)*(Potentials!$D$2:$D$2000)*(Potentials!$E$2:$E$2000&lt;&gt;"8 - Gagne")*(Potentials!$E$2:$E$2000&lt;&gt;"9 - Perdu")*(Potentials!$E$2:$E$2000&lt;&gt;"10 - Gele")),
SUMPRODUCT((Potentials!$F$2:$F$2000)*(Potentials!$B$2:$B$2000=AT804)*(Potentials!$E$2:$E$2000&lt;&gt;"8 - Gagne")*(Potentials!$E$2:$E$2000&lt;&gt;"9 - Perdu")*(Potentials!$E$2:$E$2000&lt;&gt;"10 - Gele")*(Potentials!$O$2:$O$2000=$A$2))
+SUMPRODUCT((Potentials!$F$2:$F$2000=0)*(Potentials!$B$2:$B$2000=AT804)*(Potentials!$D$2:$D$2000)*(Potentials!$E$2:$E$2000&lt;&gt;"8 - Gagne")*(Potentials!$E$2:$E$2000&lt;&gt;"9 - Perdu")*(Potentials!$E$2:$E$2000&lt;&gt;"10 - Gele")*(Potentials!$O$2:$O$2000=$A$2)))</f>
      </c>
      <c r="BA804" t="str">
        <f>Potentials!A802</f>
      </c>
      <c r="BB804" s="2" t="str">
        <f t="array" ref="BB804" aca="1" ca="1">IF($A$2="Tous",SUMPRODUCT((Potentials!$F$2:$F$2000)*(Potentials!$A$2:$A$2000=BA804)*(Potentials!$E$2:$E$2000&lt;&gt;"8 - Gagne")*(Potentials!$E$2:$E$2000&lt;&gt;"9 - Perdu")*(Potentials!$E$2:$E$2000&lt;&gt;"10 - Gele"))
+SUMPRODUCT((Potentials!$F$2:$F$2000=0)*(Potentials!$A$2:$A$2000=BA804)*(Potentials!$D$2:$D$2000)*(Potentials!$E$2:$E$2000&lt;&gt;"8 - Gagne")*(Potentials!$E$2:$E$2000&lt;&gt;"9 - Perdu")*(Potentials!$E$2:$E$2000&lt;&gt;"10 - Gele")),
SUMPRODUCT((Potentials!$F$2:$F$2000)*(Potentials!$A$2:$A$2000=BA804)*(Potentials!$E$2:$E$2000&lt;&gt;"8 - Gagne")*(Potentials!$E$2:$E$2000&lt;&gt;"9 - Perdu")*(Potentials!$E$2:$E$2000&lt;&gt;"10 - Gele")*(Potentials!$O$2:$O$2000=$A$2))
+SUMPRODUCT((Potentials!$F$2:$F$2000=0)*(Potentials!$A$2:$A$2000=BA804)*(Potentials!$D$2:$D$2000)*(Potentials!$E$2:$E$2000&lt;&gt;"8 - Gagne")*(Potentials!$E$2:$E$2000&lt;&gt;"9 - Perdu")*(Potentials!$E$2:$E$2000&lt;&gt;"10 - Gele")*(Potentials!$O$2:$O$2000=$A$2)))</f>
      </c>
    </row>
    <row r="805" spans="1:113">
      <c r="R805" t="str">
        <f>Potentials!A803</f>
      </c>
      <c r="S805" s="1" t="str">
        <f>Potentials!M803</f>
      </c>
      <c r="T805" s="47" t="str">
        <f>IF(INDEX(Potentials!$A$1:$O$1000,MATCH(R805,Potentials!$A$1:$A$1000,0),MATCH("Origine setup",Potentials!$A$1:$O$1,0))&lt;&gt;"",0,
IF($A$2="Tous",
IF(AND($R$2=0,$S$2=0,DATE(YEAR(S805),MONTH(S805),DAY(S805))&gt;=$O$6,(DATE(YEAR(S805),MONTH(S805),DAY(S805))&lt;=$O$3),LEFT(R805,3)="PRA"),1,
IF(AND($R$2&lt;&gt;0,$S$2&lt;&gt;0,DATE(YEAR(S805),MONTH(S805),DAY(S805))&gt;=$R$2,(DATE(YEAR(S805),MONTH(S805),DAY(S805))&lt;=$S$2),LEFT(R805,3)="PRA"),1,0)),
IF(AND($R$2=0,$S$2=0,DATE(YEAR(S805),MONTH(S805),DAY(S805))&gt;=$O$6,(DATE(YEAR(S805),MONTH(S805),DAY(S805))&lt;=$O$3),INDEX(Potentials!$A$1:$O$1000,MATCH(R805,Potentials!$A$1:$A$1000,0),MATCH("Groupe",Potentials!$A$1:$O$1,0))=$A$2,LEFT(R805,3)="PRA"),1,
IF(AND($R$2&lt;&gt;0,$S$2&lt;&gt;0,DATE(YEAR(S805),MONTH(S805),DAY(S805))&gt;=$R$2,(DATE(YEAR(S805),MONTH(S805),DAY(S805))&lt;=$S$2),INDEX(Potentials!$A$1:$O$1000,MATCH(R805,Potentials!$A$1:$A$1000,0),MATCH("Groupe",Potentials!$A$1:$O$1,0))=$A$2,LEFT(R805,3)="PRA"),1,0))))</f>
      </c>
      <c r="U805" s="47" t="str">
        <f>IF(T805&lt;&gt;0,SUM($T$4:T805),0)</f>
      </c>
      <c r="V805" s="1"/>
      <c r="W805" s="17"/>
      <c r="Y805" t="str">
        <f>Projects!A803</f>
      </c>
      <c r="Z805" s="1" t="str">
        <f>Projects!I803</f>
      </c>
      <c r="AA805" s="47" t="str">
        <f>IF($A$2="Tous",
IF(AND($Y$2=0,$Z$2=0,DATE(YEAR(Z805),MONTH(Z805),DAY(Z805))&gt;=$O$6,(DATE(YEAR(Z805),MONTH(Z805),DAY(Z805))&lt;=$O$3)),1,
IF(AND($Y$2&lt;&gt;0,$Z$2&lt;&gt;0,DATE(YEAR(Z805),MONTH(Z805),DAY(Z805))&gt;=$Y$2,(DATE(YEAR(Z805),MONTH(Z805),DAY(Z805))&lt;=$Z$2)),1,0)),
IF(AND($Y$2=0,$Z$2=0,DATE(YEAR(Z805),MONTH(Z805),DAY(Z805))&gt;=$O$6,(DATE(YEAR(Z805),MONTH(Z805),DAY(Z805))&lt;=$O$3),INDEX(Projects!$A$1:$O$1000,MATCH(Y805,Projects!$A$1:$A$1000,0),MATCH("Groupe",Projects!$A$1:$O$1,0))=$A$2),1,
IF(AND($Y$2&lt;&gt;0,$Z$2&lt;&gt;0,DATE(YEAR(Z805),MONTH(Z805),DAY(Z805))&gt;=$Y$2,(DATE(YEAR(Z805),MONTH(Z805),DAY(Z805))&lt;=$Z$2),INDEX(Projects!$A$1:$O$1000,MATCH(Y805,Projects!$A$1:$A$1000,0),MATCH("Groupe",Projects!$A$1:$O$1,0))=$A$2),1,0)))</f>
      </c>
      <c r="AB805" s="47" t="str">
        <f>IF(AA805&lt;&gt;0,SUM($AA$4:AA805),0)</f>
      </c>
      <c r="AC805" s="1"/>
      <c r="AD805" s="17"/>
      <c r="AF805" t="str">
        <f>Projects!A803</f>
      </c>
      <c r="AG805" s="1" t="str">
        <f>Projects!D803</f>
      </c>
      <c r="AH805" s="47" t="str">
        <f>IF($A$2="Tous",
IF(AND($AF$2=0,$AG$2=0,DATE(YEAR(AG805),MONTH(AG805),DAY(AG805))&gt;=$O$6,(DATE(YEAR(AG805),MONTH(AG805),DAY(AG805))&lt;=$O$3)),1,
IF(AND($AF$2&lt;&gt;0,$AG$2&lt;&gt;0,DATE(YEAR(AG805),MONTH(AG805),DAY(AG805))&gt;=$AF$2,(DATE(YEAR(AG805),MONTH(AG805),DAY(AG805))&lt;=$AG$2)),1,0)),
IF(AND($AF$2=0,$AG$2=0,DATE(YEAR(AG805),MONTH(AG805),DAY(AG805))&gt;=$O$6,(DATE(YEAR(AG805),MONTH(AG805),DAY(AG805))&lt;=$O$3),INDEX(Projects!$A$1:$O$1000,MATCH(AF805,Projects!$A$1:$A$1000,0),MATCH("Groupe",Projects!$A$1:$O$1,0))=$A$2),1,
IF(AND($AF$2&lt;&gt;0,$AG$2&lt;&gt;0,DATE(YEAR(AG805),MONTH(AG805),DAY(AG805))&gt;=$AF$2,(DATE(YEAR(AG805),MONTH(AG805),DAY(AG805))&lt;=$AG$2),INDEX(Projects!$A$1:$O$1000,MATCH(AF805,Projects!$A$1:$A$1000,0),MATCH("Groupe",Projects!$A$1:$O$1,0))=$A$2),1,0)))</f>
      </c>
      <c r="AI805" s="47" t="str">
        <f>IF(AH805&lt;&gt;0,SUM($AH$4:AH805),0)</f>
      </c>
      <c r="AJ805" s="1"/>
      <c r="AK805" s="17"/>
      <c r="AM805" t="str">
        <f>Potentials!A803</f>
      </c>
      <c r="AN805" s="1" t="str">
        <f>Potentials!L803</f>
      </c>
      <c r="AO805" s="47" t="str">
        <f>IF(INDEX(Potentials!$A$1:$O$1000,MATCH(R805,Potentials!$A$1:$A$1000,0),MATCH("Origine setup",Potentials!$A$1:$O$1,0))&lt;&gt;"",0,
IF($A$2="Tous",
IF(AND($AM$2=0,$AN$2=0,DATE(YEAR(AN805),MONTH(AN805),DAY(AN805))&gt;=$O$6,(DATE(YEAR(AN805),MONTH(AN805),DAY(AN805))&lt;=$O$3),INDEX(Potentials!$A$1:$O$10000,MATCH(AM805,Potentials!$A$1:$A$1000,0),MATCH("Statut",Potentials!$A$1:$O$1,0))="9 -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IF(AND($AM$2&lt;&gt;0,$AN$2&lt;&gt;0,DATE(YEAR(AN805),MONTH(AN805),DAY(AN805))&gt;=$AM$2,(DATE(YEAR(AN805),MONTH(AN805),DAY(AN805))&lt;=$AN$2),INDEX(Potentials!$A$1:$O$10000,MATCH(AM805,Potentials!$A$1:$A$1000,0),MATCH("Statut",Potentials!$A$1:$O$1,0))="9 - Perdu"),1,0)),
IF(AND($AM$2=0,$AN$2=0,DATE(YEAR(AN805),MONTH(AN805),DAY(AN805))&gt;=$O$6,(DATE(YEAR(AN805),MONTH(AN805),DAY(AN805))&lt;=$O$3),INDEX(Potentials!$A$1:$O$1000,MATCH(AM805,Potentials!$A$1:$A$1000,0),MATCH("Groupe",Potentials!$A$1:$O$1,0))=$A$2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,MATCH(AM805,Potentials!$A$1:$A$1000,0),MATCH("Groupe",Potentials!$A$1:$O$1,0))=$A$2,INDEX(Potentials!$A$1:$O$10000,MATCH(AM805,Potentials!$A$1:$A$1000,0),MATCH("Statut",Potentials!$A$1:$O$1,0))="9 - Perdu"),1,0))))</f>
      </c>
      <c r="AP805" s="47" t="str">
        <f>IF(AO805&lt;&gt;0,SUM($AO$4:AO805),0)</f>
      </c>
      <c r="AQ805" s="1"/>
      <c r="AR805" s="17"/>
      <c r="AT805" t="str">
        <f>IF(COUNTIF($AT$4:AT804,Potentials!B803)&gt;0,"",Potentials!B803)</f>
      </c>
      <c r="AU805" s="2" t="str">
        <f t="array" ref="AU805" aca="1" ca="1">IF($A$2="Tous",SUMPRODUCT((Potentials!$F$2:$F$2000)*(Potentials!$B$2:$B$2000=AT805)*(Potentials!$E$2:$E$2000&lt;&gt;"8 - Gagne")*(Potentials!$E$2:$E$2000&lt;&gt;"9 - Perdu")*(Potentials!$E$2:$E$2000&lt;&gt;"10 - Gele"))
+SUMPRODUCT((Potentials!$F$2:$F$2000=0)*(Potentials!$B$2:$B$2000=AT805)*(Potentials!$D$2:$D$2000)*(Potentials!$E$2:$E$2000&lt;&gt;"8 - Gagne")*(Potentials!$E$2:$E$2000&lt;&gt;"9 - Perdu")*(Potentials!$E$2:$E$2000&lt;&gt;"10 - Gele")),
SUMPRODUCT((Potentials!$F$2:$F$2000)*(Potentials!$B$2:$B$2000=AT805)*(Potentials!$E$2:$E$2000&lt;&gt;"8 - Gagne")*(Potentials!$E$2:$E$2000&lt;&gt;"9 - Perdu")*(Potentials!$E$2:$E$2000&lt;&gt;"10 - Gele")*(Potentials!$O$2:$O$2000=$A$2))
+SUMPRODUCT((Potentials!$F$2:$F$2000=0)*(Potentials!$B$2:$B$2000=AT805)*(Potentials!$D$2:$D$2000)*(Potentials!$E$2:$E$2000&lt;&gt;"8 - Gagne")*(Potentials!$E$2:$E$2000&lt;&gt;"9 - Perdu")*(Potentials!$E$2:$E$2000&lt;&gt;"10 - Gele")*(Potentials!$O$2:$O$2000=$A$2)))</f>
      </c>
      <c r="BA805" t="str">
        <f>Potentials!A803</f>
      </c>
      <c r="BB805" s="2" t="str">
        <f t="array" ref="BB805" aca="1" ca="1">IF($A$2="Tous",SUMPRODUCT((Potentials!$F$2:$F$2000)*(Potentials!$A$2:$A$2000=BA805)*(Potentials!$E$2:$E$2000&lt;&gt;"8 - Gagne")*(Potentials!$E$2:$E$2000&lt;&gt;"9 - Perdu")*(Potentials!$E$2:$E$2000&lt;&gt;"10 - Gele"))
+SUMPRODUCT((Potentials!$F$2:$F$2000=0)*(Potentials!$A$2:$A$2000=BA805)*(Potentials!$D$2:$D$2000)*(Potentials!$E$2:$E$2000&lt;&gt;"8 - Gagne")*(Potentials!$E$2:$E$2000&lt;&gt;"9 - Perdu")*(Potentials!$E$2:$E$2000&lt;&gt;"10 - Gele")),
SUMPRODUCT((Potentials!$F$2:$F$2000)*(Potentials!$A$2:$A$2000=BA805)*(Potentials!$E$2:$E$2000&lt;&gt;"8 - Gagne")*(Potentials!$E$2:$E$2000&lt;&gt;"9 - Perdu")*(Potentials!$E$2:$E$2000&lt;&gt;"10 - Gele")*(Potentials!$O$2:$O$2000=$A$2))
+SUMPRODUCT((Potentials!$F$2:$F$2000=0)*(Potentials!$A$2:$A$2000=BA805)*(Potentials!$D$2:$D$2000)*(Potentials!$E$2:$E$2000&lt;&gt;"8 - Gagne")*(Potentials!$E$2:$E$2000&lt;&gt;"9 - Perdu")*(Potentials!$E$2:$E$2000&lt;&gt;"10 - Gele")*(Potentials!$O$2:$O$2000=$A$2)))</f>
      </c>
    </row>
    <row r="806" spans="1:113">
      <c r="R806" t="str">
        <f>Potentials!A804</f>
      </c>
      <c r="S806" s="1" t="str">
        <f>Potentials!M804</f>
      </c>
      <c r="T806" s="47" t="str">
        <f>IF(INDEX(Potentials!$A$1:$O$1000,MATCH(R806,Potentials!$A$1:$A$1000,0),MATCH("Origine setup",Potentials!$A$1:$O$1,0))&lt;&gt;"",0,
IF($A$2="Tous",
IF(AND($R$2=0,$S$2=0,DATE(YEAR(S806),MONTH(S806),DAY(S806))&gt;=$O$6,(DATE(YEAR(S806),MONTH(S806),DAY(S806))&lt;=$O$3),LEFT(R806,3)="PRA"),1,
IF(AND($R$2&lt;&gt;0,$S$2&lt;&gt;0,DATE(YEAR(S806),MONTH(S806),DAY(S806))&gt;=$R$2,(DATE(YEAR(S806),MONTH(S806),DAY(S806))&lt;=$S$2),LEFT(R806,3)="PRA"),1,0)),
IF(AND($R$2=0,$S$2=0,DATE(YEAR(S806),MONTH(S806),DAY(S806))&gt;=$O$6,(DATE(YEAR(S806),MONTH(S806),DAY(S806))&lt;=$O$3),INDEX(Potentials!$A$1:$O$1000,MATCH(R806,Potentials!$A$1:$A$1000,0),MATCH("Groupe",Potentials!$A$1:$O$1,0))=$A$2,LEFT(R806,3)="PRA"),1,
IF(AND($R$2&lt;&gt;0,$S$2&lt;&gt;0,DATE(YEAR(S806),MONTH(S806),DAY(S806))&gt;=$R$2,(DATE(YEAR(S806),MONTH(S806),DAY(S806))&lt;=$S$2),INDEX(Potentials!$A$1:$O$1000,MATCH(R806,Potentials!$A$1:$A$1000,0),MATCH("Groupe",Potentials!$A$1:$O$1,0))=$A$2,LEFT(R806,3)="PRA"),1,0))))</f>
      </c>
      <c r="U806" s="47" t="str">
        <f>IF(T806&lt;&gt;0,SUM($T$4:T806),0)</f>
      </c>
      <c r="V806" s="1"/>
      <c r="W806" s="17"/>
      <c r="Y806" t="str">
        <f>Projects!A804</f>
      </c>
      <c r="Z806" s="1" t="str">
        <f>Projects!I804</f>
      </c>
      <c r="AA806" s="47" t="str">
        <f>IF($A$2="Tous",
IF(AND($Y$2=0,$Z$2=0,DATE(YEAR(Z806),MONTH(Z806),DAY(Z806))&gt;=$O$6,(DATE(YEAR(Z806),MONTH(Z806),DAY(Z806))&lt;=$O$3)),1,
IF(AND($Y$2&lt;&gt;0,$Z$2&lt;&gt;0,DATE(YEAR(Z806),MONTH(Z806),DAY(Z806))&gt;=$Y$2,(DATE(YEAR(Z806),MONTH(Z806),DAY(Z806))&lt;=$Z$2)),1,0)),
IF(AND($Y$2=0,$Z$2=0,DATE(YEAR(Z806),MONTH(Z806),DAY(Z806))&gt;=$O$6,(DATE(YEAR(Z806),MONTH(Z806),DAY(Z806))&lt;=$O$3),INDEX(Projects!$A$1:$O$1000,MATCH(Y806,Projects!$A$1:$A$1000,0),MATCH("Groupe",Projects!$A$1:$O$1,0))=$A$2),1,
IF(AND($Y$2&lt;&gt;0,$Z$2&lt;&gt;0,DATE(YEAR(Z806),MONTH(Z806),DAY(Z806))&gt;=$Y$2,(DATE(YEAR(Z806),MONTH(Z806),DAY(Z806))&lt;=$Z$2),INDEX(Projects!$A$1:$O$1000,MATCH(Y806,Projects!$A$1:$A$1000,0),MATCH("Groupe",Projects!$A$1:$O$1,0))=$A$2),1,0)))</f>
      </c>
      <c r="AB806" s="47" t="str">
        <f>IF(AA806&lt;&gt;0,SUM($AA$4:AA806),0)</f>
      </c>
      <c r="AC806" s="1"/>
      <c r="AD806" s="17"/>
      <c r="AF806" t="str">
        <f>Projects!A804</f>
      </c>
      <c r="AG806" s="1" t="str">
        <f>Projects!D804</f>
      </c>
      <c r="AH806" s="47" t="str">
        <f>IF($A$2="Tous",
IF(AND($AF$2=0,$AG$2=0,DATE(YEAR(AG806),MONTH(AG806),DAY(AG806))&gt;=$O$6,(DATE(YEAR(AG806),MONTH(AG806),DAY(AG806))&lt;=$O$3)),1,
IF(AND($AF$2&lt;&gt;0,$AG$2&lt;&gt;0,DATE(YEAR(AG806),MONTH(AG806),DAY(AG806))&gt;=$AF$2,(DATE(YEAR(AG806),MONTH(AG806),DAY(AG806))&lt;=$AG$2)),1,0)),
IF(AND($AF$2=0,$AG$2=0,DATE(YEAR(AG806),MONTH(AG806),DAY(AG806))&gt;=$O$6,(DATE(YEAR(AG806),MONTH(AG806),DAY(AG806))&lt;=$O$3),INDEX(Projects!$A$1:$O$1000,MATCH(AF806,Projects!$A$1:$A$1000,0),MATCH("Groupe",Projects!$A$1:$O$1,0))=$A$2),1,
IF(AND($AF$2&lt;&gt;0,$AG$2&lt;&gt;0,DATE(YEAR(AG806),MONTH(AG806),DAY(AG806))&gt;=$AF$2,(DATE(YEAR(AG806),MONTH(AG806),DAY(AG806))&lt;=$AG$2),INDEX(Projects!$A$1:$O$1000,MATCH(AF806,Projects!$A$1:$A$1000,0),MATCH("Groupe",Projects!$A$1:$O$1,0))=$A$2),1,0)))</f>
      </c>
      <c r="AI806" s="47" t="str">
        <f>IF(AH806&lt;&gt;0,SUM($AH$4:AH806),0)</f>
      </c>
      <c r="AJ806" s="1"/>
      <c r="AK806" s="17"/>
      <c r="AM806" t="str">
        <f>Potentials!A804</f>
      </c>
      <c r="AN806" s="1" t="str">
        <f>Potentials!L804</f>
      </c>
      <c r="AO806" s="47" t="str">
        <f>IF(INDEX(Potentials!$A$1:$O$1000,MATCH(R806,Potentials!$A$1:$A$1000,0),MATCH("Origine setup",Potentials!$A$1:$O$1,0))&lt;&gt;"",0,
IF($A$2="Tous",
IF(AND($AM$2=0,$AN$2=0,DATE(YEAR(AN806),MONTH(AN806),DAY(AN806))&gt;=$O$6,(DATE(YEAR(AN806),MONTH(AN806),DAY(AN806))&lt;=$O$3),INDEX(Potentials!$A$1:$O$10000,MATCH(AM806,Potentials!$A$1:$A$1000,0),MATCH("Statut",Potentials!$A$1:$O$1,0))="9 -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IF(AND($AM$2&lt;&gt;0,$AN$2&lt;&gt;0,DATE(YEAR(AN806),MONTH(AN806),DAY(AN806))&gt;=$AM$2,(DATE(YEAR(AN806),MONTH(AN806),DAY(AN806))&lt;=$AN$2),INDEX(Potentials!$A$1:$O$10000,MATCH(AM806,Potentials!$A$1:$A$1000,0),MATCH("Statut",Potentials!$A$1:$O$1,0))="9 - Perdu"),1,0)),
IF(AND($AM$2=0,$AN$2=0,DATE(YEAR(AN806),MONTH(AN806),DAY(AN806))&gt;=$O$6,(DATE(YEAR(AN806),MONTH(AN806),DAY(AN806))&lt;=$O$3),INDEX(Potentials!$A$1:$O$1000,MATCH(AM806,Potentials!$A$1:$A$1000,0),MATCH("Groupe",Potentials!$A$1:$O$1,0))=$A$2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,MATCH(AM806,Potentials!$A$1:$A$1000,0),MATCH("Groupe",Potentials!$A$1:$O$1,0))=$A$2,INDEX(Potentials!$A$1:$O$10000,MATCH(AM806,Potentials!$A$1:$A$1000,0),MATCH("Statut",Potentials!$A$1:$O$1,0))="9 - Perdu"),1,0))))</f>
      </c>
      <c r="AP806" s="47" t="str">
        <f>IF(AO806&lt;&gt;0,SUM($AO$4:AO806),0)</f>
      </c>
      <c r="AQ806" s="1"/>
      <c r="AR806" s="17"/>
      <c r="AT806" t="str">
        <f>IF(COUNTIF($AT$4:AT805,Potentials!B804)&gt;0,"",Potentials!B804)</f>
      </c>
      <c r="AU806" s="2" t="str">
        <f t="array" ref="AU806" aca="1" ca="1">IF($A$2="Tous",SUMPRODUCT((Potentials!$F$2:$F$2000)*(Potentials!$B$2:$B$2000=AT806)*(Potentials!$E$2:$E$2000&lt;&gt;"8 - Gagne")*(Potentials!$E$2:$E$2000&lt;&gt;"9 - Perdu")*(Potentials!$E$2:$E$2000&lt;&gt;"10 - Gele"))
+SUMPRODUCT((Potentials!$F$2:$F$2000=0)*(Potentials!$B$2:$B$2000=AT806)*(Potentials!$D$2:$D$2000)*(Potentials!$E$2:$E$2000&lt;&gt;"8 - Gagne")*(Potentials!$E$2:$E$2000&lt;&gt;"9 - Perdu")*(Potentials!$E$2:$E$2000&lt;&gt;"10 - Gele")),
SUMPRODUCT((Potentials!$F$2:$F$2000)*(Potentials!$B$2:$B$2000=AT806)*(Potentials!$E$2:$E$2000&lt;&gt;"8 - Gagne")*(Potentials!$E$2:$E$2000&lt;&gt;"9 - Perdu")*(Potentials!$E$2:$E$2000&lt;&gt;"10 - Gele")*(Potentials!$O$2:$O$2000=$A$2))
+SUMPRODUCT((Potentials!$F$2:$F$2000=0)*(Potentials!$B$2:$B$2000=AT806)*(Potentials!$D$2:$D$2000)*(Potentials!$E$2:$E$2000&lt;&gt;"8 - Gagne")*(Potentials!$E$2:$E$2000&lt;&gt;"9 - Perdu")*(Potentials!$E$2:$E$2000&lt;&gt;"10 - Gele")*(Potentials!$O$2:$O$2000=$A$2)))</f>
      </c>
      <c r="BA806" t="str">
        <f>Potentials!A804</f>
      </c>
      <c r="BB806" s="2" t="str">
        <f t="array" ref="BB806" aca="1" ca="1">IF($A$2="Tous",SUMPRODUCT((Potentials!$F$2:$F$2000)*(Potentials!$A$2:$A$2000=BA806)*(Potentials!$E$2:$E$2000&lt;&gt;"8 - Gagne")*(Potentials!$E$2:$E$2000&lt;&gt;"9 - Perdu")*(Potentials!$E$2:$E$2000&lt;&gt;"10 - Gele"))
+SUMPRODUCT((Potentials!$F$2:$F$2000=0)*(Potentials!$A$2:$A$2000=BA806)*(Potentials!$D$2:$D$2000)*(Potentials!$E$2:$E$2000&lt;&gt;"8 - Gagne")*(Potentials!$E$2:$E$2000&lt;&gt;"9 - Perdu")*(Potentials!$E$2:$E$2000&lt;&gt;"10 - Gele")),
SUMPRODUCT((Potentials!$F$2:$F$2000)*(Potentials!$A$2:$A$2000=BA806)*(Potentials!$E$2:$E$2000&lt;&gt;"8 - Gagne")*(Potentials!$E$2:$E$2000&lt;&gt;"9 - Perdu")*(Potentials!$E$2:$E$2000&lt;&gt;"10 - Gele")*(Potentials!$O$2:$O$2000=$A$2))
+SUMPRODUCT((Potentials!$F$2:$F$2000=0)*(Potentials!$A$2:$A$2000=BA806)*(Potentials!$D$2:$D$2000)*(Potentials!$E$2:$E$2000&lt;&gt;"8 - Gagne")*(Potentials!$E$2:$E$2000&lt;&gt;"9 - Perdu")*(Potentials!$E$2:$E$2000&lt;&gt;"10 - Gele")*(Potentials!$O$2:$O$2000=$A$2)))</f>
      </c>
    </row>
    <row r="807" spans="1:113">
      <c r="R807" t="str">
        <f>Potentials!A805</f>
      </c>
      <c r="S807" s="1" t="str">
        <f>Potentials!M805</f>
      </c>
      <c r="T807" s="47" t="str">
        <f>IF(INDEX(Potentials!$A$1:$O$1000,MATCH(R807,Potentials!$A$1:$A$1000,0),MATCH("Origine setup",Potentials!$A$1:$O$1,0))&lt;&gt;"",0,
IF($A$2="Tous",
IF(AND($R$2=0,$S$2=0,DATE(YEAR(S807),MONTH(S807),DAY(S807))&gt;=$O$6,(DATE(YEAR(S807),MONTH(S807),DAY(S807))&lt;=$O$3),LEFT(R807,3)="PRA"),1,
IF(AND($R$2&lt;&gt;0,$S$2&lt;&gt;0,DATE(YEAR(S807),MONTH(S807),DAY(S807))&gt;=$R$2,(DATE(YEAR(S807),MONTH(S807),DAY(S807))&lt;=$S$2),LEFT(R807,3)="PRA"),1,0)),
IF(AND($R$2=0,$S$2=0,DATE(YEAR(S807),MONTH(S807),DAY(S807))&gt;=$O$6,(DATE(YEAR(S807),MONTH(S807),DAY(S807))&lt;=$O$3),INDEX(Potentials!$A$1:$O$1000,MATCH(R807,Potentials!$A$1:$A$1000,0),MATCH("Groupe",Potentials!$A$1:$O$1,0))=$A$2,LEFT(R807,3)="PRA"),1,
IF(AND($R$2&lt;&gt;0,$S$2&lt;&gt;0,DATE(YEAR(S807),MONTH(S807),DAY(S807))&gt;=$R$2,(DATE(YEAR(S807),MONTH(S807),DAY(S807))&lt;=$S$2),INDEX(Potentials!$A$1:$O$1000,MATCH(R807,Potentials!$A$1:$A$1000,0),MATCH("Groupe",Potentials!$A$1:$O$1,0))=$A$2,LEFT(R807,3)="PRA"),1,0))))</f>
      </c>
      <c r="U807" s="47" t="str">
        <f>IF(T807&lt;&gt;0,SUM($T$4:T807),0)</f>
      </c>
      <c r="V807" s="1"/>
      <c r="W807" s="17"/>
      <c r="Y807" t="str">
        <f>Projects!A805</f>
      </c>
      <c r="Z807" s="1" t="str">
        <f>Projects!I805</f>
      </c>
      <c r="AA807" s="47" t="str">
        <f>IF($A$2="Tous",
IF(AND($Y$2=0,$Z$2=0,DATE(YEAR(Z807),MONTH(Z807),DAY(Z807))&gt;=$O$6,(DATE(YEAR(Z807),MONTH(Z807),DAY(Z807))&lt;=$O$3)),1,
IF(AND($Y$2&lt;&gt;0,$Z$2&lt;&gt;0,DATE(YEAR(Z807),MONTH(Z807),DAY(Z807))&gt;=$Y$2,(DATE(YEAR(Z807),MONTH(Z807),DAY(Z807))&lt;=$Z$2)),1,0)),
IF(AND($Y$2=0,$Z$2=0,DATE(YEAR(Z807),MONTH(Z807),DAY(Z807))&gt;=$O$6,(DATE(YEAR(Z807),MONTH(Z807),DAY(Z807))&lt;=$O$3),INDEX(Projects!$A$1:$O$1000,MATCH(Y807,Projects!$A$1:$A$1000,0),MATCH("Groupe",Projects!$A$1:$O$1,0))=$A$2),1,
IF(AND($Y$2&lt;&gt;0,$Z$2&lt;&gt;0,DATE(YEAR(Z807),MONTH(Z807),DAY(Z807))&gt;=$Y$2,(DATE(YEAR(Z807),MONTH(Z807),DAY(Z807))&lt;=$Z$2),INDEX(Projects!$A$1:$O$1000,MATCH(Y807,Projects!$A$1:$A$1000,0),MATCH("Groupe",Projects!$A$1:$O$1,0))=$A$2),1,0)))</f>
      </c>
      <c r="AB807" s="47" t="str">
        <f>IF(AA807&lt;&gt;0,SUM($AA$4:AA807),0)</f>
      </c>
      <c r="AC807" s="1"/>
      <c r="AD807" s="17"/>
      <c r="AF807" t="str">
        <f>Projects!A805</f>
      </c>
      <c r="AG807" s="1" t="str">
        <f>Projects!D805</f>
      </c>
      <c r="AH807" s="47" t="str">
        <f>IF($A$2="Tous",
IF(AND($AF$2=0,$AG$2=0,DATE(YEAR(AG807),MONTH(AG807),DAY(AG807))&gt;=$O$6,(DATE(YEAR(AG807),MONTH(AG807),DAY(AG807))&lt;=$O$3)),1,
IF(AND($AF$2&lt;&gt;0,$AG$2&lt;&gt;0,DATE(YEAR(AG807),MONTH(AG807),DAY(AG807))&gt;=$AF$2,(DATE(YEAR(AG807),MONTH(AG807),DAY(AG807))&lt;=$AG$2)),1,0)),
IF(AND($AF$2=0,$AG$2=0,DATE(YEAR(AG807),MONTH(AG807),DAY(AG807))&gt;=$O$6,(DATE(YEAR(AG807),MONTH(AG807),DAY(AG807))&lt;=$O$3),INDEX(Projects!$A$1:$O$1000,MATCH(AF807,Projects!$A$1:$A$1000,0),MATCH("Groupe",Projects!$A$1:$O$1,0))=$A$2),1,
IF(AND($AF$2&lt;&gt;0,$AG$2&lt;&gt;0,DATE(YEAR(AG807),MONTH(AG807),DAY(AG807))&gt;=$AF$2,(DATE(YEAR(AG807),MONTH(AG807),DAY(AG807))&lt;=$AG$2),INDEX(Projects!$A$1:$O$1000,MATCH(AF807,Projects!$A$1:$A$1000,0),MATCH("Groupe",Projects!$A$1:$O$1,0))=$A$2),1,0)))</f>
      </c>
      <c r="AI807" s="47" t="str">
        <f>IF(AH807&lt;&gt;0,SUM($AH$4:AH807),0)</f>
      </c>
      <c r="AJ807" s="1"/>
      <c r="AK807" s="17"/>
      <c r="AM807" t="str">
        <f>Potentials!A805</f>
      </c>
      <c r="AN807" s="1" t="str">
        <f>Potentials!L805</f>
      </c>
      <c r="AO807" s="47" t="str">
        <f>IF(INDEX(Potentials!$A$1:$O$1000,MATCH(R807,Potentials!$A$1:$A$1000,0),MATCH("Origine setup",Potentials!$A$1:$O$1,0))&lt;&gt;"",0,
IF($A$2="Tous",
IF(AND($AM$2=0,$AN$2=0,DATE(YEAR(AN807),MONTH(AN807),DAY(AN807))&gt;=$O$6,(DATE(YEAR(AN807),MONTH(AN807),DAY(AN807))&lt;=$O$3),INDEX(Potentials!$A$1:$O$10000,MATCH(AM807,Potentials!$A$1:$A$1000,0),MATCH("Statut",Potentials!$A$1:$O$1,0))="9 -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IF(AND($AM$2&lt;&gt;0,$AN$2&lt;&gt;0,DATE(YEAR(AN807),MONTH(AN807),DAY(AN807))&gt;=$AM$2,(DATE(YEAR(AN807),MONTH(AN807),DAY(AN807))&lt;=$AN$2),INDEX(Potentials!$A$1:$O$10000,MATCH(AM807,Potentials!$A$1:$A$1000,0),MATCH("Statut",Potentials!$A$1:$O$1,0))="9 - Perdu"),1,0)),
IF(AND($AM$2=0,$AN$2=0,DATE(YEAR(AN807),MONTH(AN807),DAY(AN807))&gt;=$O$6,(DATE(YEAR(AN807),MONTH(AN807),DAY(AN807))&lt;=$O$3),INDEX(Potentials!$A$1:$O$1000,MATCH(AM807,Potentials!$A$1:$A$1000,0),MATCH("Groupe",Potentials!$A$1:$O$1,0))=$A$2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,MATCH(AM807,Potentials!$A$1:$A$1000,0),MATCH("Groupe",Potentials!$A$1:$O$1,0))=$A$2,INDEX(Potentials!$A$1:$O$10000,MATCH(AM807,Potentials!$A$1:$A$1000,0),MATCH("Statut",Potentials!$A$1:$O$1,0))="9 - Perdu"),1,0))))</f>
      </c>
      <c r="AP807" s="47" t="str">
        <f>IF(AO807&lt;&gt;0,SUM($AO$4:AO807),0)</f>
      </c>
      <c r="AQ807" s="1"/>
      <c r="AR807" s="17"/>
      <c r="AT807" t="str">
        <f>IF(COUNTIF($AT$4:AT806,Potentials!B805)&gt;0,"",Potentials!B805)</f>
      </c>
      <c r="AU807" s="2" t="str">
        <f t="array" ref="AU807" aca="1" ca="1">IF($A$2="Tous",SUMPRODUCT((Potentials!$F$2:$F$2000)*(Potentials!$B$2:$B$2000=AT807)*(Potentials!$E$2:$E$2000&lt;&gt;"8 - Gagne")*(Potentials!$E$2:$E$2000&lt;&gt;"9 - Perdu")*(Potentials!$E$2:$E$2000&lt;&gt;"10 - Gele"))
+SUMPRODUCT((Potentials!$F$2:$F$2000=0)*(Potentials!$B$2:$B$2000=AT807)*(Potentials!$D$2:$D$2000)*(Potentials!$E$2:$E$2000&lt;&gt;"8 - Gagne")*(Potentials!$E$2:$E$2000&lt;&gt;"9 - Perdu")*(Potentials!$E$2:$E$2000&lt;&gt;"10 - Gele")),
SUMPRODUCT((Potentials!$F$2:$F$2000)*(Potentials!$B$2:$B$2000=AT807)*(Potentials!$E$2:$E$2000&lt;&gt;"8 - Gagne")*(Potentials!$E$2:$E$2000&lt;&gt;"9 - Perdu")*(Potentials!$E$2:$E$2000&lt;&gt;"10 - Gele")*(Potentials!$O$2:$O$2000=$A$2))
+SUMPRODUCT((Potentials!$F$2:$F$2000=0)*(Potentials!$B$2:$B$2000=AT807)*(Potentials!$D$2:$D$2000)*(Potentials!$E$2:$E$2000&lt;&gt;"8 - Gagne")*(Potentials!$E$2:$E$2000&lt;&gt;"9 - Perdu")*(Potentials!$E$2:$E$2000&lt;&gt;"10 - Gele")*(Potentials!$O$2:$O$2000=$A$2)))</f>
      </c>
      <c r="BA807" t="str">
        <f>Potentials!A805</f>
      </c>
      <c r="BB807" s="2" t="str">
        <f t="array" ref="BB807" aca="1" ca="1">IF($A$2="Tous",SUMPRODUCT((Potentials!$F$2:$F$2000)*(Potentials!$A$2:$A$2000=BA807)*(Potentials!$E$2:$E$2000&lt;&gt;"8 - Gagne")*(Potentials!$E$2:$E$2000&lt;&gt;"9 - Perdu")*(Potentials!$E$2:$E$2000&lt;&gt;"10 - Gele"))
+SUMPRODUCT((Potentials!$F$2:$F$2000=0)*(Potentials!$A$2:$A$2000=BA807)*(Potentials!$D$2:$D$2000)*(Potentials!$E$2:$E$2000&lt;&gt;"8 - Gagne")*(Potentials!$E$2:$E$2000&lt;&gt;"9 - Perdu")*(Potentials!$E$2:$E$2000&lt;&gt;"10 - Gele")),
SUMPRODUCT((Potentials!$F$2:$F$2000)*(Potentials!$A$2:$A$2000=BA807)*(Potentials!$E$2:$E$2000&lt;&gt;"8 - Gagne")*(Potentials!$E$2:$E$2000&lt;&gt;"9 - Perdu")*(Potentials!$E$2:$E$2000&lt;&gt;"10 - Gele")*(Potentials!$O$2:$O$2000=$A$2))
+SUMPRODUCT((Potentials!$F$2:$F$2000=0)*(Potentials!$A$2:$A$2000=BA807)*(Potentials!$D$2:$D$2000)*(Potentials!$E$2:$E$2000&lt;&gt;"8 - Gagne")*(Potentials!$E$2:$E$2000&lt;&gt;"9 - Perdu")*(Potentials!$E$2:$E$2000&lt;&gt;"10 - Gele")*(Potentials!$O$2:$O$2000=$A$2)))</f>
      </c>
    </row>
    <row r="808" spans="1:113">
      <c r="R808" t="str">
        <f>Potentials!A806</f>
      </c>
      <c r="S808" s="1" t="str">
        <f>Potentials!M806</f>
      </c>
      <c r="T808" s="47" t="str">
        <f>IF(INDEX(Potentials!$A$1:$O$1000,MATCH(R808,Potentials!$A$1:$A$1000,0),MATCH("Origine setup",Potentials!$A$1:$O$1,0))&lt;&gt;"",0,
IF($A$2="Tous",
IF(AND($R$2=0,$S$2=0,DATE(YEAR(S808),MONTH(S808),DAY(S808))&gt;=$O$6,(DATE(YEAR(S808),MONTH(S808),DAY(S808))&lt;=$O$3),LEFT(R808,3)="PRA"),1,
IF(AND($R$2&lt;&gt;0,$S$2&lt;&gt;0,DATE(YEAR(S808),MONTH(S808),DAY(S808))&gt;=$R$2,(DATE(YEAR(S808),MONTH(S808),DAY(S808))&lt;=$S$2),LEFT(R808,3)="PRA"),1,0)),
IF(AND($R$2=0,$S$2=0,DATE(YEAR(S808),MONTH(S808),DAY(S808))&gt;=$O$6,(DATE(YEAR(S808),MONTH(S808),DAY(S808))&lt;=$O$3),INDEX(Potentials!$A$1:$O$1000,MATCH(R808,Potentials!$A$1:$A$1000,0),MATCH("Groupe",Potentials!$A$1:$O$1,0))=$A$2,LEFT(R808,3)="PRA"),1,
IF(AND($R$2&lt;&gt;0,$S$2&lt;&gt;0,DATE(YEAR(S808),MONTH(S808),DAY(S808))&gt;=$R$2,(DATE(YEAR(S808),MONTH(S808),DAY(S808))&lt;=$S$2),INDEX(Potentials!$A$1:$O$1000,MATCH(R808,Potentials!$A$1:$A$1000,0),MATCH("Groupe",Potentials!$A$1:$O$1,0))=$A$2,LEFT(R808,3)="PRA"),1,0))))</f>
      </c>
      <c r="U808" s="47" t="str">
        <f>IF(T808&lt;&gt;0,SUM($T$4:T808),0)</f>
      </c>
      <c r="V808" s="1"/>
      <c r="W808" s="17"/>
      <c r="Y808" t="str">
        <f>Projects!A806</f>
      </c>
      <c r="Z808" s="1" t="str">
        <f>Projects!I806</f>
      </c>
      <c r="AA808" s="47" t="str">
        <f>IF($A$2="Tous",
IF(AND($Y$2=0,$Z$2=0,DATE(YEAR(Z808),MONTH(Z808),DAY(Z808))&gt;=$O$6,(DATE(YEAR(Z808),MONTH(Z808),DAY(Z808))&lt;=$O$3)),1,
IF(AND($Y$2&lt;&gt;0,$Z$2&lt;&gt;0,DATE(YEAR(Z808),MONTH(Z808),DAY(Z808))&gt;=$Y$2,(DATE(YEAR(Z808),MONTH(Z808),DAY(Z808))&lt;=$Z$2)),1,0)),
IF(AND($Y$2=0,$Z$2=0,DATE(YEAR(Z808),MONTH(Z808),DAY(Z808))&gt;=$O$6,(DATE(YEAR(Z808),MONTH(Z808),DAY(Z808))&lt;=$O$3),INDEX(Projects!$A$1:$O$1000,MATCH(Y808,Projects!$A$1:$A$1000,0),MATCH("Groupe",Projects!$A$1:$O$1,0))=$A$2),1,
IF(AND($Y$2&lt;&gt;0,$Z$2&lt;&gt;0,DATE(YEAR(Z808),MONTH(Z808),DAY(Z808))&gt;=$Y$2,(DATE(YEAR(Z808),MONTH(Z808),DAY(Z808))&lt;=$Z$2),INDEX(Projects!$A$1:$O$1000,MATCH(Y808,Projects!$A$1:$A$1000,0),MATCH("Groupe",Projects!$A$1:$O$1,0))=$A$2),1,0)))</f>
      </c>
      <c r="AB808" s="47" t="str">
        <f>IF(AA808&lt;&gt;0,SUM($AA$4:AA808),0)</f>
      </c>
      <c r="AC808" s="1"/>
      <c r="AD808" s="17"/>
      <c r="AF808" t="str">
        <f>Projects!A806</f>
      </c>
      <c r="AG808" s="1" t="str">
        <f>Projects!D806</f>
      </c>
      <c r="AH808" s="47" t="str">
        <f>IF($A$2="Tous",
IF(AND($AF$2=0,$AG$2=0,DATE(YEAR(AG808),MONTH(AG808),DAY(AG808))&gt;=$O$6,(DATE(YEAR(AG808),MONTH(AG808),DAY(AG808))&lt;=$O$3)),1,
IF(AND($AF$2&lt;&gt;0,$AG$2&lt;&gt;0,DATE(YEAR(AG808),MONTH(AG808),DAY(AG808))&gt;=$AF$2,(DATE(YEAR(AG808),MONTH(AG808),DAY(AG808))&lt;=$AG$2)),1,0)),
IF(AND($AF$2=0,$AG$2=0,DATE(YEAR(AG808),MONTH(AG808),DAY(AG808))&gt;=$O$6,(DATE(YEAR(AG808),MONTH(AG808),DAY(AG808))&lt;=$O$3),INDEX(Projects!$A$1:$O$1000,MATCH(AF808,Projects!$A$1:$A$1000,0),MATCH("Groupe",Projects!$A$1:$O$1,0))=$A$2),1,
IF(AND($AF$2&lt;&gt;0,$AG$2&lt;&gt;0,DATE(YEAR(AG808),MONTH(AG808),DAY(AG808))&gt;=$AF$2,(DATE(YEAR(AG808),MONTH(AG808),DAY(AG808))&lt;=$AG$2),INDEX(Projects!$A$1:$O$1000,MATCH(AF808,Projects!$A$1:$A$1000,0),MATCH("Groupe",Projects!$A$1:$O$1,0))=$A$2),1,0)))</f>
      </c>
      <c r="AI808" s="47" t="str">
        <f>IF(AH808&lt;&gt;0,SUM($AH$4:AH808),0)</f>
      </c>
      <c r="AJ808" s="1"/>
      <c r="AK808" s="17"/>
      <c r="AM808" t="str">
        <f>Potentials!A806</f>
      </c>
      <c r="AN808" s="1" t="str">
        <f>Potentials!L806</f>
      </c>
      <c r="AO808" s="47" t="str">
        <f>IF(INDEX(Potentials!$A$1:$O$1000,MATCH(R808,Potentials!$A$1:$A$1000,0),MATCH("Origine setup",Potentials!$A$1:$O$1,0))&lt;&gt;"",0,
IF($A$2="Tous",
IF(AND($AM$2=0,$AN$2=0,DATE(YEAR(AN808),MONTH(AN808),DAY(AN808))&gt;=$O$6,(DATE(YEAR(AN808),MONTH(AN808),DAY(AN808))&lt;=$O$3),INDEX(Potentials!$A$1:$O$10000,MATCH(AM808,Potentials!$A$1:$A$1000,0),MATCH("Statut",Potentials!$A$1:$O$1,0))="9 -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IF(AND($AM$2&lt;&gt;0,$AN$2&lt;&gt;0,DATE(YEAR(AN808),MONTH(AN808),DAY(AN808))&gt;=$AM$2,(DATE(YEAR(AN808),MONTH(AN808),DAY(AN808))&lt;=$AN$2),INDEX(Potentials!$A$1:$O$10000,MATCH(AM808,Potentials!$A$1:$A$1000,0),MATCH("Statut",Potentials!$A$1:$O$1,0))="9 - Perdu"),1,0)),
IF(AND($AM$2=0,$AN$2=0,DATE(YEAR(AN808),MONTH(AN808),DAY(AN808))&gt;=$O$6,(DATE(YEAR(AN808),MONTH(AN808),DAY(AN808))&lt;=$O$3),INDEX(Potentials!$A$1:$O$1000,MATCH(AM808,Potentials!$A$1:$A$1000,0),MATCH("Groupe",Potentials!$A$1:$O$1,0))=$A$2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,MATCH(AM808,Potentials!$A$1:$A$1000,0),MATCH("Groupe",Potentials!$A$1:$O$1,0))=$A$2,INDEX(Potentials!$A$1:$O$10000,MATCH(AM808,Potentials!$A$1:$A$1000,0),MATCH("Statut",Potentials!$A$1:$O$1,0))="9 - Perdu"),1,0))))</f>
      </c>
      <c r="AP808" s="47" t="str">
        <f>IF(AO808&lt;&gt;0,SUM($AO$4:AO808),0)</f>
      </c>
      <c r="AQ808" s="1"/>
      <c r="AR808" s="17"/>
      <c r="AT808" t="str">
        <f>IF(COUNTIF($AT$4:AT807,Potentials!B806)&gt;0,"",Potentials!B806)</f>
      </c>
      <c r="AU808" s="2" t="str">
        <f t="array" ref="AU808" aca="1" ca="1">IF($A$2="Tous",SUMPRODUCT((Potentials!$F$2:$F$2000)*(Potentials!$B$2:$B$2000=AT808)*(Potentials!$E$2:$E$2000&lt;&gt;"8 - Gagne")*(Potentials!$E$2:$E$2000&lt;&gt;"9 - Perdu")*(Potentials!$E$2:$E$2000&lt;&gt;"10 - Gele"))
+SUMPRODUCT((Potentials!$F$2:$F$2000=0)*(Potentials!$B$2:$B$2000=AT808)*(Potentials!$D$2:$D$2000)*(Potentials!$E$2:$E$2000&lt;&gt;"8 - Gagne")*(Potentials!$E$2:$E$2000&lt;&gt;"9 - Perdu")*(Potentials!$E$2:$E$2000&lt;&gt;"10 - Gele")),
SUMPRODUCT((Potentials!$F$2:$F$2000)*(Potentials!$B$2:$B$2000=AT808)*(Potentials!$E$2:$E$2000&lt;&gt;"8 - Gagne")*(Potentials!$E$2:$E$2000&lt;&gt;"9 - Perdu")*(Potentials!$E$2:$E$2000&lt;&gt;"10 - Gele")*(Potentials!$O$2:$O$2000=$A$2))
+SUMPRODUCT((Potentials!$F$2:$F$2000=0)*(Potentials!$B$2:$B$2000=AT808)*(Potentials!$D$2:$D$2000)*(Potentials!$E$2:$E$2000&lt;&gt;"8 - Gagne")*(Potentials!$E$2:$E$2000&lt;&gt;"9 - Perdu")*(Potentials!$E$2:$E$2000&lt;&gt;"10 - Gele")*(Potentials!$O$2:$O$2000=$A$2)))</f>
      </c>
      <c r="BA808" t="str">
        <f>Potentials!A806</f>
      </c>
      <c r="BB808" s="2" t="str">
        <f t="array" ref="BB808" aca="1" ca="1">IF($A$2="Tous",SUMPRODUCT((Potentials!$F$2:$F$2000)*(Potentials!$A$2:$A$2000=BA808)*(Potentials!$E$2:$E$2000&lt;&gt;"8 - Gagne")*(Potentials!$E$2:$E$2000&lt;&gt;"9 - Perdu")*(Potentials!$E$2:$E$2000&lt;&gt;"10 - Gele"))
+SUMPRODUCT((Potentials!$F$2:$F$2000=0)*(Potentials!$A$2:$A$2000=BA808)*(Potentials!$D$2:$D$2000)*(Potentials!$E$2:$E$2000&lt;&gt;"8 - Gagne")*(Potentials!$E$2:$E$2000&lt;&gt;"9 - Perdu")*(Potentials!$E$2:$E$2000&lt;&gt;"10 - Gele")),
SUMPRODUCT((Potentials!$F$2:$F$2000)*(Potentials!$A$2:$A$2000=BA808)*(Potentials!$E$2:$E$2000&lt;&gt;"8 - Gagne")*(Potentials!$E$2:$E$2000&lt;&gt;"9 - Perdu")*(Potentials!$E$2:$E$2000&lt;&gt;"10 - Gele")*(Potentials!$O$2:$O$2000=$A$2))
+SUMPRODUCT((Potentials!$F$2:$F$2000=0)*(Potentials!$A$2:$A$2000=BA808)*(Potentials!$D$2:$D$2000)*(Potentials!$E$2:$E$2000&lt;&gt;"8 - Gagne")*(Potentials!$E$2:$E$2000&lt;&gt;"9 - Perdu")*(Potentials!$E$2:$E$2000&lt;&gt;"10 - Gele")*(Potentials!$O$2:$O$2000=$A$2)))</f>
      </c>
    </row>
    <row r="809" spans="1:113">
      <c r="R809" t="str">
        <f>Potentials!A807</f>
      </c>
      <c r="S809" s="1" t="str">
        <f>Potentials!M807</f>
      </c>
      <c r="T809" s="47" t="str">
        <f>IF(INDEX(Potentials!$A$1:$O$1000,MATCH(R809,Potentials!$A$1:$A$1000,0),MATCH("Origine setup",Potentials!$A$1:$O$1,0))&lt;&gt;"",0,
IF($A$2="Tous",
IF(AND($R$2=0,$S$2=0,DATE(YEAR(S809),MONTH(S809),DAY(S809))&gt;=$O$6,(DATE(YEAR(S809),MONTH(S809),DAY(S809))&lt;=$O$3),LEFT(R809,3)="PRA"),1,
IF(AND($R$2&lt;&gt;0,$S$2&lt;&gt;0,DATE(YEAR(S809),MONTH(S809),DAY(S809))&gt;=$R$2,(DATE(YEAR(S809),MONTH(S809),DAY(S809))&lt;=$S$2),LEFT(R809,3)="PRA"),1,0)),
IF(AND($R$2=0,$S$2=0,DATE(YEAR(S809),MONTH(S809),DAY(S809))&gt;=$O$6,(DATE(YEAR(S809),MONTH(S809),DAY(S809))&lt;=$O$3),INDEX(Potentials!$A$1:$O$1000,MATCH(R809,Potentials!$A$1:$A$1000,0),MATCH("Groupe",Potentials!$A$1:$O$1,0))=$A$2,LEFT(R809,3)="PRA"),1,
IF(AND($R$2&lt;&gt;0,$S$2&lt;&gt;0,DATE(YEAR(S809),MONTH(S809),DAY(S809))&gt;=$R$2,(DATE(YEAR(S809),MONTH(S809),DAY(S809))&lt;=$S$2),INDEX(Potentials!$A$1:$O$1000,MATCH(R809,Potentials!$A$1:$A$1000,0),MATCH("Groupe",Potentials!$A$1:$O$1,0))=$A$2,LEFT(R809,3)="PRA"),1,0))))</f>
      </c>
      <c r="U809" s="47" t="str">
        <f>IF(T809&lt;&gt;0,SUM($T$4:T809),0)</f>
      </c>
      <c r="V809" s="1"/>
      <c r="W809" s="17"/>
      <c r="Y809" t="str">
        <f>Projects!A807</f>
      </c>
      <c r="Z809" s="1" t="str">
        <f>Projects!I807</f>
      </c>
      <c r="AA809" s="47" t="str">
        <f>IF($A$2="Tous",
IF(AND($Y$2=0,$Z$2=0,DATE(YEAR(Z809),MONTH(Z809),DAY(Z809))&gt;=$O$6,(DATE(YEAR(Z809),MONTH(Z809),DAY(Z809))&lt;=$O$3)),1,
IF(AND($Y$2&lt;&gt;0,$Z$2&lt;&gt;0,DATE(YEAR(Z809),MONTH(Z809),DAY(Z809))&gt;=$Y$2,(DATE(YEAR(Z809),MONTH(Z809),DAY(Z809))&lt;=$Z$2)),1,0)),
IF(AND($Y$2=0,$Z$2=0,DATE(YEAR(Z809),MONTH(Z809),DAY(Z809))&gt;=$O$6,(DATE(YEAR(Z809),MONTH(Z809),DAY(Z809))&lt;=$O$3),INDEX(Projects!$A$1:$O$1000,MATCH(Y809,Projects!$A$1:$A$1000,0),MATCH("Groupe",Projects!$A$1:$O$1,0))=$A$2),1,
IF(AND($Y$2&lt;&gt;0,$Z$2&lt;&gt;0,DATE(YEAR(Z809),MONTH(Z809),DAY(Z809))&gt;=$Y$2,(DATE(YEAR(Z809),MONTH(Z809),DAY(Z809))&lt;=$Z$2),INDEX(Projects!$A$1:$O$1000,MATCH(Y809,Projects!$A$1:$A$1000,0),MATCH("Groupe",Projects!$A$1:$O$1,0))=$A$2),1,0)))</f>
      </c>
      <c r="AB809" s="47" t="str">
        <f>IF(AA809&lt;&gt;0,SUM($AA$4:AA809),0)</f>
      </c>
      <c r="AC809" s="1"/>
      <c r="AD809" s="17"/>
      <c r="AF809" t="str">
        <f>Projects!A807</f>
      </c>
      <c r="AG809" s="1" t="str">
        <f>Projects!D807</f>
      </c>
      <c r="AH809" s="47" t="str">
        <f>IF($A$2="Tous",
IF(AND($AF$2=0,$AG$2=0,DATE(YEAR(AG809),MONTH(AG809),DAY(AG809))&gt;=$O$6,(DATE(YEAR(AG809),MONTH(AG809),DAY(AG809))&lt;=$O$3)),1,
IF(AND($AF$2&lt;&gt;0,$AG$2&lt;&gt;0,DATE(YEAR(AG809),MONTH(AG809),DAY(AG809))&gt;=$AF$2,(DATE(YEAR(AG809),MONTH(AG809),DAY(AG809))&lt;=$AG$2)),1,0)),
IF(AND($AF$2=0,$AG$2=0,DATE(YEAR(AG809),MONTH(AG809),DAY(AG809))&gt;=$O$6,(DATE(YEAR(AG809),MONTH(AG809),DAY(AG809))&lt;=$O$3),INDEX(Projects!$A$1:$O$1000,MATCH(AF809,Projects!$A$1:$A$1000,0),MATCH("Groupe",Projects!$A$1:$O$1,0))=$A$2),1,
IF(AND($AF$2&lt;&gt;0,$AG$2&lt;&gt;0,DATE(YEAR(AG809),MONTH(AG809),DAY(AG809))&gt;=$AF$2,(DATE(YEAR(AG809),MONTH(AG809),DAY(AG809))&lt;=$AG$2),INDEX(Projects!$A$1:$O$1000,MATCH(AF809,Projects!$A$1:$A$1000,0),MATCH("Groupe",Projects!$A$1:$O$1,0))=$A$2),1,0)))</f>
      </c>
      <c r="AI809" s="47" t="str">
        <f>IF(AH809&lt;&gt;0,SUM($AH$4:AH809),0)</f>
      </c>
      <c r="AJ809" s="1"/>
      <c r="AK809" s="17"/>
      <c r="AM809" t="str">
        <f>Potentials!A807</f>
      </c>
      <c r="AN809" s="1" t="str">
        <f>Potentials!L807</f>
      </c>
      <c r="AO809" s="47" t="str">
        <f>IF(INDEX(Potentials!$A$1:$O$1000,MATCH(R809,Potentials!$A$1:$A$1000,0),MATCH("Origine setup",Potentials!$A$1:$O$1,0))&lt;&gt;"",0,
IF($A$2="Tous",
IF(AND($AM$2=0,$AN$2=0,DATE(YEAR(AN809),MONTH(AN809),DAY(AN809))&gt;=$O$6,(DATE(YEAR(AN809),MONTH(AN809),DAY(AN809))&lt;=$O$3),INDEX(Potentials!$A$1:$O$10000,MATCH(AM809,Potentials!$A$1:$A$1000,0),MATCH("Statut",Potentials!$A$1:$O$1,0))="9 -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IF(AND($AM$2&lt;&gt;0,$AN$2&lt;&gt;0,DATE(YEAR(AN809),MONTH(AN809),DAY(AN809))&gt;=$AM$2,(DATE(YEAR(AN809),MONTH(AN809),DAY(AN809))&lt;=$AN$2),INDEX(Potentials!$A$1:$O$10000,MATCH(AM809,Potentials!$A$1:$A$1000,0),MATCH("Statut",Potentials!$A$1:$O$1,0))="9 - Perdu"),1,0)),
IF(AND($AM$2=0,$AN$2=0,DATE(YEAR(AN809),MONTH(AN809),DAY(AN809))&gt;=$O$6,(DATE(YEAR(AN809),MONTH(AN809),DAY(AN809))&lt;=$O$3),INDEX(Potentials!$A$1:$O$1000,MATCH(AM809,Potentials!$A$1:$A$1000,0),MATCH("Groupe",Potentials!$A$1:$O$1,0))=$A$2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,MATCH(AM809,Potentials!$A$1:$A$1000,0),MATCH("Groupe",Potentials!$A$1:$O$1,0))=$A$2,INDEX(Potentials!$A$1:$O$10000,MATCH(AM809,Potentials!$A$1:$A$1000,0),MATCH("Statut",Potentials!$A$1:$O$1,0))="9 - Perdu"),1,0))))</f>
      </c>
      <c r="AP809" s="47" t="str">
        <f>IF(AO809&lt;&gt;0,SUM($AO$4:AO809),0)</f>
      </c>
      <c r="AQ809" s="1"/>
      <c r="AR809" s="17"/>
      <c r="AT809" t="str">
        <f>IF(COUNTIF($AT$4:AT808,Potentials!B807)&gt;0,"",Potentials!B807)</f>
      </c>
      <c r="AU809" s="2" t="str">
        <f t="array" ref="AU809" aca="1" ca="1">IF($A$2="Tous",SUMPRODUCT((Potentials!$F$2:$F$2000)*(Potentials!$B$2:$B$2000=AT809)*(Potentials!$E$2:$E$2000&lt;&gt;"8 - Gagne")*(Potentials!$E$2:$E$2000&lt;&gt;"9 - Perdu")*(Potentials!$E$2:$E$2000&lt;&gt;"10 - Gele"))
+SUMPRODUCT((Potentials!$F$2:$F$2000=0)*(Potentials!$B$2:$B$2000=AT809)*(Potentials!$D$2:$D$2000)*(Potentials!$E$2:$E$2000&lt;&gt;"8 - Gagne")*(Potentials!$E$2:$E$2000&lt;&gt;"9 - Perdu")*(Potentials!$E$2:$E$2000&lt;&gt;"10 - Gele")),
SUMPRODUCT((Potentials!$F$2:$F$2000)*(Potentials!$B$2:$B$2000=AT809)*(Potentials!$E$2:$E$2000&lt;&gt;"8 - Gagne")*(Potentials!$E$2:$E$2000&lt;&gt;"9 - Perdu")*(Potentials!$E$2:$E$2000&lt;&gt;"10 - Gele")*(Potentials!$O$2:$O$2000=$A$2))
+SUMPRODUCT((Potentials!$F$2:$F$2000=0)*(Potentials!$B$2:$B$2000=AT809)*(Potentials!$D$2:$D$2000)*(Potentials!$E$2:$E$2000&lt;&gt;"8 - Gagne")*(Potentials!$E$2:$E$2000&lt;&gt;"9 - Perdu")*(Potentials!$E$2:$E$2000&lt;&gt;"10 - Gele")*(Potentials!$O$2:$O$2000=$A$2)))</f>
      </c>
      <c r="BA809" t="str">
        <f>Potentials!A807</f>
      </c>
      <c r="BB809" s="2" t="str">
        <f t="array" ref="BB809" aca="1" ca="1">IF($A$2="Tous",SUMPRODUCT((Potentials!$F$2:$F$2000)*(Potentials!$A$2:$A$2000=BA809)*(Potentials!$E$2:$E$2000&lt;&gt;"8 - Gagne")*(Potentials!$E$2:$E$2000&lt;&gt;"9 - Perdu")*(Potentials!$E$2:$E$2000&lt;&gt;"10 - Gele"))
+SUMPRODUCT((Potentials!$F$2:$F$2000=0)*(Potentials!$A$2:$A$2000=BA809)*(Potentials!$D$2:$D$2000)*(Potentials!$E$2:$E$2000&lt;&gt;"8 - Gagne")*(Potentials!$E$2:$E$2000&lt;&gt;"9 - Perdu")*(Potentials!$E$2:$E$2000&lt;&gt;"10 - Gele")),
SUMPRODUCT((Potentials!$F$2:$F$2000)*(Potentials!$A$2:$A$2000=BA809)*(Potentials!$E$2:$E$2000&lt;&gt;"8 - Gagne")*(Potentials!$E$2:$E$2000&lt;&gt;"9 - Perdu")*(Potentials!$E$2:$E$2000&lt;&gt;"10 - Gele")*(Potentials!$O$2:$O$2000=$A$2))
+SUMPRODUCT((Potentials!$F$2:$F$2000=0)*(Potentials!$A$2:$A$2000=BA809)*(Potentials!$D$2:$D$2000)*(Potentials!$E$2:$E$2000&lt;&gt;"8 - Gagne")*(Potentials!$E$2:$E$2000&lt;&gt;"9 - Perdu")*(Potentials!$E$2:$E$2000&lt;&gt;"10 - Gele")*(Potentials!$O$2:$O$2000=$A$2)))</f>
      </c>
    </row>
    <row r="810" spans="1:113">
      <c r="R810" t="str">
        <f>Potentials!A808</f>
      </c>
      <c r="S810" s="1" t="str">
        <f>Potentials!M808</f>
      </c>
      <c r="T810" s="47" t="str">
        <f>IF(INDEX(Potentials!$A$1:$O$1000,MATCH(R810,Potentials!$A$1:$A$1000,0),MATCH("Origine setup",Potentials!$A$1:$O$1,0))&lt;&gt;"",0,
IF($A$2="Tous",
IF(AND($R$2=0,$S$2=0,DATE(YEAR(S810),MONTH(S810),DAY(S810))&gt;=$O$6,(DATE(YEAR(S810),MONTH(S810),DAY(S810))&lt;=$O$3),LEFT(R810,3)="PRA"),1,
IF(AND($R$2&lt;&gt;0,$S$2&lt;&gt;0,DATE(YEAR(S810),MONTH(S810),DAY(S810))&gt;=$R$2,(DATE(YEAR(S810),MONTH(S810),DAY(S810))&lt;=$S$2),LEFT(R810,3)="PRA"),1,0)),
IF(AND($R$2=0,$S$2=0,DATE(YEAR(S810),MONTH(S810),DAY(S810))&gt;=$O$6,(DATE(YEAR(S810),MONTH(S810),DAY(S810))&lt;=$O$3),INDEX(Potentials!$A$1:$O$1000,MATCH(R810,Potentials!$A$1:$A$1000,0),MATCH("Groupe",Potentials!$A$1:$O$1,0))=$A$2,LEFT(R810,3)="PRA"),1,
IF(AND($R$2&lt;&gt;0,$S$2&lt;&gt;0,DATE(YEAR(S810),MONTH(S810),DAY(S810))&gt;=$R$2,(DATE(YEAR(S810),MONTH(S810),DAY(S810))&lt;=$S$2),INDEX(Potentials!$A$1:$O$1000,MATCH(R810,Potentials!$A$1:$A$1000,0),MATCH("Groupe",Potentials!$A$1:$O$1,0))=$A$2,LEFT(R810,3)="PRA"),1,0))))</f>
      </c>
      <c r="U810" s="47" t="str">
        <f>IF(T810&lt;&gt;0,SUM($T$4:T810),0)</f>
      </c>
      <c r="V810" s="1"/>
      <c r="W810" s="17"/>
      <c r="Y810" t="str">
        <f>Projects!A808</f>
      </c>
      <c r="Z810" s="1" t="str">
        <f>Projects!I808</f>
      </c>
      <c r="AA810" s="47" t="str">
        <f>IF($A$2="Tous",
IF(AND($Y$2=0,$Z$2=0,DATE(YEAR(Z810),MONTH(Z810),DAY(Z810))&gt;=$O$6,(DATE(YEAR(Z810),MONTH(Z810),DAY(Z810))&lt;=$O$3)),1,
IF(AND($Y$2&lt;&gt;0,$Z$2&lt;&gt;0,DATE(YEAR(Z810),MONTH(Z810),DAY(Z810))&gt;=$Y$2,(DATE(YEAR(Z810),MONTH(Z810),DAY(Z810))&lt;=$Z$2)),1,0)),
IF(AND($Y$2=0,$Z$2=0,DATE(YEAR(Z810),MONTH(Z810),DAY(Z810))&gt;=$O$6,(DATE(YEAR(Z810),MONTH(Z810),DAY(Z810))&lt;=$O$3),INDEX(Projects!$A$1:$O$1000,MATCH(Y810,Projects!$A$1:$A$1000,0),MATCH("Groupe",Projects!$A$1:$O$1,0))=$A$2),1,
IF(AND($Y$2&lt;&gt;0,$Z$2&lt;&gt;0,DATE(YEAR(Z810),MONTH(Z810),DAY(Z810))&gt;=$Y$2,(DATE(YEAR(Z810),MONTH(Z810),DAY(Z810))&lt;=$Z$2),INDEX(Projects!$A$1:$O$1000,MATCH(Y810,Projects!$A$1:$A$1000,0),MATCH("Groupe",Projects!$A$1:$O$1,0))=$A$2),1,0)))</f>
      </c>
      <c r="AB810" s="47" t="str">
        <f>IF(AA810&lt;&gt;0,SUM($AA$4:AA810),0)</f>
      </c>
      <c r="AC810" s="1"/>
      <c r="AD810" s="17"/>
      <c r="AF810" t="str">
        <f>Projects!A808</f>
      </c>
      <c r="AG810" s="1" t="str">
        <f>Projects!D808</f>
      </c>
      <c r="AH810" s="47" t="str">
        <f>IF($A$2="Tous",
IF(AND($AF$2=0,$AG$2=0,DATE(YEAR(AG810),MONTH(AG810),DAY(AG810))&gt;=$O$6,(DATE(YEAR(AG810),MONTH(AG810),DAY(AG810))&lt;=$O$3)),1,
IF(AND($AF$2&lt;&gt;0,$AG$2&lt;&gt;0,DATE(YEAR(AG810),MONTH(AG810),DAY(AG810))&gt;=$AF$2,(DATE(YEAR(AG810),MONTH(AG810),DAY(AG810))&lt;=$AG$2)),1,0)),
IF(AND($AF$2=0,$AG$2=0,DATE(YEAR(AG810),MONTH(AG810),DAY(AG810))&gt;=$O$6,(DATE(YEAR(AG810),MONTH(AG810),DAY(AG810))&lt;=$O$3),INDEX(Projects!$A$1:$O$1000,MATCH(AF810,Projects!$A$1:$A$1000,0),MATCH("Groupe",Projects!$A$1:$O$1,0))=$A$2),1,
IF(AND($AF$2&lt;&gt;0,$AG$2&lt;&gt;0,DATE(YEAR(AG810),MONTH(AG810),DAY(AG810))&gt;=$AF$2,(DATE(YEAR(AG810),MONTH(AG810),DAY(AG810))&lt;=$AG$2),INDEX(Projects!$A$1:$O$1000,MATCH(AF810,Projects!$A$1:$A$1000,0),MATCH("Groupe",Projects!$A$1:$O$1,0))=$A$2),1,0)))</f>
      </c>
      <c r="AI810" s="47" t="str">
        <f>IF(AH810&lt;&gt;0,SUM($AH$4:AH810),0)</f>
      </c>
      <c r="AJ810" s="1"/>
      <c r="AK810" s="17"/>
      <c r="AM810" t="str">
        <f>Potentials!A808</f>
      </c>
      <c r="AN810" s="1" t="str">
        <f>Potentials!L808</f>
      </c>
      <c r="AO810" s="47" t="str">
        <f>IF(INDEX(Potentials!$A$1:$O$1000,MATCH(R810,Potentials!$A$1:$A$1000,0),MATCH("Origine setup",Potentials!$A$1:$O$1,0))&lt;&gt;"",0,
IF($A$2="Tous",
IF(AND($AM$2=0,$AN$2=0,DATE(YEAR(AN810),MONTH(AN810),DAY(AN810))&gt;=$O$6,(DATE(YEAR(AN810),MONTH(AN810),DAY(AN810))&lt;=$O$3),INDEX(Potentials!$A$1:$O$10000,MATCH(AM810,Potentials!$A$1:$A$1000,0),MATCH("Statut",Potentials!$A$1:$O$1,0))="9 -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IF(AND($AM$2&lt;&gt;0,$AN$2&lt;&gt;0,DATE(YEAR(AN810),MONTH(AN810),DAY(AN810))&gt;=$AM$2,(DATE(YEAR(AN810),MONTH(AN810),DAY(AN810))&lt;=$AN$2),INDEX(Potentials!$A$1:$O$10000,MATCH(AM810,Potentials!$A$1:$A$1000,0),MATCH("Statut",Potentials!$A$1:$O$1,0))="9 - Perdu"),1,0)),
IF(AND($AM$2=0,$AN$2=0,DATE(YEAR(AN810),MONTH(AN810),DAY(AN810))&gt;=$O$6,(DATE(YEAR(AN810),MONTH(AN810),DAY(AN810))&lt;=$O$3),INDEX(Potentials!$A$1:$O$1000,MATCH(AM810,Potentials!$A$1:$A$1000,0),MATCH("Groupe",Potentials!$A$1:$O$1,0))=$A$2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,MATCH(AM810,Potentials!$A$1:$A$1000,0),MATCH("Groupe",Potentials!$A$1:$O$1,0))=$A$2,INDEX(Potentials!$A$1:$O$10000,MATCH(AM810,Potentials!$A$1:$A$1000,0),MATCH("Statut",Potentials!$A$1:$O$1,0))="9 - Perdu"),1,0))))</f>
      </c>
      <c r="AP810" s="47" t="str">
        <f>IF(AO810&lt;&gt;0,SUM($AO$4:AO810),0)</f>
      </c>
      <c r="AQ810" s="1"/>
      <c r="AR810" s="17"/>
      <c r="AT810" t="str">
        <f>IF(COUNTIF($AT$4:AT809,Potentials!B808)&gt;0,"",Potentials!B808)</f>
      </c>
      <c r="AU810" s="2" t="str">
        <f t="array" ref="AU810" aca="1" ca="1">IF($A$2="Tous",SUMPRODUCT((Potentials!$F$2:$F$2000)*(Potentials!$B$2:$B$2000=AT810)*(Potentials!$E$2:$E$2000&lt;&gt;"8 - Gagne")*(Potentials!$E$2:$E$2000&lt;&gt;"9 - Perdu")*(Potentials!$E$2:$E$2000&lt;&gt;"10 - Gele"))
+SUMPRODUCT((Potentials!$F$2:$F$2000=0)*(Potentials!$B$2:$B$2000=AT810)*(Potentials!$D$2:$D$2000)*(Potentials!$E$2:$E$2000&lt;&gt;"8 - Gagne")*(Potentials!$E$2:$E$2000&lt;&gt;"9 - Perdu")*(Potentials!$E$2:$E$2000&lt;&gt;"10 - Gele")),
SUMPRODUCT((Potentials!$F$2:$F$2000)*(Potentials!$B$2:$B$2000=AT810)*(Potentials!$E$2:$E$2000&lt;&gt;"8 - Gagne")*(Potentials!$E$2:$E$2000&lt;&gt;"9 - Perdu")*(Potentials!$E$2:$E$2000&lt;&gt;"10 - Gele")*(Potentials!$O$2:$O$2000=$A$2))
+SUMPRODUCT((Potentials!$F$2:$F$2000=0)*(Potentials!$B$2:$B$2000=AT810)*(Potentials!$D$2:$D$2000)*(Potentials!$E$2:$E$2000&lt;&gt;"8 - Gagne")*(Potentials!$E$2:$E$2000&lt;&gt;"9 - Perdu")*(Potentials!$E$2:$E$2000&lt;&gt;"10 - Gele")*(Potentials!$O$2:$O$2000=$A$2)))</f>
      </c>
      <c r="BA810" t="str">
        <f>Potentials!A808</f>
      </c>
      <c r="BB810" s="2" t="str">
        <f t="array" ref="BB810" aca="1" ca="1">IF($A$2="Tous",SUMPRODUCT((Potentials!$F$2:$F$2000)*(Potentials!$A$2:$A$2000=BA810)*(Potentials!$E$2:$E$2000&lt;&gt;"8 - Gagne")*(Potentials!$E$2:$E$2000&lt;&gt;"9 - Perdu")*(Potentials!$E$2:$E$2000&lt;&gt;"10 - Gele"))
+SUMPRODUCT((Potentials!$F$2:$F$2000=0)*(Potentials!$A$2:$A$2000=BA810)*(Potentials!$D$2:$D$2000)*(Potentials!$E$2:$E$2000&lt;&gt;"8 - Gagne")*(Potentials!$E$2:$E$2000&lt;&gt;"9 - Perdu")*(Potentials!$E$2:$E$2000&lt;&gt;"10 - Gele")),
SUMPRODUCT((Potentials!$F$2:$F$2000)*(Potentials!$A$2:$A$2000=BA810)*(Potentials!$E$2:$E$2000&lt;&gt;"8 - Gagne")*(Potentials!$E$2:$E$2000&lt;&gt;"9 - Perdu")*(Potentials!$E$2:$E$2000&lt;&gt;"10 - Gele")*(Potentials!$O$2:$O$2000=$A$2))
+SUMPRODUCT((Potentials!$F$2:$F$2000=0)*(Potentials!$A$2:$A$2000=BA810)*(Potentials!$D$2:$D$2000)*(Potentials!$E$2:$E$2000&lt;&gt;"8 - Gagne")*(Potentials!$E$2:$E$2000&lt;&gt;"9 - Perdu")*(Potentials!$E$2:$E$2000&lt;&gt;"10 - Gele")*(Potentials!$O$2:$O$2000=$A$2)))</f>
      </c>
    </row>
    <row r="811" spans="1:113">
      <c r="R811" t="str">
        <f>Potentials!A809</f>
      </c>
      <c r="S811" s="1" t="str">
        <f>Potentials!M809</f>
      </c>
      <c r="T811" s="47" t="str">
        <f>IF(INDEX(Potentials!$A$1:$O$1000,MATCH(R811,Potentials!$A$1:$A$1000,0),MATCH("Origine setup",Potentials!$A$1:$O$1,0))&lt;&gt;"",0,
IF($A$2="Tous",
IF(AND($R$2=0,$S$2=0,DATE(YEAR(S811),MONTH(S811),DAY(S811))&gt;=$O$6,(DATE(YEAR(S811),MONTH(S811),DAY(S811))&lt;=$O$3),LEFT(R811,3)="PRA"),1,
IF(AND($R$2&lt;&gt;0,$S$2&lt;&gt;0,DATE(YEAR(S811),MONTH(S811),DAY(S811))&gt;=$R$2,(DATE(YEAR(S811),MONTH(S811),DAY(S811))&lt;=$S$2),LEFT(R811,3)="PRA"),1,0)),
IF(AND($R$2=0,$S$2=0,DATE(YEAR(S811),MONTH(S811),DAY(S811))&gt;=$O$6,(DATE(YEAR(S811),MONTH(S811),DAY(S811))&lt;=$O$3),INDEX(Potentials!$A$1:$O$1000,MATCH(R811,Potentials!$A$1:$A$1000,0),MATCH("Groupe",Potentials!$A$1:$O$1,0))=$A$2,LEFT(R811,3)="PRA"),1,
IF(AND($R$2&lt;&gt;0,$S$2&lt;&gt;0,DATE(YEAR(S811),MONTH(S811),DAY(S811))&gt;=$R$2,(DATE(YEAR(S811),MONTH(S811),DAY(S811))&lt;=$S$2),INDEX(Potentials!$A$1:$O$1000,MATCH(R811,Potentials!$A$1:$A$1000,0),MATCH("Groupe",Potentials!$A$1:$O$1,0))=$A$2,LEFT(R811,3)="PRA"),1,0))))</f>
      </c>
      <c r="U811" s="47" t="str">
        <f>IF(T811&lt;&gt;0,SUM($T$4:T811),0)</f>
      </c>
      <c r="V811" s="1"/>
      <c r="W811" s="17"/>
      <c r="Y811" t="str">
        <f>Projects!A809</f>
      </c>
      <c r="Z811" s="1" t="str">
        <f>Projects!I809</f>
      </c>
      <c r="AA811" s="47" t="str">
        <f>IF($A$2="Tous",
IF(AND($Y$2=0,$Z$2=0,DATE(YEAR(Z811),MONTH(Z811),DAY(Z811))&gt;=$O$6,(DATE(YEAR(Z811),MONTH(Z811),DAY(Z811))&lt;=$O$3)),1,
IF(AND($Y$2&lt;&gt;0,$Z$2&lt;&gt;0,DATE(YEAR(Z811),MONTH(Z811),DAY(Z811))&gt;=$Y$2,(DATE(YEAR(Z811),MONTH(Z811),DAY(Z811))&lt;=$Z$2)),1,0)),
IF(AND($Y$2=0,$Z$2=0,DATE(YEAR(Z811),MONTH(Z811),DAY(Z811))&gt;=$O$6,(DATE(YEAR(Z811),MONTH(Z811),DAY(Z811))&lt;=$O$3),INDEX(Projects!$A$1:$O$1000,MATCH(Y811,Projects!$A$1:$A$1000,0),MATCH("Groupe",Projects!$A$1:$O$1,0))=$A$2),1,
IF(AND($Y$2&lt;&gt;0,$Z$2&lt;&gt;0,DATE(YEAR(Z811),MONTH(Z811),DAY(Z811))&gt;=$Y$2,(DATE(YEAR(Z811),MONTH(Z811),DAY(Z811))&lt;=$Z$2),INDEX(Projects!$A$1:$O$1000,MATCH(Y811,Projects!$A$1:$A$1000,0),MATCH("Groupe",Projects!$A$1:$O$1,0))=$A$2),1,0)))</f>
      </c>
      <c r="AB811" s="47" t="str">
        <f>IF(AA811&lt;&gt;0,SUM($AA$4:AA811),0)</f>
      </c>
      <c r="AC811" s="1"/>
      <c r="AD811" s="17"/>
      <c r="AF811" t="str">
        <f>Projects!A809</f>
      </c>
      <c r="AG811" s="1" t="str">
        <f>Projects!D809</f>
      </c>
      <c r="AH811" s="47" t="str">
        <f>IF($A$2="Tous",
IF(AND($AF$2=0,$AG$2=0,DATE(YEAR(AG811),MONTH(AG811),DAY(AG811))&gt;=$O$6,(DATE(YEAR(AG811),MONTH(AG811),DAY(AG811))&lt;=$O$3)),1,
IF(AND($AF$2&lt;&gt;0,$AG$2&lt;&gt;0,DATE(YEAR(AG811),MONTH(AG811),DAY(AG811))&gt;=$AF$2,(DATE(YEAR(AG811),MONTH(AG811),DAY(AG811))&lt;=$AG$2)),1,0)),
IF(AND($AF$2=0,$AG$2=0,DATE(YEAR(AG811),MONTH(AG811),DAY(AG811))&gt;=$O$6,(DATE(YEAR(AG811),MONTH(AG811),DAY(AG811))&lt;=$O$3),INDEX(Projects!$A$1:$O$1000,MATCH(AF811,Projects!$A$1:$A$1000,0),MATCH("Groupe",Projects!$A$1:$O$1,0))=$A$2),1,
IF(AND($AF$2&lt;&gt;0,$AG$2&lt;&gt;0,DATE(YEAR(AG811),MONTH(AG811),DAY(AG811))&gt;=$AF$2,(DATE(YEAR(AG811),MONTH(AG811),DAY(AG811))&lt;=$AG$2),INDEX(Projects!$A$1:$O$1000,MATCH(AF811,Projects!$A$1:$A$1000,0),MATCH("Groupe",Projects!$A$1:$O$1,0))=$A$2),1,0)))</f>
      </c>
      <c r="AI811" s="47" t="str">
        <f>IF(AH811&lt;&gt;0,SUM($AH$4:AH811),0)</f>
      </c>
      <c r="AJ811" s="1"/>
      <c r="AK811" s="17"/>
      <c r="AM811" t="str">
        <f>Potentials!A809</f>
      </c>
      <c r="AN811" s="1" t="str">
        <f>Potentials!L809</f>
      </c>
      <c r="AO811" s="47" t="str">
        <f>IF(INDEX(Potentials!$A$1:$O$1000,MATCH(R811,Potentials!$A$1:$A$1000,0),MATCH("Origine setup",Potentials!$A$1:$O$1,0))&lt;&gt;"",0,
IF($A$2="Tous",
IF(AND($AM$2=0,$AN$2=0,DATE(YEAR(AN811),MONTH(AN811),DAY(AN811))&gt;=$O$6,(DATE(YEAR(AN811),MONTH(AN811),DAY(AN811))&lt;=$O$3),INDEX(Potentials!$A$1:$O$10000,MATCH(AM811,Potentials!$A$1:$A$1000,0),MATCH("Statut",Potentials!$A$1:$O$1,0))="9 -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IF(AND($AM$2&lt;&gt;0,$AN$2&lt;&gt;0,DATE(YEAR(AN811),MONTH(AN811),DAY(AN811))&gt;=$AM$2,(DATE(YEAR(AN811),MONTH(AN811),DAY(AN811))&lt;=$AN$2),INDEX(Potentials!$A$1:$O$10000,MATCH(AM811,Potentials!$A$1:$A$1000,0),MATCH("Statut",Potentials!$A$1:$O$1,0))="9 - Perdu"),1,0)),
IF(AND($AM$2=0,$AN$2=0,DATE(YEAR(AN811),MONTH(AN811),DAY(AN811))&gt;=$O$6,(DATE(YEAR(AN811),MONTH(AN811),DAY(AN811))&lt;=$O$3),INDEX(Potentials!$A$1:$O$1000,MATCH(AM811,Potentials!$A$1:$A$1000,0),MATCH("Groupe",Potentials!$A$1:$O$1,0))=$A$2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,MATCH(AM811,Potentials!$A$1:$A$1000,0),MATCH("Groupe",Potentials!$A$1:$O$1,0))=$A$2,INDEX(Potentials!$A$1:$O$10000,MATCH(AM811,Potentials!$A$1:$A$1000,0),MATCH("Statut",Potentials!$A$1:$O$1,0))="9 - Perdu"),1,0))))</f>
      </c>
      <c r="AP811" s="47" t="str">
        <f>IF(AO811&lt;&gt;0,SUM($AO$4:AO811),0)</f>
      </c>
      <c r="AQ811" s="1"/>
      <c r="AR811" s="17"/>
      <c r="AT811" t="str">
        <f>IF(COUNTIF($AT$4:AT810,Potentials!B809)&gt;0,"",Potentials!B809)</f>
      </c>
      <c r="AU811" s="2" t="str">
        <f t="array" ref="AU811" aca="1" ca="1">IF($A$2="Tous",SUMPRODUCT((Potentials!$F$2:$F$2000)*(Potentials!$B$2:$B$2000=AT811)*(Potentials!$E$2:$E$2000&lt;&gt;"8 - Gagne")*(Potentials!$E$2:$E$2000&lt;&gt;"9 - Perdu")*(Potentials!$E$2:$E$2000&lt;&gt;"10 - Gele"))
+SUMPRODUCT((Potentials!$F$2:$F$2000=0)*(Potentials!$B$2:$B$2000=AT811)*(Potentials!$D$2:$D$2000)*(Potentials!$E$2:$E$2000&lt;&gt;"8 - Gagne")*(Potentials!$E$2:$E$2000&lt;&gt;"9 - Perdu")*(Potentials!$E$2:$E$2000&lt;&gt;"10 - Gele")),
SUMPRODUCT((Potentials!$F$2:$F$2000)*(Potentials!$B$2:$B$2000=AT811)*(Potentials!$E$2:$E$2000&lt;&gt;"8 - Gagne")*(Potentials!$E$2:$E$2000&lt;&gt;"9 - Perdu")*(Potentials!$E$2:$E$2000&lt;&gt;"10 - Gele")*(Potentials!$O$2:$O$2000=$A$2))
+SUMPRODUCT((Potentials!$F$2:$F$2000=0)*(Potentials!$B$2:$B$2000=AT811)*(Potentials!$D$2:$D$2000)*(Potentials!$E$2:$E$2000&lt;&gt;"8 - Gagne")*(Potentials!$E$2:$E$2000&lt;&gt;"9 - Perdu")*(Potentials!$E$2:$E$2000&lt;&gt;"10 - Gele")*(Potentials!$O$2:$O$2000=$A$2)))</f>
      </c>
      <c r="BA811" t="str">
        <f>Potentials!A809</f>
      </c>
      <c r="BB811" s="2" t="str">
        <f t="array" ref="BB811" aca="1" ca="1">IF($A$2="Tous",SUMPRODUCT((Potentials!$F$2:$F$2000)*(Potentials!$A$2:$A$2000=BA811)*(Potentials!$E$2:$E$2000&lt;&gt;"8 - Gagne")*(Potentials!$E$2:$E$2000&lt;&gt;"9 - Perdu")*(Potentials!$E$2:$E$2000&lt;&gt;"10 - Gele"))
+SUMPRODUCT((Potentials!$F$2:$F$2000=0)*(Potentials!$A$2:$A$2000=BA811)*(Potentials!$D$2:$D$2000)*(Potentials!$E$2:$E$2000&lt;&gt;"8 - Gagne")*(Potentials!$E$2:$E$2000&lt;&gt;"9 - Perdu")*(Potentials!$E$2:$E$2000&lt;&gt;"10 - Gele")),
SUMPRODUCT((Potentials!$F$2:$F$2000)*(Potentials!$A$2:$A$2000=BA811)*(Potentials!$E$2:$E$2000&lt;&gt;"8 - Gagne")*(Potentials!$E$2:$E$2000&lt;&gt;"9 - Perdu")*(Potentials!$E$2:$E$2000&lt;&gt;"10 - Gele")*(Potentials!$O$2:$O$2000=$A$2))
+SUMPRODUCT((Potentials!$F$2:$F$2000=0)*(Potentials!$A$2:$A$2000=BA811)*(Potentials!$D$2:$D$2000)*(Potentials!$E$2:$E$2000&lt;&gt;"8 - Gagne")*(Potentials!$E$2:$E$2000&lt;&gt;"9 - Perdu")*(Potentials!$E$2:$E$2000&lt;&gt;"10 - Gele")*(Potentials!$O$2:$O$2000=$A$2)))</f>
      </c>
    </row>
    <row r="812" spans="1:113">
      <c r="R812" t="str">
        <f>Potentials!A810</f>
      </c>
      <c r="S812" s="1" t="str">
        <f>Potentials!M810</f>
      </c>
      <c r="T812" s="47" t="str">
        <f>IF(INDEX(Potentials!$A$1:$O$1000,MATCH(R812,Potentials!$A$1:$A$1000,0),MATCH("Origine setup",Potentials!$A$1:$O$1,0))&lt;&gt;"",0,
IF($A$2="Tous",
IF(AND($R$2=0,$S$2=0,DATE(YEAR(S812),MONTH(S812),DAY(S812))&gt;=$O$6,(DATE(YEAR(S812),MONTH(S812),DAY(S812))&lt;=$O$3),LEFT(R812,3)="PRA"),1,
IF(AND($R$2&lt;&gt;0,$S$2&lt;&gt;0,DATE(YEAR(S812),MONTH(S812),DAY(S812))&gt;=$R$2,(DATE(YEAR(S812),MONTH(S812),DAY(S812))&lt;=$S$2),LEFT(R812,3)="PRA"),1,0)),
IF(AND($R$2=0,$S$2=0,DATE(YEAR(S812),MONTH(S812),DAY(S812))&gt;=$O$6,(DATE(YEAR(S812),MONTH(S812),DAY(S812))&lt;=$O$3),INDEX(Potentials!$A$1:$O$1000,MATCH(R812,Potentials!$A$1:$A$1000,0),MATCH("Groupe",Potentials!$A$1:$O$1,0))=$A$2,LEFT(R812,3)="PRA"),1,
IF(AND($R$2&lt;&gt;0,$S$2&lt;&gt;0,DATE(YEAR(S812),MONTH(S812),DAY(S812))&gt;=$R$2,(DATE(YEAR(S812),MONTH(S812),DAY(S812))&lt;=$S$2),INDEX(Potentials!$A$1:$O$1000,MATCH(R812,Potentials!$A$1:$A$1000,0),MATCH("Groupe",Potentials!$A$1:$O$1,0))=$A$2,LEFT(R812,3)="PRA"),1,0))))</f>
      </c>
      <c r="U812" s="47" t="str">
        <f>IF(T812&lt;&gt;0,SUM($T$4:T812),0)</f>
      </c>
      <c r="V812" s="1"/>
      <c r="W812" s="17"/>
      <c r="Y812" t="str">
        <f>Projects!A810</f>
      </c>
      <c r="Z812" s="1" t="str">
        <f>Projects!I810</f>
      </c>
      <c r="AA812" s="47" t="str">
        <f>IF($A$2="Tous",
IF(AND($Y$2=0,$Z$2=0,DATE(YEAR(Z812),MONTH(Z812),DAY(Z812))&gt;=$O$6,(DATE(YEAR(Z812),MONTH(Z812),DAY(Z812))&lt;=$O$3)),1,
IF(AND($Y$2&lt;&gt;0,$Z$2&lt;&gt;0,DATE(YEAR(Z812),MONTH(Z812),DAY(Z812))&gt;=$Y$2,(DATE(YEAR(Z812),MONTH(Z812),DAY(Z812))&lt;=$Z$2)),1,0)),
IF(AND($Y$2=0,$Z$2=0,DATE(YEAR(Z812),MONTH(Z812),DAY(Z812))&gt;=$O$6,(DATE(YEAR(Z812),MONTH(Z812),DAY(Z812))&lt;=$O$3),INDEX(Projects!$A$1:$O$1000,MATCH(Y812,Projects!$A$1:$A$1000,0),MATCH("Groupe",Projects!$A$1:$O$1,0))=$A$2),1,
IF(AND($Y$2&lt;&gt;0,$Z$2&lt;&gt;0,DATE(YEAR(Z812),MONTH(Z812),DAY(Z812))&gt;=$Y$2,(DATE(YEAR(Z812),MONTH(Z812),DAY(Z812))&lt;=$Z$2),INDEX(Projects!$A$1:$O$1000,MATCH(Y812,Projects!$A$1:$A$1000,0),MATCH("Groupe",Projects!$A$1:$O$1,0))=$A$2),1,0)))</f>
      </c>
      <c r="AB812" s="47" t="str">
        <f>IF(AA812&lt;&gt;0,SUM($AA$4:AA812),0)</f>
      </c>
      <c r="AC812" s="1"/>
      <c r="AD812" s="17"/>
      <c r="AF812" t="str">
        <f>Projects!A810</f>
      </c>
      <c r="AG812" s="1" t="str">
        <f>Projects!D810</f>
      </c>
      <c r="AH812" s="47" t="str">
        <f>IF($A$2="Tous",
IF(AND($AF$2=0,$AG$2=0,DATE(YEAR(AG812),MONTH(AG812),DAY(AG812))&gt;=$O$6,(DATE(YEAR(AG812),MONTH(AG812),DAY(AG812))&lt;=$O$3)),1,
IF(AND($AF$2&lt;&gt;0,$AG$2&lt;&gt;0,DATE(YEAR(AG812),MONTH(AG812),DAY(AG812))&gt;=$AF$2,(DATE(YEAR(AG812),MONTH(AG812),DAY(AG812))&lt;=$AG$2)),1,0)),
IF(AND($AF$2=0,$AG$2=0,DATE(YEAR(AG812),MONTH(AG812),DAY(AG812))&gt;=$O$6,(DATE(YEAR(AG812),MONTH(AG812),DAY(AG812))&lt;=$O$3),INDEX(Projects!$A$1:$O$1000,MATCH(AF812,Projects!$A$1:$A$1000,0),MATCH("Groupe",Projects!$A$1:$O$1,0))=$A$2),1,
IF(AND($AF$2&lt;&gt;0,$AG$2&lt;&gt;0,DATE(YEAR(AG812),MONTH(AG812),DAY(AG812))&gt;=$AF$2,(DATE(YEAR(AG812),MONTH(AG812),DAY(AG812))&lt;=$AG$2),INDEX(Projects!$A$1:$O$1000,MATCH(AF812,Projects!$A$1:$A$1000,0),MATCH("Groupe",Projects!$A$1:$O$1,0))=$A$2),1,0)))</f>
      </c>
      <c r="AI812" s="47" t="str">
        <f>IF(AH812&lt;&gt;0,SUM($AH$4:AH812),0)</f>
      </c>
      <c r="AJ812" s="1"/>
      <c r="AK812" s="17"/>
      <c r="AM812" t="str">
        <f>Potentials!A810</f>
      </c>
      <c r="AN812" s="1" t="str">
        <f>Potentials!L810</f>
      </c>
      <c r="AO812" s="47" t="str">
        <f>IF(INDEX(Potentials!$A$1:$O$1000,MATCH(R812,Potentials!$A$1:$A$1000,0),MATCH("Origine setup",Potentials!$A$1:$O$1,0))&lt;&gt;"",0,
IF($A$2="Tous",
IF(AND($AM$2=0,$AN$2=0,DATE(YEAR(AN812),MONTH(AN812),DAY(AN812))&gt;=$O$6,(DATE(YEAR(AN812),MONTH(AN812),DAY(AN812))&lt;=$O$3),INDEX(Potentials!$A$1:$O$10000,MATCH(AM812,Potentials!$A$1:$A$1000,0),MATCH("Statut",Potentials!$A$1:$O$1,0))="9 -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IF(AND($AM$2&lt;&gt;0,$AN$2&lt;&gt;0,DATE(YEAR(AN812),MONTH(AN812),DAY(AN812))&gt;=$AM$2,(DATE(YEAR(AN812),MONTH(AN812),DAY(AN812))&lt;=$AN$2),INDEX(Potentials!$A$1:$O$10000,MATCH(AM812,Potentials!$A$1:$A$1000,0),MATCH("Statut",Potentials!$A$1:$O$1,0))="9 - Perdu"),1,0)),
IF(AND($AM$2=0,$AN$2=0,DATE(YEAR(AN812),MONTH(AN812),DAY(AN812))&gt;=$O$6,(DATE(YEAR(AN812),MONTH(AN812),DAY(AN812))&lt;=$O$3),INDEX(Potentials!$A$1:$O$1000,MATCH(AM812,Potentials!$A$1:$A$1000,0),MATCH("Groupe",Potentials!$A$1:$O$1,0))=$A$2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,MATCH(AM812,Potentials!$A$1:$A$1000,0),MATCH("Groupe",Potentials!$A$1:$O$1,0))=$A$2,INDEX(Potentials!$A$1:$O$10000,MATCH(AM812,Potentials!$A$1:$A$1000,0),MATCH("Statut",Potentials!$A$1:$O$1,0))="9 - Perdu"),1,0))))</f>
      </c>
      <c r="AP812" s="47" t="str">
        <f>IF(AO812&lt;&gt;0,SUM($AO$4:AO812),0)</f>
      </c>
      <c r="AQ812" s="1"/>
      <c r="AR812" s="17"/>
      <c r="AT812" t="str">
        <f>IF(COUNTIF($AT$4:AT811,Potentials!B810)&gt;0,"",Potentials!B810)</f>
      </c>
      <c r="AU812" s="2" t="str">
        <f t="array" ref="AU812" aca="1" ca="1">IF($A$2="Tous",SUMPRODUCT((Potentials!$F$2:$F$2000)*(Potentials!$B$2:$B$2000=AT812)*(Potentials!$E$2:$E$2000&lt;&gt;"8 - Gagne")*(Potentials!$E$2:$E$2000&lt;&gt;"9 - Perdu")*(Potentials!$E$2:$E$2000&lt;&gt;"10 - Gele"))
+SUMPRODUCT((Potentials!$F$2:$F$2000=0)*(Potentials!$B$2:$B$2000=AT812)*(Potentials!$D$2:$D$2000)*(Potentials!$E$2:$E$2000&lt;&gt;"8 - Gagne")*(Potentials!$E$2:$E$2000&lt;&gt;"9 - Perdu")*(Potentials!$E$2:$E$2000&lt;&gt;"10 - Gele")),
SUMPRODUCT((Potentials!$F$2:$F$2000)*(Potentials!$B$2:$B$2000=AT812)*(Potentials!$E$2:$E$2000&lt;&gt;"8 - Gagne")*(Potentials!$E$2:$E$2000&lt;&gt;"9 - Perdu")*(Potentials!$E$2:$E$2000&lt;&gt;"10 - Gele")*(Potentials!$O$2:$O$2000=$A$2))
+SUMPRODUCT((Potentials!$F$2:$F$2000=0)*(Potentials!$B$2:$B$2000=AT812)*(Potentials!$D$2:$D$2000)*(Potentials!$E$2:$E$2000&lt;&gt;"8 - Gagne")*(Potentials!$E$2:$E$2000&lt;&gt;"9 - Perdu")*(Potentials!$E$2:$E$2000&lt;&gt;"10 - Gele")*(Potentials!$O$2:$O$2000=$A$2)))</f>
      </c>
      <c r="BA812" t="str">
        <f>Potentials!A810</f>
      </c>
      <c r="BB812" s="2" t="str">
        <f t="array" ref="BB812" aca="1" ca="1">IF($A$2="Tous",SUMPRODUCT((Potentials!$F$2:$F$2000)*(Potentials!$A$2:$A$2000=BA812)*(Potentials!$E$2:$E$2000&lt;&gt;"8 - Gagne")*(Potentials!$E$2:$E$2000&lt;&gt;"9 - Perdu")*(Potentials!$E$2:$E$2000&lt;&gt;"10 - Gele"))
+SUMPRODUCT((Potentials!$F$2:$F$2000=0)*(Potentials!$A$2:$A$2000=BA812)*(Potentials!$D$2:$D$2000)*(Potentials!$E$2:$E$2000&lt;&gt;"8 - Gagne")*(Potentials!$E$2:$E$2000&lt;&gt;"9 - Perdu")*(Potentials!$E$2:$E$2000&lt;&gt;"10 - Gele")),
SUMPRODUCT((Potentials!$F$2:$F$2000)*(Potentials!$A$2:$A$2000=BA812)*(Potentials!$E$2:$E$2000&lt;&gt;"8 - Gagne")*(Potentials!$E$2:$E$2000&lt;&gt;"9 - Perdu")*(Potentials!$E$2:$E$2000&lt;&gt;"10 - Gele")*(Potentials!$O$2:$O$2000=$A$2))
+SUMPRODUCT((Potentials!$F$2:$F$2000=0)*(Potentials!$A$2:$A$2000=BA812)*(Potentials!$D$2:$D$2000)*(Potentials!$E$2:$E$2000&lt;&gt;"8 - Gagne")*(Potentials!$E$2:$E$2000&lt;&gt;"9 - Perdu")*(Potentials!$E$2:$E$2000&lt;&gt;"10 - Gele")*(Potentials!$O$2:$O$2000=$A$2)))</f>
      </c>
    </row>
    <row r="813" spans="1:113">
      <c r="R813" t="str">
        <f>Potentials!A811</f>
      </c>
      <c r="S813" s="1" t="str">
        <f>Potentials!M811</f>
      </c>
      <c r="T813" s="47" t="str">
        <f>IF(INDEX(Potentials!$A$1:$O$1000,MATCH(R813,Potentials!$A$1:$A$1000,0),MATCH("Origine setup",Potentials!$A$1:$O$1,0))&lt;&gt;"",0,
IF($A$2="Tous",
IF(AND($R$2=0,$S$2=0,DATE(YEAR(S813),MONTH(S813),DAY(S813))&gt;=$O$6,(DATE(YEAR(S813),MONTH(S813),DAY(S813))&lt;=$O$3),LEFT(R813,3)="PRA"),1,
IF(AND($R$2&lt;&gt;0,$S$2&lt;&gt;0,DATE(YEAR(S813),MONTH(S813),DAY(S813))&gt;=$R$2,(DATE(YEAR(S813),MONTH(S813),DAY(S813))&lt;=$S$2),LEFT(R813,3)="PRA"),1,0)),
IF(AND($R$2=0,$S$2=0,DATE(YEAR(S813),MONTH(S813),DAY(S813))&gt;=$O$6,(DATE(YEAR(S813),MONTH(S813),DAY(S813))&lt;=$O$3),INDEX(Potentials!$A$1:$O$1000,MATCH(R813,Potentials!$A$1:$A$1000,0),MATCH("Groupe",Potentials!$A$1:$O$1,0))=$A$2,LEFT(R813,3)="PRA"),1,
IF(AND($R$2&lt;&gt;0,$S$2&lt;&gt;0,DATE(YEAR(S813),MONTH(S813),DAY(S813))&gt;=$R$2,(DATE(YEAR(S813),MONTH(S813),DAY(S813))&lt;=$S$2),INDEX(Potentials!$A$1:$O$1000,MATCH(R813,Potentials!$A$1:$A$1000,0),MATCH("Groupe",Potentials!$A$1:$O$1,0))=$A$2,LEFT(R813,3)="PRA"),1,0))))</f>
      </c>
      <c r="U813" s="47" t="str">
        <f>IF(T813&lt;&gt;0,SUM($T$4:T813),0)</f>
      </c>
      <c r="V813" s="1"/>
      <c r="W813" s="17"/>
      <c r="Y813" t="str">
        <f>Projects!A811</f>
      </c>
      <c r="Z813" s="1" t="str">
        <f>Projects!I811</f>
      </c>
      <c r="AA813" s="47" t="str">
        <f>IF($A$2="Tous",
IF(AND($Y$2=0,$Z$2=0,DATE(YEAR(Z813),MONTH(Z813),DAY(Z813))&gt;=$O$6,(DATE(YEAR(Z813),MONTH(Z813),DAY(Z813))&lt;=$O$3)),1,
IF(AND($Y$2&lt;&gt;0,$Z$2&lt;&gt;0,DATE(YEAR(Z813),MONTH(Z813),DAY(Z813))&gt;=$Y$2,(DATE(YEAR(Z813),MONTH(Z813),DAY(Z813))&lt;=$Z$2)),1,0)),
IF(AND($Y$2=0,$Z$2=0,DATE(YEAR(Z813),MONTH(Z813),DAY(Z813))&gt;=$O$6,(DATE(YEAR(Z813),MONTH(Z813),DAY(Z813))&lt;=$O$3),INDEX(Projects!$A$1:$O$1000,MATCH(Y813,Projects!$A$1:$A$1000,0),MATCH("Groupe",Projects!$A$1:$O$1,0))=$A$2),1,
IF(AND($Y$2&lt;&gt;0,$Z$2&lt;&gt;0,DATE(YEAR(Z813),MONTH(Z813),DAY(Z813))&gt;=$Y$2,(DATE(YEAR(Z813),MONTH(Z813),DAY(Z813))&lt;=$Z$2),INDEX(Projects!$A$1:$O$1000,MATCH(Y813,Projects!$A$1:$A$1000,0),MATCH("Groupe",Projects!$A$1:$O$1,0))=$A$2),1,0)))</f>
      </c>
      <c r="AB813" s="47" t="str">
        <f>IF(AA813&lt;&gt;0,SUM($AA$4:AA813),0)</f>
      </c>
      <c r="AC813" s="1"/>
      <c r="AD813" s="17"/>
      <c r="AF813" t="str">
        <f>Projects!A811</f>
      </c>
      <c r="AG813" s="1" t="str">
        <f>Projects!D811</f>
      </c>
      <c r="AH813" s="47" t="str">
        <f>IF($A$2="Tous",
IF(AND($AF$2=0,$AG$2=0,DATE(YEAR(AG813),MONTH(AG813),DAY(AG813))&gt;=$O$6,(DATE(YEAR(AG813),MONTH(AG813),DAY(AG813))&lt;=$O$3)),1,
IF(AND($AF$2&lt;&gt;0,$AG$2&lt;&gt;0,DATE(YEAR(AG813),MONTH(AG813),DAY(AG813))&gt;=$AF$2,(DATE(YEAR(AG813),MONTH(AG813),DAY(AG813))&lt;=$AG$2)),1,0)),
IF(AND($AF$2=0,$AG$2=0,DATE(YEAR(AG813),MONTH(AG813),DAY(AG813))&gt;=$O$6,(DATE(YEAR(AG813),MONTH(AG813),DAY(AG813))&lt;=$O$3),INDEX(Projects!$A$1:$O$1000,MATCH(AF813,Projects!$A$1:$A$1000,0),MATCH("Groupe",Projects!$A$1:$O$1,0))=$A$2),1,
IF(AND($AF$2&lt;&gt;0,$AG$2&lt;&gt;0,DATE(YEAR(AG813),MONTH(AG813),DAY(AG813))&gt;=$AF$2,(DATE(YEAR(AG813),MONTH(AG813),DAY(AG813))&lt;=$AG$2),INDEX(Projects!$A$1:$O$1000,MATCH(AF813,Projects!$A$1:$A$1000,0),MATCH("Groupe",Projects!$A$1:$O$1,0))=$A$2),1,0)))</f>
      </c>
      <c r="AI813" s="47" t="str">
        <f>IF(AH813&lt;&gt;0,SUM($AH$4:AH813),0)</f>
      </c>
      <c r="AJ813" s="1"/>
      <c r="AK813" s="17"/>
      <c r="AM813" t="str">
        <f>Potentials!A811</f>
      </c>
      <c r="AN813" s="1" t="str">
        <f>Potentials!L811</f>
      </c>
      <c r="AO813" s="47" t="str">
        <f>IF(INDEX(Potentials!$A$1:$O$1000,MATCH(R813,Potentials!$A$1:$A$1000,0),MATCH("Origine setup",Potentials!$A$1:$O$1,0))&lt;&gt;"",0,
IF($A$2="Tous",
IF(AND($AM$2=0,$AN$2=0,DATE(YEAR(AN813),MONTH(AN813),DAY(AN813))&gt;=$O$6,(DATE(YEAR(AN813),MONTH(AN813),DAY(AN813))&lt;=$O$3),INDEX(Potentials!$A$1:$O$10000,MATCH(AM813,Potentials!$A$1:$A$1000,0),MATCH("Statut",Potentials!$A$1:$O$1,0))="9 -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IF(AND($AM$2&lt;&gt;0,$AN$2&lt;&gt;0,DATE(YEAR(AN813),MONTH(AN813),DAY(AN813))&gt;=$AM$2,(DATE(YEAR(AN813),MONTH(AN813),DAY(AN813))&lt;=$AN$2),INDEX(Potentials!$A$1:$O$10000,MATCH(AM813,Potentials!$A$1:$A$1000,0),MATCH("Statut",Potentials!$A$1:$O$1,0))="9 - Perdu"),1,0)),
IF(AND($AM$2=0,$AN$2=0,DATE(YEAR(AN813),MONTH(AN813),DAY(AN813))&gt;=$O$6,(DATE(YEAR(AN813),MONTH(AN813),DAY(AN813))&lt;=$O$3),INDEX(Potentials!$A$1:$O$1000,MATCH(AM813,Potentials!$A$1:$A$1000,0),MATCH("Groupe",Potentials!$A$1:$O$1,0))=$A$2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,MATCH(AM813,Potentials!$A$1:$A$1000,0),MATCH("Groupe",Potentials!$A$1:$O$1,0))=$A$2,INDEX(Potentials!$A$1:$O$10000,MATCH(AM813,Potentials!$A$1:$A$1000,0),MATCH("Statut",Potentials!$A$1:$O$1,0))="9 - Perdu"),1,0))))</f>
      </c>
      <c r="AP813" s="47" t="str">
        <f>IF(AO813&lt;&gt;0,SUM($AO$4:AO813),0)</f>
      </c>
      <c r="AQ813" s="1"/>
      <c r="AR813" s="17"/>
      <c r="AT813" t="str">
        <f>IF(COUNTIF($AT$4:AT812,Potentials!B811)&gt;0,"",Potentials!B811)</f>
      </c>
      <c r="AU813" s="2" t="str">
        <f t="array" ref="AU813" aca="1" ca="1">IF($A$2="Tous",SUMPRODUCT((Potentials!$F$2:$F$2000)*(Potentials!$B$2:$B$2000=AT813)*(Potentials!$E$2:$E$2000&lt;&gt;"8 - Gagne")*(Potentials!$E$2:$E$2000&lt;&gt;"9 - Perdu")*(Potentials!$E$2:$E$2000&lt;&gt;"10 - Gele"))
+SUMPRODUCT((Potentials!$F$2:$F$2000=0)*(Potentials!$B$2:$B$2000=AT813)*(Potentials!$D$2:$D$2000)*(Potentials!$E$2:$E$2000&lt;&gt;"8 - Gagne")*(Potentials!$E$2:$E$2000&lt;&gt;"9 - Perdu")*(Potentials!$E$2:$E$2000&lt;&gt;"10 - Gele")),
SUMPRODUCT((Potentials!$F$2:$F$2000)*(Potentials!$B$2:$B$2000=AT813)*(Potentials!$E$2:$E$2000&lt;&gt;"8 - Gagne")*(Potentials!$E$2:$E$2000&lt;&gt;"9 - Perdu")*(Potentials!$E$2:$E$2000&lt;&gt;"10 - Gele")*(Potentials!$O$2:$O$2000=$A$2))
+SUMPRODUCT((Potentials!$F$2:$F$2000=0)*(Potentials!$B$2:$B$2000=AT813)*(Potentials!$D$2:$D$2000)*(Potentials!$E$2:$E$2000&lt;&gt;"8 - Gagne")*(Potentials!$E$2:$E$2000&lt;&gt;"9 - Perdu")*(Potentials!$E$2:$E$2000&lt;&gt;"10 - Gele")*(Potentials!$O$2:$O$2000=$A$2)))</f>
      </c>
      <c r="BA813" t="str">
        <f>Potentials!A811</f>
      </c>
      <c r="BB813" s="2" t="str">
        <f t="array" ref="BB813" aca="1" ca="1">IF($A$2="Tous",SUMPRODUCT((Potentials!$F$2:$F$2000)*(Potentials!$A$2:$A$2000=BA813)*(Potentials!$E$2:$E$2000&lt;&gt;"8 - Gagne")*(Potentials!$E$2:$E$2000&lt;&gt;"9 - Perdu")*(Potentials!$E$2:$E$2000&lt;&gt;"10 - Gele"))
+SUMPRODUCT((Potentials!$F$2:$F$2000=0)*(Potentials!$A$2:$A$2000=BA813)*(Potentials!$D$2:$D$2000)*(Potentials!$E$2:$E$2000&lt;&gt;"8 - Gagne")*(Potentials!$E$2:$E$2000&lt;&gt;"9 - Perdu")*(Potentials!$E$2:$E$2000&lt;&gt;"10 - Gele")),
SUMPRODUCT((Potentials!$F$2:$F$2000)*(Potentials!$A$2:$A$2000=BA813)*(Potentials!$E$2:$E$2000&lt;&gt;"8 - Gagne")*(Potentials!$E$2:$E$2000&lt;&gt;"9 - Perdu")*(Potentials!$E$2:$E$2000&lt;&gt;"10 - Gele")*(Potentials!$O$2:$O$2000=$A$2))
+SUMPRODUCT((Potentials!$F$2:$F$2000=0)*(Potentials!$A$2:$A$2000=BA813)*(Potentials!$D$2:$D$2000)*(Potentials!$E$2:$E$2000&lt;&gt;"8 - Gagne")*(Potentials!$E$2:$E$2000&lt;&gt;"9 - Perdu")*(Potentials!$E$2:$E$2000&lt;&gt;"10 - Gele")*(Potentials!$O$2:$O$2000=$A$2)))</f>
      </c>
    </row>
    <row r="814" spans="1:113">
      <c r="R814" t="str">
        <f>Potentials!A812</f>
      </c>
      <c r="S814" s="1" t="str">
        <f>Potentials!M812</f>
      </c>
      <c r="T814" s="47" t="str">
        <f>IF(INDEX(Potentials!$A$1:$O$1000,MATCH(R814,Potentials!$A$1:$A$1000,0),MATCH("Origine setup",Potentials!$A$1:$O$1,0))&lt;&gt;"",0,
IF($A$2="Tous",
IF(AND($R$2=0,$S$2=0,DATE(YEAR(S814),MONTH(S814),DAY(S814))&gt;=$O$6,(DATE(YEAR(S814),MONTH(S814),DAY(S814))&lt;=$O$3),LEFT(R814,3)="PRA"),1,
IF(AND($R$2&lt;&gt;0,$S$2&lt;&gt;0,DATE(YEAR(S814),MONTH(S814),DAY(S814))&gt;=$R$2,(DATE(YEAR(S814),MONTH(S814),DAY(S814))&lt;=$S$2),LEFT(R814,3)="PRA"),1,0)),
IF(AND($R$2=0,$S$2=0,DATE(YEAR(S814),MONTH(S814),DAY(S814))&gt;=$O$6,(DATE(YEAR(S814),MONTH(S814),DAY(S814))&lt;=$O$3),INDEX(Potentials!$A$1:$O$1000,MATCH(R814,Potentials!$A$1:$A$1000,0),MATCH("Groupe",Potentials!$A$1:$O$1,0))=$A$2,LEFT(R814,3)="PRA"),1,
IF(AND($R$2&lt;&gt;0,$S$2&lt;&gt;0,DATE(YEAR(S814),MONTH(S814),DAY(S814))&gt;=$R$2,(DATE(YEAR(S814),MONTH(S814),DAY(S814))&lt;=$S$2),INDEX(Potentials!$A$1:$O$1000,MATCH(R814,Potentials!$A$1:$A$1000,0),MATCH("Groupe",Potentials!$A$1:$O$1,0))=$A$2,LEFT(R814,3)="PRA"),1,0))))</f>
      </c>
      <c r="U814" s="47" t="str">
        <f>IF(T814&lt;&gt;0,SUM($T$4:T814),0)</f>
      </c>
      <c r="V814" s="1"/>
      <c r="W814" s="17"/>
      <c r="Y814" t="str">
        <f>Projects!A812</f>
      </c>
      <c r="Z814" s="1" t="str">
        <f>Projects!I812</f>
      </c>
      <c r="AA814" s="47" t="str">
        <f>IF($A$2="Tous",
IF(AND($Y$2=0,$Z$2=0,DATE(YEAR(Z814),MONTH(Z814),DAY(Z814))&gt;=$O$6,(DATE(YEAR(Z814),MONTH(Z814),DAY(Z814))&lt;=$O$3)),1,
IF(AND($Y$2&lt;&gt;0,$Z$2&lt;&gt;0,DATE(YEAR(Z814),MONTH(Z814),DAY(Z814))&gt;=$Y$2,(DATE(YEAR(Z814),MONTH(Z814),DAY(Z814))&lt;=$Z$2)),1,0)),
IF(AND($Y$2=0,$Z$2=0,DATE(YEAR(Z814),MONTH(Z814),DAY(Z814))&gt;=$O$6,(DATE(YEAR(Z814),MONTH(Z814),DAY(Z814))&lt;=$O$3),INDEX(Projects!$A$1:$O$1000,MATCH(Y814,Projects!$A$1:$A$1000,0),MATCH("Groupe",Projects!$A$1:$O$1,0))=$A$2),1,
IF(AND($Y$2&lt;&gt;0,$Z$2&lt;&gt;0,DATE(YEAR(Z814),MONTH(Z814),DAY(Z814))&gt;=$Y$2,(DATE(YEAR(Z814),MONTH(Z814),DAY(Z814))&lt;=$Z$2),INDEX(Projects!$A$1:$O$1000,MATCH(Y814,Projects!$A$1:$A$1000,0),MATCH("Groupe",Projects!$A$1:$O$1,0))=$A$2),1,0)))</f>
      </c>
      <c r="AB814" s="47" t="str">
        <f>IF(AA814&lt;&gt;0,SUM($AA$4:AA814),0)</f>
      </c>
      <c r="AC814" s="1"/>
      <c r="AD814" s="17"/>
      <c r="AF814" t="str">
        <f>Projects!A812</f>
      </c>
      <c r="AG814" s="1" t="str">
        <f>Projects!D812</f>
      </c>
      <c r="AH814" s="47" t="str">
        <f>IF($A$2="Tous",
IF(AND($AF$2=0,$AG$2=0,DATE(YEAR(AG814),MONTH(AG814),DAY(AG814))&gt;=$O$6,(DATE(YEAR(AG814),MONTH(AG814),DAY(AG814))&lt;=$O$3)),1,
IF(AND($AF$2&lt;&gt;0,$AG$2&lt;&gt;0,DATE(YEAR(AG814),MONTH(AG814),DAY(AG814))&gt;=$AF$2,(DATE(YEAR(AG814),MONTH(AG814),DAY(AG814))&lt;=$AG$2)),1,0)),
IF(AND($AF$2=0,$AG$2=0,DATE(YEAR(AG814),MONTH(AG814),DAY(AG814))&gt;=$O$6,(DATE(YEAR(AG814),MONTH(AG814),DAY(AG814))&lt;=$O$3),INDEX(Projects!$A$1:$O$1000,MATCH(AF814,Projects!$A$1:$A$1000,0),MATCH("Groupe",Projects!$A$1:$O$1,0))=$A$2),1,
IF(AND($AF$2&lt;&gt;0,$AG$2&lt;&gt;0,DATE(YEAR(AG814),MONTH(AG814),DAY(AG814))&gt;=$AF$2,(DATE(YEAR(AG814),MONTH(AG814),DAY(AG814))&lt;=$AG$2),INDEX(Projects!$A$1:$O$1000,MATCH(AF814,Projects!$A$1:$A$1000,0),MATCH("Groupe",Projects!$A$1:$O$1,0))=$A$2),1,0)))</f>
      </c>
      <c r="AI814" s="47" t="str">
        <f>IF(AH814&lt;&gt;0,SUM($AH$4:AH814),0)</f>
      </c>
      <c r="AJ814" s="1"/>
      <c r="AK814" s="17"/>
      <c r="AM814" t="str">
        <f>Potentials!A812</f>
      </c>
      <c r="AN814" s="1" t="str">
        <f>Potentials!L812</f>
      </c>
      <c r="AO814" s="47" t="str">
        <f>IF(INDEX(Potentials!$A$1:$O$1000,MATCH(R814,Potentials!$A$1:$A$1000,0),MATCH("Origine setup",Potentials!$A$1:$O$1,0))&lt;&gt;"",0,
IF($A$2="Tous",
IF(AND($AM$2=0,$AN$2=0,DATE(YEAR(AN814),MONTH(AN814),DAY(AN814))&gt;=$O$6,(DATE(YEAR(AN814),MONTH(AN814),DAY(AN814))&lt;=$O$3),INDEX(Potentials!$A$1:$O$10000,MATCH(AM814,Potentials!$A$1:$A$1000,0),MATCH("Statut",Potentials!$A$1:$O$1,0))="9 -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IF(AND($AM$2&lt;&gt;0,$AN$2&lt;&gt;0,DATE(YEAR(AN814),MONTH(AN814),DAY(AN814))&gt;=$AM$2,(DATE(YEAR(AN814),MONTH(AN814),DAY(AN814))&lt;=$AN$2),INDEX(Potentials!$A$1:$O$10000,MATCH(AM814,Potentials!$A$1:$A$1000,0),MATCH("Statut",Potentials!$A$1:$O$1,0))="9 - Perdu"),1,0)),
IF(AND($AM$2=0,$AN$2=0,DATE(YEAR(AN814),MONTH(AN814),DAY(AN814))&gt;=$O$6,(DATE(YEAR(AN814),MONTH(AN814),DAY(AN814))&lt;=$O$3),INDEX(Potentials!$A$1:$O$1000,MATCH(AM814,Potentials!$A$1:$A$1000,0),MATCH("Groupe",Potentials!$A$1:$O$1,0))=$A$2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,MATCH(AM814,Potentials!$A$1:$A$1000,0),MATCH("Groupe",Potentials!$A$1:$O$1,0))=$A$2,INDEX(Potentials!$A$1:$O$10000,MATCH(AM814,Potentials!$A$1:$A$1000,0),MATCH("Statut",Potentials!$A$1:$O$1,0))="9 - Perdu"),1,0))))</f>
      </c>
      <c r="AP814" s="47" t="str">
        <f>IF(AO814&lt;&gt;0,SUM($AO$4:AO814),0)</f>
      </c>
      <c r="AQ814" s="1"/>
      <c r="AR814" s="17"/>
      <c r="AT814" t="str">
        <f>IF(COUNTIF($AT$4:AT813,Potentials!B812)&gt;0,"",Potentials!B812)</f>
      </c>
      <c r="AU814" s="2" t="str">
        <f t="array" ref="AU814" aca="1" ca="1">IF($A$2="Tous",SUMPRODUCT((Potentials!$F$2:$F$2000)*(Potentials!$B$2:$B$2000=AT814)*(Potentials!$E$2:$E$2000&lt;&gt;"8 - Gagne")*(Potentials!$E$2:$E$2000&lt;&gt;"9 - Perdu")*(Potentials!$E$2:$E$2000&lt;&gt;"10 - Gele"))
+SUMPRODUCT((Potentials!$F$2:$F$2000=0)*(Potentials!$B$2:$B$2000=AT814)*(Potentials!$D$2:$D$2000)*(Potentials!$E$2:$E$2000&lt;&gt;"8 - Gagne")*(Potentials!$E$2:$E$2000&lt;&gt;"9 - Perdu")*(Potentials!$E$2:$E$2000&lt;&gt;"10 - Gele")),
SUMPRODUCT((Potentials!$F$2:$F$2000)*(Potentials!$B$2:$B$2000=AT814)*(Potentials!$E$2:$E$2000&lt;&gt;"8 - Gagne")*(Potentials!$E$2:$E$2000&lt;&gt;"9 - Perdu")*(Potentials!$E$2:$E$2000&lt;&gt;"10 - Gele")*(Potentials!$O$2:$O$2000=$A$2))
+SUMPRODUCT((Potentials!$F$2:$F$2000=0)*(Potentials!$B$2:$B$2000=AT814)*(Potentials!$D$2:$D$2000)*(Potentials!$E$2:$E$2000&lt;&gt;"8 - Gagne")*(Potentials!$E$2:$E$2000&lt;&gt;"9 - Perdu")*(Potentials!$E$2:$E$2000&lt;&gt;"10 - Gele")*(Potentials!$O$2:$O$2000=$A$2)))</f>
      </c>
      <c r="BA814" t="str">
        <f>Potentials!A812</f>
      </c>
      <c r="BB814" s="2" t="str">
        <f t="array" ref="BB814" aca="1" ca="1">IF($A$2="Tous",SUMPRODUCT((Potentials!$F$2:$F$2000)*(Potentials!$A$2:$A$2000=BA814)*(Potentials!$E$2:$E$2000&lt;&gt;"8 - Gagne")*(Potentials!$E$2:$E$2000&lt;&gt;"9 - Perdu")*(Potentials!$E$2:$E$2000&lt;&gt;"10 - Gele"))
+SUMPRODUCT((Potentials!$F$2:$F$2000=0)*(Potentials!$A$2:$A$2000=BA814)*(Potentials!$D$2:$D$2000)*(Potentials!$E$2:$E$2000&lt;&gt;"8 - Gagne")*(Potentials!$E$2:$E$2000&lt;&gt;"9 - Perdu")*(Potentials!$E$2:$E$2000&lt;&gt;"10 - Gele")),
SUMPRODUCT((Potentials!$F$2:$F$2000)*(Potentials!$A$2:$A$2000=BA814)*(Potentials!$E$2:$E$2000&lt;&gt;"8 - Gagne")*(Potentials!$E$2:$E$2000&lt;&gt;"9 - Perdu")*(Potentials!$E$2:$E$2000&lt;&gt;"10 - Gele")*(Potentials!$O$2:$O$2000=$A$2))
+SUMPRODUCT((Potentials!$F$2:$F$2000=0)*(Potentials!$A$2:$A$2000=BA814)*(Potentials!$D$2:$D$2000)*(Potentials!$E$2:$E$2000&lt;&gt;"8 - Gagne")*(Potentials!$E$2:$E$2000&lt;&gt;"9 - Perdu")*(Potentials!$E$2:$E$2000&lt;&gt;"10 - Gele")*(Potentials!$O$2:$O$2000=$A$2)))</f>
      </c>
    </row>
    <row r="815" spans="1:113">
      <c r="R815" t="str">
        <f>Potentials!A813</f>
      </c>
      <c r="S815" s="1" t="str">
        <f>Potentials!M813</f>
      </c>
      <c r="T815" s="47" t="str">
        <f>IF(INDEX(Potentials!$A$1:$O$1000,MATCH(R815,Potentials!$A$1:$A$1000,0),MATCH("Origine setup",Potentials!$A$1:$O$1,0))&lt;&gt;"",0,
IF($A$2="Tous",
IF(AND($R$2=0,$S$2=0,DATE(YEAR(S815),MONTH(S815),DAY(S815))&gt;=$O$6,(DATE(YEAR(S815),MONTH(S815),DAY(S815))&lt;=$O$3),LEFT(R815,3)="PRA"),1,
IF(AND($R$2&lt;&gt;0,$S$2&lt;&gt;0,DATE(YEAR(S815),MONTH(S815),DAY(S815))&gt;=$R$2,(DATE(YEAR(S815),MONTH(S815),DAY(S815))&lt;=$S$2),LEFT(R815,3)="PRA"),1,0)),
IF(AND($R$2=0,$S$2=0,DATE(YEAR(S815),MONTH(S815),DAY(S815))&gt;=$O$6,(DATE(YEAR(S815),MONTH(S815),DAY(S815))&lt;=$O$3),INDEX(Potentials!$A$1:$O$1000,MATCH(R815,Potentials!$A$1:$A$1000,0),MATCH("Groupe",Potentials!$A$1:$O$1,0))=$A$2,LEFT(R815,3)="PRA"),1,
IF(AND($R$2&lt;&gt;0,$S$2&lt;&gt;0,DATE(YEAR(S815),MONTH(S815),DAY(S815))&gt;=$R$2,(DATE(YEAR(S815),MONTH(S815),DAY(S815))&lt;=$S$2),INDEX(Potentials!$A$1:$O$1000,MATCH(R815,Potentials!$A$1:$A$1000,0),MATCH("Groupe",Potentials!$A$1:$O$1,0))=$A$2,LEFT(R815,3)="PRA"),1,0))))</f>
      </c>
      <c r="U815" s="47" t="str">
        <f>IF(T815&lt;&gt;0,SUM($T$4:T815),0)</f>
      </c>
      <c r="V815" s="1"/>
      <c r="W815" s="17"/>
      <c r="Y815" t="str">
        <f>Projects!A813</f>
      </c>
      <c r="Z815" s="1" t="str">
        <f>Projects!I813</f>
      </c>
      <c r="AA815" s="47" t="str">
        <f>IF($A$2="Tous",
IF(AND($Y$2=0,$Z$2=0,DATE(YEAR(Z815),MONTH(Z815),DAY(Z815))&gt;=$O$6,(DATE(YEAR(Z815),MONTH(Z815),DAY(Z815))&lt;=$O$3)),1,
IF(AND($Y$2&lt;&gt;0,$Z$2&lt;&gt;0,DATE(YEAR(Z815),MONTH(Z815),DAY(Z815))&gt;=$Y$2,(DATE(YEAR(Z815),MONTH(Z815),DAY(Z815))&lt;=$Z$2)),1,0)),
IF(AND($Y$2=0,$Z$2=0,DATE(YEAR(Z815),MONTH(Z815),DAY(Z815))&gt;=$O$6,(DATE(YEAR(Z815),MONTH(Z815),DAY(Z815))&lt;=$O$3),INDEX(Projects!$A$1:$O$1000,MATCH(Y815,Projects!$A$1:$A$1000,0),MATCH("Groupe",Projects!$A$1:$O$1,0))=$A$2),1,
IF(AND($Y$2&lt;&gt;0,$Z$2&lt;&gt;0,DATE(YEAR(Z815),MONTH(Z815),DAY(Z815))&gt;=$Y$2,(DATE(YEAR(Z815),MONTH(Z815),DAY(Z815))&lt;=$Z$2),INDEX(Projects!$A$1:$O$1000,MATCH(Y815,Projects!$A$1:$A$1000,0),MATCH("Groupe",Projects!$A$1:$O$1,0))=$A$2),1,0)))</f>
      </c>
      <c r="AB815" s="47" t="str">
        <f>IF(AA815&lt;&gt;0,SUM($AA$4:AA815),0)</f>
      </c>
      <c r="AC815" s="1"/>
      <c r="AD815" s="17"/>
      <c r="AF815" t="str">
        <f>Projects!A813</f>
      </c>
      <c r="AG815" s="1" t="str">
        <f>Projects!D813</f>
      </c>
      <c r="AH815" s="47" t="str">
        <f>IF($A$2="Tous",
IF(AND($AF$2=0,$AG$2=0,DATE(YEAR(AG815),MONTH(AG815),DAY(AG815))&gt;=$O$6,(DATE(YEAR(AG815),MONTH(AG815),DAY(AG815))&lt;=$O$3)),1,
IF(AND($AF$2&lt;&gt;0,$AG$2&lt;&gt;0,DATE(YEAR(AG815),MONTH(AG815),DAY(AG815))&gt;=$AF$2,(DATE(YEAR(AG815),MONTH(AG815),DAY(AG815))&lt;=$AG$2)),1,0)),
IF(AND($AF$2=0,$AG$2=0,DATE(YEAR(AG815),MONTH(AG815),DAY(AG815))&gt;=$O$6,(DATE(YEAR(AG815),MONTH(AG815),DAY(AG815))&lt;=$O$3),INDEX(Projects!$A$1:$O$1000,MATCH(AF815,Projects!$A$1:$A$1000,0),MATCH("Groupe",Projects!$A$1:$O$1,0))=$A$2),1,
IF(AND($AF$2&lt;&gt;0,$AG$2&lt;&gt;0,DATE(YEAR(AG815),MONTH(AG815),DAY(AG815))&gt;=$AF$2,(DATE(YEAR(AG815),MONTH(AG815),DAY(AG815))&lt;=$AG$2),INDEX(Projects!$A$1:$O$1000,MATCH(AF815,Projects!$A$1:$A$1000,0),MATCH("Groupe",Projects!$A$1:$O$1,0))=$A$2),1,0)))</f>
      </c>
      <c r="AI815" s="47" t="str">
        <f>IF(AH815&lt;&gt;0,SUM($AH$4:AH815),0)</f>
      </c>
      <c r="AJ815" s="1"/>
      <c r="AK815" s="17"/>
      <c r="AM815" t="str">
        <f>Potentials!A813</f>
      </c>
      <c r="AN815" s="1" t="str">
        <f>Potentials!L813</f>
      </c>
      <c r="AO815" s="47" t="str">
        <f>IF(INDEX(Potentials!$A$1:$O$1000,MATCH(R815,Potentials!$A$1:$A$1000,0),MATCH("Origine setup",Potentials!$A$1:$O$1,0))&lt;&gt;"",0,
IF($A$2="Tous",
IF(AND($AM$2=0,$AN$2=0,DATE(YEAR(AN815),MONTH(AN815),DAY(AN815))&gt;=$O$6,(DATE(YEAR(AN815),MONTH(AN815),DAY(AN815))&lt;=$O$3),INDEX(Potentials!$A$1:$O$10000,MATCH(AM815,Potentials!$A$1:$A$1000,0),MATCH("Statut",Potentials!$A$1:$O$1,0))="9 -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IF(AND($AM$2&lt;&gt;0,$AN$2&lt;&gt;0,DATE(YEAR(AN815),MONTH(AN815),DAY(AN815))&gt;=$AM$2,(DATE(YEAR(AN815),MONTH(AN815),DAY(AN815))&lt;=$AN$2),INDEX(Potentials!$A$1:$O$10000,MATCH(AM815,Potentials!$A$1:$A$1000,0),MATCH("Statut",Potentials!$A$1:$O$1,0))="9 - Perdu"),1,0)),
IF(AND($AM$2=0,$AN$2=0,DATE(YEAR(AN815),MONTH(AN815),DAY(AN815))&gt;=$O$6,(DATE(YEAR(AN815),MONTH(AN815),DAY(AN815))&lt;=$O$3),INDEX(Potentials!$A$1:$O$1000,MATCH(AM815,Potentials!$A$1:$A$1000,0),MATCH("Groupe",Potentials!$A$1:$O$1,0))=$A$2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,MATCH(AM815,Potentials!$A$1:$A$1000,0),MATCH("Groupe",Potentials!$A$1:$O$1,0))=$A$2,INDEX(Potentials!$A$1:$O$10000,MATCH(AM815,Potentials!$A$1:$A$1000,0),MATCH("Statut",Potentials!$A$1:$O$1,0))="9 - Perdu"),1,0))))</f>
      </c>
      <c r="AP815" s="47" t="str">
        <f>IF(AO815&lt;&gt;0,SUM($AO$4:AO815),0)</f>
      </c>
      <c r="AQ815" s="1"/>
      <c r="AR815" s="17"/>
      <c r="AT815" t="str">
        <f>IF(COUNTIF($AT$4:AT814,Potentials!B813)&gt;0,"",Potentials!B813)</f>
      </c>
      <c r="AU815" s="2" t="str">
        <f t="array" ref="AU815" aca="1" ca="1">IF($A$2="Tous",SUMPRODUCT((Potentials!$F$2:$F$2000)*(Potentials!$B$2:$B$2000=AT815)*(Potentials!$E$2:$E$2000&lt;&gt;"8 - Gagne")*(Potentials!$E$2:$E$2000&lt;&gt;"9 - Perdu")*(Potentials!$E$2:$E$2000&lt;&gt;"10 - Gele"))
+SUMPRODUCT((Potentials!$F$2:$F$2000=0)*(Potentials!$B$2:$B$2000=AT815)*(Potentials!$D$2:$D$2000)*(Potentials!$E$2:$E$2000&lt;&gt;"8 - Gagne")*(Potentials!$E$2:$E$2000&lt;&gt;"9 - Perdu")*(Potentials!$E$2:$E$2000&lt;&gt;"10 - Gele")),
SUMPRODUCT((Potentials!$F$2:$F$2000)*(Potentials!$B$2:$B$2000=AT815)*(Potentials!$E$2:$E$2000&lt;&gt;"8 - Gagne")*(Potentials!$E$2:$E$2000&lt;&gt;"9 - Perdu")*(Potentials!$E$2:$E$2000&lt;&gt;"10 - Gele")*(Potentials!$O$2:$O$2000=$A$2))
+SUMPRODUCT((Potentials!$F$2:$F$2000=0)*(Potentials!$B$2:$B$2000=AT815)*(Potentials!$D$2:$D$2000)*(Potentials!$E$2:$E$2000&lt;&gt;"8 - Gagne")*(Potentials!$E$2:$E$2000&lt;&gt;"9 - Perdu")*(Potentials!$E$2:$E$2000&lt;&gt;"10 - Gele")*(Potentials!$O$2:$O$2000=$A$2)))</f>
      </c>
      <c r="BA815" t="str">
        <f>Potentials!A813</f>
      </c>
      <c r="BB815" s="2" t="str">
        <f t="array" ref="BB815" aca="1" ca="1">IF($A$2="Tous",SUMPRODUCT((Potentials!$F$2:$F$2000)*(Potentials!$A$2:$A$2000=BA815)*(Potentials!$E$2:$E$2000&lt;&gt;"8 - Gagne")*(Potentials!$E$2:$E$2000&lt;&gt;"9 - Perdu")*(Potentials!$E$2:$E$2000&lt;&gt;"10 - Gele"))
+SUMPRODUCT((Potentials!$F$2:$F$2000=0)*(Potentials!$A$2:$A$2000=BA815)*(Potentials!$D$2:$D$2000)*(Potentials!$E$2:$E$2000&lt;&gt;"8 - Gagne")*(Potentials!$E$2:$E$2000&lt;&gt;"9 - Perdu")*(Potentials!$E$2:$E$2000&lt;&gt;"10 - Gele")),
SUMPRODUCT((Potentials!$F$2:$F$2000)*(Potentials!$A$2:$A$2000=BA815)*(Potentials!$E$2:$E$2000&lt;&gt;"8 - Gagne")*(Potentials!$E$2:$E$2000&lt;&gt;"9 - Perdu")*(Potentials!$E$2:$E$2000&lt;&gt;"10 - Gele")*(Potentials!$O$2:$O$2000=$A$2))
+SUMPRODUCT((Potentials!$F$2:$F$2000=0)*(Potentials!$A$2:$A$2000=BA815)*(Potentials!$D$2:$D$2000)*(Potentials!$E$2:$E$2000&lt;&gt;"8 - Gagne")*(Potentials!$E$2:$E$2000&lt;&gt;"9 - Perdu")*(Potentials!$E$2:$E$2000&lt;&gt;"10 - Gele")*(Potentials!$O$2:$O$2000=$A$2)))</f>
      </c>
    </row>
    <row r="816" spans="1:113">
      <c r="R816" t="str">
        <f>Potentials!A814</f>
      </c>
      <c r="S816" s="1" t="str">
        <f>Potentials!M814</f>
      </c>
      <c r="T816" s="47" t="str">
        <f>IF(INDEX(Potentials!$A$1:$O$1000,MATCH(R816,Potentials!$A$1:$A$1000,0),MATCH("Origine setup",Potentials!$A$1:$O$1,0))&lt;&gt;"",0,
IF($A$2="Tous",
IF(AND($R$2=0,$S$2=0,DATE(YEAR(S816),MONTH(S816),DAY(S816))&gt;=$O$6,(DATE(YEAR(S816),MONTH(S816),DAY(S816))&lt;=$O$3),LEFT(R816,3)="PRA"),1,
IF(AND($R$2&lt;&gt;0,$S$2&lt;&gt;0,DATE(YEAR(S816),MONTH(S816),DAY(S816))&gt;=$R$2,(DATE(YEAR(S816),MONTH(S816),DAY(S816))&lt;=$S$2),LEFT(R816,3)="PRA"),1,0)),
IF(AND($R$2=0,$S$2=0,DATE(YEAR(S816),MONTH(S816),DAY(S816))&gt;=$O$6,(DATE(YEAR(S816),MONTH(S816),DAY(S816))&lt;=$O$3),INDEX(Potentials!$A$1:$O$1000,MATCH(R816,Potentials!$A$1:$A$1000,0),MATCH("Groupe",Potentials!$A$1:$O$1,0))=$A$2,LEFT(R816,3)="PRA"),1,
IF(AND($R$2&lt;&gt;0,$S$2&lt;&gt;0,DATE(YEAR(S816),MONTH(S816),DAY(S816))&gt;=$R$2,(DATE(YEAR(S816),MONTH(S816),DAY(S816))&lt;=$S$2),INDEX(Potentials!$A$1:$O$1000,MATCH(R816,Potentials!$A$1:$A$1000,0),MATCH("Groupe",Potentials!$A$1:$O$1,0))=$A$2,LEFT(R816,3)="PRA"),1,0))))</f>
      </c>
      <c r="U816" s="47" t="str">
        <f>IF(T816&lt;&gt;0,SUM($T$4:T816),0)</f>
      </c>
      <c r="V816" s="1"/>
      <c r="W816" s="17"/>
      <c r="Y816" t="str">
        <f>Projects!A814</f>
      </c>
      <c r="Z816" s="1" t="str">
        <f>Projects!I814</f>
      </c>
      <c r="AA816" s="47" t="str">
        <f>IF($A$2="Tous",
IF(AND($Y$2=0,$Z$2=0,DATE(YEAR(Z816),MONTH(Z816),DAY(Z816))&gt;=$O$6,(DATE(YEAR(Z816),MONTH(Z816),DAY(Z816))&lt;=$O$3)),1,
IF(AND($Y$2&lt;&gt;0,$Z$2&lt;&gt;0,DATE(YEAR(Z816),MONTH(Z816),DAY(Z816))&gt;=$Y$2,(DATE(YEAR(Z816),MONTH(Z816),DAY(Z816))&lt;=$Z$2)),1,0)),
IF(AND($Y$2=0,$Z$2=0,DATE(YEAR(Z816),MONTH(Z816),DAY(Z816))&gt;=$O$6,(DATE(YEAR(Z816),MONTH(Z816),DAY(Z816))&lt;=$O$3),INDEX(Projects!$A$1:$O$1000,MATCH(Y816,Projects!$A$1:$A$1000,0),MATCH("Groupe",Projects!$A$1:$O$1,0))=$A$2),1,
IF(AND($Y$2&lt;&gt;0,$Z$2&lt;&gt;0,DATE(YEAR(Z816),MONTH(Z816),DAY(Z816))&gt;=$Y$2,(DATE(YEAR(Z816),MONTH(Z816),DAY(Z816))&lt;=$Z$2),INDEX(Projects!$A$1:$O$1000,MATCH(Y816,Projects!$A$1:$A$1000,0),MATCH("Groupe",Projects!$A$1:$O$1,0))=$A$2),1,0)))</f>
      </c>
      <c r="AB816" s="47" t="str">
        <f>IF(AA816&lt;&gt;0,SUM($AA$4:AA816),0)</f>
      </c>
      <c r="AC816" s="1"/>
      <c r="AD816" s="17"/>
      <c r="AF816" t="str">
        <f>Projects!A814</f>
      </c>
      <c r="AG816" s="1" t="str">
        <f>Projects!D814</f>
      </c>
      <c r="AH816" s="47" t="str">
        <f>IF($A$2="Tous",
IF(AND($AF$2=0,$AG$2=0,DATE(YEAR(AG816),MONTH(AG816),DAY(AG816))&gt;=$O$6,(DATE(YEAR(AG816),MONTH(AG816),DAY(AG816))&lt;=$O$3)),1,
IF(AND($AF$2&lt;&gt;0,$AG$2&lt;&gt;0,DATE(YEAR(AG816),MONTH(AG816),DAY(AG816))&gt;=$AF$2,(DATE(YEAR(AG816),MONTH(AG816),DAY(AG816))&lt;=$AG$2)),1,0)),
IF(AND($AF$2=0,$AG$2=0,DATE(YEAR(AG816),MONTH(AG816),DAY(AG816))&gt;=$O$6,(DATE(YEAR(AG816),MONTH(AG816),DAY(AG816))&lt;=$O$3),INDEX(Projects!$A$1:$O$1000,MATCH(AF816,Projects!$A$1:$A$1000,0),MATCH("Groupe",Projects!$A$1:$O$1,0))=$A$2),1,
IF(AND($AF$2&lt;&gt;0,$AG$2&lt;&gt;0,DATE(YEAR(AG816),MONTH(AG816),DAY(AG816))&gt;=$AF$2,(DATE(YEAR(AG816),MONTH(AG816),DAY(AG816))&lt;=$AG$2),INDEX(Projects!$A$1:$O$1000,MATCH(AF816,Projects!$A$1:$A$1000,0),MATCH("Groupe",Projects!$A$1:$O$1,0))=$A$2),1,0)))</f>
      </c>
      <c r="AI816" s="47" t="str">
        <f>IF(AH816&lt;&gt;0,SUM($AH$4:AH816),0)</f>
      </c>
      <c r="AJ816" s="1"/>
      <c r="AK816" s="17"/>
      <c r="AM816" t="str">
        <f>Potentials!A814</f>
      </c>
      <c r="AN816" s="1" t="str">
        <f>Potentials!L814</f>
      </c>
      <c r="AO816" s="47" t="str">
        <f>IF(INDEX(Potentials!$A$1:$O$1000,MATCH(R816,Potentials!$A$1:$A$1000,0),MATCH("Origine setup",Potentials!$A$1:$O$1,0))&lt;&gt;"",0,
IF($A$2="Tous",
IF(AND($AM$2=0,$AN$2=0,DATE(YEAR(AN816),MONTH(AN816),DAY(AN816))&gt;=$O$6,(DATE(YEAR(AN816),MONTH(AN816),DAY(AN816))&lt;=$O$3),INDEX(Potentials!$A$1:$O$10000,MATCH(AM816,Potentials!$A$1:$A$1000,0),MATCH("Statut",Potentials!$A$1:$O$1,0))="9 -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IF(AND($AM$2&lt;&gt;0,$AN$2&lt;&gt;0,DATE(YEAR(AN816),MONTH(AN816),DAY(AN816))&gt;=$AM$2,(DATE(YEAR(AN816),MONTH(AN816),DAY(AN816))&lt;=$AN$2),INDEX(Potentials!$A$1:$O$10000,MATCH(AM816,Potentials!$A$1:$A$1000,0),MATCH("Statut",Potentials!$A$1:$O$1,0))="9 - Perdu"),1,0)),
IF(AND($AM$2=0,$AN$2=0,DATE(YEAR(AN816),MONTH(AN816),DAY(AN816))&gt;=$O$6,(DATE(YEAR(AN816),MONTH(AN816),DAY(AN816))&lt;=$O$3),INDEX(Potentials!$A$1:$O$1000,MATCH(AM816,Potentials!$A$1:$A$1000,0),MATCH("Groupe",Potentials!$A$1:$O$1,0))=$A$2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,MATCH(AM816,Potentials!$A$1:$A$1000,0),MATCH("Groupe",Potentials!$A$1:$O$1,0))=$A$2,INDEX(Potentials!$A$1:$O$10000,MATCH(AM816,Potentials!$A$1:$A$1000,0),MATCH("Statut",Potentials!$A$1:$O$1,0))="9 - Perdu"),1,0))))</f>
      </c>
      <c r="AP816" s="47" t="str">
        <f>IF(AO816&lt;&gt;0,SUM($AO$4:AO816),0)</f>
      </c>
      <c r="AQ816" s="1"/>
      <c r="AR816" s="17"/>
      <c r="AT816" t="str">
        <f>IF(COUNTIF($AT$4:AT815,Potentials!B814)&gt;0,"",Potentials!B814)</f>
      </c>
      <c r="AU816" s="2" t="str">
        <f t="array" ref="AU816" aca="1" ca="1">IF($A$2="Tous",SUMPRODUCT((Potentials!$F$2:$F$2000)*(Potentials!$B$2:$B$2000=AT816)*(Potentials!$E$2:$E$2000&lt;&gt;"8 - Gagne")*(Potentials!$E$2:$E$2000&lt;&gt;"9 - Perdu")*(Potentials!$E$2:$E$2000&lt;&gt;"10 - Gele"))
+SUMPRODUCT((Potentials!$F$2:$F$2000=0)*(Potentials!$B$2:$B$2000=AT816)*(Potentials!$D$2:$D$2000)*(Potentials!$E$2:$E$2000&lt;&gt;"8 - Gagne")*(Potentials!$E$2:$E$2000&lt;&gt;"9 - Perdu")*(Potentials!$E$2:$E$2000&lt;&gt;"10 - Gele")),
SUMPRODUCT((Potentials!$F$2:$F$2000)*(Potentials!$B$2:$B$2000=AT816)*(Potentials!$E$2:$E$2000&lt;&gt;"8 - Gagne")*(Potentials!$E$2:$E$2000&lt;&gt;"9 - Perdu")*(Potentials!$E$2:$E$2000&lt;&gt;"10 - Gele")*(Potentials!$O$2:$O$2000=$A$2))
+SUMPRODUCT((Potentials!$F$2:$F$2000=0)*(Potentials!$B$2:$B$2000=AT816)*(Potentials!$D$2:$D$2000)*(Potentials!$E$2:$E$2000&lt;&gt;"8 - Gagne")*(Potentials!$E$2:$E$2000&lt;&gt;"9 - Perdu")*(Potentials!$E$2:$E$2000&lt;&gt;"10 - Gele")*(Potentials!$O$2:$O$2000=$A$2)))</f>
      </c>
      <c r="BA816" t="str">
        <f>Potentials!A814</f>
      </c>
      <c r="BB816" s="2" t="str">
        <f t="array" ref="BB816" aca="1" ca="1">IF($A$2="Tous",SUMPRODUCT((Potentials!$F$2:$F$2000)*(Potentials!$A$2:$A$2000=BA816)*(Potentials!$E$2:$E$2000&lt;&gt;"8 - Gagne")*(Potentials!$E$2:$E$2000&lt;&gt;"9 - Perdu")*(Potentials!$E$2:$E$2000&lt;&gt;"10 - Gele"))
+SUMPRODUCT((Potentials!$F$2:$F$2000=0)*(Potentials!$A$2:$A$2000=BA816)*(Potentials!$D$2:$D$2000)*(Potentials!$E$2:$E$2000&lt;&gt;"8 - Gagne")*(Potentials!$E$2:$E$2000&lt;&gt;"9 - Perdu")*(Potentials!$E$2:$E$2000&lt;&gt;"10 - Gele")),
SUMPRODUCT((Potentials!$F$2:$F$2000)*(Potentials!$A$2:$A$2000=BA816)*(Potentials!$E$2:$E$2000&lt;&gt;"8 - Gagne")*(Potentials!$E$2:$E$2000&lt;&gt;"9 - Perdu")*(Potentials!$E$2:$E$2000&lt;&gt;"10 - Gele")*(Potentials!$O$2:$O$2000=$A$2))
+SUMPRODUCT((Potentials!$F$2:$F$2000=0)*(Potentials!$A$2:$A$2000=BA816)*(Potentials!$D$2:$D$2000)*(Potentials!$E$2:$E$2000&lt;&gt;"8 - Gagne")*(Potentials!$E$2:$E$2000&lt;&gt;"9 - Perdu")*(Potentials!$E$2:$E$2000&lt;&gt;"10 - Gele")*(Potentials!$O$2:$O$2000=$A$2)))</f>
      </c>
    </row>
    <row r="817" spans="1:113">
      <c r="R817" t="str">
        <f>Potentials!A815</f>
      </c>
      <c r="S817" s="1" t="str">
        <f>Potentials!M815</f>
      </c>
      <c r="T817" s="47" t="str">
        <f>IF(INDEX(Potentials!$A$1:$O$1000,MATCH(R817,Potentials!$A$1:$A$1000,0),MATCH("Origine setup",Potentials!$A$1:$O$1,0))&lt;&gt;"",0,
IF($A$2="Tous",
IF(AND($R$2=0,$S$2=0,DATE(YEAR(S817),MONTH(S817),DAY(S817))&gt;=$O$6,(DATE(YEAR(S817),MONTH(S817),DAY(S817))&lt;=$O$3),LEFT(R817,3)="PRA"),1,
IF(AND($R$2&lt;&gt;0,$S$2&lt;&gt;0,DATE(YEAR(S817),MONTH(S817),DAY(S817))&gt;=$R$2,(DATE(YEAR(S817),MONTH(S817),DAY(S817))&lt;=$S$2),LEFT(R817,3)="PRA"),1,0)),
IF(AND($R$2=0,$S$2=0,DATE(YEAR(S817),MONTH(S817),DAY(S817))&gt;=$O$6,(DATE(YEAR(S817),MONTH(S817),DAY(S817))&lt;=$O$3),INDEX(Potentials!$A$1:$O$1000,MATCH(R817,Potentials!$A$1:$A$1000,0),MATCH("Groupe",Potentials!$A$1:$O$1,0))=$A$2,LEFT(R817,3)="PRA"),1,
IF(AND($R$2&lt;&gt;0,$S$2&lt;&gt;0,DATE(YEAR(S817),MONTH(S817),DAY(S817))&gt;=$R$2,(DATE(YEAR(S817),MONTH(S817),DAY(S817))&lt;=$S$2),INDEX(Potentials!$A$1:$O$1000,MATCH(R817,Potentials!$A$1:$A$1000,0),MATCH("Groupe",Potentials!$A$1:$O$1,0))=$A$2,LEFT(R817,3)="PRA"),1,0))))</f>
      </c>
      <c r="U817" s="47" t="str">
        <f>IF(T817&lt;&gt;0,SUM($T$4:T817),0)</f>
      </c>
      <c r="V817" s="1"/>
      <c r="W817" s="17"/>
      <c r="Y817" t="str">
        <f>Projects!A815</f>
      </c>
      <c r="Z817" s="1" t="str">
        <f>Projects!I815</f>
      </c>
      <c r="AA817" s="47" t="str">
        <f>IF($A$2="Tous",
IF(AND($Y$2=0,$Z$2=0,DATE(YEAR(Z817),MONTH(Z817),DAY(Z817))&gt;=$O$6,(DATE(YEAR(Z817),MONTH(Z817),DAY(Z817))&lt;=$O$3)),1,
IF(AND($Y$2&lt;&gt;0,$Z$2&lt;&gt;0,DATE(YEAR(Z817),MONTH(Z817),DAY(Z817))&gt;=$Y$2,(DATE(YEAR(Z817),MONTH(Z817),DAY(Z817))&lt;=$Z$2)),1,0)),
IF(AND($Y$2=0,$Z$2=0,DATE(YEAR(Z817),MONTH(Z817),DAY(Z817))&gt;=$O$6,(DATE(YEAR(Z817),MONTH(Z817),DAY(Z817))&lt;=$O$3),INDEX(Projects!$A$1:$O$1000,MATCH(Y817,Projects!$A$1:$A$1000,0),MATCH("Groupe",Projects!$A$1:$O$1,0))=$A$2),1,
IF(AND($Y$2&lt;&gt;0,$Z$2&lt;&gt;0,DATE(YEAR(Z817),MONTH(Z817),DAY(Z817))&gt;=$Y$2,(DATE(YEAR(Z817),MONTH(Z817),DAY(Z817))&lt;=$Z$2),INDEX(Projects!$A$1:$O$1000,MATCH(Y817,Projects!$A$1:$A$1000,0),MATCH("Groupe",Projects!$A$1:$O$1,0))=$A$2),1,0)))</f>
      </c>
      <c r="AB817" s="47" t="str">
        <f>IF(AA817&lt;&gt;0,SUM($AA$4:AA817),0)</f>
      </c>
      <c r="AC817" s="1"/>
      <c r="AD817" s="17"/>
      <c r="AF817" t="str">
        <f>Projects!A815</f>
      </c>
      <c r="AG817" s="1" t="str">
        <f>Projects!D815</f>
      </c>
      <c r="AH817" s="47" t="str">
        <f>IF($A$2="Tous",
IF(AND($AF$2=0,$AG$2=0,DATE(YEAR(AG817),MONTH(AG817),DAY(AG817))&gt;=$O$6,(DATE(YEAR(AG817),MONTH(AG817),DAY(AG817))&lt;=$O$3)),1,
IF(AND($AF$2&lt;&gt;0,$AG$2&lt;&gt;0,DATE(YEAR(AG817),MONTH(AG817),DAY(AG817))&gt;=$AF$2,(DATE(YEAR(AG817),MONTH(AG817),DAY(AG817))&lt;=$AG$2)),1,0)),
IF(AND($AF$2=0,$AG$2=0,DATE(YEAR(AG817),MONTH(AG817),DAY(AG817))&gt;=$O$6,(DATE(YEAR(AG817),MONTH(AG817),DAY(AG817))&lt;=$O$3),INDEX(Projects!$A$1:$O$1000,MATCH(AF817,Projects!$A$1:$A$1000,0),MATCH("Groupe",Projects!$A$1:$O$1,0))=$A$2),1,
IF(AND($AF$2&lt;&gt;0,$AG$2&lt;&gt;0,DATE(YEAR(AG817),MONTH(AG817),DAY(AG817))&gt;=$AF$2,(DATE(YEAR(AG817),MONTH(AG817),DAY(AG817))&lt;=$AG$2),INDEX(Projects!$A$1:$O$1000,MATCH(AF817,Projects!$A$1:$A$1000,0),MATCH("Groupe",Projects!$A$1:$O$1,0))=$A$2),1,0)))</f>
      </c>
      <c r="AI817" s="47" t="str">
        <f>IF(AH817&lt;&gt;0,SUM($AH$4:AH817),0)</f>
      </c>
      <c r="AJ817" s="1"/>
      <c r="AK817" s="17"/>
      <c r="AM817" t="str">
        <f>Potentials!A815</f>
      </c>
      <c r="AN817" s="1" t="str">
        <f>Potentials!L815</f>
      </c>
      <c r="AO817" s="47" t="str">
        <f>IF(INDEX(Potentials!$A$1:$O$1000,MATCH(R817,Potentials!$A$1:$A$1000,0),MATCH("Origine setup",Potentials!$A$1:$O$1,0))&lt;&gt;"",0,
IF($A$2="Tous",
IF(AND($AM$2=0,$AN$2=0,DATE(YEAR(AN817),MONTH(AN817),DAY(AN817))&gt;=$O$6,(DATE(YEAR(AN817),MONTH(AN817),DAY(AN817))&lt;=$O$3),INDEX(Potentials!$A$1:$O$10000,MATCH(AM817,Potentials!$A$1:$A$1000,0),MATCH("Statut",Potentials!$A$1:$O$1,0))="9 -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IF(AND($AM$2&lt;&gt;0,$AN$2&lt;&gt;0,DATE(YEAR(AN817),MONTH(AN817),DAY(AN817))&gt;=$AM$2,(DATE(YEAR(AN817),MONTH(AN817),DAY(AN817))&lt;=$AN$2),INDEX(Potentials!$A$1:$O$10000,MATCH(AM817,Potentials!$A$1:$A$1000,0),MATCH("Statut",Potentials!$A$1:$O$1,0))="9 - Perdu"),1,0)),
IF(AND($AM$2=0,$AN$2=0,DATE(YEAR(AN817),MONTH(AN817),DAY(AN817))&gt;=$O$6,(DATE(YEAR(AN817),MONTH(AN817),DAY(AN817))&lt;=$O$3),INDEX(Potentials!$A$1:$O$1000,MATCH(AM817,Potentials!$A$1:$A$1000,0),MATCH("Groupe",Potentials!$A$1:$O$1,0))=$A$2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,MATCH(AM817,Potentials!$A$1:$A$1000,0),MATCH("Groupe",Potentials!$A$1:$O$1,0))=$A$2,INDEX(Potentials!$A$1:$O$10000,MATCH(AM817,Potentials!$A$1:$A$1000,0),MATCH("Statut",Potentials!$A$1:$O$1,0))="9 - Perdu"),1,0))))</f>
      </c>
      <c r="AP817" s="47" t="str">
        <f>IF(AO817&lt;&gt;0,SUM($AO$4:AO817),0)</f>
      </c>
      <c r="AQ817" s="1"/>
      <c r="AR817" s="17"/>
      <c r="AT817" t="str">
        <f>IF(COUNTIF($AT$4:AT816,Potentials!B815)&gt;0,"",Potentials!B815)</f>
      </c>
      <c r="AU817" s="2" t="str">
        <f t="array" ref="AU817" aca="1" ca="1">IF($A$2="Tous",SUMPRODUCT((Potentials!$F$2:$F$2000)*(Potentials!$B$2:$B$2000=AT817)*(Potentials!$E$2:$E$2000&lt;&gt;"8 - Gagne")*(Potentials!$E$2:$E$2000&lt;&gt;"9 - Perdu")*(Potentials!$E$2:$E$2000&lt;&gt;"10 - Gele"))
+SUMPRODUCT((Potentials!$F$2:$F$2000=0)*(Potentials!$B$2:$B$2000=AT817)*(Potentials!$D$2:$D$2000)*(Potentials!$E$2:$E$2000&lt;&gt;"8 - Gagne")*(Potentials!$E$2:$E$2000&lt;&gt;"9 - Perdu")*(Potentials!$E$2:$E$2000&lt;&gt;"10 - Gele")),
SUMPRODUCT((Potentials!$F$2:$F$2000)*(Potentials!$B$2:$B$2000=AT817)*(Potentials!$E$2:$E$2000&lt;&gt;"8 - Gagne")*(Potentials!$E$2:$E$2000&lt;&gt;"9 - Perdu")*(Potentials!$E$2:$E$2000&lt;&gt;"10 - Gele")*(Potentials!$O$2:$O$2000=$A$2))
+SUMPRODUCT((Potentials!$F$2:$F$2000=0)*(Potentials!$B$2:$B$2000=AT817)*(Potentials!$D$2:$D$2000)*(Potentials!$E$2:$E$2000&lt;&gt;"8 - Gagne")*(Potentials!$E$2:$E$2000&lt;&gt;"9 - Perdu")*(Potentials!$E$2:$E$2000&lt;&gt;"10 - Gele")*(Potentials!$O$2:$O$2000=$A$2)))</f>
      </c>
      <c r="BA817" t="str">
        <f>Potentials!A815</f>
      </c>
      <c r="BB817" s="2" t="str">
        <f t="array" ref="BB817" aca="1" ca="1">IF($A$2="Tous",SUMPRODUCT((Potentials!$F$2:$F$2000)*(Potentials!$A$2:$A$2000=BA817)*(Potentials!$E$2:$E$2000&lt;&gt;"8 - Gagne")*(Potentials!$E$2:$E$2000&lt;&gt;"9 - Perdu")*(Potentials!$E$2:$E$2000&lt;&gt;"10 - Gele"))
+SUMPRODUCT((Potentials!$F$2:$F$2000=0)*(Potentials!$A$2:$A$2000=BA817)*(Potentials!$D$2:$D$2000)*(Potentials!$E$2:$E$2000&lt;&gt;"8 - Gagne")*(Potentials!$E$2:$E$2000&lt;&gt;"9 - Perdu")*(Potentials!$E$2:$E$2000&lt;&gt;"10 - Gele")),
SUMPRODUCT((Potentials!$F$2:$F$2000)*(Potentials!$A$2:$A$2000=BA817)*(Potentials!$E$2:$E$2000&lt;&gt;"8 - Gagne")*(Potentials!$E$2:$E$2000&lt;&gt;"9 - Perdu")*(Potentials!$E$2:$E$2000&lt;&gt;"10 - Gele")*(Potentials!$O$2:$O$2000=$A$2))
+SUMPRODUCT((Potentials!$F$2:$F$2000=0)*(Potentials!$A$2:$A$2000=BA817)*(Potentials!$D$2:$D$2000)*(Potentials!$E$2:$E$2000&lt;&gt;"8 - Gagne")*(Potentials!$E$2:$E$2000&lt;&gt;"9 - Perdu")*(Potentials!$E$2:$E$2000&lt;&gt;"10 - Gele")*(Potentials!$O$2:$O$2000=$A$2)))</f>
      </c>
    </row>
    <row r="818" spans="1:113">
      <c r="R818" t="str">
        <f>Potentials!A816</f>
      </c>
      <c r="S818" s="1" t="str">
        <f>Potentials!M816</f>
      </c>
      <c r="T818" s="47" t="str">
        <f>IF(INDEX(Potentials!$A$1:$O$1000,MATCH(R818,Potentials!$A$1:$A$1000,0),MATCH("Origine setup",Potentials!$A$1:$O$1,0))&lt;&gt;"",0,
IF($A$2="Tous",
IF(AND($R$2=0,$S$2=0,DATE(YEAR(S818),MONTH(S818),DAY(S818))&gt;=$O$6,(DATE(YEAR(S818),MONTH(S818),DAY(S818))&lt;=$O$3),LEFT(R818,3)="PRA"),1,
IF(AND($R$2&lt;&gt;0,$S$2&lt;&gt;0,DATE(YEAR(S818),MONTH(S818),DAY(S818))&gt;=$R$2,(DATE(YEAR(S818),MONTH(S818),DAY(S818))&lt;=$S$2),LEFT(R818,3)="PRA"),1,0)),
IF(AND($R$2=0,$S$2=0,DATE(YEAR(S818),MONTH(S818),DAY(S818))&gt;=$O$6,(DATE(YEAR(S818),MONTH(S818),DAY(S818))&lt;=$O$3),INDEX(Potentials!$A$1:$O$1000,MATCH(R818,Potentials!$A$1:$A$1000,0),MATCH("Groupe",Potentials!$A$1:$O$1,0))=$A$2,LEFT(R818,3)="PRA"),1,
IF(AND($R$2&lt;&gt;0,$S$2&lt;&gt;0,DATE(YEAR(S818),MONTH(S818),DAY(S818))&gt;=$R$2,(DATE(YEAR(S818),MONTH(S818),DAY(S818))&lt;=$S$2),INDEX(Potentials!$A$1:$O$1000,MATCH(R818,Potentials!$A$1:$A$1000,0),MATCH("Groupe",Potentials!$A$1:$O$1,0))=$A$2,LEFT(R818,3)="PRA"),1,0))))</f>
      </c>
      <c r="U818" s="47" t="str">
        <f>IF(T818&lt;&gt;0,SUM($T$4:T818),0)</f>
      </c>
      <c r="V818" s="1"/>
      <c r="W818" s="17"/>
      <c r="Y818" t="str">
        <f>Projects!A816</f>
      </c>
      <c r="Z818" s="1" t="str">
        <f>Projects!I816</f>
      </c>
      <c r="AA818" s="47" t="str">
        <f>IF($A$2="Tous",
IF(AND($Y$2=0,$Z$2=0,DATE(YEAR(Z818),MONTH(Z818),DAY(Z818))&gt;=$O$6,(DATE(YEAR(Z818),MONTH(Z818),DAY(Z818))&lt;=$O$3)),1,
IF(AND($Y$2&lt;&gt;0,$Z$2&lt;&gt;0,DATE(YEAR(Z818),MONTH(Z818),DAY(Z818))&gt;=$Y$2,(DATE(YEAR(Z818),MONTH(Z818),DAY(Z818))&lt;=$Z$2)),1,0)),
IF(AND($Y$2=0,$Z$2=0,DATE(YEAR(Z818),MONTH(Z818),DAY(Z818))&gt;=$O$6,(DATE(YEAR(Z818),MONTH(Z818),DAY(Z818))&lt;=$O$3),INDEX(Projects!$A$1:$O$1000,MATCH(Y818,Projects!$A$1:$A$1000,0),MATCH("Groupe",Projects!$A$1:$O$1,0))=$A$2),1,
IF(AND($Y$2&lt;&gt;0,$Z$2&lt;&gt;0,DATE(YEAR(Z818),MONTH(Z818),DAY(Z818))&gt;=$Y$2,(DATE(YEAR(Z818),MONTH(Z818),DAY(Z818))&lt;=$Z$2),INDEX(Projects!$A$1:$O$1000,MATCH(Y818,Projects!$A$1:$A$1000,0),MATCH("Groupe",Projects!$A$1:$O$1,0))=$A$2),1,0)))</f>
      </c>
      <c r="AB818" s="47" t="str">
        <f>IF(AA818&lt;&gt;0,SUM($AA$4:AA818),0)</f>
      </c>
      <c r="AC818" s="1"/>
      <c r="AD818" s="17"/>
      <c r="AF818" t="str">
        <f>Projects!A816</f>
      </c>
      <c r="AG818" s="1" t="str">
        <f>Projects!D816</f>
      </c>
      <c r="AH818" s="47" t="str">
        <f>IF($A$2="Tous",
IF(AND($AF$2=0,$AG$2=0,DATE(YEAR(AG818),MONTH(AG818),DAY(AG818))&gt;=$O$6,(DATE(YEAR(AG818),MONTH(AG818),DAY(AG818))&lt;=$O$3)),1,
IF(AND($AF$2&lt;&gt;0,$AG$2&lt;&gt;0,DATE(YEAR(AG818),MONTH(AG818),DAY(AG818))&gt;=$AF$2,(DATE(YEAR(AG818),MONTH(AG818),DAY(AG818))&lt;=$AG$2)),1,0)),
IF(AND($AF$2=0,$AG$2=0,DATE(YEAR(AG818),MONTH(AG818),DAY(AG818))&gt;=$O$6,(DATE(YEAR(AG818),MONTH(AG818),DAY(AG818))&lt;=$O$3),INDEX(Projects!$A$1:$O$1000,MATCH(AF818,Projects!$A$1:$A$1000,0),MATCH("Groupe",Projects!$A$1:$O$1,0))=$A$2),1,
IF(AND($AF$2&lt;&gt;0,$AG$2&lt;&gt;0,DATE(YEAR(AG818),MONTH(AG818),DAY(AG818))&gt;=$AF$2,(DATE(YEAR(AG818),MONTH(AG818),DAY(AG818))&lt;=$AG$2),INDEX(Projects!$A$1:$O$1000,MATCH(AF818,Projects!$A$1:$A$1000,0),MATCH("Groupe",Projects!$A$1:$O$1,0))=$A$2),1,0)))</f>
      </c>
      <c r="AI818" s="47" t="str">
        <f>IF(AH818&lt;&gt;0,SUM($AH$4:AH818),0)</f>
      </c>
      <c r="AJ818" s="1"/>
      <c r="AK818" s="17"/>
      <c r="AM818" t="str">
        <f>Potentials!A816</f>
      </c>
      <c r="AN818" s="1" t="str">
        <f>Potentials!L816</f>
      </c>
      <c r="AO818" s="47" t="str">
        <f>IF(INDEX(Potentials!$A$1:$O$1000,MATCH(R818,Potentials!$A$1:$A$1000,0),MATCH("Origine setup",Potentials!$A$1:$O$1,0))&lt;&gt;"",0,
IF($A$2="Tous",
IF(AND($AM$2=0,$AN$2=0,DATE(YEAR(AN818),MONTH(AN818),DAY(AN818))&gt;=$O$6,(DATE(YEAR(AN818),MONTH(AN818),DAY(AN818))&lt;=$O$3),INDEX(Potentials!$A$1:$O$10000,MATCH(AM818,Potentials!$A$1:$A$1000,0),MATCH("Statut",Potentials!$A$1:$O$1,0))="9 -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IF(AND($AM$2&lt;&gt;0,$AN$2&lt;&gt;0,DATE(YEAR(AN818),MONTH(AN818),DAY(AN818))&gt;=$AM$2,(DATE(YEAR(AN818),MONTH(AN818),DAY(AN818))&lt;=$AN$2),INDEX(Potentials!$A$1:$O$10000,MATCH(AM818,Potentials!$A$1:$A$1000,0),MATCH("Statut",Potentials!$A$1:$O$1,0))="9 - Perdu"),1,0)),
IF(AND($AM$2=0,$AN$2=0,DATE(YEAR(AN818),MONTH(AN818),DAY(AN818))&gt;=$O$6,(DATE(YEAR(AN818),MONTH(AN818),DAY(AN818))&lt;=$O$3),INDEX(Potentials!$A$1:$O$1000,MATCH(AM818,Potentials!$A$1:$A$1000,0),MATCH("Groupe",Potentials!$A$1:$O$1,0))=$A$2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,MATCH(AM818,Potentials!$A$1:$A$1000,0),MATCH("Groupe",Potentials!$A$1:$O$1,0))=$A$2,INDEX(Potentials!$A$1:$O$10000,MATCH(AM818,Potentials!$A$1:$A$1000,0),MATCH("Statut",Potentials!$A$1:$O$1,0))="9 - Perdu"),1,0))))</f>
      </c>
      <c r="AP818" s="47" t="str">
        <f>IF(AO818&lt;&gt;0,SUM($AO$4:AO818),0)</f>
      </c>
      <c r="AQ818" s="1"/>
      <c r="AR818" s="17"/>
      <c r="AT818" t="str">
        <f>IF(COUNTIF($AT$4:AT817,Potentials!B816)&gt;0,"",Potentials!B816)</f>
      </c>
      <c r="AU818" s="2" t="str">
        <f t="array" ref="AU818" aca="1" ca="1">IF($A$2="Tous",SUMPRODUCT((Potentials!$F$2:$F$2000)*(Potentials!$B$2:$B$2000=AT818)*(Potentials!$E$2:$E$2000&lt;&gt;"8 - Gagne")*(Potentials!$E$2:$E$2000&lt;&gt;"9 - Perdu")*(Potentials!$E$2:$E$2000&lt;&gt;"10 - Gele"))
+SUMPRODUCT((Potentials!$F$2:$F$2000=0)*(Potentials!$B$2:$B$2000=AT818)*(Potentials!$D$2:$D$2000)*(Potentials!$E$2:$E$2000&lt;&gt;"8 - Gagne")*(Potentials!$E$2:$E$2000&lt;&gt;"9 - Perdu")*(Potentials!$E$2:$E$2000&lt;&gt;"10 - Gele")),
SUMPRODUCT((Potentials!$F$2:$F$2000)*(Potentials!$B$2:$B$2000=AT818)*(Potentials!$E$2:$E$2000&lt;&gt;"8 - Gagne")*(Potentials!$E$2:$E$2000&lt;&gt;"9 - Perdu")*(Potentials!$E$2:$E$2000&lt;&gt;"10 - Gele")*(Potentials!$O$2:$O$2000=$A$2))
+SUMPRODUCT((Potentials!$F$2:$F$2000=0)*(Potentials!$B$2:$B$2000=AT818)*(Potentials!$D$2:$D$2000)*(Potentials!$E$2:$E$2000&lt;&gt;"8 - Gagne")*(Potentials!$E$2:$E$2000&lt;&gt;"9 - Perdu")*(Potentials!$E$2:$E$2000&lt;&gt;"10 - Gele")*(Potentials!$O$2:$O$2000=$A$2)))</f>
      </c>
      <c r="BA818" t="str">
        <f>Potentials!A816</f>
      </c>
      <c r="BB818" s="2" t="str">
        <f t="array" ref="BB818" aca="1" ca="1">IF($A$2="Tous",SUMPRODUCT((Potentials!$F$2:$F$2000)*(Potentials!$A$2:$A$2000=BA818)*(Potentials!$E$2:$E$2000&lt;&gt;"8 - Gagne")*(Potentials!$E$2:$E$2000&lt;&gt;"9 - Perdu")*(Potentials!$E$2:$E$2000&lt;&gt;"10 - Gele"))
+SUMPRODUCT((Potentials!$F$2:$F$2000=0)*(Potentials!$A$2:$A$2000=BA818)*(Potentials!$D$2:$D$2000)*(Potentials!$E$2:$E$2000&lt;&gt;"8 - Gagne")*(Potentials!$E$2:$E$2000&lt;&gt;"9 - Perdu")*(Potentials!$E$2:$E$2000&lt;&gt;"10 - Gele")),
SUMPRODUCT((Potentials!$F$2:$F$2000)*(Potentials!$A$2:$A$2000=BA818)*(Potentials!$E$2:$E$2000&lt;&gt;"8 - Gagne")*(Potentials!$E$2:$E$2000&lt;&gt;"9 - Perdu")*(Potentials!$E$2:$E$2000&lt;&gt;"10 - Gele")*(Potentials!$O$2:$O$2000=$A$2))
+SUMPRODUCT((Potentials!$F$2:$F$2000=0)*(Potentials!$A$2:$A$2000=BA818)*(Potentials!$D$2:$D$2000)*(Potentials!$E$2:$E$2000&lt;&gt;"8 - Gagne")*(Potentials!$E$2:$E$2000&lt;&gt;"9 - Perdu")*(Potentials!$E$2:$E$2000&lt;&gt;"10 - Gele")*(Potentials!$O$2:$O$2000=$A$2)))</f>
      </c>
    </row>
    <row r="819" spans="1:113">
      <c r="R819" t="str">
        <f>Potentials!A817</f>
      </c>
      <c r="S819" s="1" t="str">
        <f>Potentials!M817</f>
      </c>
      <c r="T819" s="47" t="str">
        <f>IF(INDEX(Potentials!$A$1:$O$1000,MATCH(R819,Potentials!$A$1:$A$1000,0),MATCH("Origine setup",Potentials!$A$1:$O$1,0))&lt;&gt;"",0,
IF($A$2="Tous",
IF(AND($R$2=0,$S$2=0,DATE(YEAR(S819),MONTH(S819),DAY(S819))&gt;=$O$6,(DATE(YEAR(S819),MONTH(S819),DAY(S819))&lt;=$O$3),LEFT(R819,3)="PRA"),1,
IF(AND($R$2&lt;&gt;0,$S$2&lt;&gt;0,DATE(YEAR(S819),MONTH(S819),DAY(S819))&gt;=$R$2,(DATE(YEAR(S819),MONTH(S819),DAY(S819))&lt;=$S$2),LEFT(R819,3)="PRA"),1,0)),
IF(AND($R$2=0,$S$2=0,DATE(YEAR(S819),MONTH(S819),DAY(S819))&gt;=$O$6,(DATE(YEAR(S819),MONTH(S819),DAY(S819))&lt;=$O$3),INDEX(Potentials!$A$1:$O$1000,MATCH(R819,Potentials!$A$1:$A$1000,0),MATCH("Groupe",Potentials!$A$1:$O$1,0))=$A$2,LEFT(R819,3)="PRA"),1,
IF(AND($R$2&lt;&gt;0,$S$2&lt;&gt;0,DATE(YEAR(S819),MONTH(S819),DAY(S819))&gt;=$R$2,(DATE(YEAR(S819),MONTH(S819),DAY(S819))&lt;=$S$2),INDEX(Potentials!$A$1:$O$1000,MATCH(R819,Potentials!$A$1:$A$1000,0),MATCH("Groupe",Potentials!$A$1:$O$1,0))=$A$2,LEFT(R819,3)="PRA"),1,0))))</f>
      </c>
      <c r="U819" s="47" t="str">
        <f>IF(T819&lt;&gt;0,SUM($T$4:T819),0)</f>
      </c>
      <c r="V819" s="1"/>
      <c r="W819" s="17"/>
      <c r="Y819" t="str">
        <f>Projects!A817</f>
      </c>
      <c r="Z819" s="1" t="str">
        <f>Projects!I817</f>
      </c>
      <c r="AA819" s="47" t="str">
        <f>IF($A$2="Tous",
IF(AND($Y$2=0,$Z$2=0,DATE(YEAR(Z819),MONTH(Z819),DAY(Z819))&gt;=$O$6,(DATE(YEAR(Z819),MONTH(Z819),DAY(Z819))&lt;=$O$3)),1,
IF(AND($Y$2&lt;&gt;0,$Z$2&lt;&gt;0,DATE(YEAR(Z819),MONTH(Z819),DAY(Z819))&gt;=$Y$2,(DATE(YEAR(Z819),MONTH(Z819),DAY(Z819))&lt;=$Z$2)),1,0)),
IF(AND($Y$2=0,$Z$2=0,DATE(YEAR(Z819),MONTH(Z819),DAY(Z819))&gt;=$O$6,(DATE(YEAR(Z819),MONTH(Z819),DAY(Z819))&lt;=$O$3),INDEX(Projects!$A$1:$O$1000,MATCH(Y819,Projects!$A$1:$A$1000,0),MATCH("Groupe",Projects!$A$1:$O$1,0))=$A$2),1,
IF(AND($Y$2&lt;&gt;0,$Z$2&lt;&gt;0,DATE(YEAR(Z819),MONTH(Z819),DAY(Z819))&gt;=$Y$2,(DATE(YEAR(Z819),MONTH(Z819),DAY(Z819))&lt;=$Z$2),INDEX(Projects!$A$1:$O$1000,MATCH(Y819,Projects!$A$1:$A$1000,0),MATCH("Groupe",Projects!$A$1:$O$1,0))=$A$2),1,0)))</f>
      </c>
      <c r="AB819" s="47" t="str">
        <f>IF(AA819&lt;&gt;0,SUM($AA$4:AA819),0)</f>
      </c>
      <c r="AC819" s="1"/>
      <c r="AD819" s="17"/>
      <c r="AF819" t="str">
        <f>Projects!A817</f>
      </c>
      <c r="AG819" s="1" t="str">
        <f>Projects!D817</f>
      </c>
      <c r="AH819" s="47" t="str">
        <f>IF($A$2="Tous",
IF(AND($AF$2=0,$AG$2=0,DATE(YEAR(AG819),MONTH(AG819),DAY(AG819))&gt;=$O$6,(DATE(YEAR(AG819),MONTH(AG819),DAY(AG819))&lt;=$O$3)),1,
IF(AND($AF$2&lt;&gt;0,$AG$2&lt;&gt;0,DATE(YEAR(AG819),MONTH(AG819),DAY(AG819))&gt;=$AF$2,(DATE(YEAR(AG819),MONTH(AG819),DAY(AG819))&lt;=$AG$2)),1,0)),
IF(AND($AF$2=0,$AG$2=0,DATE(YEAR(AG819),MONTH(AG819),DAY(AG819))&gt;=$O$6,(DATE(YEAR(AG819),MONTH(AG819),DAY(AG819))&lt;=$O$3),INDEX(Projects!$A$1:$O$1000,MATCH(AF819,Projects!$A$1:$A$1000,0),MATCH("Groupe",Projects!$A$1:$O$1,0))=$A$2),1,
IF(AND($AF$2&lt;&gt;0,$AG$2&lt;&gt;0,DATE(YEAR(AG819),MONTH(AG819),DAY(AG819))&gt;=$AF$2,(DATE(YEAR(AG819),MONTH(AG819),DAY(AG819))&lt;=$AG$2),INDEX(Projects!$A$1:$O$1000,MATCH(AF819,Projects!$A$1:$A$1000,0),MATCH("Groupe",Projects!$A$1:$O$1,0))=$A$2),1,0)))</f>
      </c>
      <c r="AI819" s="47" t="str">
        <f>IF(AH819&lt;&gt;0,SUM($AH$4:AH819),0)</f>
      </c>
      <c r="AJ819" s="1"/>
      <c r="AK819" s="17"/>
      <c r="AM819" t="str">
        <f>Potentials!A817</f>
      </c>
      <c r="AN819" s="1" t="str">
        <f>Potentials!L817</f>
      </c>
      <c r="AO819" s="47" t="str">
        <f>IF(INDEX(Potentials!$A$1:$O$1000,MATCH(R819,Potentials!$A$1:$A$1000,0),MATCH("Origine setup",Potentials!$A$1:$O$1,0))&lt;&gt;"",0,
IF($A$2="Tous",
IF(AND($AM$2=0,$AN$2=0,DATE(YEAR(AN819),MONTH(AN819),DAY(AN819))&gt;=$O$6,(DATE(YEAR(AN819),MONTH(AN819),DAY(AN819))&lt;=$O$3),INDEX(Potentials!$A$1:$O$10000,MATCH(AM819,Potentials!$A$1:$A$1000,0),MATCH("Statut",Potentials!$A$1:$O$1,0))="9 -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IF(AND($AM$2&lt;&gt;0,$AN$2&lt;&gt;0,DATE(YEAR(AN819),MONTH(AN819),DAY(AN819))&gt;=$AM$2,(DATE(YEAR(AN819),MONTH(AN819),DAY(AN819))&lt;=$AN$2),INDEX(Potentials!$A$1:$O$10000,MATCH(AM819,Potentials!$A$1:$A$1000,0),MATCH("Statut",Potentials!$A$1:$O$1,0))="9 - Perdu"),1,0)),
IF(AND($AM$2=0,$AN$2=0,DATE(YEAR(AN819),MONTH(AN819),DAY(AN819))&gt;=$O$6,(DATE(YEAR(AN819),MONTH(AN819),DAY(AN819))&lt;=$O$3),INDEX(Potentials!$A$1:$O$1000,MATCH(AM819,Potentials!$A$1:$A$1000,0),MATCH("Groupe",Potentials!$A$1:$O$1,0))=$A$2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,MATCH(AM819,Potentials!$A$1:$A$1000,0),MATCH("Groupe",Potentials!$A$1:$O$1,0))=$A$2,INDEX(Potentials!$A$1:$O$10000,MATCH(AM819,Potentials!$A$1:$A$1000,0),MATCH("Statut",Potentials!$A$1:$O$1,0))="9 - Perdu"),1,0))))</f>
      </c>
      <c r="AP819" s="47" t="str">
        <f>IF(AO819&lt;&gt;0,SUM($AO$4:AO819),0)</f>
      </c>
      <c r="AQ819" s="1"/>
      <c r="AR819" s="17"/>
      <c r="AT819" t="str">
        <f>IF(COUNTIF($AT$4:AT818,Potentials!B817)&gt;0,"",Potentials!B817)</f>
      </c>
      <c r="AU819" s="2" t="str">
        <f t="array" ref="AU819" aca="1" ca="1">IF($A$2="Tous",SUMPRODUCT((Potentials!$F$2:$F$2000)*(Potentials!$B$2:$B$2000=AT819)*(Potentials!$E$2:$E$2000&lt;&gt;"8 - Gagne")*(Potentials!$E$2:$E$2000&lt;&gt;"9 - Perdu")*(Potentials!$E$2:$E$2000&lt;&gt;"10 - Gele"))
+SUMPRODUCT((Potentials!$F$2:$F$2000=0)*(Potentials!$B$2:$B$2000=AT819)*(Potentials!$D$2:$D$2000)*(Potentials!$E$2:$E$2000&lt;&gt;"8 - Gagne")*(Potentials!$E$2:$E$2000&lt;&gt;"9 - Perdu")*(Potentials!$E$2:$E$2000&lt;&gt;"10 - Gele")),
SUMPRODUCT((Potentials!$F$2:$F$2000)*(Potentials!$B$2:$B$2000=AT819)*(Potentials!$E$2:$E$2000&lt;&gt;"8 - Gagne")*(Potentials!$E$2:$E$2000&lt;&gt;"9 - Perdu")*(Potentials!$E$2:$E$2000&lt;&gt;"10 - Gele")*(Potentials!$O$2:$O$2000=$A$2))
+SUMPRODUCT((Potentials!$F$2:$F$2000=0)*(Potentials!$B$2:$B$2000=AT819)*(Potentials!$D$2:$D$2000)*(Potentials!$E$2:$E$2000&lt;&gt;"8 - Gagne")*(Potentials!$E$2:$E$2000&lt;&gt;"9 - Perdu")*(Potentials!$E$2:$E$2000&lt;&gt;"10 - Gele")*(Potentials!$O$2:$O$2000=$A$2)))</f>
      </c>
      <c r="BA819" t="str">
        <f>Potentials!A817</f>
      </c>
      <c r="BB819" s="2" t="str">
        <f t="array" ref="BB819" aca="1" ca="1">IF($A$2="Tous",SUMPRODUCT((Potentials!$F$2:$F$2000)*(Potentials!$A$2:$A$2000=BA819)*(Potentials!$E$2:$E$2000&lt;&gt;"8 - Gagne")*(Potentials!$E$2:$E$2000&lt;&gt;"9 - Perdu")*(Potentials!$E$2:$E$2000&lt;&gt;"10 - Gele"))
+SUMPRODUCT((Potentials!$F$2:$F$2000=0)*(Potentials!$A$2:$A$2000=BA819)*(Potentials!$D$2:$D$2000)*(Potentials!$E$2:$E$2000&lt;&gt;"8 - Gagne")*(Potentials!$E$2:$E$2000&lt;&gt;"9 - Perdu")*(Potentials!$E$2:$E$2000&lt;&gt;"10 - Gele")),
SUMPRODUCT((Potentials!$F$2:$F$2000)*(Potentials!$A$2:$A$2000=BA819)*(Potentials!$E$2:$E$2000&lt;&gt;"8 - Gagne")*(Potentials!$E$2:$E$2000&lt;&gt;"9 - Perdu")*(Potentials!$E$2:$E$2000&lt;&gt;"10 - Gele")*(Potentials!$O$2:$O$2000=$A$2))
+SUMPRODUCT((Potentials!$F$2:$F$2000=0)*(Potentials!$A$2:$A$2000=BA819)*(Potentials!$D$2:$D$2000)*(Potentials!$E$2:$E$2000&lt;&gt;"8 - Gagne")*(Potentials!$E$2:$E$2000&lt;&gt;"9 - Perdu")*(Potentials!$E$2:$E$2000&lt;&gt;"10 - Gele")*(Potentials!$O$2:$O$2000=$A$2)))</f>
      </c>
    </row>
    <row r="820" spans="1:113">
      <c r="R820" t="str">
        <f>Potentials!A818</f>
      </c>
      <c r="S820" s="1" t="str">
        <f>Potentials!M818</f>
      </c>
      <c r="T820" s="47" t="str">
        <f>IF(INDEX(Potentials!$A$1:$O$1000,MATCH(R820,Potentials!$A$1:$A$1000,0),MATCH("Origine setup",Potentials!$A$1:$O$1,0))&lt;&gt;"",0,
IF($A$2="Tous",
IF(AND($R$2=0,$S$2=0,DATE(YEAR(S820),MONTH(S820),DAY(S820))&gt;=$O$6,(DATE(YEAR(S820),MONTH(S820),DAY(S820))&lt;=$O$3),LEFT(R820,3)="PRA"),1,
IF(AND($R$2&lt;&gt;0,$S$2&lt;&gt;0,DATE(YEAR(S820),MONTH(S820),DAY(S820))&gt;=$R$2,(DATE(YEAR(S820),MONTH(S820),DAY(S820))&lt;=$S$2),LEFT(R820,3)="PRA"),1,0)),
IF(AND($R$2=0,$S$2=0,DATE(YEAR(S820),MONTH(S820),DAY(S820))&gt;=$O$6,(DATE(YEAR(S820),MONTH(S820),DAY(S820))&lt;=$O$3),INDEX(Potentials!$A$1:$O$1000,MATCH(R820,Potentials!$A$1:$A$1000,0),MATCH("Groupe",Potentials!$A$1:$O$1,0))=$A$2,LEFT(R820,3)="PRA"),1,
IF(AND($R$2&lt;&gt;0,$S$2&lt;&gt;0,DATE(YEAR(S820),MONTH(S820),DAY(S820))&gt;=$R$2,(DATE(YEAR(S820),MONTH(S820),DAY(S820))&lt;=$S$2),INDEX(Potentials!$A$1:$O$1000,MATCH(R820,Potentials!$A$1:$A$1000,0),MATCH("Groupe",Potentials!$A$1:$O$1,0))=$A$2,LEFT(R820,3)="PRA"),1,0))))</f>
      </c>
      <c r="U820" s="47" t="str">
        <f>IF(T820&lt;&gt;0,SUM($T$4:T820),0)</f>
      </c>
      <c r="V820" s="1"/>
      <c r="W820" s="17"/>
      <c r="Y820" t="str">
        <f>Projects!A818</f>
      </c>
      <c r="Z820" s="1" t="str">
        <f>Projects!I818</f>
      </c>
      <c r="AA820" s="47" t="str">
        <f>IF($A$2="Tous",
IF(AND($Y$2=0,$Z$2=0,DATE(YEAR(Z820),MONTH(Z820),DAY(Z820))&gt;=$O$6,(DATE(YEAR(Z820),MONTH(Z820),DAY(Z820))&lt;=$O$3)),1,
IF(AND($Y$2&lt;&gt;0,$Z$2&lt;&gt;0,DATE(YEAR(Z820),MONTH(Z820),DAY(Z820))&gt;=$Y$2,(DATE(YEAR(Z820),MONTH(Z820),DAY(Z820))&lt;=$Z$2)),1,0)),
IF(AND($Y$2=0,$Z$2=0,DATE(YEAR(Z820),MONTH(Z820),DAY(Z820))&gt;=$O$6,(DATE(YEAR(Z820),MONTH(Z820),DAY(Z820))&lt;=$O$3),INDEX(Projects!$A$1:$O$1000,MATCH(Y820,Projects!$A$1:$A$1000,0),MATCH("Groupe",Projects!$A$1:$O$1,0))=$A$2),1,
IF(AND($Y$2&lt;&gt;0,$Z$2&lt;&gt;0,DATE(YEAR(Z820),MONTH(Z820),DAY(Z820))&gt;=$Y$2,(DATE(YEAR(Z820),MONTH(Z820),DAY(Z820))&lt;=$Z$2),INDEX(Projects!$A$1:$O$1000,MATCH(Y820,Projects!$A$1:$A$1000,0),MATCH("Groupe",Projects!$A$1:$O$1,0))=$A$2),1,0)))</f>
      </c>
      <c r="AB820" s="47" t="str">
        <f>IF(AA820&lt;&gt;0,SUM($AA$4:AA820),0)</f>
      </c>
      <c r="AC820" s="1"/>
      <c r="AD820" s="17"/>
      <c r="AF820" t="str">
        <f>Projects!A818</f>
      </c>
      <c r="AG820" s="1" t="str">
        <f>Projects!D818</f>
      </c>
      <c r="AH820" s="47" t="str">
        <f>IF($A$2="Tous",
IF(AND($AF$2=0,$AG$2=0,DATE(YEAR(AG820),MONTH(AG820),DAY(AG820))&gt;=$O$6,(DATE(YEAR(AG820),MONTH(AG820),DAY(AG820))&lt;=$O$3)),1,
IF(AND($AF$2&lt;&gt;0,$AG$2&lt;&gt;0,DATE(YEAR(AG820),MONTH(AG820),DAY(AG820))&gt;=$AF$2,(DATE(YEAR(AG820),MONTH(AG820),DAY(AG820))&lt;=$AG$2)),1,0)),
IF(AND($AF$2=0,$AG$2=0,DATE(YEAR(AG820),MONTH(AG820),DAY(AG820))&gt;=$O$6,(DATE(YEAR(AG820),MONTH(AG820),DAY(AG820))&lt;=$O$3),INDEX(Projects!$A$1:$O$1000,MATCH(AF820,Projects!$A$1:$A$1000,0),MATCH("Groupe",Projects!$A$1:$O$1,0))=$A$2),1,
IF(AND($AF$2&lt;&gt;0,$AG$2&lt;&gt;0,DATE(YEAR(AG820),MONTH(AG820),DAY(AG820))&gt;=$AF$2,(DATE(YEAR(AG820),MONTH(AG820),DAY(AG820))&lt;=$AG$2),INDEX(Projects!$A$1:$O$1000,MATCH(AF820,Projects!$A$1:$A$1000,0),MATCH("Groupe",Projects!$A$1:$O$1,0))=$A$2),1,0)))</f>
      </c>
      <c r="AI820" s="47" t="str">
        <f>IF(AH820&lt;&gt;0,SUM($AH$4:AH820),0)</f>
      </c>
      <c r="AJ820" s="1"/>
      <c r="AK820" s="17"/>
      <c r="AM820" t="str">
        <f>Potentials!A818</f>
      </c>
      <c r="AN820" s="1" t="str">
        <f>Potentials!L818</f>
      </c>
      <c r="AO820" s="47" t="str">
        <f>IF(INDEX(Potentials!$A$1:$O$1000,MATCH(R820,Potentials!$A$1:$A$1000,0),MATCH("Origine setup",Potentials!$A$1:$O$1,0))&lt;&gt;"",0,
IF($A$2="Tous",
IF(AND($AM$2=0,$AN$2=0,DATE(YEAR(AN820),MONTH(AN820),DAY(AN820))&gt;=$O$6,(DATE(YEAR(AN820),MONTH(AN820),DAY(AN820))&lt;=$O$3),INDEX(Potentials!$A$1:$O$10000,MATCH(AM820,Potentials!$A$1:$A$1000,0),MATCH("Statut",Potentials!$A$1:$O$1,0))="9 -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IF(AND($AM$2&lt;&gt;0,$AN$2&lt;&gt;0,DATE(YEAR(AN820),MONTH(AN820),DAY(AN820))&gt;=$AM$2,(DATE(YEAR(AN820),MONTH(AN820),DAY(AN820))&lt;=$AN$2),INDEX(Potentials!$A$1:$O$10000,MATCH(AM820,Potentials!$A$1:$A$1000,0),MATCH("Statut",Potentials!$A$1:$O$1,0))="9 - Perdu"),1,0)),
IF(AND($AM$2=0,$AN$2=0,DATE(YEAR(AN820),MONTH(AN820),DAY(AN820))&gt;=$O$6,(DATE(YEAR(AN820),MONTH(AN820),DAY(AN820))&lt;=$O$3),INDEX(Potentials!$A$1:$O$1000,MATCH(AM820,Potentials!$A$1:$A$1000,0),MATCH("Groupe",Potentials!$A$1:$O$1,0))=$A$2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,MATCH(AM820,Potentials!$A$1:$A$1000,0),MATCH("Groupe",Potentials!$A$1:$O$1,0))=$A$2,INDEX(Potentials!$A$1:$O$10000,MATCH(AM820,Potentials!$A$1:$A$1000,0),MATCH("Statut",Potentials!$A$1:$O$1,0))="9 - Perdu"),1,0))))</f>
      </c>
      <c r="AP820" s="47" t="str">
        <f>IF(AO820&lt;&gt;0,SUM($AO$4:AO820),0)</f>
      </c>
      <c r="AQ820" s="1"/>
      <c r="AR820" s="17"/>
      <c r="AT820" t="str">
        <f>IF(COUNTIF($AT$4:AT819,Potentials!B818)&gt;0,"",Potentials!B818)</f>
      </c>
      <c r="AU820" s="2" t="str">
        <f t="array" ref="AU820" aca="1" ca="1">IF($A$2="Tous",SUMPRODUCT((Potentials!$F$2:$F$2000)*(Potentials!$B$2:$B$2000=AT820)*(Potentials!$E$2:$E$2000&lt;&gt;"8 - Gagne")*(Potentials!$E$2:$E$2000&lt;&gt;"9 - Perdu")*(Potentials!$E$2:$E$2000&lt;&gt;"10 - Gele"))
+SUMPRODUCT((Potentials!$F$2:$F$2000=0)*(Potentials!$B$2:$B$2000=AT820)*(Potentials!$D$2:$D$2000)*(Potentials!$E$2:$E$2000&lt;&gt;"8 - Gagne")*(Potentials!$E$2:$E$2000&lt;&gt;"9 - Perdu")*(Potentials!$E$2:$E$2000&lt;&gt;"10 - Gele")),
SUMPRODUCT((Potentials!$F$2:$F$2000)*(Potentials!$B$2:$B$2000=AT820)*(Potentials!$E$2:$E$2000&lt;&gt;"8 - Gagne")*(Potentials!$E$2:$E$2000&lt;&gt;"9 - Perdu")*(Potentials!$E$2:$E$2000&lt;&gt;"10 - Gele")*(Potentials!$O$2:$O$2000=$A$2))
+SUMPRODUCT((Potentials!$F$2:$F$2000=0)*(Potentials!$B$2:$B$2000=AT820)*(Potentials!$D$2:$D$2000)*(Potentials!$E$2:$E$2000&lt;&gt;"8 - Gagne")*(Potentials!$E$2:$E$2000&lt;&gt;"9 - Perdu")*(Potentials!$E$2:$E$2000&lt;&gt;"10 - Gele")*(Potentials!$O$2:$O$2000=$A$2)))</f>
      </c>
      <c r="BA820" t="str">
        <f>Potentials!A818</f>
      </c>
      <c r="BB820" s="2" t="str">
        <f t="array" ref="BB820" aca="1" ca="1">IF($A$2="Tous",SUMPRODUCT((Potentials!$F$2:$F$2000)*(Potentials!$A$2:$A$2000=BA820)*(Potentials!$E$2:$E$2000&lt;&gt;"8 - Gagne")*(Potentials!$E$2:$E$2000&lt;&gt;"9 - Perdu")*(Potentials!$E$2:$E$2000&lt;&gt;"10 - Gele"))
+SUMPRODUCT((Potentials!$F$2:$F$2000=0)*(Potentials!$A$2:$A$2000=BA820)*(Potentials!$D$2:$D$2000)*(Potentials!$E$2:$E$2000&lt;&gt;"8 - Gagne")*(Potentials!$E$2:$E$2000&lt;&gt;"9 - Perdu")*(Potentials!$E$2:$E$2000&lt;&gt;"10 - Gele")),
SUMPRODUCT((Potentials!$F$2:$F$2000)*(Potentials!$A$2:$A$2000=BA820)*(Potentials!$E$2:$E$2000&lt;&gt;"8 - Gagne")*(Potentials!$E$2:$E$2000&lt;&gt;"9 - Perdu")*(Potentials!$E$2:$E$2000&lt;&gt;"10 - Gele")*(Potentials!$O$2:$O$2000=$A$2))
+SUMPRODUCT((Potentials!$F$2:$F$2000=0)*(Potentials!$A$2:$A$2000=BA820)*(Potentials!$D$2:$D$2000)*(Potentials!$E$2:$E$2000&lt;&gt;"8 - Gagne")*(Potentials!$E$2:$E$2000&lt;&gt;"9 - Perdu")*(Potentials!$E$2:$E$2000&lt;&gt;"10 - Gele")*(Potentials!$O$2:$O$2000=$A$2)))</f>
      </c>
    </row>
    <row r="821" spans="1:113">
      <c r="R821" t="str">
        <f>Potentials!A819</f>
      </c>
      <c r="S821" s="1" t="str">
        <f>Potentials!M819</f>
      </c>
      <c r="T821" s="47" t="str">
        <f>IF(INDEX(Potentials!$A$1:$O$1000,MATCH(R821,Potentials!$A$1:$A$1000,0),MATCH("Origine setup",Potentials!$A$1:$O$1,0))&lt;&gt;"",0,
IF($A$2="Tous",
IF(AND($R$2=0,$S$2=0,DATE(YEAR(S821),MONTH(S821),DAY(S821))&gt;=$O$6,(DATE(YEAR(S821),MONTH(S821),DAY(S821))&lt;=$O$3),LEFT(R821,3)="PRA"),1,
IF(AND($R$2&lt;&gt;0,$S$2&lt;&gt;0,DATE(YEAR(S821),MONTH(S821),DAY(S821))&gt;=$R$2,(DATE(YEAR(S821),MONTH(S821),DAY(S821))&lt;=$S$2),LEFT(R821,3)="PRA"),1,0)),
IF(AND($R$2=0,$S$2=0,DATE(YEAR(S821),MONTH(S821),DAY(S821))&gt;=$O$6,(DATE(YEAR(S821),MONTH(S821),DAY(S821))&lt;=$O$3),INDEX(Potentials!$A$1:$O$1000,MATCH(R821,Potentials!$A$1:$A$1000,0),MATCH("Groupe",Potentials!$A$1:$O$1,0))=$A$2,LEFT(R821,3)="PRA"),1,
IF(AND($R$2&lt;&gt;0,$S$2&lt;&gt;0,DATE(YEAR(S821),MONTH(S821),DAY(S821))&gt;=$R$2,(DATE(YEAR(S821),MONTH(S821),DAY(S821))&lt;=$S$2),INDEX(Potentials!$A$1:$O$1000,MATCH(R821,Potentials!$A$1:$A$1000,0),MATCH("Groupe",Potentials!$A$1:$O$1,0))=$A$2,LEFT(R821,3)="PRA"),1,0))))</f>
      </c>
      <c r="U821" s="47" t="str">
        <f>IF(T821&lt;&gt;0,SUM($T$4:T821),0)</f>
      </c>
      <c r="V821" s="1"/>
      <c r="W821" s="17"/>
      <c r="Y821" t="str">
        <f>Projects!A819</f>
      </c>
      <c r="Z821" s="1" t="str">
        <f>Projects!I819</f>
      </c>
      <c r="AA821" s="47" t="str">
        <f>IF($A$2="Tous",
IF(AND($Y$2=0,$Z$2=0,DATE(YEAR(Z821),MONTH(Z821),DAY(Z821))&gt;=$O$6,(DATE(YEAR(Z821),MONTH(Z821),DAY(Z821))&lt;=$O$3)),1,
IF(AND($Y$2&lt;&gt;0,$Z$2&lt;&gt;0,DATE(YEAR(Z821),MONTH(Z821),DAY(Z821))&gt;=$Y$2,(DATE(YEAR(Z821),MONTH(Z821),DAY(Z821))&lt;=$Z$2)),1,0)),
IF(AND($Y$2=0,$Z$2=0,DATE(YEAR(Z821),MONTH(Z821),DAY(Z821))&gt;=$O$6,(DATE(YEAR(Z821),MONTH(Z821),DAY(Z821))&lt;=$O$3),INDEX(Projects!$A$1:$O$1000,MATCH(Y821,Projects!$A$1:$A$1000,0),MATCH("Groupe",Projects!$A$1:$O$1,0))=$A$2),1,
IF(AND($Y$2&lt;&gt;0,$Z$2&lt;&gt;0,DATE(YEAR(Z821),MONTH(Z821),DAY(Z821))&gt;=$Y$2,(DATE(YEAR(Z821),MONTH(Z821),DAY(Z821))&lt;=$Z$2),INDEX(Projects!$A$1:$O$1000,MATCH(Y821,Projects!$A$1:$A$1000,0),MATCH("Groupe",Projects!$A$1:$O$1,0))=$A$2),1,0)))</f>
      </c>
      <c r="AB821" s="47" t="str">
        <f>IF(AA821&lt;&gt;0,SUM($AA$4:AA821),0)</f>
      </c>
      <c r="AC821" s="1"/>
      <c r="AD821" s="17"/>
      <c r="AF821" t="str">
        <f>Projects!A819</f>
      </c>
      <c r="AG821" s="1" t="str">
        <f>Projects!D819</f>
      </c>
      <c r="AH821" s="47" t="str">
        <f>IF($A$2="Tous",
IF(AND($AF$2=0,$AG$2=0,DATE(YEAR(AG821),MONTH(AG821),DAY(AG821))&gt;=$O$6,(DATE(YEAR(AG821),MONTH(AG821),DAY(AG821))&lt;=$O$3)),1,
IF(AND($AF$2&lt;&gt;0,$AG$2&lt;&gt;0,DATE(YEAR(AG821),MONTH(AG821),DAY(AG821))&gt;=$AF$2,(DATE(YEAR(AG821),MONTH(AG821),DAY(AG821))&lt;=$AG$2)),1,0)),
IF(AND($AF$2=0,$AG$2=0,DATE(YEAR(AG821),MONTH(AG821),DAY(AG821))&gt;=$O$6,(DATE(YEAR(AG821),MONTH(AG821),DAY(AG821))&lt;=$O$3),INDEX(Projects!$A$1:$O$1000,MATCH(AF821,Projects!$A$1:$A$1000,0),MATCH("Groupe",Projects!$A$1:$O$1,0))=$A$2),1,
IF(AND($AF$2&lt;&gt;0,$AG$2&lt;&gt;0,DATE(YEAR(AG821),MONTH(AG821),DAY(AG821))&gt;=$AF$2,(DATE(YEAR(AG821),MONTH(AG821),DAY(AG821))&lt;=$AG$2),INDEX(Projects!$A$1:$O$1000,MATCH(AF821,Projects!$A$1:$A$1000,0),MATCH("Groupe",Projects!$A$1:$O$1,0))=$A$2),1,0)))</f>
      </c>
      <c r="AI821" s="47" t="str">
        <f>IF(AH821&lt;&gt;0,SUM($AH$4:AH821),0)</f>
      </c>
      <c r="AJ821" s="1"/>
      <c r="AK821" s="17"/>
      <c r="AM821" t="str">
        <f>Potentials!A819</f>
      </c>
      <c r="AN821" s="1" t="str">
        <f>Potentials!L819</f>
      </c>
      <c r="AO821" s="47" t="str">
        <f>IF(INDEX(Potentials!$A$1:$O$1000,MATCH(R821,Potentials!$A$1:$A$1000,0),MATCH("Origine setup",Potentials!$A$1:$O$1,0))&lt;&gt;"",0,
IF($A$2="Tous",
IF(AND($AM$2=0,$AN$2=0,DATE(YEAR(AN821),MONTH(AN821),DAY(AN821))&gt;=$O$6,(DATE(YEAR(AN821),MONTH(AN821),DAY(AN821))&lt;=$O$3),INDEX(Potentials!$A$1:$O$10000,MATCH(AM821,Potentials!$A$1:$A$1000,0),MATCH("Statut",Potentials!$A$1:$O$1,0))="9 -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IF(AND($AM$2&lt;&gt;0,$AN$2&lt;&gt;0,DATE(YEAR(AN821),MONTH(AN821),DAY(AN821))&gt;=$AM$2,(DATE(YEAR(AN821),MONTH(AN821),DAY(AN821))&lt;=$AN$2),INDEX(Potentials!$A$1:$O$10000,MATCH(AM821,Potentials!$A$1:$A$1000,0),MATCH("Statut",Potentials!$A$1:$O$1,0))="9 - Perdu"),1,0)),
IF(AND($AM$2=0,$AN$2=0,DATE(YEAR(AN821),MONTH(AN821),DAY(AN821))&gt;=$O$6,(DATE(YEAR(AN821),MONTH(AN821),DAY(AN821))&lt;=$O$3),INDEX(Potentials!$A$1:$O$1000,MATCH(AM821,Potentials!$A$1:$A$1000,0),MATCH("Groupe",Potentials!$A$1:$O$1,0))=$A$2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,MATCH(AM821,Potentials!$A$1:$A$1000,0),MATCH("Groupe",Potentials!$A$1:$O$1,0))=$A$2,INDEX(Potentials!$A$1:$O$10000,MATCH(AM821,Potentials!$A$1:$A$1000,0),MATCH("Statut",Potentials!$A$1:$O$1,0))="9 - Perdu"),1,0))))</f>
      </c>
      <c r="AP821" s="47" t="str">
        <f>IF(AO821&lt;&gt;0,SUM($AO$4:AO821),0)</f>
      </c>
      <c r="AQ821" s="1"/>
      <c r="AR821" s="17"/>
      <c r="AT821" t="str">
        <f>IF(COUNTIF($AT$4:AT820,Potentials!B819)&gt;0,"",Potentials!B819)</f>
      </c>
      <c r="AU821" s="2" t="str">
        <f t="array" ref="AU821" aca="1" ca="1">IF($A$2="Tous",SUMPRODUCT((Potentials!$F$2:$F$2000)*(Potentials!$B$2:$B$2000=AT821)*(Potentials!$E$2:$E$2000&lt;&gt;"8 - Gagne")*(Potentials!$E$2:$E$2000&lt;&gt;"9 - Perdu")*(Potentials!$E$2:$E$2000&lt;&gt;"10 - Gele"))
+SUMPRODUCT((Potentials!$F$2:$F$2000=0)*(Potentials!$B$2:$B$2000=AT821)*(Potentials!$D$2:$D$2000)*(Potentials!$E$2:$E$2000&lt;&gt;"8 - Gagne")*(Potentials!$E$2:$E$2000&lt;&gt;"9 - Perdu")*(Potentials!$E$2:$E$2000&lt;&gt;"10 - Gele")),
SUMPRODUCT((Potentials!$F$2:$F$2000)*(Potentials!$B$2:$B$2000=AT821)*(Potentials!$E$2:$E$2000&lt;&gt;"8 - Gagne")*(Potentials!$E$2:$E$2000&lt;&gt;"9 - Perdu")*(Potentials!$E$2:$E$2000&lt;&gt;"10 - Gele")*(Potentials!$O$2:$O$2000=$A$2))
+SUMPRODUCT((Potentials!$F$2:$F$2000=0)*(Potentials!$B$2:$B$2000=AT821)*(Potentials!$D$2:$D$2000)*(Potentials!$E$2:$E$2000&lt;&gt;"8 - Gagne")*(Potentials!$E$2:$E$2000&lt;&gt;"9 - Perdu")*(Potentials!$E$2:$E$2000&lt;&gt;"10 - Gele")*(Potentials!$O$2:$O$2000=$A$2)))</f>
      </c>
      <c r="BA821" t="str">
        <f>Potentials!A819</f>
      </c>
      <c r="BB821" s="2" t="str">
        <f t="array" ref="BB821" aca="1" ca="1">IF($A$2="Tous",SUMPRODUCT((Potentials!$F$2:$F$2000)*(Potentials!$A$2:$A$2000=BA821)*(Potentials!$E$2:$E$2000&lt;&gt;"8 - Gagne")*(Potentials!$E$2:$E$2000&lt;&gt;"9 - Perdu")*(Potentials!$E$2:$E$2000&lt;&gt;"10 - Gele"))
+SUMPRODUCT((Potentials!$F$2:$F$2000=0)*(Potentials!$A$2:$A$2000=BA821)*(Potentials!$D$2:$D$2000)*(Potentials!$E$2:$E$2000&lt;&gt;"8 - Gagne")*(Potentials!$E$2:$E$2000&lt;&gt;"9 - Perdu")*(Potentials!$E$2:$E$2000&lt;&gt;"10 - Gele")),
SUMPRODUCT((Potentials!$F$2:$F$2000)*(Potentials!$A$2:$A$2000=BA821)*(Potentials!$E$2:$E$2000&lt;&gt;"8 - Gagne")*(Potentials!$E$2:$E$2000&lt;&gt;"9 - Perdu")*(Potentials!$E$2:$E$2000&lt;&gt;"10 - Gele")*(Potentials!$O$2:$O$2000=$A$2))
+SUMPRODUCT((Potentials!$F$2:$F$2000=0)*(Potentials!$A$2:$A$2000=BA821)*(Potentials!$D$2:$D$2000)*(Potentials!$E$2:$E$2000&lt;&gt;"8 - Gagne")*(Potentials!$E$2:$E$2000&lt;&gt;"9 - Perdu")*(Potentials!$E$2:$E$2000&lt;&gt;"10 - Gele")*(Potentials!$O$2:$O$2000=$A$2)))</f>
      </c>
    </row>
    <row r="822" spans="1:113">
      <c r="R822" t="str">
        <f>Potentials!A820</f>
      </c>
      <c r="S822" s="1" t="str">
        <f>Potentials!M820</f>
      </c>
      <c r="T822" s="47" t="str">
        <f>IF(INDEX(Potentials!$A$1:$O$1000,MATCH(R822,Potentials!$A$1:$A$1000,0),MATCH("Origine setup",Potentials!$A$1:$O$1,0))&lt;&gt;"",0,
IF($A$2="Tous",
IF(AND($R$2=0,$S$2=0,DATE(YEAR(S822),MONTH(S822),DAY(S822))&gt;=$O$6,(DATE(YEAR(S822),MONTH(S822),DAY(S822))&lt;=$O$3),LEFT(R822,3)="PRA"),1,
IF(AND($R$2&lt;&gt;0,$S$2&lt;&gt;0,DATE(YEAR(S822),MONTH(S822),DAY(S822))&gt;=$R$2,(DATE(YEAR(S822),MONTH(S822),DAY(S822))&lt;=$S$2),LEFT(R822,3)="PRA"),1,0)),
IF(AND($R$2=0,$S$2=0,DATE(YEAR(S822),MONTH(S822),DAY(S822))&gt;=$O$6,(DATE(YEAR(S822),MONTH(S822),DAY(S822))&lt;=$O$3),INDEX(Potentials!$A$1:$O$1000,MATCH(R822,Potentials!$A$1:$A$1000,0),MATCH("Groupe",Potentials!$A$1:$O$1,0))=$A$2,LEFT(R822,3)="PRA"),1,
IF(AND($R$2&lt;&gt;0,$S$2&lt;&gt;0,DATE(YEAR(S822),MONTH(S822),DAY(S822))&gt;=$R$2,(DATE(YEAR(S822),MONTH(S822),DAY(S822))&lt;=$S$2),INDEX(Potentials!$A$1:$O$1000,MATCH(R822,Potentials!$A$1:$A$1000,0),MATCH("Groupe",Potentials!$A$1:$O$1,0))=$A$2,LEFT(R822,3)="PRA"),1,0))))</f>
      </c>
      <c r="U822" s="47" t="str">
        <f>IF(T822&lt;&gt;0,SUM($T$4:T822),0)</f>
      </c>
      <c r="V822" s="1"/>
      <c r="W822" s="17"/>
      <c r="Y822" t="str">
        <f>Projects!A820</f>
      </c>
      <c r="Z822" s="1" t="str">
        <f>Projects!I820</f>
      </c>
      <c r="AA822" s="47" t="str">
        <f>IF($A$2="Tous",
IF(AND($Y$2=0,$Z$2=0,DATE(YEAR(Z822),MONTH(Z822),DAY(Z822))&gt;=$O$6,(DATE(YEAR(Z822),MONTH(Z822),DAY(Z822))&lt;=$O$3)),1,
IF(AND($Y$2&lt;&gt;0,$Z$2&lt;&gt;0,DATE(YEAR(Z822),MONTH(Z822),DAY(Z822))&gt;=$Y$2,(DATE(YEAR(Z822),MONTH(Z822),DAY(Z822))&lt;=$Z$2)),1,0)),
IF(AND($Y$2=0,$Z$2=0,DATE(YEAR(Z822),MONTH(Z822),DAY(Z822))&gt;=$O$6,(DATE(YEAR(Z822),MONTH(Z822),DAY(Z822))&lt;=$O$3),INDEX(Projects!$A$1:$O$1000,MATCH(Y822,Projects!$A$1:$A$1000,0),MATCH("Groupe",Projects!$A$1:$O$1,0))=$A$2),1,
IF(AND($Y$2&lt;&gt;0,$Z$2&lt;&gt;0,DATE(YEAR(Z822),MONTH(Z822),DAY(Z822))&gt;=$Y$2,(DATE(YEAR(Z822),MONTH(Z822),DAY(Z822))&lt;=$Z$2),INDEX(Projects!$A$1:$O$1000,MATCH(Y822,Projects!$A$1:$A$1000,0),MATCH("Groupe",Projects!$A$1:$O$1,0))=$A$2),1,0)))</f>
      </c>
      <c r="AB822" s="47" t="str">
        <f>IF(AA822&lt;&gt;0,SUM($AA$4:AA822),0)</f>
      </c>
      <c r="AC822" s="1"/>
      <c r="AD822" s="17"/>
      <c r="AF822" t="str">
        <f>Projects!A820</f>
      </c>
      <c r="AG822" s="1" t="str">
        <f>Projects!D820</f>
      </c>
      <c r="AH822" s="47" t="str">
        <f>IF($A$2="Tous",
IF(AND($AF$2=0,$AG$2=0,DATE(YEAR(AG822),MONTH(AG822),DAY(AG822))&gt;=$O$6,(DATE(YEAR(AG822),MONTH(AG822),DAY(AG822))&lt;=$O$3)),1,
IF(AND($AF$2&lt;&gt;0,$AG$2&lt;&gt;0,DATE(YEAR(AG822),MONTH(AG822),DAY(AG822))&gt;=$AF$2,(DATE(YEAR(AG822),MONTH(AG822),DAY(AG822))&lt;=$AG$2)),1,0)),
IF(AND($AF$2=0,$AG$2=0,DATE(YEAR(AG822),MONTH(AG822),DAY(AG822))&gt;=$O$6,(DATE(YEAR(AG822),MONTH(AG822),DAY(AG822))&lt;=$O$3),INDEX(Projects!$A$1:$O$1000,MATCH(AF822,Projects!$A$1:$A$1000,0),MATCH("Groupe",Projects!$A$1:$O$1,0))=$A$2),1,
IF(AND($AF$2&lt;&gt;0,$AG$2&lt;&gt;0,DATE(YEAR(AG822),MONTH(AG822),DAY(AG822))&gt;=$AF$2,(DATE(YEAR(AG822),MONTH(AG822),DAY(AG822))&lt;=$AG$2),INDEX(Projects!$A$1:$O$1000,MATCH(AF822,Projects!$A$1:$A$1000,0),MATCH("Groupe",Projects!$A$1:$O$1,0))=$A$2),1,0)))</f>
      </c>
      <c r="AI822" s="47" t="str">
        <f>IF(AH822&lt;&gt;0,SUM($AH$4:AH822),0)</f>
      </c>
      <c r="AJ822" s="1"/>
      <c r="AK822" s="17"/>
      <c r="AM822" t="str">
        <f>Potentials!A820</f>
      </c>
      <c r="AN822" s="1" t="str">
        <f>Potentials!L820</f>
      </c>
      <c r="AO822" s="47" t="str">
        <f>IF(INDEX(Potentials!$A$1:$O$1000,MATCH(R822,Potentials!$A$1:$A$1000,0),MATCH("Origine setup",Potentials!$A$1:$O$1,0))&lt;&gt;"",0,
IF($A$2="Tous",
IF(AND($AM$2=0,$AN$2=0,DATE(YEAR(AN822),MONTH(AN822),DAY(AN822))&gt;=$O$6,(DATE(YEAR(AN822),MONTH(AN822),DAY(AN822))&lt;=$O$3),INDEX(Potentials!$A$1:$O$10000,MATCH(AM822,Potentials!$A$1:$A$1000,0),MATCH("Statut",Potentials!$A$1:$O$1,0))="9 -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IF(AND($AM$2&lt;&gt;0,$AN$2&lt;&gt;0,DATE(YEAR(AN822),MONTH(AN822),DAY(AN822))&gt;=$AM$2,(DATE(YEAR(AN822),MONTH(AN822),DAY(AN822))&lt;=$AN$2),INDEX(Potentials!$A$1:$O$10000,MATCH(AM822,Potentials!$A$1:$A$1000,0),MATCH("Statut",Potentials!$A$1:$O$1,0))="9 - Perdu"),1,0)),
IF(AND($AM$2=0,$AN$2=0,DATE(YEAR(AN822),MONTH(AN822),DAY(AN822))&gt;=$O$6,(DATE(YEAR(AN822),MONTH(AN822),DAY(AN822))&lt;=$O$3),INDEX(Potentials!$A$1:$O$1000,MATCH(AM822,Potentials!$A$1:$A$1000,0),MATCH("Groupe",Potentials!$A$1:$O$1,0))=$A$2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,MATCH(AM822,Potentials!$A$1:$A$1000,0),MATCH("Groupe",Potentials!$A$1:$O$1,0))=$A$2,INDEX(Potentials!$A$1:$O$10000,MATCH(AM822,Potentials!$A$1:$A$1000,0),MATCH("Statut",Potentials!$A$1:$O$1,0))="9 - Perdu"),1,0))))</f>
      </c>
      <c r="AP822" s="47" t="str">
        <f>IF(AO822&lt;&gt;0,SUM($AO$4:AO822),0)</f>
      </c>
      <c r="AQ822" s="1"/>
      <c r="AR822" s="17"/>
      <c r="AT822" t="str">
        <f>IF(COUNTIF($AT$4:AT821,Potentials!B820)&gt;0,"",Potentials!B820)</f>
      </c>
      <c r="AU822" s="2" t="str">
        <f t="array" ref="AU822" aca="1" ca="1">IF($A$2="Tous",SUMPRODUCT((Potentials!$F$2:$F$2000)*(Potentials!$B$2:$B$2000=AT822)*(Potentials!$E$2:$E$2000&lt;&gt;"8 - Gagne")*(Potentials!$E$2:$E$2000&lt;&gt;"9 - Perdu")*(Potentials!$E$2:$E$2000&lt;&gt;"10 - Gele"))
+SUMPRODUCT((Potentials!$F$2:$F$2000=0)*(Potentials!$B$2:$B$2000=AT822)*(Potentials!$D$2:$D$2000)*(Potentials!$E$2:$E$2000&lt;&gt;"8 - Gagne")*(Potentials!$E$2:$E$2000&lt;&gt;"9 - Perdu")*(Potentials!$E$2:$E$2000&lt;&gt;"10 - Gele")),
SUMPRODUCT((Potentials!$F$2:$F$2000)*(Potentials!$B$2:$B$2000=AT822)*(Potentials!$E$2:$E$2000&lt;&gt;"8 - Gagne")*(Potentials!$E$2:$E$2000&lt;&gt;"9 - Perdu")*(Potentials!$E$2:$E$2000&lt;&gt;"10 - Gele")*(Potentials!$O$2:$O$2000=$A$2))
+SUMPRODUCT((Potentials!$F$2:$F$2000=0)*(Potentials!$B$2:$B$2000=AT822)*(Potentials!$D$2:$D$2000)*(Potentials!$E$2:$E$2000&lt;&gt;"8 - Gagne")*(Potentials!$E$2:$E$2000&lt;&gt;"9 - Perdu")*(Potentials!$E$2:$E$2000&lt;&gt;"10 - Gele")*(Potentials!$O$2:$O$2000=$A$2)))</f>
      </c>
      <c r="BA822" t="str">
        <f>Potentials!A820</f>
      </c>
      <c r="BB822" s="2" t="str">
        <f t="array" ref="BB822" aca="1" ca="1">IF($A$2="Tous",SUMPRODUCT((Potentials!$F$2:$F$2000)*(Potentials!$A$2:$A$2000=BA822)*(Potentials!$E$2:$E$2000&lt;&gt;"8 - Gagne")*(Potentials!$E$2:$E$2000&lt;&gt;"9 - Perdu")*(Potentials!$E$2:$E$2000&lt;&gt;"10 - Gele"))
+SUMPRODUCT((Potentials!$F$2:$F$2000=0)*(Potentials!$A$2:$A$2000=BA822)*(Potentials!$D$2:$D$2000)*(Potentials!$E$2:$E$2000&lt;&gt;"8 - Gagne")*(Potentials!$E$2:$E$2000&lt;&gt;"9 - Perdu")*(Potentials!$E$2:$E$2000&lt;&gt;"10 - Gele")),
SUMPRODUCT((Potentials!$F$2:$F$2000)*(Potentials!$A$2:$A$2000=BA822)*(Potentials!$E$2:$E$2000&lt;&gt;"8 - Gagne")*(Potentials!$E$2:$E$2000&lt;&gt;"9 - Perdu")*(Potentials!$E$2:$E$2000&lt;&gt;"10 - Gele")*(Potentials!$O$2:$O$2000=$A$2))
+SUMPRODUCT((Potentials!$F$2:$F$2000=0)*(Potentials!$A$2:$A$2000=BA822)*(Potentials!$D$2:$D$2000)*(Potentials!$E$2:$E$2000&lt;&gt;"8 - Gagne")*(Potentials!$E$2:$E$2000&lt;&gt;"9 - Perdu")*(Potentials!$E$2:$E$2000&lt;&gt;"10 - Gele")*(Potentials!$O$2:$O$2000=$A$2)))</f>
      </c>
    </row>
    <row r="823" spans="1:113">
      <c r="R823" t="str">
        <f>Potentials!A821</f>
      </c>
      <c r="S823" s="1" t="str">
        <f>Potentials!M821</f>
      </c>
      <c r="T823" s="47" t="str">
        <f>IF(INDEX(Potentials!$A$1:$O$1000,MATCH(R823,Potentials!$A$1:$A$1000,0),MATCH("Origine setup",Potentials!$A$1:$O$1,0))&lt;&gt;"",0,
IF($A$2="Tous",
IF(AND($R$2=0,$S$2=0,DATE(YEAR(S823),MONTH(S823),DAY(S823))&gt;=$O$6,(DATE(YEAR(S823),MONTH(S823),DAY(S823))&lt;=$O$3),LEFT(R823,3)="PRA"),1,
IF(AND($R$2&lt;&gt;0,$S$2&lt;&gt;0,DATE(YEAR(S823),MONTH(S823),DAY(S823))&gt;=$R$2,(DATE(YEAR(S823),MONTH(S823),DAY(S823))&lt;=$S$2),LEFT(R823,3)="PRA"),1,0)),
IF(AND($R$2=0,$S$2=0,DATE(YEAR(S823),MONTH(S823),DAY(S823))&gt;=$O$6,(DATE(YEAR(S823),MONTH(S823),DAY(S823))&lt;=$O$3),INDEX(Potentials!$A$1:$O$1000,MATCH(R823,Potentials!$A$1:$A$1000,0),MATCH("Groupe",Potentials!$A$1:$O$1,0))=$A$2,LEFT(R823,3)="PRA"),1,
IF(AND($R$2&lt;&gt;0,$S$2&lt;&gt;0,DATE(YEAR(S823),MONTH(S823),DAY(S823))&gt;=$R$2,(DATE(YEAR(S823),MONTH(S823),DAY(S823))&lt;=$S$2),INDEX(Potentials!$A$1:$O$1000,MATCH(R823,Potentials!$A$1:$A$1000,0),MATCH("Groupe",Potentials!$A$1:$O$1,0))=$A$2,LEFT(R823,3)="PRA"),1,0))))</f>
      </c>
      <c r="U823" s="47" t="str">
        <f>IF(T823&lt;&gt;0,SUM($T$4:T823),0)</f>
      </c>
      <c r="V823" s="1"/>
      <c r="W823" s="17"/>
      <c r="Y823" t="str">
        <f>Projects!A821</f>
      </c>
      <c r="Z823" s="1" t="str">
        <f>Projects!I821</f>
      </c>
      <c r="AA823" s="47" t="str">
        <f>IF($A$2="Tous",
IF(AND($Y$2=0,$Z$2=0,DATE(YEAR(Z823),MONTH(Z823),DAY(Z823))&gt;=$O$6,(DATE(YEAR(Z823),MONTH(Z823),DAY(Z823))&lt;=$O$3)),1,
IF(AND($Y$2&lt;&gt;0,$Z$2&lt;&gt;0,DATE(YEAR(Z823),MONTH(Z823),DAY(Z823))&gt;=$Y$2,(DATE(YEAR(Z823),MONTH(Z823),DAY(Z823))&lt;=$Z$2)),1,0)),
IF(AND($Y$2=0,$Z$2=0,DATE(YEAR(Z823),MONTH(Z823),DAY(Z823))&gt;=$O$6,(DATE(YEAR(Z823),MONTH(Z823),DAY(Z823))&lt;=$O$3),INDEX(Projects!$A$1:$O$1000,MATCH(Y823,Projects!$A$1:$A$1000,0),MATCH("Groupe",Projects!$A$1:$O$1,0))=$A$2),1,
IF(AND($Y$2&lt;&gt;0,$Z$2&lt;&gt;0,DATE(YEAR(Z823),MONTH(Z823),DAY(Z823))&gt;=$Y$2,(DATE(YEAR(Z823),MONTH(Z823),DAY(Z823))&lt;=$Z$2),INDEX(Projects!$A$1:$O$1000,MATCH(Y823,Projects!$A$1:$A$1000,0),MATCH("Groupe",Projects!$A$1:$O$1,0))=$A$2),1,0)))</f>
      </c>
      <c r="AB823" s="47" t="str">
        <f>IF(AA823&lt;&gt;0,SUM($AA$4:AA823),0)</f>
      </c>
      <c r="AC823" s="1"/>
      <c r="AD823" s="17"/>
      <c r="AF823" t="str">
        <f>Projects!A821</f>
      </c>
      <c r="AG823" s="1" t="str">
        <f>Projects!D821</f>
      </c>
      <c r="AH823" s="47" t="str">
        <f>IF($A$2="Tous",
IF(AND($AF$2=0,$AG$2=0,DATE(YEAR(AG823),MONTH(AG823),DAY(AG823))&gt;=$O$6,(DATE(YEAR(AG823),MONTH(AG823),DAY(AG823))&lt;=$O$3)),1,
IF(AND($AF$2&lt;&gt;0,$AG$2&lt;&gt;0,DATE(YEAR(AG823),MONTH(AG823),DAY(AG823))&gt;=$AF$2,(DATE(YEAR(AG823),MONTH(AG823),DAY(AG823))&lt;=$AG$2)),1,0)),
IF(AND($AF$2=0,$AG$2=0,DATE(YEAR(AG823),MONTH(AG823),DAY(AG823))&gt;=$O$6,(DATE(YEAR(AG823),MONTH(AG823),DAY(AG823))&lt;=$O$3),INDEX(Projects!$A$1:$O$1000,MATCH(AF823,Projects!$A$1:$A$1000,0),MATCH("Groupe",Projects!$A$1:$O$1,0))=$A$2),1,
IF(AND($AF$2&lt;&gt;0,$AG$2&lt;&gt;0,DATE(YEAR(AG823),MONTH(AG823),DAY(AG823))&gt;=$AF$2,(DATE(YEAR(AG823),MONTH(AG823),DAY(AG823))&lt;=$AG$2),INDEX(Projects!$A$1:$O$1000,MATCH(AF823,Projects!$A$1:$A$1000,0),MATCH("Groupe",Projects!$A$1:$O$1,0))=$A$2),1,0)))</f>
      </c>
      <c r="AI823" s="47" t="str">
        <f>IF(AH823&lt;&gt;0,SUM($AH$4:AH823),0)</f>
      </c>
      <c r="AJ823" s="1"/>
      <c r="AK823" s="17"/>
      <c r="AM823" t="str">
        <f>Potentials!A821</f>
      </c>
      <c r="AN823" s="1" t="str">
        <f>Potentials!L821</f>
      </c>
      <c r="AO823" s="47" t="str">
        <f>IF(INDEX(Potentials!$A$1:$O$1000,MATCH(R823,Potentials!$A$1:$A$1000,0),MATCH("Origine setup",Potentials!$A$1:$O$1,0))&lt;&gt;"",0,
IF($A$2="Tous",
IF(AND($AM$2=0,$AN$2=0,DATE(YEAR(AN823),MONTH(AN823),DAY(AN823))&gt;=$O$6,(DATE(YEAR(AN823),MONTH(AN823),DAY(AN823))&lt;=$O$3),INDEX(Potentials!$A$1:$O$10000,MATCH(AM823,Potentials!$A$1:$A$1000,0),MATCH("Statut",Potentials!$A$1:$O$1,0))="9 -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IF(AND($AM$2&lt;&gt;0,$AN$2&lt;&gt;0,DATE(YEAR(AN823),MONTH(AN823),DAY(AN823))&gt;=$AM$2,(DATE(YEAR(AN823),MONTH(AN823),DAY(AN823))&lt;=$AN$2),INDEX(Potentials!$A$1:$O$10000,MATCH(AM823,Potentials!$A$1:$A$1000,0),MATCH("Statut",Potentials!$A$1:$O$1,0))="9 - Perdu"),1,0)),
IF(AND($AM$2=0,$AN$2=0,DATE(YEAR(AN823),MONTH(AN823),DAY(AN823))&gt;=$O$6,(DATE(YEAR(AN823),MONTH(AN823),DAY(AN823))&lt;=$O$3),INDEX(Potentials!$A$1:$O$1000,MATCH(AM823,Potentials!$A$1:$A$1000,0),MATCH("Groupe",Potentials!$A$1:$O$1,0))=$A$2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,MATCH(AM823,Potentials!$A$1:$A$1000,0),MATCH("Groupe",Potentials!$A$1:$O$1,0))=$A$2,INDEX(Potentials!$A$1:$O$10000,MATCH(AM823,Potentials!$A$1:$A$1000,0),MATCH("Statut",Potentials!$A$1:$O$1,0))="9 - Perdu"),1,0))))</f>
      </c>
      <c r="AP823" s="47" t="str">
        <f>IF(AO823&lt;&gt;0,SUM($AO$4:AO823),0)</f>
      </c>
      <c r="AQ823" s="1"/>
      <c r="AR823" s="17"/>
      <c r="AT823" t="str">
        <f>IF(COUNTIF($AT$4:AT822,Potentials!B821)&gt;0,"",Potentials!B821)</f>
      </c>
      <c r="AU823" s="2" t="str">
        <f t="array" ref="AU823" aca="1" ca="1">IF($A$2="Tous",SUMPRODUCT((Potentials!$F$2:$F$2000)*(Potentials!$B$2:$B$2000=AT823)*(Potentials!$E$2:$E$2000&lt;&gt;"8 - Gagne")*(Potentials!$E$2:$E$2000&lt;&gt;"9 - Perdu")*(Potentials!$E$2:$E$2000&lt;&gt;"10 - Gele"))
+SUMPRODUCT((Potentials!$F$2:$F$2000=0)*(Potentials!$B$2:$B$2000=AT823)*(Potentials!$D$2:$D$2000)*(Potentials!$E$2:$E$2000&lt;&gt;"8 - Gagne")*(Potentials!$E$2:$E$2000&lt;&gt;"9 - Perdu")*(Potentials!$E$2:$E$2000&lt;&gt;"10 - Gele")),
SUMPRODUCT((Potentials!$F$2:$F$2000)*(Potentials!$B$2:$B$2000=AT823)*(Potentials!$E$2:$E$2000&lt;&gt;"8 - Gagne")*(Potentials!$E$2:$E$2000&lt;&gt;"9 - Perdu")*(Potentials!$E$2:$E$2000&lt;&gt;"10 - Gele")*(Potentials!$O$2:$O$2000=$A$2))
+SUMPRODUCT((Potentials!$F$2:$F$2000=0)*(Potentials!$B$2:$B$2000=AT823)*(Potentials!$D$2:$D$2000)*(Potentials!$E$2:$E$2000&lt;&gt;"8 - Gagne")*(Potentials!$E$2:$E$2000&lt;&gt;"9 - Perdu")*(Potentials!$E$2:$E$2000&lt;&gt;"10 - Gele")*(Potentials!$O$2:$O$2000=$A$2)))</f>
      </c>
      <c r="BA823" t="str">
        <f>Potentials!A821</f>
      </c>
      <c r="BB823" s="2" t="str">
        <f t="array" ref="BB823" aca="1" ca="1">IF($A$2="Tous",SUMPRODUCT((Potentials!$F$2:$F$2000)*(Potentials!$A$2:$A$2000=BA823)*(Potentials!$E$2:$E$2000&lt;&gt;"8 - Gagne")*(Potentials!$E$2:$E$2000&lt;&gt;"9 - Perdu")*(Potentials!$E$2:$E$2000&lt;&gt;"10 - Gele"))
+SUMPRODUCT((Potentials!$F$2:$F$2000=0)*(Potentials!$A$2:$A$2000=BA823)*(Potentials!$D$2:$D$2000)*(Potentials!$E$2:$E$2000&lt;&gt;"8 - Gagne")*(Potentials!$E$2:$E$2000&lt;&gt;"9 - Perdu")*(Potentials!$E$2:$E$2000&lt;&gt;"10 - Gele")),
SUMPRODUCT((Potentials!$F$2:$F$2000)*(Potentials!$A$2:$A$2000=BA823)*(Potentials!$E$2:$E$2000&lt;&gt;"8 - Gagne")*(Potentials!$E$2:$E$2000&lt;&gt;"9 - Perdu")*(Potentials!$E$2:$E$2000&lt;&gt;"10 - Gele")*(Potentials!$O$2:$O$2000=$A$2))
+SUMPRODUCT((Potentials!$F$2:$F$2000=0)*(Potentials!$A$2:$A$2000=BA823)*(Potentials!$D$2:$D$2000)*(Potentials!$E$2:$E$2000&lt;&gt;"8 - Gagne")*(Potentials!$E$2:$E$2000&lt;&gt;"9 - Perdu")*(Potentials!$E$2:$E$2000&lt;&gt;"10 - Gele")*(Potentials!$O$2:$O$2000=$A$2)))</f>
      </c>
    </row>
    <row r="824" spans="1:113">
      <c r="R824" t="str">
        <f>Potentials!A822</f>
      </c>
      <c r="S824" s="1" t="str">
        <f>Potentials!M822</f>
      </c>
      <c r="T824" s="47" t="str">
        <f>IF(INDEX(Potentials!$A$1:$O$1000,MATCH(R824,Potentials!$A$1:$A$1000,0),MATCH("Origine setup",Potentials!$A$1:$O$1,0))&lt;&gt;"",0,
IF($A$2="Tous",
IF(AND($R$2=0,$S$2=0,DATE(YEAR(S824),MONTH(S824),DAY(S824))&gt;=$O$6,(DATE(YEAR(S824),MONTH(S824),DAY(S824))&lt;=$O$3),LEFT(R824,3)="PRA"),1,
IF(AND($R$2&lt;&gt;0,$S$2&lt;&gt;0,DATE(YEAR(S824),MONTH(S824),DAY(S824))&gt;=$R$2,(DATE(YEAR(S824),MONTH(S824),DAY(S824))&lt;=$S$2),LEFT(R824,3)="PRA"),1,0)),
IF(AND($R$2=0,$S$2=0,DATE(YEAR(S824),MONTH(S824),DAY(S824))&gt;=$O$6,(DATE(YEAR(S824),MONTH(S824),DAY(S824))&lt;=$O$3),INDEX(Potentials!$A$1:$O$1000,MATCH(R824,Potentials!$A$1:$A$1000,0),MATCH("Groupe",Potentials!$A$1:$O$1,0))=$A$2,LEFT(R824,3)="PRA"),1,
IF(AND($R$2&lt;&gt;0,$S$2&lt;&gt;0,DATE(YEAR(S824),MONTH(S824),DAY(S824))&gt;=$R$2,(DATE(YEAR(S824),MONTH(S824),DAY(S824))&lt;=$S$2),INDEX(Potentials!$A$1:$O$1000,MATCH(R824,Potentials!$A$1:$A$1000,0),MATCH("Groupe",Potentials!$A$1:$O$1,0))=$A$2,LEFT(R824,3)="PRA"),1,0))))</f>
      </c>
      <c r="U824" s="47" t="str">
        <f>IF(T824&lt;&gt;0,SUM($T$4:T824),0)</f>
      </c>
      <c r="V824" s="1"/>
      <c r="W824" s="17"/>
      <c r="Y824" t="str">
        <f>Projects!A822</f>
      </c>
      <c r="Z824" s="1" t="str">
        <f>Projects!I822</f>
      </c>
      <c r="AA824" s="47" t="str">
        <f>IF($A$2="Tous",
IF(AND($Y$2=0,$Z$2=0,DATE(YEAR(Z824),MONTH(Z824),DAY(Z824))&gt;=$O$6,(DATE(YEAR(Z824),MONTH(Z824),DAY(Z824))&lt;=$O$3)),1,
IF(AND($Y$2&lt;&gt;0,$Z$2&lt;&gt;0,DATE(YEAR(Z824),MONTH(Z824),DAY(Z824))&gt;=$Y$2,(DATE(YEAR(Z824),MONTH(Z824),DAY(Z824))&lt;=$Z$2)),1,0)),
IF(AND($Y$2=0,$Z$2=0,DATE(YEAR(Z824),MONTH(Z824),DAY(Z824))&gt;=$O$6,(DATE(YEAR(Z824),MONTH(Z824),DAY(Z824))&lt;=$O$3),INDEX(Projects!$A$1:$O$1000,MATCH(Y824,Projects!$A$1:$A$1000,0),MATCH("Groupe",Projects!$A$1:$O$1,0))=$A$2),1,
IF(AND($Y$2&lt;&gt;0,$Z$2&lt;&gt;0,DATE(YEAR(Z824),MONTH(Z824),DAY(Z824))&gt;=$Y$2,(DATE(YEAR(Z824),MONTH(Z824),DAY(Z824))&lt;=$Z$2),INDEX(Projects!$A$1:$O$1000,MATCH(Y824,Projects!$A$1:$A$1000,0),MATCH("Groupe",Projects!$A$1:$O$1,0))=$A$2),1,0)))</f>
      </c>
      <c r="AB824" s="47" t="str">
        <f>IF(AA824&lt;&gt;0,SUM($AA$4:AA824),0)</f>
      </c>
      <c r="AC824" s="1"/>
      <c r="AD824" s="17"/>
      <c r="AF824" t="str">
        <f>Projects!A822</f>
      </c>
      <c r="AG824" s="1" t="str">
        <f>Projects!D822</f>
      </c>
      <c r="AH824" s="47" t="str">
        <f>IF($A$2="Tous",
IF(AND($AF$2=0,$AG$2=0,DATE(YEAR(AG824),MONTH(AG824),DAY(AG824))&gt;=$O$6,(DATE(YEAR(AG824),MONTH(AG824),DAY(AG824))&lt;=$O$3)),1,
IF(AND($AF$2&lt;&gt;0,$AG$2&lt;&gt;0,DATE(YEAR(AG824),MONTH(AG824),DAY(AG824))&gt;=$AF$2,(DATE(YEAR(AG824),MONTH(AG824),DAY(AG824))&lt;=$AG$2)),1,0)),
IF(AND($AF$2=0,$AG$2=0,DATE(YEAR(AG824),MONTH(AG824),DAY(AG824))&gt;=$O$6,(DATE(YEAR(AG824),MONTH(AG824),DAY(AG824))&lt;=$O$3),INDEX(Projects!$A$1:$O$1000,MATCH(AF824,Projects!$A$1:$A$1000,0),MATCH("Groupe",Projects!$A$1:$O$1,0))=$A$2),1,
IF(AND($AF$2&lt;&gt;0,$AG$2&lt;&gt;0,DATE(YEAR(AG824),MONTH(AG824),DAY(AG824))&gt;=$AF$2,(DATE(YEAR(AG824),MONTH(AG824),DAY(AG824))&lt;=$AG$2),INDEX(Projects!$A$1:$O$1000,MATCH(AF824,Projects!$A$1:$A$1000,0),MATCH("Groupe",Projects!$A$1:$O$1,0))=$A$2),1,0)))</f>
      </c>
      <c r="AI824" s="47" t="str">
        <f>IF(AH824&lt;&gt;0,SUM($AH$4:AH824),0)</f>
      </c>
      <c r="AJ824" s="1"/>
      <c r="AK824" s="17"/>
      <c r="AM824" t="str">
        <f>Potentials!A822</f>
      </c>
      <c r="AN824" s="1" t="str">
        <f>Potentials!L822</f>
      </c>
      <c r="AO824" s="47" t="str">
        <f>IF(INDEX(Potentials!$A$1:$O$1000,MATCH(R824,Potentials!$A$1:$A$1000,0),MATCH("Origine setup",Potentials!$A$1:$O$1,0))&lt;&gt;"",0,
IF($A$2="Tous",
IF(AND($AM$2=0,$AN$2=0,DATE(YEAR(AN824),MONTH(AN824),DAY(AN824))&gt;=$O$6,(DATE(YEAR(AN824),MONTH(AN824),DAY(AN824))&lt;=$O$3),INDEX(Potentials!$A$1:$O$10000,MATCH(AM824,Potentials!$A$1:$A$1000,0),MATCH("Statut",Potentials!$A$1:$O$1,0))="9 -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IF(AND($AM$2&lt;&gt;0,$AN$2&lt;&gt;0,DATE(YEAR(AN824),MONTH(AN824),DAY(AN824))&gt;=$AM$2,(DATE(YEAR(AN824),MONTH(AN824),DAY(AN824))&lt;=$AN$2),INDEX(Potentials!$A$1:$O$10000,MATCH(AM824,Potentials!$A$1:$A$1000,0),MATCH("Statut",Potentials!$A$1:$O$1,0))="9 - Perdu"),1,0)),
IF(AND($AM$2=0,$AN$2=0,DATE(YEAR(AN824),MONTH(AN824),DAY(AN824))&gt;=$O$6,(DATE(YEAR(AN824),MONTH(AN824),DAY(AN824))&lt;=$O$3),INDEX(Potentials!$A$1:$O$1000,MATCH(AM824,Potentials!$A$1:$A$1000,0),MATCH("Groupe",Potentials!$A$1:$O$1,0))=$A$2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,MATCH(AM824,Potentials!$A$1:$A$1000,0),MATCH("Groupe",Potentials!$A$1:$O$1,0))=$A$2,INDEX(Potentials!$A$1:$O$10000,MATCH(AM824,Potentials!$A$1:$A$1000,0),MATCH("Statut",Potentials!$A$1:$O$1,0))="9 - Perdu"),1,0))))</f>
      </c>
      <c r="AP824" s="47" t="str">
        <f>IF(AO824&lt;&gt;0,SUM($AO$4:AO824),0)</f>
      </c>
      <c r="AQ824" s="1"/>
      <c r="AR824" s="17"/>
      <c r="AT824" t="str">
        <f>IF(COUNTIF($AT$4:AT823,Potentials!B822)&gt;0,"",Potentials!B822)</f>
      </c>
      <c r="AU824" s="2" t="str">
        <f t="array" ref="AU824" aca="1" ca="1">IF($A$2="Tous",SUMPRODUCT((Potentials!$F$2:$F$2000)*(Potentials!$B$2:$B$2000=AT824)*(Potentials!$E$2:$E$2000&lt;&gt;"8 - Gagne")*(Potentials!$E$2:$E$2000&lt;&gt;"9 - Perdu")*(Potentials!$E$2:$E$2000&lt;&gt;"10 - Gele"))
+SUMPRODUCT((Potentials!$F$2:$F$2000=0)*(Potentials!$B$2:$B$2000=AT824)*(Potentials!$D$2:$D$2000)*(Potentials!$E$2:$E$2000&lt;&gt;"8 - Gagne")*(Potentials!$E$2:$E$2000&lt;&gt;"9 - Perdu")*(Potentials!$E$2:$E$2000&lt;&gt;"10 - Gele")),
SUMPRODUCT((Potentials!$F$2:$F$2000)*(Potentials!$B$2:$B$2000=AT824)*(Potentials!$E$2:$E$2000&lt;&gt;"8 - Gagne")*(Potentials!$E$2:$E$2000&lt;&gt;"9 - Perdu")*(Potentials!$E$2:$E$2000&lt;&gt;"10 - Gele")*(Potentials!$O$2:$O$2000=$A$2))
+SUMPRODUCT((Potentials!$F$2:$F$2000=0)*(Potentials!$B$2:$B$2000=AT824)*(Potentials!$D$2:$D$2000)*(Potentials!$E$2:$E$2000&lt;&gt;"8 - Gagne")*(Potentials!$E$2:$E$2000&lt;&gt;"9 - Perdu")*(Potentials!$E$2:$E$2000&lt;&gt;"10 - Gele")*(Potentials!$O$2:$O$2000=$A$2)))</f>
      </c>
      <c r="BA824" t="str">
        <f>Potentials!A822</f>
      </c>
      <c r="BB824" s="2" t="str">
        <f t="array" ref="BB824" aca="1" ca="1">IF($A$2="Tous",SUMPRODUCT((Potentials!$F$2:$F$2000)*(Potentials!$A$2:$A$2000=BA824)*(Potentials!$E$2:$E$2000&lt;&gt;"8 - Gagne")*(Potentials!$E$2:$E$2000&lt;&gt;"9 - Perdu")*(Potentials!$E$2:$E$2000&lt;&gt;"10 - Gele"))
+SUMPRODUCT((Potentials!$F$2:$F$2000=0)*(Potentials!$A$2:$A$2000=BA824)*(Potentials!$D$2:$D$2000)*(Potentials!$E$2:$E$2000&lt;&gt;"8 - Gagne")*(Potentials!$E$2:$E$2000&lt;&gt;"9 - Perdu")*(Potentials!$E$2:$E$2000&lt;&gt;"10 - Gele")),
SUMPRODUCT((Potentials!$F$2:$F$2000)*(Potentials!$A$2:$A$2000=BA824)*(Potentials!$E$2:$E$2000&lt;&gt;"8 - Gagne")*(Potentials!$E$2:$E$2000&lt;&gt;"9 - Perdu")*(Potentials!$E$2:$E$2000&lt;&gt;"10 - Gele")*(Potentials!$O$2:$O$2000=$A$2))
+SUMPRODUCT((Potentials!$F$2:$F$2000=0)*(Potentials!$A$2:$A$2000=BA824)*(Potentials!$D$2:$D$2000)*(Potentials!$E$2:$E$2000&lt;&gt;"8 - Gagne")*(Potentials!$E$2:$E$2000&lt;&gt;"9 - Perdu")*(Potentials!$E$2:$E$2000&lt;&gt;"10 - Gele")*(Potentials!$O$2:$O$2000=$A$2)))</f>
      </c>
    </row>
    <row r="825" spans="1:113">
      <c r="R825" t="str">
        <f>Potentials!A823</f>
      </c>
      <c r="S825" s="1" t="str">
        <f>Potentials!M823</f>
      </c>
      <c r="T825" s="47" t="str">
        <f>IF(INDEX(Potentials!$A$1:$O$1000,MATCH(R825,Potentials!$A$1:$A$1000,0),MATCH("Origine setup",Potentials!$A$1:$O$1,0))&lt;&gt;"",0,
IF($A$2="Tous",
IF(AND($R$2=0,$S$2=0,DATE(YEAR(S825),MONTH(S825),DAY(S825))&gt;=$O$6,(DATE(YEAR(S825),MONTH(S825),DAY(S825))&lt;=$O$3),LEFT(R825,3)="PRA"),1,
IF(AND($R$2&lt;&gt;0,$S$2&lt;&gt;0,DATE(YEAR(S825),MONTH(S825),DAY(S825))&gt;=$R$2,(DATE(YEAR(S825),MONTH(S825),DAY(S825))&lt;=$S$2),LEFT(R825,3)="PRA"),1,0)),
IF(AND($R$2=0,$S$2=0,DATE(YEAR(S825),MONTH(S825),DAY(S825))&gt;=$O$6,(DATE(YEAR(S825),MONTH(S825),DAY(S825))&lt;=$O$3),INDEX(Potentials!$A$1:$O$1000,MATCH(R825,Potentials!$A$1:$A$1000,0),MATCH("Groupe",Potentials!$A$1:$O$1,0))=$A$2,LEFT(R825,3)="PRA"),1,
IF(AND($R$2&lt;&gt;0,$S$2&lt;&gt;0,DATE(YEAR(S825),MONTH(S825),DAY(S825))&gt;=$R$2,(DATE(YEAR(S825),MONTH(S825),DAY(S825))&lt;=$S$2),INDEX(Potentials!$A$1:$O$1000,MATCH(R825,Potentials!$A$1:$A$1000,0),MATCH("Groupe",Potentials!$A$1:$O$1,0))=$A$2,LEFT(R825,3)="PRA"),1,0))))</f>
      </c>
      <c r="U825" s="47" t="str">
        <f>IF(T825&lt;&gt;0,SUM($T$4:T825),0)</f>
      </c>
      <c r="V825" s="1"/>
      <c r="W825" s="17"/>
      <c r="Y825" t="str">
        <f>Projects!A823</f>
      </c>
      <c r="Z825" s="1" t="str">
        <f>Projects!I823</f>
      </c>
      <c r="AA825" s="47" t="str">
        <f>IF($A$2="Tous",
IF(AND($Y$2=0,$Z$2=0,DATE(YEAR(Z825),MONTH(Z825),DAY(Z825))&gt;=$O$6,(DATE(YEAR(Z825),MONTH(Z825),DAY(Z825))&lt;=$O$3)),1,
IF(AND($Y$2&lt;&gt;0,$Z$2&lt;&gt;0,DATE(YEAR(Z825),MONTH(Z825),DAY(Z825))&gt;=$Y$2,(DATE(YEAR(Z825),MONTH(Z825),DAY(Z825))&lt;=$Z$2)),1,0)),
IF(AND($Y$2=0,$Z$2=0,DATE(YEAR(Z825),MONTH(Z825),DAY(Z825))&gt;=$O$6,(DATE(YEAR(Z825),MONTH(Z825),DAY(Z825))&lt;=$O$3),INDEX(Projects!$A$1:$O$1000,MATCH(Y825,Projects!$A$1:$A$1000,0),MATCH("Groupe",Projects!$A$1:$O$1,0))=$A$2),1,
IF(AND($Y$2&lt;&gt;0,$Z$2&lt;&gt;0,DATE(YEAR(Z825),MONTH(Z825),DAY(Z825))&gt;=$Y$2,(DATE(YEAR(Z825),MONTH(Z825),DAY(Z825))&lt;=$Z$2),INDEX(Projects!$A$1:$O$1000,MATCH(Y825,Projects!$A$1:$A$1000,0),MATCH("Groupe",Projects!$A$1:$O$1,0))=$A$2),1,0)))</f>
      </c>
      <c r="AB825" s="47" t="str">
        <f>IF(AA825&lt;&gt;0,SUM($AA$4:AA825),0)</f>
      </c>
      <c r="AC825" s="1"/>
      <c r="AD825" s="17"/>
      <c r="AF825" t="str">
        <f>Projects!A823</f>
      </c>
      <c r="AG825" s="1" t="str">
        <f>Projects!D823</f>
      </c>
      <c r="AH825" s="47" t="str">
        <f>IF($A$2="Tous",
IF(AND($AF$2=0,$AG$2=0,DATE(YEAR(AG825),MONTH(AG825),DAY(AG825))&gt;=$O$6,(DATE(YEAR(AG825),MONTH(AG825),DAY(AG825))&lt;=$O$3)),1,
IF(AND($AF$2&lt;&gt;0,$AG$2&lt;&gt;0,DATE(YEAR(AG825),MONTH(AG825),DAY(AG825))&gt;=$AF$2,(DATE(YEAR(AG825),MONTH(AG825),DAY(AG825))&lt;=$AG$2)),1,0)),
IF(AND($AF$2=0,$AG$2=0,DATE(YEAR(AG825),MONTH(AG825),DAY(AG825))&gt;=$O$6,(DATE(YEAR(AG825),MONTH(AG825),DAY(AG825))&lt;=$O$3),INDEX(Projects!$A$1:$O$1000,MATCH(AF825,Projects!$A$1:$A$1000,0),MATCH("Groupe",Projects!$A$1:$O$1,0))=$A$2),1,
IF(AND($AF$2&lt;&gt;0,$AG$2&lt;&gt;0,DATE(YEAR(AG825),MONTH(AG825),DAY(AG825))&gt;=$AF$2,(DATE(YEAR(AG825),MONTH(AG825),DAY(AG825))&lt;=$AG$2),INDEX(Projects!$A$1:$O$1000,MATCH(AF825,Projects!$A$1:$A$1000,0),MATCH("Groupe",Projects!$A$1:$O$1,0))=$A$2),1,0)))</f>
      </c>
      <c r="AI825" s="47" t="str">
        <f>IF(AH825&lt;&gt;0,SUM($AH$4:AH825),0)</f>
      </c>
      <c r="AJ825" s="1"/>
      <c r="AK825" s="17"/>
      <c r="AM825" t="str">
        <f>Potentials!A823</f>
      </c>
      <c r="AN825" s="1" t="str">
        <f>Potentials!L823</f>
      </c>
      <c r="AO825" s="47" t="str">
        <f>IF(INDEX(Potentials!$A$1:$O$1000,MATCH(R825,Potentials!$A$1:$A$1000,0),MATCH("Origine setup",Potentials!$A$1:$O$1,0))&lt;&gt;"",0,
IF($A$2="Tous",
IF(AND($AM$2=0,$AN$2=0,DATE(YEAR(AN825),MONTH(AN825),DAY(AN825))&gt;=$O$6,(DATE(YEAR(AN825),MONTH(AN825),DAY(AN825))&lt;=$O$3),INDEX(Potentials!$A$1:$O$10000,MATCH(AM825,Potentials!$A$1:$A$1000,0),MATCH("Statut",Potentials!$A$1:$O$1,0))="9 -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IF(AND($AM$2&lt;&gt;0,$AN$2&lt;&gt;0,DATE(YEAR(AN825),MONTH(AN825),DAY(AN825))&gt;=$AM$2,(DATE(YEAR(AN825),MONTH(AN825),DAY(AN825))&lt;=$AN$2),INDEX(Potentials!$A$1:$O$10000,MATCH(AM825,Potentials!$A$1:$A$1000,0),MATCH("Statut",Potentials!$A$1:$O$1,0))="9 - Perdu"),1,0)),
IF(AND($AM$2=0,$AN$2=0,DATE(YEAR(AN825),MONTH(AN825),DAY(AN825))&gt;=$O$6,(DATE(YEAR(AN825),MONTH(AN825),DAY(AN825))&lt;=$O$3),INDEX(Potentials!$A$1:$O$1000,MATCH(AM825,Potentials!$A$1:$A$1000,0),MATCH("Groupe",Potentials!$A$1:$O$1,0))=$A$2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,MATCH(AM825,Potentials!$A$1:$A$1000,0),MATCH("Groupe",Potentials!$A$1:$O$1,0))=$A$2,INDEX(Potentials!$A$1:$O$10000,MATCH(AM825,Potentials!$A$1:$A$1000,0),MATCH("Statut",Potentials!$A$1:$O$1,0))="9 - Perdu"),1,0))))</f>
      </c>
      <c r="AP825" s="47" t="str">
        <f>IF(AO825&lt;&gt;0,SUM($AO$4:AO825),0)</f>
      </c>
      <c r="AQ825" s="1"/>
      <c r="AR825" s="17"/>
      <c r="AT825" t="str">
        <f>IF(COUNTIF($AT$4:AT824,Potentials!B823)&gt;0,"",Potentials!B823)</f>
      </c>
      <c r="AU825" s="2" t="str">
        <f t="array" ref="AU825" aca="1" ca="1">IF($A$2="Tous",SUMPRODUCT((Potentials!$F$2:$F$2000)*(Potentials!$B$2:$B$2000=AT825)*(Potentials!$E$2:$E$2000&lt;&gt;"8 - Gagne")*(Potentials!$E$2:$E$2000&lt;&gt;"9 - Perdu")*(Potentials!$E$2:$E$2000&lt;&gt;"10 - Gele"))
+SUMPRODUCT((Potentials!$F$2:$F$2000=0)*(Potentials!$B$2:$B$2000=AT825)*(Potentials!$D$2:$D$2000)*(Potentials!$E$2:$E$2000&lt;&gt;"8 - Gagne")*(Potentials!$E$2:$E$2000&lt;&gt;"9 - Perdu")*(Potentials!$E$2:$E$2000&lt;&gt;"10 - Gele")),
SUMPRODUCT((Potentials!$F$2:$F$2000)*(Potentials!$B$2:$B$2000=AT825)*(Potentials!$E$2:$E$2000&lt;&gt;"8 - Gagne")*(Potentials!$E$2:$E$2000&lt;&gt;"9 - Perdu")*(Potentials!$E$2:$E$2000&lt;&gt;"10 - Gele")*(Potentials!$O$2:$O$2000=$A$2))
+SUMPRODUCT((Potentials!$F$2:$F$2000=0)*(Potentials!$B$2:$B$2000=AT825)*(Potentials!$D$2:$D$2000)*(Potentials!$E$2:$E$2000&lt;&gt;"8 - Gagne")*(Potentials!$E$2:$E$2000&lt;&gt;"9 - Perdu")*(Potentials!$E$2:$E$2000&lt;&gt;"10 - Gele")*(Potentials!$O$2:$O$2000=$A$2)))</f>
      </c>
      <c r="BA825" t="str">
        <f>Potentials!A823</f>
      </c>
      <c r="BB825" s="2" t="str">
        <f t="array" ref="BB825" aca="1" ca="1">IF($A$2="Tous",SUMPRODUCT((Potentials!$F$2:$F$2000)*(Potentials!$A$2:$A$2000=BA825)*(Potentials!$E$2:$E$2000&lt;&gt;"8 - Gagne")*(Potentials!$E$2:$E$2000&lt;&gt;"9 - Perdu")*(Potentials!$E$2:$E$2000&lt;&gt;"10 - Gele"))
+SUMPRODUCT((Potentials!$F$2:$F$2000=0)*(Potentials!$A$2:$A$2000=BA825)*(Potentials!$D$2:$D$2000)*(Potentials!$E$2:$E$2000&lt;&gt;"8 - Gagne")*(Potentials!$E$2:$E$2000&lt;&gt;"9 - Perdu")*(Potentials!$E$2:$E$2000&lt;&gt;"10 - Gele")),
SUMPRODUCT((Potentials!$F$2:$F$2000)*(Potentials!$A$2:$A$2000=BA825)*(Potentials!$E$2:$E$2000&lt;&gt;"8 - Gagne")*(Potentials!$E$2:$E$2000&lt;&gt;"9 - Perdu")*(Potentials!$E$2:$E$2000&lt;&gt;"10 - Gele")*(Potentials!$O$2:$O$2000=$A$2))
+SUMPRODUCT((Potentials!$F$2:$F$2000=0)*(Potentials!$A$2:$A$2000=BA825)*(Potentials!$D$2:$D$2000)*(Potentials!$E$2:$E$2000&lt;&gt;"8 - Gagne")*(Potentials!$E$2:$E$2000&lt;&gt;"9 - Perdu")*(Potentials!$E$2:$E$2000&lt;&gt;"10 - Gele")*(Potentials!$O$2:$O$2000=$A$2)))</f>
      </c>
    </row>
    <row r="826" spans="1:113">
      <c r="R826" t="str">
        <f>Potentials!A824</f>
      </c>
      <c r="S826" s="1" t="str">
        <f>Potentials!M824</f>
      </c>
      <c r="T826" s="47" t="str">
        <f>IF(INDEX(Potentials!$A$1:$O$1000,MATCH(R826,Potentials!$A$1:$A$1000,0),MATCH("Origine setup",Potentials!$A$1:$O$1,0))&lt;&gt;"",0,
IF($A$2="Tous",
IF(AND($R$2=0,$S$2=0,DATE(YEAR(S826),MONTH(S826),DAY(S826))&gt;=$O$6,(DATE(YEAR(S826),MONTH(S826),DAY(S826))&lt;=$O$3),LEFT(R826,3)="PRA"),1,
IF(AND($R$2&lt;&gt;0,$S$2&lt;&gt;0,DATE(YEAR(S826),MONTH(S826),DAY(S826))&gt;=$R$2,(DATE(YEAR(S826),MONTH(S826),DAY(S826))&lt;=$S$2),LEFT(R826,3)="PRA"),1,0)),
IF(AND($R$2=0,$S$2=0,DATE(YEAR(S826),MONTH(S826),DAY(S826))&gt;=$O$6,(DATE(YEAR(S826),MONTH(S826),DAY(S826))&lt;=$O$3),INDEX(Potentials!$A$1:$O$1000,MATCH(R826,Potentials!$A$1:$A$1000,0),MATCH("Groupe",Potentials!$A$1:$O$1,0))=$A$2,LEFT(R826,3)="PRA"),1,
IF(AND($R$2&lt;&gt;0,$S$2&lt;&gt;0,DATE(YEAR(S826),MONTH(S826),DAY(S826))&gt;=$R$2,(DATE(YEAR(S826),MONTH(S826),DAY(S826))&lt;=$S$2),INDEX(Potentials!$A$1:$O$1000,MATCH(R826,Potentials!$A$1:$A$1000,0),MATCH("Groupe",Potentials!$A$1:$O$1,0))=$A$2,LEFT(R826,3)="PRA"),1,0))))</f>
      </c>
      <c r="U826" s="47" t="str">
        <f>IF(T826&lt;&gt;0,SUM($T$4:T826),0)</f>
      </c>
      <c r="V826" s="1"/>
      <c r="W826" s="17"/>
      <c r="Y826" t="str">
        <f>Projects!A824</f>
      </c>
      <c r="Z826" s="1" t="str">
        <f>Projects!I824</f>
      </c>
      <c r="AA826" s="47" t="str">
        <f>IF($A$2="Tous",
IF(AND($Y$2=0,$Z$2=0,DATE(YEAR(Z826),MONTH(Z826),DAY(Z826))&gt;=$O$6,(DATE(YEAR(Z826),MONTH(Z826),DAY(Z826))&lt;=$O$3)),1,
IF(AND($Y$2&lt;&gt;0,$Z$2&lt;&gt;0,DATE(YEAR(Z826),MONTH(Z826),DAY(Z826))&gt;=$Y$2,(DATE(YEAR(Z826),MONTH(Z826),DAY(Z826))&lt;=$Z$2)),1,0)),
IF(AND($Y$2=0,$Z$2=0,DATE(YEAR(Z826),MONTH(Z826),DAY(Z826))&gt;=$O$6,(DATE(YEAR(Z826),MONTH(Z826),DAY(Z826))&lt;=$O$3),INDEX(Projects!$A$1:$O$1000,MATCH(Y826,Projects!$A$1:$A$1000,0),MATCH("Groupe",Projects!$A$1:$O$1,0))=$A$2),1,
IF(AND($Y$2&lt;&gt;0,$Z$2&lt;&gt;0,DATE(YEAR(Z826),MONTH(Z826),DAY(Z826))&gt;=$Y$2,(DATE(YEAR(Z826),MONTH(Z826),DAY(Z826))&lt;=$Z$2),INDEX(Projects!$A$1:$O$1000,MATCH(Y826,Projects!$A$1:$A$1000,0),MATCH("Groupe",Projects!$A$1:$O$1,0))=$A$2),1,0)))</f>
      </c>
      <c r="AB826" s="47" t="str">
        <f>IF(AA826&lt;&gt;0,SUM($AA$4:AA826),0)</f>
      </c>
      <c r="AC826" s="1"/>
      <c r="AD826" s="17"/>
      <c r="AF826" t="str">
        <f>Projects!A824</f>
      </c>
      <c r="AG826" s="1" t="str">
        <f>Projects!D824</f>
      </c>
      <c r="AH826" s="47" t="str">
        <f>IF($A$2="Tous",
IF(AND($AF$2=0,$AG$2=0,DATE(YEAR(AG826),MONTH(AG826),DAY(AG826))&gt;=$O$6,(DATE(YEAR(AG826),MONTH(AG826),DAY(AG826))&lt;=$O$3)),1,
IF(AND($AF$2&lt;&gt;0,$AG$2&lt;&gt;0,DATE(YEAR(AG826),MONTH(AG826),DAY(AG826))&gt;=$AF$2,(DATE(YEAR(AG826),MONTH(AG826),DAY(AG826))&lt;=$AG$2)),1,0)),
IF(AND($AF$2=0,$AG$2=0,DATE(YEAR(AG826),MONTH(AG826),DAY(AG826))&gt;=$O$6,(DATE(YEAR(AG826),MONTH(AG826),DAY(AG826))&lt;=$O$3),INDEX(Projects!$A$1:$O$1000,MATCH(AF826,Projects!$A$1:$A$1000,0),MATCH("Groupe",Projects!$A$1:$O$1,0))=$A$2),1,
IF(AND($AF$2&lt;&gt;0,$AG$2&lt;&gt;0,DATE(YEAR(AG826),MONTH(AG826),DAY(AG826))&gt;=$AF$2,(DATE(YEAR(AG826),MONTH(AG826),DAY(AG826))&lt;=$AG$2),INDEX(Projects!$A$1:$O$1000,MATCH(AF826,Projects!$A$1:$A$1000,0),MATCH("Groupe",Projects!$A$1:$O$1,0))=$A$2),1,0)))</f>
      </c>
      <c r="AI826" s="47" t="str">
        <f>IF(AH826&lt;&gt;0,SUM($AH$4:AH826),0)</f>
      </c>
      <c r="AJ826" s="1"/>
      <c r="AK826" s="17"/>
      <c r="AM826" t="str">
        <f>Potentials!A824</f>
      </c>
      <c r="AN826" s="1" t="str">
        <f>Potentials!L824</f>
      </c>
      <c r="AO826" s="47" t="str">
        <f>IF(INDEX(Potentials!$A$1:$O$1000,MATCH(R826,Potentials!$A$1:$A$1000,0),MATCH("Origine setup",Potentials!$A$1:$O$1,0))&lt;&gt;"",0,
IF($A$2="Tous",
IF(AND($AM$2=0,$AN$2=0,DATE(YEAR(AN826),MONTH(AN826),DAY(AN826))&gt;=$O$6,(DATE(YEAR(AN826),MONTH(AN826),DAY(AN826))&lt;=$O$3),INDEX(Potentials!$A$1:$O$10000,MATCH(AM826,Potentials!$A$1:$A$1000,0),MATCH("Statut",Potentials!$A$1:$O$1,0))="9 -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IF(AND($AM$2&lt;&gt;0,$AN$2&lt;&gt;0,DATE(YEAR(AN826),MONTH(AN826),DAY(AN826))&gt;=$AM$2,(DATE(YEAR(AN826),MONTH(AN826),DAY(AN826))&lt;=$AN$2),INDEX(Potentials!$A$1:$O$10000,MATCH(AM826,Potentials!$A$1:$A$1000,0),MATCH("Statut",Potentials!$A$1:$O$1,0))="9 - Perdu"),1,0)),
IF(AND($AM$2=0,$AN$2=0,DATE(YEAR(AN826),MONTH(AN826),DAY(AN826))&gt;=$O$6,(DATE(YEAR(AN826),MONTH(AN826),DAY(AN826))&lt;=$O$3),INDEX(Potentials!$A$1:$O$1000,MATCH(AM826,Potentials!$A$1:$A$1000,0),MATCH("Groupe",Potentials!$A$1:$O$1,0))=$A$2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,MATCH(AM826,Potentials!$A$1:$A$1000,0),MATCH("Groupe",Potentials!$A$1:$O$1,0))=$A$2,INDEX(Potentials!$A$1:$O$10000,MATCH(AM826,Potentials!$A$1:$A$1000,0),MATCH("Statut",Potentials!$A$1:$O$1,0))="9 - Perdu"),1,0))))</f>
      </c>
      <c r="AP826" s="47" t="str">
        <f>IF(AO826&lt;&gt;0,SUM($AO$4:AO826),0)</f>
      </c>
      <c r="AQ826" s="1"/>
      <c r="AR826" s="17"/>
      <c r="AT826" t="str">
        <f>IF(COUNTIF($AT$4:AT825,Potentials!B824)&gt;0,"",Potentials!B824)</f>
      </c>
      <c r="AU826" s="2" t="str">
        <f t="array" ref="AU826" aca="1" ca="1">IF($A$2="Tous",SUMPRODUCT((Potentials!$F$2:$F$2000)*(Potentials!$B$2:$B$2000=AT826)*(Potentials!$E$2:$E$2000&lt;&gt;"8 - Gagne")*(Potentials!$E$2:$E$2000&lt;&gt;"9 - Perdu")*(Potentials!$E$2:$E$2000&lt;&gt;"10 - Gele"))
+SUMPRODUCT((Potentials!$F$2:$F$2000=0)*(Potentials!$B$2:$B$2000=AT826)*(Potentials!$D$2:$D$2000)*(Potentials!$E$2:$E$2000&lt;&gt;"8 - Gagne")*(Potentials!$E$2:$E$2000&lt;&gt;"9 - Perdu")*(Potentials!$E$2:$E$2000&lt;&gt;"10 - Gele")),
SUMPRODUCT((Potentials!$F$2:$F$2000)*(Potentials!$B$2:$B$2000=AT826)*(Potentials!$E$2:$E$2000&lt;&gt;"8 - Gagne")*(Potentials!$E$2:$E$2000&lt;&gt;"9 - Perdu")*(Potentials!$E$2:$E$2000&lt;&gt;"10 - Gele")*(Potentials!$O$2:$O$2000=$A$2))
+SUMPRODUCT((Potentials!$F$2:$F$2000=0)*(Potentials!$B$2:$B$2000=AT826)*(Potentials!$D$2:$D$2000)*(Potentials!$E$2:$E$2000&lt;&gt;"8 - Gagne")*(Potentials!$E$2:$E$2000&lt;&gt;"9 - Perdu")*(Potentials!$E$2:$E$2000&lt;&gt;"10 - Gele")*(Potentials!$O$2:$O$2000=$A$2)))</f>
      </c>
      <c r="BA826" t="str">
        <f>Potentials!A824</f>
      </c>
      <c r="BB826" s="2" t="str">
        <f t="array" ref="BB826" aca="1" ca="1">IF($A$2="Tous",SUMPRODUCT((Potentials!$F$2:$F$2000)*(Potentials!$A$2:$A$2000=BA826)*(Potentials!$E$2:$E$2000&lt;&gt;"8 - Gagne")*(Potentials!$E$2:$E$2000&lt;&gt;"9 - Perdu")*(Potentials!$E$2:$E$2000&lt;&gt;"10 - Gele"))
+SUMPRODUCT((Potentials!$F$2:$F$2000=0)*(Potentials!$A$2:$A$2000=BA826)*(Potentials!$D$2:$D$2000)*(Potentials!$E$2:$E$2000&lt;&gt;"8 - Gagne")*(Potentials!$E$2:$E$2000&lt;&gt;"9 - Perdu")*(Potentials!$E$2:$E$2000&lt;&gt;"10 - Gele")),
SUMPRODUCT((Potentials!$F$2:$F$2000)*(Potentials!$A$2:$A$2000=BA826)*(Potentials!$E$2:$E$2000&lt;&gt;"8 - Gagne")*(Potentials!$E$2:$E$2000&lt;&gt;"9 - Perdu")*(Potentials!$E$2:$E$2000&lt;&gt;"10 - Gele")*(Potentials!$O$2:$O$2000=$A$2))
+SUMPRODUCT((Potentials!$F$2:$F$2000=0)*(Potentials!$A$2:$A$2000=BA826)*(Potentials!$D$2:$D$2000)*(Potentials!$E$2:$E$2000&lt;&gt;"8 - Gagne")*(Potentials!$E$2:$E$2000&lt;&gt;"9 - Perdu")*(Potentials!$E$2:$E$2000&lt;&gt;"10 - Gele")*(Potentials!$O$2:$O$2000=$A$2)))</f>
      </c>
    </row>
    <row r="827" spans="1:113">
      <c r="R827" t="str">
        <f>Potentials!A825</f>
      </c>
      <c r="S827" s="1" t="str">
        <f>Potentials!M825</f>
      </c>
      <c r="T827" s="47" t="str">
        <f>IF(INDEX(Potentials!$A$1:$O$1000,MATCH(R827,Potentials!$A$1:$A$1000,0),MATCH("Origine setup",Potentials!$A$1:$O$1,0))&lt;&gt;"",0,
IF($A$2="Tous",
IF(AND($R$2=0,$S$2=0,DATE(YEAR(S827),MONTH(S827),DAY(S827))&gt;=$O$6,(DATE(YEAR(S827),MONTH(S827),DAY(S827))&lt;=$O$3),LEFT(R827,3)="PRA"),1,
IF(AND($R$2&lt;&gt;0,$S$2&lt;&gt;0,DATE(YEAR(S827),MONTH(S827),DAY(S827))&gt;=$R$2,(DATE(YEAR(S827),MONTH(S827),DAY(S827))&lt;=$S$2),LEFT(R827,3)="PRA"),1,0)),
IF(AND($R$2=0,$S$2=0,DATE(YEAR(S827),MONTH(S827),DAY(S827))&gt;=$O$6,(DATE(YEAR(S827),MONTH(S827),DAY(S827))&lt;=$O$3),INDEX(Potentials!$A$1:$O$1000,MATCH(R827,Potentials!$A$1:$A$1000,0),MATCH("Groupe",Potentials!$A$1:$O$1,0))=$A$2,LEFT(R827,3)="PRA"),1,
IF(AND($R$2&lt;&gt;0,$S$2&lt;&gt;0,DATE(YEAR(S827),MONTH(S827),DAY(S827))&gt;=$R$2,(DATE(YEAR(S827),MONTH(S827),DAY(S827))&lt;=$S$2),INDEX(Potentials!$A$1:$O$1000,MATCH(R827,Potentials!$A$1:$A$1000,0),MATCH("Groupe",Potentials!$A$1:$O$1,0))=$A$2,LEFT(R827,3)="PRA"),1,0))))</f>
      </c>
      <c r="U827" s="47" t="str">
        <f>IF(T827&lt;&gt;0,SUM($T$4:T827),0)</f>
      </c>
      <c r="V827" s="1"/>
      <c r="W827" s="17"/>
      <c r="Y827" t="str">
        <f>Projects!A825</f>
      </c>
      <c r="Z827" s="1" t="str">
        <f>Projects!I825</f>
      </c>
      <c r="AA827" s="47" t="str">
        <f>IF($A$2="Tous",
IF(AND($Y$2=0,$Z$2=0,DATE(YEAR(Z827),MONTH(Z827),DAY(Z827))&gt;=$O$6,(DATE(YEAR(Z827),MONTH(Z827),DAY(Z827))&lt;=$O$3)),1,
IF(AND($Y$2&lt;&gt;0,$Z$2&lt;&gt;0,DATE(YEAR(Z827),MONTH(Z827),DAY(Z827))&gt;=$Y$2,(DATE(YEAR(Z827),MONTH(Z827),DAY(Z827))&lt;=$Z$2)),1,0)),
IF(AND($Y$2=0,$Z$2=0,DATE(YEAR(Z827),MONTH(Z827),DAY(Z827))&gt;=$O$6,(DATE(YEAR(Z827),MONTH(Z827),DAY(Z827))&lt;=$O$3),INDEX(Projects!$A$1:$O$1000,MATCH(Y827,Projects!$A$1:$A$1000,0),MATCH("Groupe",Projects!$A$1:$O$1,0))=$A$2),1,
IF(AND($Y$2&lt;&gt;0,$Z$2&lt;&gt;0,DATE(YEAR(Z827),MONTH(Z827),DAY(Z827))&gt;=$Y$2,(DATE(YEAR(Z827),MONTH(Z827),DAY(Z827))&lt;=$Z$2),INDEX(Projects!$A$1:$O$1000,MATCH(Y827,Projects!$A$1:$A$1000,0),MATCH("Groupe",Projects!$A$1:$O$1,0))=$A$2),1,0)))</f>
      </c>
      <c r="AB827" s="47" t="str">
        <f>IF(AA827&lt;&gt;0,SUM($AA$4:AA827),0)</f>
      </c>
      <c r="AC827" s="1"/>
      <c r="AD827" s="17"/>
      <c r="AF827" t="str">
        <f>Projects!A825</f>
      </c>
      <c r="AG827" s="1" t="str">
        <f>Projects!D825</f>
      </c>
      <c r="AH827" s="47" t="str">
        <f>IF($A$2="Tous",
IF(AND($AF$2=0,$AG$2=0,DATE(YEAR(AG827),MONTH(AG827),DAY(AG827))&gt;=$O$6,(DATE(YEAR(AG827),MONTH(AG827),DAY(AG827))&lt;=$O$3)),1,
IF(AND($AF$2&lt;&gt;0,$AG$2&lt;&gt;0,DATE(YEAR(AG827),MONTH(AG827),DAY(AG827))&gt;=$AF$2,(DATE(YEAR(AG827),MONTH(AG827),DAY(AG827))&lt;=$AG$2)),1,0)),
IF(AND($AF$2=0,$AG$2=0,DATE(YEAR(AG827),MONTH(AG827),DAY(AG827))&gt;=$O$6,(DATE(YEAR(AG827),MONTH(AG827),DAY(AG827))&lt;=$O$3),INDEX(Projects!$A$1:$O$1000,MATCH(AF827,Projects!$A$1:$A$1000,0),MATCH("Groupe",Projects!$A$1:$O$1,0))=$A$2),1,
IF(AND($AF$2&lt;&gt;0,$AG$2&lt;&gt;0,DATE(YEAR(AG827),MONTH(AG827),DAY(AG827))&gt;=$AF$2,(DATE(YEAR(AG827),MONTH(AG827),DAY(AG827))&lt;=$AG$2),INDEX(Projects!$A$1:$O$1000,MATCH(AF827,Projects!$A$1:$A$1000,0),MATCH("Groupe",Projects!$A$1:$O$1,0))=$A$2),1,0)))</f>
      </c>
      <c r="AI827" s="47" t="str">
        <f>IF(AH827&lt;&gt;0,SUM($AH$4:AH827),0)</f>
      </c>
      <c r="AJ827" s="1"/>
      <c r="AK827" s="17"/>
      <c r="AM827" t="str">
        <f>Potentials!A825</f>
      </c>
      <c r="AN827" s="1" t="str">
        <f>Potentials!L825</f>
      </c>
      <c r="AO827" s="47" t="str">
        <f>IF(INDEX(Potentials!$A$1:$O$1000,MATCH(R827,Potentials!$A$1:$A$1000,0),MATCH("Origine setup",Potentials!$A$1:$O$1,0))&lt;&gt;"",0,
IF($A$2="Tous",
IF(AND($AM$2=0,$AN$2=0,DATE(YEAR(AN827),MONTH(AN827),DAY(AN827))&gt;=$O$6,(DATE(YEAR(AN827),MONTH(AN827),DAY(AN827))&lt;=$O$3),INDEX(Potentials!$A$1:$O$10000,MATCH(AM827,Potentials!$A$1:$A$1000,0),MATCH("Statut",Potentials!$A$1:$O$1,0))="9 -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IF(AND($AM$2&lt;&gt;0,$AN$2&lt;&gt;0,DATE(YEAR(AN827),MONTH(AN827),DAY(AN827))&gt;=$AM$2,(DATE(YEAR(AN827),MONTH(AN827),DAY(AN827))&lt;=$AN$2),INDEX(Potentials!$A$1:$O$10000,MATCH(AM827,Potentials!$A$1:$A$1000,0),MATCH("Statut",Potentials!$A$1:$O$1,0))="9 - Perdu"),1,0)),
IF(AND($AM$2=0,$AN$2=0,DATE(YEAR(AN827),MONTH(AN827),DAY(AN827))&gt;=$O$6,(DATE(YEAR(AN827),MONTH(AN827),DAY(AN827))&lt;=$O$3),INDEX(Potentials!$A$1:$O$1000,MATCH(AM827,Potentials!$A$1:$A$1000,0),MATCH("Groupe",Potentials!$A$1:$O$1,0))=$A$2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,MATCH(AM827,Potentials!$A$1:$A$1000,0),MATCH("Groupe",Potentials!$A$1:$O$1,0))=$A$2,INDEX(Potentials!$A$1:$O$10000,MATCH(AM827,Potentials!$A$1:$A$1000,0),MATCH("Statut",Potentials!$A$1:$O$1,0))="9 - Perdu"),1,0))))</f>
      </c>
      <c r="AP827" s="47" t="str">
        <f>IF(AO827&lt;&gt;0,SUM($AO$4:AO827),0)</f>
      </c>
      <c r="AQ827" s="1"/>
      <c r="AR827" s="17"/>
      <c r="AT827" t="str">
        <f>IF(COUNTIF($AT$4:AT826,Potentials!B825)&gt;0,"",Potentials!B825)</f>
      </c>
      <c r="AU827" s="2" t="str">
        <f t="array" ref="AU827" aca="1" ca="1">IF($A$2="Tous",SUMPRODUCT((Potentials!$F$2:$F$2000)*(Potentials!$B$2:$B$2000=AT827)*(Potentials!$E$2:$E$2000&lt;&gt;"8 - Gagne")*(Potentials!$E$2:$E$2000&lt;&gt;"9 - Perdu")*(Potentials!$E$2:$E$2000&lt;&gt;"10 - Gele"))
+SUMPRODUCT((Potentials!$F$2:$F$2000=0)*(Potentials!$B$2:$B$2000=AT827)*(Potentials!$D$2:$D$2000)*(Potentials!$E$2:$E$2000&lt;&gt;"8 - Gagne")*(Potentials!$E$2:$E$2000&lt;&gt;"9 - Perdu")*(Potentials!$E$2:$E$2000&lt;&gt;"10 - Gele")),
SUMPRODUCT((Potentials!$F$2:$F$2000)*(Potentials!$B$2:$B$2000=AT827)*(Potentials!$E$2:$E$2000&lt;&gt;"8 - Gagne")*(Potentials!$E$2:$E$2000&lt;&gt;"9 - Perdu")*(Potentials!$E$2:$E$2000&lt;&gt;"10 - Gele")*(Potentials!$O$2:$O$2000=$A$2))
+SUMPRODUCT((Potentials!$F$2:$F$2000=0)*(Potentials!$B$2:$B$2000=AT827)*(Potentials!$D$2:$D$2000)*(Potentials!$E$2:$E$2000&lt;&gt;"8 - Gagne")*(Potentials!$E$2:$E$2000&lt;&gt;"9 - Perdu")*(Potentials!$E$2:$E$2000&lt;&gt;"10 - Gele")*(Potentials!$O$2:$O$2000=$A$2)))</f>
      </c>
      <c r="BA827" t="str">
        <f>Potentials!A825</f>
      </c>
      <c r="BB827" s="2" t="str">
        <f t="array" ref="BB827" aca="1" ca="1">IF($A$2="Tous",SUMPRODUCT((Potentials!$F$2:$F$2000)*(Potentials!$A$2:$A$2000=BA827)*(Potentials!$E$2:$E$2000&lt;&gt;"8 - Gagne")*(Potentials!$E$2:$E$2000&lt;&gt;"9 - Perdu")*(Potentials!$E$2:$E$2000&lt;&gt;"10 - Gele"))
+SUMPRODUCT((Potentials!$F$2:$F$2000=0)*(Potentials!$A$2:$A$2000=BA827)*(Potentials!$D$2:$D$2000)*(Potentials!$E$2:$E$2000&lt;&gt;"8 - Gagne")*(Potentials!$E$2:$E$2000&lt;&gt;"9 - Perdu")*(Potentials!$E$2:$E$2000&lt;&gt;"10 - Gele")),
SUMPRODUCT((Potentials!$F$2:$F$2000)*(Potentials!$A$2:$A$2000=BA827)*(Potentials!$E$2:$E$2000&lt;&gt;"8 - Gagne")*(Potentials!$E$2:$E$2000&lt;&gt;"9 - Perdu")*(Potentials!$E$2:$E$2000&lt;&gt;"10 - Gele")*(Potentials!$O$2:$O$2000=$A$2))
+SUMPRODUCT((Potentials!$F$2:$F$2000=0)*(Potentials!$A$2:$A$2000=BA827)*(Potentials!$D$2:$D$2000)*(Potentials!$E$2:$E$2000&lt;&gt;"8 - Gagne")*(Potentials!$E$2:$E$2000&lt;&gt;"9 - Perdu")*(Potentials!$E$2:$E$2000&lt;&gt;"10 - Gele")*(Potentials!$O$2:$O$2000=$A$2)))</f>
      </c>
    </row>
    <row r="828" spans="1:113">
      <c r="R828" t="str">
        <f>Potentials!A826</f>
      </c>
      <c r="S828" s="1" t="str">
        <f>Potentials!M826</f>
      </c>
      <c r="T828" s="47" t="str">
        <f>IF(INDEX(Potentials!$A$1:$O$1000,MATCH(R828,Potentials!$A$1:$A$1000,0),MATCH("Origine setup",Potentials!$A$1:$O$1,0))&lt;&gt;"",0,
IF($A$2="Tous",
IF(AND($R$2=0,$S$2=0,DATE(YEAR(S828),MONTH(S828),DAY(S828))&gt;=$O$6,(DATE(YEAR(S828),MONTH(S828),DAY(S828))&lt;=$O$3),LEFT(R828,3)="PRA"),1,
IF(AND($R$2&lt;&gt;0,$S$2&lt;&gt;0,DATE(YEAR(S828),MONTH(S828),DAY(S828))&gt;=$R$2,(DATE(YEAR(S828),MONTH(S828),DAY(S828))&lt;=$S$2),LEFT(R828,3)="PRA"),1,0)),
IF(AND($R$2=0,$S$2=0,DATE(YEAR(S828),MONTH(S828),DAY(S828))&gt;=$O$6,(DATE(YEAR(S828),MONTH(S828),DAY(S828))&lt;=$O$3),INDEX(Potentials!$A$1:$O$1000,MATCH(R828,Potentials!$A$1:$A$1000,0),MATCH("Groupe",Potentials!$A$1:$O$1,0))=$A$2,LEFT(R828,3)="PRA"),1,
IF(AND($R$2&lt;&gt;0,$S$2&lt;&gt;0,DATE(YEAR(S828),MONTH(S828),DAY(S828))&gt;=$R$2,(DATE(YEAR(S828),MONTH(S828),DAY(S828))&lt;=$S$2),INDEX(Potentials!$A$1:$O$1000,MATCH(R828,Potentials!$A$1:$A$1000,0),MATCH("Groupe",Potentials!$A$1:$O$1,0))=$A$2,LEFT(R828,3)="PRA"),1,0))))</f>
      </c>
      <c r="U828" s="47" t="str">
        <f>IF(T828&lt;&gt;0,SUM($T$4:T828),0)</f>
      </c>
      <c r="V828" s="1"/>
      <c r="W828" s="17"/>
      <c r="Y828" t="str">
        <f>Projects!A826</f>
      </c>
      <c r="Z828" s="1" t="str">
        <f>Projects!I826</f>
      </c>
      <c r="AA828" s="47" t="str">
        <f>IF($A$2="Tous",
IF(AND($Y$2=0,$Z$2=0,DATE(YEAR(Z828),MONTH(Z828),DAY(Z828))&gt;=$O$6,(DATE(YEAR(Z828),MONTH(Z828),DAY(Z828))&lt;=$O$3)),1,
IF(AND($Y$2&lt;&gt;0,$Z$2&lt;&gt;0,DATE(YEAR(Z828),MONTH(Z828),DAY(Z828))&gt;=$Y$2,(DATE(YEAR(Z828),MONTH(Z828),DAY(Z828))&lt;=$Z$2)),1,0)),
IF(AND($Y$2=0,$Z$2=0,DATE(YEAR(Z828),MONTH(Z828),DAY(Z828))&gt;=$O$6,(DATE(YEAR(Z828),MONTH(Z828),DAY(Z828))&lt;=$O$3),INDEX(Projects!$A$1:$O$1000,MATCH(Y828,Projects!$A$1:$A$1000,0),MATCH("Groupe",Projects!$A$1:$O$1,0))=$A$2),1,
IF(AND($Y$2&lt;&gt;0,$Z$2&lt;&gt;0,DATE(YEAR(Z828),MONTH(Z828),DAY(Z828))&gt;=$Y$2,(DATE(YEAR(Z828),MONTH(Z828),DAY(Z828))&lt;=$Z$2),INDEX(Projects!$A$1:$O$1000,MATCH(Y828,Projects!$A$1:$A$1000,0),MATCH("Groupe",Projects!$A$1:$O$1,0))=$A$2),1,0)))</f>
      </c>
      <c r="AB828" s="47" t="str">
        <f>IF(AA828&lt;&gt;0,SUM($AA$4:AA828),0)</f>
      </c>
      <c r="AC828" s="1"/>
      <c r="AD828" s="17"/>
      <c r="AF828" t="str">
        <f>Projects!A826</f>
      </c>
      <c r="AG828" s="1" t="str">
        <f>Projects!D826</f>
      </c>
      <c r="AH828" s="47" t="str">
        <f>IF($A$2="Tous",
IF(AND($AF$2=0,$AG$2=0,DATE(YEAR(AG828),MONTH(AG828),DAY(AG828))&gt;=$O$6,(DATE(YEAR(AG828),MONTH(AG828),DAY(AG828))&lt;=$O$3)),1,
IF(AND($AF$2&lt;&gt;0,$AG$2&lt;&gt;0,DATE(YEAR(AG828),MONTH(AG828),DAY(AG828))&gt;=$AF$2,(DATE(YEAR(AG828),MONTH(AG828),DAY(AG828))&lt;=$AG$2)),1,0)),
IF(AND($AF$2=0,$AG$2=0,DATE(YEAR(AG828),MONTH(AG828),DAY(AG828))&gt;=$O$6,(DATE(YEAR(AG828),MONTH(AG828),DAY(AG828))&lt;=$O$3),INDEX(Projects!$A$1:$O$1000,MATCH(AF828,Projects!$A$1:$A$1000,0),MATCH("Groupe",Projects!$A$1:$O$1,0))=$A$2),1,
IF(AND($AF$2&lt;&gt;0,$AG$2&lt;&gt;0,DATE(YEAR(AG828),MONTH(AG828),DAY(AG828))&gt;=$AF$2,(DATE(YEAR(AG828),MONTH(AG828),DAY(AG828))&lt;=$AG$2),INDEX(Projects!$A$1:$O$1000,MATCH(AF828,Projects!$A$1:$A$1000,0),MATCH("Groupe",Projects!$A$1:$O$1,0))=$A$2),1,0)))</f>
      </c>
      <c r="AI828" s="47" t="str">
        <f>IF(AH828&lt;&gt;0,SUM($AH$4:AH828),0)</f>
      </c>
      <c r="AJ828" s="1"/>
      <c r="AK828" s="17"/>
      <c r="AM828" t="str">
        <f>Potentials!A826</f>
      </c>
      <c r="AN828" s="1" t="str">
        <f>Potentials!L826</f>
      </c>
      <c r="AO828" s="47" t="str">
        <f>IF(INDEX(Potentials!$A$1:$O$1000,MATCH(R828,Potentials!$A$1:$A$1000,0),MATCH("Origine setup",Potentials!$A$1:$O$1,0))&lt;&gt;"",0,
IF($A$2="Tous",
IF(AND($AM$2=0,$AN$2=0,DATE(YEAR(AN828),MONTH(AN828),DAY(AN828))&gt;=$O$6,(DATE(YEAR(AN828),MONTH(AN828),DAY(AN828))&lt;=$O$3),INDEX(Potentials!$A$1:$O$10000,MATCH(AM828,Potentials!$A$1:$A$1000,0),MATCH("Statut",Potentials!$A$1:$O$1,0))="9 -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IF(AND($AM$2&lt;&gt;0,$AN$2&lt;&gt;0,DATE(YEAR(AN828),MONTH(AN828),DAY(AN828))&gt;=$AM$2,(DATE(YEAR(AN828),MONTH(AN828),DAY(AN828))&lt;=$AN$2),INDEX(Potentials!$A$1:$O$10000,MATCH(AM828,Potentials!$A$1:$A$1000,0),MATCH("Statut",Potentials!$A$1:$O$1,0))="9 - Perdu"),1,0)),
IF(AND($AM$2=0,$AN$2=0,DATE(YEAR(AN828),MONTH(AN828),DAY(AN828))&gt;=$O$6,(DATE(YEAR(AN828),MONTH(AN828),DAY(AN828))&lt;=$O$3),INDEX(Potentials!$A$1:$O$1000,MATCH(AM828,Potentials!$A$1:$A$1000,0),MATCH("Groupe",Potentials!$A$1:$O$1,0))=$A$2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,MATCH(AM828,Potentials!$A$1:$A$1000,0),MATCH("Groupe",Potentials!$A$1:$O$1,0))=$A$2,INDEX(Potentials!$A$1:$O$10000,MATCH(AM828,Potentials!$A$1:$A$1000,0),MATCH("Statut",Potentials!$A$1:$O$1,0))="9 - Perdu"),1,0))))</f>
      </c>
      <c r="AP828" s="47" t="str">
        <f>IF(AO828&lt;&gt;0,SUM($AO$4:AO828),0)</f>
      </c>
      <c r="AQ828" s="1"/>
      <c r="AR828" s="17"/>
      <c r="AT828" t="str">
        <f>IF(COUNTIF($AT$4:AT827,Potentials!B826)&gt;0,"",Potentials!B826)</f>
      </c>
      <c r="AU828" s="2" t="str">
        <f t="array" ref="AU828" aca="1" ca="1">IF($A$2="Tous",SUMPRODUCT((Potentials!$F$2:$F$2000)*(Potentials!$B$2:$B$2000=AT828)*(Potentials!$E$2:$E$2000&lt;&gt;"8 - Gagne")*(Potentials!$E$2:$E$2000&lt;&gt;"9 - Perdu")*(Potentials!$E$2:$E$2000&lt;&gt;"10 - Gele"))
+SUMPRODUCT((Potentials!$F$2:$F$2000=0)*(Potentials!$B$2:$B$2000=AT828)*(Potentials!$D$2:$D$2000)*(Potentials!$E$2:$E$2000&lt;&gt;"8 - Gagne")*(Potentials!$E$2:$E$2000&lt;&gt;"9 - Perdu")*(Potentials!$E$2:$E$2000&lt;&gt;"10 - Gele")),
SUMPRODUCT((Potentials!$F$2:$F$2000)*(Potentials!$B$2:$B$2000=AT828)*(Potentials!$E$2:$E$2000&lt;&gt;"8 - Gagne")*(Potentials!$E$2:$E$2000&lt;&gt;"9 - Perdu")*(Potentials!$E$2:$E$2000&lt;&gt;"10 - Gele")*(Potentials!$O$2:$O$2000=$A$2))
+SUMPRODUCT((Potentials!$F$2:$F$2000=0)*(Potentials!$B$2:$B$2000=AT828)*(Potentials!$D$2:$D$2000)*(Potentials!$E$2:$E$2000&lt;&gt;"8 - Gagne")*(Potentials!$E$2:$E$2000&lt;&gt;"9 - Perdu")*(Potentials!$E$2:$E$2000&lt;&gt;"10 - Gele")*(Potentials!$O$2:$O$2000=$A$2)))</f>
      </c>
      <c r="BA828" t="str">
        <f>Potentials!A826</f>
      </c>
      <c r="BB828" s="2" t="str">
        <f t="array" ref="BB828" aca="1" ca="1">IF($A$2="Tous",SUMPRODUCT((Potentials!$F$2:$F$2000)*(Potentials!$A$2:$A$2000=BA828)*(Potentials!$E$2:$E$2000&lt;&gt;"8 - Gagne")*(Potentials!$E$2:$E$2000&lt;&gt;"9 - Perdu")*(Potentials!$E$2:$E$2000&lt;&gt;"10 - Gele"))
+SUMPRODUCT((Potentials!$F$2:$F$2000=0)*(Potentials!$A$2:$A$2000=BA828)*(Potentials!$D$2:$D$2000)*(Potentials!$E$2:$E$2000&lt;&gt;"8 - Gagne")*(Potentials!$E$2:$E$2000&lt;&gt;"9 - Perdu")*(Potentials!$E$2:$E$2000&lt;&gt;"10 - Gele")),
SUMPRODUCT((Potentials!$F$2:$F$2000)*(Potentials!$A$2:$A$2000=BA828)*(Potentials!$E$2:$E$2000&lt;&gt;"8 - Gagne")*(Potentials!$E$2:$E$2000&lt;&gt;"9 - Perdu")*(Potentials!$E$2:$E$2000&lt;&gt;"10 - Gele")*(Potentials!$O$2:$O$2000=$A$2))
+SUMPRODUCT((Potentials!$F$2:$F$2000=0)*(Potentials!$A$2:$A$2000=BA828)*(Potentials!$D$2:$D$2000)*(Potentials!$E$2:$E$2000&lt;&gt;"8 - Gagne")*(Potentials!$E$2:$E$2000&lt;&gt;"9 - Perdu")*(Potentials!$E$2:$E$2000&lt;&gt;"10 - Gele")*(Potentials!$O$2:$O$2000=$A$2)))</f>
      </c>
    </row>
    <row r="829" spans="1:113">
      <c r="R829" t="str">
        <f>Potentials!A827</f>
      </c>
      <c r="S829" s="1" t="str">
        <f>Potentials!M827</f>
      </c>
      <c r="T829" s="47" t="str">
        <f>IF(INDEX(Potentials!$A$1:$O$1000,MATCH(R829,Potentials!$A$1:$A$1000,0),MATCH("Origine setup",Potentials!$A$1:$O$1,0))&lt;&gt;"",0,
IF($A$2="Tous",
IF(AND($R$2=0,$S$2=0,DATE(YEAR(S829),MONTH(S829),DAY(S829))&gt;=$O$6,(DATE(YEAR(S829),MONTH(S829),DAY(S829))&lt;=$O$3),LEFT(R829,3)="PRA"),1,
IF(AND($R$2&lt;&gt;0,$S$2&lt;&gt;0,DATE(YEAR(S829),MONTH(S829),DAY(S829))&gt;=$R$2,(DATE(YEAR(S829),MONTH(S829),DAY(S829))&lt;=$S$2),LEFT(R829,3)="PRA"),1,0)),
IF(AND($R$2=0,$S$2=0,DATE(YEAR(S829),MONTH(S829),DAY(S829))&gt;=$O$6,(DATE(YEAR(S829),MONTH(S829),DAY(S829))&lt;=$O$3),INDEX(Potentials!$A$1:$O$1000,MATCH(R829,Potentials!$A$1:$A$1000,0),MATCH("Groupe",Potentials!$A$1:$O$1,0))=$A$2,LEFT(R829,3)="PRA"),1,
IF(AND($R$2&lt;&gt;0,$S$2&lt;&gt;0,DATE(YEAR(S829),MONTH(S829),DAY(S829))&gt;=$R$2,(DATE(YEAR(S829),MONTH(S829),DAY(S829))&lt;=$S$2),INDEX(Potentials!$A$1:$O$1000,MATCH(R829,Potentials!$A$1:$A$1000,0),MATCH("Groupe",Potentials!$A$1:$O$1,0))=$A$2,LEFT(R829,3)="PRA"),1,0))))</f>
      </c>
      <c r="U829" s="47" t="str">
        <f>IF(T829&lt;&gt;0,SUM($T$4:T829),0)</f>
      </c>
      <c r="V829" s="1"/>
      <c r="W829" s="17"/>
      <c r="Y829" t="str">
        <f>Projects!A827</f>
      </c>
      <c r="Z829" s="1" t="str">
        <f>Projects!I827</f>
      </c>
      <c r="AA829" s="47" t="str">
        <f>IF($A$2="Tous",
IF(AND($Y$2=0,$Z$2=0,DATE(YEAR(Z829),MONTH(Z829),DAY(Z829))&gt;=$O$6,(DATE(YEAR(Z829),MONTH(Z829),DAY(Z829))&lt;=$O$3)),1,
IF(AND($Y$2&lt;&gt;0,$Z$2&lt;&gt;0,DATE(YEAR(Z829),MONTH(Z829),DAY(Z829))&gt;=$Y$2,(DATE(YEAR(Z829),MONTH(Z829),DAY(Z829))&lt;=$Z$2)),1,0)),
IF(AND($Y$2=0,$Z$2=0,DATE(YEAR(Z829),MONTH(Z829),DAY(Z829))&gt;=$O$6,(DATE(YEAR(Z829),MONTH(Z829),DAY(Z829))&lt;=$O$3),INDEX(Projects!$A$1:$O$1000,MATCH(Y829,Projects!$A$1:$A$1000,0),MATCH("Groupe",Projects!$A$1:$O$1,0))=$A$2),1,
IF(AND($Y$2&lt;&gt;0,$Z$2&lt;&gt;0,DATE(YEAR(Z829),MONTH(Z829),DAY(Z829))&gt;=$Y$2,(DATE(YEAR(Z829),MONTH(Z829),DAY(Z829))&lt;=$Z$2),INDEX(Projects!$A$1:$O$1000,MATCH(Y829,Projects!$A$1:$A$1000,0),MATCH("Groupe",Projects!$A$1:$O$1,0))=$A$2),1,0)))</f>
      </c>
      <c r="AB829" s="47" t="str">
        <f>IF(AA829&lt;&gt;0,SUM($AA$4:AA829),0)</f>
      </c>
      <c r="AC829" s="1"/>
      <c r="AD829" s="17"/>
      <c r="AF829" t="str">
        <f>Projects!A827</f>
      </c>
      <c r="AG829" s="1" t="str">
        <f>Projects!D827</f>
      </c>
      <c r="AH829" s="47" t="str">
        <f>IF($A$2="Tous",
IF(AND($AF$2=0,$AG$2=0,DATE(YEAR(AG829),MONTH(AG829),DAY(AG829))&gt;=$O$6,(DATE(YEAR(AG829),MONTH(AG829),DAY(AG829))&lt;=$O$3)),1,
IF(AND($AF$2&lt;&gt;0,$AG$2&lt;&gt;0,DATE(YEAR(AG829),MONTH(AG829),DAY(AG829))&gt;=$AF$2,(DATE(YEAR(AG829),MONTH(AG829),DAY(AG829))&lt;=$AG$2)),1,0)),
IF(AND($AF$2=0,$AG$2=0,DATE(YEAR(AG829),MONTH(AG829),DAY(AG829))&gt;=$O$6,(DATE(YEAR(AG829),MONTH(AG829),DAY(AG829))&lt;=$O$3),INDEX(Projects!$A$1:$O$1000,MATCH(AF829,Projects!$A$1:$A$1000,0),MATCH("Groupe",Projects!$A$1:$O$1,0))=$A$2),1,
IF(AND($AF$2&lt;&gt;0,$AG$2&lt;&gt;0,DATE(YEAR(AG829),MONTH(AG829),DAY(AG829))&gt;=$AF$2,(DATE(YEAR(AG829),MONTH(AG829),DAY(AG829))&lt;=$AG$2),INDEX(Projects!$A$1:$O$1000,MATCH(AF829,Projects!$A$1:$A$1000,0),MATCH("Groupe",Projects!$A$1:$O$1,0))=$A$2),1,0)))</f>
      </c>
      <c r="AI829" s="47" t="str">
        <f>IF(AH829&lt;&gt;0,SUM($AH$4:AH829),0)</f>
      </c>
      <c r="AJ829" s="1"/>
      <c r="AK829" s="17"/>
      <c r="AM829" t="str">
        <f>Potentials!A827</f>
      </c>
      <c r="AN829" s="1" t="str">
        <f>Potentials!L827</f>
      </c>
      <c r="AO829" s="47" t="str">
        <f>IF(INDEX(Potentials!$A$1:$O$1000,MATCH(R829,Potentials!$A$1:$A$1000,0),MATCH("Origine setup",Potentials!$A$1:$O$1,0))&lt;&gt;"",0,
IF($A$2="Tous",
IF(AND($AM$2=0,$AN$2=0,DATE(YEAR(AN829),MONTH(AN829),DAY(AN829))&gt;=$O$6,(DATE(YEAR(AN829),MONTH(AN829),DAY(AN829))&lt;=$O$3),INDEX(Potentials!$A$1:$O$10000,MATCH(AM829,Potentials!$A$1:$A$1000,0),MATCH("Statut",Potentials!$A$1:$O$1,0))="9 -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IF(AND($AM$2&lt;&gt;0,$AN$2&lt;&gt;0,DATE(YEAR(AN829),MONTH(AN829),DAY(AN829))&gt;=$AM$2,(DATE(YEAR(AN829),MONTH(AN829),DAY(AN829))&lt;=$AN$2),INDEX(Potentials!$A$1:$O$10000,MATCH(AM829,Potentials!$A$1:$A$1000,0),MATCH("Statut",Potentials!$A$1:$O$1,0))="9 - Perdu"),1,0)),
IF(AND($AM$2=0,$AN$2=0,DATE(YEAR(AN829),MONTH(AN829),DAY(AN829))&gt;=$O$6,(DATE(YEAR(AN829),MONTH(AN829),DAY(AN829))&lt;=$O$3),INDEX(Potentials!$A$1:$O$1000,MATCH(AM829,Potentials!$A$1:$A$1000,0),MATCH("Groupe",Potentials!$A$1:$O$1,0))=$A$2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,MATCH(AM829,Potentials!$A$1:$A$1000,0),MATCH("Groupe",Potentials!$A$1:$O$1,0))=$A$2,INDEX(Potentials!$A$1:$O$10000,MATCH(AM829,Potentials!$A$1:$A$1000,0),MATCH("Statut",Potentials!$A$1:$O$1,0))="9 - Perdu"),1,0))))</f>
      </c>
      <c r="AP829" s="47" t="str">
        <f>IF(AO829&lt;&gt;0,SUM($AO$4:AO829),0)</f>
      </c>
      <c r="AQ829" s="1"/>
      <c r="AR829" s="17"/>
      <c r="AT829" t="str">
        <f>IF(COUNTIF($AT$4:AT828,Potentials!B827)&gt;0,"",Potentials!B827)</f>
      </c>
      <c r="AU829" s="2" t="str">
        <f t="array" ref="AU829" aca="1" ca="1">IF($A$2="Tous",SUMPRODUCT((Potentials!$F$2:$F$2000)*(Potentials!$B$2:$B$2000=AT829)*(Potentials!$E$2:$E$2000&lt;&gt;"8 - Gagne")*(Potentials!$E$2:$E$2000&lt;&gt;"9 - Perdu")*(Potentials!$E$2:$E$2000&lt;&gt;"10 - Gele"))
+SUMPRODUCT((Potentials!$F$2:$F$2000=0)*(Potentials!$B$2:$B$2000=AT829)*(Potentials!$D$2:$D$2000)*(Potentials!$E$2:$E$2000&lt;&gt;"8 - Gagne")*(Potentials!$E$2:$E$2000&lt;&gt;"9 - Perdu")*(Potentials!$E$2:$E$2000&lt;&gt;"10 - Gele")),
SUMPRODUCT((Potentials!$F$2:$F$2000)*(Potentials!$B$2:$B$2000=AT829)*(Potentials!$E$2:$E$2000&lt;&gt;"8 - Gagne")*(Potentials!$E$2:$E$2000&lt;&gt;"9 - Perdu")*(Potentials!$E$2:$E$2000&lt;&gt;"10 - Gele")*(Potentials!$O$2:$O$2000=$A$2))
+SUMPRODUCT((Potentials!$F$2:$F$2000=0)*(Potentials!$B$2:$B$2000=AT829)*(Potentials!$D$2:$D$2000)*(Potentials!$E$2:$E$2000&lt;&gt;"8 - Gagne")*(Potentials!$E$2:$E$2000&lt;&gt;"9 - Perdu")*(Potentials!$E$2:$E$2000&lt;&gt;"10 - Gele")*(Potentials!$O$2:$O$2000=$A$2)))</f>
      </c>
      <c r="BA829" t="str">
        <f>Potentials!A827</f>
      </c>
      <c r="BB829" s="2" t="str">
        <f t="array" ref="BB829" aca="1" ca="1">IF($A$2="Tous",SUMPRODUCT((Potentials!$F$2:$F$2000)*(Potentials!$A$2:$A$2000=BA829)*(Potentials!$E$2:$E$2000&lt;&gt;"8 - Gagne")*(Potentials!$E$2:$E$2000&lt;&gt;"9 - Perdu")*(Potentials!$E$2:$E$2000&lt;&gt;"10 - Gele"))
+SUMPRODUCT((Potentials!$F$2:$F$2000=0)*(Potentials!$A$2:$A$2000=BA829)*(Potentials!$D$2:$D$2000)*(Potentials!$E$2:$E$2000&lt;&gt;"8 - Gagne")*(Potentials!$E$2:$E$2000&lt;&gt;"9 - Perdu")*(Potentials!$E$2:$E$2000&lt;&gt;"10 - Gele")),
SUMPRODUCT((Potentials!$F$2:$F$2000)*(Potentials!$A$2:$A$2000=BA829)*(Potentials!$E$2:$E$2000&lt;&gt;"8 - Gagne")*(Potentials!$E$2:$E$2000&lt;&gt;"9 - Perdu")*(Potentials!$E$2:$E$2000&lt;&gt;"10 - Gele")*(Potentials!$O$2:$O$2000=$A$2))
+SUMPRODUCT((Potentials!$F$2:$F$2000=0)*(Potentials!$A$2:$A$2000=BA829)*(Potentials!$D$2:$D$2000)*(Potentials!$E$2:$E$2000&lt;&gt;"8 - Gagne")*(Potentials!$E$2:$E$2000&lt;&gt;"9 - Perdu")*(Potentials!$E$2:$E$2000&lt;&gt;"10 - Gele")*(Potentials!$O$2:$O$2000=$A$2)))</f>
      </c>
    </row>
    <row r="830" spans="1:113">
      <c r="R830" t="str">
        <f>Potentials!A828</f>
      </c>
      <c r="S830" s="1" t="str">
        <f>Potentials!M828</f>
      </c>
      <c r="T830" s="47" t="str">
        <f>IF(INDEX(Potentials!$A$1:$O$1000,MATCH(R830,Potentials!$A$1:$A$1000,0),MATCH("Origine setup",Potentials!$A$1:$O$1,0))&lt;&gt;"",0,
IF($A$2="Tous",
IF(AND($R$2=0,$S$2=0,DATE(YEAR(S830),MONTH(S830),DAY(S830))&gt;=$O$6,(DATE(YEAR(S830),MONTH(S830),DAY(S830))&lt;=$O$3),LEFT(R830,3)="PRA"),1,
IF(AND($R$2&lt;&gt;0,$S$2&lt;&gt;0,DATE(YEAR(S830),MONTH(S830),DAY(S830))&gt;=$R$2,(DATE(YEAR(S830),MONTH(S830),DAY(S830))&lt;=$S$2),LEFT(R830,3)="PRA"),1,0)),
IF(AND($R$2=0,$S$2=0,DATE(YEAR(S830),MONTH(S830),DAY(S830))&gt;=$O$6,(DATE(YEAR(S830),MONTH(S830),DAY(S830))&lt;=$O$3),INDEX(Potentials!$A$1:$O$1000,MATCH(R830,Potentials!$A$1:$A$1000,0),MATCH("Groupe",Potentials!$A$1:$O$1,0))=$A$2,LEFT(R830,3)="PRA"),1,
IF(AND($R$2&lt;&gt;0,$S$2&lt;&gt;0,DATE(YEAR(S830),MONTH(S830),DAY(S830))&gt;=$R$2,(DATE(YEAR(S830),MONTH(S830),DAY(S830))&lt;=$S$2),INDEX(Potentials!$A$1:$O$1000,MATCH(R830,Potentials!$A$1:$A$1000,0),MATCH("Groupe",Potentials!$A$1:$O$1,0))=$A$2,LEFT(R830,3)="PRA"),1,0))))</f>
      </c>
      <c r="U830" s="47" t="str">
        <f>IF(T830&lt;&gt;0,SUM($T$4:T830),0)</f>
      </c>
      <c r="V830" s="1"/>
      <c r="W830" s="17"/>
      <c r="Y830" t="str">
        <f>Projects!A828</f>
      </c>
      <c r="Z830" s="1" t="str">
        <f>Projects!I828</f>
      </c>
      <c r="AA830" s="47" t="str">
        <f>IF($A$2="Tous",
IF(AND($Y$2=0,$Z$2=0,DATE(YEAR(Z830),MONTH(Z830),DAY(Z830))&gt;=$O$6,(DATE(YEAR(Z830),MONTH(Z830),DAY(Z830))&lt;=$O$3)),1,
IF(AND($Y$2&lt;&gt;0,$Z$2&lt;&gt;0,DATE(YEAR(Z830),MONTH(Z830),DAY(Z830))&gt;=$Y$2,(DATE(YEAR(Z830),MONTH(Z830),DAY(Z830))&lt;=$Z$2)),1,0)),
IF(AND($Y$2=0,$Z$2=0,DATE(YEAR(Z830),MONTH(Z830),DAY(Z830))&gt;=$O$6,(DATE(YEAR(Z830),MONTH(Z830),DAY(Z830))&lt;=$O$3),INDEX(Projects!$A$1:$O$1000,MATCH(Y830,Projects!$A$1:$A$1000,0),MATCH("Groupe",Projects!$A$1:$O$1,0))=$A$2),1,
IF(AND($Y$2&lt;&gt;0,$Z$2&lt;&gt;0,DATE(YEAR(Z830),MONTH(Z830),DAY(Z830))&gt;=$Y$2,(DATE(YEAR(Z830),MONTH(Z830),DAY(Z830))&lt;=$Z$2),INDEX(Projects!$A$1:$O$1000,MATCH(Y830,Projects!$A$1:$A$1000,0),MATCH("Groupe",Projects!$A$1:$O$1,0))=$A$2),1,0)))</f>
      </c>
      <c r="AB830" s="47" t="str">
        <f>IF(AA830&lt;&gt;0,SUM($AA$4:AA830),0)</f>
      </c>
      <c r="AC830" s="1"/>
      <c r="AD830" s="17"/>
      <c r="AF830" t="str">
        <f>Projects!A828</f>
      </c>
      <c r="AG830" s="1" t="str">
        <f>Projects!D828</f>
      </c>
      <c r="AH830" s="47" t="str">
        <f>IF($A$2="Tous",
IF(AND($AF$2=0,$AG$2=0,DATE(YEAR(AG830),MONTH(AG830),DAY(AG830))&gt;=$O$6,(DATE(YEAR(AG830),MONTH(AG830),DAY(AG830))&lt;=$O$3)),1,
IF(AND($AF$2&lt;&gt;0,$AG$2&lt;&gt;0,DATE(YEAR(AG830),MONTH(AG830),DAY(AG830))&gt;=$AF$2,(DATE(YEAR(AG830),MONTH(AG830),DAY(AG830))&lt;=$AG$2)),1,0)),
IF(AND($AF$2=0,$AG$2=0,DATE(YEAR(AG830),MONTH(AG830),DAY(AG830))&gt;=$O$6,(DATE(YEAR(AG830),MONTH(AG830),DAY(AG830))&lt;=$O$3),INDEX(Projects!$A$1:$O$1000,MATCH(AF830,Projects!$A$1:$A$1000,0),MATCH("Groupe",Projects!$A$1:$O$1,0))=$A$2),1,
IF(AND($AF$2&lt;&gt;0,$AG$2&lt;&gt;0,DATE(YEAR(AG830),MONTH(AG830),DAY(AG830))&gt;=$AF$2,(DATE(YEAR(AG830),MONTH(AG830),DAY(AG830))&lt;=$AG$2),INDEX(Projects!$A$1:$O$1000,MATCH(AF830,Projects!$A$1:$A$1000,0),MATCH("Groupe",Projects!$A$1:$O$1,0))=$A$2),1,0)))</f>
      </c>
      <c r="AI830" s="47" t="str">
        <f>IF(AH830&lt;&gt;0,SUM($AH$4:AH830),0)</f>
      </c>
      <c r="AJ830" s="1"/>
      <c r="AK830" s="17"/>
      <c r="AM830" t="str">
        <f>Potentials!A828</f>
      </c>
      <c r="AN830" s="1" t="str">
        <f>Potentials!L828</f>
      </c>
      <c r="AO830" s="47" t="str">
        <f>IF(INDEX(Potentials!$A$1:$O$1000,MATCH(R830,Potentials!$A$1:$A$1000,0),MATCH("Origine setup",Potentials!$A$1:$O$1,0))&lt;&gt;"",0,
IF($A$2="Tous",
IF(AND($AM$2=0,$AN$2=0,DATE(YEAR(AN830),MONTH(AN830),DAY(AN830))&gt;=$O$6,(DATE(YEAR(AN830),MONTH(AN830),DAY(AN830))&lt;=$O$3),INDEX(Potentials!$A$1:$O$10000,MATCH(AM830,Potentials!$A$1:$A$1000,0),MATCH("Statut",Potentials!$A$1:$O$1,0))="9 -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IF(AND($AM$2&lt;&gt;0,$AN$2&lt;&gt;0,DATE(YEAR(AN830),MONTH(AN830),DAY(AN830))&gt;=$AM$2,(DATE(YEAR(AN830),MONTH(AN830),DAY(AN830))&lt;=$AN$2),INDEX(Potentials!$A$1:$O$10000,MATCH(AM830,Potentials!$A$1:$A$1000,0),MATCH("Statut",Potentials!$A$1:$O$1,0))="9 - Perdu"),1,0)),
IF(AND($AM$2=0,$AN$2=0,DATE(YEAR(AN830),MONTH(AN830),DAY(AN830))&gt;=$O$6,(DATE(YEAR(AN830),MONTH(AN830),DAY(AN830))&lt;=$O$3),INDEX(Potentials!$A$1:$O$1000,MATCH(AM830,Potentials!$A$1:$A$1000,0),MATCH("Groupe",Potentials!$A$1:$O$1,0))=$A$2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,MATCH(AM830,Potentials!$A$1:$A$1000,0),MATCH("Groupe",Potentials!$A$1:$O$1,0))=$A$2,INDEX(Potentials!$A$1:$O$10000,MATCH(AM830,Potentials!$A$1:$A$1000,0),MATCH("Statut",Potentials!$A$1:$O$1,0))="9 - Perdu"),1,0))))</f>
      </c>
      <c r="AP830" s="47" t="str">
        <f>IF(AO830&lt;&gt;0,SUM($AO$4:AO830),0)</f>
      </c>
      <c r="AQ830" s="1"/>
      <c r="AR830" s="17"/>
      <c r="AT830" t="str">
        <f>IF(COUNTIF($AT$4:AT829,Potentials!B828)&gt;0,"",Potentials!B828)</f>
      </c>
      <c r="AU830" s="2" t="str">
        <f t="array" ref="AU830" aca="1" ca="1">IF($A$2="Tous",SUMPRODUCT((Potentials!$F$2:$F$2000)*(Potentials!$B$2:$B$2000=AT830)*(Potentials!$E$2:$E$2000&lt;&gt;"8 - Gagne")*(Potentials!$E$2:$E$2000&lt;&gt;"9 - Perdu")*(Potentials!$E$2:$E$2000&lt;&gt;"10 - Gele"))
+SUMPRODUCT((Potentials!$F$2:$F$2000=0)*(Potentials!$B$2:$B$2000=AT830)*(Potentials!$D$2:$D$2000)*(Potentials!$E$2:$E$2000&lt;&gt;"8 - Gagne")*(Potentials!$E$2:$E$2000&lt;&gt;"9 - Perdu")*(Potentials!$E$2:$E$2000&lt;&gt;"10 - Gele")),
SUMPRODUCT((Potentials!$F$2:$F$2000)*(Potentials!$B$2:$B$2000=AT830)*(Potentials!$E$2:$E$2000&lt;&gt;"8 - Gagne")*(Potentials!$E$2:$E$2000&lt;&gt;"9 - Perdu")*(Potentials!$E$2:$E$2000&lt;&gt;"10 - Gele")*(Potentials!$O$2:$O$2000=$A$2))
+SUMPRODUCT((Potentials!$F$2:$F$2000=0)*(Potentials!$B$2:$B$2000=AT830)*(Potentials!$D$2:$D$2000)*(Potentials!$E$2:$E$2000&lt;&gt;"8 - Gagne")*(Potentials!$E$2:$E$2000&lt;&gt;"9 - Perdu")*(Potentials!$E$2:$E$2000&lt;&gt;"10 - Gele")*(Potentials!$O$2:$O$2000=$A$2)))</f>
      </c>
      <c r="BA830" t="str">
        <f>Potentials!A828</f>
      </c>
      <c r="BB830" s="2" t="str">
        <f t="array" ref="BB830" aca="1" ca="1">IF($A$2="Tous",SUMPRODUCT((Potentials!$F$2:$F$2000)*(Potentials!$A$2:$A$2000=BA830)*(Potentials!$E$2:$E$2000&lt;&gt;"8 - Gagne")*(Potentials!$E$2:$E$2000&lt;&gt;"9 - Perdu")*(Potentials!$E$2:$E$2000&lt;&gt;"10 - Gele"))
+SUMPRODUCT((Potentials!$F$2:$F$2000=0)*(Potentials!$A$2:$A$2000=BA830)*(Potentials!$D$2:$D$2000)*(Potentials!$E$2:$E$2000&lt;&gt;"8 - Gagne")*(Potentials!$E$2:$E$2000&lt;&gt;"9 - Perdu")*(Potentials!$E$2:$E$2000&lt;&gt;"10 - Gele")),
SUMPRODUCT((Potentials!$F$2:$F$2000)*(Potentials!$A$2:$A$2000=BA830)*(Potentials!$E$2:$E$2000&lt;&gt;"8 - Gagne")*(Potentials!$E$2:$E$2000&lt;&gt;"9 - Perdu")*(Potentials!$E$2:$E$2000&lt;&gt;"10 - Gele")*(Potentials!$O$2:$O$2000=$A$2))
+SUMPRODUCT((Potentials!$F$2:$F$2000=0)*(Potentials!$A$2:$A$2000=BA830)*(Potentials!$D$2:$D$2000)*(Potentials!$E$2:$E$2000&lt;&gt;"8 - Gagne")*(Potentials!$E$2:$E$2000&lt;&gt;"9 - Perdu")*(Potentials!$E$2:$E$2000&lt;&gt;"10 - Gele")*(Potentials!$O$2:$O$2000=$A$2)))</f>
      </c>
    </row>
    <row r="831" spans="1:113">
      <c r="R831" t="str">
        <f>Potentials!A829</f>
      </c>
      <c r="S831" s="1" t="str">
        <f>Potentials!M829</f>
      </c>
      <c r="T831" s="47" t="str">
        <f>IF(INDEX(Potentials!$A$1:$O$1000,MATCH(R831,Potentials!$A$1:$A$1000,0),MATCH("Origine setup",Potentials!$A$1:$O$1,0))&lt;&gt;"",0,
IF($A$2="Tous",
IF(AND($R$2=0,$S$2=0,DATE(YEAR(S831),MONTH(S831),DAY(S831))&gt;=$O$6,(DATE(YEAR(S831),MONTH(S831),DAY(S831))&lt;=$O$3),LEFT(R831,3)="PRA"),1,
IF(AND($R$2&lt;&gt;0,$S$2&lt;&gt;0,DATE(YEAR(S831),MONTH(S831),DAY(S831))&gt;=$R$2,(DATE(YEAR(S831),MONTH(S831),DAY(S831))&lt;=$S$2),LEFT(R831,3)="PRA"),1,0)),
IF(AND($R$2=0,$S$2=0,DATE(YEAR(S831),MONTH(S831),DAY(S831))&gt;=$O$6,(DATE(YEAR(S831),MONTH(S831),DAY(S831))&lt;=$O$3),INDEX(Potentials!$A$1:$O$1000,MATCH(R831,Potentials!$A$1:$A$1000,0),MATCH("Groupe",Potentials!$A$1:$O$1,0))=$A$2,LEFT(R831,3)="PRA"),1,
IF(AND($R$2&lt;&gt;0,$S$2&lt;&gt;0,DATE(YEAR(S831),MONTH(S831),DAY(S831))&gt;=$R$2,(DATE(YEAR(S831),MONTH(S831),DAY(S831))&lt;=$S$2),INDEX(Potentials!$A$1:$O$1000,MATCH(R831,Potentials!$A$1:$A$1000,0),MATCH("Groupe",Potentials!$A$1:$O$1,0))=$A$2,LEFT(R831,3)="PRA"),1,0))))</f>
      </c>
      <c r="U831" s="47" t="str">
        <f>IF(T831&lt;&gt;0,SUM($T$4:T831),0)</f>
      </c>
      <c r="V831" s="1"/>
      <c r="W831" s="17"/>
      <c r="Y831" t="str">
        <f>Projects!A829</f>
      </c>
      <c r="Z831" s="1" t="str">
        <f>Projects!I829</f>
      </c>
      <c r="AA831" s="47" t="str">
        <f>IF($A$2="Tous",
IF(AND($Y$2=0,$Z$2=0,DATE(YEAR(Z831),MONTH(Z831),DAY(Z831))&gt;=$O$6,(DATE(YEAR(Z831),MONTH(Z831),DAY(Z831))&lt;=$O$3)),1,
IF(AND($Y$2&lt;&gt;0,$Z$2&lt;&gt;0,DATE(YEAR(Z831),MONTH(Z831),DAY(Z831))&gt;=$Y$2,(DATE(YEAR(Z831),MONTH(Z831),DAY(Z831))&lt;=$Z$2)),1,0)),
IF(AND($Y$2=0,$Z$2=0,DATE(YEAR(Z831),MONTH(Z831),DAY(Z831))&gt;=$O$6,(DATE(YEAR(Z831),MONTH(Z831),DAY(Z831))&lt;=$O$3),INDEX(Projects!$A$1:$O$1000,MATCH(Y831,Projects!$A$1:$A$1000,0),MATCH("Groupe",Projects!$A$1:$O$1,0))=$A$2),1,
IF(AND($Y$2&lt;&gt;0,$Z$2&lt;&gt;0,DATE(YEAR(Z831),MONTH(Z831),DAY(Z831))&gt;=$Y$2,(DATE(YEAR(Z831),MONTH(Z831),DAY(Z831))&lt;=$Z$2),INDEX(Projects!$A$1:$O$1000,MATCH(Y831,Projects!$A$1:$A$1000,0),MATCH("Groupe",Projects!$A$1:$O$1,0))=$A$2),1,0)))</f>
      </c>
      <c r="AB831" s="47" t="str">
        <f>IF(AA831&lt;&gt;0,SUM($AA$4:AA831),0)</f>
      </c>
      <c r="AC831" s="1"/>
      <c r="AD831" s="17"/>
      <c r="AF831" t="str">
        <f>Projects!A829</f>
      </c>
      <c r="AG831" s="1" t="str">
        <f>Projects!D829</f>
      </c>
      <c r="AH831" s="47" t="str">
        <f>IF($A$2="Tous",
IF(AND($AF$2=0,$AG$2=0,DATE(YEAR(AG831),MONTH(AG831),DAY(AG831))&gt;=$O$6,(DATE(YEAR(AG831),MONTH(AG831),DAY(AG831))&lt;=$O$3)),1,
IF(AND($AF$2&lt;&gt;0,$AG$2&lt;&gt;0,DATE(YEAR(AG831),MONTH(AG831),DAY(AG831))&gt;=$AF$2,(DATE(YEAR(AG831),MONTH(AG831),DAY(AG831))&lt;=$AG$2)),1,0)),
IF(AND($AF$2=0,$AG$2=0,DATE(YEAR(AG831),MONTH(AG831),DAY(AG831))&gt;=$O$6,(DATE(YEAR(AG831),MONTH(AG831),DAY(AG831))&lt;=$O$3),INDEX(Projects!$A$1:$O$1000,MATCH(AF831,Projects!$A$1:$A$1000,0),MATCH("Groupe",Projects!$A$1:$O$1,0))=$A$2),1,
IF(AND($AF$2&lt;&gt;0,$AG$2&lt;&gt;0,DATE(YEAR(AG831),MONTH(AG831),DAY(AG831))&gt;=$AF$2,(DATE(YEAR(AG831),MONTH(AG831),DAY(AG831))&lt;=$AG$2),INDEX(Projects!$A$1:$O$1000,MATCH(AF831,Projects!$A$1:$A$1000,0),MATCH("Groupe",Projects!$A$1:$O$1,0))=$A$2),1,0)))</f>
      </c>
      <c r="AI831" s="47" t="str">
        <f>IF(AH831&lt;&gt;0,SUM($AH$4:AH831),0)</f>
      </c>
      <c r="AJ831" s="1"/>
      <c r="AK831" s="17"/>
      <c r="AM831" t="str">
        <f>Potentials!A829</f>
      </c>
      <c r="AN831" s="1" t="str">
        <f>Potentials!L829</f>
      </c>
      <c r="AO831" s="47" t="str">
        <f>IF(INDEX(Potentials!$A$1:$O$1000,MATCH(R831,Potentials!$A$1:$A$1000,0),MATCH("Origine setup",Potentials!$A$1:$O$1,0))&lt;&gt;"",0,
IF($A$2="Tous",
IF(AND($AM$2=0,$AN$2=0,DATE(YEAR(AN831),MONTH(AN831),DAY(AN831))&gt;=$O$6,(DATE(YEAR(AN831),MONTH(AN831),DAY(AN831))&lt;=$O$3),INDEX(Potentials!$A$1:$O$10000,MATCH(AM831,Potentials!$A$1:$A$1000,0),MATCH("Statut",Potentials!$A$1:$O$1,0))="9 -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IF(AND($AM$2&lt;&gt;0,$AN$2&lt;&gt;0,DATE(YEAR(AN831),MONTH(AN831),DAY(AN831))&gt;=$AM$2,(DATE(YEAR(AN831),MONTH(AN831),DAY(AN831))&lt;=$AN$2),INDEX(Potentials!$A$1:$O$10000,MATCH(AM831,Potentials!$A$1:$A$1000,0),MATCH("Statut",Potentials!$A$1:$O$1,0))="9 - Perdu"),1,0)),
IF(AND($AM$2=0,$AN$2=0,DATE(YEAR(AN831),MONTH(AN831),DAY(AN831))&gt;=$O$6,(DATE(YEAR(AN831),MONTH(AN831),DAY(AN831))&lt;=$O$3),INDEX(Potentials!$A$1:$O$1000,MATCH(AM831,Potentials!$A$1:$A$1000,0),MATCH("Groupe",Potentials!$A$1:$O$1,0))=$A$2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,MATCH(AM831,Potentials!$A$1:$A$1000,0),MATCH("Groupe",Potentials!$A$1:$O$1,0))=$A$2,INDEX(Potentials!$A$1:$O$10000,MATCH(AM831,Potentials!$A$1:$A$1000,0),MATCH("Statut",Potentials!$A$1:$O$1,0))="9 - Perdu"),1,0))))</f>
      </c>
      <c r="AP831" s="47" t="str">
        <f>IF(AO831&lt;&gt;0,SUM($AO$4:AO831),0)</f>
      </c>
      <c r="AQ831" s="1"/>
      <c r="AR831" s="17"/>
      <c r="AT831" t="str">
        <f>IF(COUNTIF($AT$4:AT830,Potentials!B829)&gt;0,"",Potentials!B829)</f>
      </c>
      <c r="AU831" s="2" t="str">
        <f t="array" ref="AU831" aca="1" ca="1">IF($A$2="Tous",SUMPRODUCT((Potentials!$F$2:$F$2000)*(Potentials!$B$2:$B$2000=AT831)*(Potentials!$E$2:$E$2000&lt;&gt;"8 - Gagne")*(Potentials!$E$2:$E$2000&lt;&gt;"9 - Perdu")*(Potentials!$E$2:$E$2000&lt;&gt;"10 - Gele"))
+SUMPRODUCT((Potentials!$F$2:$F$2000=0)*(Potentials!$B$2:$B$2000=AT831)*(Potentials!$D$2:$D$2000)*(Potentials!$E$2:$E$2000&lt;&gt;"8 - Gagne")*(Potentials!$E$2:$E$2000&lt;&gt;"9 - Perdu")*(Potentials!$E$2:$E$2000&lt;&gt;"10 - Gele")),
SUMPRODUCT((Potentials!$F$2:$F$2000)*(Potentials!$B$2:$B$2000=AT831)*(Potentials!$E$2:$E$2000&lt;&gt;"8 - Gagne")*(Potentials!$E$2:$E$2000&lt;&gt;"9 - Perdu")*(Potentials!$E$2:$E$2000&lt;&gt;"10 - Gele")*(Potentials!$O$2:$O$2000=$A$2))
+SUMPRODUCT((Potentials!$F$2:$F$2000=0)*(Potentials!$B$2:$B$2000=AT831)*(Potentials!$D$2:$D$2000)*(Potentials!$E$2:$E$2000&lt;&gt;"8 - Gagne")*(Potentials!$E$2:$E$2000&lt;&gt;"9 - Perdu")*(Potentials!$E$2:$E$2000&lt;&gt;"10 - Gele")*(Potentials!$O$2:$O$2000=$A$2)))</f>
      </c>
      <c r="BA831" t="str">
        <f>Potentials!A829</f>
      </c>
      <c r="BB831" s="2" t="str">
        <f t="array" ref="BB831" aca="1" ca="1">IF($A$2="Tous",SUMPRODUCT((Potentials!$F$2:$F$2000)*(Potentials!$A$2:$A$2000=BA831)*(Potentials!$E$2:$E$2000&lt;&gt;"8 - Gagne")*(Potentials!$E$2:$E$2000&lt;&gt;"9 - Perdu")*(Potentials!$E$2:$E$2000&lt;&gt;"10 - Gele"))
+SUMPRODUCT((Potentials!$F$2:$F$2000=0)*(Potentials!$A$2:$A$2000=BA831)*(Potentials!$D$2:$D$2000)*(Potentials!$E$2:$E$2000&lt;&gt;"8 - Gagne")*(Potentials!$E$2:$E$2000&lt;&gt;"9 - Perdu")*(Potentials!$E$2:$E$2000&lt;&gt;"10 - Gele")),
SUMPRODUCT((Potentials!$F$2:$F$2000)*(Potentials!$A$2:$A$2000=BA831)*(Potentials!$E$2:$E$2000&lt;&gt;"8 - Gagne")*(Potentials!$E$2:$E$2000&lt;&gt;"9 - Perdu")*(Potentials!$E$2:$E$2000&lt;&gt;"10 - Gele")*(Potentials!$O$2:$O$2000=$A$2))
+SUMPRODUCT((Potentials!$F$2:$F$2000=0)*(Potentials!$A$2:$A$2000=BA831)*(Potentials!$D$2:$D$2000)*(Potentials!$E$2:$E$2000&lt;&gt;"8 - Gagne")*(Potentials!$E$2:$E$2000&lt;&gt;"9 - Perdu")*(Potentials!$E$2:$E$2000&lt;&gt;"10 - Gele")*(Potentials!$O$2:$O$2000=$A$2)))</f>
      </c>
    </row>
    <row r="832" spans="1:113">
      <c r="R832" t="str">
        <f>Potentials!A830</f>
      </c>
      <c r="S832" s="1" t="str">
        <f>Potentials!M830</f>
      </c>
      <c r="T832" s="47" t="str">
        <f>IF(INDEX(Potentials!$A$1:$O$1000,MATCH(R832,Potentials!$A$1:$A$1000,0),MATCH("Origine setup",Potentials!$A$1:$O$1,0))&lt;&gt;"",0,
IF($A$2="Tous",
IF(AND($R$2=0,$S$2=0,DATE(YEAR(S832),MONTH(S832),DAY(S832))&gt;=$O$6,(DATE(YEAR(S832),MONTH(S832),DAY(S832))&lt;=$O$3),LEFT(R832,3)="PRA"),1,
IF(AND($R$2&lt;&gt;0,$S$2&lt;&gt;0,DATE(YEAR(S832),MONTH(S832),DAY(S832))&gt;=$R$2,(DATE(YEAR(S832),MONTH(S832),DAY(S832))&lt;=$S$2),LEFT(R832,3)="PRA"),1,0)),
IF(AND($R$2=0,$S$2=0,DATE(YEAR(S832),MONTH(S832),DAY(S832))&gt;=$O$6,(DATE(YEAR(S832),MONTH(S832),DAY(S832))&lt;=$O$3),INDEX(Potentials!$A$1:$O$1000,MATCH(R832,Potentials!$A$1:$A$1000,0),MATCH("Groupe",Potentials!$A$1:$O$1,0))=$A$2,LEFT(R832,3)="PRA"),1,
IF(AND($R$2&lt;&gt;0,$S$2&lt;&gt;0,DATE(YEAR(S832),MONTH(S832),DAY(S832))&gt;=$R$2,(DATE(YEAR(S832),MONTH(S832),DAY(S832))&lt;=$S$2),INDEX(Potentials!$A$1:$O$1000,MATCH(R832,Potentials!$A$1:$A$1000,0),MATCH("Groupe",Potentials!$A$1:$O$1,0))=$A$2,LEFT(R832,3)="PRA"),1,0))))</f>
      </c>
      <c r="U832" s="47" t="str">
        <f>IF(T832&lt;&gt;0,SUM($T$4:T832),0)</f>
      </c>
      <c r="V832" s="1"/>
      <c r="W832" s="17"/>
      <c r="Y832" t="str">
        <f>Projects!A830</f>
      </c>
      <c r="Z832" s="1" t="str">
        <f>Projects!I830</f>
      </c>
      <c r="AA832" s="47" t="str">
        <f>IF($A$2="Tous",
IF(AND($Y$2=0,$Z$2=0,DATE(YEAR(Z832),MONTH(Z832),DAY(Z832))&gt;=$O$6,(DATE(YEAR(Z832),MONTH(Z832),DAY(Z832))&lt;=$O$3)),1,
IF(AND($Y$2&lt;&gt;0,$Z$2&lt;&gt;0,DATE(YEAR(Z832),MONTH(Z832),DAY(Z832))&gt;=$Y$2,(DATE(YEAR(Z832),MONTH(Z832),DAY(Z832))&lt;=$Z$2)),1,0)),
IF(AND($Y$2=0,$Z$2=0,DATE(YEAR(Z832),MONTH(Z832),DAY(Z832))&gt;=$O$6,(DATE(YEAR(Z832),MONTH(Z832),DAY(Z832))&lt;=$O$3),INDEX(Projects!$A$1:$O$1000,MATCH(Y832,Projects!$A$1:$A$1000,0),MATCH("Groupe",Projects!$A$1:$O$1,0))=$A$2),1,
IF(AND($Y$2&lt;&gt;0,$Z$2&lt;&gt;0,DATE(YEAR(Z832),MONTH(Z832),DAY(Z832))&gt;=$Y$2,(DATE(YEAR(Z832),MONTH(Z832),DAY(Z832))&lt;=$Z$2),INDEX(Projects!$A$1:$O$1000,MATCH(Y832,Projects!$A$1:$A$1000,0),MATCH("Groupe",Projects!$A$1:$O$1,0))=$A$2),1,0)))</f>
      </c>
      <c r="AB832" s="47" t="str">
        <f>IF(AA832&lt;&gt;0,SUM($AA$4:AA832),0)</f>
      </c>
      <c r="AC832" s="1"/>
      <c r="AD832" s="17"/>
      <c r="AF832" t="str">
        <f>Projects!A830</f>
      </c>
      <c r="AG832" s="1" t="str">
        <f>Projects!D830</f>
      </c>
      <c r="AH832" s="47" t="str">
        <f>IF($A$2="Tous",
IF(AND($AF$2=0,$AG$2=0,DATE(YEAR(AG832),MONTH(AG832),DAY(AG832))&gt;=$O$6,(DATE(YEAR(AG832),MONTH(AG832),DAY(AG832))&lt;=$O$3)),1,
IF(AND($AF$2&lt;&gt;0,$AG$2&lt;&gt;0,DATE(YEAR(AG832),MONTH(AG832),DAY(AG832))&gt;=$AF$2,(DATE(YEAR(AG832),MONTH(AG832),DAY(AG832))&lt;=$AG$2)),1,0)),
IF(AND($AF$2=0,$AG$2=0,DATE(YEAR(AG832),MONTH(AG832),DAY(AG832))&gt;=$O$6,(DATE(YEAR(AG832),MONTH(AG832),DAY(AG832))&lt;=$O$3),INDEX(Projects!$A$1:$O$1000,MATCH(AF832,Projects!$A$1:$A$1000,0),MATCH("Groupe",Projects!$A$1:$O$1,0))=$A$2),1,
IF(AND($AF$2&lt;&gt;0,$AG$2&lt;&gt;0,DATE(YEAR(AG832),MONTH(AG832),DAY(AG832))&gt;=$AF$2,(DATE(YEAR(AG832),MONTH(AG832),DAY(AG832))&lt;=$AG$2),INDEX(Projects!$A$1:$O$1000,MATCH(AF832,Projects!$A$1:$A$1000,0),MATCH("Groupe",Projects!$A$1:$O$1,0))=$A$2),1,0)))</f>
      </c>
      <c r="AI832" s="47" t="str">
        <f>IF(AH832&lt;&gt;0,SUM($AH$4:AH832),0)</f>
      </c>
      <c r="AJ832" s="1"/>
      <c r="AK832" s="17"/>
      <c r="AM832" t="str">
        <f>Potentials!A830</f>
      </c>
      <c r="AN832" s="1" t="str">
        <f>Potentials!L830</f>
      </c>
      <c r="AO832" s="47" t="str">
        <f>IF(INDEX(Potentials!$A$1:$O$1000,MATCH(R832,Potentials!$A$1:$A$1000,0),MATCH("Origine setup",Potentials!$A$1:$O$1,0))&lt;&gt;"",0,
IF($A$2="Tous",
IF(AND($AM$2=0,$AN$2=0,DATE(YEAR(AN832),MONTH(AN832),DAY(AN832))&gt;=$O$6,(DATE(YEAR(AN832),MONTH(AN832),DAY(AN832))&lt;=$O$3),INDEX(Potentials!$A$1:$O$10000,MATCH(AM832,Potentials!$A$1:$A$1000,0),MATCH("Statut",Potentials!$A$1:$O$1,0))="9 -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IF(AND($AM$2&lt;&gt;0,$AN$2&lt;&gt;0,DATE(YEAR(AN832),MONTH(AN832),DAY(AN832))&gt;=$AM$2,(DATE(YEAR(AN832),MONTH(AN832),DAY(AN832))&lt;=$AN$2),INDEX(Potentials!$A$1:$O$10000,MATCH(AM832,Potentials!$A$1:$A$1000,0),MATCH("Statut",Potentials!$A$1:$O$1,0))="9 - Perdu"),1,0)),
IF(AND($AM$2=0,$AN$2=0,DATE(YEAR(AN832),MONTH(AN832),DAY(AN832))&gt;=$O$6,(DATE(YEAR(AN832),MONTH(AN832),DAY(AN832))&lt;=$O$3),INDEX(Potentials!$A$1:$O$1000,MATCH(AM832,Potentials!$A$1:$A$1000,0),MATCH("Groupe",Potentials!$A$1:$O$1,0))=$A$2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,MATCH(AM832,Potentials!$A$1:$A$1000,0),MATCH("Groupe",Potentials!$A$1:$O$1,0))=$A$2,INDEX(Potentials!$A$1:$O$10000,MATCH(AM832,Potentials!$A$1:$A$1000,0),MATCH("Statut",Potentials!$A$1:$O$1,0))="9 - Perdu"),1,0))))</f>
      </c>
      <c r="AP832" s="47" t="str">
        <f>IF(AO832&lt;&gt;0,SUM($AO$4:AO832),0)</f>
      </c>
      <c r="AQ832" s="1"/>
      <c r="AR832" s="17"/>
      <c r="AT832" t="str">
        <f>IF(COUNTIF($AT$4:AT831,Potentials!B830)&gt;0,"",Potentials!B830)</f>
      </c>
      <c r="AU832" s="2" t="str">
        <f t="array" ref="AU832" aca="1" ca="1">IF($A$2="Tous",SUMPRODUCT((Potentials!$F$2:$F$2000)*(Potentials!$B$2:$B$2000=AT832)*(Potentials!$E$2:$E$2000&lt;&gt;"8 - Gagne")*(Potentials!$E$2:$E$2000&lt;&gt;"9 - Perdu")*(Potentials!$E$2:$E$2000&lt;&gt;"10 - Gele"))
+SUMPRODUCT((Potentials!$F$2:$F$2000=0)*(Potentials!$B$2:$B$2000=AT832)*(Potentials!$D$2:$D$2000)*(Potentials!$E$2:$E$2000&lt;&gt;"8 - Gagne")*(Potentials!$E$2:$E$2000&lt;&gt;"9 - Perdu")*(Potentials!$E$2:$E$2000&lt;&gt;"10 - Gele")),
SUMPRODUCT((Potentials!$F$2:$F$2000)*(Potentials!$B$2:$B$2000=AT832)*(Potentials!$E$2:$E$2000&lt;&gt;"8 - Gagne")*(Potentials!$E$2:$E$2000&lt;&gt;"9 - Perdu")*(Potentials!$E$2:$E$2000&lt;&gt;"10 - Gele")*(Potentials!$O$2:$O$2000=$A$2))
+SUMPRODUCT((Potentials!$F$2:$F$2000=0)*(Potentials!$B$2:$B$2000=AT832)*(Potentials!$D$2:$D$2000)*(Potentials!$E$2:$E$2000&lt;&gt;"8 - Gagne")*(Potentials!$E$2:$E$2000&lt;&gt;"9 - Perdu")*(Potentials!$E$2:$E$2000&lt;&gt;"10 - Gele")*(Potentials!$O$2:$O$2000=$A$2)))</f>
      </c>
      <c r="BA832" t="str">
        <f>Potentials!A830</f>
      </c>
      <c r="BB832" s="2" t="str">
        <f t="array" ref="BB832" aca="1" ca="1">IF($A$2="Tous",SUMPRODUCT((Potentials!$F$2:$F$2000)*(Potentials!$A$2:$A$2000=BA832)*(Potentials!$E$2:$E$2000&lt;&gt;"8 - Gagne")*(Potentials!$E$2:$E$2000&lt;&gt;"9 - Perdu")*(Potentials!$E$2:$E$2000&lt;&gt;"10 - Gele"))
+SUMPRODUCT((Potentials!$F$2:$F$2000=0)*(Potentials!$A$2:$A$2000=BA832)*(Potentials!$D$2:$D$2000)*(Potentials!$E$2:$E$2000&lt;&gt;"8 - Gagne")*(Potentials!$E$2:$E$2000&lt;&gt;"9 - Perdu")*(Potentials!$E$2:$E$2000&lt;&gt;"10 - Gele")),
SUMPRODUCT((Potentials!$F$2:$F$2000)*(Potentials!$A$2:$A$2000=BA832)*(Potentials!$E$2:$E$2000&lt;&gt;"8 - Gagne")*(Potentials!$E$2:$E$2000&lt;&gt;"9 - Perdu")*(Potentials!$E$2:$E$2000&lt;&gt;"10 - Gele")*(Potentials!$O$2:$O$2000=$A$2))
+SUMPRODUCT((Potentials!$F$2:$F$2000=0)*(Potentials!$A$2:$A$2000=BA832)*(Potentials!$D$2:$D$2000)*(Potentials!$E$2:$E$2000&lt;&gt;"8 - Gagne")*(Potentials!$E$2:$E$2000&lt;&gt;"9 - Perdu")*(Potentials!$E$2:$E$2000&lt;&gt;"10 - Gele")*(Potentials!$O$2:$O$2000=$A$2)))</f>
      </c>
    </row>
    <row r="833" spans="1:113">
      <c r="R833" t="str">
        <f>Potentials!A831</f>
      </c>
      <c r="S833" s="1" t="str">
        <f>Potentials!M831</f>
      </c>
      <c r="T833" s="47" t="str">
        <f>IF(INDEX(Potentials!$A$1:$O$1000,MATCH(R833,Potentials!$A$1:$A$1000,0),MATCH("Origine setup",Potentials!$A$1:$O$1,0))&lt;&gt;"",0,
IF($A$2="Tous",
IF(AND($R$2=0,$S$2=0,DATE(YEAR(S833),MONTH(S833),DAY(S833))&gt;=$O$6,(DATE(YEAR(S833),MONTH(S833),DAY(S833))&lt;=$O$3),LEFT(R833,3)="PRA"),1,
IF(AND($R$2&lt;&gt;0,$S$2&lt;&gt;0,DATE(YEAR(S833),MONTH(S833),DAY(S833))&gt;=$R$2,(DATE(YEAR(S833),MONTH(S833),DAY(S833))&lt;=$S$2),LEFT(R833,3)="PRA"),1,0)),
IF(AND($R$2=0,$S$2=0,DATE(YEAR(S833),MONTH(S833),DAY(S833))&gt;=$O$6,(DATE(YEAR(S833),MONTH(S833),DAY(S833))&lt;=$O$3),INDEX(Potentials!$A$1:$O$1000,MATCH(R833,Potentials!$A$1:$A$1000,0),MATCH("Groupe",Potentials!$A$1:$O$1,0))=$A$2,LEFT(R833,3)="PRA"),1,
IF(AND($R$2&lt;&gt;0,$S$2&lt;&gt;0,DATE(YEAR(S833),MONTH(S833),DAY(S833))&gt;=$R$2,(DATE(YEAR(S833),MONTH(S833),DAY(S833))&lt;=$S$2),INDEX(Potentials!$A$1:$O$1000,MATCH(R833,Potentials!$A$1:$A$1000,0),MATCH("Groupe",Potentials!$A$1:$O$1,0))=$A$2,LEFT(R833,3)="PRA"),1,0))))</f>
      </c>
      <c r="U833" s="47" t="str">
        <f>IF(T833&lt;&gt;0,SUM($T$4:T833),0)</f>
      </c>
      <c r="V833" s="1"/>
      <c r="W833" s="17"/>
      <c r="Y833" t="str">
        <f>Projects!A831</f>
      </c>
      <c r="Z833" s="1" t="str">
        <f>Projects!I831</f>
      </c>
      <c r="AA833" s="47" t="str">
        <f>IF($A$2="Tous",
IF(AND($Y$2=0,$Z$2=0,DATE(YEAR(Z833),MONTH(Z833),DAY(Z833))&gt;=$O$6,(DATE(YEAR(Z833),MONTH(Z833),DAY(Z833))&lt;=$O$3)),1,
IF(AND($Y$2&lt;&gt;0,$Z$2&lt;&gt;0,DATE(YEAR(Z833),MONTH(Z833),DAY(Z833))&gt;=$Y$2,(DATE(YEAR(Z833),MONTH(Z833),DAY(Z833))&lt;=$Z$2)),1,0)),
IF(AND($Y$2=0,$Z$2=0,DATE(YEAR(Z833),MONTH(Z833),DAY(Z833))&gt;=$O$6,(DATE(YEAR(Z833),MONTH(Z833),DAY(Z833))&lt;=$O$3),INDEX(Projects!$A$1:$O$1000,MATCH(Y833,Projects!$A$1:$A$1000,0),MATCH("Groupe",Projects!$A$1:$O$1,0))=$A$2),1,
IF(AND($Y$2&lt;&gt;0,$Z$2&lt;&gt;0,DATE(YEAR(Z833),MONTH(Z833),DAY(Z833))&gt;=$Y$2,(DATE(YEAR(Z833),MONTH(Z833),DAY(Z833))&lt;=$Z$2),INDEX(Projects!$A$1:$O$1000,MATCH(Y833,Projects!$A$1:$A$1000,0),MATCH("Groupe",Projects!$A$1:$O$1,0))=$A$2),1,0)))</f>
      </c>
      <c r="AB833" s="47" t="str">
        <f>IF(AA833&lt;&gt;0,SUM($AA$4:AA833),0)</f>
      </c>
      <c r="AC833" s="1"/>
      <c r="AD833" s="17"/>
      <c r="AF833" t="str">
        <f>Projects!A831</f>
      </c>
      <c r="AG833" s="1" t="str">
        <f>Projects!D831</f>
      </c>
      <c r="AH833" s="47" t="str">
        <f>IF($A$2="Tous",
IF(AND($AF$2=0,$AG$2=0,DATE(YEAR(AG833),MONTH(AG833),DAY(AG833))&gt;=$O$6,(DATE(YEAR(AG833),MONTH(AG833),DAY(AG833))&lt;=$O$3)),1,
IF(AND($AF$2&lt;&gt;0,$AG$2&lt;&gt;0,DATE(YEAR(AG833),MONTH(AG833),DAY(AG833))&gt;=$AF$2,(DATE(YEAR(AG833),MONTH(AG833),DAY(AG833))&lt;=$AG$2)),1,0)),
IF(AND($AF$2=0,$AG$2=0,DATE(YEAR(AG833),MONTH(AG833),DAY(AG833))&gt;=$O$6,(DATE(YEAR(AG833),MONTH(AG833),DAY(AG833))&lt;=$O$3),INDEX(Projects!$A$1:$O$1000,MATCH(AF833,Projects!$A$1:$A$1000,0),MATCH("Groupe",Projects!$A$1:$O$1,0))=$A$2),1,
IF(AND($AF$2&lt;&gt;0,$AG$2&lt;&gt;0,DATE(YEAR(AG833),MONTH(AG833),DAY(AG833))&gt;=$AF$2,(DATE(YEAR(AG833),MONTH(AG833),DAY(AG833))&lt;=$AG$2),INDEX(Projects!$A$1:$O$1000,MATCH(AF833,Projects!$A$1:$A$1000,0),MATCH("Groupe",Projects!$A$1:$O$1,0))=$A$2),1,0)))</f>
      </c>
      <c r="AI833" s="47" t="str">
        <f>IF(AH833&lt;&gt;0,SUM($AH$4:AH833),0)</f>
      </c>
      <c r="AJ833" s="1"/>
      <c r="AK833" s="17"/>
      <c r="AM833" t="str">
        <f>Potentials!A831</f>
      </c>
      <c r="AN833" s="1" t="str">
        <f>Potentials!L831</f>
      </c>
      <c r="AO833" s="47" t="str">
        <f>IF(INDEX(Potentials!$A$1:$O$1000,MATCH(R833,Potentials!$A$1:$A$1000,0),MATCH("Origine setup",Potentials!$A$1:$O$1,0))&lt;&gt;"",0,
IF($A$2="Tous",
IF(AND($AM$2=0,$AN$2=0,DATE(YEAR(AN833),MONTH(AN833),DAY(AN833))&gt;=$O$6,(DATE(YEAR(AN833),MONTH(AN833),DAY(AN833))&lt;=$O$3),INDEX(Potentials!$A$1:$O$10000,MATCH(AM833,Potentials!$A$1:$A$1000,0),MATCH("Statut",Potentials!$A$1:$O$1,0))="9 -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IF(AND($AM$2&lt;&gt;0,$AN$2&lt;&gt;0,DATE(YEAR(AN833),MONTH(AN833),DAY(AN833))&gt;=$AM$2,(DATE(YEAR(AN833),MONTH(AN833),DAY(AN833))&lt;=$AN$2),INDEX(Potentials!$A$1:$O$10000,MATCH(AM833,Potentials!$A$1:$A$1000,0),MATCH("Statut",Potentials!$A$1:$O$1,0))="9 - Perdu"),1,0)),
IF(AND($AM$2=0,$AN$2=0,DATE(YEAR(AN833),MONTH(AN833),DAY(AN833))&gt;=$O$6,(DATE(YEAR(AN833),MONTH(AN833),DAY(AN833))&lt;=$O$3),INDEX(Potentials!$A$1:$O$1000,MATCH(AM833,Potentials!$A$1:$A$1000,0),MATCH("Groupe",Potentials!$A$1:$O$1,0))=$A$2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,MATCH(AM833,Potentials!$A$1:$A$1000,0),MATCH("Groupe",Potentials!$A$1:$O$1,0))=$A$2,INDEX(Potentials!$A$1:$O$10000,MATCH(AM833,Potentials!$A$1:$A$1000,0),MATCH("Statut",Potentials!$A$1:$O$1,0))="9 - Perdu"),1,0))))</f>
      </c>
      <c r="AP833" s="47" t="str">
        <f>IF(AO833&lt;&gt;0,SUM($AO$4:AO833),0)</f>
      </c>
      <c r="AQ833" s="1"/>
      <c r="AR833" s="17"/>
      <c r="AT833" t="str">
        <f>IF(COUNTIF($AT$4:AT832,Potentials!B831)&gt;0,"",Potentials!B831)</f>
      </c>
      <c r="AU833" s="2" t="str">
        <f t="array" ref="AU833" aca="1" ca="1">IF($A$2="Tous",SUMPRODUCT((Potentials!$F$2:$F$2000)*(Potentials!$B$2:$B$2000=AT833)*(Potentials!$E$2:$E$2000&lt;&gt;"8 - Gagne")*(Potentials!$E$2:$E$2000&lt;&gt;"9 - Perdu")*(Potentials!$E$2:$E$2000&lt;&gt;"10 - Gele"))
+SUMPRODUCT((Potentials!$F$2:$F$2000=0)*(Potentials!$B$2:$B$2000=AT833)*(Potentials!$D$2:$D$2000)*(Potentials!$E$2:$E$2000&lt;&gt;"8 - Gagne")*(Potentials!$E$2:$E$2000&lt;&gt;"9 - Perdu")*(Potentials!$E$2:$E$2000&lt;&gt;"10 - Gele")),
SUMPRODUCT((Potentials!$F$2:$F$2000)*(Potentials!$B$2:$B$2000=AT833)*(Potentials!$E$2:$E$2000&lt;&gt;"8 - Gagne")*(Potentials!$E$2:$E$2000&lt;&gt;"9 - Perdu")*(Potentials!$E$2:$E$2000&lt;&gt;"10 - Gele")*(Potentials!$O$2:$O$2000=$A$2))
+SUMPRODUCT((Potentials!$F$2:$F$2000=0)*(Potentials!$B$2:$B$2000=AT833)*(Potentials!$D$2:$D$2000)*(Potentials!$E$2:$E$2000&lt;&gt;"8 - Gagne")*(Potentials!$E$2:$E$2000&lt;&gt;"9 - Perdu")*(Potentials!$E$2:$E$2000&lt;&gt;"10 - Gele")*(Potentials!$O$2:$O$2000=$A$2)))</f>
      </c>
      <c r="BA833" t="str">
        <f>Potentials!A831</f>
      </c>
      <c r="BB833" s="2" t="str">
        <f t="array" ref="BB833" aca="1" ca="1">IF($A$2="Tous",SUMPRODUCT((Potentials!$F$2:$F$2000)*(Potentials!$A$2:$A$2000=BA833)*(Potentials!$E$2:$E$2000&lt;&gt;"8 - Gagne")*(Potentials!$E$2:$E$2000&lt;&gt;"9 - Perdu")*(Potentials!$E$2:$E$2000&lt;&gt;"10 - Gele"))
+SUMPRODUCT((Potentials!$F$2:$F$2000=0)*(Potentials!$A$2:$A$2000=BA833)*(Potentials!$D$2:$D$2000)*(Potentials!$E$2:$E$2000&lt;&gt;"8 - Gagne")*(Potentials!$E$2:$E$2000&lt;&gt;"9 - Perdu")*(Potentials!$E$2:$E$2000&lt;&gt;"10 - Gele")),
SUMPRODUCT((Potentials!$F$2:$F$2000)*(Potentials!$A$2:$A$2000=BA833)*(Potentials!$E$2:$E$2000&lt;&gt;"8 - Gagne")*(Potentials!$E$2:$E$2000&lt;&gt;"9 - Perdu")*(Potentials!$E$2:$E$2000&lt;&gt;"10 - Gele")*(Potentials!$O$2:$O$2000=$A$2))
+SUMPRODUCT((Potentials!$F$2:$F$2000=0)*(Potentials!$A$2:$A$2000=BA833)*(Potentials!$D$2:$D$2000)*(Potentials!$E$2:$E$2000&lt;&gt;"8 - Gagne")*(Potentials!$E$2:$E$2000&lt;&gt;"9 - Perdu")*(Potentials!$E$2:$E$2000&lt;&gt;"10 - Gele")*(Potentials!$O$2:$O$2000=$A$2)))</f>
      </c>
    </row>
    <row r="834" spans="1:113">
      <c r="R834" t="str">
        <f>Potentials!A832</f>
      </c>
      <c r="S834" s="1" t="str">
        <f>Potentials!M832</f>
      </c>
      <c r="T834" s="47" t="str">
        <f>IF(INDEX(Potentials!$A$1:$O$1000,MATCH(R834,Potentials!$A$1:$A$1000,0),MATCH("Origine setup",Potentials!$A$1:$O$1,0))&lt;&gt;"",0,
IF($A$2="Tous",
IF(AND($R$2=0,$S$2=0,DATE(YEAR(S834),MONTH(S834),DAY(S834))&gt;=$O$6,(DATE(YEAR(S834),MONTH(S834),DAY(S834))&lt;=$O$3),LEFT(R834,3)="PRA"),1,
IF(AND($R$2&lt;&gt;0,$S$2&lt;&gt;0,DATE(YEAR(S834),MONTH(S834),DAY(S834))&gt;=$R$2,(DATE(YEAR(S834),MONTH(S834),DAY(S834))&lt;=$S$2),LEFT(R834,3)="PRA"),1,0)),
IF(AND($R$2=0,$S$2=0,DATE(YEAR(S834),MONTH(S834),DAY(S834))&gt;=$O$6,(DATE(YEAR(S834),MONTH(S834),DAY(S834))&lt;=$O$3),INDEX(Potentials!$A$1:$O$1000,MATCH(R834,Potentials!$A$1:$A$1000,0),MATCH("Groupe",Potentials!$A$1:$O$1,0))=$A$2,LEFT(R834,3)="PRA"),1,
IF(AND($R$2&lt;&gt;0,$S$2&lt;&gt;0,DATE(YEAR(S834),MONTH(S834),DAY(S834))&gt;=$R$2,(DATE(YEAR(S834),MONTH(S834),DAY(S834))&lt;=$S$2),INDEX(Potentials!$A$1:$O$1000,MATCH(R834,Potentials!$A$1:$A$1000,0),MATCH("Groupe",Potentials!$A$1:$O$1,0))=$A$2,LEFT(R834,3)="PRA"),1,0))))</f>
      </c>
      <c r="U834" s="47" t="str">
        <f>IF(T834&lt;&gt;0,SUM($T$4:T834),0)</f>
      </c>
      <c r="V834" s="1"/>
      <c r="W834" s="17"/>
      <c r="Y834" t="str">
        <f>Projects!A832</f>
      </c>
      <c r="Z834" s="1" t="str">
        <f>Projects!I832</f>
      </c>
      <c r="AA834" s="47" t="str">
        <f>IF($A$2="Tous",
IF(AND($Y$2=0,$Z$2=0,DATE(YEAR(Z834),MONTH(Z834),DAY(Z834))&gt;=$O$6,(DATE(YEAR(Z834),MONTH(Z834),DAY(Z834))&lt;=$O$3)),1,
IF(AND($Y$2&lt;&gt;0,$Z$2&lt;&gt;0,DATE(YEAR(Z834),MONTH(Z834),DAY(Z834))&gt;=$Y$2,(DATE(YEAR(Z834),MONTH(Z834),DAY(Z834))&lt;=$Z$2)),1,0)),
IF(AND($Y$2=0,$Z$2=0,DATE(YEAR(Z834),MONTH(Z834),DAY(Z834))&gt;=$O$6,(DATE(YEAR(Z834),MONTH(Z834),DAY(Z834))&lt;=$O$3),INDEX(Projects!$A$1:$O$1000,MATCH(Y834,Projects!$A$1:$A$1000,0),MATCH("Groupe",Projects!$A$1:$O$1,0))=$A$2),1,
IF(AND($Y$2&lt;&gt;0,$Z$2&lt;&gt;0,DATE(YEAR(Z834),MONTH(Z834),DAY(Z834))&gt;=$Y$2,(DATE(YEAR(Z834),MONTH(Z834),DAY(Z834))&lt;=$Z$2),INDEX(Projects!$A$1:$O$1000,MATCH(Y834,Projects!$A$1:$A$1000,0),MATCH("Groupe",Projects!$A$1:$O$1,0))=$A$2),1,0)))</f>
      </c>
      <c r="AB834" s="47" t="str">
        <f>IF(AA834&lt;&gt;0,SUM($AA$4:AA834),0)</f>
      </c>
      <c r="AC834" s="1"/>
      <c r="AD834" s="17"/>
      <c r="AF834" t="str">
        <f>Projects!A832</f>
      </c>
      <c r="AG834" s="1" t="str">
        <f>Projects!D832</f>
      </c>
      <c r="AH834" s="47" t="str">
        <f>IF($A$2="Tous",
IF(AND($AF$2=0,$AG$2=0,DATE(YEAR(AG834),MONTH(AG834),DAY(AG834))&gt;=$O$6,(DATE(YEAR(AG834),MONTH(AG834),DAY(AG834))&lt;=$O$3)),1,
IF(AND($AF$2&lt;&gt;0,$AG$2&lt;&gt;0,DATE(YEAR(AG834),MONTH(AG834),DAY(AG834))&gt;=$AF$2,(DATE(YEAR(AG834),MONTH(AG834),DAY(AG834))&lt;=$AG$2)),1,0)),
IF(AND($AF$2=0,$AG$2=0,DATE(YEAR(AG834),MONTH(AG834),DAY(AG834))&gt;=$O$6,(DATE(YEAR(AG834),MONTH(AG834),DAY(AG834))&lt;=$O$3),INDEX(Projects!$A$1:$O$1000,MATCH(AF834,Projects!$A$1:$A$1000,0),MATCH("Groupe",Projects!$A$1:$O$1,0))=$A$2),1,
IF(AND($AF$2&lt;&gt;0,$AG$2&lt;&gt;0,DATE(YEAR(AG834),MONTH(AG834),DAY(AG834))&gt;=$AF$2,(DATE(YEAR(AG834),MONTH(AG834),DAY(AG834))&lt;=$AG$2),INDEX(Projects!$A$1:$O$1000,MATCH(AF834,Projects!$A$1:$A$1000,0),MATCH("Groupe",Projects!$A$1:$O$1,0))=$A$2),1,0)))</f>
      </c>
      <c r="AI834" s="47" t="str">
        <f>IF(AH834&lt;&gt;0,SUM($AH$4:AH834),0)</f>
      </c>
      <c r="AJ834" s="1"/>
      <c r="AK834" s="17"/>
      <c r="AM834" t="str">
        <f>Potentials!A832</f>
      </c>
      <c r="AN834" s="1" t="str">
        <f>Potentials!L832</f>
      </c>
      <c r="AO834" s="47" t="str">
        <f>IF(INDEX(Potentials!$A$1:$O$1000,MATCH(R834,Potentials!$A$1:$A$1000,0),MATCH("Origine setup",Potentials!$A$1:$O$1,0))&lt;&gt;"",0,
IF($A$2="Tous",
IF(AND($AM$2=0,$AN$2=0,DATE(YEAR(AN834),MONTH(AN834),DAY(AN834))&gt;=$O$6,(DATE(YEAR(AN834),MONTH(AN834),DAY(AN834))&lt;=$O$3),INDEX(Potentials!$A$1:$O$10000,MATCH(AM834,Potentials!$A$1:$A$1000,0),MATCH("Statut",Potentials!$A$1:$O$1,0))="9 -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IF(AND($AM$2&lt;&gt;0,$AN$2&lt;&gt;0,DATE(YEAR(AN834),MONTH(AN834),DAY(AN834))&gt;=$AM$2,(DATE(YEAR(AN834),MONTH(AN834),DAY(AN834))&lt;=$AN$2),INDEX(Potentials!$A$1:$O$10000,MATCH(AM834,Potentials!$A$1:$A$1000,0),MATCH("Statut",Potentials!$A$1:$O$1,0))="9 - Perdu"),1,0)),
IF(AND($AM$2=0,$AN$2=0,DATE(YEAR(AN834),MONTH(AN834),DAY(AN834))&gt;=$O$6,(DATE(YEAR(AN834),MONTH(AN834),DAY(AN834))&lt;=$O$3),INDEX(Potentials!$A$1:$O$1000,MATCH(AM834,Potentials!$A$1:$A$1000,0),MATCH("Groupe",Potentials!$A$1:$O$1,0))=$A$2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,MATCH(AM834,Potentials!$A$1:$A$1000,0),MATCH("Groupe",Potentials!$A$1:$O$1,0))=$A$2,INDEX(Potentials!$A$1:$O$10000,MATCH(AM834,Potentials!$A$1:$A$1000,0),MATCH("Statut",Potentials!$A$1:$O$1,0))="9 - Perdu"),1,0))))</f>
      </c>
      <c r="AP834" s="47" t="str">
        <f>IF(AO834&lt;&gt;0,SUM($AO$4:AO834),0)</f>
      </c>
      <c r="AQ834" s="1"/>
      <c r="AR834" s="17"/>
      <c r="AT834" t="str">
        <f>IF(COUNTIF($AT$4:AT833,Potentials!B832)&gt;0,"",Potentials!B832)</f>
      </c>
      <c r="AU834" s="2" t="str">
        <f t="array" ref="AU834" aca="1" ca="1">IF($A$2="Tous",SUMPRODUCT((Potentials!$F$2:$F$2000)*(Potentials!$B$2:$B$2000=AT834)*(Potentials!$E$2:$E$2000&lt;&gt;"8 - Gagne")*(Potentials!$E$2:$E$2000&lt;&gt;"9 - Perdu")*(Potentials!$E$2:$E$2000&lt;&gt;"10 - Gele"))
+SUMPRODUCT((Potentials!$F$2:$F$2000=0)*(Potentials!$B$2:$B$2000=AT834)*(Potentials!$D$2:$D$2000)*(Potentials!$E$2:$E$2000&lt;&gt;"8 - Gagne")*(Potentials!$E$2:$E$2000&lt;&gt;"9 - Perdu")*(Potentials!$E$2:$E$2000&lt;&gt;"10 - Gele")),
SUMPRODUCT((Potentials!$F$2:$F$2000)*(Potentials!$B$2:$B$2000=AT834)*(Potentials!$E$2:$E$2000&lt;&gt;"8 - Gagne")*(Potentials!$E$2:$E$2000&lt;&gt;"9 - Perdu")*(Potentials!$E$2:$E$2000&lt;&gt;"10 - Gele")*(Potentials!$O$2:$O$2000=$A$2))
+SUMPRODUCT((Potentials!$F$2:$F$2000=0)*(Potentials!$B$2:$B$2000=AT834)*(Potentials!$D$2:$D$2000)*(Potentials!$E$2:$E$2000&lt;&gt;"8 - Gagne")*(Potentials!$E$2:$E$2000&lt;&gt;"9 - Perdu")*(Potentials!$E$2:$E$2000&lt;&gt;"10 - Gele")*(Potentials!$O$2:$O$2000=$A$2)))</f>
      </c>
      <c r="BA834" t="str">
        <f>Potentials!A832</f>
      </c>
      <c r="BB834" s="2" t="str">
        <f t="array" ref="BB834" aca="1" ca="1">IF($A$2="Tous",SUMPRODUCT((Potentials!$F$2:$F$2000)*(Potentials!$A$2:$A$2000=BA834)*(Potentials!$E$2:$E$2000&lt;&gt;"8 - Gagne")*(Potentials!$E$2:$E$2000&lt;&gt;"9 - Perdu")*(Potentials!$E$2:$E$2000&lt;&gt;"10 - Gele"))
+SUMPRODUCT((Potentials!$F$2:$F$2000=0)*(Potentials!$A$2:$A$2000=BA834)*(Potentials!$D$2:$D$2000)*(Potentials!$E$2:$E$2000&lt;&gt;"8 - Gagne")*(Potentials!$E$2:$E$2000&lt;&gt;"9 - Perdu")*(Potentials!$E$2:$E$2000&lt;&gt;"10 - Gele")),
SUMPRODUCT((Potentials!$F$2:$F$2000)*(Potentials!$A$2:$A$2000=BA834)*(Potentials!$E$2:$E$2000&lt;&gt;"8 - Gagne")*(Potentials!$E$2:$E$2000&lt;&gt;"9 - Perdu")*(Potentials!$E$2:$E$2000&lt;&gt;"10 - Gele")*(Potentials!$O$2:$O$2000=$A$2))
+SUMPRODUCT((Potentials!$F$2:$F$2000=0)*(Potentials!$A$2:$A$2000=BA834)*(Potentials!$D$2:$D$2000)*(Potentials!$E$2:$E$2000&lt;&gt;"8 - Gagne")*(Potentials!$E$2:$E$2000&lt;&gt;"9 - Perdu")*(Potentials!$E$2:$E$2000&lt;&gt;"10 - Gele")*(Potentials!$O$2:$O$2000=$A$2)))</f>
      </c>
    </row>
    <row r="835" spans="1:113">
      <c r="R835" t="str">
        <f>Potentials!A833</f>
      </c>
      <c r="S835" s="1" t="str">
        <f>Potentials!M833</f>
      </c>
      <c r="T835" s="47" t="str">
        <f>IF(INDEX(Potentials!$A$1:$O$1000,MATCH(R835,Potentials!$A$1:$A$1000,0),MATCH("Origine setup",Potentials!$A$1:$O$1,0))&lt;&gt;"",0,
IF($A$2="Tous",
IF(AND($R$2=0,$S$2=0,DATE(YEAR(S835),MONTH(S835),DAY(S835))&gt;=$O$6,(DATE(YEAR(S835),MONTH(S835),DAY(S835))&lt;=$O$3),LEFT(R835,3)="PRA"),1,
IF(AND($R$2&lt;&gt;0,$S$2&lt;&gt;0,DATE(YEAR(S835),MONTH(S835),DAY(S835))&gt;=$R$2,(DATE(YEAR(S835),MONTH(S835),DAY(S835))&lt;=$S$2),LEFT(R835,3)="PRA"),1,0)),
IF(AND($R$2=0,$S$2=0,DATE(YEAR(S835),MONTH(S835),DAY(S835))&gt;=$O$6,(DATE(YEAR(S835),MONTH(S835),DAY(S835))&lt;=$O$3),INDEX(Potentials!$A$1:$O$1000,MATCH(R835,Potentials!$A$1:$A$1000,0),MATCH("Groupe",Potentials!$A$1:$O$1,0))=$A$2,LEFT(R835,3)="PRA"),1,
IF(AND($R$2&lt;&gt;0,$S$2&lt;&gt;0,DATE(YEAR(S835),MONTH(S835),DAY(S835))&gt;=$R$2,(DATE(YEAR(S835),MONTH(S835),DAY(S835))&lt;=$S$2),INDEX(Potentials!$A$1:$O$1000,MATCH(R835,Potentials!$A$1:$A$1000,0),MATCH("Groupe",Potentials!$A$1:$O$1,0))=$A$2,LEFT(R835,3)="PRA"),1,0))))</f>
      </c>
      <c r="U835" s="47" t="str">
        <f>IF(T835&lt;&gt;0,SUM($T$4:T835),0)</f>
      </c>
      <c r="V835" s="1"/>
      <c r="W835" s="17"/>
      <c r="Y835" t="str">
        <f>Projects!A833</f>
      </c>
      <c r="Z835" s="1" t="str">
        <f>Projects!I833</f>
      </c>
      <c r="AA835" s="47" t="str">
        <f>IF($A$2="Tous",
IF(AND($Y$2=0,$Z$2=0,DATE(YEAR(Z835),MONTH(Z835),DAY(Z835))&gt;=$O$6,(DATE(YEAR(Z835),MONTH(Z835),DAY(Z835))&lt;=$O$3)),1,
IF(AND($Y$2&lt;&gt;0,$Z$2&lt;&gt;0,DATE(YEAR(Z835),MONTH(Z835),DAY(Z835))&gt;=$Y$2,(DATE(YEAR(Z835),MONTH(Z835),DAY(Z835))&lt;=$Z$2)),1,0)),
IF(AND($Y$2=0,$Z$2=0,DATE(YEAR(Z835),MONTH(Z835),DAY(Z835))&gt;=$O$6,(DATE(YEAR(Z835),MONTH(Z835),DAY(Z835))&lt;=$O$3),INDEX(Projects!$A$1:$O$1000,MATCH(Y835,Projects!$A$1:$A$1000,0),MATCH("Groupe",Projects!$A$1:$O$1,0))=$A$2),1,
IF(AND($Y$2&lt;&gt;0,$Z$2&lt;&gt;0,DATE(YEAR(Z835),MONTH(Z835),DAY(Z835))&gt;=$Y$2,(DATE(YEAR(Z835),MONTH(Z835),DAY(Z835))&lt;=$Z$2),INDEX(Projects!$A$1:$O$1000,MATCH(Y835,Projects!$A$1:$A$1000,0),MATCH("Groupe",Projects!$A$1:$O$1,0))=$A$2),1,0)))</f>
      </c>
      <c r="AB835" s="47" t="str">
        <f>IF(AA835&lt;&gt;0,SUM($AA$4:AA835),0)</f>
      </c>
      <c r="AC835" s="1"/>
      <c r="AD835" s="17"/>
      <c r="AF835" t="str">
        <f>Projects!A833</f>
      </c>
      <c r="AG835" s="1" t="str">
        <f>Projects!D833</f>
      </c>
      <c r="AH835" s="47" t="str">
        <f>IF($A$2="Tous",
IF(AND($AF$2=0,$AG$2=0,DATE(YEAR(AG835),MONTH(AG835),DAY(AG835))&gt;=$O$6,(DATE(YEAR(AG835),MONTH(AG835),DAY(AG835))&lt;=$O$3)),1,
IF(AND($AF$2&lt;&gt;0,$AG$2&lt;&gt;0,DATE(YEAR(AG835),MONTH(AG835),DAY(AG835))&gt;=$AF$2,(DATE(YEAR(AG835),MONTH(AG835),DAY(AG835))&lt;=$AG$2)),1,0)),
IF(AND($AF$2=0,$AG$2=0,DATE(YEAR(AG835),MONTH(AG835),DAY(AG835))&gt;=$O$6,(DATE(YEAR(AG835),MONTH(AG835),DAY(AG835))&lt;=$O$3),INDEX(Projects!$A$1:$O$1000,MATCH(AF835,Projects!$A$1:$A$1000,0),MATCH("Groupe",Projects!$A$1:$O$1,0))=$A$2),1,
IF(AND($AF$2&lt;&gt;0,$AG$2&lt;&gt;0,DATE(YEAR(AG835),MONTH(AG835),DAY(AG835))&gt;=$AF$2,(DATE(YEAR(AG835),MONTH(AG835),DAY(AG835))&lt;=$AG$2),INDEX(Projects!$A$1:$O$1000,MATCH(AF835,Projects!$A$1:$A$1000,0),MATCH("Groupe",Projects!$A$1:$O$1,0))=$A$2),1,0)))</f>
      </c>
      <c r="AI835" s="47" t="str">
        <f>IF(AH835&lt;&gt;0,SUM($AH$4:AH835),0)</f>
      </c>
      <c r="AJ835" s="1"/>
      <c r="AK835" s="17"/>
      <c r="AM835" t="str">
        <f>Potentials!A833</f>
      </c>
      <c r="AN835" s="1" t="str">
        <f>Potentials!L833</f>
      </c>
      <c r="AO835" s="47" t="str">
        <f>IF(INDEX(Potentials!$A$1:$O$1000,MATCH(R835,Potentials!$A$1:$A$1000,0),MATCH("Origine setup",Potentials!$A$1:$O$1,0))&lt;&gt;"",0,
IF($A$2="Tous",
IF(AND($AM$2=0,$AN$2=0,DATE(YEAR(AN835),MONTH(AN835),DAY(AN835))&gt;=$O$6,(DATE(YEAR(AN835),MONTH(AN835),DAY(AN835))&lt;=$O$3),INDEX(Potentials!$A$1:$O$10000,MATCH(AM835,Potentials!$A$1:$A$1000,0),MATCH("Statut",Potentials!$A$1:$O$1,0))="9 -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IF(AND($AM$2&lt;&gt;0,$AN$2&lt;&gt;0,DATE(YEAR(AN835),MONTH(AN835),DAY(AN835))&gt;=$AM$2,(DATE(YEAR(AN835),MONTH(AN835),DAY(AN835))&lt;=$AN$2),INDEX(Potentials!$A$1:$O$10000,MATCH(AM835,Potentials!$A$1:$A$1000,0),MATCH("Statut",Potentials!$A$1:$O$1,0))="9 - Perdu"),1,0)),
IF(AND($AM$2=0,$AN$2=0,DATE(YEAR(AN835),MONTH(AN835),DAY(AN835))&gt;=$O$6,(DATE(YEAR(AN835),MONTH(AN835),DAY(AN835))&lt;=$O$3),INDEX(Potentials!$A$1:$O$1000,MATCH(AM835,Potentials!$A$1:$A$1000,0),MATCH("Groupe",Potentials!$A$1:$O$1,0))=$A$2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,MATCH(AM835,Potentials!$A$1:$A$1000,0),MATCH("Groupe",Potentials!$A$1:$O$1,0))=$A$2,INDEX(Potentials!$A$1:$O$10000,MATCH(AM835,Potentials!$A$1:$A$1000,0),MATCH("Statut",Potentials!$A$1:$O$1,0))="9 - Perdu"),1,0))))</f>
      </c>
      <c r="AP835" s="47" t="str">
        <f>IF(AO835&lt;&gt;0,SUM($AO$4:AO835),0)</f>
      </c>
      <c r="AQ835" s="1"/>
      <c r="AR835" s="17"/>
      <c r="AT835" t="str">
        <f>IF(COUNTIF($AT$4:AT834,Potentials!B833)&gt;0,"",Potentials!B833)</f>
      </c>
      <c r="AU835" s="2" t="str">
        <f t="array" ref="AU835" aca="1" ca="1">IF($A$2="Tous",SUMPRODUCT((Potentials!$F$2:$F$2000)*(Potentials!$B$2:$B$2000=AT835)*(Potentials!$E$2:$E$2000&lt;&gt;"8 - Gagne")*(Potentials!$E$2:$E$2000&lt;&gt;"9 - Perdu")*(Potentials!$E$2:$E$2000&lt;&gt;"10 - Gele"))
+SUMPRODUCT((Potentials!$F$2:$F$2000=0)*(Potentials!$B$2:$B$2000=AT835)*(Potentials!$D$2:$D$2000)*(Potentials!$E$2:$E$2000&lt;&gt;"8 - Gagne")*(Potentials!$E$2:$E$2000&lt;&gt;"9 - Perdu")*(Potentials!$E$2:$E$2000&lt;&gt;"10 - Gele")),
SUMPRODUCT((Potentials!$F$2:$F$2000)*(Potentials!$B$2:$B$2000=AT835)*(Potentials!$E$2:$E$2000&lt;&gt;"8 - Gagne")*(Potentials!$E$2:$E$2000&lt;&gt;"9 - Perdu")*(Potentials!$E$2:$E$2000&lt;&gt;"10 - Gele")*(Potentials!$O$2:$O$2000=$A$2))
+SUMPRODUCT((Potentials!$F$2:$F$2000=0)*(Potentials!$B$2:$B$2000=AT835)*(Potentials!$D$2:$D$2000)*(Potentials!$E$2:$E$2000&lt;&gt;"8 - Gagne")*(Potentials!$E$2:$E$2000&lt;&gt;"9 - Perdu")*(Potentials!$E$2:$E$2000&lt;&gt;"10 - Gele")*(Potentials!$O$2:$O$2000=$A$2)))</f>
      </c>
      <c r="BA835" t="str">
        <f>Potentials!A833</f>
      </c>
      <c r="BB835" s="2" t="str">
        <f t="array" ref="BB835" aca="1" ca="1">IF($A$2="Tous",SUMPRODUCT((Potentials!$F$2:$F$2000)*(Potentials!$A$2:$A$2000=BA835)*(Potentials!$E$2:$E$2000&lt;&gt;"8 - Gagne")*(Potentials!$E$2:$E$2000&lt;&gt;"9 - Perdu")*(Potentials!$E$2:$E$2000&lt;&gt;"10 - Gele"))
+SUMPRODUCT((Potentials!$F$2:$F$2000=0)*(Potentials!$A$2:$A$2000=BA835)*(Potentials!$D$2:$D$2000)*(Potentials!$E$2:$E$2000&lt;&gt;"8 - Gagne")*(Potentials!$E$2:$E$2000&lt;&gt;"9 - Perdu")*(Potentials!$E$2:$E$2000&lt;&gt;"10 - Gele")),
SUMPRODUCT((Potentials!$F$2:$F$2000)*(Potentials!$A$2:$A$2000=BA835)*(Potentials!$E$2:$E$2000&lt;&gt;"8 - Gagne")*(Potentials!$E$2:$E$2000&lt;&gt;"9 - Perdu")*(Potentials!$E$2:$E$2000&lt;&gt;"10 - Gele")*(Potentials!$O$2:$O$2000=$A$2))
+SUMPRODUCT((Potentials!$F$2:$F$2000=0)*(Potentials!$A$2:$A$2000=BA835)*(Potentials!$D$2:$D$2000)*(Potentials!$E$2:$E$2000&lt;&gt;"8 - Gagne")*(Potentials!$E$2:$E$2000&lt;&gt;"9 - Perdu")*(Potentials!$E$2:$E$2000&lt;&gt;"10 - Gele")*(Potentials!$O$2:$O$2000=$A$2)))</f>
      </c>
    </row>
    <row r="836" spans="1:113">
      <c r="R836" t="str">
        <f>Potentials!A834</f>
      </c>
      <c r="S836" s="1" t="str">
        <f>Potentials!M834</f>
      </c>
      <c r="T836" s="47" t="str">
        <f>IF(INDEX(Potentials!$A$1:$O$1000,MATCH(R836,Potentials!$A$1:$A$1000,0),MATCH("Origine setup",Potentials!$A$1:$O$1,0))&lt;&gt;"",0,
IF($A$2="Tous",
IF(AND($R$2=0,$S$2=0,DATE(YEAR(S836),MONTH(S836),DAY(S836))&gt;=$O$6,(DATE(YEAR(S836),MONTH(S836),DAY(S836))&lt;=$O$3),LEFT(R836,3)="PRA"),1,
IF(AND($R$2&lt;&gt;0,$S$2&lt;&gt;0,DATE(YEAR(S836),MONTH(S836),DAY(S836))&gt;=$R$2,(DATE(YEAR(S836),MONTH(S836),DAY(S836))&lt;=$S$2),LEFT(R836,3)="PRA"),1,0)),
IF(AND($R$2=0,$S$2=0,DATE(YEAR(S836),MONTH(S836),DAY(S836))&gt;=$O$6,(DATE(YEAR(S836),MONTH(S836),DAY(S836))&lt;=$O$3),INDEX(Potentials!$A$1:$O$1000,MATCH(R836,Potentials!$A$1:$A$1000,0),MATCH("Groupe",Potentials!$A$1:$O$1,0))=$A$2,LEFT(R836,3)="PRA"),1,
IF(AND($R$2&lt;&gt;0,$S$2&lt;&gt;0,DATE(YEAR(S836),MONTH(S836),DAY(S836))&gt;=$R$2,(DATE(YEAR(S836),MONTH(S836),DAY(S836))&lt;=$S$2),INDEX(Potentials!$A$1:$O$1000,MATCH(R836,Potentials!$A$1:$A$1000,0),MATCH("Groupe",Potentials!$A$1:$O$1,0))=$A$2,LEFT(R836,3)="PRA"),1,0))))</f>
      </c>
      <c r="U836" s="47" t="str">
        <f>IF(T836&lt;&gt;0,SUM($T$4:T836),0)</f>
      </c>
      <c r="V836" s="1"/>
      <c r="W836" s="17"/>
      <c r="Y836" t="str">
        <f>Projects!A834</f>
      </c>
      <c r="Z836" s="1" t="str">
        <f>Projects!I834</f>
      </c>
      <c r="AA836" s="47" t="str">
        <f>IF($A$2="Tous",
IF(AND($Y$2=0,$Z$2=0,DATE(YEAR(Z836),MONTH(Z836),DAY(Z836))&gt;=$O$6,(DATE(YEAR(Z836),MONTH(Z836),DAY(Z836))&lt;=$O$3)),1,
IF(AND($Y$2&lt;&gt;0,$Z$2&lt;&gt;0,DATE(YEAR(Z836),MONTH(Z836),DAY(Z836))&gt;=$Y$2,(DATE(YEAR(Z836),MONTH(Z836),DAY(Z836))&lt;=$Z$2)),1,0)),
IF(AND($Y$2=0,$Z$2=0,DATE(YEAR(Z836),MONTH(Z836),DAY(Z836))&gt;=$O$6,(DATE(YEAR(Z836),MONTH(Z836),DAY(Z836))&lt;=$O$3),INDEX(Projects!$A$1:$O$1000,MATCH(Y836,Projects!$A$1:$A$1000,0),MATCH("Groupe",Projects!$A$1:$O$1,0))=$A$2),1,
IF(AND($Y$2&lt;&gt;0,$Z$2&lt;&gt;0,DATE(YEAR(Z836),MONTH(Z836),DAY(Z836))&gt;=$Y$2,(DATE(YEAR(Z836),MONTH(Z836),DAY(Z836))&lt;=$Z$2),INDEX(Projects!$A$1:$O$1000,MATCH(Y836,Projects!$A$1:$A$1000,0),MATCH("Groupe",Projects!$A$1:$O$1,0))=$A$2),1,0)))</f>
      </c>
      <c r="AB836" s="47" t="str">
        <f>IF(AA836&lt;&gt;0,SUM($AA$4:AA836),0)</f>
      </c>
      <c r="AC836" s="1"/>
      <c r="AD836" s="17"/>
      <c r="AF836" t="str">
        <f>Projects!A834</f>
      </c>
      <c r="AG836" s="1" t="str">
        <f>Projects!D834</f>
      </c>
      <c r="AH836" s="47" t="str">
        <f>IF($A$2="Tous",
IF(AND($AF$2=0,$AG$2=0,DATE(YEAR(AG836),MONTH(AG836),DAY(AG836))&gt;=$O$6,(DATE(YEAR(AG836),MONTH(AG836),DAY(AG836))&lt;=$O$3)),1,
IF(AND($AF$2&lt;&gt;0,$AG$2&lt;&gt;0,DATE(YEAR(AG836),MONTH(AG836),DAY(AG836))&gt;=$AF$2,(DATE(YEAR(AG836),MONTH(AG836),DAY(AG836))&lt;=$AG$2)),1,0)),
IF(AND($AF$2=0,$AG$2=0,DATE(YEAR(AG836),MONTH(AG836),DAY(AG836))&gt;=$O$6,(DATE(YEAR(AG836),MONTH(AG836),DAY(AG836))&lt;=$O$3),INDEX(Projects!$A$1:$O$1000,MATCH(AF836,Projects!$A$1:$A$1000,0),MATCH("Groupe",Projects!$A$1:$O$1,0))=$A$2),1,
IF(AND($AF$2&lt;&gt;0,$AG$2&lt;&gt;0,DATE(YEAR(AG836),MONTH(AG836),DAY(AG836))&gt;=$AF$2,(DATE(YEAR(AG836),MONTH(AG836),DAY(AG836))&lt;=$AG$2),INDEX(Projects!$A$1:$O$1000,MATCH(AF836,Projects!$A$1:$A$1000,0),MATCH("Groupe",Projects!$A$1:$O$1,0))=$A$2),1,0)))</f>
      </c>
      <c r="AI836" s="47" t="str">
        <f>IF(AH836&lt;&gt;0,SUM($AH$4:AH836),0)</f>
      </c>
      <c r="AJ836" s="1"/>
      <c r="AK836" s="17"/>
      <c r="AM836" t="str">
        <f>Potentials!A834</f>
      </c>
      <c r="AN836" s="1" t="str">
        <f>Potentials!L834</f>
      </c>
      <c r="AO836" s="47" t="str">
        <f>IF(INDEX(Potentials!$A$1:$O$1000,MATCH(R836,Potentials!$A$1:$A$1000,0),MATCH("Origine setup",Potentials!$A$1:$O$1,0))&lt;&gt;"",0,
IF($A$2="Tous",
IF(AND($AM$2=0,$AN$2=0,DATE(YEAR(AN836),MONTH(AN836),DAY(AN836))&gt;=$O$6,(DATE(YEAR(AN836),MONTH(AN836),DAY(AN836))&lt;=$O$3),INDEX(Potentials!$A$1:$O$10000,MATCH(AM836,Potentials!$A$1:$A$1000,0),MATCH("Statut",Potentials!$A$1:$O$1,0))="9 -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IF(AND($AM$2&lt;&gt;0,$AN$2&lt;&gt;0,DATE(YEAR(AN836),MONTH(AN836),DAY(AN836))&gt;=$AM$2,(DATE(YEAR(AN836),MONTH(AN836),DAY(AN836))&lt;=$AN$2),INDEX(Potentials!$A$1:$O$10000,MATCH(AM836,Potentials!$A$1:$A$1000,0),MATCH("Statut",Potentials!$A$1:$O$1,0))="9 - Perdu"),1,0)),
IF(AND($AM$2=0,$AN$2=0,DATE(YEAR(AN836),MONTH(AN836),DAY(AN836))&gt;=$O$6,(DATE(YEAR(AN836),MONTH(AN836),DAY(AN836))&lt;=$O$3),INDEX(Potentials!$A$1:$O$1000,MATCH(AM836,Potentials!$A$1:$A$1000,0),MATCH("Groupe",Potentials!$A$1:$O$1,0))=$A$2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,MATCH(AM836,Potentials!$A$1:$A$1000,0),MATCH("Groupe",Potentials!$A$1:$O$1,0))=$A$2,INDEX(Potentials!$A$1:$O$10000,MATCH(AM836,Potentials!$A$1:$A$1000,0),MATCH("Statut",Potentials!$A$1:$O$1,0))="9 - Perdu"),1,0))))</f>
      </c>
      <c r="AP836" s="47" t="str">
        <f>IF(AO836&lt;&gt;0,SUM($AO$4:AO836),0)</f>
      </c>
      <c r="AQ836" s="1"/>
      <c r="AR836" s="17"/>
      <c r="AT836" t="str">
        <f>IF(COUNTIF($AT$4:AT835,Potentials!B834)&gt;0,"",Potentials!B834)</f>
      </c>
      <c r="AU836" s="2" t="str">
        <f t="array" ref="AU836" aca="1" ca="1">IF($A$2="Tous",SUMPRODUCT((Potentials!$F$2:$F$2000)*(Potentials!$B$2:$B$2000=AT836)*(Potentials!$E$2:$E$2000&lt;&gt;"8 - Gagne")*(Potentials!$E$2:$E$2000&lt;&gt;"9 - Perdu")*(Potentials!$E$2:$E$2000&lt;&gt;"10 - Gele"))
+SUMPRODUCT((Potentials!$F$2:$F$2000=0)*(Potentials!$B$2:$B$2000=AT836)*(Potentials!$D$2:$D$2000)*(Potentials!$E$2:$E$2000&lt;&gt;"8 - Gagne")*(Potentials!$E$2:$E$2000&lt;&gt;"9 - Perdu")*(Potentials!$E$2:$E$2000&lt;&gt;"10 - Gele")),
SUMPRODUCT((Potentials!$F$2:$F$2000)*(Potentials!$B$2:$B$2000=AT836)*(Potentials!$E$2:$E$2000&lt;&gt;"8 - Gagne")*(Potentials!$E$2:$E$2000&lt;&gt;"9 - Perdu")*(Potentials!$E$2:$E$2000&lt;&gt;"10 - Gele")*(Potentials!$O$2:$O$2000=$A$2))
+SUMPRODUCT((Potentials!$F$2:$F$2000=0)*(Potentials!$B$2:$B$2000=AT836)*(Potentials!$D$2:$D$2000)*(Potentials!$E$2:$E$2000&lt;&gt;"8 - Gagne")*(Potentials!$E$2:$E$2000&lt;&gt;"9 - Perdu")*(Potentials!$E$2:$E$2000&lt;&gt;"10 - Gele")*(Potentials!$O$2:$O$2000=$A$2)))</f>
      </c>
      <c r="BA836" t="str">
        <f>Potentials!A834</f>
      </c>
      <c r="BB836" s="2" t="str">
        <f t="array" ref="BB836" aca="1" ca="1">IF($A$2="Tous",SUMPRODUCT((Potentials!$F$2:$F$2000)*(Potentials!$A$2:$A$2000=BA836)*(Potentials!$E$2:$E$2000&lt;&gt;"8 - Gagne")*(Potentials!$E$2:$E$2000&lt;&gt;"9 - Perdu")*(Potentials!$E$2:$E$2000&lt;&gt;"10 - Gele"))
+SUMPRODUCT((Potentials!$F$2:$F$2000=0)*(Potentials!$A$2:$A$2000=BA836)*(Potentials!$D$2:$D$2000)*(Potentials!$E$2:$E$2000&lt;&gt;"8 - Gagne")*(Potentials!$E$2:$E$2000&lt;&gt;"9 - Perdu")*(Potentials!$E$2:$E$2000&lt;&gt;"10 - Gele")),
SUMPRODUCT((Potentials!$F$2:$F$2000)*(Potentials!$A$2:$A$2000=BA836)*(Potentials!$E$2:$E$2000&lt;&gt;"8 - Gagne")*(Potentials!$E$2:$E$2000&lt;&gt;"9 - Perdu")*(Potentials!$E$2:$E$2000&lt;&gt;"10 - Gele")*(Potentials!$O$2:$O$2000=$A$2))
+SUMPRODUCT((Potentials!$F$2:$F$2000=0)*(Potentials!$A$2:$A$2000=BA836)*(Potentials!$D$2:$D$2000)*(Potentials!$E$2:$E$2000&lt;&gt;"8 - Gagne")*(Potentials!$E$2:$E$2000&lt;&gt;"9 - Perdu")*(Potentials!$E$2:$E$2000&lt;&gt;"10 - Gele")*(Potentials!$O$2:$O$2000=$A$2)))</f>
      </c>
    </row>
    <row r="837" spans="1:113">
      <c r="R837" t="str">
        <f>Potentials!A835</f>
      </c>
      <c r="S837" s="1" t="str">
        <f>Potentials!M835</f>
      </c>
      <c r="T837" s="47" t="str">
        <f>IF(INDEX(Potentials!$A$1:$O$1000,MATCH(R837,Potentials!$A$1:$A$1000,0),MATCH("Origine setup",Potentials!$A$1:$O$1,0))&lt;&gt;"",0,
IF($A$2="Tous",
IF(AND($R$2=0,$S$2=0,DATE(YEAR(S837),MONTH(S837),DAY(S837))&gt;=$O$6,(DATE(YEAR(S837),MONTH(S837),DAY(S837))&lt;=$O$3),LEFT(R837,3)="PRA"),1,
IF(AND($R$2&lt;&gt;0,$S$2&lt;&gt;0,DATE(YEAR(S837),MONTH(S837),DAY(S837))&gt;=$R$2,(DATE(YEAR(S837),MONTH(S837),DAY(S837))&lt;=$S$2),LEFT(R837,3)="PRA"),1,0)),
IF(AND($R$2=0,$S$2=0,DATE(YEAR(S837),MONTH(S837),DAY(S837))&gt;=$O$6,(DATE(YEAR(S837),MONTH(S837),DAY(S837))&lt;=$O$3),INDEX(Potentials!$A$1:$O$1000,MATCH(R837,Potentials!$A$1:$A$1000,0),MATCH("Groupe",Potentials!$A$1:$O$1,0))=$A$2,LEFT(R837,3)="PRA"),1,
IF(AND($R$2&lt;&gt;0,$S$2&lt;&gt;0,DATE(YEAR(S837),MONTH(S837),DAY(S837))&gt;=$R$2,(DATE(YEAR(S837),MONTH(S837),DAY(S837))&lt;=$S$2),INDEX(Potentials!$A$1:$O$1000,MATCH(R837,Potentials!$A$1:$A$1000,0),MATCH("Groupe",Potentials!$A$1:$O$1,0))=$A$2,LEFT(R837,3)="PRA"),1,0))))</f>
      </c>
      <c r="U837" s="47" t="str">
        <f>IF(T837&lt;&gt;0,SUM($T$4:T837),0)</f>
      </c>
      <c r="V837" s="1"/>
      <c r="W837" s="17"/>
      <c r="Y837" t="str">
        <f>Projects!A835</f>
      </c>
      <c r="Z837" s="1" t="str">
        <f>Projects!I835</f>
      </c>
      <c r="AA837" s="47" t="str">
        <f>IF($A$2="Tous",
IF(AND($Y$2=0,$Z$2=0,DATE(YEAR(Z837),MONTH(Z837),DAY(Z837))&gt;=$O$6,(DATE(YEAR(Z837),MONTH(Z837),DAY(Z837))&lt;=$O$3)),1,
IF(AND($Y$2&lt;&gt;0,$Z$2&lt;&gt;0,DATE(YEAR(Z837),MONTH(Z837),DAY(Z837))&gt;=$Y$2,(DATE(YEAR(Z837),MONTH(Z837),DAY(Z837))&lt;=$Z$2)),1,0)),
IF(AND($Y$2=0,$Z$2=0,DATE(YEAR(Z837),MONTH(Z837),DAY(Z837))&gt;=$O$6,(DATE(YEAR(Z837),MONTH(Z837),DAY(Z837))&lt;=$O$3),INDEX(Projects!$A$1:$O$1000,MATCH(Y837,Projects!$A$1:$A$1000,0),MATCH("Groupe",Projects!$A$1:$O$1,0))=$A$2),1,
IF(AND($Y$2&lt;&gt;0,$Z$2&lt;&gt;0,DATE(YEAR(Z837),MONTH(Z837),DAY(Z837))&gt;=$Y$2,(DATE(YEAR(Z837),MONTH(Z837),DAY(Z837))&lt;=$Z$2),INDEX(Projects!$A$1:$O$1000,MATCH(Y837,Projects!$A$1:$A$1000,0),MATCH("Groupe",Projects!$A$1:$O$1,0))=$A$2),1,0)))</f>
      </c>
      <c r="AB837" s="47" t="str">
        <f>IF(AA837&lt;&gt;0,SUM($AA$4:AA837),0)</f>
      </c>
      <c r="AC837" s="1"/>
      <c r="AD837" s="17"/>
      <c r="AF837" t="str">
        <f>Projects!A835</f>
      </c>
      <c r="AG837" s="1" t="str">
        <f>Projects!D835</f>
      </c>
      <c r="AH837" s="47" t="str">
        <f>IF($A$2="Tous",
IF(AND($AF$2=0,$AG$2=0,DATE(YEAR(AG837),MONTH(AG837),DAY(AG837))&gt;=$O$6,(DATE(YEAR(AG837),MONTH(AG837),DAY(AG837))&lt;=$O$3)),1,
IF(AND($AF$2&lt;&gt;0,$AG$2&lt;&gt;0,DATE(YEAR(AG837),MONTH(AG837),DAY(AG837))&gt;=$AF$2,(DATE(YEAR(AG837),MONTH(AG837),DAY(AG837))&lt;=$AG$2)),1,0)),
IF(AND($AF$2=0,$AG$2=0,DATE(YEAR(AG837),MONTH(AG837),DAY(AG837))&gt;=$O$6,(DATE(YEAR(AG837),MONTH(AG837),DAY(AG837))&lt;=$O$3),INDEX(Projects!$A$1:$O$1000,MATCH(AF837,Projects!$A$1:$A$1000,0),MATCH("Groupe",Projects!$A$1:$O$1,0))=$A$2),1,
IF(AND($AF$2&lt;&gt;0,$AG$2&lt;&gt;0,DATE(YEAR(AG837),MONTH(AG837),DAY(AG837))&gt;=$AF$2,(DATE(YEAR(AG837),MONTH(AG837),DAY(AG837))&lt;=$AG$2),INDEX(Projects!$A$1:$O$1000,MATCH(AF837,Projects!$A$1:$A$1000,0),MATCH("Groupe",Projects!$A$1:$O$1,0))=$A$2),1,0)))</f>
      </c>
      <c r="AI837" s="47" t="str">
        <f>IF(AH837&lt;&gt;0,SUM($AH$4:AH837),0)</f>
      </c>
      <c r="AJ837" s="1"/>
      <c r="AK837" s="17"/>
      <c r="AM837" t="str">
        <f>Potentials!A835</f>
      </c>
      <c r="AN837" s="1" t="str">
        <f>Potentials!L835</f>
      </c>
      <c r="AO837" s="47" t="str">
        <f>IF(INDEX(Potentials!$A$1:$O$1000,MATCH(R837,Potentials!$A$1:$A$1000,0),MATCH("Origine setup",Potentials!$A$1:$O$1,0))&lt;&gt;"",0,
IF($A$2="Tous",
IF(AND($AM$2=0,$AN$2=0,DATE(YEAR(AN837),MONTH(AN837),DAY(AN837))&gt;=$O$6,(DATE(YEAR(AN837),MONTH(AN837),DAY(AN837))&lt;=$O$3),INDEX(Potentials!$A$1:$O$10000,MATCH(AM837,Potentials!$A$1:$A$1000,0),MATCH("Statut",Potentials!$A$1:$O$1,0))="9 -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IF(AND($AM$2&lt;&gt;0,$AN$2&lt;&gt;0,DATE(YEAR(AN837),MONTH(AN837),DAY(AN837))&gt;=$AM$2,(DATE(YEAR(AN837),MONTH(AN837),DAY(AN837))&lt;=$AN$2),INDEX(Potentials!$A$1:$O$10000,MATCH(AM837,Potentials!$A$1:$A$1000,0),MATCH("Statut",Potentials!$A$1:$O$1,0))="9 - Perdu"),1,0)),
IF(AND($AM$2=0,$AN$2=0,DATE(YEAR(AN837),MONTH(AN837),DAY(AN837))&gt;=$O$6,(DATE(YEAR(AN837),MONTH(AN837),DAY(AN837))&lt;=$O$3),INDEX(Potentials!$A$1:$O$1000,MATCH(AM837,Potentials!$A$1:$A$1000,0),MATCH("Groupe",Potentials!$A$1:$O$1,0))=$A$2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,MATCH(AM837,Potentials!$A$1:$A$1000,0),MATCH("Groupe",Potentials!$A$1:$O$1,0))=$A$2,INDEX(Potentials!$A$1:$O$10000,MATCH(AM837,Potentials!$A$1:$A$1000,0),MATCH("Statut",Potentials!$A$1:$O$1,0))="9 - Perdu"),1,0))))</f>
      </c>
      <c r="AP837" s="47" t="str">
        <f>IF(AO837&lt;&gt;0,SUM($AO$4:AO837),0)</f>
      </c>
      <c r="AQ837" s="1"/>
      <c r="AR837" s="17"/>
      <c r="AT837" t="str">
        <f>IF(COUNTIF($AT$4:AT836,Potentials!B835)&gt;0,"",Potentials!B835)</f>
      </c>
      <c r="AU837" s="2" t="str">
        <f t="array" ref="AU837" aca="1" ca="1">IF($A$2="Tous",SUMPRODUCT((Potentials!$F$2:$F$2000)*(Potentials!$B$2:$B$2000=AT837)*(Potentials!$E$2:$E$2000&lt;&gt;"8 - Gagne")*(Potentials!$E$2:$E$2000&lt;&gt;"9 - Perdu")*(Potentials!$E$2:$E$2000&lt;&gt;"10 - Gele"))
+SUMPRODUCT((Potentials!$F$2:$F$2000=0)*(Potentials!$B$2:$B$2000=AT837)*(Potentials!$D$2:$D$2000)*(Potentials!$E$2:$E$2000&lt;&gt;"8 - Gagne")*(Potentials!$E$2:$E$2000&lt;&gt;"9 - Perdu")*(Potentials!$E$2:$E$2000&lt;&gt;"10 - Gele")),
SUMPRODUCT((Potentials!$F$2:$F$2000)*(Potentials!$B$2:$B$2000=AT837)*(Potentials!$E$2:$E$2000&lt;&gt;"8 - Gagne")*(Potentials!$E$2:$E$2000&lt;&gt;"9 - Perdu")*(Potentials!$E$2:$E$2000&lt;&gt;"10 - Gele")*(Potentials!$O$2:$O$2000=$A$2))
+SUMPRODUCT((Potentials!$F$2:$F$2000=0)*(Potentials!$B$2:$B$2000=AT837)*(Potentials!$D$2:$D$2000)*(Potentials!$E$2:$E$2000&lt;&gt;"8 - Gagne")*(Potentials!$E$2:$E$2000&lt;&gt;"9 - Perdu")*(Potentials!$E$2:$E$2000&lt;&gt;"10 - Gele")*(Potentials!$O$2:$O$2000=$A$2)))</f>
      </c>
      <c r="BA837" t="str">
        <f>Potentials!A835</f>
      </c>
      <c r="BB837" s="2" t="str">
        <f t="array" ref="BB837" aca="1" ca="1">IF($A$2="Tous",SUMPRODUCT((Potentials!$F$2:$F$2000)*(Potentials!$A$2:$A$2000=BA837)*(Potentials!$E$2:$E$2000&lt;&gt;"8 - Gagne")*(Potentials!$E$2:$E$2000&lt;&gt;"9 - Perdu")*(Potentials!$E$2:$E$2000&lt;&gt;"10 - Gele"))
+SUMPRODUCT((Potentials!$F$2:$F$2000=0)*(Potentials!$A$2:$A$2000=BA837)*(Potentials!$D$2:$D$2000)*(Potentials!$E$2:$E$2000&lt;&gt;"8 - Gagne")*(Potentials!$E$2:$E$2000&lt;&gt;"9 - Perdu")*(Potentials!$E$2:$E$2000&lt;&gt;"10 - Gele")),
SUMPRODUCT((Potentials!$F$2:$F$2000)*(Potentials!$A$2:$A$2000=BA837)*(Potentials!$E$2:$E$2000&lt;&gt;"8 - Gagne")*(Potentials!$E$2:$E$2000&lt;&gt;"9 - Perdu")*(Potentials!$E$2:$E$2000&lt;&gt;"10 - Gele")*(Potentials!$O$2:$O$2000=$A$2))
+SUMPRODUCT((Potentials!$F$2:$F$2000=0)*(Potentials!$A$2:$A$2000=BA837)*(Potentials!$D$2:$D$2000)*(Potentials!$E$2:$E$2000&lt;&gt;"8 - Gagne")*(Potentials!$E$2:$E$2000&lt;&gt;"9 - Perdu")*(Potentials!$E$2:$E$2000&lt;&gt;"10 - Gele")*(Potentials!$O$2:$O$2000=$A$2)))</f>
      </c>
    </row>
    <row r="838" spans="1:113">
      <c r="R838" t="str">
        <f>Potentials!A836</f>
      </c>
      <c r="S838" s="1" t="str">
        <f>Potentials!M836</f>
      </c>
      <c r="T838" s="47" t="str">
        <f>IF(INDEX(Potentials!$A$1:$O$1000,MATCH(R838,Potentials!$A$1:$A$1000,0),MATCH("Origine setup",Potentials!$A$1:$O$1,0))&lt;&gt;"",0,
IF($A$2="Tous",
IF(AND($R$2=0,$S$2=0,DATE(YEAR(S838),MONTH(S838),DAY(S838))&gt;=$O$6,(DATE(YEAR(S838),MONTH(S838),DAY(S838))&lt;=$O$3),LEFT(R838,3)="PRA"),1,
IF(AND($R$2&lt;&gt;0,$S$2&lt;&gt;0,DATE(YEAR(S838),MONTH(S838),DAY(S838))&gt;=$R$2,(DATE(YEAR(S838),MONTH(S838),DAY(S838))&lt;=$S$2),LEFT(R838,3)="PRA"),1,0)),
IF(AND($R$2=0,$S$2=0,DATE(YEAR(S838),MONTH(S838),DAY(S838))&gt;=$O$6,(DATE(YEAR(S838),MONTH(S838),DAY(S838))&lt;=$O$3),INDEX(Potentials!$A$1:$O$1000,MATCH(R838,Potentials!$A$1:$A$1000,0),MATCH("Groupe",Potentials!$A$1:$O$1,0))=$A$2,LEFT(R838,3)="PRA"),1,
IF(AND($R$2&lt;&gt;0,$S$2&lt;&gt;0,DATE(YEAR(S838),MONTH(S838),DAY(S838))&gt;=$R$2,(DATE(YEAR(S838),MONTH(S838),DAY(S838))&lt;=$S$2),INDEX(Potentials!$A$1:$O$1000,MATCH(R838,Potentials!$A$1:$A$1000,0),MATCH("Groupe",Potentials!$A$1:$O$1,0))=$A$2,LEFT(R838,3)="PRA"),1,0))))</f>
      </c>
      <c r="U838" s="47" t="str">
        <f>IF(T838&lt;&gt;0,SUM($T$4:T838),0)</f>
      </c>
      <c r="V838" s="1"/>
      <c r="W838" s="17"/>
      <c r="Y838" t="str">
        <f>Projects!A836</f>
      </c>
      <c r="Z838" s="1" t="str">
        <f>Projects!I836</f>
      </c>
      <c r="AA838" s="47" t="str">
        <f>IF($A$2="Tous",
IF(AND($Y$2=0,$Z$2=0,DATE(YEAR(Z838),MONTH(Z838),DAY(Z838))&gt;=$O$6,(DATE(YEAR(Z838),MONTH(Z838),DAY(Z838))&lt;=$O$3)),1,
IF(AND($Y$2&lt;&gt;0,$Z$2&lt;&gt;0,DATE(YEAR(Z838),MONTH(Z838),DAY(Z838))&gt;=$Y$2,(DATE(YEAR(Z838),MONTH(Z838),DAY(Z838))&lt;=$Z$2)),1,0)),
IF(AND($Y$2=0,$Z$2=0,DATE(YEAR(Z838),MONTH(Z838),DAY(Z838))&gt;=$O$6,(DATE(YEAR(Z838),MONTH(Z838),DAY(Z838))&lt;=$O$3),INDEX(Projects!$A$1:$O$1000,MATCH(Y838,Projects!$A$1:$A$1000,0),MATCH("Groupe",Projects!$A$1:$O$1,0))=$A$2),1,
IF(AND($Y$2&lt;&gt;0,$Z$2&lt;&gt;0,DATE(YEAR(Z838),MONTH(Z838),DAY(Z838))&gt;=$Y$2,(DATE(YEAR(Z838),MONTH(Z838),DAY(Z838))&lt;=$Z$2),INDEX(Projects!$A$1:$O$1000,MATCH(Y838,Projects!$A$1:$A$1000,0),MATCH("Groupe",Projects!$A$1:$O$1,0))=$A$2),1,0)))</f>
      </c>
      <c r="AB838" s="47" t="str">
        <f>IF(AA838&lt;&gt;0,SUM($AA$4:AA838),0)</f>
      </c>
      <c r="AC838" s="1"/>
      <c r="AD838" s="17"/>
      <c r="AF838" t="str">
        <f>Projects!A836</f>
      </c>
      <c r="AG838" s="1" t="str">
        <f>Projects!D836</f>
      </c>
      <c r="AH838" s="47" t="str">
        <f>IF($A$2="Tous",
IF(AND($AF$2=0,$AG$2=0,DATE(YEAR(AG838),MONTH(AG838),DAY(AG838))&gt;=$O$6,(DATE(YEAR(AG838),MONTH(AG838),DAY(AG838))&lt;=$O$3)),1,
IF(AND($AF$2&lt;&gt;0,$AG$2&lt;&gt;0,DATE(YEAR(AG838),MONTH(AG838),DAY(AG838))&gt;=$AF$2,(DATE(YEAR(AG838),MONTH(AG838),DAY(AG838))&lt;=$AG$2)),1,0)),
IF(AND($AF$2=0,$AG$2=0,DATE(YEAR(AG838),MONTH(AG838),DAY(AG838))&gt;=$O$6,(DATE(YEAR(AG838),MONTH(AG838),DAY(AG838))&lt;=$O$3),INDEX(Projects!$A$1:$O$1000,MATCH(AF838,Projects!$A$1:$A$1000,0),MATCH("Groupe",Projects!$A$1:$O$1,0))=$A$2),1,
IF(AND($AF$2&lt;&gt;0,$AG$2&lt;&gt;0,DATE(YEAR(AG838),MONTH(AG838),DAY(AG838))&gt;=$AF$2,(DATE(YEAR(AG838),MONTH(AG838),DAY(AG838))&lt;=$AG$2),INDEX(Projects!$A$1:$O$1000,MATCH(AF838,Projects!$A$1:$A$1000,0),MATCH("Groupe",Projects!$A$1:$O$1,0))=$A$2),1,0)))</f>
      </c>
      <c r="AI838" s="47" t="str">
        <f>IF(AH838&lt;&gt;0,SUM($AH$4:AH838),0)</f>
      </c>
      <c r="AJ838" s="1"/>
      <c r="AK838" s="17"/>
      <c r="AM838" t="str">
        <f>Potentials!A836</f>
      </c>
      <c r="AN838" s="1" t="str">
        <f>Potentials!L836</f>
      </c>
      <c r="AO838" s="47" t="str">
        <f>IF(INDEX(Potentials!$A$1:$O$1000,MATCH(R838,Potentials!$A$1:$A$1000,0),MATCH("Origine setup",Potentials!$A$1:$O$1,0))&lt;&gt;"",0,
IF($A$2="Tous",
IF(AND($AM$2=0,$AN$2=0,DATE(YEAR(AN838),MONTH(AN838),DAY(AN838))&gt;=$O$6,(DATE(YEAR(AN838),MONTH(AN838),DAY(AN838))&lt;=$O$3),INDEX(Potentials!$A$1:$O$10000,MATCH(AM838,Potentials!$A$1:$A$1000,0),MATCH("Statut",Potentials!$A$1:$O$1,0))="9 -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IF(AND($AM$2&lt;&gt;0,$AN$2&lt;&gt;0,DATE(YEAR(AN838),MONTH(AN838),DAY(AN838))&gt;=$AM$2,(DATE(YEAR(AN838),MONTH(AN838),DAY(AN838))&lt;=$AN$2),INDEX(Potentials!$A$1:$O$10000,MATCH(AM838,Potentials!$A$1:$A$1000,0),MATCH("Statut",Potentials!$A$1:$O$1,0))="9 - Perdu"),1,0)),
IF(AND($AM$2=0,$AN$2=0,DATE(YEAR(AN838),MONTH(AN838),DAY(AN838))&gt;=$O$6,(DATE(YEAR(AN838),MONTH(AN838),DAY(AN838))&lt;=$O$3),INDEX(Potentials!$A$1:$O$1000,MATCH(AM838,Potentials!$A$1:$A$1000,0),MATCH("Groupe",Potentials!$A$1:$O$1,0))=$A$2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,MATCH(AM838,Potentials!$A$1:$A$1000,0),MATCH("Groupe",Potentials!$A$1:$O$1,0))=$A$2,INDEX(Potentials!$A$1:$O$10000,MATCH(AM838,Potentials!$A$1:$A$1000,0),MATCH("Statut",Potentials!$A$1:$O$1,0))="9 - Perdu"),1,0))))</f>
      </c>
      <c r="AP838" s="47" t="str">
        <f>IF(AO838&lt;&gt;0,SUM($AO$4:AO838),0)</f>
      </c>
      <c r="AQ838" s="1"/>
      <c r="AR838" s="17"/>
      <c r="AT838" t="str">
        <f>IF(COUNTIF($AT$4:AT837,Potentials!B836)&gt;0,"",Potentials!B836)</f>
      </c>
      <c r="AU838" s="2" t="str">
        <f t="array" ref="AU838" aca="1" ca="1">IF($A$2="Tous",SUMPRODUCT((Potentials!$F$2:$F$2000)*(Potentials!$B$2:$B$2000=AT838)*(Potentials!$E$2:$E$2000&lt;&gt;"8 - Gagne")*(Potentials!$E$2:$E$2000&lt;&gt;"9 - Perdu")*(Potentials!$E$2:$E$2000&lt;&gt;"10 - Gele"))
+SUMPRODUCT((Potentials!$F$2:$F$2000=0)*(Potentials!$B$2:$B$2000=AT838)*(Potentials!$D$2:$D$2000)*(Potentials!$E$2:$E$2000&lt;&gt;"8 - Gagne")*(Potentials!$E$2:$E$2000&lt;&gt;"9 - Perdu")*(Potentials!$E$2:$E$2000&lt;&gt;"10 - Gele")),
SUMPRODUCT((Potentials!$F$2:$F$2000)*(Potentials!$B$2:$B$2000=AT838)*(Potentials!$E$2:$E$2000&lt;&gt;"8 - Gagne")*(Potentials!$E$2:$E$2000&lt;&gt;"9 - Perdu")*(Potentials!$E$2:$E$2000&lt;&gt;"10 - Gele")*(Potentials!$O$2:$O$2000=$A$2))
+SUMPRODUCT((Potentials!$F$2:$F$2000=0)*(Potentials!$B$2:$B$2000=AT838)*(Potentials!$D$2:$D$2000)*(Potentials!$E$2:$E$2000&lt;&gt;"8 - Gagne")*(Potentials!$E$2:$E$2000&lt;&gt;"9 - Perdu")*(Potentials!$E$2:$E$2000&lt;&gt;"10 - Gele")*(Potentials!$O$2:$O$2000=$A$2)))</f>
      </c>
      <c r="BA838" t="str">
        <f>Potentials!A836</f>
      </c>
      <c r="BB838" s="2" t="str">
        <f t="array" ref="BB838" aca="1" ca="1">IF($A$2="Tous",SUMPRODUCT((Potentials!$F$2:$F$2000)*(Potentials!$A$2:$A$2000=BA838)*(Potentials!$E$2:$E$2000&lt;&gt;"8 - Gagne")*(Potentials!$E$2:$E$2000&lt;&gt;"9 - Perdu")*(Potentials!$E$2:$E$2000&lt;&gt;"10 - Gele"))
+SUMPRODUCT((Potentials!$F$2:$F$2000=0)*(Potentials!$A$2:$A$2000=BA838)*(Potentials!$D$2:$D$2000)*(Potentials!$E$2:$E$2000&lt;&gt;"8 - Gagne")*(Potentials!$E$2:$E$2000&lt;&gt;"9 - Perdu")*(Potentials!$E$2:$E$2000&lt;&gt;"10 - Gele")),
SUMPRODUCT((Potentials!$F$2:$F$2000)*(Potentials!$A$2:$A$2000=BA838)*(Potentials!$E$2:$E$2000&lt;&gt;"8 - Gagne")*(Potentials!$E$2:$E$2000&lt;&gt;"9 - Perdu")*(Potentials!$E$2:$E$2000&lt;&gt;"10 - Gele")*(Potentials!$O$2:$O$2000=$A$2))
+SUMPRODUCT((Potentials!$F$2:$F$2000=0)*(Potentials!$A$2:$A$2000=BA838)*(Potentials!$D$2:$D$2000)*(Potentials!$E$2:$E$2000&lt;&gt;"8 - Gagne")*(Potentials!$E$2:$E$2000&lt;&gt;"9 - Perdu")*(Potentials!$E$2:$E$2000&lt;&gt;"10 - Gele")*(Potentials!$O$2:$O$2000=$A$2)))</f>
      </c>
    </row>
    <row r="839" spans="1:113">
      <c r="R839" t="str">
        <f>Potentials!A837</f>
      </c>
      <c r="S839" s="1" t="str">
        <f>Potentials!M837</f>
      </c>
      <c r="T839" s="47" t="str">
        <f>IF(INDEX(Potentials!$A$1:$O$1000,MATCH(R839,Potentials!$A$1:$A$1000,0),MATCH("Origine setup",Potentials!$A$1:$O$1,0))&lt;&gt;"",0,
IF($A$2="Tous",
IF(AND($R$2=0,$S$2=0,DATE(YEAR(S839),MONTH(S839),DAY(S839))&gt;=$O$6,(DATE(YEAR(S839),MONTH(S839),DAY(S839))&lt;=$O$3),LEFT(R839,3)="PRA"),1,
IF(AND($R$2&lt;&gt;0,$S$2&lt;&gt;0,DATE(YEAR(S839),MONTH(S839),DAY(S839))&gt;=$R$2,(DATE(YEAR(S839),MONTH(S839),DAY(S839))&lt;=$S$2),LEFT(R839,3)="PRA"),1,0)),
IF(AND($R$2=0,$S$2=0,DATE(YEAR(S839),MONTH(S839),DAY(S839))&gt;=$O$6,(DATE(YEAR(S839),MONTH(S839),DAY(S839))&lt;=$O$3),INDEX(Potentials!$A$1:$O$1000,MATCH(R839,Potentials!$A$1:$A$1000,0),MATCH("Groupe",Potentials!$A$1:$O$1,0))=$A$2,LEFT(R839,3)="PRA"),1,
IF(AND($R$2&lt;&gt;0,$S$2&lt;&gt;0,DATE(YEAR(S839),MONTH(S839),DAY(S839))&gt;=$R$2,(DATE(YEAR(S839),MONTH(S839),DAY(S839))&lt;=$S$2),INDEX(Potentials!$A$1:$O$1000,MATCH(R839,Potentials!$A$1:$A$1000,0),MATCH("Groupe",Potentials!$A$1:$O$1,0))=$A$2,LEFT(R839,3)="PRA"),1,0))))</f>
      </c>
      <c r="U839" s="47" t="str">
        <f>IF(T839&lt;&gt;0,SUM($T$4:T839),0)</f>
      </c>
      <c r="V839" s="1"/>
      <c r="W839" s="17"/>
      <c r="Y839" t="str">
        <f>Projects!A837</f>
      </c>
      <c r="Z839" s="1" t="str">
        <f>Projects!I837</f>
      </c>
      <c r="AA839" s="47" t="str">
        <f>IF($A$2="Tous",
IF(AND($Y$2=0,$Z$2=0,DATE(YEAR(Z839),MONTH(Z839),DAY(Z839))&gt;=$O$6,(DATE(YEAR(Z839),MONTH(Z839),DAY(Z839))&lt;=$O$3)),1,
IF(AND($Y$2&lt;&gt;0,$Z$2&lt;&gt;0,DATE(YEAR(Z839),MONTH(Z839),DAY(Z839))&gt;=$Y$2,(DATE(YEAR(Z839),MONTH(Z839),DAY(Z839))&lt;=$Z$2)),1,0)),
IF(AND($Y$2=0,$Z$2=0,DATE(YEAR(Z839),MONTH(Z839),DAY(Z839))&gt;=$O$6,(DATE(YEAR(Z839),MONTH(Z839),DAY(Z839))&lt;=$O$3),INDEX(Projects!$A$1:$O$1000,MATCH(Y839,Projects!$A$1:$A$1000,0),MATCH("Groupe",Projects!$A$1:$O$1,0))=$A$2),1,
IF(AND($Y$2&lt;&gt;0,$Z$2&lt;&gt;0,DATE(YEAR(Z839),MONTH(Z839),DAY(Z839))&gt;=$Y$2,(DATE(YEAR(Z839),MONTH(Z839),DAY(Z839))&lt;=$Z$2),INDEX(Projects!$A$1:$O$1000,MATCH(Y839,Projects!$A$1:$A$1000,0),MATCH("Groupe",Projects!$A$1:$O$1,0))=$A$2),1,0)))</f>
      </c>
      <c r="AB839" s="47" t="str">
        <f>IF(AA839&lt;&gt;0,SUM($AA$4:AA839),0)</f>
      </c>
      <c r="AC839" s="1"/>
      <c r="AD839" s="17"/>
      <c r="AF839" t="str">
        <f>Projects!A837</f>
      </c>
      <c r="AG839" s="1" t="str">
        <f>Projects!D837</f>
      </c>
      <c r="AH839" s="47" t="str">
        <f>IF($A$2="Tous",
IF(AND($AF$2=0,$AG$2=0,DATE(YEAR(AG839),MONTH(AG839),DAY(AG839))&gt;=$O$6,(DATE(YEAR(AG839),MONTH(AG839),DAY(AG839))&lt;=$O$3)),1,
IF(AND($AF$2&lt;&gt;0,$AG$2&lt;&gt;0,DATE(YEAR(AG839),MONTH(AG839),DAY(AG839))&gt;=$AF$2,(DATE(YEAR(AG839),MONTH(AG839),DAY(AG839))&lt;=$AG$2)),1,0)),
IF(AND($AF$2=0,$AG$2=0,DATE(YEAR(AG839),MONTH(AG839),DAY(AG839))&gt;=$O$6,(DATE(YEAR(AG839),MONTH(AG839),DAY(AG839))&lt;=$O$3),INDEX(Projects!$A$1:$O$1000,MATCH(AF839,Projects!$A$1:$A$1000,0),MATCH("Groupe",Projects!$A$1:$O$1,0))=$A$2),1,
IF(AND($AF$2&lt;&gt;0,$AG$2&lt;&gt;0,DATE(YEAR(AG839),MONTH(AG839),DAY(AG839))&gt;=$AF$2,(DATE(YEAR(AG839),MONTH(AG839),DAY(AG839))&lt;=$AG$2),INDEX(Projects!$A$1:$O$1000,MATCH(AF839,Projects!$A$1:$A$1000,0),MATCH("Groupe",Projects!$A$1:$O$1,0))=$A$2),1,0)))</f>
      </c>
      <c r="AI839" s="47" t="str">
        <f>IF(AH839&lt;&gt;0,SUM($AH$4:AH839),0)</f>
      </c>
      <c r="AJ839" s="1"/>
      <c r="AK839" s="17"/>
      <c r="AM839" t="str">
        <f>Potentials!A837</f>
      </c>
      <c r="AN839" s="1" t="str">
        <f>Potentials!L837</f>
      </c>
      <c r="AO839" s="47" t="str">
        <f>IF(INDEX(Potentials!$A$1:$O$1000,MATCH(R839,Potentials!$A$1:$A$1000,0),MATCH("Origine setup",Potentials!$A$1:$O$1,0))&lt;&gt;"",0,
IF($A$2="Tous",
IF(AND($AM$2=0,$AN$2=0,DATE(YEAR(AN839),MONTH(AN839),DAY(AN839))&gt;=$O$6,(DATE(YEAR(AN839),MONTH(AN839),DAY(AN839))&lt;=$O$3),INDEX(Potentials!$A$1:$O$10000,MATCH(AM839,Potentials!$A$1:$A$1000,0),MATCH("Statut",Potentials!$A$1:$O$1,0))="9 -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IF(AND($AM$2&lt;&gt;0,$AN$2&lt;&gt;0,DATE(YEAR(AN839),MONTH(AN839),DAY(AN839))&gt;=$AM$2,(DATE(YEAR(AN839),MONTH(AN839),DAY(AN839))&lt;=$AN$2),INDEX(Potentials!$A$1:$O$10000,MATCH(AM839,Potentials!$A$1:$A$1000,0),MATCH("Statut",Potentials!$A$1:$O$1,0))="9 - Perdu"),1,0)),
IF(AND($AM$2=0,$AN$2=0,DATE(YEAR(AN839),MONTH(AN839),DAY(AN839))&gt;=$O$6,(DATE(YEAR(AN839),MONTH(AN839),DAY(AN839))&lt;=$O$3),INDEX(Potentials!$A$1:$O$1000,MATCH(AM839,Potentials!$A$1:$A$1000,0),MATCH("Groupe",Potentials!$A$1:$O$1,0))=$A$2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,MATCH(AM839,Potentials!$A$1:$A$1000,0),MATCH("Groupe",Potentials!$A$1:$O$1,0))=$A$2,INDEX(Potentials!$A$1:$O$10000,MATCH(AM839,Potentials!$A$1:$A$1000,0),MATCH("Statut",Potentials!$A$1:$O$1,0))="9 - Perdu"),1,0))))</f>
      </c>
      <c r="AP839" s="47" t="str">
        <f>IF(AO839&lt;&gt;0,SUM($AO$4:AO839),0)</f>
      </c>
      <c r="AQ839" s="1"/>
      <c r="AR839" s="17"/>
      <c r="AT839" t="str">
        <f>IF(COUNTIF($AT$4:AT838,Potentials!B837)&gt;0,"",Potentials!B837)</f>
      </c>
      <c r="AU839" s="2" t="str">
        <f t="array" ref="AU839" aca="1" ca="1">IF($A$2="Tous",SUMPRODUCT((Potentials!$F$2:$F$2000)*(Potentials!$B$2:$B$2000=AT839)*(Potentials!$E$2:$E$2000&lt;&gt;"8 - Gagne")*(Potentials!$E$2:$E$2000&lt;&gt;"9 - Perdu")*(Potentials!$E$2:$E$2000&lt;&gt;"10 - Gele"))
+SUMPRODUCT((Potentials!$F$2:$F$2000=0)*(Potentials!$B$2:$B$2000=AT839)*(Potentials!$D$2:$D$2000)*(Potentials!$E$2:$E$2000&lt;&gt;"8 - Gagne")*(Potentials!$E$2:$E$2000&lt;&gt;"9 - Perdu")*(Potentials!$E$2:$E$2000&lt;&gt;"10 - Gele")),
SUMPRODUCT((Potentials!$F$2:$F$2000)*(Potentials!$B$2:$B$2000=AT839)*(Potentials!$E$2:$E$2000&lt;&gt;"8 - Gagne")*(Potentials!$E$2:$E$2000&lt;&gt;"9 - Perdu")*(Potentials!$E$2:$E$2000&lt;&gt;"10 - Gele")*(Potentials!$O$2:$O$2000=$A$2))
+SUMPRODUCT((Potentials!$F$2:$F$2000=0)*(Potentials!$B$2:$B$2000=AT839)*(Potentials!$D$2:$D$2000)*(Potentials!$E$2:$E$2000&lt;&gt;"8 - Gagne")*(Potentials!$E$2:$E$2000&lt;&gt;"9 - Perdu")*(Potentials!$E$2:$E$2000&lt;&gt;"10 - Gele")*(Potentials!$O$2:$O$2000=$A$2)))</f>
      </c>
      <c r="BA839" t="str">
        <f>Potentials!A837</f>
      </c>
      <c r="BB839" s="2" t="str">
        <f t="array" ref="BB839" aca="1" ca="1">IF($A$2="Tous",SUMPRODUCT((Potentials!$F$2:$F$2000)*(Potentials!$A$2:$A$2000=BA839)*(Potentials!$E$2:$E$2000&lt;&gt;"8 - Gagne")*(Potentials!$E$2:$E$2000&lt;&gt;"9 - Perdu")*(Potentials!$E$2:$E$2000&lt;&gt;"10 - Gele"))
+SUMPRODUCT((Potentials!$F$2:$F$2000=0)*(Potentials!$A$2:$A$2000=BA839)*(Potentials!$D$2:$D$2000)*(Potentials!$E$2:$E$2000&lt;&gt;"8 - Gagne")*(Potentials!$E$2:$E$2000&lt;&gt;"9 - Perdu")*(Potentials!$E$2:$E$2000&lt;&gt;"10 - Gele")),
SUMPRODUCT((Potentials!$F$2:$F$2000)*(Potentials!$A$2:$A$2000=BA839)*(Potentials!$E$2:$E$2000&lt;&gt;"8 - Gagne")*(Potentials!$E$2:$E$2000&lt;&gt;"9 - Perdu")*(Potentials!$E$2:$E$2000&lt;&gt;"10 - Gele")*(Potentials!$O$2:$O$2000=$A$2))
+SUMPRODUCT((Potentials!$F$2:$F$2000=0)*(Potentials!$A$2:$A$2000=BA839)*(Potentials!$D$2:$D$2000)*(Potentials!$E$2:$E$2000&lt;&gt;"8 - Gagne")*(Potentials!$E$2:$E$2000&lt;&gt;"9 - Perdu")*(Potentials!$E$2:$E$2000&lt;&gt;"10 - Gele")*(Potentials!$O$2:$O$2000=$A$2)))</f>
      </c>
    </row>
    <row r="840" spans="1:113">
      <c r="R840" t="str">
        <f>Potentials!A838</f>
      </c>
      <c r="S840" s="1" t="str">
        <f>Potentials!M838</f>
      </c>
      <c r="T840" s="47" t="str">
        <f>IF(INDEX(Potentials!$A$1:$O$1000,MATCH(R840,Potentials!$A$1:$A$1000,0),MATCH("Origine setup",Potentials!$A$1:$O$1,0))&lt;&gt;"",0,
IF($A$2="Tous",
IF(AND($R$2=0,$S$2=0,DATE(YEAR(S840),MONTH(S840),DAY(S840))&gt;=$O$6,(DATE(YEAR(S840),MONTH(S840),DAY(S840))&lt;=$O$3),LEFT(R840,3)="PRA"),1,
IF(AND($R$2&lt;&gt;0,$S$2&lt;&gt;0,DATE(YEAR(S840),MONTH(S840),DAY(S840))&gt;=$R$2,(DATE(YEAR(S840),MONTH(S840),DAY(S840))&lt;=$S$2),LEFT(R840,3)="PRA"),1,0)),
IF(AND($R$2=0,$S$2=0,DATE(YEAR(S840),MONTH(S840),DAY(S840))&gt;=$O$6,(DATE(YEAR(S840),MONTH(S840),DAY(S840))&lt;=$O$3),INDEX(Potentials!$A$1:$O$1000,MATCH(R840,Potentials!$A$1:$A$1000,0),MATCH("Groupe",Potentials!$A$1:$O$1,0))=$A$2,LEFT(R840,3)="PRA"),1,
IF(AND($R$2&lt;&gt;0,$S$2&lt;&gt;0,DATE(YEAR(S840),MONTH(S840),DAY(S840))&gt;=$R$2,(DATE(YEAR(S840),MONTH(S840),DAY(S840))&lt;=$S$2),INDEX(Potentials!$A$1:$O$1000,MATCH(R840,Potentials!$A$1:$A$1000,0),MATCH("Groupe",Potentials!$A$1:$O$1,0))=$A$2,LEFT(R840,3)="PRA"),1,0))))</f>
      </c>
      <c r="U840" s="47" t="str">
        <f>IF(T840&lt;&gt;0,SUM($T$4:T840),0)</f>
      </c>
      <c r="V840" s="1"/>
      <c r="W840" s="17"/>
      <c r="Y840" t="str">
        <f>Projects!A838</f>
      </c>
      <c r="Z840" s="1" t="str">
        <f>Projects!I838</f>
      </c>
      <c r="AA840" s="47" t="str">
        <f>IF($A$2="Tous",
IF(AND($Y$2=0,$Z$2=0,DATE(YEAR(Z840),MONTH(Z840),DAY(Z840))&gt;=$O$6,(DATE(YEAR(Z840),MONTH(Z840),DAY(Z840))&lt;=$O$3)),1,
IF(AND($Y$2&lt;&gt;0,$Z$2&lt;&gt;0,DATE(YEAR(Z840),MONTH(Z840),DAY(Z840))&gt;=$Y$2,(DATE(YEAR(Z840),MONTH(Z840),DAY(Z840))&lt;=$Z$2)),1,0)),
IF(AND($Y$2=0,$Z$2=0,DATE(YEAR(Z840),MONTH(Z840),DAY(Z840))&gt;=$O$6,(DATE(YEAR(Z840),MONTH(Z840),DAY(Z840))&lt;=$O$3),INDEX(Projects!$A$1:$O$1000,MATCH(Y840,Projects!$A$1:$A$1000,0),MATCH("Groupe",Projects!$A$1:$O$1,0))=$A$2),1,
IF(AND($Y$2&lt;&gt;0,$Z$2&lt;&gt;0,DATE(YEAR(Z840),MONTH(Z840),DAY(Z840))&gt;=$Y$2,(DATE(YEAR(Z840),MONTH(Z840),DAY(Z840))&lt;=$Z$2),INDEX(Projects!$A$1:$O$1000,MATCH(Y840,Projects!$A$1:$A$1000,0),MATCH("Groupe",Projects!$A$1:$O$1,0))=$A$2),1,0)))</f>
      </c>
      <c r="AB840" s="47" t="str">
        <f>IF(AA840&lt;&gt;0,SUM($AA$4:AA840),0)</f>
      </c>
      <c r="AC840" s="1"/>
      <c r="AD840" s="17"/>
      <c r="AF840" t="str">
        <f>Projects!A838</f>
      </c>
      <c r="AG840" s="1" t="str">
        <f>Projects!D838</f>
      </c>
      <c r="AH840" s="47" t="str">
        <f>IF($A$2="Tous",
IF(AND($AF$2=0,$AG$2=0,DATE(YEAR(AG840),MONTH(AG840),DAY(AG840))&gt;=$O$6,(DATE(YEAR(AG840),MONTH(AG840),DAY(AG840))&lt;=$O$3)),1,
IF(AND($AF$2&lt;&gt;0,$AG$2&lt;&gt;0,DATE(YEAR(AG840),MONTH(AG840),DAY(AG840))&gt;=$AF$2,(DATE(YEAR(AG840),MONTH(AG840),DAY(AG840))&lt;=$AG$2)),1,0)),
IF(AND($AF$2=0,$AG$2=0,DATE(YEAR(AG840),MONTH(AG840),DAY(AG840))&gt;=$O$6,(DATE(YEAR(AG840),MONTH(AG840),DAY(AG840))&lt;=$O$3),INDEX(Projects!$A$1:$O$1000,MATCH(AF840,Projects!$A$1:$A$1000,0),MATCH("Groupe",Projects!$A$1:$O$1,0))=$A$2),1,
IF(AND($AF$2&lt;&gt;0,$AG$2&lt;&gt;0,DATE(YEAR(AG840),MONTH(AG840),DAY(AG840))&gt;=$AF$2,(DATE(YEAR(AG840),MONTH(AG840),DAY(AG840))&lt;=$AG$2),INDEX(Projects!$A$1:$O$1000,MATCH(AF840,Projects!$A$1:$A$1000,0),MATCH("Groupe",Projects!$A$1:$O$1,0))=$A$2),1,0)))</f>
      </c>
      <c r="AI840" s="47" t="str">
        <f>IF(AH840&lt;&gt;0,SUM($AH$4:AH840),0)</f>
      </c>
      <c r="AJ840" s="1"/>
      <c r="AK840" s="17"/>
      <c r="AM840" t="str">
        <f>Potentials!A838</f>
      </c>
      <c r="AN840" s="1" t="str">
        <f>Potentials!L838</f>
      </c>
      <c r="AO840" s="47" t="str">
        <f>IF(INDEX(Potentials!$A$1:$O$1000,MATCH(R840,Potentials!$A$1:$A$1000,0),MATCH("Origine setup",Potentials!$A$1:$O$1,0))&lt;&gt;"",0,
IF($A$2="Tous",
IF(AND($AM$2=0,$AN$2=0,DATE(YEAR(AN840),MONTH(AN840),DAY(AN840))&gt;=$O$6,(DATE(YEAR(AN840),MONTH(AN840),DAY(AN840))&lt;=$O$3),INDEX(Potentials!$A$1:$O$10000,MATCH(AM840,Potentials!$A$1:$A$1000,0),MATCH("Statut",Potentials!$A$1:$O$1,0))="9 -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IF(AND($AM$2&lt;&gt;0,$AN$2&lt;&gt;0,DATE(YEAR(AN840),MONTH(AN840),DAY(AN840))&gt;=$AM$2,(DATE(YEAR(AN840),MONTH(AN840),DAY(AN840))&lt;=$AN$2),INDEX(Potentials!$A$1:$O$10000,MATCH(AM840,Potentials!$A$1:$A$1000,0),MATCH("Statut",Potentials!$A$1:$O$1,0))="9 - Perdu"),1,0)),
IF(AND($AM$2=0,$AN$2=0,DATE(YEAR(AN840),MONTH(AN840),DAY(AN840))&gt;=$O$6,(DATE(YEAR(AN840),MONTH(AN840),DAY(AN840))&lt;=$O$3),INDEX(Potentials!$A$1:$O$1000,MATCH(AM840,Potentials!$A$1:$A$1000,0),MATCH("Groupe",Potentials!$A$1:$O$1,0))=$A$2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,MATCH(AM840,Potentials!$A$1:$A$1000,0),MATCH("Groupe",Potentials!$A$1:$O$1,0))=$A$2,INDEX(Potentials!$A$1:$O$10000,MATCH(AM840,Potentials!$A$1:$A$1000,0),MATCH("Statut",Potentials!$A$1:$O$1,0))="9 - Perdu"),1,0))))</f>
      </c>
      <c r="AP840" s="47" t="str">
        <f>IF(AO840&lt;&gt;0,SUM($AO$4:AO840),0)</f>
      </c>
      <c r="AQ840" s="1"/>
      <c r="AR840" s="17"/>
      <c r="AT840" t="str">
        <f>IF(COUNTIF($AT$4:AT839,Potentials!B838)&gt;0,"",Potentials!B838)</f>
      </c>
      <c r="AU840" s="2" t="str">
        <f t="array" ref="AU840" aca="1" ca="1">IF($A$2="Tous",SUMPRODUCT((Potentials!$F$2:$F$2000)*(Potentials!$B$2:$B$2000=AT840)*(Potentials!$E$2:$E$2000&lt;&gt;"8 - Gagne")*(Potentials!$E$2:$E$2000&lt;&gt;"9 - Perdu")*(Potentials!$E$2:$E$2000&lt;&gt;"10 - Gele"))
+SUMPRODUCT((Potentials!$F$2:$F$2000=0)*(Potentials!$B$2:$B$2000=AT840)*(Potentials!$D$2:$D$2000)*(Potentials!$E$2:$E$2000&lt;&gt;"8 - Gagne")*(Potentials!$E$2:$E$2000&lt;&gt;"9 - Perdu")*(Potentials!$E$2:$E$2000&lt;&gt;"10 - Gele")),
SUMPRODUCT((Potentials!$F$2:$F$2000)*(Potentials!$B$2:$B$2000=AT840)*(Potentials!$E$2:$E$2000&lt;&gt;"8 - Gagne")*(Potentials!$E$2:$E$2000&lt;&gt;"9 - Perdu")*(Potentials!$E$2:$E$2000&lt;&gt;"10 - Gele")*(Potentials!$O$2:$O$2000=$A$2))
+SUMPRODUCT((Potentials!$F$2:$F$2000=0)*(Potentials!$B$2:$B$2000=AT840)*(Potentials!$D$2:$D$2000)*(Potentials!$E$2:$E$2000&lt;&gt;"8 - Gagne")*(Potentials!$E$2:$E$2000&lt;&gt;"9 - Perdu")*(Potentials!$E$2:$E$2000&lt;&gt;"10 - Gele")*(Potentials!$O$2:$O$2000=$A$2)))</f>
      </c>
      <c r="BA840" t="str">
        <f>Potentials!A838</f>
      </c>
      <c r="BB840" s="2" t="str">
        <f t="array" ref="BB840" aca="1" ca="1">IF($A$2="Tous",SUMPRODUCT((Potentials!$F$2:$F$2000)*(Potentials!$A$2:$A$2000=BA840)*(Potentials!$E$2:$E$2000&lt;&gt;"8 - Gagne")*(Potentials!$E$2:$E$2000&lt;&gt;"9 - Perdu")*(Potentials!$E$2:$E$2000&lt;&gt;"10 - Gele"))
+SUMPRODUCT((Potentials!$F$2:$F$2000=0)*(Potentials!$A$2:$A$2000=BA840)*(Potentials!$D$2:$D$2000)*(Potentials!$E$2:$E$2000&lt;&gt;"8 - Gagne")*(Potentials!$E$2:$E$2000&lt;&gt;"9 - Perdu")*(Potentials!$E$2:$E$2000&lt;&gt;"10 - Gele")),
SUMPRODUCT((Potentials!$F$2:$F$2000)*(Potentials!$A$2:$A$2000=BA840)*(Potentials!$E$2:$E$2000&lt;&gt;"8 - Gagne")*(Potentials!$E$2:$E$2000&lt;&gt;"9 - Perdu")*(Potentials!$E$2:$E$2000&lt;&gt;"10 - Gele")*(Potentials!$O$2:$O$2000=$A$2))
+SUMPRODUCT((Potentials!$F$2:$F$2000=0)*(Potentials!$A$2:$A$2000=BA840)*(Potentials!$D$2:$D$2000)*(Potentials!$E$2:$E$2000&lt;&gt;"8 - Gagne")*(Potentials!$E$2:$E$2000&lt;&gt;"9 - Perdu")*(Potentials!$E$2:$E$2000&lt;&gt;"10 - Gele")*(Potentials!$O$2:$O$2000=$A$2)))</f>
      </c>
    </row>
    <row r="841" spans="1:113">
      <c r="R841" t="str">
        <f>Potentials!A839</f>
      </c>
      <c r="S841" s="1" t="str">
        <f>Potentials!M839</f>
      </c>
      <c r="T841" s="47" t="str">
        <f>IF(INDEX(Potentials!$A$1:$O$1000,MATCH(R841,Potentials!$A$1:$A$1000,0),MATCH("Origine setup",Potentials!$A$1:$O$1,0))&lt;&gt;"",0,
IF($A$2="Tous",
IF(AND($R$2=0,$S$2=0,DATE(YEAR(S841),MONTH(S841),DAY(S841))&gt;=$O$6,(DATE(YEAR(S841),MONTH(S841),DAY(S841))&lt;=$O$3),LEFT(R841,3)="PRA"),1,
IF(AND($R$2&lt;&gt;0,$S$2&lt;&gt;0,DATE(YEAR(S841),MONTH(S841),DAY(S841))&gt;=$R$2,(DATE(YEAR(S841),MONTH(S841),DAY(S841))&lt;=$S$2),LEFT(R841,3)="PRA"),1,0)),
IF(AND($R$2=0,$S$2=0,DATE(YEAR(S841),MONTH(S841),DAY(S841))&gt;=$O$6,(DATE(YEAR(S841),MONTH(S841),DAY(S841))&lt;=$O$3),INDEX(Potentials!$A$1:$O$1000,MATCH(R841,Potentials!$A$1:$A$1000,0),MATCH("Groupe",Potentials!$A$1:$O$1,0))=$A$2,LEFT(R841,3)="PRA"),1,
IF(AND($R$2&lt;&gt;0,$S$2&lt;&gt;0,DATE(YEAR(S841),MONTH(S841),DAY(S841))&gt;=$R$2,(DATE(YEAR(S841),MONTH(S841),DAY(S841))&lt;=$S$2),INDEX(Potentials!$A$1:$O$1000,MATCH(R841,Potentials!$A$1:$A$1000,0),MATCH("Groupe",Potentials!$A$1:$O$1,0))=$A$2,LEFT(R841,3)="PRA"),1,0))))</f>
      </c>
      <c r="U841" s="47" t="str">
        <f>IF(T841&lt;&gt;0,SUM($T$4:T841),0)</f>
      </c>
      <c r="V841" s="1"/>
      <c r="W841" s="17"/>
      <c r="Y841" t="str">
        <f>Projects!A839</f>
      </c>
      <c r="Z841" s="1" t="str">
        <f>Projects!I839</f>
      </c>
      <c r="AA841" s="47" t="str">
        <f>IF($A$2="Tous",
IF(AND($Y$2=0,$Z$2=0,DATE(YEAR(Z841),MONTH(Z841),DAY(Z841))&gt;=$O$6,(DATE(YEAR(Z841),MONTH(Z841),DAY(Z841))&lt;=$O$3)),1,
IF(AND($Y$2&lt;&gt;0,$Z$2&lt;&gt;0,DATE(YEAR(Z841),MONTH(Z841),DAY(Z841))&gt;=$Y$2,(DATE(YEAR(Z841),MONTH(Z841),DAY(Z841))&lt;=$Z$2)),1,0)),
IF(AND($Y$2=0,$Z$2=0,DATE(YEAR(Z841),MONTH(Z841),DAY(Z841))&gt;=$O$6,(DATE(YEAR(Z841),MONTH(Z841),DAY(Z841))&lt;=$O$3),INDEX(Projects!$A$1:$O$1000,MATCH(Y841,Projects!$A$1:$A$1000,0),MATCH("Groupe",Projects!$A$1:$O$1,0))=$A$2),1,
IF(AND($Y$2&lt;&gt;0,$Z$2&lt;&gt;0,DATE(YEAR(Z841),MONTH(Z841),DAY(Z841))&gt;=$Y$2,(DATE(YEAR(Z841),MONTH(Z841),DAY(Z841))&lt;=$Z$2),INDEX(Projects!$A$1:$O$1000,MATCH(Y841,Projects!$A$1:$A$1000,0),MATCH("Groupe",Projects!$A$1:$O$1,0))=$A$2),1,0)))</f>
      </c>
      <c r="AB841" s="47" t="str">
        <f>IF(AA841&lt;&gt;0,SUM($AA$4:AA841),0)</f>
      </c>
      <c r="AC841" s="1"/>
      <c r="AD841" s="17"/>
      <c r="AF841" t="str">
        <f>Projects!A839</f>
      </c>
      <c r="AG841" s="1" t="str">
        <f>Projects!D839</f>
      </c>
      <c r="AH841" s="47" t="str">
        <f>IF($A$2="Tous",
IF(AND($AF$2=0,$AG$2=0,DATE(YEAR(AG841),MONTH(AG841),DAY(AG841))&gt;=$O$6,(DATE(YEAR(AG841),MONTH(AG841),DAY(AG841))&lt;=$O$3)),1,
IF(AND($AF$2&lt;&gt;0,$AG$2&lt;&gt;0,DATE(YEAR(AG841),MONTH(AG841),DAY(AG841))&gt;=$AF$2,(DATE(YEAR(AG841),MONTH(AG841),DAY(AG841))&lt;=$AG$2)),1,0)),
IF(AND($AF$2=0,$AG$2=0,DATE(YEAR(AG841),MONTH(AG841),DAY(AG841))&gt;=$O$6,(DATE(YEAR(AG841),MONTH(AG841),DAY(AG841))&lt;=$O$3),INDEX(Projects!$A$1:$O$1000,MATCH(AF841,Projects!$A$1:$A$1000,0),MATCH("Groupe",Projects!$A$1:$O$1,0))=$A$2),1,
IF(AND($AF$2&lt;&gt;0,$AG$2&lt;&gt;0,DATE(YEAR(AG841),MONTH(AG841),DAY(AG841))&gt;=$AF$2,(DATE(YEAR(AG841),MONTH(AG841),DAY(AG841))&lt;=$AG$2),INDEX(Projects!$A$1:$O$1000,MATCH(AF841,Projects!$A$1:$A$1000,0),MATCH("Groupe",Projects!$A$1:$O$1,0))=$A$2),1,0)))</f>
      </c>
      <c r="AI841" s="47" t="str">
        <f>IF(AH841&lt;&gt;0,SUM($AH$4:AH841),0)</f>
      </c>
      <c r="AJ841" s="1"/>
      <c r="AK841" s="17"/>
      <c r="AM841" t="str">
        <f>Potentials!A839</f>
      </c>
      <c r="AN841" s="1" t="str">
        <f>Potentials!L839</f>
      </c>
      <c r="AO841" s="47" t="str">
        <f>IF(INDEX(Potentials!$A$1:$O$1000,MATCH(R841,Potentials!$A$1:$A$1000,0),MATCH("Origine setup",Potentials!$A$1:$O$1,0))&lt;&gt;"",0,
IF($A$2="Tous",
IF(AND($AM$2=0,$AN$2=0,DATE(YEAR(AN841),MONTH(AN841),DAY(AN841))&gt;=$O$6,(DATE(YEAR(AN841),MONTH(AN841),DAY(AN841))&lt;=$O$3),INDEX(Potentials!$A$1:$O$10000,MATCH(AM841,Potentials!$A$1:$A$1000,0),MATCH("Statut",Potentials!$A$1:$O$1,0))="9 -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IF(AND($AM$2&lt;&gt;0,$AN$2&lt;&gt;0,DATE(YEAR(AN841),MONTH(AN841),DAY(AN841))&gt;=$AM$2,(DATE(YEAR(AN841),MONTH(AN841),DAY(AN841))&lt;=$AN$2),INDEX(Potentials!$A$1:$O$10000,MATCH(AM841,Potentials!$A$1:$A$1000,0),MATCH("Statut",Potentials!$A$1:$O$1,0))="9 - Perdu"),1,0)),
IF(AND($AM$2=0,$AN$2=0,DATE(YEAR(AN841),MONTH(AN841),DAY(AN841))&gt;=$O$6,(DATE(YEAR(AN841),MONTH(AN841),DAY(AN841))&lt;=$O$3),INDEX(Potentials!$A$1:$O$1000,MATCH(AM841,Potentials!$A$1:$A$1000,0),MATCH("Groupe",Potentials!$A$1:$O$1,0))=$A$2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,MATCH(AM841,Potentials!$A$1:$A$1000,0),MATCH("Groupe",Potentials!$A$1:$O$1,0))=$A$2,INDEX(Potentials!$A$1:$O$10000,MATCH(AM841,Potentials!$A$1:$A$1000,0),MATCH("Statut",Potentials!$A$1:$O$1,0))="9 - Perdu"),1,0))))</f>
      </c>
      <c r="AP841" s="47" t="str">
        <f>IF(AO841&lt;&gt;0,SUM($AO$4:AO841),0)</f>
      </c>
      <c r="AQ841" s="1"/>
      <c r="AR841" s="17"/>
      <c r="AT841" t="str">
        <f>IF(COUNTIF($AT$4:AT840,Potentials!B839)&gt;0,"",Potentials!B839)</f>
      </c>
      <c r="AU841" s="2" t="str">
        <f t="array" ref="AU841" aca="1" ca="1">IF($A$2="Tous",SUMPRODUCT((Potentials!$F$2:$F$2000)*(Potentials!$B$2:$B$2000=AT841)*(Potentials!$E$2:$E$2000&lt;&gt;"8 - Gagne")*(Potentials!$E$2:$E$2000&lt;&gt;"9 - Perdu")*(Potentials!$E$2:$E$2000&lt;&gt;"10 - Gele"))
+SUMPRODUCT((Potentials!$F$2:$F$2000=0)*(Potentials!$B$2:$B$2000=AT841)*(Potentials!$D$2:$D$2000)*(Potentials!$E$2:$E$2000&lt;&gt;"8 - Gagne")*(Potentials!$E$2:$E$2000&lt;&gt;"9 - Perdu")*(Potentials!$E$2:$E$2000&lt;&gt;"10 - Gele")),
SUMPRODUCT((Potentials!$F$2:$F$2000)*(Potentials!$B$2:$B$2000=AT841)*(Potentials!$E$2:$E$2000&lt;&gt;"8 - Gagne")*(Potentials!$E$2:$E$2000&lt;&gt;"9 - Perdu")*(Potentials!$E$2:$E$2000&lt;&gt;"10 - Gele")*(Potentials!$O$2:$O$2000=$A$2))
+SUMPRODUCT((Potentials!$F$2:$F$2000=0)*(Potentials!$B$2:$B$2000=AT841)*(Potentials!$D$2:$D$2000)*(Potentials!$E$2:$E$2000&lt;&gt;"8 - Gagne")*(Potentials!$E$2:$E$2000&lt;&gt;"9 - Perdu")*(Potentials!$E$2:$E$2000&lt;&gt;"10 - Gele")*(Potentials!$O$2:$O$2000=$A$2)))</f>
      </c>
      <c r="BA841" t="str">
        <f>Potentials!A839</f>
      </c>
      <c r="BB841" s="2" t="str">
        <f t="array" ref="BB841" aca="1" ca="1">IF($A$2="Tous",SUMPRODUCT((Potentials!$F$2:$F$2000)*(Potentials!$A$2:$A$2000=BA841)*(Potentials!$E$2:$E$2000&lt;&gt;"8 - Gagne")*(Potentials!$E$2:$E$2000&lt;&gt;"9 - Perdu")*(Potentials!$E$2:$E$2000&lt;&gt;"10 - Gele"))
+SUMPRODUCT((Potentials!$F$2:$F$2000=0)*(Potentials!$A$2:$A$2000=BA841)*(Potentials!$D$2:$D$2000)*(Potentials!$E$2:$E$2000&lt;&gt;"8 - Gagne")*(Potentials!$E$2:$E$2000&lt;&gt;"9 - Perdu")*(Potentials!$E$2:$E$2000&lt;&gt;"10 - Gele")),
SUMPRODUCT((Potentials!$F$2:$F$2000)*(Potentials!$A$2:$A$2000=BA841)*(Potentials!$E$2:$E$2000&lt;&gt;"8 - Gagne")*(Potentials!$E$2:$E$2000&lt;&gt;"9 - Perdu")*(Potentials!$E$2:$E$2000&lt;&gt;"10 - Gele")*(Potentials!$O$2:$O$2000=$A$2))
+SUMPRODUCT((Potentials!$F$2:$F$2000=0)*(Potentials!$A$2:$A$2000=BA841)*(Potentials!$D$2:$D$2000)*(Potentials!$E$2:$E$2000&lt;&gt;"8 - Gagne")*(Potentials!$E$2:$E$2000&lt;&gt;"9 - Perdu")*(Potentials!$E$2:$E$2000&lt;&gt;"10 - Gele")*(Potentials!$O$2:$O$2000=$A$2)))</f>
      </c>
    </row>
    <row r="842" spans="1:113">
      <c r="R842" t="str">
        <f>Potentials!A840</f>
      </c>
      <c r="S842" s="1" t="str">
        <f>Potentials!M840</f>
      </c>
      <c r="T842" s="47" t="str">
        <f>IF(INDEX(Potentials!$A$1:$O$1000,MATCH(R842,Potentials!$A$1:$A$1000,0),MATCH("Origine setup",Potentials!$A$1:$O$1,0))&lt;&gt;"",0,
IF($A$2="Tous",
IF(AND($R$2=0,$S$2=0,DATE(YEAR(S842),MONTH(S842),DAY(S842))&gt;=$O$6,(DATE(YEAR(S842),MONTH(S842),DAY(S842))&lt;=$O$3),LEFT(R842,3)="PRA"),1,
IF(AND($R$2&lt;&gt;0,$S$2&lt;&gt;0,DATE(YEAR(S842),MONTH(S842),DAY(S842))&gt;=$R$2,(DATE(YEAR(S842),MONTH(S842),DAY(S842))&lt;=$S$2),LEFT(R842,3)="PRA"),1,0)),
IF(AND($R$2=0,$S$2=0,DATE(YEAR(S842),MONTH(S842),DAY(S842))&gt;=$O$6,(DATE(YEAR(S842),MONTH(S842),DAY(S842))&lt;=$O$3),INDEX(Potentials!$A$1:$O$1000,MATCH(R842,Potentials!$A$1:$A$1000,0),MATCH("Groupe",Potentials!$A$1:$O$1,0))=$A$2,LEFT(R842,3)="PRA"),1,
IF(AND($R$2&lt;&gt;0,$S$2&lt;&gt;0,DATE(YEAR(S842),MONTH(S842),DAY(S842))&gt;=$R$2,(DATE(YEAR(S842),MONTH(S842),DAY(S842))&lt;=$S$2),INDEX(Potentials!$A$1:$O$1000,MATCH(R842,Potentials!$A$1:$A$1000,0),MATCH("Groupe",Potentials!$A$1:$O$1,0))=$A$2,LEFT(R842,3)="PRA"),1,0))))</f>
      </c>
      <c r="U842" s="47" t="str">
        <f>IF(T842&lt;&gt;0,SUM($T$4:T842),0)</f>
      </c>
      <c r="V842" s="1"/>
      <c r="W842" s="17"/>
      <c r="Y842" t="str">
        <f>Projects!A840</f>
      </c>
      <c r="Z842" s="1" t="str">
        <f>Projects!I840</f>
      </c>
      <c r="AA842" s="47" t="str">
        <f>IF($A$2="Tous",
IF(AND($Y$2=0,$Z$2=0,DATE(YEAR(Z842),MONTH(Z842),DAY(Z842))&gt;=$O$6,(DATE(YEAR(Z842),MONTH(Z842),DAY(Z842))&lt;=$O$3)),1,
IF(AND($Y$2&lt;&gt;0,$Z$2&lt;&gt;0,DATE(YEAR(Z842),MONTH(Z842),DAY(Z842))&gt;=$Y$2,(DATE(YEAR(Z842),MONTH(Z842),DAY(Z842))&lt;=$Z$2)),1,0)),
IF(AND($Y$2=0,$Z$2=0,DATE(YEAR(Z842),MONTH(Z842),DAY(Z842))&gt;=$O$6,(DATE(YEAR(Z842),MONTH(Z842),DAY(Z842))&lt;=$O$3),INDEX(Projects!$A$1:$O$1000,MATCH(Y842,Projects!$A$1:$A$1000,0),MATCH("Groupe",Projects!$A$1:$O$1,0))=$A$2),1,
IF(AND($Y$2&lt;&gt;0,$Z$2&lt;&gt;0,DATE(YEAR(Z842),MONTH(Z842),DAY(Z842))&gt;=$Y$2,(DATE(YEAR(Z842),MONTH(Z842),DAY(Z842))&lt;=$Z$2),INDEX(Projects!$A$1:$O$1000,MATCH(Y842,Projects!$A$1:$A$1000,0),MATCH("Groupe",Projects!$A$1:$O$1,0))=$A$2),1,0)))</f>
      </c>
      <c r="AB842" s="47" t="str">
        <f>IF(AA842&lt;&gt;0,SUM($AA$4:AA842),0)</f>
      </c>
      <c r="AC842" s="1"/>
      <c r="AD842" s="17"/>
      <c r="AF842" t="str">
        <f>Projects!A840</f>
      </c>
      <c r="AG842" s="1" t="str">
        <f>Projects!D840</f>
      </c>
      <c r="AH842" s="47" t="str">
        <f>IF($A$2="Tous",
IF(AND($AF$2=0,$AG$2=0,DATE(YEAR(AG842),MONTH(AG842),DAY(AG842))&gt;=$O$6,(DATE(YEAR(AG842),MONTH(AG842),DAY(AG842))&lt;=$O$3)),1,
IF(AND($AF$2&lt;&gt;0,$AG$2&lt;&gt;0,DATE(YEAR(AG842),MONTH(AG842),DAY(AG842))&gt;=$AF$2,(DATE(YEAR(AG842),MONTH(AG842),DAY(AG842))&lt;=$AG$2)),1,0)),
IF(AND($AF$2=0,$AG$2=0,DATE(YEAR(AG842),MONTH(AG842),DAY(AG842))&gt;=$O$6,(DATE(YEAR(AG842),MONTH(AG842),DAY(AG842))&lt;=$O$3),INDEX(Projects!$A$1:$O$1000,MATCH(AF842,Projects!$A$1:$A$1000,0),MATCH("Groupe",Projects!$A$1:$O$1,0))=$A$2),1,
IF(AND($AF$2&lt;&gt;0,$AG$2&lt;&gt;0,DATE(YEAR(AG842),MONTH(AG842),DAY(AG842))&gt;=$AF$2,(DATE(YEAR(AG842),MONTH(AG842),DAY(AG842))&lt;=$AG$2),INDEX(Projects!$A$1:$O$1000,MATCH(AF842,Projects!$A$1:$A$1000,0),MATCH("Groupe",Projects!$A$1:$O$1,0))=$A$2),1,0)))</f>
      </c>
      <c r="AI842" s="47" t="str">
        <f>IF(AH842&lt;&gt;0,SUM($AH$4:AH842),0)</f>
      </c>
      <c r="AJ842" s="1"/>
      <c r="AK842" s="17"/>
      <c r="AM842" t="str">
        <f>Potentials!A840</f>
      </c>
      <c r="AN842" s="1" t="str">
        <f>Potentials!L840</f>
      </c>
      <c r="AO842" s="47" t="str">
        <f>IF(INDEX(Potentials!$A$1:$O$1000,MATCH(R842,Potentials!$A$1:$A$1000,0),MATCH("Origine setup",Potentials!$A$1:$O$1,0))&lt;&gt;"",0,
IF($A$2="Tous",
IF(AND($AM$2=0,$AN$2=0,DATE(YEAR(AN842),MONTH(AN842),DAY(AN842))&gt;=$O$6,(DATE(YEAR(AN842),MONTH(AN842),DAY(AN842))&lt;=$O$3),INDEX(Potentials!$A$1:$O$10000,MATCH(AM842,Potentials!$A$1:$A$1000,0),MATCH("Statut",Potentials!$A$1:$O$1,0))="9 -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IF(AND($AM$2&lt;&gt;0,$AN$2&lt;&gt;0,DATE(YEAR(AN842),MONTH(AN842),DAY(AN842))&gt;=$AM$2,(DATE(YEAR(AN842),MONTH(AN842),DAY(AN842))&lt;=$AN$2),INDEX(Potentials!$A$1:$O$10000,MATCH(AM842,Potentials!$A$1:$A$1000,0),MATCH("Statut",Potentials!$A$1:$O$1,0))="9 - Perdu"),1,0)),
IF(AND($AM$2=0,$AN$2=0,DATE(YEAR(AN842),MONTH(AN842),DAY(AN842))&gt;=$O$6,(DATE(YEAR(AN842),MONTH(AN842),DAY(AN842))&lt;=$O$3),INDEX(Potentials!$A$1:$O$1000,MATCH(AM842,Potentials!$A$1:$A$1000,0),MATCH("Groupe",Potentials!$A$1:$O$1,0))=$A$2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,MATCH(AM842,Potentials!$A$1:$A$1000,0),MATCH("Groupe",Potentials!$A$1:$O$1,0))=$A$2,INDEX(Potentials!$A$1:$O$10000,MATCH(AM842,Potentials!$A$1:$A$1000,0),MATCH("Statut",Potentials!$A$1:$O$1,0))="9 - Perdu"),1,0))))</f>
      </c>
      <c r="AP842" s="47" t="str">
        <f>IF(AO842&lt;&gt;0,SUM($AO$4:AO842),0)</f>
      </c>
      <c r="AQ842" s="1"/>
      <c r="AR842" s="17"/>
      <c r="AT842" t="str">
        <f>IF(COUNTIF($AT$4:AT841,Potentials!B840)&gt;0,"",Potentials!B840)</f>
      </c>
      <c r="AU842" s="2" t="str">
        <f t="array" ref="AU842" aca="1" ca="1">IF($A$2="Tous",SUMPRODUCT((Potentials!$F$2:$F$2000)*(Potentials!$B$2:$B$2000=AT842)*(Potentials!$E$2:$E$2000&lt;&gt;"8 - Gagne")*(Potentials!$E$2:$E$2000&lt;&gt;"9 - Perdu")*(Potentials!$E$2:$E$2000&lt;&gt;"10 - Gele"))
+SUMPRODUCT((Potentials!$F$2:$F$2000=0)*(Potentials!$B$2:$B$2000=AT842)*(Potentials!$D$2:$D$2000)*(Potentials!$E$2:$E$2000&lt;&gt;"8 - Gagne")*(Potentials!$E$2:$E$2000&lt;&gt;"9 - Perdu")*(Potentials!$E$2:$E$2000&lt;&gt;"10 - Gele")),
SUMPRODUCT((Potentials!$F$2:$F$2000)*(Potentials!$B$2:$B$2000=AT842)*(Potentials!$E$2:$E$2000&lt;&gt;"8 - Gagne")*(Potentials!$E$2:$E$2000&lt;&gt;"9 - Perdu")*(Potentials!$E$2:$E$2000&lt;&gt;"10 - Gele")*(Potentials!$O$2:$O$2000=$A$2))
+SUMPRODUCT((Potentials!$F$2:$F$2000=0)*(Potentials!$B$2:$B$2000=AT842)*(Potentials!$D$2:$D$2000)*(Potentials!$E$2:$E$2000&lt;&gt;"8 - Gagne")*(Potentials!$E$2:$E$2000&lt;&gt;"9 - Perdu")*(Potentials!$E$2:$E$2000&lt;&gt;"10 - Gele")*(Potentials!$O$2:$O$2000=$A$2)))</f>
      </c>
      <c r="BA842" t="str">
        <f>Potentials!A840</f>
      </c>
      <c r="BB842" s="2" t="str">
        <f t="array" ref="BB842" aca="1" ca="1">IF($A$2="Tous",SUMPRODUCT((Potentials!$F$2:$F$2000)*(Potentials!$A$2:$A$2000=BA842)*(Potentials!$E$2:$E$2000&lt;&gt;"8 - Gagne")*(Potentials!$E$2:$E$2000&lt;&gt;"9 - Perdu")*(Potentials!$E$2:$E$2000&lt;&gt;"10 - Gele"))
+SUMPRODUCT((Potentials!$F$2:$F$2000=0)*(Potentials!$A$2:$A$2000=BA842)*(Potentials!$D$2:$D$2000)*(Potentials!$E$2:$E$2000&lt;&gt;"8 - Gagne")*(Potentials!$E$2:$E$2000&lt;&gt;"9 - Perdu")*(Potentials!$E$2:$E$2000&lt;&gt;"10 - Gele")),
SUMPRODUCT((Potentials!$F$2:$F$2000)*(Potentials!$A$2:$A$2000=BA842)*(Potentials!$E$2:$E$2000&lt;&gt;"8 - Gagne")*(Potentials!$E$2:$E$2000&lt;&gt;"9 - Perdu")*(Potentials!$E$2:$E$2000&lt;&gt;"10 - Gele")*(Potentials!$O$2:$O$2000=$A$2))
+SUMPRODUCT((Potentials!$F$2:$F$2000=0)*(Potentials!$A$2:$A$2000=BA842)*(Potentials!$D$2:$D$2000)*(Potentials!$E$2:$E$2000&lt;&gt;"8 - Gagne")*(Potentials!$E$2:$E$2000&lt;&gt;"9 - Perdu")*(Potentials!$E$2:$E$2000&lt;&gt;"10 - Gele")*(Potentials!$O$2:$O$2000=$A$2)))</f>
      </c>
    </row>
    <row r="843" spans="1:113">
      <c r="R843" t="str">
        <f>Potentials!A841</f>
      </c>
      <c r="S843" s="1" t="str">
        <f>Potentials!M841</f>
      </c>
      <c r="T843" s="47" t="str">
        <f>IF(INDEX(Potentials!$A$1:$O$1000,MATCH(R843,Potentials!$A$1:$A$1000,0),MATCH("Origine setup",Potentials!$A$1:$O$1,0))&lt;&gt;"",0,
IF($A$2="Tous",
IF(AND($R$2=0,$S$2=0,DATE(YEAR(S843),MONTH(S843),DAY(S843))&gt;=$O$6,(DATE(YEAR(S843),MONTH(S843),DAY(S843))&lt;=$O$3),LEFT(R843,3)="PRA"),1,
IF(AND($R$2&lt;&gt;0,$S$2&lt;&gt;0,DATE(YEAR(S843),MONTH(S843),DAY(S843))&gt;=$R$2,(DATE(YEAR(S843),MONTH(S843),DAY(S843))&lt;=$S$2),LEFT(R843,3)="PRA"),1,0)),
IF(AND($R$2=0,$S$2=0,DATE(YEAR(S843),MONTH(S843),DAY(S843))&gt;=$O$6,(DATE(YEAR(S843),MONTH(S843),DAY(S843))&lt;=$O$3),INDEX(Potentials!$A$1:$O$1000,MATCH(R843,Potentials!$A$1:$A$1000,0),MATCH("Groupe",Potentials!$A$1:$O$1,0))=$A$2,LEFT(R843,3)="PRA"),1,
IF(AND($R$2&lt;&gt;0,$S$2&lt;&gt;0,DATE(YEAR(S843),MONTH(S843),DAY(S843))&gt;=$R$2,(DATE(YEAR(S843),MONTH(S843),DAY(S843))&lt;=$S$2),INDEX(Potentials!$A$1:$O$1000,MATCH(R843,Potentials!$A$1:$A$1000,0),MATCH("Groupe",Potentials!$A$1:$O$1,0))=$A$2,LEFT(R843,3)="PRA"),1,0))))</f>
      </c>
      <c r="U843" s="47" t="str">
        <f>IF(T843&lt;&gt;0,SUM($T$4:T843),0)</f>
      </c>
      <c r="V843" s="1"/>
      <c r="W843" s="17"/>
      <c r="Y843" t="str">
        <f>Projects!A841</f>
      </c>
      <c r="Z843" s="1" t="str">
        <f>Projects!I841</f>
      </c>
      <c r="AA843" s="47" t="str">
        <f>IF($A$2="Tous",
IF(AND($Y$2=0,$Z$2=0,DATE(YEAR(Z843),MONTH(Z843),DAY(Z843))&gt;=$O$6,(DATE(YEAR(Z843),MONTH(Z843),DAY(Z843))&lt;=$O$3)),1,
IF(AND($Y$2&lt;&gt;0,$Z$2&lt;&gt;0,DATE(YEAR(Z843),MONTH(Z843),DAY(Z843))&gt;=$Y$2,(DATE(YEAR(Z843),MONTH(Z843),DAY(Z843))&lt;=$Z$2)),1,0)),
IF(AND($Y$2=0,$Z$2=0,DATE(YEAR(Z843),MONTH(Z843),DAY(Z843))&gt;=$O$6,(DATE(YEAR(Z843),MONTH(Z843),DAY(Z843))&lt;=$O$3),INDEX(Projects!$A$1:$O$1000,MATCH(Y843,Projects!$A$1:$A$1000,0),MATCH("Groupe",Projects!$A$1:$O$1,0))=$A$2),1,
IF(AND($Y$2&lt;&gt;0,$Z$2&lt;&gt;0,DATE(YEAR(Z843),MONTH(Z843),DAY(Z843))&gt;=$Y$2,(DATE(YEAR(Z843),MONTH(Z843),DAY(Z843))&lt;=$Z$2),INDEX(Projects!$A$1:$O$1000,MATCH(Y843,Projects!$A$1:$A$1000,0),MATCH("Groupe",Projects!$A$1:$O$1,0))=$A$2),1,0)))</f>
      </c>
      <c r="AB843" s="47" t="str">
        <f>IF(AA843&lt;&gt;0,SUM($AA$4:AA843),0)</f>
      </c>
      <c r="AC843" s="1"/>
      <c r="AD843" s="17"/>
      <c r="AF843" t="str">
        <f>Projects!A841</f>
      </c>
      <c r="AG843" s="1" t="str">
        <f>Projects!D841</f>
      </c>
      <c r="AH843" s="47" t="str">
        <f>IF($A$2="Tous",
IF(AND($AF$2=0,$AG$2=0,DATE(YEAR(AG843),MONTH(AG843),DAY(AG843))&gt;=$O$6,(DATE(YEAR(AG843),MONTH(AG843),DAY(AG843))&lt;=$O$3)),1,
IF(AND($AF$2&lt;&gt;0,$AG$2&lt;&gt;0,DATE(YEAR(AG843),MONTH(AG843),DAY(AG843))&gt;=$AF$2,(DATE(YEAR(AG843),MONTH(AG843),DAY(AG843))&lt;=$AG$2)),1,0)),
IF(AND($AF$2=0,$AG$2=0,DATE(YEAR(AG843),MONTH(AG843),DAY(AG843))&gt;=$O$6,(DATE(YEAR(AG843),MONTH(AG843),DAY(AG843))&lt;=$O$3),INDEX(Projects!$A$1:$O$1000,MATCH(AF843,Projects!$A$1:$A$1000,0),MATCH("Groupe",Projects!$A$1:$O$1,0))=$A$2),1,
IF(AND($AF$2&lt;&gt;0,$AG$2&lt;&gt;0,DATE(YEAR(AG843),MONTH(AG843),DAY(AG843))&gt;=$AF$2,(DATE(YEAR(AG843),MONTH(AG843),DAY(AG843))&lt;=$AG$2),INDEX(Projects!$A$1:$O$1000,MATCH(AF843,Projects!$A$1:$A$1000,0),MATCH("Groupe",Projects!$A$1:$O$1,0))=$A$2),1,0)))</f>
      </c>
      <c r="AI843" s="47" t="str">
        <f>IF(AH843&lt;&gt;0,SUM($AH$4:AH843),0)</f>
      </c>
      <c r="AJ843" s="1"/>
      <c r="AK843" s="17"/>
      <c r="AM843" t="str">
        <f>Potentials!A841</f>
      </c>
      <c r="AN843" s="1" t="str">
        <f>Potentials!L841</f>
      </c>
      <c r="AO843" s="47" t="str">
        <f>IF(INDEX(Potentials!$A$1:$O$1000,MATCH(R843,Potentials!$A$1:$A$1000,0),MATCH("Origine setup",Potentials!$A$1:$O$1,0))&lt;&gt;"",0,
IF($A$2="Tous",
IF(AND($AM$2=0,$AN$2=0,DATE(YEAR(AN843),MONTH(AN843),DAY(AN843))&gt;=$O$6,(DATE(YEAR(AN843),MONTH(AN843),DAY(AN843))&lt;=$O$3),INDEX(Potentials!$A$1:$O$10000,MATCH(AM843,Potentials!$A$1:$A$1000,0),MATCH("Statut",Potentials!$A$1:$O$1,0))="9 -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IF(AND($AM$2&lt;&gt;0,$AN$2&lt;&gt;0,DATE(YEAR(AN843),MONTH(AN843),DAY(AN843))&gt;=$AM$2,(DATE(YEAR(AN843),MONTH(AN843),DAY(AN843))&lt;=$AN$2),INDEX(Potentials!$A$1:$O$10000,MATCH(AM843,Potentials!$A$1:$A$1000,0),MATCH("Statut",Potentials!$A$1:$O$1,0))="9 - Perdu"),1,0)),
IF(AND($AM$2=0,$AN$2=0,DATE(YEAR(AN843),MONTH(AN843),DAY(AN843))&gt;=$O$6,(DATE(YEAR(AN843),MONTH(AN843),DAY(AN843))&lt;=$O$3),INDEX(Potentials!$A$1:$O$1000,MATCH(AM843,Potentials!$A$1:$A$1000,0),MATCH("Groupe",Potentials!$A$1:$O$1,0))=$A$2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,MATCH(AM843,Potentials!$A$1:$A$1000,0),MATCH("Groupe",Potentials!$A$1:$O$1,0))=$A$2,INDEX(Potentials!$A$1:$O$10000,MATCH(AM843,Potentials!$A$1:$A$1000,0),MATCH("Statut",Potentials!$A$1:$O$1,0))="9 - Perdu"),1,0))))</f>
      </c>
      <c r="AP843" s="47" t="str">
        <f>IF(AO843&lt;&gt;0,SUM($AO$4:AO843),0)</f>
      </c>
      <c r="AQ843" s="1"/>
      <c r="AR843" s="17"/>
      <c r="AT843" t="str">
        <f>IF(COUNTIF($AT$4:AT842,Potentials!B841)&gt;0,"",Potentials!B841)</f>
      </c>
      <c r="AU843" s="2" t="str">
        <f t="array" ref="AU843" aca="1" ca="1">IF($A$2="Tous",SUMPRODUCT((Potentials!$F$2:$F$2000)*(Potentials!$B$2:$B$2000=AT843)*(Potentials!$E$2:$E$2000&lt;&gt;"8 - Gagne")*(Potentials!$E$2:$E$2000&lt;&gt;"9 - Perdu")*(Potentials!$E$2:$E$2000&lt;&gt;"10 - Gele"))
+SUMPRODUCT((Potentials!$F$2:$F$2000=0)*(Potentials!$B$2:$B$2000=AT843)*(Potentials!$D$2:$D$2000)*(Potentials!$E$2:$E$2000&lt;&gt;"8 - Gagne")*(Potentials!$E$2:$E$2000&lt;&gt;"9 - Perdu")*(Potentials!$E$2:$E$2000&lt;&gt;"10 - Gele")),
SUMPRODUCT((Potentials!$F$2:$F$2000)*(Potentials!$B$2:$B$2000=AT843)*(Potentials!$E$2:$E$2000&lt;&gt;"8 - Gagne")*(Potentials!$E$2:$E$2000&lt;&gt;"9 - Perdu")*(Potentials!$E$2:$E$2000&lt;&gt;"10 - Gele")*(Potentials!$O$2:$O$2000=$A$2))
+SUMPRODUCT((Potentials!$F$2:$F$2000=0)*(Potentials!$B$2:$B$2000=AT843)*(Potentials!$D$2:$D$2000)*(Potentials!$E$2:$E$2000&lt;&gt;"8 - Gagne")*(Potentials!$E$2:$E$2000&lt;&gt;"9 - Perdu")*(Potentials!$E$2:$E$2000&lt;&gt;"10 - Gele")*(Potentials!$O$2:$O$2000=$A$2)))</f>
      </c>
      <c r="BA843" t="str">
        <f>Potentials!A841</f>
      </c>
      <c r="BB843" s="2" t="str">
        <f t="array" ref="BB843" aca="1" ca="1">IF($A$2="Tous",SUMPRODUCT((Potentials!$F$2:$F$2000)*(Potentials!$A$2:$A$2000=BA843)*(Potentials!$E$2:$E$2000&lt;&gt;"8 - Gagne")*(Potentials!$E$2:$E$2000&lt;&gt;"9 - Perdu")*(Potentials!$E$2:$E$2000&lt;&gt;"10 - Gele"))
+SUMPRODUCT((Potentials!$F$2:$F$2000=0)*(Potentials!$A$2:$A$2000=BA843)*(Potentials!$D$2:$D$2000)*(Potentials!$E$2:$E$2000&lt;&gt;"8 - Gagne")*(Potentials!$E$2:$E$2000&lt;&gt;"9 - Perdu")*(Potentials!$E$2:$E$2000&lt;&gt;"10 - Gele")),
SUMPRODUCT((Potentials!$F$2:$F$2000)*(Potentials!$A$2:$A$2000=BA843)*(Potentials!$E$2:$E$2000&lt;&gt;"8 - Gagne")*(Potentials!$E$2:$E$2000&lt;&gt;"9 - Perdu")*(Potentials!$E$2:$E$2000&lt;&gt;"10 - Gele")*(Potentials!$O$2:$O$2000=$A$2))
+SUMPRODUCT((Potentials!$F$2:$F$2000=0)*(Potentials!$A$2:$A$2000=BA843)*(Potentials!$D$2:$D$2000)*(Potentials!$E$2:$E$2000&lt;&gt;"8 - Gagne")*(Potentials!$E$2:$E$2000&lt;&gt;"9 - Perdu")*(Potentials!$E$2:$E$2000&lt;&gt;"10 - Gele")*(Potentials!$O$2:$O$2000=$A$2)))</f>
      </c>
    </row>
    <row r="844" spans="1:113">
      <c r="R844" t="str">
        <f>Potentials!A842</f>
      </c>
      <c r="S844" s="1" t="str">
        <f>Potentials!M842</f>
      </c>
      <c r="T844" s="47" t="str">
        <f>IF(INDEX(Potentials!$A$1:$O$1000,MATCH(R844,Potentials!$A$1:$A$1000,0),MATCH("Origine setup",Potentials!$A$1:$O$1,0))&lt;&gt;"",0,
IF($A$2="Tous",
IF(AND($R$2=0,$S$2=0,DATE(YEAR(S844),MONTH(S844),DAY(S844))&gt;=$O$6,(DATE(YEAR(S844),MONTH(S844),DAY(S844))&lt;=$O$3),LEFT(R844,3)="PRA"),1,
IF(AND($R$2&lt;&gt;0,$S$2&lt;&gt;0,DATE(YEAR(S844),MONTH(S844),DAY(S844))&gt;=$R$2,(DATE(YEAR(S844),MONTH(S844),DAY(S844))&lt;=$S$2),LEFT(R844,3)="PRA"),1,0)),
IF(AND($R$2=0,$S$2=0,DATE(YEAR(S844),MONTH(S844),DAY(S844))&gt;=$O$6,(DATE(YEAR(S844),MONTH(S844),DAY(S844))&lt;=$O$3),INDEX(Potentials!$A$1:$O$1000,MATCH(R844,Potentials!$A$1:$A$1000,0),MATCH("Groupe",Potentials!$A$1:$O$1,0))=$A$2,LEFT(R844,3)="PRA"),1,
IF(AND($R$2&lt;&gt;0,$S$2&lt;&gt;0,DATE(YEAR(S844),MONTH(S844),DAY(S844))&gt;=$R$2,(DATE(YEAR(S844),MONTH(S844),DAY(S844))&lt;=$S$2),INDEX(Potentials!$A$1:$O$1000,MATCH(R844,Potentials!$A$1:$A$1000,0),MATCH("Groupe",Potentials!$A$1:$O$1,0))=$A$2,LEFT(R844,3)="PRA"),1,0))))</f>
      </c>
      <c r="U844" s="47" t="str">
        <f>IF(T844&lt;&gt;0,SUM($T$4:T844),0)</f>
      </c>
      <c r="V844" s="1"/>
      <c r="W844" s="17"/>
      <c r="Y844" t="str">
        <f>Projects!A842</f>
      </c>
      <c r="Z844" s="1" t="str">
        <f>Projects!I842</f>
      </c>
      <c r="AA844" s="47" t="str">
        <f>IF($A$2="Tous",
IF(AND($Y$2=0,$Z$2=0,DATE(YEAR(Z844),MONTH(Z844),DAY(Z844))&gt;=$O$6,(DATE(YEAR(Z844),MONTH(Z844),DAY(Z844))&lt;=$O$3)),1,
IF(AND($Y$2&lt;&gt;0,$Z$2&lt;&gt;0,DATE(YEAR(Z844),MONTH(Z844),DAY(Z844))&gt;=$Y$2,(DATE(YEAR(Z844),MONTH(Z844),DAY(Z844))&lt;=$Z$2)),1,0)),
IF(AND($Y$2=0,$Z$2=0,DATE(YEAR(Z844),MONTH(Z844),DAY(Z844))&gt;=$O$6,(DATE(YEAR(Z844),MONTH(Z844),DAY(Z844))&lt;=$O$3),INDEX(Projects!$A$1:$O$1000,MATCH(Y844,Projects!$A$1:$A$1000,0),MATCH("Groupe",Projects!$A$1:$O$1,0))=$A$2),1,
IF(AND($Y$2&lt;&gt;0,$Z$2&lt;&gt;0,DATE(YEAR(Z844),MONTH(Z844),DAY(Z844))&gt;=$Y$2,(DATE(YEAR(Z844),MONTH(Z844),DAY(Z844))&lt;=$Z$2),INDEX(Projects!$A$1:$O$1000,MATCH(Y844,Projects!$A$1:$A$1000,0),MATCH("Groupe",Projects!$A$1:$O$1,0))=$A$2),1,0)))</f>
      </c>
      <c r="AB844" s="47" t="str">
        <f>IF(AA844&lt;&gt;0,SUM($AA$4:AA844),0)</f>
      </c>
      <c r="AC844" s="1"/>
      <c r="AD844" s="17"/>
      <c r="AF844" t="str">
        <f>Projects!A842</f>
      </c>
      <c r="AG844" s="1" t="str">
        <f>Projects!D842</f>
      </c>
      <c r="AH844" s="47" t="str">
        <f>IF($A$2="Tous",
IF(AND($AF$2=0,$AG$2=0,DATE(YEAR(AG844),MONTH(AG844),DAY(AG844))&gt;=$O$6,(DATE(YEAR(AG844),MONTH(AG844),DAY(AG844))&lt;=$O$3)),1,
IF(AND($AF$2&lt;&gt;0,$AG$2&lt;&gt;0,DATE(YEAR(AG844),MONTH(AG844),DAY(AG844))&gt;=$AF$2,(DATE(YEAR(AG844),MONTH(AG844),DAY(AG844))&lt;=$AG$2)),1,0)),
IF(AND($AF$2=0,$AG$2=0,DATE(YEAR(AG844),MONTH(AG844),DAY(AG844))&gt;=$O$6,(DATE(YEAR(AG844),MONTH(AG844),DAY(AG844))&lt;=$O$3),INDEX(Projects!$A$1:$O$1000,MATCH(AF844,Projects!$A$1:$A$1000,0),MATCH("Groupe",Projects!$A$1:$O$1,0))=$A$2),1,
IF(AND($AF$2&lt;&gt;0,$AG$2&lt;&gt;0,DATE(YEAR(AG844),MONTH(AG844),DAY(AG844))&gt;=$AF$2,(DATE(YEAR(AG844),MONTH(AG844),DAY(AG844))&lt;=$AG$2),INDEX(Projects!$A$1:$O$1000,MATCH(AF844,Projects!$A$1:$A$1000,0),MATCH("Groupe",Projects!$A$1:$O$1,0))=$A$2),1,0)))</f>
      </c>
      <c r="AI844" s="47" t="str">
        <f>IF(AH844&lt;&gt;0,SUM($AH$4:AH844),0)</f>
      </c>
      <c r="AJ844" s="1"/>
      <c r="AK844" s="17"/>
      <c r="AM844" t="str">
        <f>Potentials!A842</f>
      </c>
      <c r="AN844" s="1" t="str">
        <f>Potentials!L842</f>
      </c>
      <c r="AO844" s="47" t="str">
        <f>IF(INDEX(Potentials!$A$1:$O$1000,MATCH(R844,Potentials!$A$1:$A$1000,0),MATCH("Origine setup",Potentials!$A$1:$O$1,0))&lt;&gt;"",0,
IF($A$2="Tous",
IF(AND($AM$2=0,$AN$2=0,DATE(YEAR(AN844),MONTH(AN844),DAY(AN844))&gt;=$O$6,(DATE(YEAR(AN844),MONTH(AN844),DAY(AN844))&lt;=$O$3),INDEX(Potentials!$A$1:$O$10000,MATCH(AM844,Potentials!$A$1:$A$1000,0),MATCH("Statut",Potentials!$A$1:$O$1,0))="9 -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IF(AND($AM$2&lt;&gt;0,$AN$2&lt;&gt;0,DATE(YEAR(AN844),MONTH(AN844),DAY(AN844))&gt;=$AM$2,(DATE(YEAR(AN844),MONTH(AN844),DAY(AN844))&lt;=$AN$2),INDEX(Potentials!$A$1:$O$10000,MATCH(AM844,Potentials!$A$1:$A$1000,0),MATCH("Statut",Potentials!$A$1:$O$1,0))="9 - Perdu"),1,0)),
IF(AND($AM$2=0,$AN$2=0,DATE(YEAR(AN844),MONTH(AN844),DAY(AN844))&gt;=$O$6,(DATE(YEAR(AN844),MONTH(AN844),DAY(AN844))&lt;=$O$3),INDEX(Potentials!$A$1:$O$1000,MATCH(AM844,Potentials!$A$1:$A$1000,0),MATCH("Groupe",Potentials!$A$1:$O$1,0))=$A$2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,MATCH(AM844,Potentials!$A$1:$A$1000,0),MATCH("Groupe",Potentials!$A$1:$O$1,0))=$A$2,INDEX(Potentials!$A$1:$O$10000,MATCH(AM844,Potentials!$A$1:$A$1000,0),MATCH("Statut",Potentials!$A$1:$O$1,0))="9 - Perdu"),1,0))))</f>
      </c>
      <c r="AP844" s="47" t="str">
        <f>IF(AO844&lt;&gt;0,SUM($AO$4:AO844),0)</f>
      </c>
      <c r="AQ844" s="1"/>
      <c r="AR844" s="17"/>
      <c r="AT844" t="str">
        <f>IF(COUNTIF($AT$4:AT843,Potentials!B842)&gt;0,"",Potentials!B842)</f>
      </c>
      <c r="AU844" s="2" t="str">
        <f t="array" ref="AU844" aca="1" ca="1">IF($A$2="Tous",SUMPRODUCT((Potentials!$F$2:$F$2000)*(Potentials!$B$2:$B$2000=AT844)*(Potentials!$E$2:$E$2000&lt;&gt;"8 - Gagne")*(Potentials!$E$2:$E$2000&lt;&gt;"9 - Perdu")*(Potentials!$E$2:$E$2000&lt;&gt;"10 - Gele"))
+SUMPRODUCT((Potentials!$F$2:$F$2000=0)*(Potentials!$B$2:$B$2000=AT844)*(Potentials!$D$2:$D$2000)*(Potentials!$E$2:$E$2000&lt;&gt;"8 - Gagne")*(Potentials!$E$2:$E$2000&lt;&gt;"9 - Perdu")*(Potentials!$E$2:$E$2000&lt;&gt;"10 - Gele")),
SUMPRODUCT((Potentials!$F$2:$F$2000)*(Potentials!$B$2:$B$2000=AT844)*(Potentials!$E$2:$E$2000&lt;&gt;"8 - Gagne")*(Potentials!$E$2:$E$2000&lt;&gt;"9 - Perdu")*(Potentials!$E$2:$E$2000&lt;&gt;"10 - Gele")*(Potentials!$O$2:$O$2000=$A$2))
+SUMPRODUCT((Potentials!$F$2:$F$2000=0)*(Potentials!$B$2:$B$2000=AT844)*(Potentials!$D$2:$D$2000)*(Potentials!$E$2:$E$2000&lt;&gt;"8 - Gagne")*(Potentials!$E$2:$E$2000&lt;&gt;"9 - Perdu")*(Potentials!$E$2:$E$2000&lt;&gt;"10 - Gele")*(Potentials!$O$2:$O$2000=$A$2)))</f>
      </c>
      <c r="BA844" t="str">
        <f>Potentials!A842</f>
      </c>
      <c r="BB844" s="2" t="str">
        <f t="array" ref="BB844" aca="1" ca="1">IF($A$2="Tous",SUMPRODUCT((Potentials!$F$2:$F$2000)*(Potentials!$A$2:$A$2000=BA844)*(Potentials!$E$2:$E$2000&lt;&gt;"8 - Gagne")*(Potentials!$E$2:$E$2000&lt;&gt;"9 - Perdu")*(Potentials!$E$2:$E$2000&lt;&gt;"10 - Gele"))
+SUMPRODUCT((Potentials!$F$2:$F$2000=0)*(Potentials!$A$2:$A$2000=BA844)*(Potentials!$D$2:$D$2000)*(Potentials!$E$2:$E$2000&lt;&gt;"8 - Gagne")*(Potentials!$E$2:$E$2000&lt;&gt;"9 - Perdu")*(Potentials!$E$2:$E$2000&lt;&gt;"10 - Gele")),
SUMPRODUCT((Potentials!$F$2:$F$2000)*(Potentials!$A$2:$A$2000=BA844)*(Potentials!$E$2:$E$2000&lt;&gt;"8 - Gagne")*(Potentials!$E$2:$E$2000&lt;&gt;"9 - Perdu")*(Potentials!$E$2:$E$2000&lt;&gt;"10 - Gele")*(Potentials!$O$2:$O$2000=$A$2))
+SUMPRODUCT((Potentials!$F$2:$F$2000=0)*(Potentials!$A$2:$A$2000=BA844)*(Potentials!$D$2:$D$2000)*(Potentials!$E$2:$E$2000&lt;&gt;"8 - Gagne")*(Potentials!$E$2:$E$2000&lt;&gt;"9 - Perdu")*(Potentials!$E$2:$E$2000&lt;&gt;"10 - Gele")*(Potentials!$O$2:$O$2000=$A$2)))</f>
      </c>
    </row>
    <row r="845" spans="1:113">
      <c r="R845" t="str">
        <f>Potentials!A843</f>
      </c>
      <c r="S845" s="1" t="str">
        <f>Potentials!M843</f>
      </c>
      <c r="T845" s="47" t="str">
        <f>IF(INDEX(Potentials!$A$1:$O$1000,MATCH(R845,Potentials!$A$1:$A$1000,0),MATCH("Origine setup",Potentials!$A$1:$O$1,0))&lt;&gt;"",0,
IF($A$2="Tous",
IF(AND($R$2=0,$S$2=0,DATE(YEAR(S845),MONTH(S845),DAY(S845))&gt;=$O$6,(DATE(YEAR(S845),MONTH(S845),DAY(S845))&lt;=$O$3),LEFT(R845,3)="PRA"),1,
IF(AND($R$2&lt;&gt;0,$S$2&lt;&gt;0,DATE(YEAR(S845),MONTH(S845),DAY(S845))&gt;=$R$2,(DATE(YEAR(S845),MONTH(S845),DAY(S845))&lt;=$S$2),LEFT(R845,3)="PRA"),1,0)),
IF(AND($R$2=0,$S$2=0,DATE(YEAR(S845),MONTH(S845),DAY(S845))&gt;=$O$6,(DATE(YEAR(S845),MONTH(S845),DAY(S845))&lt;=$O$3),INDEX(Potentials!$A$1:$O$1000,MATCH(R845,Potentials!$A$1:$A$1000,0),MATCH("Groupe",Potentials!$A$1:$O$1,0))=$A$2,LEFT(R845,3)="PRA"),1,
IF(AND($R$2&lt;&gt;0,$S$2&lt;&gt;0,DATE(YEAR(S845),MONTH(S845),DAY(S845))&gt;=$R$2,(DATE(YEAR(S845),MONTH(S845),DAY(S845))&lt;=$S$2),INDEX(Potentials!$A$1:$O$1000,MATCH(R845,Potentials!$A$1:$A$1000,0),MATCH("Groupe",Potentials!$A$1:$O$1,0))=$A$2,LEFT(R845,3)="PRA"),1,0))))</f>
      </c>
      <c r="U845" s="47" t="str">
        <f>IF(T845&lt;&gt;0,SUM($T$4:T845),0)</f>
      </c>
      <c r="V845" s="1"/>
      <c r="W845" s="17"/>
      <c r="Y845" t="str">
        <f>Projects!A843</f>
      </c>
      <c r="Z845" s="1" t="str">
        <f>Projects!I843</f>
      </c>
      <c r="AA845" s="47" t="str">
        <f>IF($A$2="Tous",
IF(AND($Y$2=0,$Z$2=0,DATE(YEAR(Z845),MONTH(Z845),DAY(Z845))&gt;=$O$6,(DATE(YEAR(Z845),MONTH(Z845),DAY(Z845))&lt;=$O$3)),1,
IF(AND($Y$2&lt;&gt;0,$Z$2&lt;&gt;0,DATE(YEAR(Z845),MONTH(Z845),DAY(Z845))&gt;=$Y$2,(DATE(YEAR(Z845),MONTH(Z845),DAY(Z845))&lt;=$Z$2)),1,0)),
IF(AND($Y$2=0,$Z$2=0,DATE(YEAR(Z845),MONTH(Z845),DAY(Z845))&gt;=$O$6,(DATE(YEAR(Z845),MONTH(Z845),DAY(Z845))&lt;=$O$3),INDEX(Projects!$A$1:$O$1000,MATCH(Y845,Projects!$A$1:$A$1000,0),MATCH("Groupe",Projects!$A$1:$O$1,0))=$A$2),1,
IF(AND($Y$2&lt;&gt;0,$Z$2&lt;&gt;0,DATE(YEAR(Z845),MONTH(Z845),DAY(Z845))&gt;=$Y$2,(DATE(YEAR(Z845),MONTH(Z845),DAY(Z845))&lt;=$Z$2),INDEX(Projects!$A$1:$O$1000,MATCH(Y845,Projects!$A$1:$A$1000,0),MATCH("Groupe",Projects!$A$1:$O$1,0))=$A$2),1,0)))</f>
      </c>
      <c r="AB845" s="47" t="str">
        <f>IF(AA845&lt;&gt;0,SUM($AA$4:AA845),0)</f>
      </c>
      <c r="AC845" s="1"/>
      <c r="AD845" s="17"/>
      <c r="AF845" t="str">
        <f>Projects!A843</f>
      </c>
      <c r="AG845" s="1" t="str">
        <f>Projects!D843</f>
      </c>
      <c r="AH845" s="47" t="str">
        <f>IF($A$2="Tous",
IF(AND($AF$2=0,$AG$2=0,DATE(YEAR(AG845),MONTH(AG845),DAY(AG845))&gt;=$O$6,(DATE(YEAR(AG845),MONTH(AG845),DAY(AG845))&lt;=$O$3)),1,
IF(AND($AF$2&lt;&gt;0,$AG$2&lt;&gt;0,DATE(YEAR(AG845),MONTH(AG845),DAY(AG845))&gt;=$AF$2,(DATE(YEAR(AG845),MONTH(AG845),DAY(AG845))&lt;=$AG$2)),1,0)),
IF(AND($AF$2=0,$AG$2=0,DATE(YEAR(AG845),MONTH(AG845),DAY(AG845))&gt;=$O$6,(DATE(YEAR(AG845),MONTH(AG845),DAY(AG845))&lt;=$O$3),INDEX(Projects!$A$1:$O$1000,MATCH(AF845,Projects!$A$1:$A$1000,0),MATCH("Groupe",Projects!$A$1:$O$1,0))=$A$2),1,
IF(AND($AF$2&lt;&gt;0,$AG$2&lt;&gt;0,DATE(YEAR(AG845),MONTH(AG845),DAY(AG845))&gt;=$AF$2,(DATE(YEAR(AG845),MONTH(AG845),DAY(AG845))&lt;=$AG$2),INDEX(Projects!$A$1:$O$1000,MATCH(AF845,Projects!$A$1:$A$1000,0),MATCH("Groupe",Projects!$A$1:$O$1,0))=$A$2),1,0)))</f>
      </c>
      <c r="AI845" s="47" t="str">
        <f>IF(AH845&lt;&gt;0,SUM($AH$4:AH845),0)</f>
      </c>
      <c r="AJ845" s="1"/>
      <c r="AK845" s="17"/>
      <c r="AM845" t="str">
        <f>Potentials!A843</f>
      </c>
      <c r="AN845" s="1" t="str">
        <f>Potentials!L843</f>
      </c>
      <c r="AO845" s="47" t="str">
        <f>IF(INDEX(Potentials!$A$1:$O$1000,MATCH(R845,Potentials!$A$1:$A$1000,0),MATCH("Origine setup",Potentials!$A$1:$O$1,0))&lt;&gt;"",0,
IF($A$2="Tous",
IF(AND($AM$2=0,$AN$2=0,DATE(YEAR(AN845),MONTH(AN845),DAY(AN845))&gt;=$O$6,(DATE(YEAR(AN845),MONTH(AN845),DAY(AN845))&lt;=$O$3),INDEX(Potentials!$A$1:$O$10000,MATCH(AM845,Potentials!$A$1:$A$1000,0),MATCH("Statut",Potentials!$A$1:$O$1,0))="9 -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IF(AND($AM$2&lt;&gt;0,$AN$2&lt;&gt;0,DATE(YEAR(AN845),MONTH(AN845),DAY(AN845))&gt;=$AM$2,(DATE(YEAR(AN845),MONTH(AN845),DAY(AN845))&lt;=$AN$2),INDEX(Potentials!$A$1:$O$10000,MATCH(AM845,Potentials!$A$1:$A$1000,0),MATCH("Statut",Potentials!$A$1:$O$1,0))="9 - Perdu"),1,0)),
IF(AND($AM$2=0,$AN$2=0,DATE(YEAR(AN845),MONTH(AN845),DAY(AN845))&gt;=$O$6,(DATE(YEAR(AN845),MONTH(AN845),DAY(AN845))&lt;=$O$3),INDEX(Potentials!$A$1:$O$1000,MATCH(AM845,Potentials!$A$1:$A$1000,0),MATCH("Groupe",Potentials!$A$1:$O$1,0))=$A$2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,MATCH(AM845,Potentials!$A$1:$A$1000,0),MATCH("Groupe",Potentials!$A$1:$O$1,0))=$A$2,INDEX(Potentials!$A$1:$O$10000,MATCH(AM845,Potentials!$A$1:$A$1000,0),MATCH("Statut",Potentials!$A$1:$O$1,0))="9 - Perdu"),1,0))))</f>
      </c>
      <c r="AP845" s="47" t="str">
        <f>IF(AO845&lt;&gt;0,SUM($AO$4:AO845),0)</f>
      </c>
      <c r="AQ845" s="1"/>
      <c r="AR845" s="17"/>
      <c r="AT845" t="str">
        <f>IF(COUNTIF($AT$4:AT844,Potentials!B843)&gt;0,"",Potentials!B843)</f>
      </c>
      <c r="AU845" s="2" t="str">
        <f t="array" ref="AU845" aca="1" ca="1">IF($A$2="Tous",SUMPRODUCT((Potentials!$F$2:$F$2000)*(Potentials!$B$2:$B$2000=AT845)*(Potentials!$E$2:$E$2000&lt;&gt;"8 - Gagne")*(Potentials!$E$2:$E$2000&lt;&gt;"9 - Perdu")*(Potentials!$E$2:$E$2000&lt;&gt;"10 - Gele"))
+SUMPRODUCT((Potentials!$F$2:$F$2000=0)*(Potentials!$B$2:$B$2000=AT845)*(Potentials!$D$2:$D$2000)*(Potentials!$E$2:$E$2000&lt;&gt;"8 - Gagne")*(Potentials!$E$2:$E$2000&lt;&gt;"9 - Perdu")*(Potentials!$E$2:$E$2000&lt;&gt;"10 - Gele")),
SUMPRODUCT((Potentials!$F$2:$F$2000)*(Potentials!$B$2:$B$2000=AT845)*(Potentials!$E$2:$E$2000&lt;&gt;"8 - Gagne")*(Potentials!$E$2:$E$2000&lt;&gt;"9 - Perdu")*(Potentials!$E$2:$E$2000&lt;&gt;"10 - Gele")*(Potentials!$O$2:$O$2000=$A$2))
+SUMPRODUCT((Potentials!$F$2:$F$2000=0)*(Potentials!$B$2:$B$2000=AT845)*(Potentials!$D$2:$D$2000)*(Potentials!$E$2:$E$2000&lt;&gt;"8 - Gagne")*(Potentials!$E$2:$E$2000&lt;&gt;"9 - Perdu")*(Potentials!$E$2:$E$2000&lt;&gt;"10 - Gele")*(Potentials!$O$2:$O$2000=$A$2)))</f>
      </c>
      <c r="BA845" t="str">
        <f>Potentials!A843</f>
      </c>
      <c r="BB845" s="2" t="str">
        <f t="array" ref="BB845" aca="1" ca="1">IF($A$2="Tous",SUMPRODUCT((Potentials!$F$2:$F$2000)*(Potentials!$A$2:$A$2000=BA845)*(Potentials!$E$2:$E$2000&lt;&gt;"8 - Gagne")*(Potentials!$E$2:$E$2000&lt;&gt;"9 - Perdu")*(Potentials!$E$2:$E$2000&lt;&gt;"10 - Gele"))
+SUMPRODUCT((Potentials!$F$2:$F$2000=0)*(Potentials!$A$2:$A$2000=BA845)*(Potentials!$D$2:$D$2000)*(Potentials!$E$2:$E$2000&lt;&gt;"8 - Gagne")*(Potentials!$E$2:$E$2000&lt;&gt;"9 - Perdu")*(Potentials!$E$2:$E$2000&lt;&gt;"10 - Gele")),
SUMPRODUCT((Potentials!$F$2:$F$2000)*(Potentials!$A$2:$A$2000=BA845)*(Potentials!$E$2:$E$2000&lt;&gt;"8 - Gagne")*(Potentials!$E$2:$E$2000&lt;&gt;"9 - Perdu")*(Potentials!$E$2:$E$2000&lt;&gt;"10 - Gele")*(Potentials!$O$2:$O$2000=$A$2))
+SUMPRODUCT((Potentials!$F$2:$F$2000=0)*(Potentials!$A$2:$A$2000=BA845)*(Potentials!$D$2:$D$2000)*(Potentials!$E$2:$E$2000&lt;&gt;"8 - Gagne")*(Potentials!$E$2:$E$2000&lt;&gt;"9 - Perdu")*(Potentials!$E$2:$E$2000&lt;&gt;"10 - Gele")*(Potentials!$O$2:$O$2000=$A$2)))</f>
      </c>
    </row>
    <row r="846" spans="1:113">
      <c r="R846" t="str">
        <f>Potentials!A844</f>
      </c>
      <c r="S846" s="1" t="str">
        <f>Potentials!M844</f>
      </c>
      <c r="T846" s="47" t="str">
        <f>IF(INDEX(Potentials!$A$1:$O$1000,MATCH(R846,Potentials!$A$1:$A$1000,0),MATCH("Origine setup",Potentials!$A$1:$O$1,0))&lt;&gt;"",0,
IF($A$2="Tous",
IF(AND($R$2=0,$S$2=0,DATE(YEAR(S846),MONTH(S846),DAY(S846))&gt;=$O$6,(DATE(YEAR(S846),MONTH(S846),DAY(S846))&lt;=$O$3),LEFT(R846,3)="PRA"),1,
IF(AND($R$2&lt;&gt;0,$S$2&lt;&gt;0,DATE(YEAR(S846),MONTH(S846),DAY(S846))&gt;=$R$2,(DATE(YEAR(S846),MONTH(S846),DAY(S846))&lt;=$S$2),LEFT(R846,3)="PRA"),1,0)),
IF(AND($R$2=0,$S$2=0,DATE(YEAR(S846),MONTH(S846),DAY(S846))&gt;=$O$6,(DATE(YEAR(S846),MONTH(S846),DAY(S846))&lt;=$O$3),INDEX(Potentials!$A$1:$O$1000,MATCH(R846,Potentials!$A$1:$A$1000,0),MATCH("Groupe",Potentials!$A$1:$O$1,0))=$A$2,LEFT(R846,3)="PRA"),1,
IF(AND($R$2&lt;&gt;0,$S$2&lt;&gt;0,DATE(YEAR(S846),MONTH(S846),DAY(S846))&gt;=$R$2,(DATE(YEAR(S846),MONTH(S846),DAY(S846))&lt;=$S$2),INDEX(Potentials!$A$1:$O$1000,MATCH(R846,Potentials!$A$1:$A$1000,0),MATCH("Groupe",Potentials!$A$1:$O$1,0))=$A$2,LEFT(R846,3)="PRA"),1,0))))</f>
      </c>
      <c r="U846" s="47" t="str">
        <f>IF(T846&lt;&gt;0,SUM($T$4:T846),0)</f>
      </c>
      <c r="V846" s="1"/>
      <c r="W846" s="17"/>
      <c r="Y846" t="str">
        <f>Projects!A844</f>
      </c>
      <c r="Z846" s="1" t="str">
        <f>Projects!I844</f>
      </c>
      <c r="AA846" s="47" t="str">
        <f>IF($A$2="Tous",
IF(AND($Y$2=0,$Z$2=0,DATE(YEAR(Z846),MONTH(Z846),DAY(Z846))&gt;=$O$6,(DATE(YEAR(Z846),MONTH(Z846),DAY(Z846))&lt;=$O$3)),1,
IF(AND($Y$2&lt;&gt;0,$Z$2&lt;&gt;0,DATE(YEAR(Z846),MONTH(Z846),DAY(Z846))&gt;=$Y$2,(DATE(YEAR(Z846),MONTH(Z846),DAY(Z846))&lt;=$Z$2)),1,0)),
IF(AND($Y$2=0,$Z$2=0,DATE(YEAR(Z846),MONTH(Z846),DAY(Z846))&gt;=$O$6,(DATE(YEAR(Z846),MONTH(Z846),DAY(Z846))&lt;=$O$3),INDEX(Projects!$A$1:$O$1000,MATCH(Y846,Projects!$A$1:$A$1000,0),MATCH("Groupe",Projects!$A$1:$O$1,0))=$A$2),1,
IF(AND($Y$2&lt;&gt;0,$Z$2&lt;&gt;0,DATE(YEAR(Z846),MONTH(Z846),DAY(Z846))&gt;=$Y$2,(DATE(YEAR(Z846),MONTH(Z846),DAY(Z846))&lt;=$Z$2),INDEX(Projects!$A$1:$O$1000,MATCH(Y846,Projects!$A$1:$A$1000,0),MATCH("Groupe",Projects!$A$1:$O$1,0))=$A$2),1,0)))</f>
      </c>
      <c r="AB846" s="47" t="str">
        <f>IF(AA846&lt;&gt;0,SUM($AA$4:AA846),0)</f>
      </c>
      <c r="AC846" s="1"/>
      <c r="AD846" s="17"/>
      <c r="AF846" t="str">
        <f>Projects!A844</f>
      </c>
      <c r="AG846" s="1" t="str">
        <f>Projects!D844</f>
      </c>
      <c r="AH846" s="47" t="str">
        <f>IF($A$2="Tous",
IF(AND($AF$2=0,$AG$2=0,DATE(YEAR(AG846),MONTH(AG846),DAY(AG846))&gt;=$O$6,(DATE(YEAR(AG846),MONTH(AG846),DAY(AG846))&lt;=$O$3)),1,
IF(AND($AF$2&lt;&gt;0,$AG$2&lt;&gt;0,DATE(YEAR(AG846),MONTH(AG846),DAY(AG846))&gt;=$AF$2,(DATE(YEAR(AG846),MONTH(AG846),DAY(AG846))&lt;=$AG$2)),1,0)),
IF(AND($AF$2=0,$AG$2=0,DATE(YEAR(AG846),MONTH(AG846),DAY(AG846))&gt;=$O$6,(DATE(YEAR(AG846),MONTH(AG846),DAY(AG846))&lt;=$O$3),INDEX(Projects!$A$1:$O$1000,MATCH(AF846,Projects!$A$1:$A$1000,0),MATCH("Groupe",Projects!$A$1:$O$1,0))=$A$2),1,
IF(AND($AF$2&lt;&gt;0,$AG$2&lt;&gt;0,DATE(YEAR(AG846),MONTH(AG846),DAY(AG846))&gt;=$AF$2,(DATE(YEAR(AG846),MONTH(AG846),DAY(AG846))&lt;=$AG$2),INDEX(Projects!$A$1:$O$1000,MATCH(AF846,Projects!$A$1:$A$1000,0),MATCH("Groupe",Projects!$A$1:$O$1,0))=$A$2),1,0)))</f>
      </c>
      <c r="AI846" s="47" t="str">
        <f>IF(AH846&lt;&gt;0,SUM($AH$4:AH846),0)</f>
      </c>
      <c r="AJ846" s="1"/>
      <c r="AK846" s="17"/>
      <c r="AM846" t="str">
        <f>Potentials!A844</f>
      </c>
      <c r="AN846" s="1" t="str">
        <f>Potentials!L844</f>
      </c>
      <c r="AO846" s="47" t="str">
        <f>IF(INDEX(Potentials!$A$1:$O$1000,MATCH(R846,Potentials!$A$1:$A$1000,0),MATCH("Origine setup",Potentials!$A$1:$O$1,0))&lt;&gt;"",0,
IF($A$2="Tous",
IF(AND($AM$2=0,$AN$2=0,DATE(YEAR(AN846),MONTH(AN846),DAY(AN846))&gt;=$O$6,(DATE(YEAR(AN846),MONTH(AN846),DAY(AN846))&lt;=$O$3),INDEX(Potentials!$A$1:$O$10000,MATCH(AM846,Potentials!$A$1:$A$1000,0),MATCH("Statut",Potentials!$A$1:$O$1,0))="9 -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IF(AND($AM$2&lt;&gt;0,$AN$2&lt;&gt;0,DATE(YEAR(AN846),MONTH(AN846),DAY(AN846))&gt;=$AM$2,(DATE(YEAR(AN846),MONTH(AN846),DAY(AN846))&lt;=$AN$2),INDEX(Potentials!$A$1:$O$10000,MATCH(AM846,Potentials!$A$1:$A$1000,0),MATCH("Statut",Potentials!$A$1:$O$1,0))="9 - Perdu"),1,0)),
IF(AND($AM$2=0,$AN$2=0,DATE(YEAR(AN846),MONTH(AN846),DAY(AN846))&gt;=$O$6,(DATE(YEAR(AN846),MONTH(AN846),DAY(AN846))&lt;=$O$3),INDEX(Potentials!$A$1:$O$1000,MATCH(AM846,Potentials!$A$1:$A$1000,0),MATCH("Groupe",Potentials!$A$1:$O$1,0))=$A$2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,MATCH(AM846,Potentials!$A$1:$A$1000,0),MATCH("Groupe",Potentials!$A$1:$O$1,0))=$A$2,INDEX(Potentials!$A$1:$O$10000,MATCH(AM846,Potentials!$A$1:$A$1000,0),MATCH("Statut",Potentials!$A$1:$O$1,0))="9 - Perdu"),1,0))))</f>
      </c>
      <c r="AP846" s="47" t="str">
        <f>IF(AO846&lt;&gt;0,SUM($AO$4:AO846),0)</f>
      </c>
      <c r="AQ846" s="1"/>
      <c r="AR846" s="17"/>
      <c r="AT846" t="str">
        <f>IF(COUNTIF($AT$4:AT845,Potentials!B844)&gt;0,"",Potentials!B844)</f>
      </c>
      <c r="AU846" s="2" t="str">
        <f t="array" ref="AU846" aca="1" ca="1">IF($A$2="Tous",SUMPRODUCT((Potentials!$F$2:$F$2000)*(Potentials!$B$2:$B$2000=AT846)*(Potentials!$E$2:$E$2000&lt;&gt;"8 - Gagne")*(Potentials!$E$2:$E$2000&lt;&gt;"9 - Perdu")*(Potentials!$E$2:$E$2000&lt;&gt;"10 - Gele"))
+SUMPRODUCT((Potentials!$F$2:$F$2000=0)*(Potentials!$B$2:$B$2000=AT846)*(Potentials!$D$2:$D$2000)*(Potentials!$E$2:$E$2000&lt;&gt;"8 - Gagne")*(Potentials!$E$2:$E$2000&lt;&gt;"9 - Perdu")*(Potentials!$E$2:$E$2000&lt;&gt;"10 - Gele")),
SUMPRODUCT((Potentials!$F$2:$F$2000)*(Potentials!$B$2:$B$2000=AT846)*(Potentials!$E$2:$E$2000&lt;&gt;"8 - Gagne")*(Potentials!$E$2:$E$2000&lt;&gt;"9 - Perdu")*(Potentials!$E$2:$E$2000&lt;&gt;"10 - Gele")*(Potentials!$O$2:$O$2000=$A$2))
+SUMPRODUCT((Potentials!$F$2:$F$2000=0)*(Potentials!$B$2:$B$2000=AT846)*(Potentials!$D$2:$D$2000)*(Potentials!$E$2:$E$2000&lt;&gt;"8 - Gagne")*(Potentials!$E$2:$E$2000&lt;&gt;"9 - Perdu")*(Potentials!$E$2:$E$2000&lt;&gt;"10 - Gele")*(Potentials!$O$2:$O$2000=$A$2)))</f>
      </c>
      <c r="BA846" t="str">
        <f>Potentials!A844</f>
      </c>
      <c r="BB846" s="2" t="str">
        <f t="array" ref="BB846" aca="1" ca="1">IF($A$2="Tous",SUMPRODUCT((Potentials!$F$2:$F$2000)*(Potentials!$A$2:$A$2000=BA846)*(Potentials!$E$2:$E$2000&lt;&gt;"8 - Gagne")*(Potentials!$E$2:$E$2000&lt;&gt;"9 - Perdu")*(Potentials!$E$2:$E$2000&lt;&gt;"10 - Gele"))
+SUMPRODUCT((Potentials!$F$2:$F$2000=0)*(Potentials!$A$2:$A$2000=BA846)*(Potentials!$D$2:$D$2000)*(Potentials!$E$2:$E$2000&lt;&gt;"8 - Gagne")*(Potentials!$E$2:$E$2000&lt;&gt;"9 - Perdu")*(Potentials!$E$2:$E$2000&lt;&gt;"10 - Gele")),
SUMPRODUCT((Potentials!$F$2:$F$2000)*(Potentials!$A$2:$A$2000=BA846)*(Potentials!$E$2:$E$2000&lt;&gt;"8 - Gagne")*(Potentials!$E$2:$E$2000&lt;&gt;"9 - Perdu")*(Potentials!$E$2:$E$2000&lt;&gt;"10 - Gele")*(Potentials!$O$2:$O$2000=$A$2))
+SUMPRODUCT((Potentials!$F$2:$F$2000=0)*(Potentials!$A$2:$A$2000=BA846)*(Potentials!$D$2:$D$2000)*(Potentials!$E$2:$E$2000&lt;&gt;"8 - Gagne")*(Potentials!$E$2:$E$2000&lt;&gt;"9 - Perdu")*(Potentials!$E$2:$E$2000&lt;&gt;"10 - Gele")*(Potentials!$O$2:$O$2000=$A$2)))</f>
      </c>
    </row>
    <row r="847" spans="1:113">
      <c r="R847" t="str">
        <f>Potentials!A845</f>
      </c>
      <c r="S847" s="1" t="str">
        <f>Potentials!M845</f>
      </c>
      <c r="T847" s="47" t="str">
        <f>IF(INDEX(Potentials!$A$1:$O$1000,MATCH(R847,Potentials!$A$1:$A$1000,0),MATCH("Origine setup",Potentials!$A$1:$O$1,0))&lt;&gt;"",0,
IF($A$2="Tous",
IF(AND($R$2=0,$S$2=0,DATE(YEAR(S847),MONTH(S847),DAY(S847))&gt;=$O$6,(DATE(YEAR(S847),MONTH(S847),DAY(S847))&lt;=$O$3),LEFT(R847,3)="PRA"),1,
IF(AND($R$2&lt;&gt;0,$S$2&lt;&gt;0,DATE(YEAR(S847),MONTH(S847),DAY(S847))&gt;=$R$2,(DATE(YEAR(S847),MONTH(S847),DAY(S847))&lt;=$S$2),LEFT(R847,3)="PRA"),1,0)),
IF(AND($R$2=0,$S$2=0,DATE(YEAR(S847),MONTH(S847),DAY(S847))&gt;=$O$6,(DATE(YEAR(S847),MONTH(S847),DAY(S847))&lt;=$O$3),INDEX(Potentials!$A$1:$O$1000,MATCH(R847,Potentials!$A$1:$A$1000,0),MATCH("Groupe",Potentials!$A$1:$O$1,0))=$A$2,LEFT(R847,3)="PRA"),1,
IF(AND($R$2&lt;&gt;0,$S$2&lt;&gt;0,DATE(YEAR(S847),MONTH(S847),DAY(S847))&gt;=$R$2,(DATE(YEAR(S847),MONTH(S847),DAY(S847))&lt;=$S$2),INDEX(Potentials!$A$1:$O$1000,MATCH(R847,Potentials!$A$1:$A$1000,0),MATCH("Groupe",Potentials!$A$1:$O$1,0))=$A$2,LEFT(R847,3)="PRA"),1,0))))</f>
      </c>
      <c r="U847" s="47" t="str">
        <f>IF(T847&lt;&gt;0,SUM($T$4:T847),0)</f>
      </c>
      <c r="V847" s="1"/>
      <c r="W847" s="17"/>
      <c r="Y847" t="str">
        <f>Projects!A845</f>
      </c>
      <c r="Z847" s="1" t="str">
        <f>Projects!I845</f>
      </c>
      <c r="AA847" s="47" t="str">
        <f>IF($A$2="Tous",
IF(AND($Y$2=0,$Z$2=0,DATE(YEAR(Z847),MONTH(Z847),DAY(Z847))&gt;=$O$6,(DATE(YEAR(Z847),MONTH(Z847),DAY(Z847))&lt;=$O$3)),1,
IF(AND($Y$2&lt;&gt;0,$Z$2&lt;&gt;0,DATE(YEAR(Z847),MONTH(Z847),DAY(Z847))&gt;=$Y$2,(DATE(YEAR(Z847),MONTH(Z847),DAY(Z847))&lt;=$Z$2)),1,0)),
IF(AND($Y$2=0,$Z$2=0,DATE(YEAR(Z847),MONTH(Z847),DAY(Z847))&gt;=$O$6,(DATE(YEAR(Z847),MONTH(Z847),DAY(Z847))&lt;=$O$3),INDEX(Projects!$A$1:$O$1000,MATCH(Y847,Projects!$A$1:$A$1000,0),MATCH("Groupe",Projects!$A$1:$O$1,0))=$A$2),1,
IF(AND($Y$2&lt;&gt;0,$Z$2&lt;&gt;0,DATE(YEAR(Z847),MONTH(Z847),DAY(Z847))&gt;=$Y$2,(DATE(YEAR(Z847),MONTH(Z847),DAY(Z847))&lt;=$Z$2),INDEX(Projects!$A$1:$O$1000,MATCH(Y847,Projects!$A$1:$A$1000,0),MATCH("Groupe",Projects!$A$1:$O$1,0))=$A$2),1,0)))</f>
      </c>
      <c r="AB847" s="47" t="str">
        <f>IF(AA847&lt;&gt;0,SUM($AA$4:AA847),0)</f>
      </c>
      <c r="AC847" s="1"/>
      <c r="AD847" s="17"/>
      <c r="AF847" t="str">
        <f>Projects!A845</f>
      </c>
      <c r="AG847" s="1" t="str">
        <f>Projects!D845</f>
      </c>
      <c r="AH847" s="47" t="str">
        <f>IF($A$2="Tous",
IF(AND($AF$2=0,$AG$2=0,DATE(YEAR(AG847),MONTH(AG847),DAY(AG847))&gt;=$O$6,(DATE(YEAR(AG847),MONTH(AG847),DAY(AG847))&lt;=$O$3)),1,
IF(AND($AF$2&lt;&gt;0,$AG$2&lt;&gt;0,DATE(YEAR(AG847),MONTH(AG847),DAY(AG847))&gt;=$AF$2,(DATE(YEAR(AG847),MONTH(AG847),DAY(AG847))&lt;=$AG$2)),1,0)),
IF(AND($AF$2=0,$AG$2=0,DATE(YEAR(AG847),MONTH(AG847),DAY(AG847))&gt;=$O$6,(DATE(YEAR(AG847),MONTH(AG847),DAY(AG847))&lt;=$O$3),INDEX(Projects!$A$1:$O$1000,MATCH(AF847,Projects!$A$1:$A$1000,0),MATCH("Groupe",Projects!$A$1:$O$1,0))=$A$2),1,
IF(AND($AF$2&lt;&gt;0,$AG$2&lt;&gt;0,DATE(YEAR(AG847),MONTH(AG847),DAY(AG847))&gt;=$AF$2,(DATE(YEAR(AG847),MONTH(AG847),DAY(AG847))&lt;=$AG$2),INDEX(Projects!$A$1:$O$1000,MATCH(AF847,Projects!$A$1:$A$1000,0),MATCH("Groupe",Projects!$A$1:$O$1,0))=$A$2),1,0)))</f>
      </c>
      <c r="AI847" s="47" t="str">
        <f>IF(AH847&lt;&gt;0,SUM($AH$4:AH847),0)</f>
      </c>
      <c r="AJ847" s="1"/>
      <c r="AK847" s="17"/>
      <c r="AM847" t="str">
        <f>Potentials!A845</f>
      </c>
      <c r="AN847" s="1" t="str">
        <f>Potentials!L845</f>
      </c>
      <c r="AO847" s="47" t="str">
        <f>IF(INDEX(Potentials!$A$1:$O$1000,MATCH(R847,Potentials!$A$1:$A$1000,0),MATCH("Origine setup",Potentials!$A$1:$O$1,0))&lt;&gt;"",0,
IF($A$2="Tous",
IF(AND($AM$2=0,$AN$2=0,DATE(YEAR(AN847),MONTH(AN847),DAY(AN847))&gt;=$O$6,(DATE(YEAR(AN847),MONTH(AN847),DAY(AN847))&lt;=$O$3),INDEX(Potentials!$A$1:$O$10000,MATCH(AM847,Potentials!$A$1:$A$1000,0),MATCH("Statut",Potentials!$A$1:$O$1,0))="9 -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IF(AND($AM$2&lt;&gt;0,$AN$2&lt;&gt;0,DATE(YEAR(AN847),MONTH(AN847),DAY(AN847))&gt;=$AM$2,(DATE(YEAR(AN847),MONTH(AN847),DAY(AN847))&lt;=$AN$2),INDEX(Potentials!$A$1:$O$10000,MATCH(AM847,Potentials!$A$1:$A$1000,0),MATCH("Statut",Potentials!$A$1:$O$1,0))="9 - Perdu"),1,0)),
IF(AND($AM$2=0,$AN$2=0,DATE(YEAR(AN847),MONTH(AN847),DAY(AN847))&gt;=$O$6,(DATE(YEAR(AN847),MONTH(AN847),DAY(AN847))&lt;=$O$3),INDEX(Potentials!$A$1:$O$1000,MATCH(AM847,Potentials!$A$1:$A$1000,0),MATCH("Groupe",Potentials!$A$1:$O$1,0))=$A$2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,MATCH(AM847,Potentials!$A$1:$A$1000,0),MATCH("Groupe",Potentials!$A$1:$O$1,0))=$A$2,INDEX(Potentials!$A$1:$O$10000,MATCH(AM847,Potentials!$A$1:$A$1000,0),MATCH("Statut",Potentials!$A$1:$O$1,0))="9 - Perdu"),1,0))))</f>
      </c>
      <c r="AP847" s="47" t="str">
        <f>IF(AO847&lt;&gt;0,SUM($AO$4:AO847),0)</f>
      </c>
      <c r="AQ847" s="1"/>
      <c r="AR847" s="17"/>
      <c r="AT847" t="str">
        <f>IF(COUNTIF($AT$4:AT846,Potentials!B845)&gt;0,"",Potentials!B845)</f>
      </c>
      <c r="AU847" s="2" t="str">
        <f t="array" ref="AU847" aca="1" ca="1">IF($A$2="Tous",SUMPRODUCT((Potentials!$F$2:$F$2000)*(Potentials!$B$2:$B$2000=AT847)*(Potentials!$E$2:$E$2000&lt;&gt;"8 - Gagne")*(Potentials!$E$2:$E$2000&lt;&gt;"9 - Perdu")*(Potentials!$E$2:$E$2000&lt;&gt;"10 - Gele"))
+SUMPRODUCT((Potentials!$F$2:$F$2000=0)*(Potentials!$B$2:$B$2000=AT847)*(Potentials!$D$2:$D$2000)*(Potentials!$E$2:$E$2000&lt;&gt;"8 - Gagne")*(Potentials!$E$2:$E$2000&lt;&gt;"9 - Perdu")*(Potentials!$E$2:$E$2000&lt;&gt;"10 - Gele")),
SUMPRODUCT((Potentials!$F$2:$F$2000)*(Potentials!$B$2:$B$2000=AT847)*(Potentials!$E$2:$E$2000&lt;&gt;"8 - Gagne")*(Potentials!$E$2:$E$2000&lt;&gt;"9 - Perdu")*(Potentials!$E$2:$E$2000&lt;&gt;"10 - Gele")*(Potentials!$O$2:$O$2000=$A$2))
+SUMPRODUCT((Potentials!$F$2:$F$2000=0)*(Potentials!$B$2:$B$2000=AT847)*(Potentials!$D$2:$D$2000)*(Potentials!$E$2:$E$2000&lt;&gt;"8 - Gagne")*(Potentials!$E$2:$E$2000&lt;&gt;"9 - Perdu")*(Potentials!$E$2:$E$2000&lt;&gt;"10 - Gele")*(Potentials!$O$2:$O$2000=$A$2)))</f>
      </c>
      <c r="BA847" t="str">
        <f>Potentials!A845</f>
      </c>
      <c r="BB847" s="2" t="str">
        <f t="array" ref="BB847" aca="1" ca="1">IF($A$2="Tous",SUMPRODUCT((Potentials!$F$2:$F$2000)*(Potentials!$A$2:$A$2000=BA847)*(Potentials!$E$2:$E$2000&lt;&gt;"8 - Gagne")*(Potentials!$E$2:$E$2000&lt;&gt;"9 - Perdu")*(Potentials!$E$2:$E$2000&lt;&gt;"10 - Gele"))
+SUMPRODUCT((Potentials!$F$2:$F$2000=0)*(Potentials!$A$2:$A$2000=BA847)*(Potentials!$D$2:$D$2000)*(Potentials!$E$2:$E$2000&lt;&gt;"8 - Gagne")*(Potentials!$E$2:$E$2000&lt;&gt;"9 - Perdu")*(Potentials!$E$2:$E$2000&lt;&gt;"10 - Gele")),
SUMPRODUCT((Potentials!$F$2:$F$2000)*(Potentials!$A$2:$A$2000=BA847)*(Potentials!$E$2:$E$2000&lt;&gt;"8 - Gagne")*(Potentials!$E$2:$E$2000&lt;&gt;"9 - Perdu")*(Potentials!$E$2:$E$2000&lt;&gt;"10 - Gele")*(Potentials!$O$2:$O$2000=$A$2))
+SUMPRODUCT((Potentials!$F$2:$F$2000=0)*(Potentials!$A$2:$A$2000=BA847)*(Potentials!$D$2:$D$2000)*(Potentials!$E$2:$E$2000&lt;&gt;"8 - Gagne")*(Potentials!$E$2:$E$2000&lt;&gt;"9 - Perdu")*(Potentials!$E$2:$E$2000&lt;&gt;"10 - Gele")*(Potentials!$O$2:$O$2000=$A$2)))</f>
      </c>
    </row>
    <row r="848" spans="1:113">
      <c r="R848" t="str">
        <f>Potentials!A846</f>
      </c>
      <c r="S848" s="1" t="str">
        <f>Potentials!M846</f>
      </c>
      <c r="T848" s="47" t="str">
        <f>IF(INDEX(Potentials!$A$1:$O$1000,MATCH(R848,Potentials!$A$1:$A$1000,0),MATCH("Origine setup",Potentials!$A$1:$O$1,0))&lt;&gt;"",0,
IF($A$2="Tous",
IF(AND($R$2=0,$S$2=0,DATE(YEAR(S848),MONTH(S848),DAY(S848))&gt;=$O$6,(DATE(YEAR(S848),MONTH(S848),DAY(S848))&lt;=$O$3),LEFT(R848,3)="PRA"),1,
IF(AND($R$2&lt;&gt;0,$S$2&lt;&gt;0,DATE(YEAR(S848),MONTH(S848),DAY(S848))&gt;=$R$2,(DATE(YEAR(S848),MONTH(S848),DAY(S848))&lt;=$S$2),LEFT(R848,3)="PRA"),1,0)),
IF(AND($R$2=0,$S$2=0,DATE(YEAR(S848),MONTH(S848),DAY(S848))&gt;=$O$6,(DATE(YEAR(S848),MONTH(S848),DAY(S848))&lt;=$O$3),INDEX(Potentials!$A$1:$O$1000,MATCH(R848,Potentials!$A$1:$A$1000,0),MATCH("Groupe",Potentials!$A$1:$O$1,0))=$A$2,LEFT(R848,3)="PRA"),1,
IF(AND($R$2&lt;&gt;0,$S$2&lt;&gt;0,DATE(YEAR(S848),MONTH(S848),DAY(S848))&gt;=$R$2,(DATE(YEAR(S848),MONTH(S848),DAY(S848))&lt;=$S$2),INDEX(Potentials!$A$1:$O$1000,MATCH(R848,Potentials!$A$1:$A$1000,0),MATCH("Groupe",Potentials!$A$1:$O$1,0))=$A$2,LEFT(R848,3)="PRA"),1,0))))</f>
      </c>
      <c r="U848" s="47" t="str">
        <f>IF(T848&lt;&gt;0,SUM($T$4:T848),0)</f>
      </c>
      <c r="V848" s="1"/>
      <c r="W848" s="17"/>
      <c r="Y848" t="str">
        <f>Projects!A846</f>
      </c>
      <c r="Z848" s="1" t="str">
        <f>Projects!I846</f>
      </c>
      <c r="AA848" s="47" t="str">
        <f>IF($A$2="Tous",
IF(AND($Y$2=0,$Z$2=0,DATE(YEAR(Z848),MONTH(Z848),DAY(Z848))&gt;=$O$6,(DATE(YEAR(Z848),MONTH(Z848),DAY(Z848))&lt;=$O$3)),1,
IF(AND($Y$2&lt;&gt;0,$Z$2&lt;&gt;0,DATE(YEAR(Z848),MONTH(Z848),DAY(Z848))&gt;=$Y$2,(DATE(YEAR(Z848),MONTH(Z848),DAY(Z848))&lt;=$Z$2)),1,0)),
IF(AND($Y$2=0,$Z$2=0,DATE(YEAR(Z848),MONTH(Z848),DAY(Z848))&gt;=$O$6,(DATE(YEAR(Z848),MONTH(Z848),DAY(Z848))&lt;=$O$3),INDEX(Projects!$A$1:$O$1000,MATCH(Y848,Projects!$A$1:$A$1000,0),MATCH("Groupe",Projects!$A$1:$O$1,0))=$A$2),1,
IF(AND($Y$2&lt;&gt;0,$Z$2&lt;&gt;0,DATE(YEAR(Z848),MONTH(Z848),DAY(Z848))&gt;=$Y$2,(DATE(YEAR(Z848),MONTH(Z848),DAY(Z848))&lt;=$Z$2),INDEX(Projects!$A$1:$O$1000,MATCH(Y848,Projects!$A$1:$A$1000,0),MATCH("Groupe",Projects!$A$1:$O$1,0))=$A$2),1,0)))</f>
      </c>
      <c r="AB848" s="47" t="str">
        <f>IF(AA848&lt;&gt;0,SUM($AA$4:AA848),0)</f>
      </c>
      <c r="AC848" s="1"/>
      <c r="AD848" s="17"/>
      <c r="AF848" t="str">
        <f>Projects!A846</f>
      </c>
      <c r="AG848" s="1" t="str">
        <f>Projects!D846</f>
      </c>
      <c r="AH848" s="47" t="str">
        <f>IF($A$2="Tous",
IF(AND($AF$2=0,$AG$2=0,DATE(YEAR(AG848),MONTH(AG848),DAY(AG848))&gt;=$O$6,(DATE(YEAR(AG848),MONTH(AG848),DAY(AG848))&lt;=$O$3)),1,
IF(AND($AF$2&lt;&gt;0,$AG$2&lt;&gt;0,DATE(YEAR(AG848),MONTH(AG848),DAY(AG848))&gt;=$AF$2,(DATE(YEAR(AG848),MONTH(AG848),DAY(AG848))&lt;=$AG$2)),1,0)),
IF(AND($AF$2=0,$AG$2=0,DATE(YEAR(AG848),MONTH(AG848),DAY(AG848))&gt;=$O$6,(DATE(YEAR(AG848),MONTH(AG848),DAY(AG848))&lt;=$O$3),INDEX(Projects!$A$1:$O$1000,MATCH(AF848,Projects!$A$1:$A$1000,0),MATCH("Groupe",Projects!$A$1:$O$1,0))=$A$2),1,
IF(AND($AF$2&lt;&gt;0,$AG$2&lt;&gt;0,DATE(YEAR(AG848),MONTH(AG848),DAY(AG848))&gt;=$AF$2,(DATE(YEAR(AG848),MONTH(AG848),DAY(AG848))&lt;=$AG$2),INDEX(Projects!$A$1:$O$1000,MATCH(AF848,Projects!$A$1:$A$1000,0),MATCH("Groupe",Projects!$A$1:$O$1,0))=$A$2),1,0)))</f>
      </c>
      <c r="AI848" s="47" t="str">
        <f>IF(AH848&lt;&gt;0,SUM($AH$4:AH848),0)</f>
      </c>
      <c r="AJ848" s="1"/>
      <c r="AK848" s="17"/>
      <c r="AM848" t="str">
        <f>Potentials!A846</f>
      </c>
      <c r="AN848" s="1" t="str">
        <f>Potentials!L846</f>
      </c>
      <c r="AO848" s="47" t="str">
        <f>IF(INDEX(Potentials!$A$1:$O$1000,MATCH(R848,Potentials!$A$1:$A$1000,0),MATCH("Origine setup",Potentials!$A$1:$O$1,0))&lt;&gt;"",0,
IF($A$2="Tous",
IF(AND($AM$2=0,$AN$2=0,DATE(YEAR(AN848),MONTH(AN848),DAY(AN848))&gt;=$O$6,(DATE(YEAR(AN848),MONTH(AN848),DAY(AN848))&lt;=$O$3),INDEX(Potentials!$A$1:$O$10000,MATCH(AM848,Potentials!$A$1:$A$1000,0),MATCH("Statut",Potentials!$A$1:$O$1,0))="9 -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IF(AND($AM$2&lt;&gt;0,$AN$2&lt;&gt;0,DATE(YEAR(AN848),MONTH(AN848),DAY(AN848))&gt;=$AM$2,(DATE(YEAR(AN848),MONTH(AN848),DAY(AN848))&lt;=$AN$2),INDEX(Potentials!$A$1:$O$10000,MATCH(AM848,Potentials!$A$1:$A$1000,0),MATCH("Statut",Potentials!$A$1:$O$1,0))="9 - Perdu"),1,0)),
IF(AND($AM$2=0,$AN$2=0,DATE(YEAR(AN848),MONTH(AN848),DAY(AN848))&gt;=$O$6,(DATE(YEAR(AN848),MONTH(AN848),DAY(AN848))&lt;=$O$3),INDEX(Potentials!$A$1:$O$1000,MATCH(AM848,Potentials!$A$1:$A$1000,0),MATCH("Groupe",Potentials!$A$1:$O$1,0))=$A$2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,MATCH(AM848,Potentials!$A$1:$A$1000,0),MATCH("Groupe",Potentials!$A$1:$O$1,0))=$A$2,INDEX(Potentials!$A$1:$O$10000,MATCH(AM848,Potentials!$A$1:$A$1000,0),MATCH("Statut",Potentials!$A$1:$O$1,0))="9 - Perdu"),1,0))))</f>
      </c>
      <c r="AP848" s="47" t="str">
        <f>IF(AO848&lt;&gt;0,SUM($AO$4:AO848),0)</f>
      </c>
      <c r="AQ848" s="1"/>
      <c r="AR848" s="17"/>
      <c r="AT848" t="str">
        <f>IF(COUNTIF($AT$4:AT847,Potentials!B846)&gt;0,"",Potentials!B846)</f>
      </c>
      <c r="AU848" s="2" t="str">
        <f t="array" ref="AU848" aca="1" ca="1">IF($A$2="Tous",SUMPRODUCT((Potentials!$F$2:$F$2000)*(Potentials!$B$2:$B$2000=AT848)*(Potentials!$E$2:$E$2000&lt;&gt;"8 - Gagne")*(Potentials!$E$2:$E$2000&lt;&gt;"9 - Perdu")*(Potentials!$E$2:$E$2000&lt;&gt;"10 - Gele"))
+SUMPRODUCT((Potentials!$F$2:$F$2000=0)*(Potentials!$B$2:$B$2000=AT848)*(Potentials!$D$2:$D$2000)*(Potentials!$E$2:$E$2000&lt;&gt;"8 - Gagne")*(Potentials!$E$2:$E$2000&lt;&gt;"9 - Perdu")*(Potentials!$E$2:$E$2000&lt;&gt;"10 - Gele")),
SUMPRODUCT((Potentials!$F$2:$F$2000)*(Potentials!$B$2:$B$2000=AT848)*(Potentials!$E$2:$E$2000&lt;&gt;"8 - Gagne")*(Potentials!$E$2:$E$2000&lt;&gt;"9 - Perdu")*(Potentials!$E$2:$E$2000&lt;&gt;"10 - Gele")*(Potentials!$O$2:$O$2000=$A$2))
+SUMPRODUCT((Potentials!$F$2:$F$2000=0)*(Potentials!$B$2:$B$2000=AT848)*(Potentials!$D$2:$D$2000)*(Potentials!$E$2:$E$2000&lt;&gt;"8 - Gagne")*(Potentials!$E$2:$E$2000&lt;&gt;"9 - Perdu")*(Potentials!$E$2:$E$2000&lt;&gt;"10 - Gele")*(Potentials!$O$2:$O$2000=$A$2)))</f>
      </c>
      <c r="BA848" t="str">
        <f>Potentials!A846</f>
      </c>
      <c r="BB848" s="2" t="str">
        <f t="array" ref="BB848" aca="1" ca="1">IF($A$2="Tous",SUMPRODUCT((Potentials!$F$2:$F$2000)*(Potentials!$A$2:$A$2000=BA848)*(Potentials!$E$2:$E$2000&lt;&gt;"8 - Gagne")*(Potentials!$E$2:$E$2000&lt;&gt;"9 - Perdu")*(Potentials!$E$2:$E$2000&lt;&gt;"10 - Gele"))
+SUMPRODUCT((Potentials!$F$2:$F$2000=0)*(Potentials!$A$2:$A$2000=BA848)*(Potentials!$D$2:$D$2000)*(Potentials!$E$2:$E$2000&lt;&gt;"8 - Gagne")*(Potentials!$E$2:$E$2000&lt;&gt;"9 - Perdu")*(Potentials!$E$2:$E$2000&lt;&gt;"10 - Gele")),
SUMPRODUCT((Potentials!$F$2:$F$2000)*(Potentials!$A$2:$A$2000=BA848)*(Potentials!$E$2:$E$2000&lt;&gt;"8 - Gagne")*(Potentials!$E$2:$E$2000&lt;&gt;"9 - Perdu")*(Potentials!$E$2:$E$2000&lt;&gt;"10 - Gele")*(Potentials!$O$2:$O$2000=$A$2))
+SUMPRODUCT((Potentials!$F$2:$F$2000=0)*(Potentials!$A$2:$A$2000=BA848)*(Potentials!$D$2:$D$2000)*(Potentials!$E$2:$E$2000&lt;&gt;"8 - Gagne")*(Potentials!$E$2:$E$2000&lt;&gt;"9 - Perdu")*(Potentials!$E$2:$E$2000&lt;&gt;"10 - Gele")*(Potentials!$O$2:$O$2000=$A$2)))</f>
      </c>
    </row>
    <row r="849" spans="1:113">
      <c r="R849" t="str">
        <f>Potentials!A847</f>
      </c>
      <c r="S849" s="1" t="str">
        <f>Potentials!M847</f>
      </c>
      <c r="T849" s="47" t="str">
        <f>IF(INDEX(Potentials!$A$1:$O$1000,MATCH(R849,Potentials!$A$1:$A$1000,0),MATCH("Origine setup",Potentials!$A$1:$O$1,0))&lt;&gt;"",0,
IF($A$2="Tous",
IF(AND($R$2=0,$S$2=0,DATE(YEAR(S849),MONTH(S849),DAY(S849))&gt;=$O$6,(DATE(YEAR(S849),MONTH(S849),DAY(S849))&lt;=$O$3),LEFT(R849,3)="PRA"),1,
IF(AND($R$2&lt;&gt;0,$S$2&lt;&gt;0,DATE(YEAR(S849),MONTH(S849),DAY(S849))&gt;=$R$2,(DATE(YEAR(S849),MONTH(S849),DAY(S849))&lt;=$S$2),LEFT(R849,3)="PRA"),1,0)),
IF(AND($R$2=0,$S$2=0,DATE(YEAR(S849),MONTH(S849),DAY(S849))&gt;=$O$6,(DATE(YEAR(S849),MONTH(S849),DAY(S849))&lt;=$O$3),INDEX(Potentials!$A$1:$O$1000,MATCH(R849,Potentials!$A$1:$A$1000,0),MATCH("Groupe",Potentials!$A$1:$O$1,0))=$A$2,LEFT(R849,3)="PRA"),1,
IF(AND($R$2&lt;&gt;0,$S$2&lt;&gt;0,DATE(YEAR(S849),MONTH(S849),DAY(S849))&gt;=$R$2,(DATE(YEAR(S849),MONTH(S849),DAY(S849))&lt;=$S$2),INDEX(Potentials!$A$1:$O$1000,MATCH(R849,Potentials!$A$1:$A$1000,0),MATCH("Groupe",Potentials!$A$1:$O$1,0))=$A$2,LEFT(R849,3)="PRA"),1,0))))</f>
      </c>
      <c r="U849" s="47" t="str">
        <f>IF(T849&lt;&gt;0,SUM($T$4:T849),0)</f>
      </c>
      <c r="V849" s="1"/>
      <c r="W849" s="17"/>
      <c r="Y849" t="str">
        <f>Projects!A847</f>
      </c>
      <c r="Z849" s="1" t="str">
        <f>Projects!I847</f>
      </c>
      <c r="AA849" s="47" t="str">
        <f>IF($A$2="Tous",
IF(AND($Y$2=0,$Z$2=0,DATE(YEAR(Z849),MONTH(Z849),DAY(Z849))&gt;=$O$6,(DATE(YEAR(Z849),MONTH(Z849),DAY(Z849))&lt;=$O$3)),1,
IF(AND($Y$2&lt;&gt;0,$Z$2&lt;&gt;0,DATE(YEAR(Z849),MONTH(Z849),DAY(Z849))&gt;=$Y$2,(DATE(YEAR(Z849),MONTH(Z849),DAY(Z849))&lt;=$Z$2)),1,0)),
IF(AND($Y$2=0,$Z$2=0,DATE(YEAR(Z849),MONTH(Z849),DAY(Z849))&gt;=$O$6,(DATE(YEAR(Z849),MONTH(Z849),DAY(Z849))&lt;=$O$3),INDEX(Projects!$A$1:$O$1000,MATCH(Y849,Projects!$A$1:$A$1000,0),MATCH("Groupe",Projects!$A$1:$O$1,0))=$A$2),1,
IF(AND($Y$2&lt;&gt;0,$Z$2&lt;&gt;0,DATE(YEAR(Z849),MONTH(Z849),DAY(Z849))&gt;=$Y$2,(DATE(YEAR(Z849),MONTH(Z849),DAY(Z849))&lt;=$Z$2),INDEX(Projects!$A$1:$O$1000,MATCH(Y849,Projects!$A$1:$A$1000,0),MATCH("Groupe",Projects!$A$1:$O$1,0))=$A$2),1,0)))</f>
      </c>
      <c r="AB849" s="47" t="str">
        <f>IF(AA849&lt;&gt;0,SUM($AA$4:AA849),0)</f>
      </c>
      <c r="AC849" s="1"/>
      <c r="AD849" s="17"/>
      <c r="AF849" t="str">
        <f>Projects!A847</f>
      </c>
      <c r="AG849" s="1" t="str">
        <f>Projects!D847</f>
      </c>
      <c r="AH849" s="47" t="str">
        <f>IF($A$2="Tous",
IF(AND($AF$2=0,$AG$2=0,DATE(YEAR(AG849),MONTH(AG849),DAY(AG849))&gt;=$O$6,(DATE(YEAR(AG849),MONTH(AG849),DAY(AG849))&lt;=$O$3)),1,
IF(AND($AF$2&lt;&gt;0,$AG$2&lt;&gt;0,DATE(YEAR(AG849),MONTH(AG849),DAY(AG849))&gt;=$AF$2,(DATE(YEAR(AG849),MONTH(AG849),DAY(AG849))&lt;=$AG$2)),1,0)),
IF(AND($AF$2=0,$AG$2=0,DATE(YEAR(AG849),MONTH(AG849),DAY(AG849))&gt;=$O$6,(DATE(YEAR(AG849),MONTH(AG849),DAY(AG849))&lt;=$O$3),INDEX(Projects!$A$1:$O$1000,MATCH(AF849,Projects!$A$1:$A$1000,0),MATCH("Groupe",Projects!$A$1:$O$1,0))=$A$2),1,
IF(AND($AF$2&lt;&gt;0,$AG$2&lt;&gt;0,DATE(YEAR(AG849),MONTH(AG849),DAY(AG849))&gt;=$AF$2,(DATE(YEAR(AG849),MONTH(AG849),DAY(AG849))&lt;=$AG$2),INDEX(Projects!$A$1:$O$1000,MATCH(AF849,Projects!$A$1:$A$1000,0),MATCH("Groupe",Projects!$A$1:$O$1,0))=$A$2),1,0)))</f>
      </c>
      <c r="AI849" s="47" t="str">
        <f>IF(AH849&lt;&gt;0,SUM($AH$4:AH849),0)</f>
      </c>
      <c r="AJ849" s="1"/>
      <c r="AK849" s="17"/>
      <c r="AM849" t="str">
        <f>Potentials!A847</f>
      </c>
      <c r="AN849" s="1" t="str">
        <f>Potentials!L847</f>
      </c>
      <c r="AO849" s="47" t="str">
        <f>IF(INDEX(Potentials!$A$1:$O$1000,MATCH(R849,Potentials!$A$1:$A$1000,0),MATCH("Origine setup",Potentials!$A$1:$O$1,0))&lt;&gt;"",0,
IF($A$2="Tous",
IF(AND($AM$2=0,$AN$2=0,DATE(YEAR(AN849),MONTH(AN849),DAY(AN849))&gt;=$O$6,(DATE(YEAR(AN849),MONTH(AN849),DAY(AN849))&lt;=$O$3),INDEX(Potentials!$A$1:$O$10000,MATCH(AM849,Potentials!$A$1:$A$1000,0),MATCH("Statut",Potentials!$A$1:$O$1,0))="9 -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IF(AND($AM$2&lt;&gt;0,$AN$2&lt;&gt;0,DATE(YEAR(AN849),MONTH(AN849),DAY(AN849))&gt;=$AM$2,(DATE(YEAR(AN849),MONTH(AN849),DAY(AN849))&lt;=$AN$2),INDEX(Potentials!$A$1:$O$10000,MATCH(AM849,Potentials!$A$1:$A$1000,0),MATCH("Statut",Potentials!$A$1:$O$1,0))="9 - Perdu"),1,0)),
IF(AND($AM$2=0,$AN$2=0,DATE(YEAR(AN849),MONTH(AN849),DAY(AN849))&gt;=$O$6,(DATE(YEAR(AN849),MONTH(AN849),DAY(AN849))&lt;=$O$3),INDEX(Potentials!$A$1:$O$1000,MATCH(AM849,Potentials!$A$1:$A$1000,0),MATCH("Groupe",Potentials!$A$1:$O$1,0))=$A$2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,MATCH(AM849,Potentials!$A$1:$A$1000,0),MATCH("Groupe",Potentials!$A$1:$O$1,0))=$A$2,INDEX(Potentials!$A$1:$O$10000,MATCH(AM849,Potentials!$A$1:$A$1000,0),MATCH("Statut",Potentials!$A$1:$O$1,0))="9 - Perdu"),1,0))))</f>
      </c>
      <c r="AP849" s="47" t="str">
        <f>IF(AO849&lt;&gt;0,SUM($AO$4:AO849),0)</f>
      </c>
      <c r="AQ849" s="1"/>
      <c r="AR849" s="17"/>
      <c r="AT849" t="str">
        <f>IF(COUNTIF($AT$4:AT848,Potentials!B847)&gt;0,"",Potentials!B847)</f>
      </c>
      <c r="AU849" s="2" t="str">
        <f t="array" ref="AU849" aca="1" ca="1">IF($A$2="Tous",SUMPRODUCT((Potentials!$F$2:$F$2000)*(Potentials!$B$2:$B$2000=AT849)*(Potentials!$E$2:$E$2000&lt;&gt;"8 - Gagne")*(Potentials!$E$2:$E$2000&lt;&gt;"9 - Perdu")*(Potentials!$E$2:$E$2000&lt;&gt;"10 - Gele"))
+SUMPRODUCT((Potentials!$F$2:$F$2000=0)*(Potentials!$B$2:$B$2000=AT849)*(Potentials!$D$2:$D$2000)*(Potentials!$E$2:$E$2000&lt;&gt;"8 - Gagne")*(Potentials!$E$2:$E$2000&lt;&gt;"9 - Perdu")*(Potentials!$E$2:$E$2000&lt;&gt;"10 - Gele")),
SUMPRODUCT((Potentials!$F$2:$F$2000)*(Potentials!$B$2:$B$2000=AT849)*(Potentials!$E$2:$E$2000&lt;&gt;"8 - Gagne")*(Potentials!$E$2:$E$2000&lt;&gt;"9 - Perdu")*(Potentials!$E$2:$E$2000&lt;&gt;"10 - Gele")*(Potentials!$O$2:$O$2000=$A$2))
+SUMPRODUCT((Potentials!$F$2:$F$2000=0)*(Potentials!$B$2:$B$2000=AT849)*(Potentials!$D$2:$D$2000)*(Potentials!$E$2:$E$2000&lt;&gt;"8 - Gagne")*(Potentials!$E$2:$E$2000&lt;&gt;"9 - Perdu")*(Potentials!$E$2:$E$2000&lt;&gt;"10 - Gele")*(Potentials!$O$2:$O$2000=$A$2)))</f>
      </c>
      <c r="BA849" t="str">
        <f>Potentials!A847</f>
      </c>
      <c r="BB849" s="2" t="str">
        <f t="array" ref="BB849" aca="1" ca="1">IF($A$2="Tous",SUMPRODUCT((Potentials!$F$2:$F$2000)*(Potentials!$A$2:$A$2000=BA849)*(Potentials!$E$2:$E$2000&lt;&gt;"8 - Gagne")*(Potentials!$E$2:$E$2000&lt;&gt;"9 - Perdu")*(Potentials!$E$2:$E$2000&lt;&gt;"10 - Gele"))
+SUMPRODUCT((Potentials!$F$2:$F$2000=0)*(Potentials!$A$2:$A$2000=BA849)*(Potentials!$D$2:$D$2000)*(Potentials!$E$2:$E$2000&lt;&gt;"8 - Gagne")*(Potentials!$E$2:$E$2000&lt;&gt;"9 - Perdu")*(Potentials!$E$2:$E$2000&lt;&gt;"10 - Gele")),
SUMPRODUCT((Potentials!$F$2:$F$2000)*(Potentials!$A$2:$A$2000=BA849)*(Potentials!$E$2:$E$2000&lt;&gt;"8 - Gagne")*(Potentials!$E$2:$E$2000&lt;&gt;"9 - Perdu")*(Potentials!$E$2:$E$2000&lt;&gt;"10 - Gele")*(Potentials!$O$2:$O$2000=$A$2))
+SUMPRODUCT((Potentials!$F$2:$F$2000=0)*(Potentials!$A$2:$A$2000=BA849)*(Potentials!$D$2:$D$2000)*(Potentials!$E$2:$E$2000&lt;&gt;"8 - Gagne")*(Potentials!$E$2:$E$2000&lt;&gt;"9 - Perdu")*(Potentials!$E$2:$E$2000&lt;&gt;"10 - Gele")*(Potentials!$O$2:$O$2000=$A$2)))</f>
      </c>
    </row>
    <row r="850" spans="1:113">
      <c r="R850" t="str">
        <f>Potentials!A848</f>
      </c>
      <c r="S850" s="1" t="str">
        <f>Potentials!M848</f>
      </c>
      <c r="T850" s="47" t="str">
        <f>IF(INDEX(Potentials!$A$1:$O$1000,MATCH(R850,Potentials!$A$1:$A$1000,0),MATCH("Origine setup",Potentials!$A$1:$O$1,0))&lt;&gt;"",0,
IF($A$2="Tous",
IF(AND($R$2=0,$S$2=0,DATE(YEAR(S850),MONTH(S850),DAY(S850))&gt;=$O$6,(DATE(YEAR(S850),MONTH(S850),DAY(S850))&lt;=$O$3),LEFT(R850,3)="PRA"),1,
IF(AND($R$2&lt;&gt;0,$S$2&lt;&gt;0,DATE(YEAR(S850),MONTH(S850),DAY(S850))&gt;=$R$2,(DATE(YEAR(S850),MONTH(S850),DAY(S850))&lt;=$S$2),LEFT(R850,3)="PRA"),1,0)),
IF(AND($R$2=0,$S$2=0,DATE(YEAR(S850),MONTH(S850),DAY(S850))&gt;=$O$6,(DATE(YEAR(S850),MONTH(S850),DAY(S850))&lt;=$O$3),INDEX(Potentials!$A$1:$O$1000,MATCH(R850,Potentials!$A$1:$A$1000,0),MATCH("Groupe",Potentials!$A$1:$O$1,0))=$A$2,LEFT(R850,3)="PRA"),1,
IF(AND($R$2&lt;&gt;0,$S$2&lt;&gt;0,DATE(YEAR(S850),MONTH(S850),DAY(S850))&gt;=$R$2,(DATE(YEAR(S850),MONTH(S850),DAY(S850))&lt;=$S$2),INDEX(Potentials!$A$1:$O$1000,MATCH(R850,Potentials!$A$1:$A$1000,0),MATCH("Groupe",Potentials!$A$1:$O$1,0))=$A$2,LEFT(R850,3)="PRA"),1,0))))</f>
      </c>
      <c r="U850" s="47" t="str">
        <f>IF(T850&lt;&gt;0,SUM($T$4:T850),0)</f>
      </c>
      <c r="V850" s="1"/>
      <c r="W850" s="17"/>
      <c r="Y850" t="str">
        <f>Projects!A848</f>
      </c>
      <c r="Z850" s="1" t="str">
        <f>Projects!I848</f>
      </c>
      <c r="AA850" s="47" t="str">
        <f>IF($A$2="Tous",
IF(AND($Y$2=0,$Z$2=0,DATE(YEAR(Z850),MONTH(Z850),DAY(Z850))&gt;=$O$6,(DATE(YEAR(Z850),MONTH(Z850),DAY(Z850))&lt;=$O$3)),1,
IF(AND($Y$2&lt;&gt;0,$Z$2&lt;&gt;0,DATE(YEAR(Z850),MONTH(Z850),DAY(Z850))&gt;=$Y$2,(DATE(YEAR(Z850),MONTH(Z850),DAY(Z850))&lt;=$Z$2)),1,0)),
IF(AND($Y$2=0,$Z$2=0,DATE(YEAR(Z850),MONTH(Z850),DAY(Z850))&gt;=$O$6,(DATE(YEAR(Z850),MONTH(Z850),DAY(Z850))&lt;=$O$3),INDEX(Projects!$A$1:$O$1000,MATCH(Y850,Projects!$A$1:$A$1000,0),MATCH("Groupe",Projects!$A$1:$O$1,0))=$A$2),1,
IF(AND($Y$2&lt;&gt;0,$Z$2&lt;&gt;0,DATE(YEAR(Z850),MONTH(Z850),DAY(Z850))&gt;=$Y$2,(DATE(YEAR(Z850),MONTH(Z850),DAY(Z850))&lt;=$Z$2),INDEX(Projects!$A$1:$O$1000,MATCH(Y850,Projects!$A$1:$A$1000,0),MATCH("Groupe",Projects!$A$1:$O$1,0))=$A$2),1,0)))</f>
      </c>
      <c r="AB850" s="47" t="str">
        <f>IF(AA850&lt;&gt;0,SUM($AA$4:AA850),0)</f>
      </c>
      <c r="AC850" s="1"/>
      <c r="AD850" s="17"/>
      <c r="AF850" t="str">
        <f>Projects!A848</f>
      </c>
      <c r="AG850" s="1" t="str">
        <f>Projects!D848</f>
      </c>
      <c r="AH850" s="47" t="str">
        <f>IF($A$2="Tous",
IF(AND($AF$2=0,$AG$2=0,DATE(YEAR(AG850),MONTH(AG850),DAY(AG850))&gt;=$O$6,(DATE(YEAR(AG850),MONTH(AG850),DAY(AG850))&lt;=$O$3)),1,
IF(AND($AF$2&lt;&gt;0,$AG$2&lt;&gt;0,DATE(YEAR(AG850),MONTH(AG850),DAY(AG850))&gt;=$AF$2,(DATE(YEAR(AG850),MONTH(AG850),DAY(AG850))&lt;=$AG$2)),1,0)),
IF(AND($AF$2=0,$AG$2=0,DATE(YEAR(AG850),MONTH(AG850),DAY(AG850))&gt;=$O$6,(DATE(YEAR(AG850),MONTH(AG850),DAY(AG850))&lt;=$O$3),INDEX(Projects!$A$1:$O$1000,MATCH(AF850,Projects!$A$1:$A$1000,0),MATCH("Groupe",Projects!$A$1:$O$1,0))=$A$2),1,
IF(AND($AF$2&lt;&gt;0,$AG$2&lt;&gt;0,DATE(YEAR(AG850),MONTH(AG850),DAY(AG850))&gt;=$AF$2,(DATE(YEAR(AG850),MONTH(AG850),DAY(AG850))&lt;=$AG$2),INDEX(Projects!$A$1:$O$1000,MATCH(AF850,Projects!$A$1:$A$1000,0),MATCH("Groupe",Projects!$A$1:$O$1,0))=$A$2),1,0)))</f>
      </c>
      <c r="AI850" s="47" t="str">
        <f>IF(AH850&lt;&gt;0,SUM($AH$4:AH850),0)</f>
      </c>
      <c r="AJ850" s="1"/>
      <c r="AK850" s="17"/>
      <c r="AM850" t="str">
        <f>Potentials!A848</f>
      </c>
      <c r="AN850" s="1" t="str">
        <f>Potentials!L848</f>
      </c>
      <c r="AO850" s="47" t="str">
        <f>IF(INDEX(Potentials!$A$1:$O$1000,MATCH(R850,Potentials!$A$1:$A$1000,0),MATCH("Origine setup",Potentials!$A$1:$O$1,0))&lt;&gt;"",0,
IF($A$2="Tous",
IF(AND($AM$2=0,$AN$2=0,DATE(YEAR(AN850),MONTH(AN850),DAY(AN850))&gt;=$O$6,(DATE(YEAR(AN850),MONTH(AN850),DAY(AN850))&lt;=$O$3),INDEX(Potentials!$A$1:$O$10000,MATCH(AM850,Potentials!$A$1:$A$1000,0),MATCH("Statut",Potentials!$A$1:$O$1,0))="9 -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IF(AND($AM$2&lt;&gt;0,$AN$2&lt;&gt;0,DATE(YEAR(AN850),MONTH(AN850),DAY(AN850))&gt;=$AM$2,(DATE(YEAR(AN850),MONTH(AN850),DAY(AN850))&lt;=$AN$2),INDEX(Potentials!$A$1:$O$10000,MATCH(AM850,Potentials!$A$1:$A$1000,0),MATCH("Statut",Potentials!$A$1:$O$1,0))="9 - Perdu"),1,0)),
IF(AND($AM$2=0,$AN$2=0,DATE(YEAR(AN850),MONTH(AN850),DAY(AN850))&gt;=$O$6,(DATE(YEAR(AN850),MONTH(AN850),DAY(AN850))&lt;=$O$3),INDEX(Potentials!$A$1:$O$1000,MATCH(AM850,Potentials!$A$1:$A$1000,0),MATCH("Groupe",Potentials!$A$1:$O$1,0))=$A$2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,MATCH(AM850,Potentials!$A$1:$A$1000,0),MATCH("Groupe",Potentials!$A$1:$O$1,0))=$A$2,INDEX(Potentials!$A$1:$O$10000,MATCH(AM850,Potentials!$A$1:$A$1000,0),MATCH("Statut",Potentials!$A$1:$O$1,0))="9 - Perdu"),1,0))))</f>
      </c>
      <c r="AP850" s="47" t="str">
        <f>IF(AO850&lt;&gt;0,SUM($AO$4:AO850),0)</f>
      </c>
      <c r="AQ850" s="1"/>
      <c r="AR850" s="17"/>
      <c r="AT850" t="str">
        <f>IF(COUNTIF($AT$4:AT849,Potentials!B848)&gt;0,"",Potentials!B848)</f>
      </c>
      <c r="AU850" s="2" t="str">
        <f t="array" ref="AU850" aca="1" ca="1">IF($A$2="Tous",SUMPRODUCT((Potentials!$F$2:$F$2000)*(Potentials!$B$2:$B$2000=AT850)*(Potentials!$E$2:$E$2000&lt;&gt;"8 - Gagne")*(Potentials!$E$2:$E$2000&lt;&gt;"9 - Perdu")*(Potentials!$E$2:$E$2000&lt;&gt;"10 - Gele"))
+SUMPRODUCT((Potentials!$F$2:$F$2000=0)*(Potentials!$B$2:$B$2000=AT850)*(Potentials!$D$2:$D$2000)*(Potentials!$E$2:$E$2000&lt;&gt;"8 - Gagne")*(Potentials!$E$2:$E$2000&lt;&gt;"9 - Perdu")*(Potentials!$E$2:$E$2000&lt;&gt;"10 - Gele")),
SUMPRODUCT((Potentials!$F$2:$F$2000)*(Potentials!$B$2:$B$2000=AT850)*(Potentials!$E$2:$E$2000&lt;&gt;"8 - Gagne")*(Potentials!$E$2:$E$2000&lt;&gt;"9 - Perdu")*(Potentials!$E$2:$E$2000&lt;&gt;"10 - Gele")*(Potentials!$O$2:$O$2000=$A$2))
+SUMPRODUCT((Potentials!$F$2:$F$2000=0)*(Potentials!$B$2:$B$2000=AT850)*(Potentials!$D$2:$D$2000)*(Potentials!$E$2:$E$2000&lt;&gt;"8 - Gagne")*(Potentials!$E$2:$E$2000&lt;&gt;"9 - Perdu")*(Potentials!$E$2:$E$2000&lt;&gt;"10 - Gele")*(Potentials!$O$2:$O$2000=$A$2)))</f>
      </c>
      <c r="BA850" t="str">
        <f>Potentials!A848</f>
      </c>
      <c r="BB850" s="2" t="str">
        <f t="array" ref="BB850" aca="1" ca="1">IF($A$2="Tous",SUMPRODUCT((Potentials!$F$2:$F$2000)*(Potentials!$A$2:$A$2000=BA850)*(Potentials!$E$2:$E$2000&lt;&gt;"8 - Gagne")*(Potentials!$E$2:$E$2000&lt;&gt;"9 - Perdu")*(Potentials!$E$2:$E$2000&lt;&gt;"10 - Gele"))
+SUMPRODUCT((Potentials!$F$2:$F$2000=0)*(Potentials!$A$2:$A$2000=BA850)*(Potentials!$D$2:$D$2000)*(Potentials!$E$2:$E$2000&lt;&gt;"8 - Gagne")*(Potentials!$E$2:$E$2000&lt;&gt;"9 - Perdu")*(Potentials!$E$2:$E$2000&lt;&gt;"10 - Gele")),
SUMPRODUCT((Potentials!$F$2:$F$2000)*(Potentials!$A$2:$A$2000=BA850)*(Potentials!$E$2:$E$2000&lt;&gt;"8 - Gagne")*(Potentials!$E$2:$E$2000&lt;&gt;"9 - Perdu")*(Potentials!$E$2:$E$2000&lt;&gt;"10 - Gele")*(Potentials!$O$2:$O$2000=$A$2))
+SUMPRODUCT((Potentials!$F$2:$F$2000=0)*(Potentials!$A$2:$A$2000=BA850)*(Potentials!$D$2:$D$2000)*(Potentials!$E$2:$E$2000&lt;&gt;"8 - Gagne")*(Potentials!$E$2:$E$2000&lt;&gt;"9 - Perdu")*(Potentials!$E$2:$E$2000&lt;&gt;"10 - Gele")*(Potentials!$O$2:$O$2000=$A$2)))</f>
      </c>
    </row>
    <row r="851" spans="1:113">
      <c r="R851" t="str">
        <f>Potentials!A849</f>
      </c>
      <c r="S851" s="1" t="str">
        <f>Potentials!M849</f>
      </c>
      <c r="T851" s="47" t="str">
        <f>IF(INDEX(Potentials!$A$1:$O$1000,MATCH(R851,Potentials!$A$1:$A$1000,0),MATCH("Origine setup",Potentials!$A$1:$O$1,0))&lt;&gt;"",0,
IF($A$2="Tous",
IF(AND($R$2=0,$S$2=0,DATE(YEAR(S851),MONTH(S851),DAY(S851))&gt;=$O$6,(DATE(YEAR(S851),MONTH(S851),DAY(S851))&lt;=$O$3),LEFT(R851,3)="PRA"),1,
IF(AND($R$2&lt;&gt;0,$S$2&lt;&gt;0,DATE(YEAR(S851),MONTH(S851),DAY(S851))&gt;=$R$2,(DATE(YEAR(S851),MONTH(S851),DAY(S851))&lt;=$S$2),LEFT(R851,3)="PRA"),1,0)),
IF(AND($R$2=0,$S$2=0,DATE(YEAR(S851),MONTH(S851),DAY(S851))&gt;=$O$6,(DATE(YEAR(S851),MONTH(S851),DAY(S851))&lt;=$O$3),INDEX(Potentials!$A$1:$O$1000,MATCH(R851,Potentials!$A$1:$A$1000,0),MATCH("Groupe",Potentials!$A$1:$O$1,0))=$A$2,LEFT(R851,3)="PRA"),1,
IF(AND($R$2&lt;&gt;0,$S$2&lt;&gt;0,DATE(YEAR(S851),MONTH(S851),DAY(S851))&gt;=$R$2,(DATE(YEAR(S851),MONTH(S851),DAY(S851))&lt;=$S$2),INDEX(Potentials!$A$1:$O$1000,MATCH(R851,Potentials!$A$1:$A$1000,0),MATCH("Groupe",Potentials!$A$1:$O$1,0))=$A$2,LEFT(R851,3)="PRA"),1,0))))</f>
      </c>
      <c r="U851" s="47" t="str">
        <f>IF(T851&lt;&gt;0,SUM($T$4:T851),0)</f>
      </c>
      <c r="V851" s="1"/>
      <c r="W851" s="17"/>
      <c r="Y851" t="str">
        <f>Projects!A849</f>
      </c>
      <c r="Z851" s="1" t="str">
        <f>Projects!I849</f>
      </c>
      <c r="AA851" s="47" t="str">
        <f>IF($A$2="Tous",
IF(AND($Y$2=0,$Z$2=0,DATE(YEAR(Z851),MONTH(Z851),DAY(Z851))&gt;=$O$6,(DATE(YEAR(Z851),MONTH(Z851),DAY(Z851))&lt;=$O$3)),1,
IF(AND($Y$2&lt;&gt;0,$Z$2&lt;&gt;0,DATE(YEAR(Z851),MONTH(Z851),DAY(Z851))&gt;=$Y$2,(DATE(YEAR(Z851),MONTH(Z851),DAY(Z851))&lt;=$Z$2)),1,0)),
IF(AND($Y$2=0,$Z$2=0,DATE(YEAR(Z851),MONTH(Z851),DAY(Z851))&gt;=$O$6,(DATE(YEAR(Z851),MONTH(Z851),DAY(Z851))&lt;=$O$3),INDEX(Projects!$A$1:$O$1000,MATCH(Y851,Projects!$A$1:$A$1000,0),MATCH("Groupe",Projects!$A$1:$O$1,0))=$A$2),1,
IF(AND($Y$2&lt;&gt;0,$Z$2&lt;&gt;0,DATE(YEAR(Z851),MONTH(Z851),DAY(Z851))&gt;=$Y$2,(DATE(YEAR(Z851),MONTH(Z851),DAY(Z851))&lt;=$Z$2),INDEX(Projects!$A$1:$O$1000,MATCH(Y851,Projects!$A$1:$A$1000,0),MATCH("Groupe",Projects!$A$1:$O$1,0))=$A$2),1,0)))</f>
      </c>
      <c r="AB851" s="47" t="str">
        <f>IF(AA851&lt;&gt;0,SUM($AA$4:AA851),0)</f>
      </c>
      <c r="AC851" s="1"/>
      <c r="AD851" s="17"/>
      <c r="AF851" t="str">
        <f>Projects!A849</f>
      </c>
      <c r="AG851" s="1" t="str">
        <f>Projects!D849</f>
      </c>
      <c r="AH851" s="47" t="str">
        <f>IF($A$2="Tous",
IF(AND($AF$2=0,$AG$2=0,DATE(YEAR(AG851),MONTH(AG851),DAY(AG851))&gt;=$O$6,(DATE(YEAR(AG851),MONTH(AG851),DAY(AG851))&lt;=$O$3)),1,
IF(AND($AF$2&lt;&gt;0,$AG$2&lt;&gt;0,DATE(YEAR(AG851),MONTH(AG851),DAY(AG851))&gt;=$AF$2,(DATE(YEAR(AG851),MONTH(AG851),DAY(AG851))&lt;=$AG$2)),1,0)),
IF(AND($AF$2=0,$AG$2=0,DATE(YEAR(AG851),MONTH(AG851),DAY(AG851))&gt;=$O$6,(DATE(YEAR(AG851),MONTH(AG851),DAY(AG851))&lt;=$O$3),INDEX(Projects!$A$1:$O$1000,MATCH(AF851,Projects!$A$1:$A$1000,0),MATCH("Groupe",Projects!$A$1:$O$1,0))=$A$2),1,
IF(AND($AF$2&lt;&gt;0,$AG$2&lt;&gt;0,DATE(YEAR(AG851),MONTH(AG851),DAY(AG851))&gt;=$AF$2,(DATE(YEAR(AG851),MONTH(AG851),DAY(AG851))&lt;=$AG$2),INDEX(Projects!$A$1:$O$1000,MATCH(AF851,Projects!$A$1:$A$1000,0),MATCH("Groupe",Projects!$A$1:$O$1,0))=$A$2),1,0)))</f>
      </c>
      <c r="AI851" s="47" t="str">
        <f>IF(AH851&lt;&gt;0,SUM($AH$4:AH851),0)</f>
      </c>
      <c r="AJ851" s="1"/>
      <c r="AK851" s="17"/>
      <c r="AM851" t="str">
        <f>Potentials!A849</f>
      </c>
      <c r="AN851" s="1" t="str">
        <f>Potentials!L849</f>
      </c>
      <c r="AO851" s="47" t="str">
        <f>IF(INDEX(Potentials!$A$1:$O$1000,MATCH(R851,Potentials!$A$1:$A$1000,0),MATCH("Origine setup",Potentials!$A$1:$O$1,0))&lt;&gt;"",0,
IF($A$2="Tous",
IF(AND($AM$2=0,$AN$2=0,DATE(YEAR(AN851),MONTH(AN851),DAY(AN851))&gt;=$O$6,(DATE(YEAR(AN851),MONTH(AN851),DAY(AN851))&lt;=$O$3),INDEX(Potentials!$A$1:$O$10000,MATCH(AM851,Potentials!$A$1:$A$1000,0),MATCH("Statut",Potentials!$A$1:$O$1,0))="9 -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IF(AND($AM$2&lt;&gt;0,$AN$2&lt;&gt;0,DATE(YEAR(AN851),MONTH(AN851),DAY(AN851))&gt;=$AM$2,(DATE(YEAR(AN851),MONTH(AN851),DAY(AN851))&lt;=$AN$2),INDEX(Potentials!$A$1:$O$10000,MATCH(AM851,Potentials!$A$1:$A$1000,0),MATCH("Statut",Potentials!$A$1:$O$1,0))="9 - Perdu"),1,0)),
IF(AND($AM$2=0,$AN$2=0,DATE(YEAR(AN851),MONTH(AN851),DAY(AN851))&gt;=$O$6,(DATE(YEAR(AN851),MONTH(AN851),DAY(AN851))&lt;=$O$3),INDEX(Potentials!$A$1:$O$1000,MATCH(AM851,Potentials!$A$1:$A$1000,0),MATCH("Groupe",Potentials!$A$1:$O$1,0))=$A$2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,MATCH(AM851,Potentials!$A$1:$A$1000,0),MATCH("Groupe",Potentials!$A$1:$O$1,0))=$A$2,INDEX(Potentials!$A$1:$O$10000,MATCH(AM851,Potentials!$A$1:$A$1000,0),MATCH("Statut",Potentials!$A$1:$O$1,0))="9 - Perdu"),1,0))))</f>
      </c>
      <c r="AP851" s="47" t="str">
        <f>IF(AO851&lt;&gt;0,SUM($AO$4:AO851),0)</f>
      </c>
      <c r="AQ851" s="1"/>
      <c r="AR851" s="17"/>
      <c r="AT851" t="str">
        <f>IF(COUNTIF($AT$4:AT850,Potentials!B849)&gt;0,"",Potentials!B849)</f>
      </c>
      <c r="AU851" s="2" t="str">
        <f t="array" ref="AU851" aca="1" ca="1">IF($A$2="Tous",SUMPRODUCT((Potentials!$F$2:$F$2000)*(Potentials!$B$2:$B$2000=AT851)*(Potentials!$E$2:$E$2000&lt;&gt;"8 - Gagne")*(Potentials!$E$2:$E$2000&lt;&gt;"9 - Perdu")*(Potentials!$E$2:$E$2000&lt;&gt;"10 - Gele"))
+SUMPRODUCT((Potentials!$F$2:$F$2000=0)*(Potentials!$B$2:$B$2000=AT851)*(Potentials!$D$2:$D$2000)*(Potentials!$E$2:$E$2000&lt;&gt;"8 - Gagne")*(Potentials!$E$2:$E$2000&lt;&gt;"9 - Perdu")*(Potentials!$E$2:$E$2000&lt;&gt;"10 - Gele")),
SUMPRODUCT((Potentials!$F$2:$F$2000)*(Potentials!$B$2:$B$2000=AT851)*(Potentials!$E$2:$E$2000&lt;&gt;"8 - Gagne")*(Potentials!$E$2:$E$2000&lt;&gt;"9 - Perdu")*(Potentials!$E$2:$E$2000&lt;&gt;"10 - Gele")*(Potentials!$O$2:$O$2000=$A$2))
+SUMPRODUCT((Potentials!$F$2:$F$2000=0)*(Potentials!$B$2:$B$2000=AT851)*(Potentials!$D$2:$D$2000)*(Potentials!$E$2:$E$2000&lt;&gt;"8 - Gagne")*(Potentials!$E$2:$E$2000&lt;&gt;"9 - Perdu")*(Potentials!$E$2:$E$2000&lt;&gt;"10 - Gele")*(Potentials!$O$2:$O$2000=$A$2)))</f>
      </c>
      <c r="BA851" t="str">
        <f>Potentials!A849</f>
      </c>
      <c r="BB851" s="2" t="str">
        <f t="array" ref="BB851" aca="1" ca="1">IF($A$2="Tous",SUMPRODUCT((Potentials!$F$2:$F$2000)*(Potentials!$A$2:$A$2000=BA851)*(Potentials!$E$2:$E$2000&lt;&gt;"8 - Gagne")*(Potentials!$E$2:$E$2000&lt;&gt;"9 - Perdu")*(Potentials!$E$2:$E$2000&lt;&gt;"10 - Gele"))
+SUMPRODUCT((Potentials!$F$2:$F$2000=0)*(Potentials!$A$2:$A$2000=BA851)*(Potentials!$D$2:$D$2000)*(Potentials!$E$2:$E$2000&lt;&gt;"8 - Gagne")*(Potentials!$E$2:$E$2000&lt;&gt;"9 - Perdu")*(Potentials!$E$2:$E$2000&lt;&gt;"10 - Gele")),
SUMPRODUCT((Potentials!$F$2:$F$2000)*(Potentials!$A$2:$A$2000=BA851)*(Potentials!$E$2:$E$2000&lt;&gt;"8 - Gagne")*(Potentials!$E$2:$E$2000&lt;&gt;"9 - Perdu")*(Potentials!$E$2:$E$2000&lt;&gt;"10 - Gele")*(Potentials!$O$2:$O$2000=$A$2))
+SUMPRODUCT((Potentials!$F$2:$F$2000=0)*(Potentials!$A$2:$A$2000=BA851)*(Potentials!$D$2:$D$2000)*(Potentials!$E$2:$E$2000&lt;&gt;"8 - Gagne")*(Potentials!$E$2:$E$2000&lt;&gt;"9 - Perdu")*(Potentials!$E$2:$E$2000&lt;&gt;"10 - Gele")*(Potentials!$O$2:$O$2000=$A$2)))</f>
      </c>
    </row>
    <row r="852" spans="1:113">
      <c r="R852" t="str">
        <f>Potentials!A850</f>
      </c>
      <c r="S852" s="1" t="str">
        <f>Potentials!M850</f>
      </c>
      <c r="T852" s="47" t="str">
        <f>IF(INDEX(Potentials!$A$1:$O$1000,MATCH(R852,Potentials!$A$1:$A$1000,0),MATCH("Origine setup",Potentials!$A$1:$O$1,0))&lt;&gt;"",0,
IF($A$2="Tous",
IF(AND($R$2=0,$S$2=0,DATE(YEAR(S852),MONTH(S852),DAY(S852))&gt;=$O$6,(DATE(YEAR(S852),MONTH(S852),DAY(S852))&lt;=$O$3),LEFT(R852,3)="PRA"),1,
IF(AND($R$2&lt;&gt;0,$S$2&lt;&gt;0,DATE(YEAR(S852),MONTH(S852),DAY(S852))&gt;=$R$2,(DATE(YEAR(S852),MONTH(S852),DAY(S852))&lt;=$S$2),LEFT(R852,3)="PRA"),1,0)),
IF(AND($R$2=0,$S$2=0,DATE(YEAR(S852),MONTH(S852),DAY(S852))&gt;=$O$6,(DATE(YEAR(S852),MONTH(S852),DAY(S852))&lt;=$O$3),INDEX(Potentials!$A$1:$O$1000,MATCH(R852,Potentials!$A$1:$A$1000,0),MATCH("Groupe",Potentials!$A$1:$O$1,0))=$A$2,LEFT(R852,3)="PRA"),1,
IF(AND($R$2&lt;&gt;0,$S$2&lt;&gt;0,DATE(YEAR(S852),MONTH(S852),DAY(S852))&gt;=$R$2,(DATE(YEAR(S852),MONTH(S852),DAY(S852))&lt;=$S$2),INDEX(Potentials!$A$1:$O$1000,MATCH(R852,Potentials!$A$1:$A$1000,0),MATCH("Groupe",Potentials!$A$1:$O$1,0))=$A$2,LEFT(R852,3)="PRA"),1,0))))</f>
      </c>
      <c r="U852" s="47" t="str">
        <f>IF(T852&lt;&gt;0,SUM($T$4:T852),0)</f>
      </c>
      <c r="V852" s="1"/>
      <c r="W852" s="17"/>
      <c r="Y852" t="str">
        <f>Projects!A850</f>
      </c>
      <c r="Z852" s="1" t="str">
        <f>Projects!I850</f>
      </c>
      <c r="AA852" s="47" t="str">
        <f>IF($A$2="Tous",
IF(AND($Y$2=0,$Z$2=0,DATE(YEAR(Z852),MONTH(Z852),DAY(Z852))&gt;=$O$6,(DATE(YEAR(Z852),MONTH(Z852),DAY(Z852))&lt;=$O$3)),1,
IF(AND($Y$2&lt;&gt;0,$Z$2&lt;&gt;0,DATE(YEAR(Z852),MONTH(Z852),DAY(Z852))&gt;=$Y$2,(DATE(YEAR(Z852),MONTH(Z852),DAY(Z852))&lt;=$Z$2)),1,0)),
IF(AND($Y$2=0,$Z$2=0,DATE(YEAR(Z852),MONTH(Z852),DAY(Z852))&gt;=$O$6,(DATE(YEAR(Z852),MONTH(Z852),DAY(Z852))&lt;=$O$3),INDEX(Projects!$A$1:$O$1000,MATCH(Y852,Projects!$A$1:$A$1000,0),MATCH("Groupe",Projects!$A$1:$O$1,0))=$A$2),1,
IF(AND($Y$2&lt;&gt;0,$Z$2&lt;&gt;0,DATE(YEAR(Z852),MONTH(Z852),DAY(Z852))&gt;=$Y$2,(DATE(YEAR(Z852),MONTH(Z852),DAY(Z852))&lt;=$Z$2),INDEX(Projects!$A$1:$O$1000,MATCH(Y852,Projects!$A$1:$A$1000,0),MATCH("Groupe",Projects!$A$1:$O$1,0))=$A$2),1,0)))</f>
      </c>
      <c r="AB852" s="47" t="str">
        <f>IF(AA852&lt;&gt;0,SUM($AA$4:AA852),0)</f>
      </c>
      <c r="AC852" s="1"/>
      <c r="AD852" s="17"/>
      <c r="AF852" t="str">
        <f>Projects!A850</f>
      </c>
      <c r="AG852" s="1" t="str">
        <f>Projects!D850</f>
      </c>
      <c r="AH852" s="47" t="str">
        <f>IF($A$2="Tous",
IF(AND($AF$2=0,$AG$2=0,DATE(YEAR(AG852),MONTH(AG852),DAY(AG852))&gt;=$O$6,(DATE(YEAR(AG852),MONTH(AG852),DAY(AG852))&lt;=$O$3)),1,
IF(AND($AF$2&lt;&gt;0,$AG$2&lt;&gt;0,DATE(YEAR(AG852),MONTH(AG852),DAY(AG852))&gt;=$AF$2,(DATE(YEAR(AG852),MONTH(AG852),DAY(AG852))&lt;=$AG$2)),1,0)),
IF(AND($AF$2=0,$AG$2=0,DATE(YEAR(AG852),MONTH(AG852),DAY(AG852))&gt;=$O$6,(DATE(YEAR(AG852),MONTH(AG852),DAY(AG852))&lt;=$O$3),INDEX(Projects!$A$1:$O$1000,MATCH(AF852,Projects!$A$1:$A$1000,0),MATCH("Groupe",Projects!$A$1:$O$1,0))=$A$2),1,
IF(AND($AF$2&lt;&gt;0,$AG$2&lt;&gt;0,DATE(YEAR(AG852),MONTH(AG852),DAY(AG852))&gt;=$AF$2,(DATE(YEAR(AG852),MONTH(AG852),DAY(AG852))&lt;=$AG$2),INDEX(Projects!$A$1:$O$1000,MATCH(AF852,Projects!$A$1:$A$1000,0),MATCH("Groupe",Projects!$A$1:$O$1,0))=$A$2),1,0)))</f>
      </c>
      <c r="AI852" s="47" t="str">
        <f>IF(AH852&lt;&gt;0,SUM($AH$4:AH852),0)</f>
      </c>
      <c r="AJ852" s="1"/>
      <c r="AK852" s="17"/>
      <c r="AM852" t="str">
        <f>Potentials!A850</f>
      </c>
      <c r="AN852" s="1" t="str">
        <f>Potentials!L850</f>
      </c>
      <c r="AO852" s="47" t="str">
        <f>IF(INDEX(Potentials!$A$1:$O$1000,MATCH(R852,Potentials!$A$1:$A$1000,0),MATCH("Origine setup",Potentials!$A$1:$O$1,0))&lt;&gt;"",0,
IF($A$2="Tous",
IF(AND($AM$2=0,$AN$2=0,DATE(YEAR(AN852),MONTH(AN852),DAY(AN852))&gt;=$O$6,(DATE(YEAR(AN852),MONTH(AN852),DAY(AN852))&lt;=$O$3),INDEX(Potentials!$A$1:$O$10000,MATCH(AM852,Potentials!$A$1:$A$1000,0),MATCH("Statut",Potentials!$A$1:$O$1,0))="9 -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IF(AND($AM$2&lt;&gt;0,$AN$2&lt;&gt;0,DATE(YEAR(AN852),MONTH(AN852),DAY(AN852))&gt;=$AM$2,(DATE(YEAR(AN852),MONTH(AN852),DAY(AN852))&lt;=$AN$2),INDEX(Potentials!$A$1:$O$10000,MATCH(AM852,Potentials!$A$1:$A$1000,0),MATCH("Statut",Potentials!$A$1:$O$1,0))="9 - Perdu"),1,0)),
IF(AND($AM$2=0,$AN$2=0,DATE(YEAR(AN852),MONTH(AN852),DAY(AN852))&gt;=$O$6,(DATE(YEAR(AN852),MONTH(AN852),DAY(AN852))&lt;=$O$3),INDEX(Potentials!$A$1:$O$1000,MATCH(AM852,Potentials!$A$1:$A$1000,0),MATCH("Groupe",Potentials!$A$1:$O$1,0))=$A$2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,MATCH(AM852,Potentials!$A$1:$A$1000,0),MATCH("Groupe",Potentials!$A$1:$O$1,0))=$A$2,INDEX(Potentials!$A$1:$O$10000,MATCH(AM852,Potentials!$A$1:$A$1000,0),MATCH("Statut",Potentials!$A$1:$O$1,0))="9 - Perdu"),1,0))))</f>
      </c>
      <c r="AP852" s="47" t="str">
        <f>IF(AO852&lt;&gt;0,SUM($AO$4:AO852),0)</f>
      </c>
      <c r="AQ852" s="1"/>
      <c r="AR852" s="17"/>
      <c r="AT852" t="str">
        <f>IF(COUNTIF($AT$4:AT851,Potentials!B850)&gt;0,"",Potentials!B850)</f>
      </c>
      <c r="AU852" s="2" t="str">
        <f t="array" ref="AU852" aca="1" ca="1">IF($A$2="Tous",SUMPRODUCT((Potentials!$F$2:$F$2000)*(Potentials!$B$2:$B$2000=AT852)*(Potentials!$E$2:$E$2000&lt;&gt;"8 - Gagne")*(Potentials!$E$2:$E$2000&lt;&gt;"9 - Perdu")*(Potentials!$E$2:$E$2000&lt;&gt;"10 - Gele"))
+SUMPRODUCT((Potentials!$F$2:$F$2000=0)*(Potentials!$B$2:$B$2000=AT852)*(Potentials!$D$2:$D$2000)*(Potentials!$E$2:$E$2000&lt;&gt;"8 - Gagne")*(Potentials!$E$2:$E$2000&lt;&gt;"9 - Perdu")*(Potentials!$E$2:$E$2000&lt;&gt;"10 - Gele")),
SUMPRODUCT((Potentials!$F$2:$F$2000)*(Potentials!$B$2:$B$2000=AT852)*(Potentials!$E$2:$E$2000&lt;&gt;"8 - Gagne")*(Potentials!$E$2:$E$2000&lt;&gt;"9 - Perdu")*(Potentials!$E$2:$E$2000&lt;&gt;"10 - Gele")*(Potentials!$O$2:$O$2000=$A$2))
+SUMPRODUCT((Potentials!$F$2:$F$2000=0)*(Potentials!$B$2:$B$2000=AT852)*(Potentials!$D$2:$D$2000)*(Potentials!$E$2:$E$2000&lt;&gt;"8 - Gagne")*(Potentials!$E$2:$E$2000&lt;&gt;"9 - Perdu")*(Potentials!$E$2:$E$2000&lt;&gt;"10 - Gele")*(Potentials!$O$2:$O$2000=$A$2)))</f>
      </c>
      <c r="BA852" t="str">
        <f>Potentials!A850</f>
      </c>
      <c r="BB852" s="2" t="str">
        <f t="array" ref="BB852" aca="1" ca="1">IF($A$2="Tous",SUMPRODUCT((Potentials!$F$2:$F$2000)*(Potentials!$A$2:$A$2000=BA852)*(Potentials!$E$2:$E$2000&lt;&gt;"8 - Gagne")*(Potentials!$E$2:$E$2000&lt;&gt;"9 - Perdu")*(Potentials!$E$2:$E$2000&lt;&gt;"10 - Gele"))
+SUMPRODUCT((Potentials!$F$2:$F$2000=0)*(Potentials!$A$2:$A$2000=BA852)*(Potentials!$D$2:$D$2000)*(Potentials!$E$2:$E$2000&lt;&gt;"8 - Gagne")*(Potentials!$E$2:$E$2000&lt;&gt;"9 - Perdu")*(Potentials!$E$2:$E$2000&lt;&gt;"10 - Gele")),
SUMPRODUCT((Potentials!$F$2:$F$2000)*(Potentials!$A$2:$A$2000=BA852)*(Potentials!$E$2:$E$2000&lt;&gt;"8 - Gagne")*(Potentials!$E$2:$E$2000&lt;&gt;"9 - Perdu")*(Potentials!$E$2:$E$2000&lt;&gt;"10 - Gele")*(Potentials!$O$2:$O$2000=$A$2))
+SUMPRODUCT((Potentials!$F$2:$F$2000=0)*(Potentials!$A$2:$A$2000=BA852)*(Potentials!$D$2:$D$2000)*(Potentials!$E$2:$E$2000&lt;&gt;"8 - Gagne")*(Potentials!$E$2:$E$2000&lt;&gt;"9 - Perdu")*(Potentials!$E$2:$E$2000&lt;&gt;"10 - Gele")*(Potentials!$O$2:$O$2000=$A$2)))</f>
      </c>
    </row>
    <row r="853" spans="1:113">
      <c r="R853" t="str">
        <f>Potentials!A851</f>
      </c>
      <c r="S853" s="1" t="str">
        <f>Potentials!M851</f>
      </c>
      <c r="T853" s="47" t="str">
        <f>IF(INDEX(Potentials!$A$1:$O$1000,MATCH(R853,Potentials!$A$1:$A$1000,0),MATCH("Origine setup",Potentials!$A$1:$O$1,0))&lt;&gt;"",0,
IF($A$2="Tous",
IF(AND($R$2=0,$S$2=0,DATE(YEAR(S853),MONTH(S853),DAY(S853))&gt;=$O$6,(DATE(YEAR(S853),MONTH(S853),DAY(S853))&lt;=$O$3),LEFT(R853,3)="PRA"),1,
IF(AND($R$2&lt;&gt;0,$S$2&lt;&gt;0,DATE(YEAR(S853),MONTH(S853),DAY(S853))&gt;=$R$2,(DATE(YEAR(S853),MONTH(S853),DAY(S853))&lt;=$S$2),LEFT(R853,3)="PRA"),1,0)),
IF(AND($R$2=0,$S$2=0,DATE(YEAR(S853),MONTH(S853),DAY(S853))&gt;=$O$6,(DATE(YEAR(S853),MONTH(S853),DAY(S853))&lt;=$O$3),INDEX(Potentials!$A$1:$O$1000,MATCH(R853,Potentials!$A$1:$A$1000,0),MATCH("Groupe",Potentials!$A$1:$O$1,0))=$A$2,LEFT(R853,3)="PRA"),1,
IF(AND($R$2&lt;&gt;0,$S$2&lt;&gt;0,DATE(YEAR(S853),MONTH(S853),DAY(S853))&gt;=$R$2,(DATE(YEAR(S853),MONTH(S853),DAY(S853))&lt;=$S$2),INDEX(Potentials!$A$1:$O$1000,MATCH(R853,Potentials!$A$1:$A$1000,0),MATCH("Groupe",Potentials!$A$1:$O$1,0))=$A$2,LEFT(R853,3)="PRA"),1,0))))</f>
      </c>
      <c r="U853" s="47" t="str">
        <f>IF(T853&lt;&gt;0,SUM($T$4:T853),0)</f>
      </c>
      <c r="V853" s="1"/>
      <c r="W853" s="17"/>
      <c r="Y853" t="str">
        <f>Projects!A851</f>
      </c>
      <c r="Z853" s="1" t="str">
        <f>Projects!I851</f>
      </c>
      <c r="AA853" s="47" t="str">
        <f>IF($A$2="Tous",
IF(AND($Y$2=0,$Z$2=0,DATE(YEAR(Z853),MONTH(Z853),DAY(Z853))&gt;=$O$6,(DATE(YEAR(Z853),MONTH(Z853),DAY(Z853))&lt;=$O$3)),1,
IF(AND($Y$2&lt;&gt;0,$Z$2&lt;&gt;0,DATE(YEAR(Z853),MONTH(Z853),DAY(Z853))&gt;=$Y$2,(DATE(YEAR(Z853),MONTH(Z853),DAY(Z853))&lt;=$Z$2)),1,0)),
IF(AND($Y$2=0,$Z$2=0,DATE(YEAR(Z853),MONTH(Z853),DAY(Z853))&gt;=$O$6,(DATE(YEAR(Z853),MONTH(Z853),DAY(Z853))&lt;=$O$3),INDEX(Projects!$A$1:$O$1000,MATCH(Y853,Projects!$A$1:$A$1000,0),MATCH("Groupe",Projects!$A$1:$O$1,0))=$A$2),1,
IF(AND($Y$2&lt;&gt;0,$Z$2&lt;&gt;0,DATE(YEAR(Z853),MONTH(Z853),DAY(Z853))&gt;=$Y$2,(DATE(YEAR(Z853),MONTH(Z853),DAY(Z853))&lt;=$Z$2),INDEX(Projects!$A$1:$O$1000,MATCH(Y853,Projects!$A$1:$A$1000,0),MATCH("Groupe",Projects!$A$1:$O$1,0))=$A$2),1,0)))</f>
      </c>
      <c r="AB853" s="47" t="str">
        <f>IF(AA853&lt;&gt;0,SUM($AA$4:AA853),0)</f>
      </c>
      <c r="AC853" s="1"/>
      <c r="AD853" s="17"/>
      <c r="AF853" t="str">
        <f>Projects!A851</f>
      </c>
      <c r="AG853" s="1" t="str">
        <f>Projects!D851</f>
      </c>
      <c r="AH853" s="47" t="str">
        <f>IF($A$2="Tous",
IF(AND($AF$2=0,$AG$2=0,DATE(YEAR(AG853),MONTH(AG853),DAY(AG853))&gt;=$O$6,(DATE(YEAR(AG853),MONTH(AG853),DAY(AG853))&lt;=$O$3)),1,
IF(AND($AF$2&lt;&gt;0,$AG$2&lt;&gt;0,DATE(YEAR(AG853),MONTH(AG853),DAY(AG853))&gt;=$AF$2,(DATE(YEAR(AG853),MONTH(AG853),DAY(AG853))&lt;=$AG$2)),1,0)),
IF(AND($AF$2=0,$AG$2=0,DATE(YEAR(AG853),MONTH(AG853),DAY(AG853))&gt;=$O$6,(DATE(YEAR(AG853),MONTH(AG853),DAY(AG853))&lt;=$O$3),INDEX(Projects!$A$1:$O$1000,MATCH(AF853,Projects!$A$1:$A$1000,0),MATCH("Groupe",Projects!$A$1:$O$1,0))=$A$2),1,
IF(AND($AF$2&lt;&gt;0,$AG$2&lt;&gt;0,DATE(YEAR(AG853),MONTH(AG853),DAY(AG853))&gt;=$AF$2,(DATE(YEAR(AG853),MONTH(AG853),DAY(AG853))&lt;=$AG$2),INDEX(Projects!$A$1:$O$1000,MATCH(AF853,Projects!$A$1:$A$1000,0),MATCH("Groupe",Projects!$A$1:$O$1,0))=$A$2),1,0)))</f>
      </c>
      <c r="AI853" s="47" t="str">
        <f>IF(AH853&lt;&gt;0,SUM($AH$4:AH853),0)</f>
      </c>
      <c r="AJ853" s="1"/>
      <c r="AK853" s="17"/>
      <c r="AM853" t="str">
        <f>Potentials!A851</f>
      </c>
      <c r="AN853" s="1" t="str">
        <f>Potentials!L851</f>
      </c>
      <c r="AO853" s="47" t="str">
        <f>IF(INDEX(Potentials!$A$1:$O$1000,MATCH(R853,Potentials!$A$1:$A$1000,0),MATCH("Origine setup",Potentials!$A$1:$O$1,0))&lt;&gt;"",0,
IF($A$2="Tous",
IF(AND($AM$2=0,$AN$2=0,DATE(YEAR(AN853),MONTH(AN853),DAY(AN853))&gt;=$O$6,(DATE(YEAR(AN853),MONTH(AN853),DAY(AN853))&lt;=$O$3),INDEX(Potentials!$A$1:$O$10000,MATCH(AM853,Potentials!$A$1:$A$1000,0),MATCH("Statut",Potentials!$A$1:$O$1,0))="9 -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IF(AND($AM$2&lt;&gt;0,$AN$2&lt;&gt;0,DATE(YEAR(AN853),MONTH(AN853),DAY(AN853))&gt;=$AM$2,(DATE(YEAR(AN853),MONTH(AN853),DAY(AN853))&lt;=$AN$2),INDEX(Potentials!$A$1:$O$10000,MATCH(AM853,Potentials!$A$1:$A$1000,0),MATCH("Statut",Potentials!$A$1:$O$1,0))="9 - Perdu"),1,0)),
IF(AND($AM$2=0,$AN$2=0,DATE(YEAR(AN853),MONTH(AN853),DAY(AN853))&gt;=$O$6,(DATE(YEAR(AN853),MONTH(AN853),DAY(AN853))&lt;=$O$3),INDEX(Potentials!$A$1:$O$1000,MATCH(AM853,Potentials!$A$1:$A$1000,0),MATCH("Groupe",Potentials!$A$1:$O$1,0))=$A$2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,MATCH(AM853,Potentials!$A$1:$A$1000,0),MATCH("Groupe",Potentials!$A$1:$O$1,0))=$A$2,INDEX(Potentials!$A$1:$O$10000,MATCH(AM853,Potentials!$A$1:$A$1000,0),MATCH("Statut",Potentials!$A$1:$O$1,0))="9 - Perdu"),1,0))))</f>
      </c>
      <c r="AP853" s="47" t="str">
        <f>IF(AO853&lt;&gt;0,SUM($AO$4:AO853),0)</f>
      </c>
      <c r="AQ853" s="1"/>
      <c r="AR853" s="17"/>
      <c r="AT853" t="str">
        <f>IF(COUNTIF($AT$4:AT852,Potentials!B851)&gt;0,"",Potentials!B851)</f>
      </c>
      <c r="AU853" s="2" t="str">
        <f t="array" ref="AU853" aca="1" ca="1">IF($A$2="Tous",SUMPRODUCT((Potentials!$F$2:$F$2000)*(Potentials!$B$2:$B$2000=AT853)*(Potentials!$E$2:$E$2000&lt;&gt;"8 - Gagne")*(Potentials!$E$2:$E$2000&lt;&gt;"9 - Perdu")*(Potentials!$E$2:$E$2000&lt;&gt;"10 - Gele"))
+SUMPRODUCT((Potentials!$F$2:$F$2000=0)*(Potentials!$B$2:$B$2000=AT853)*(Potentials!$D$2:$D$2000)*(Potentials!$E$2:$E$2000&lt;&gt;"8 - Gagne")*(Potentials!$E$2:$E$2000&lt;&gt;"9 - Perdu")*(Potentials!$E$2:$E$2000&lt;&gt;"10 - Gele")),
SUMPRODUCT((Potentials!$F$2:$F$2000)*(Potentials!$B$2:$B$2000=AT853)*(Potentials!$E$2:$E$2000&lt;&gt;"8 - Gagne")*(Potentials!$E$2:$E$2000&lt;&gt;"9 - Perdu")*(Potentials!$E$2:$E$2000&lt;&gt;"10 - Gele")*(Potentials!$O$2:$O$2000=$A$2))
+SUMPRODUCT((Potentials!$F$2:$F$2000=0)*(Potentials!$B$2:$B$2000=AT853)*(Potentials!$D$2:$D$2000)*(Potentials!$E$2:$E$2000&lt;&gt;"8 - Gagne")*(Potentials!$E$2:$E$2000&lt;&gt;"9 - Perdu")*(Potentials!$E$2:$E$2000&lt;&gt;"10 - Gele")*(Potentials!$O$2:$O$2000=$A$2)))</f>
      </c>
      <c r="BA853" t="str">
        <f>Potentials!A851</f>
      </c>
      <c r="BB853" s="2" t="str">
        <f t="array" ref="BB853" aca="1" ca="1">IF($A$2="Tous",SUMPRODUCT((Potentials!$F$2:$F$2000)*(Potentials!$A$2:$A$2000=BA853)*(Potentials!$E$2:$E$2000&lt;&gt;"8 - Gagne")*(Potentials!$E$2:$E$2000&lt;&gt;"9 - Perdu")*(Potentials!$E$2:$E$2000&lt;&gt;"10 - Gele"))
+SUMPRODUCT((Potentials!$F$2:$F$2000=0)*(Potentials!$A$2:$A$2000=BA853)*(Potentials!$D$2:$D$2000)*(Potentials!$E$2:$E$2000&lt;&gt;"8 - Gagne")*(Potentials!$E$2:$E$2000&lt;&gt;"9 - Perdu")*(Potentials!$E$2:$E$2000&lt;&gt;"10 - Gele")),
SUMPRODUCT((Potentials!$F$2:$F$2000)*(Potentials!$A$2:$A$2000=BA853)*(Potentials!$E$2:$E$2000&lt;&gt;"8 - Gagne")*(Potentials!$E$2:$E$2000&lt;&gt;"9 - Perdu")*(Potentials!$E$2:$E$2000&lt;&gt;"10 - Gele")*(Potentials!$O$2:$O$2000=$A$2))
+SUMPRODUCT((Potentials!$F$2:$F$2000=0)*(Potentials!$A$2:$A$2000=BA853)*(Potentials!$D$2:$D$2000)*(Potentials!$E$2:$E$2000&lt;&gt;"8 - Gagne")*(Potentials!$E$2:$E$2000&lt;&gt;"9 - Perdu")*(Potentials!$E$2:$E$2000&lt;&gt;"10 - Gele")*(Potentials!$O$2:$O$2000=$A$2)))</f>
      </c>
    </row>
    <row r="854" spans="1:113">
      <c r="R854" t="str">
        <f>Potentials!A852</f>
      </c>
      <c r="S854" s="1" t="str">
        <f>Potentials!M852</f>
      </c>
      <c r="T854" s="47" t="str">
        <f>IF(INDEX(Potentials!$A$1:$O$1000,MATCH(R854,Potentials!$A$1:$A$1000,0),MATCH("Origine setup",Potentials!$A$1:$O$1,0))&lt;&gt;"",0,
IF($A$2="Tous",
IF(AND($R$2=0,$S$2=0,DATE(YEAR(S854),MONTH(S854),DAY(S854))&gt;=$O$6,(DATE(YEAR(S854),MONTH(S854),DAY(S854))&lt;=$O$3),LEFT(R854,3)="PRA"),1,
IF(AND($R$2&lt;&gt;0,$S$2&lt;&gt;0,DATE(YEAR(S854),MONTH(S854),DAY(S854))&gt;=$R$2,(DATE(YEAR(S854),MONTH(S854),DAY(S854))&lt;=$S$2),LEFT(R854,3)="PRA"),1,0)),
IF(AND($R$2=0,$S$2=0,DATE(YEAR(S854),MONTH(S854),DAY(S854))&gt;=$O$6,(DATE(YEAR(S854),MONTH(S854),DAY(S854))&lt;=$O$3),INDEX(Potentials!$A$1:$O$1000,MATCH(R854,Potentials!$A$1:$A$1000,0),MATCH("Groupe",Potentials!$A$1:$O$1,0))=$A$2,LEFT(R854,3)="PRA"),1,
IF(AND($R$2&lt;&gt;0,$S$2&lt;&gt;0,DATE(YEAR(S854),MONTH(S854),DAY(S854))&gt;=$R$2,(DATE(YEAR(S854),MONTH(S854),DAY(S854))&lt;=$S$2),INDEX(Potentials!$A$1:$O$1000,MATCH(R854,Potentials!$A$1:$A$1000,0),MATCH("Groupe",Potentials!$A$1:$O$1,0))=$A$2,LEFT(R854,3)="PRA"),1,0))))</f>
      </c>
      <c r="U854" s="47" t="str">
        <f>IF(T854&lt;&gt;0,SUM($T$4:T854),0)</f>
      </c>
      <c r="V854" s="1"/>
      <c r="W854" s="17"/>
      <c r="Y854" t="str">
        <f>Projects!A852</f>
      </c>
      <c r="Z854" s="1" t="str">
        <f>Projects!I852</f>
      </c>
      <c r="AA854" s="47" t="str">
        <f>IF($A$2="Tous",
IF(AND($Y$2=0,$Z$2=0,DATE(YEAR(Z854),MONTH(Z854),DAY(Z854))&gt;=$O$6,(DATE(YEAR(Z854),MONTH(Z854),DAY(Z854))&lt;=$O$3)),1,
IF(AND($Y$2&lt;&gt;0,$Z$2&lt;&gt;0,DATE(YEAR(Z854),MONTH(Z854),DAY(Z854))&gt;=$Y$2,(DATE(YEAR(Z854),MONTH(Z854),DAY(Z854))&lt;=$Z$2)),1,0)),
IF(AND($Y$2=0,$Z$2=0,DATE(YEAR(Z854),MONTH(Z854),DAY(Z854))&gt;=$O$6,(DATE(YEAR(Z854),MONTH(Z854),DAY(Z854))&lt;=$O$3),INDEX(Projects!$A$1:$O$1000,MATCH(Y854,Projects!$A$1:$A$1000,0),MATCH("Groupe",Projects!$A$1:$O$1,0))=$A$2),1,
IF(AND($Y$2&lt;&gt;0,$Z$2&lt;&gt;0,DATE(YEAR(Z854),MONTH(Z854),DAY(Z854))&gt;=$Y$2,(DATE(YEAR(Z854),MONTH(Z854),DAY(Z854))&lt;=$Z$2),INDEX(Projects!$A$1:$O$1000,MATCH(Y854,Projects!$A$1:$A$1000,0),MATCH("Groupe",Projects!$A$1:$O$1,0))=$A$2),1,0)))</f>
      </c>
      <c r="AB854" s="47" t="str">
        <f>IF(AA854&lt;&gt;0,SUM($AA$4:AA854),0)</f>
      </c>
      <c r="AC854" s="1"/>
      <c r="AD854" s="17"/>
      <c r="AF854" t="str">
        <f>Projects!A852</f>
      </c>
      <c r="AG854" s="1" t="str">
        <f>Projects!D852</f>
      </c>
      <c r="AH854" s="47" t="str">
        <f>IF($A$2="Tous",
IF(AND($AF$2=0,$AG$2=0,DATE(YEAR(AG854),MONTH(AG854),DAY(AG854))&gt;=$O$6,(DATE(YEAR(AG854),MONTH(AG854),DAY(AG854))&lt;=$O$3)),1,
IF(AND($AF$2&lt;&gt;0,$AG$2&lt;&gt;0,DATE(YEAR(AG854),MONTH(AG854),DAY(AG854))&gt;=$AF$2,(DATE(YEAR(AG854),MONTH(AG854),DAY(AG854))&lt;=$AG$2)),1,0)),
IF(AND($AF$2=0,$AG$2=0,DATE(YEAR(AG854),MONTH(AG854),DAY(AG854))&gt;=$O$6,(DATE(YEAR(AG854),MONTH(AG854),DAY(AG854))&lt;=$O$3),INDEX(Projects!$A$1:$O$1000,MATCH(AF854,Projects!$A$1:$A$1000,0),MATCH("Groupe",Projects!$A$1:$O$1,0))=$A$2),1,
IF(AND($AF$2&lt;&gt;0,$AG$2&lt;&gt;0,DATE(YEAR(AG854),MONTH(AG854),DAY(AG854))&gt;=$AF$2,(DATE(YEAR(AG854),MONTH(AG854),DAY(AG854))&lt;=$AG$2),INDEX(Projects!$A$1:$O$1000,MATCH(AF854,Projects!$A$1:$A$1000,0),MATCH("Groupe",Projects!$A$1:$O$1,0))=$A$2),1,0)))</f>
      </c>
      <c r="AI854" s="47" t="str">
        <f>IF(AH854&lt;&gt;0,SUM($AH$4:AH854),0)</f>
      </c>
      <c r="AJ854" s="1"/>
      <c r="AK854" s="17"/>
      <c r="AM854" t="str">
        <f>Potentials!A852</f>
      </c>
      <c r="AN854" s="1" t="str">
        <f>Potentials!L852</f>
      </c>
      <c r="AO854" s="47" t="str">
        <f>IF(INDEX(Potentials!$A$1:$O$1000,MATCH(R854,Potentials!$A$1:$A$1000,0),MATCH("Origine setup",Potentials!$A$1:$O$1,0))&lt;&gt;"",0,
IF($A$2="Tous",
IF(AND($AM$2=0,$AN$2=0,DATE(YEAR(AN854),MONTH(AN854),DAY(AN854))&gt;=$O$6,(DATE(YEAR(AN854),MONTH(AN854),DAY(AN854))&lt;=$O$3),INDEX(Potentials!$A$1:$O$10000,MATCH(AM854,Potentials!$A$1:$A$1000,0),MATCH("Statut",Potentials!$A$1:$O$1,0))="9 -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IF(AND($AM$2&lt;&gt;0,$AN$2&lt;&gt;0,DATE(YEAR(AN854),MONTH(AN854),DAY(AN854))&gt;=$AM$2,(DATE(YEAR(AN854),MONTH(AN854),DAY(AN854))&lt;=$AN$2),INDEX(Potentials!$A$1:$O$10000,MATCH(AM854,Potentials!$A$1:$A$1000,0),MATCH("Statut",Potentials!$A$1:$O$1,0))="9 - Perdu"),1,0)),
IF(AND($AM$2=0,$AN$2=0,DATE(YEAR(AN854),MONTH(AN854),DAY(AN854))&gt;=$O$6,(DATE(YEAR(AN854),MONTH(AN854),DAY(AN854))&lt;=$O$3),INDEX(Potentials!$A$1:$O$1000,MATCH(AM854,Potentials!$A$1:$A$1000,0),MATCH("Groupe",Potentials!$A$1:$O$1,0))=$A$2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,MATCH(AM854,Potentials!$A$1:$A$1000,0),MATCH("Groupe",Potentials!$A$1:$O$1,0))=$A$2,INDEX(Potentials!$A$1:$O$10000,MATCH(AM854,Potentials!$A$1:$A$1000,0),MATCH("Statut",Potentials!$A$1:$O$1,0))="9 - Perdu"),1,0))))</f>
      </c>
      <c r="AP854" s="47" t="str">
        <f>IF(AO854&lt;&gt;0,SUM($AO$4:AO854),0)</f>
      </c>
      <c r="AQ854" s="1"/>
      <c r="AR854" s="17"/>
      <c r="AT854" t="str">
        <f>IF(COUNTIF($AT$4:AT853,Potentials!B852)&gt;0,"",Potentials!B852)</f>
      </c>
      <c r="AU854" s="2" t="str">
        <f t="array" ref="AU854" aca="1" ca="1">IF($A$2="Tous",SUMPRODUCT((Potentials!$F$2:$F$2000)*(Potentials!$B$2:$B$2000=AT854)*(Potentials!$E$2:$E$2000&lt;&gt;"8 - Gagne")*(Potentials!$E$2:$E$2000&lt;&gt;"9 - Perdu")*(Potentials!$E$2:$E$2000&lt;&gt;"10 - Gele"))
+SUMPRODUCT((Potentials!$F$2:$F$2000=0)*(Potentials!$B$2:$B$2000=AT854)*(Potentials!$D$2:$D$2000)*(Potentials!$E$2:$E$2000&lt;&gt;"8 - Gagne")*(Potentials!$E$2:$E$2000&lt;&gt;"9 - Perdu")*(Potentials!$E$2:$E$2000&lt;&gt;"10 - Gele")),
SUMPRODUCT((Potentials!$F$2:$F$2000)*(Potentials!$B$2:$B$2000=AT854)*(Potentials!$E$2:$E$2000&lt;&gt;"8 - Gagne")*(Potentials!$E$2:$E$2000&lt;&gt;"9 - Perdu")*(Potentials!$E$2:$E$2000&lt;&gt;"10 - Gele")*(Potentials!$O$2:$O$2000=$A$2))
+SUMPRODUCT((Potentials!$F$2:$F$2000=0)*(Potentials!$B$2:$B$2000=AT854)*(Potentials!$D$2:$D$2000)*(Potentials!$E$2:$E$2000&lt;&gt;"8 - Gagne")*(Potentials!$E$2:$E$2000&lt;&gt;"9 - Perdu")*(Potentials!$E$2:$E$2000&lt;&gt;"10 - Gele")*(Potentials!$O$2:$O$2000=$A$2)))</f>
      </c>
      <c r="BA854" t="str">
        <f>Potentials!A852</f>
      </c>
      <c r="BB854" s="2" t="str">
        <f t="array" ref="BB854" aca="1" ca="1">IF($A$2="Tous",SUMPRODUCT((Potentials!$F$2:$F$2000)*(Potentials!$A$2:$A$2000=BA854)*(Potentials!$E$2:$E$2000&lt;&gt;"8 - Gagne")*(Potentials!$E$2:$E$2000&lt;&gt;"9 - Perdu")*(Potentials!$E$2:$E$2000&lt;&gt;"10 - Gele"))
+SUMPRODUCT((Potentials!$F$2:$F$2000=0)*(Potentials!$A$2:$A$2000=BA854)*(Potentials!$D$2:$D$2000)*(Potentials!$E$2:$E$2000&lt;&gt;"8 - Gagne")*(Potentials!$E$2:$E$2000&lt;&gt;"9 - Perdu")*(Potentials!$E$2:$E$2000&lt;&gt;"10 - Gele")),
SUMPRODUCT((Potentials!$F$2:$F$2000)*(Potentials!$A$2:$A$2000=BA854)*(Potentials!$E$2:$E$2000&lt;&gt;"8 - Gagne")*(Potentials!$E$2:$E$2000&lt;&gt;"9 - Perdu")*(Potentials!$E$2:$E$2000&lt;&gt;"10 - Gele")*(Potentials!$O$2:$O$2000=$A$2))
+SUMPRODUCT((Potentials!$F$2:$F$2000=0)*(Potentials!$A$2:$A$2000=BA854)*(Potentials!$D$2:$D$2000)*(Potentials!$E$2:$E$2000&lt;&gt;"8 - Gagne")*(Potentials!$E$2:$E$2000&lt;&gt;"9 - Perdu")*(Potentials!$E$2:$E$2000&lt;&gt;"10 - Gele")*(Potentials!$O$2:$O$2000=$A$2)))</f>
      </c>
    </row>
    <row r="855" spans="1:113">
      <c r="R855" t="str">
        <f>Potentials!A853</f>
      </c>
      <c r="S855" s="1" t="str">
        <f>Potentials!M853</f>
      </c>
      <c r="T855" s="47" t="str">
        <f>IF(INDEX(Potentials!$A$1:$O$1000,MATCH(R855,Potentials!$A$1:$A$1000,0),MATCH("Origine setup",Potentials!$A$1:$O$1,0))&lt;&gt;"",0,
IF($A$2="Tous",
IF(AND($R$2=0,$S$2=0,DATE(YEAR(S855),MONTH(S855),DAY(S855))&gt;=$O$6,(DATE(YEAR(S855),MONTH(S855),DAY(S855))&lt;=$O$3),LEFT(R855,3)="PRA"),1,
IF(AND($R$2&lt;&gt;0,$S$2&lt;&gt;0,DATE(YEAR(S855),MONTH(S855),DAY(S855))&gt;=$R$2,(DATE(YEAR(S855),MONTH(S855),DAY(S855))&lt;=$S$2),LEFT(R855,3)="PRA"),1,0)),
IF(AND($R$2=0,$S$2=0,DATE(YEAR(S855),MONTH(S855),DAY(S855))&gt;=$O$6,(DATE(YEAR(S855),MONTH(S855),DAY(S855))&lt;=$O$3),INDEX(Potentials!$A$1:$O$1000,MATCH(R855,Potentials!$A$1:$A$1000,0),MATCH("Groupe",Potentials!$A$1:$O$1,0))=$A$2,LEFT(R855,3)="PRA"),1,
IF(AND($R$2&lt;&gt;0,$S$2&lt;&gt;0,DATE(YEAR(S855),MONTH(S855),DAY(S855))&gt;=$R$2,(DATE(YEAR(S855),MONTH(S855),DAY(S855))&lt;=$S$2),INDEX(Potentials!$A$1:$O$1000,MATCH(R855,Potentials!$A$1:$A$1000,0),MATCH("Groupe",Potentials!$A$1:$O$1,0))=$A$2,LEFT(R855,3)="PRA"),1,0))))</f>
      </c>
      <c r="U855" s="47" t="str">
        <f>IF(T855&lt;&gt;0,SUM($T$4:T855),0)</f>
      </c>
      <c r="V855" s="1"/>
      <c r="W855" s="17"/>
      <c r="Y855" t="str">
        <f>Projects!A853</f>
      </c>
      <c r="Z855" s="1" t="str">
        <f>Projects!I853</f>
      </c>
      <c r="AA855" s="47" t="str">
        <f>IF($A$2="Tous",
IF(AND($Y$2=0,$Z$2=0,DATE(YEAR(Z855),MONTH(Z855),DAY(Z855))&gt;=$O$6,(DATE(YEAR(Z855),MONTH(Z855),DAY(Z855))&lt;=$O$3)),1,
IF(AND($Y$2&lt;&gt;0,$Z$2&lt;&gt;0,DATE(YEAR(Z855),MONTH(Z855),DAY(Z855))&gt;=$Y$2,(DATE(YEAR(Z855),MONTH(Z855),DAY(Z855))&lt;=$Z$2)),1,0)),
IF(AND($Y$2=0,$Z$2=0,DATE(YEAR(Z855),MONTH(Z855),DAY(Z855))&gt;=$O$6,(DATE(YEAR(Z855),MONTH(Z855),DAY(Z855))&lt;=$O$3),INDEX(Projects!$A$1:$O$1000,MATCH(Y855,Projects!$A$1:$A$1000,0),MATCH("Groupe",Projects!$A$1:$O$1,0))=$A$2),1,
IF(AND($Y$2&lt;&gt;0,$Z$2&lt;&gt;0,DATE(YEAR(Z855),MONTH(Z855),DAY(Z855))&gt;=$Y$2,(DATE(YEAR(Z855),MONTH(Z855),DAY(Z855))&lt;=$Z$2),INDEX(Projects!$A$1:$O$1000,MATCH(Y855,Projects!$A$1:$A$1000,0),MATCH("Groupe",Projects!$A$1:$O$1,0))=$A$2),1,0)))</f>
      </c>
      <c r="AB855" s="47" t="str">
        <f>IF(AA855&lt;&gt;0,SUM($AA$4:AA855),0)</f>
      </c>
      <c r="AC855" s="1"/>
      <c r="AD855" s="17"/>
      <c r="AF855" t="str">
        <f>Projects!A853</f>
      </c>
      <c r="AG855" s="1" t="str">
        <f>Projects!D853</f>
      </c>
      <c r="AH855" s="47" t="str">
        <f>IF($A$2="Tous",
IF(AND($AF$2=0,$AG$2=0,DATE(YEAR(AG855),MONTH(AG855),DAY(AG855))&gt;=$O$6,(DATE(YEAR(AG855),MONTH(AG855),DAY(AG855))&lt;=$O$3)),1,
IF(AND($AF$2&lt;&gt;0,$AG$2&lt;&gt;0,DATE(YEAR(AG855),MONTH(AG855),DAY(AG855))&gt;=$AF$2,(DATE(YEAR(AG855),MONTH(AG855),DAY(AG855))&lt;=$AG$2)),1,0)),
IF(AND($AF$2=0,$AG$2=0,DATE(YEAR(AG855),MONTH(AG855),DAY(AG855))&gt;=$O$6,(DATE(YEAR(AG855),MONTH(AG855),DAY(AG855))&lt;=$O$3),INDEX(Projects!$A$1:$O$1000,MATCH(AF855,Projects!$A$1:$A$1000,0),MATCH("Groupe",Projects!$A$1:$O$1,0))=$A$2),1,
IF(AND($AF$2&lt;&gt;0,$AG$2&lt;&gt;0,DATE(YEAR(AG855),MONTH(AG855),DAY(AG855))&gt;=$AF$2,(DATE(YEAR(AG855),MONTH(AG855),DAY(AG855))&lt;=$AG$2),INDEX(Projects!$A$1:$O$1000,MATCH(AF855,Projects!$A$1:$A$1000,0),MATCH("Groupe",Projects!$A$1:$O$1,0))=$A$2),1,0)))</f>
      </c>
      <c r="AI855" s="47" t="str">
        <f>IF(AH855&lt;&gt;0,SUM($AH$4:AH855),0)</f>
      </c>
      <c r="AJ855" s="1"/>
      <c r="AK855" s="17"/>
      <c r="AM855" t="str">
        <f>Potentials!A853</f>
      </c>
      <c r="AN855" s="1" t="str">
        <f>Potentials!L853</f>
      </c>
      <c r="AO855" s="47" t="str">
        <f>IF(INDEX(Potentials!$A$1:$O$1000,MATCH(R855,Potentials!$A$1:$A$1000,0),MATCH("Origine setup",Potentials!$A$1:$O$1,0))&lt;&gt;"",0,
IF($A$2="Tous",
IF(AND($AM$2=0,$AN$2=0,DATE(YEAR(AN855),MONTH(AN855),DAY(AN855))&gt;=$O$6,(DATE(YEAR(AN855),MONTH(AN855),DAY(AN855))&lt;=$O$3),INDEX(Potentials!$A$1:$O$10000,MATCH(AM855,Potentials!$A$1:$A$1000,0),MATCH("Statut",Potentials!$A$1:$O$1,0))="9 -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IF(AND($AM$2&lt;&gt;0,$AN$2&lt;&gt;0,DATE(YEAR(AN855),MONTH(AN855),DAY(AN855))&gt;=$AM$2,(DATE(YEAR(AN855),MONTH(AN855),DAY(AN855))&lt;=$AN$2),INDEX(Potentials!$A$1:$O$10000,MATCH(AM855,Potentials!$A$1:$A$1000,0),MATCH("Statut",Potentials!$A$1:$O$1,0))="9 - Perdu"),1,0)),
IF(AND($AM$2=0,$AN$2=0,DATE(YEAR(AN855),MONTH(AN855),DAY(AN855))&gt;=$O$6,(DATE(YEAR(AN855),MONTH(AN855),DAY(AN855))&lt;=$O$3),INDEX(Potentials!$A$1:$O$1000,MATCH(AM855,Potentials!$A$1:$A$1000,0),MATCH("Groupe",Potentials!$A$1:$O$1,0))=$A$2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,MATCH(AM855,Potentials!$A$1:$A$1000,0),MATCH("Groupe",Potentials!$A$1:$O$1,0))=$A$2,INDEX(Potentials!$A$1:$O$10000,MATCH(AM855,Potentials!$A$1:$A$1000,0),MATCH("Statut",Potentials!$A$1:$O$1,0))="9 - Perdu"),1,0))))</f>
      </c>
      <c r="AP855" s="47" t="str">
        <f>IF(AO855&lt;&gt;0,SUM($AO$4:AO855),0)</f>
      </c>
      <c r="AQ855" s="1"/>
      <c r="AR855" s="17"/>
      <c r="AT855" t="str">
        <f>IF(COUNTIF($AT$4:AT854,Potentials!B853)&gt;0,"",Potentials!B853)</f>
      </c>
      <c r="AU855" s="2" t="str">
        <f t="array" ref="AU855" aca="1" ca="1">IF($A$2="Tous",SUMPRODUCT((Potentials!$F$2:$F$2000)*(Potentials!$B$2:$B$2000=AT855)*(Potentials!$E$2:$E$2000&lt;&gt;"8 - Gagne")*(Potentials!$E$2:$E$2000&lt;&gt;"9 - Perdu")*(Potentials!$E$2:$E$2000&lt;&gt;"10 - Gele"))
+SUMPRODUCT((Potentials!$F$2:$F$2000=0)*(Potentials!$B$2:$B$2000=AT855)*(Potentials!$D$2:$D$2000)*(Potentials!$E$2:$E$2000&lt;&gt;"8 - Gagne")*(Potentials!$E$2:$E$2000&lt;&gt;"9 - Perdu")*(Potentials!$E$2:$E$2000&lt;&gt;"10 - Gele")),
SUMPRODUCT((Potentials!$F$2:$F$2000)*(Potentials!$B$2:$B$2000=AT855)*(Potentials!$E$2:$E$2000&lt;&gt;"8 - Gagne")*(Potentials!$E$2:$E$2000&lt;&gt;"9 - Perdu")*(Potentials!$E$2:$E$2000&lt;&gt;"10 - Gele")*(Potentials!$O$2:$O$2000=$A$2))
+SUMPRODUCT((Potentials!$F$2:$F$2000=0)*(Potentials!$B$2:$B$2000=AT855)*(Potentials!$D$2:$D$2000)*(Potentials!$E$2:$E$2000&lt;&gt;"8 - Gagne")*(Potentials!$E$2:$E$2000&lt;&gt;"9 - Perdu")*(Potentials!$E$2:$E$2000&lt;&gt;"10 - Gele")*(Potentials!$O$2:$O$2000=$A$2)))</f>
      </c>
      <c r="BA855" t="str">
        <f>Potentials!A853</f>
      </c>
      <c r="BB855" s="2" t="str">
        <f t="array" ref="BB855" aca="1" ca="1">IF($A$2="Tous",SUMPRODUCT((Potentials!$F$2:$F$2000)*(Potentials!$A$2:$A$2000=BA855)*(Potentials!$E$2:$E$2000&lt;&gt;"8 - Gagne")*(Potentials!$E$2:$E$2000&lt;&gt;"9 - Perdu")*(Potentials!$E$2:$E$2000&lt;&gt;"10 - Gele"))
+SUMPRODUCT((Potentials!$F$2:$F$2000=0)*(Potentials!$A$2:$A$2000=BA855)*(Potentials!$D$2:$D$2000)*(Potentials!$E$2:$E$2000&lt;&gt;"8 - Gagne")*(Potentials!$E$2:$E$2000&lt;&gt;"9 - Perdu")*(Potentials!$E$2:$E$2000&lt;&gt;"10 - Gele")),
SUMPRODUCT((Potentials!$F$2:$F$2000)*(Potentials!$A$2:$A$2000=BA855)*(Potentials!$E$2:$E$2000&lt;&gt;"8 - Gagne")*(Potentials!$E$2:$E$2000&lt;&gt;"9 - Perdu")*(Potentials!$E$2:$E$2000&lt;&gt;"10 - Gele")*(Potentials!$O$2:$O$2000=$A$2))
+SUMPRODUCT((Potentials!$F$2:$F$2000=0)*(Potentials!$A$2:$A$2000=BA855)*(Potentials!$D$2:$D$2000)*(Potentials!$E$2:$E$2000&lt;&gt;"8 - Gagne")*(Potentials!$E$2:$E$2000&lt;&gt;"9 - Perdu")*(Potentials!$E$2:$E$2000&lt;&gt;"10 - Gele")*(Potentials!$O$2:$O$2000=$A$2)))</f>
      </c>
    </row>
    <row r="856" spans="1:113">
      <c r="R856" t="str">
        <f>Potentials!A854</f>
      </c>
      <c r="S856" s="1" t="str">
        <f>Potentials!M854</f>
      </c>
      <c r="T856" s="47" t="str">
        <f>IF(INDEX(Potentials!$A$1:$O$1000,MATCH(R856,Potentials!$A$1:$A$1000,0),MATCH("Origine setup",Potentials!$A$1:$O$1,0))&lt;&gt;"",0,
IF($A$2="Tous",
IF(AND($R$2=0,$S$2=0,DATE(YEAR(S856),MONTH(S856),DAY(S856))&gt;=$O$6,(DATE(YEAR(S856),MONTH(S856),DAY(S856))&lt;=$O$3),LEFT(R856,3)="PRA"),1,
IF(AND($R$2&lt;&gt;0,$S$2&lt;&gt;0,DATE(YEAR(S856),MONTH(S856),DAY(S856))&gt;=$R$2,(DATE(YEAR(S856),MONTH(S856),DAY(S856))&lt;=$S$2),LEFT(R856,3)="PRA"),1,0)),
IF(AND($R$2=0,$S$2=0,DATE(YEAR(S856),MONTH(S856),DAY(S856))&gt;=$O$6,(DATE(YEAR(S856),MONTH(S856),DAY(S856))&lt;=$O$3),INDEX(Potentials!$A$1:$O$1000,MATCH(R856,Potentials!$A$1:$A$1000,0),MATCH("Groupe",Potentials!$A$1:$O$1,0))=$A$2,LEFT(R856,3)="PRA"),1,
IF(AND($R$2&lt;&gt;0,$S$2&lt;&gt;0,DATE(YEAR(S856),MONTH(S856),DAY(S856))&gt;=$R$2,(DATE(YEAR(S856),MONTH(S856),DAY(S856))&lt;=$S$2),INDEX(Potentials!$A$1:$O$1000,MATCH(R856,Potentials!$A$1:$A$1000,0),MATCH("Groupe",Potentials!$A$1:$O$1,0))=$A$2,LEFT(R856,3)="PRA"),1,0))))</f>
      </c>
      <c r="U856" s="47" t="str">
        <f>IF(T856&lt;&gt;0,SUM($T$4:T856),0)</f>
      </c>
      <c r="V856" s="1"/>
      <c r="W856" s="17"/>
      <c r="Y856" t="str">
        <f>Projects!A854</f>
      </c>
      <c r="Z856" s="1" t="str">
        <f>Projects!I854</f>
      </c>
      <c r="AA856" s="47" t="str">
        <f>IF($A$2="Tous",
IF(AND($Y$2=0,$Z$2=0,DATE(YEAR(Z856),MONTH(Z856),DAY(Z856))&gt;=$O$6,(DATE(YEAR(Z856),MONTH(Z856),DAY(Z856))&lt;=$O$3)),1,
IF(AND($Y$2&lt;&gt;0,$Z$2&lt;&gt;0,DATE(YEAR(Z856),MONTH(Z856),DAY(Z856))&gt;=$Y$2,(DATE(YEAR(Z856),MONTH(Z856),DAY(Z856))&lt;=$Z$2)),1,0)),
IF(AND($Y$2=0,$Z$2=0,DATE(YEAR(Z856),MONTH(Z856),DAY(Z856))&gt;=$O$6,(DATE(YEAR(Z856),MONTH(Z856),DAY(Z856))&lt;=$O$3),INDEX(Projects!$A$1:$O$1000,MATCH(Y856,Projects!$A$1:$A$1000,0),MATCH("Groupe",Projects!$A$1:$O$1,0))=$A$2),1,
IF(AND($Y$2&lt;&gt;0,$Z$2&lt;&gt;0,DATE(YEAR(Z856),MONTH(Z856),DAY(Z856))&gt;=$Y$2,(DATE(YEAR(Z856),MONTH(Z856),DAY(Z856))&lt;=$Z$2),INDEX(Projects!$A$1:$O$1000,MATCH(Y856,Projects!$A$1:$A$1000,0),MATCH("Groupe",Projects!$A$1:$O$1,0))=$A$2),1,0)))</f>
      </c>
      <c r="AB856" s="47" t="str">
        <f>IF(AA856&lt;&gt;0,SUM($AA$4:AA856),0)</f>
      </c>
      <c r="AC856" s="1"/>
      <c r="AD856" s="17"/>
      <c r="AF856" t="str">
        <f>Projects!A854</f>
      </c>
      <c r="AG856" s="1" t="str">
        <f>Projects!D854</f>
      </c>
      <c r="AH856" s="47" t="str">
        <f>IF($A$2="Tous",
IF(AND($AF$2=0,$AG$2=0,DATE(YEAR(AG856),MONTH(AG856),DAY(AG856))&gt;=$O$6,(DATE(YEAR(AG856),MONTH(AG856),DAY(AG856))&lt;=$O$3)),1,
IF(AND($AF$2&lt;&gt;0,$AG$2&lt;&gt;0,DATE(YEAR(AG856),MONTH(AG856),DAY(AG856))&gt;=$AF$2,(DATE(YEAR(AG856),MONTH(AG856),DAY(AG856))&lt;=$AG$2)),1,0)),
IF(AND($AF$2=0,$AG$2=0,DATE(YEAR(AG856),MONTH(AG856),DAY(AG856))&gt;=$O$6,(DATE(YEAR(AG856),MONTH(AG856),DAY(AG856))&lt;=$O$3),INDEX(Projects!$A$1:$O$1000,MATCH(AF856,Projects!$A$1:$A$1000,0),MATCH("Groupe",Projects!$A$1:$O$1,0))=$A$2),1,
IF(AND($AF$2&lt;&gt;0,$AG$2&lt;&gt;0,DATE(YEAR(AG856),MONTH(AG856),DAY(AG856))&gt;=$AF$2,(DATE(YEAR(AG856),MONTH(AG856),DAY(AG856))&lt;=$AG$2),INDEX(Projects!$A$1:$O$1000,MATCH(AF856,Projects!$A$1:$A$1000,0),MATCH("Groupe",Projects!$A$1:$O$1,0))=$A$2),1,0)))</f>
      </c>
      <c r="AI856" s="47" t="str">
        <f>IF(AH856&lt;&gt;0,SUM($AH$4:AH856),0)</f>
      </c>
      <c r="AJ856" s="1"/>
      <c r="AK856" s="17"/>
      <c r="AM856" t="str">
        <f>Potentials!A854</f>
      </c>
      <c r="AN856" s="1" t="str">
        <f>Potentials!L854</f>
      </c>
      <c r="AO856" s="47" t="str">
        <f>IF(INDEX(Potentials!$A$1:$O$1000,MATCH(R856,Potentials!$A$1:$A$1000,0),MATCH("Origine setup",Potentials!$A$1:$O$1,0))&lt;&gt;"",0,
IF($A$2="Tous",
IF(AND($AM$2=0,$AN$2=0,DATE(YEAR(AN856),MONTH(AN856),DAY(AN856))&gt;=$O$6,(DATE(YEAR(AN856),MONTH(AN856),DAY(AN856))&lt;=$O$3),INDEX(Potentials!$A$1:$O$10000,MATCH(AM856,Potentials!$A$1:$A$1000,0),MATCH("Statut",Potentials!$A$1:$O$1,0))="9 -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IF(AND($AM$2&lt;&gt;0,$AN$2&lt;&gt;0,DATE(YEAR(AN856),MONTH(AN856),DAY(AN856))&gt;=$AM$2,(DATE(YEAR(AN856),MONTH(AN856),DAY(AN856))&lt;=$AN$2),INDEX(Potentials!$A$1:$O$10000,MATCH(AM856,Potentials!$A$1:$A$1000,0),MATCH("Statut",Potentials!$A$1:$O$1,0))="9 - Perdu"),1,0)),
IF(AND($AM$2=0,$AN$2=0,DATE(YEAR(AN856),MONTH(AN856),DAY(AN856))&gt;=$O$6,(DATE(YEAR(AN856),MONTH(AN856),DAY(AN856))&lt;=$O$3),INDEX(Potentials!$A$1:$O$1000,MATCH(AM856,Potentials!$A$1:$A$1000,0),MATCH("Groupe",Potentials!$A$1:$O$1,0))=$A$2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,MATCH(AM856,Potentials!$A$1:$A$1000,0),MATCH("Groupe",Potentials!$A$1:$O$1,0))=$A$2,INDEX(Potentials!$A$1:$O$10000,MATCH(AM856,Potentials!$A$1:$A$1000,0),MATCH("Statut",Potentials!$A$1:$O$1,0))="9 - Perdu"),1,0))))</f>
      </c>
      <c r="AP856" s="47" t="str">
        <f>IF(AO856&lt;&gt;0,SUM($AO$4:AO856),0)</f>
      </c>
      <c r="AQ856" s="1"/>
      <c r="AR856" s="17"/>
      <c r="AT856" t="str">
        <f>IF(COUNTIF($AT$4:AT855,Potentials!B854)&gt;0,"",Potentials!B854)</f>
      </c>
      <c r="AU856" s="2" t="str">
        <f t="array" ref="AU856" aca="1" ca="1">IF($A$2="Tous",SUMPRODUCT((Potentials!$F$2:$F$2000)*(Potentials!$B$2:$B$2000=AT856)*(Potentials!$E$2:$E$2000&lt;&gt;"8 - Gagne")*(Potentials!$E$2:$E$2000&lt;&gt;"9 - Perdu")*(Potentials!$E$2:$E$2000&lt;&gt;"10 - Gele"))
+SUMPRODUCT((Potentials!$F$2:$F$2000=0)*(Potentials!$B$2:$B$2000=AT856)*(Potentials!$D$2:$D$2000)*(Potentials!$E$2:$E$2000&lt;&gt;"8 - Gagne")*(Potentials!$E$2:$E$2000&lt;&gt;"9 - Perdu")*(Potentials!$E$2:$E$2000&lt;&gt;"10 - Gele")),
SUMPRODUCT((Potentials!$F$2:$F$2000)*(Potentials!$B$2:$B$2000=AT856)*(Potentials!$E$2:$E$2000&lt;&gt;"8 - Gagne")*(Potentials!$E$2:$E$2000&lt;&gt;"9 - Perdu")*(Potentials!$E$2:$E$2000&lt;&gt;"10 - Gele")*(Potentials!$O$2:$O$2000=$A$2))
+SUMPRODUCT((Potentials!$F$2:$F$2000=0)*(Potentials!$B$2:$B$2000=AT856)*(Potentials!$D$2:$D$2000)*(Potentials!$E$2:$E$2000&lt;&gt;"8 - Gagne")*(Potentials!$E$2:$E$2000&lt;&gt;"9 - Perdu")*(Potentials!$E$2:$E$2000&lt;&gt;"10 - Gele")*(Potentials!$O$2:$O$2000=$A$2)))</f>
      </c>
      <c r="BA856" t="str">
        <f>Potentials!A854</f>
      </c>
      <c r="BB856" s="2" t="str">
        <f t="array" ref="BB856" aca="1" ca="1">IF($A$2="Tous",SUMPRODUCT((Potentials!$F$2:$F$2000)*(Potentials!$A$2:$A$2000=BA856)*(Potentials!$E$2:$E$2000&lt;&gt;"8 - Gagne")*(Potentials!$E$2:$E$2000&lt;&gt;"9 - Perdu")*(Potentials!$E$2:$E$2000&lt;&gt;"10 - Gele"))
+SUMPRODUCT((Potentials!$F$2:$F$2000=0)*(Potentials!$A$2:$A$2000=BA856)*(Potentials!$D$2:$D$2000)*(Potentials!$E$2:$E$2000&lt;&gt;"8 - Gagne")*(Potentials!$E$2:$E$2000&lt;&gt;"9 - Perdu")*(Potentials!$E$2:$E$2000&lt;&gt;"10 - Gele")),
SUMPRODUCT((Potentials!$F$2:$F$2000)*(Potentials!$A$2:$A$2000=BA856)*(Potentials!$E$2:$E$2000&lt;&gt;"8 - Gagne")*(Potentials!$E$2:$E$2000&lt;&gt;"9 - Perdu")*(Potentials!$E$2:$E$2000&lt;&gt;"10 - Gele")*(Potentials!$O$2:$O$2000=$A$2))
+SUMPRODUCT((Potentials!$F$2:$F$2000=0)*(Potentials!$A$2:$A$2000=BA856)*(Potentials!$D$2:$D$2000)*(Potentials!$E$2:$E$2000&lt;&gt;"8 - Gagne")*(Potentials!$E$2:$E$2000&lt;&gt;"9 - Perdu")*(Potentials!$E$2:$E$2000&lt;&gt;"10 - Gele")*(Potentials!$O$2:$O$2000=$A$2)))</f>
      </c>
    </row>
    <row r="857" spans="1:113">
      <c r="R857" t="str">
        <f>Potentials!A855</f>
      </c>
      <c r="S857" s="1" t="str">
        <f>Potentials!M855</f>
      </c>
      <c r="T857" s="47" t="str">
        <f>IF(INDEX(Potentials!$A$1:$O$1000,MATCH(R857,Potentials!$A$1:$A$1000,0),MATCH("Origine setup",Potentials!$A$1:$O$1,0))&lt;&gt;"",0,
IF($A$2="Tous",
IF(AND($R$2=0,$S$2=0,DATE(YEAR(S857),MONTH(S857),DAY(S857))&gt;=$O$6,(DATE(YEAR(S857),MONTH(S857),DAY(S857))&lt;=$O$3),LEFT(R857,3)="PRA"),1,
IF(AND($R$2&lt;&gt;0,$S$2&lt;&gt;0,DATE(YEAR(S857),MONTH(S857),DAY(S857))&gt;=$R$2,(DATE(YEAR(S857),MONTH(S857),DAY(S857))&lt;=$S$2),LEFT(R857,3)="PRA"),1,0)),
IF(AND($R$2=0,$S$2=0,DATE(YEAR(S857),MONTH(S857),DAY(S857))&gt;=$O$6,(DATE(YEAR(S857),MONTH(S857),DAY(S857))&lt;=$O$3),INDEX(Potentials!$A$1:$O$1000,MATCH(R857,Potentials!$A$1:$A$1000,0),MATCH("Groupe",Potentials!$A$1:$O$1,0))=$A$2,LEFT(R857,3)="PRA"),1,
IF(AND($R$2&lt;&gt;0,$S$2&lt;&gt;0,DATE(YEAR(S857),MONTH(S857),DAY(S857))&gt;=$R$2,(DATE(YEAR(S857),MONTH(S857),DAY(S857))&lt;=$S$2),INDEX(Potentials!$A$1:$O$1000,MATCH(R857,Potentials!$A$1:$A$1000,0),MATCH("Groupe",Potentials!$A$1:$O$1,0))=$A$2,LEFT(R857,3)="PRA"),1,0))))</f>
      </c>
      <c r="U857" s="47" t="str">
        <f>IF(T857&lt;&gt;0,SUM($T$4:T857),0)</f>
      </c>
      <c r="V857" s="1"/>
      <c r="W857" s="17"/>
      <c r="Y857" t="str">
        <f>Projects!A855</f>
      </c>
      <c r="Z857" s="1" t="str">
        <f>Projects!I855</f>
      </c>
      <c r="AA857" s="47" t="str">
        <f>IF($A$2="Tous",
IF(AND($Y$2=0,$Z$2=0,DATE(YEAR(Z857),MONTH(Z857),DAY(Z857))&gt;=$O$6,(DATE(YEAR(Z857),MONTH(Z857),DAY(Z857))&lt;=$O$3)),1,
IF(AND($Y$2&lt;&gt;0,$Z$2&lt;&gt;0,DATE(YEAR(Z857),MONTH(Z857),DAY(Z857))&gt;=$Y$2,(DATE(YEAR(Z857),MONTH(Z857),DAY(Z857))&lt;=$Z$2)),1,0)),
IF(AND($Y$2=0,$Z$2=0,DATE(YEAR(Z857),MONTH(Z857),DAY(Z857))&gt;=$O$6,(DATE(YEAR(Z857),MONTH(Z857),DAY(Z857))&lt;=$O$3),INDEX(Projects!$A$1:$O$1000,MATCH(Y857,Projects!$A$1:$A$1000,0),MATCH("Groupe",Projects!$A$1:$O$1,0))=$A$2),1,
IF(AND($Y$2&lt;&gt;0,$Z$2&lt;&gt;0,DATE(YEAR(Z857),MONTH(Z857),DAY(Z857))&gt;=$Y$2,(DATE(YEAR(Z857),MONTH(Z857),DAY(Z857))&lt;=$Z$2),INDEX(Projects!$A$1:$O$1000,MATCH(Y857,Projects!$A$1:$A$1000,0),MATCH("Groupe",Projects!$A$1:$O$1,0))=$A$2),1,0)))</f>
      </c>
      <c r="AB857" s="47" t="str">
        <f>IF(AA857&lt;&gt;0,SUM($AA$4:AA857),0)</f>
      </c>
      <c r="AC857" s="1"/>
      <c r="AD857" s="17"/>
      <c r="AF857" t="str">
        <f>Projects!A855</f>
      </c>
      <c r="AG857" s="1" t="str">
        <f>Projects!D855</f>
      </c>
      <c r="AH857" s="47" t="str">
        <f>IF($A$2="Tous",
IF(AND($AF$2=0,$AG$2=0,DATE(YEAR(AG857),MONTH(AG857),DAY(AG857))&gt;=$O$6,(DATE(YEAR(AG857),MONTH(AG857),DAY(AG857))&lt;=$O$3)),1,
IF(AND($AF$2&lt;&gt;0,$AG$2&lt;&gt;0,DATE(YEAR(AG857),MONTH(AG857),DAY(AG857))&gt;=$AF$2,(DATE(YEAR(AG857),MONTH(AG857),DAY(AG857))&lt;=$AG$2)),1,0)),
IF(AND($AF$2=0,$AG$2=0,DATE(YEAR(AG857),MONTH(AG857),DAY(AG857))&gt;=$O$6,(DATE(YEAR(AG857),MONTH(AG857),DAY(AG857))&lt;=$O$3),INDEX(Projects!$A$1:$O$1000,MATCH(AF857,Projects!$A$1:$A$1000,0),MATCH("Groupe",Projects!$A$1:$O$1,0))=$A$2),1,
IF(AND($AF$2&lt;&gt;0,$AG$2&lt;&gt;0,DATE(YEAR(AG857),MONTH(AG857),DAY(AG857))&gt;=$AF$2,(DATE(YEAR(AG857),MONTH(AG857),DAY(AG857))&lt;=$AG$2),INDEX(Projects!$A$1:$O$1000,MATCH(AF857,Projects!$A$1:$A$1000,0),MATCH("Groupe",Projects!$A$1:$O$1,0))=$A$2),1,0)))</f>
      </c>
      <c r="AI857" s="47" t="str">
        <f>IF(AH857&lt;&gt;0,SUM($AH$4:AH857),0)</f>
      </c>
      <c r="AJ857" s="1"/>
      <c r="AK857" s="17"/>
      <c r="AM857" t="str">
        <f>Potentials!A855</f>
      </c>
      <c r="AN857" s="1" t="str">
        <f>Potentials!L855</f>
      </c>
      <c r="AO857" s="47" t="str">
        <f>IF(INDEX(Potentials!$A$1:$O$1000,MATCH(R857,Potentials!$A$1:$A$1000,0),MATCH("Origine setup",Potentials!$A$1:$O$1,0))&lt;&gt;"",0,
IF($A$2="Tous",
IF(AND($AM$2=0,$AN$2=0,DATE(YEAR(AN857),MONTH(AN857),DAY(AN857))&gt;=$O$6,(DATE(YEAR(AN857),MONTH(AN857),DAY(AN857))&lt;=$O$3),INDEX(Potentials!$A$1:$O$10000,MATCH(AM857,Potentials!$A$1:$A$1000,0),MATCH("Statut",Potentials!$A$1:$O$1,0))="9 -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IF(AND($AM$2&lt;&gt;0,$AN$2&lt;&gt;0,DATE(YEAR(AN857),MONTH(AN857),DAY(AN857))&gt;=$AM$2,(DATE(YEAR(AN857),MONTH(AN857),DAY(AN857))&lt;=$AN$2),INDEX(Potentials!$A$1:$O$10000,MATCH(AM857,Potentials!$A$1:$A$1000,0),MATCH("Statut",Potentials!$A$1:$O$1,0))="9 - Perdu"),1,0)),
IF(AND($AM$2=0,$AN$2=0,DATE(YEAR(AN857),MONTH(AN857),DAY(AN857))&gt;=$O$6,(DATE(YEAR(AN857),MONTH(AN857),DAY(AN857))&lt;=$O$3),INDEX(Potentials!$A$1:$O$1000,MATCH(AM857,Potentials!$A$1:$A$1000,0),MATCH("Groupe",Potentials!$A$1:$O$1,0))=$A$2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,MATCH(AM857,Potentials!$A$1:$A$1000,0),MATCH("Groupe",Potentials!$A$1:$O$1,0))=$A$2,INDEX(Potentials!$A$1:$O$10000,MATCH(AM857,Potentials!$A$1:$A$1000,0),MATCH("Statut",Potentials!$A$1:$O$1,0))="9 - Perdu"),1,0))))</f>
      </c>
      <c r="AP857" s="47" t="str">
        <f>IF(AO857&lt;&gt;0,SUM($AO$4:AO857),0)</f>
      </c>
      <c r="AQ857" s="1"/>
      <c r="AR857" s="17"/>
      <c r="AT857" t="str">
        <f>IF(COUNTIF($AT$4:AT856,Potentials!B855)&gt;0,"",Potentials!B855)</f>
      </c>
      <c r="AU857" s="2" t="str">
        <f t="array" ref="AU857" aca="1" ca="1">IF($A$2="Tous",SUMPRODUCT((Potentials!$F$2:$F$2000)*(Potentials!$B$2:$B$2000=AT857)*(Potentials!$E$2:$E$2000&lt;&gt;"8 - Gagne")*(Potentials!$E$2:$E$2000&lt;&gt;"9 - Perdu")*(Potentials!$E$2:$E$2000&lt;&gt;"10 - Gele"))
+SUMPRODUCT((Potentials!$F$2:$F$2000=0)*(Potentials!$B$2:$B$2000=AT857)*(Potentials!$D$2:$D$2000)*(Potentials!$E$2:$E$2000&lt;&gt;"8 - Gagne")*(Potentials!$E$2:$E$2000&lt;&gt;"9 - Perdu")*(Potentials!$E$2:$E$2000&lt;&gt;"10 - Gele")),
SUMPRODUCT((Potentials!$F$2:$F$2000)*(Potentials!$B$2:$B$2000=AT857)*(Potentials!$E$2:$E$2000&lt;&gt;"8 - Gagne")*(Potentials!$E$2:$E$2000&lt;&gt;"9 - Perdu")*(Potentials!$E$2:$E$2000&lt;&gt;"10 - Gele")*(Potentials!$O$2:$O$2000=$A$2))
+SUMPRODUCT((Potentials!$F$2:$F$2000=0)*(Potentials!$B$2:$B$2000=AT857)*(Potentials!$D$2:$D$2000)*(Potentials!$E$2:$E$2000&lt;&gt;"8 - Gagne")*(Potentials!$E$2:$E$2000&lt;&gt;"9 - Perdu")*(Potentials!$E$2:$E$2000&lt;&gt;"10 - Gele")*(Potentials!$O$2:$O$2000=$A$2)))</f>
      </c>
      <c r="BA857" t="str">
        <f>Potentials!A855</f>
      </c>
      <c r="BB857" s="2" t="str">
        <f t="array" ref="BB857" aca="1" ca="1">IF($A$2="Tous",SUMPRODUCT((Potentials!$F$2:$F$2000)*(Potentials!$A$2:$A$2000=BA857)*(Potentials!$E$2:$E$2000&lt;&gt;"8 - Gagne")*(Potentials!$E$2:$E$2000&lt;&gt;"9 - Perdu")*(Potentials!$E$2:$E$2000&lt;&gt;"10 - Gele"))
+SUMPRODUCT((Potentials!$F$2:$F$2000=0)*(Potentials!$A$2:$A$2000=BA857)*(Potentials!$D$2:$D$2000)*(Potentials!$E$2:$E$2000&lt;&gt;"8 - Gagne")*(Potentials!$E$2:$E$2000&lt;&gt;"9 - Perdu")*(Potentials!$E$2:$E$2000&lt;&gt;"10 - Gele")),
SUMPRODUCT((Potentials!$F$2:$F$2000)*(Potentials!$A$2:$A$2000=BA857)*(Potentials!$E$2:$E$2000&lt;&gt;"8 - Gagne")*(Potentials!$E$2:$E$2000&lt;&gt;"9 - Perdu")*(Potentials!$E$2:$E$2000&lt;&gt;"10 - Gele")*(Potentials!$O$2:$O$2000=$A$2))
+SUMPRODUCT((Potentials!$F$2:$F$2000=0)*(Potentials!$A$2:$A$2000=BA857)*(Potentials!$D$2:$D$2000)*(Potentials!$E$2:$E$2000&lt;&gt;"8 - Gagne")*(Potentials!$E$2:$E$2000&lt;&gt;"9 - Perdu")*(Potentials!$E$2:$E$2000&lt;&gt;"10 - Gele")*(Potentials!$O$2:$O$2000=$A$2)))</f>
      </c>
    </row>
    <row r="858" spans="1:113">
      <c r="R858" t="str">
        <f>Potentials!A856</f>
      </c>
      <c r="S858" s="1" t="str">
        <f>Potentials!M856</f>
      </c>
      <c r="T858" s="47" t="str">
        <f>IF(INDEX(Potentials!$A$1:$O$1000,MATCH(R858,Potentials!$A$1:$A$1000,0),MATCH("Origine setup",Potentials!$A$1:$O$1,0))&lt;&gt;"",0,
IF($A$2="Tous",
IF(AND($R$2=0,$S$2=0,DATE(YEAR(S858),MONTH(S858),DAY(S858))&gt;=$O$6,(DATE(YEAR(S858),MONTH(S858),DAY(S858))&lt;=$O$3),LEFT(R858,3)="PRA"),1,
IF(AND($R$2&lt;&gt;0,$S$2&lt;&gt;0,DATE(YEAR(S858),MONTH(S858),DAY(S858))&gt;=$R$2,(DATE(YEAR(S858),MONTH(S858),DAY(S858))&lt;=$S$2),LEFT(R858,3)="PRA"),1,0)),
IF(AND($R$2=0,$S$2=0,DATE(YEAR(S858),MONTH(S858),DAY(S858))&gt;=$O$6,(DATE(YEAR(S858),MONTH(S858),DAY(S858))&lt;=$O$3),INDEX(Potentials!$A$1:$O$1000,MATCH(R858,Potentials!$A$1:$A$1000,0),MATCH("Groupe",Potentials!$A$1:$O$1,0))=$A$2,LEFT(R858,3)="PRA"),1,
IF(AND($R$2&lt;&gt;0,$S$2&lt;&gt;0,DATE(YEAR(S858),MONTH(S858),DAY(S858))&gt;=$R$2,(DATE(YEAR(S858),MONTH(S858),DAY(S858))&lt;=$S$2),INDEX(Potentials!$A$1:$O$1000,MATCH(R858,Potentials!$A$1:$A$1000,0),MATCH("Groupe",Potentials!$A$1:$O$1,0))=$A$2,LEFT(R858,3)="PRA"),1,0))))</f>
      </c>
      <c r="U858" s="47" t="str">
        <f>IF(T858&lt;&gt;0,SUM($T$4:T858),0)</f>
      </c>
      <c r="V858" s="1"/>
      <c r="W858" s="17"/>
      <c r="Y858" t="str">
        <f>Projects!A856</f>
      </c>
      <c r="Z858" s="1" t="str">
        <f>Projects!I856</f>
      </c>
      <c r="AA858" s="47" t="str">
        <f>IF($A$2="Tous",
IF(AND($Y$2=0,$Z$2=0,DATE(YEAR(Z858),MONTH(Z858),DAY(Z858))&gt;=$O$6,(DATE(YEAR(Z858),MONTH(Z858),DAY(Z858))&lt;=$O$3)),1,
IF(AND($Y$2&lt;&gt;0,$Z$2&lt;&gt;0,DATE(YEAR(Z858),MONTH(Z858),DAY(Z858))&gt;=$Y$2,(DATE(YEAR(Z858),MONTH(Z858),DAY(Z858))&lt;=$Z$2)),1,0)),
IF(AND($Y$2=0,$Z$2=0,DATE(YEAR(Z858),MONTH(Z858),DAY(Z858))&gt;=$O$6,(DATE(YEAR(Z858),MONTH(Z858),DAY(Z858))&lt;=$O$3),INDEX(Projects!$A$1:$O$1000,MATCH(Y858,Projects!$A$1:$A$1000,0),MATCH("Groupe",Projects!$A$1:$O$1,0))=$A$2),1,
IF(AND($Y$2&lt;&gt;0,$Z$2&lt;&gt;0,DATE(YEAR(Z858),MONTH(Z858),DAY(Z858))&gt;=$Y$2,(DATE(YEAR(Z858),MONTH(Z858),DAY(Z858))&lt;=$Z$2),INDEX(Projects!$A$1:$O$1000,MATCH(Y858,Projects!$A$1:$A$1000,0),MATCH("Groupe",Projects!$A$1:$O$1,0))=$A$2),1,0)))</f>
      </c>
      <c r="AB858" s="47" t="str">
        <f>IF(AA858&lt;&gt;0,SUM($AA$4:AA858),0)</f>
      </c>
      <c r="AC858" s="1"/>
      <c r="AD858" s="17"/>
      <c r="AF858" t="str">
        <f>Projects!A856</f>
      </c>
      <c r="AG858" s="1" t="str">
        <f>Projects!D856</f>
      </c>
      <c r="AH858" s="47" t="str">
        <f>IF($A$2="Tous",
IF(AND($AF$2=0,$AG$2=0,DATE(YEAR(AG858),MONTH(AG858),DAY(AG858))&gt;=$O$6,(DATE(YEAR(AG858),MONTH(AG858),DAY(AG858))&lt;=$O$3)),1,
IF(AND($AF$2&lt;&gt;0,$AG$2&lt;&gt;0,DATE(YEAR(AG858),MONTH(AG858),DAY(AG858))&gt;=$AF$2,(DATE(YEAR(AG858),MONTH(AG858),DAY(AG858))&lt;=$AG$2)),1,0)),
IF(AND($AF$2=0,$AG$2=0,DATE(YEAR(AG858),MONTH(AG858),DAY(AG858))&gt;=$O$6,(DATE(YEAR(AG858),MONTH(AG858),DAY(AG858))&lt;=$O$3),INDEX(Projects!$A$1:$O$1000,MATCH(AF858,Projects!$A$1:$A$1000,0),MATCH("Groupe",Projects!$A$1:$O$1,0))=$A$2),1,
IF(AND($AF$2&lt;&gt;0,$AG$2&lt;&gt;0,DATE(YEAR(AG858),MONTH(AG858),DAY(AG858))&gt;=$AF$2,(DATE(YEAR(AG858),MONTH(AG858),DAY(AG858))&lt;=$AG$2),INDEX(Projects!$A$1:$O$1000,MATCH(AF858,Projects!$A$1:$A$1000,0),MATCH("Groupe",Projects!$A$1:$O$1,0))=$A$2),1,0)))</f>
      </c>
      <c r="AI858" s="47" t="str">
        <f>IF(AH858&lt;&gt;0,SUM($AH$4:AH858),0)</f>
      </c>
      <c r="AJ858" s="1"/>
      <c r="AK858" s="17"/>
      <c r="AM858" t="str">
        <f>Potentials!A856</f>
      </c>
      <c r="AN858" s="1" t="str">
        <f>Potentials!L856</f>
      </c>
      <c r="AO858" s="47" t="str">
        <f>IF(INDEX(Potentials!$A$1:$O$1000,MATCH(R858,Potentials!$A$1:$A$1000,0),MATCH("Origine setup",Potentials!$A$1:$O$1,0))&lt;&gt;"",0,
IF($A$2="Tous",
IF(AND($AM$2=0,$AN$2=0,DATE(YEAR(AN858),MONTH(AN858),DAY(AN858))&gt;=$O$6,(DATE(YEAR(AN858),MONTH(AN858),DAY(AN858))&lt;=$O$3),INDEX(Potentials!$A$1:$O$10000,MATCH(AM858,Potentials!$A$1:$A$1000,0),MATCH("Statut",Potentials!$A$1:$O$1,0))="9 -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IF(AND($AM$2&lt;&gt;0,$AN$2&lt;&gt;0,DATE(YEAR(AN858),MONTH(AN858),DAY(AN858))&gt;=$AM$2,(DATE(YEAR(AN858),MONTH(AN858),DAY(AN858))&lt;=$AN$2),INDEX(Potentials!$A$1:$O$10000,MATCH(AM858,Potentials!$A$1:$A$1000,0),MATCH("Statut",Potentials!$A$1:$O$1,0))="9 - Perdu"),1,0)),
IF(AND($AM$2=0,$AN$2=0,DATE(YEAR(AN858),MONTH(AN858),DAY(AN858))&gt;=$O$6,(DATE(YEAR(AN858),MONTH(AN858),DAY(AN858))&lt;=$O$3),INDEX(Potentials!$A$1:$O$1000,MATCH(AM858,Potentials!$A$1:$A$1000,0),MATCH("Groupe",Potentials!$A$1:$O$1,0))=$A$2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,MATCH(AM858,Potentials!$A$1:$A$1000,0),MATCH("Groupe",Potentials!$A$1:$O$1,0))=$A$2,INDEX(Potentials!$A$1:$O$10000,MATCH(AM858,Potentials!$A$1:$A$1000,0),MATCH("Statut",Potentials!$A$1:$O$1,0))="9 - Perdu"),1,0))))</f>
      </c>
      <c r="AP858" s="47" t="str">
        <f>IF(AO858&lt;&gt;0,SUM($AO$4:AO858),0)</f>
      </c>
      <c r="AQ858" s="1"/>
      <c r="AR858" s="17"/>
      <c r="AT858" t="str">
        <f>IF(COUNTIF($AT$4:AT857,Potentials!B856)&gt;0,"",Potentials!B856)</f>
      </c>
      <c r="AU858" s="2" t="str">
        <f t="array" ref="AU858" aca="1" ca="1">IF($A$2="Tous",SUMPRODUCT((Potentials!$F$2:$F$2000)*(Potentials!$B$2:$B$2000=AT858)*(Potentials!$E$2:$E$2000&lt;&gt;"8 - Gagne")*(Potentials!$E$2:$E$2000&lt;&gt;"9 - Perdu")*(Potentials!$E$2:$E$2000&lt;&gt;"10 - Gele"))
+SUMPRODUCT((Potentials!$F$2:$F$2000=0)*(Potentials!$B$2:$B$2000=AT858)*(Potentials!$D$2:$D$2000)*(Potentials!$E$2:$E$2000&lt;&gt;"8 - Gagne")*(Potentials!$E$2:$E$2000&lt;&gt;"9 - Perdu")*(Potentials!$E$2:$E$2000&lt;&gt;"10 - Gele")),
SUMPRODUCT((Potentials!$F$2:$F$2000)*(Potentials!$B$2:$B$2000=AT858)*(Potentials!$E$2:$E$2000&lt;&gt;"8 - Gagne")*(Potentials!$E$2:$E$2000&lt;&gt;"9 - Perdu")*(Potentials!$E$2:$E$2000&lt;&gt;"10 - Gele")*(Potentials!$O$2:$O$2000=$A$2))
+SUMPRODUCT((Potentials!$F$2:$F$2000=0)*(Potentials!$B$2:$B$2000=AT858)*(Potentials!$D$2:$D$2000)*(Potentials!$E$2:$E$2000&lt;&gt;"8 - Gagne")*(Potentials!$E$2:$E$2000&lt;&gt;"9 - Perdu")*(Potentials!$E$2:$E$2000&lt;&gt;"10 - Gele")*(Potentials!$O$2:$O$2000=$A$2)))</f>
      </c>
      <c r="BA858" t="str">
        <f>Potentials!A856</f>
      </c>
      <c r="BB858" s="2" t="str">
        <f t="array" ref="BB858" aca="1" ca="1">IF($A$2="Tous",SUMPRODUCT((Potentials!$F$2:$F$2000)*(Potentials!$A$2:$A$2000=BA858)*(Potentials!$E$2:$E$2000&lt;&gt;"8 - Gagne")*(Potentials!$E$2:$E$2000&lt;&gt;"9 - Perdu")*(Potentials!$E$2:$E$2000&lt;&gt;"10 - Gele"))
+SUMPRODUCT((Potentials!$F$2:$F$2000=0)*(Potentials!$A$2:$A$2000=BA858)*(Potentials!$D$2:$D$2000)*(Potentials!$E$2:$E$2000&lt;&gt;"8 - Gagne")*(Potentials!$E$2:$E$2000&lt;&gt;"9 - Perdu")*(Potentials!$E$2:$E$2000&lt;&gt;"10 - Gele")),
SUMPRODUCT((Potentials!$F$2:$F$2000)*(Potentials!$A$2:$A$2000=BA858)*(Potentials!$E$2:$E$2000&lt;&gt;"8 - Gagne")*(Potentials!$E$2:$E$2000&lt;&gt;"9 - Perdu")*(Potentials!$E$2:$E$2000&lt;&gt;"10 - Gele")*(Potentials!$O$2:$O$2000=$A$2))
+SUMPRODUCT((Potentials!$F$2:$F$2000=0)*(Potentials!$A$2:$A$2000=BA858)*(Potentials!$D$2:$D$2000)*(Potentials!$E$2:$E$2000&lt;&gt;"8 - Gagne")*(Potentials!$E$2:$E$2000&lt;&gt;"9 - Perdu")*(Potentials!$E$2:$E$2000&lt;&gt;"10 - Gele")*(Potentials!$O$2:$O$2000=$A$2)))</f>
      </c>
    </row>
    <row r="859" spans="1:113">
      <c r="R859" t="str">
        <f>Potentials!A857</f>
      </c>
      <c r="S859" s="1" t="str">
        <f>Potentials!M857</f>
      </c>
      <c r="T859" s="47" t="str">
        <f>IF(INDEX(Potentials!$A$1:$O$1000,MATCH(R859,Potentials!$A$1:$A$1000,0),MATCH("Origine setup",Potentials!$A$1:$O$1,0))&lt;&gt;"",0,
IF($A$2="Tous",
IF(AND($R$2=0,$S$2=0,DATE(YEAR(S859),MONTH(S859),DAY(S859))&gt;=$O$6,(DATE(YEAR(S859),MONTH(S859),DAY(S859))&lt;=$O$3),LEFT(R859,3)="PRA"),1,
IF(AND($R$2&lt;&gt;0,$S$2&lt;&gt;0,DATE(YEAR(S859),MONTH(S859),DAY(S859))&gt;=$R$2,(DATE(YEAR(S859),MONTH(S859),DAY(S859))&lt;=$S$2),LEFT(R859,3)="PRA"),1,0)),
IF(AND($R$2=0,$S$2=0,DATE(YEAR(S859),MONTH(S859),DAY(S859))&gt;=$O$6,(DATE(YEAR(S859),MONTH(S859),DAY(S859))&lt;=$O$3),INDEX(Potentials!$A$1:$O$1000,MATCH(R859,Potentials!$A$1:$A$1000,0),MATCH("Groupe",Potentials!$A$1:$O$1,0))=$A$2,LEFT(R859,3)="PRA"),1,
IF(AND($R$2&lt;&gt;0,$S$2&lt;&gt;0,DATE(YEAR(S859),MONTH(S859),DAY(S859))&gt;=$R$2,(DATE(YEAR(S859),MONTH(S859),DAY(S859))&lt;=$S$2),INDEX(Potentials!$A$1:$O$1000,MATCH(R859,Potentials!$A$1:$A$1000,0),MATCH("Groupe",Potentials!$A$1:$O$1,0))=$A$2,LEFT(R859,3)="PRA"),1,0))))</f>
      </c>
      <c r="U859" s="47" t="str">
        <f>IF(T859&lt;&gt;0,SUM($T$4:T859),0)</f>
      </c>
      <c r="V859" s="1"/>
      <c r="W859" s="17"/>
      <c r="Y859" t="str">
        <f>Projects!A857</f>
      </c>
      <c r="Z859" s="1" t="str">
        <f>Projects!I857</f>
      </c>
      <c r="AA859" s="47" t="str">
        <f>IF($A$2="Tous",
IF(AND($Y$2=0,$Z$2=0,DATE(YEAR(Z859),MONTH(Z859),DAY(Z859))&gt;=$O$6,(DATE(YEAR(Z859),MONTH(Z859),DAY(Z859))&lt;=$O$3)),1,
IF(AND($Y$2&lt;&gt;0,$Z$2&lt;&gt;0,DATE(YEAR(Z859),MONTH(Z859),DAY(Z859))&gt;=$Y$2,(DATE(YEAR(Z859),MONTH(Z859),DAY(Z859))&lt;=$Z$2)),1,0)),
IF(AND($Y$2=0,$Z$2=0,DATE(YEAR(Z859),MONTH(Z859),DAY(Z859))&gt;=$O$6,(DATE(YEAR(Z859),MONTH(Z859),DAY(Z859))&lt;=$O$3),INDEX(Projects!$A$1:$O$1000,MATCH(Y859,Projects!$A$1:$A$1000,0),MATCH("Groupe",Projects!$A$1:$O$1,0))=$A$2),1,
IF(AND($Y$2&lt;&gt;0,$Z$2&lt;&gt;0,DATE(YEAR(Z859),MONTH(Z859),DAY(Z859))&gt;=$Y$2,(DATE(YEAR(Z859),MONTH(Z859),DAY(Z859))&lt;=$Z$2),INDEX(Projects!$A$1:$O$1000,MATCH(Y859,Projects!$A$1:$A$1000,0),MATCH("Groupe",Projects!$A$1:$O$1,0))=$A$2),1,0)))</f>
      </c>
      <c r="AB859" s="47" t="str">
        <f>IF(AA859&lt;&gt;0,SUM($AA$4:AA859),0)</f>
      </c>
      <c r="AC859" s="1"/>
      <c r="AD859" s="17"/>
      <c r="AF859" t="str">
        <f>Projects!A857</f>
      </c>
      <c r="AG859" s="1" t="str">
        <f>Projects!D857</f>
      </c>
      <c r="AH859" s="47" t="str">
        <f>IF($A$2="Tous",
IF(AND($AF$2=0,$AG$2=0,DATE(YEAR(AG859),MONTH(AG859),DAY(AG859))&gt;=$O$6,(DATE(YEAR(AG859),MONTH(AG859),DAY(AG859))&lt;=$O$3)),1,
IF(AND($AF$2&lt;&gt;0,$AG$2&lt;&gt;0,DATE(YEAR(AG859),MONTH(AG859),DAY(AG859))&gt;=$AF$2,(DATE(YEAR(AG859),MONTH(AG859),DAY(AG859))&lt;=$AG$2)),1,0)),
IF(AND($AF$2=0,$AG$2=0,DATE(YEAR(AG859),MONTH(AG859),DAY(AG859))&gt;=$O$6,(DATE(YEAR(AG859),MONTH(AG859),DAY(AG859))&lt;=$O$3),INDEX(Projects!$A$1:$O$1000,MATCH(AF859,Projects!$A$1:$A$1000,0),MATCH("Groupe",Projects!$A$1:$O$1,0))=$A$2),1,
IF(AND($AF$2&lt;&gt;0,$AG$2&lt;&gt;0,DATE(YEAR(AG859),MONTH(AG859),DAY(AG859))&gt;=$AF$2,(DATE(YEAR(AG859),MONTH(AG859),DAY(AG859))&lt;=$AG$2),INDEX(Projects!$A$1:$O$1000,MATCH(AF859,Projects!$A$1:$A$1000,0),MATCH("Groupe",Projects!$A$1:$O$1,0))=$A$2),1,0)))</f>
      </c>
      <c r="AI859" s="47" t="str">
        <f>IF(AH859&lt;&gt;0,SUM($AH$4:AH859),0)</f>
      </c>
      <c r="AJ859" s="1"/>
      <c r="AK859" s="17"/>
      <c r="AM859" t="str">
        <f>Potentials!A857</f>
      </c>
      <c r="AN859" s="1" t="str">
        <f>Potentials!L857</f>
      </c>
      <c r="AO859" s="47" t="str">
        <f>IF(INDEX(Potentials!$A$1:$O$1000,MATCH(R859,Potentials!$A$1:$A$1000,0),MATCH("Origine setup",Potentials!$A$1:$O$1,0))&lt;&gt;"",0,
IF($A$2="Tous",
IF(AND($AM$2=0,$AN$2=0,DATE(YEAR(AN859),MONTH(AN859),DAY(AN859))&gt;=$O$6,(DATE(YEAR(AN859),MONTH(AN859),DAY(AN859))&lt;=$O$3),INDEX(Potentials!$A$1:$O$10000,MATCH(AM859,Potentials!$A$1:$A$1000,0),MATCH("Statut",Potentials!$A$1:$O$1,0))="9 -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IF(AND($AM$2&lt;&gt;0,$AN$2&lt;&gt;0,DATE(YEAR(AN859),MONTH(AN859),DAY(AN859))&gt;=$AM$2,(DATE(YEAR(AN859),MONTH(AN859),DAY(AN859))&lt;=$AN$2),INDEX(Potentials!$A$1:$O$10000,MATCH(AM859,Potentials!$A$1:$A$1000,0),MATCH("Statut",Potentials!$A$1:$O$1,0))="9 - Perdu"),1,0)),
IF(AND($AM$2=0,$AN$2=0,DATE(YEAR(AN859),MONTH(AN859),DAY(AN859))&gt;=$O$6,(DATE(YEAR(AN859),MONTH(AN859),DAY(AN859))&lt;=$O$3),INDEX(Potentials!$A$1:$O$1000,MATCH(AM859,Potentials!$A$1:$A$1000,0),MATCH("Groupe",Potentials!$A$1:$O$1,0))=$A$2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,MATCH(AM859,Potentials!$A$1:$A$1000,0),MATCH("Groupe",Potentials!$A$1:$O$1,0))=$A$2,INDEX(Potentials!$A$1:$O$10000,MATCH(AM859,Potentials!$A$1:$A$1000,0),MATCH("Statut",Potentials!$A$1:$O$1,0))="9 - Perdu"),1,0))))</f>
      </c>
      <c r="AP859" s="47" t="str">
        <f>IF(AO859&lt;&gt;0,SUM($AO$4:AO859),0)</f>
      </c>
      <c r="AQ859" s="1"/>
      <c r="AR859" s="17"/>
      <c r="AT859" t="str">
        <f>IF(COUNTIF($AT$4:AT858,Potentials!B857)&gt;0,"",Potentials!B857)</f>
      </c>
      <c r="AU859" s="2" t="str">
        <f t="array" ref="AU859" aca="1" ca="1">IF($A$2="Tous",SUMPRODUCT((Potentials!$F$2:$F$2000)*(Potentials!$B$2:$B$2000=AT859)*(Potentials!$E$2:$E$2000&lt;&gt;"8 - Gagne")*(Potentials!$E$2:$E$2000&lt;&gt;"9 - Perdu")*(Potentials!$E$2:$E$2000&lt;&gt;"10 - Gele"))
+SUMPRODUCT((Potentials!$F$2:$F$2000=0)*(Potentials!$B$2:$B$2000=AT859)*(Potentials!$D$2:$D$2000)*(Potentials!$E$2:$E$2000&lt;&gt;"8 - Gagne")*(Potentials!$E$2:$E$2000&lt;&gt;"9 - Perdu")*(Potentials!$E$2:$E$2000&lt;&gt;"10 - Gele")),
SUMPRODUCT((Potentials!$F$2:$F$2000)*(Potentials!$B$2:$B$2000=AT859)*(Potentials!$E$2:$E$2000&lt;&gt;"8 - Gagne")*(Potentials!$E$2:$E$2000&lt;&gt;"9 - Perdu")*(Potentials!$E$2:$E$2000&lt;&gt;"10 - Gele")*(Potentials!$O$2:$O$2000=$A$2))
+SUMPRODUCT((Potentials!$F$2:$F$2000=0)*(Potentials!$B$2:$B$2000=AT859)*(Potentials!$D$2:$D$2000)*(Potentials!$E$2:$E$2000&lt;&gt;"8 - Gagne")*(Potentials!$E$2:$E$2000&lt;&gt;"9 - Perdu")*(Potentials!$E$2:$E$2000&lt;&gt;"10 - Gele")*(Potentials!$O$2:$O$2000=$A$2)))</f>
      </c>
      <c r="BA859" t="str">
        <f>Potentials!A857</f>
      </c>
      <c r="BB859" s="2" t="str">
        <f t="array" ref="BB859" aca="1" ca="1">IF($A$2="Tous",SUMPRODUCT((Potentials!$F$2:$F$2000)*(Potentials!$A$2:$A$2000=BA859)*(Potentials!$E$2:$E$2000&lt;&gt;"8 - Gagne")*(Potentials!$E$2:$E$2000&lt;&gt;"9 - Perdu")*(Potentials!$E$2:$E$2000&lt;&gt;"10 - Gele"))
+SUMPRODUCT((Potentials!$F$2:$F$2000=0)*(Potentials!$A$2:$A$2000=BA859)*(Potentials!$D$2:$D$2000)*(Potentials!$E$2:$E$2000&lt;&gt;"8 - Gagne")*(Potentials!$E$2:$E$2000&lt;&gt;"9 - Perdu")*(Potentials!$E$2:$E$2000&lt;&gt;"10 - Gele")),
SUMPRODUCT((Potentials!$F$2:$F$2000)*(Potentials!$A$2:$A$2000=BA859)*(Potentials!$E$2:$E$2000&lt;&gt;"8 - Gagne")*(Potentials!$E$2:$E$2000&lt;&gt;"9 - Perdu")*(Potentials!$E$2:$E$2000&lt;&gt;"10 - Gele")*(Potentials!$O$2:$O$2000=$A$2))
+SUMPRODUCT((Potentials!$F$2:$F$2000=0)*(Potentials!$A$2:$A$2000=BA859)*(Potentials!$D$2:$D$2000)*(Potentials!$E$2:$E$2000&lt;&gt;"8 - Gagne")*(Potentials!$E$2:$E$2000&lt;&gt;"9 - Perdu")*(Potentials!$E$2:$E$2000&lt;&gt;"10 - Gele")*(Potentials!$O$2:$O$2000=$A$2)))</f>
      </c>
    </row>
    <row r="860" spans="1:113">
      <c r="R860" t="str">
        <f>Potentials!A858</f>
      </c>
      <c r="S860" s="1" t="str">
        <f>Potentials!M858</f>
      </c>
      <c r="T860" s="47" t="str">
        <f>IF(INDEX(Potentials!$A$1:$O$1000,MATCH(R860,Potentials!$A$1:$A$1000,0),MATCH("Origine setup",Potentials!$A$1:$O$1,0))&lt;&gt;"",0,
IF($A$2="Tous",
IF(AND($R$2=0,$S$2=0,DATE(YEAR(S860),MONTH(S860),DAY(S860))&gt;=$O$6,(DATE(YEAR(S860),MONTH(S860),DAY(S860))&lt;=$O$3),LEFT(R860,3)="PRA"),1,
IF(AND($R$2&lt;&gt;0,$S$2&lt;&gt;0,DATE(YEAR(S860),MONTH(S860),DAY(S860))&gt;=$R$2,(DATE(YEAR(S860),MONTH(S860),DAY(S860))&lt;=$S$2),LEFT(R860,3)="PRA"),1,0)),
IF(AND($R$2=0,$S$2=0,DATE(YEAR(S860),MONTH(S860),DAY(S860))&gt;=$O$6,(DATE(YEAR(S860),MONTH(S860),DAY(S860))&lt;=$O$3),INDEX(Potentials!$A$1:$O$1000,MATCH(R860,Potentials!$A$1:$A$1000,0),MATCH("Groupe",Potentials!$A$1:$O$1,0))=$A$2,LEFT(R860,3)="PRA"),1,
IF(AND($R$2&lt;&gt;0,$S$2&lt;&gt;0,DATE(YEAR(S860),MONTH(S860),DAY(S860))&gt;=$R$2,(DATE(YEAR(S860),MONTH(S860),DAY(S860))&lt;=$S$2),INDEX(Potentials!$A$1:$O$1000,MATCH(R860,Potentials!$A$1:$A$1000,0),MATCH("Groupe",Potentials!$A$1:$O$1,0))=$A$2,LEFT(R860,3)="PRA"),1,0))))</f>
      </c>
      <c r="U860" s="47" t="str">
        <f>IF(T860&lt;&gt;0,SUM($T$4:T860),0)</f>
      </c>
      <c r="V860" s="1"/>
      <c r="W860" s="17"/>
      <c r="Y860" t="str">
        <f>Projects!A858</f>
      </c>
      <c r="Z860" s="1" t="str">
        <f>Projects!I858</f>
      </c>
      <c r="AA860" s="47" t="str">
        <f>IF($A$2="Tous",
IF(AND($Y$2=0,$Z$2=0,DATE(YEAR(Z860),MONTH(Z860),DAY(Z860))&gt;=$O$6,(DATE(YEAR(Z860),MONTH(Z860),DAY(Z860))&lt;=$O$3)),1,
IF(AND($Y$2&lt;&gt;0,$Z$2&lt;&gt;0,DATE(YEAR(Z860),MONTH(Z860),DAY(Z860))&gt;=$Y$2,(DATE(YEAR(Z860),MONTH(Z860),DAY(Z860))&lt;=$Z$2)),1,0)),
IF(AND($Y$2=0,$Z$2=0,DATE(YEAR(Z860),MONTH(Z860),DAY(Z860))&gt;=$O$6,(DATE(YEAR(Z860),MONTH(Z860),DAY(Z860))&lt;=$O$3),INDEX(Projects!$A$1:$O$1000,MATCH(Y860,Projects!$A$1:$A$1000,0),MATCH("Groupe",Projects!$A$1:$O$1,0))=$A$2),1,
IF(AND($Y$2&lt;&gt;0,$Z$2&lt;&gt;0,DATE(YEAR(Z860),MONTH(Z860),DAY(Z860))&gt;=$Y$2,(DATE(YEAR(Z860),MONTH(Z860),DAY(Z860))&lt;=$Z$2),INDEX(Projects!$A$1:$O$1000,MATCH(Y860,Projects!$A$1:$A$1000,0),MATCH("Groupe",Projects!$A$1:$O$1,0))=$A$2),1,0)))</f>
      </c>
      <c r="AB860" s="47" t="str">
        <f>IF(AA860&lt;&gt;0,SUM($AA$4:AA860),0)</f>
      </c>
      <c r="AC860" s="1"/>
      <c r="AD860" s="17"/>
      <c r="AF860" t="str">
        <f>Projects!A858</f>
      </c>
      <c r="AG860" s="1" t="str">
        <f>Projects!D858</f>
      </c>
      <c r="AH860" s="47" t="str">
        <f>IF($A$2="Tous",
IF(AND($AF$2=0,$AG$2=0,DATE(YEAR(AG860),MONTH(AG860),DAY(AG860))&gt;=$O$6,(DATE(YEAR(AG860),MONTH(AG860),DAY(AG860))&lt;=$O$3)),1,
IF(AND($AF$2&lt;&gt;0,$AG$2&lt;&gt;0,DATE(YEAR(AG860),MONTH(AG860),DAY(AG860))&gt;=$AF$2,(DATE(YEAR(AG860),MONTH(AG860),DAY(AG860))&lt;=$AG$2)),1,0)),
IF(AND($AF$2=0,$AG$2=0,DATE(YEAR(AG860),MONTH(AG860),DAY(AG860))&gt;=$O$6,(DATE(YEAR(AG860),MONTH(AG860),DAY(AG860))&lt;=$O$3),INDEX(Projects!$A$1:$O$1000,MATCH(AF860,Projects!$A$1:$A$1000,0),MATCH("Groupe",Projects!$A$1:$O$1,0))=$A$2),1,
IF(AND($AF$2&lt;&gt;0,$AG$2&lt;&gt;0,DATE(YEAR(AG860),MONTH(AG860),DAY(AG860))&gt;=$AF$2,(DATE(YEAR(AG860),MONTH(AG860),DAY(AG860))&lt;=$AG$2),INDEX(Projects!$A$1:$O$1000,MATCH(AF860,Projects!$A$1:$A$1000,0),MATCH("Groupe",Projects!$A$1:$O$1,0))=$A$2),1,0)))</f>
      </c>
      <c r="AI860" s="47" t="str">
        <f>IF(AH860&lt;&gt;0,SUM($AH$4:AH860),0)</f>
      </c>
      <c r="AJ860" s="1"/>
      <c r="AK860" s="17"/>
      <c r="AM860" t="str">
        <f>Potentials!A858</f>
      </c>
      <c r="AN860" s="1" t="str">
        <f>Potentials!L858</f>
      </c>
      <c r="AO860" s="47" t="str">
        <f>IF(INDEX(Potentials!$A$1:$O$1000,MATCH(R860,Potentials!$A$1:$A$1000,0),MATCH("Origine setup",Potentials!$A$1:$O$1,0))&lt;&gt;"",0,
IF($A$2="Tous",
IF(AND($AM$2=0,$AN$2=0,DATE(YEAR(AN860),MONTH(AN860),DAY(AN860))&gt;=$O$6,(DATE(YEAR(AN860),MONTH(AN860),DAY(AN860))&lt;=$O$3),INDEX(Potentials!$A$1:$O$10000,MATCH(AM860,Potentials!$A$1:$A$1000,0),MATCH("Statut",Potentials!$A$1:$O$1,0))="9 -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IF(AND($AM$2&lt;&gt;0,$AN$2&lt;&gt;0,DATE(YEAR(AN860),MONTH(AN860),DAY(AN860))&gt;=$AM$2,(DATE(YEAR(AN860),MONTH(AN860),DAY(AN860))&lt;=$AN$2),INDEX(Potentials!$A$1:$O$10000,MATCH(AM860,Potentials!$A$1:$A$1000,0),MATCH("Statut",Potentials!$A$1:$O$1,0))="9 - Perdu"),1,0)),
IF(AND($AM$2=0,$AN$2=0,DATE(YEAR(AN860),MONTH(AN860),DAY(AN860))&gt;=$O$6,(DATE(YEAR(AN860),MONTH(AN860),DAY(AN860))&lt;=$O$3),INDEX(Potentials!$A$1:$O$1000,MATCH(AM860,Potentials!$A$1:$A$1000,0),MATCH("Groupe",Potentials!$A$1:$O$1,0))=$A$2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,MATCH(AM860,Potentials!$A$1:$A$1000,0),MATCH("Groupe",Potentials!$A$1:$O$1,0))=$A$2,INDEX(Potentials!$A$1:$O$10000,MATCH(AM860,Potentials!$A$1:$A$1000,0),MATCH("Statut",Potentials!$A$1:$O$1,0))="9 - Perdu"),1,0))))</f>
      </c>
      <c r="AP860" s="47" t="str">
        <f>IF(AO860&lt;&gt;0,SUM($AO$4:AO860),0)</f>
      </c>
      <c r="AQ860" s="1"/>
      <c r="AR860" s="17"/>
      <c r="AT860" t="str">
        <f>IF(COUNTIF($AT$4:AT859,Potentials!B858)&gt;0,"",Potentials!B858)</f>
      </c>
      <c r="AU860" s="2" t="str">
        <f t="array" ref="AU860" aca="1" ca="1">IF($A$2="Tous",SUMPRODUCT((Potentials!$F$2:$F$2000)*(Potentials!$B$2:$B$2000=AT860)*(Potentials!$E$2:$E$2000&lt;&gt;"8 - Gagne")*(Potentials!$E$2:$E$2000&lt;&gt;"9 - Perdu")*(Potentials!$E$2:$E$2000&lt;&gt;"10 - Gele"))
+SUMPRODUCT((Potentials!$F$2:$F$2000=0)*(Potentials!$B$2:$B$2000=AT860)*(Potentials!$D$2:$D$2000)*(Potentials!$E$2:$E$2000&lt;&gt;"8 - Gagne")*(Potentials!$E$2:$E$2000&lt;&gt;"9 - Perdu")*(Potentials!$E$2:$E$2000&lt;&gt;"10 - Gele")),
SUMPRODUCT((Potentials!$F$2:$F$2000)*(Potentials!$B$2:$B$2000=AT860)*(Potentials!$E$2:$E$2000&lt;&gt;"8 - Gagne")*(Potentials!$E$2:$E$2000&lt;&gt;"9 - Perdu")*(Potentials!$E$2:$E$2000&lt;&gt;"10 - Gele")*(Potentials!$O$2:$O$2000=$A$2))
+SUMPRODUCT((Potentials!$F$2:$F$2000=0)*(Potentials!$B$2:$B$2000=AT860)*(Potentials!$D$2:$D$2000)*(Potentials!$E$2:$E$2000&lt;&gt;"8 - Gagne")*(Potentials!$E$2:$E$2000&lt;&gt;"9 - Perdu")*(Potentials!$E$2:$E$2000&lt;&gt;"10 - Gele")*(Potentials!$O$2:$O$2000=$A$2)))</f>
      </c>
      <c r="BA860" t="str">
        <f>Potentials!A858</f>
      </c>
      <c r="BB860" s="2" t="str">
        <f t="array" ref="BB860" aca="1" ca="1">IF($A$2="Tous",SUMPRODUCT((Potentials!$F$2:$F$2000)*(Potentials!$A$2:$A$2000=BA860)*(Potentials!$E$2:$E$2000&lt;&gt;"8 - Gagne")*(Potentials!$E$2:$E$2000&lt;&gt;"9 - Perdu")*(Potentials!$E$2:$E$2000&lt;&gt;"10 - Gele"))
+SUMPRODUCT((Potentials!$F$2:$F$2000=0)*(Potentials!$A$2:$A$2000=BA860)*(Potentials!$D$2:$D$2000)*(Potentials!$E$2:$E$2000&lt;&gt;"8 - Gagne")*(Potentials!$E$2:$E$2000&lt;&gt;"9 - Perdu")*(Potentials!$E$2:$E$2000&lt;&gt;"10 - Gele")),
SUMPRODUCT((Potentials!$F$2:$F$2000)*(Potentials!$A$2:$A$2000=BA860)*(Potentials!$E$2:$E$2000&lt;&gt;"8 - Gagne")*(Potentials!$E$2:$E$2000&lt;&gt;"9 - Perdu")*(Potentials!$E$2:$E$2000&lt;&gt;"10 - Gele")*(Potentials!$O$2:$O$2000=$A$2))
+SUMPRODUCT((Potentials!$F$2:$F$2000=0)*(Potentials!$A$2:$A$2000=BA860)*(Potentials!$D$2:$D$2000)*(Potentials!$E$2:$E$2000&lt;&gt;"8 - Gagne")*(Potentials!$E$2:$E$2000&lt;&gt;"9 - Perdu")*(Potentials!$E$2:$E$2000&lt;&gt;"10 - Gele")*(Potentials!$O$2:$O$2000=$A$2)))</f>
      </c>
    </row>
    <row r="861" spans="1:113">
      <c r="R861" t="str">
        <f>Potentials!A859</f>
      </c>
      <c r="S861" s="1" t="str">
        <f>Potentials!M859</f>
      </c>
      <c r="T861" s="47" t="str">
        <f>IF(INDEX(Potentials!$A$1:$O$1000,MATCH(R861,Potentials!$A$1:$A$1000,0),MATCH("Origine setup",Potentials!$A$1:$O$1,0))&lt;&gt;"",0,
IF($A$2="Tous",
IF(AND($R$2=0,$S$2=0,DATE(YEAR(S861),MONTH(S861),DAY(S861))&gt;=$O$6,(DATE(YEAR(S861),MONTH(S861),DAY(S861))&lt;=$O$3),LEFT(R861,3)="PRA"),1,
IF(AND($R$2&lt;&gt;0,$S$2&lt;&gt;0,DATE(YEAR(S861),MONTH(S861),DAY(S861))&gt;=$R$2,(DATE(YEAR(S861),MONTH(S861),DAY(S861))&lt;=$S$2),LEFT(R861,3)="PRA"),1,0)),
IF(AND($R$2=0,$S$2=0,DATE(YEAR(S861),MONTH(S861),DAY(S861))&gt;=$O$6,(DATE(YEAR(S861),MONTH(S861),DAY(S861))&lt;=$O$3),INDEX(Potentials!$A$1:$O$1000,MATCH(R861,Potentials!$A$1:$A$1000,0),MATCH("Groupe",Potentials!$A$1:$O$1,0))=$A$2,LEFT(R861,3)="PRA"),1,
IF(AND($R$2&lt;&gt;0,$S$2&lt;&gt;0,DATE(YEAR(S861),MONTH(S861),DAY(S861))&gt;=$R$2,(DATE(YEAR(S861),MONTH(S861),DAY(S861))&lt;=$S$2),INDEX(Potentials!$A$1:$O$1000,MATCH(R861,Potentials!$A$1:$A$1000,0),MATCH("Groupe",Potentials!$A$1:$O$1,0))=$A$2,LEFT(R861,3)="PRA"),1,0))))</f>
      </c>
      <c r="U861" s="47" t="str">
        <f>IF(T861&lt;&gt;0,SUM($T$4:T861),0)</f>
      </c>
      <c r="V861" s="1"/>
      <c r="W861" s="17"/>
      <c r="Y861" t="str">
        <f>Projects!A859</f>
      </c>
      <c r="Z861" s="1" t="str">
        <f>Projects!I859</f>
      </c>
      <c r="AA861" s="47" t="str">
        <f>IF($A$2="Tous",
IF(AND($Y$2=0,$Z$2=0,DATE(YEAR(Z861),MONTH(Z861),DAY(Z861))&gt;=$O$6,(DATE(YEAR(Z861),MONTH(Z861),DAY(Z861))&lt;=$O$3)),1,
IF(AND($Y$2&lt;&gt;0,$Z$2&lt;&gt;0,DATE(YEAR(Z861),MONTH(Z861),DAY(Z861))&gt;=$Y$2,(DATE(YEAR(Z861),MONTH(Z861),DAY(Z861))&lt;=$Z$2)),1,0)),
IF(AND($Y$2=0,$Z$2=0,DATE(YEAR(Z861),MONTH(Z861),DAY(Z861))&gt;=$O$6,(DATE(YEAR(Z861),MONTH(Z861),DAY(Z861))&lt;=$O$3),INDEX(Projects!$A$1:$O$1000,MATCH(Y861,Projects!$A$1:$A$1000,0),MATCH("Groupe",Projects!$A$1:$O$1,0))=$A$2),1,
IF(AND($Y$2&lt;&gt;0,$Z$2&lt;&gt;0,DATE(YEAR(Z861),MONTH(Z861),DAY(Z861))&gt;=$Y$2,(DATE(YEAR(Z861),MONTH(Z861),DAY(Z861))&lt;=$Z$2),INDEX(Projects!$A$1:$O$1000,MATCH(Y861,Projects!$A$1:$A$1000,0),MATCH("Groupe",Projects!$A$1:$O$1,0))=$A$2),1,0)))</f>
      </c>
      <c r="AB861" s="47" t="str">
        <f>IF(AA861&lt;&gt;0,SUM($AA$4:AA861),0)</f>
      </c>
      <c r="AC861" s="1"/>
      <c r="AD861" s="17"/>
      <c r="AF861" t="str">
        <f>Projects!A859</f>
      </c>
      <c r="AG861" s="1" t="str">
        <f>Projects!D859</f>
      </c>
      <c r="AH861" s="47" t="str">
        <f>IF($A$2="Tous",
IF(AND($AF$2=0,$AG$2=0,DATE(YEAR(AG861),MONTH(AG861),DAY(AG861))&gt;=$O$6,(DATE(YEAR(AG861),MONTH(AG861),DAY(AG861))&lt;=$O$3)),1,
IF(AND($AF$2&lt;&gt;0,$AG$2&lt;&gt;0,DATE(YEAR(AG861),MONTH(AG861),DAY(AG861))&gt;=$AF$2,(DATE(YEAR(AG861),MONTH(AG861),DAY(AG861))&lt;=$AG$2)),1,0)),
IF(AND($AF$2=0,$AG$2=0,DATE(YEAR(AG861),MONTH(AG861),DAY(AG861))&gt;=$O$6,(DATE(YEAR(AG861),MONTH(AG861),DAY(AG861))&lt;=$O$3),INDEX(Projects!$A$1:$O$1000,MATCH(AF861,Projects!$A$1:$A$1000,0),MATCH("Groupe",Projects!$A$1:$O$1,0))=$A$2),1,
IF(AND($AF$2&lt;&gt;0,$AG$2&lt;&gt;0,DATE(YEAR(AG861),MONTH(AG861),DAY(AG861))&gt;=$AF$2,(DATE(YEAR(AG861),MONTH(AG861),DAY(AG861))&lt;=$AG$2),INDEX(Projects!$A$1:$O$1000,MATCH(AF861,Projects!$A$1:$A$1000,0),MATCH("Groupe",Projects!$A$1:$O$1,0))=$A$2),1,0)))</f>
      </c>
      <c r="AI861" s="47" t="str">
        <f>IF(AH861&lt;&gt;0,SUM($AH$4:AH861),0)</f>
      </c>
      <c r="AJ861" s="1"/>
      <c r="AK861" s="17"/>
      <c r="AM861" t="str">
        <f>Potentials!A859</f>
      </c>
      <c r="AN861" s="1" t="str">
        <f>Potentials!L859</f>
      </c>
      <c r="AO861" s="47" t="str">
        <f>IF(INDEX(Potentials!$A$1:$O$1000,MATCH(R861,Potentials!$A$1:$A$1000,0),MATCH("Origine setup",Potentials!$A$1:$O$1,0))&lt;&gt;"",0,
IF($A$2="Tous",
IF(AND($AM$2=0,$AN$2=0,DATE(YEAR(AN861),MONTH(AN861),DAY(AN861))&gt;=$O$6,(DATE(YEAR(AN861),MONTH(AN861),DAY(AN861))&lt;=$O$3),INDEX(Potentials!$A$1:$O$10000,MATCH(AM861,Potentials!$A$1:$A$1000,0),MATCH("Statut",Potentials!$A$1:$O$1,0))="9 -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IF(AND($AM$2&lt;&gt;0,$AN$2&lt;&gt;0,DATE(YEAR(AN861),MONTH(AN861),DAY(AN861))&gt;=$AM$2,(DATE(YEAR(AN861),MONTH(AN861),DAY(AN861))&lt;=$AN$2),INDEX(Potentials!$A$1:$O$10000,MATCH(AM861,Potentials!$A$1:$A$1000,0),MATCH("Statut",Potentials!$A$1:$O$1,0))="9 - Perdu"),1,0)),
IF(AND($AM$2=0,$AN$2=0,DATE(YEAR(AN861),MONTH(AN861),DAY(AN861))&gt;=$O$6,(DATE(YEAR(AN861),MONTH(AN861),DAY(AN861))&lt;=$O$3),INDEX(Potentials!$A$1:$O$1000,MATCH(AM861,Potentials!$A$1:$A$1000,0),MATCH("Groupe",Potentials!$A$1:$O$1,0))=$A$2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,MATCH(AM861,Potentials!$A$1:$A$1000,0),MATCH("Groupe",Potentials!$A$1:$O$1,0))=$A$2,INDEX(Potentials!$A$1:$O$10000,MATCH(AM861,Potentials!$A$1:$A$1000,0),MATCH("Statut",Potentials!$A$1:$O$1,0))="9 - Perdu"),1,0))))</f>
      </c>
      <c r="AP861" s="47" t="str">
        <f>IF(AO861&lt;&gt;0,SUM($AO$4:AO861),0)</f>
      </c>
      <c r="AQ861" s="1"/>
      <c r="AR861" s="17"/>
      <c r="AT861" t="str">
        <f>IF(COUNTIF($AT$4:AT860,Potentials!B859)&gt;0,"",Potentials!B859)</f>
      </c>
      <c r="AU861" s="2" t="str">
        <f t="array" ref="AU861" aca="1" ca="1">IF($A$2="Tous",SUMPRODUCT((Potentials!$F$2:$F$2000)*(Potentials!$B$2:$B$2000=AT861)*(Potentials!$E$2:$E$2000&lt;&gt;"8 - Gagne")*(Potentials!$E$2:$E$2000&lt;&gt;"9 - Perdu")*(Potentials!$E$2:$E$2000&lt;&gt;"10 - Gele"))
+SUMPRODUCT((Potentials!$F$2:$F$2000=0)*(Potentials!$B$2:$B$2000=AT861)*(Potentials!$D$2:$D$2000)*(Potentials!$E$2:$E$2000&lt;&gt;"8 - Gagne")*(Potentials!$E$2:$E$2000&lt;&gt;"9 - Perdu")*(Potentials!$E$2:$E$2000&lt;&gt;"10 - Gele")),
SUMPRODUCT((Potentials!$F$2:$F$2000)*(Potentials!$B$2:$B$2000=AT861)*(Potentials!$E$2:$E$2000&lt;&gt;"8 - Gagne")*(Potentials!$E$2:$E$2000&lt;&gt;"9 - Perdu")*(Potentials!$E$2:$E$2000&lt;&gt;"10 - Gele")*(Potentials!$O$2:$O$2000=$A$2))
+SUMPRODUCT((Potentials!$F$2:$F$2000=0)*(Potentials!$B$2:$B$2000=AT861)*(Potentials!$D$2:$D$2000)*(Potentials!$E$2:$E$2000&lt;&gt;"8 - Gagne")*(Potentials!$E$2:$E$2000&lt;&gt;"9 - Perdu")*(Potentials!$E$2:$E$2000&lt;&gt;"10 - Gele")*(Potentials!$O$2:$O$2000=$A$2)))</f>
      </c>
      <c r="BA861" t="str">
        <f>Potentials!A859</f>
      </c>
      <c r="BB861" s="2" t="str">
        <f t="array" ref="BB861" aca="1" ca="1">IF($A$2="Tous",SUMPRODUCT((Potentials!$F$2:$F$2000)*(Potentials!$A$2:$A$2000=BA861)*(Potentials!$E$2:$E$2000&lt;&gt;"8 - Gagne")*(Potentials!$E$2:$E$2000&lt;&gt;"9 - Perdu")*(Potentials!$E$2:$E$2000&lt;&gt;"10 - Gele"))
+SUMPRODUCT((Potentials!$F$2:$F$2000=0)*(Potentials!$A$2:$A$2000=BA861)*(Potentials!$D$2:$D$2000)*(Potentials!$E$2:$E$2000&lt;&gt;"8 - Gagne")*(Potentials!$E$2:$E$2000&lt;&gt;"9 - Perdu")*(Potentials!$E$2:$E$2000&lt;&gt;"10 - Gele")),
SUMPRODUCT((Potentials!$F$2:$F$2000)*(Potentials!$A$2:$A$2000=BA861)*(Potentials!$E$2:$E$2000&lt;&gt;"8 - Gagne")*(Potentials!$E$2:$E$2000&lt;&gt;"9 - Perdu")*(Potentials!$E$2:$E$2000&lt;&gt;"10 - Gele")*(Potentials!$O$2:$O$2000=$A$2))
+SUMPRODUCT((Potentials!$F$2:$F$2000=0)*(Potentials!$A$2:$A$2000=BA861)*(Potentials!$D$2:$D$2000)*(Potentials!$E$2:$E$2000&lt;&gt;"8 - Gagne")*(Potentials!$E$2:$E$2000&lt;&gt;"9 - Perdu")*(Potentials!$E$2:$E$2000&lt;&gt;"10 - Gele")*(Potentials!$O$2:$O$2000=$A$2)))</f>
      </c>
    </row>
    <row r="862" spans="1:113">
      <c r="R862" t="str">
        <f>Potentials!A860</f>
      </c>
      <c r="S862" s="1" t="str">
        <f>Potentials!M860</f>
      </c>
      <c r="T862" s="47" t="str">
        <f>IF(INDEX(Potentials!$A$1:$O$1000,MATCH(R862,Potentials!$A$1:$A$1000,0),MATCH("Origine setup",Potentials!$A$1:$O$1,0))&lt;&gt;"",0,
IF($A$2="Tous",
IF(AND($R$2=0,$S$2=0,DATE(YEAR(S862),MONTH(S862),DAY(S862))&gt;=$O$6,(DATE(YEAR(S862),MONTH(S862),DAY(S862))&lt;=$O$3),LEFT(R862,3)="PRA"),1,
IF(AND($R$2&lt;&gt;0,$S$2&lt;&gt;0,DATE(YEAR(S862),MONTH(S862),DAY(S862))&gt;=$R$2,(DATE(YEAR(S862),MONTH(S862),DAY(S862))&lt;=$S$2),LEFT(R862,3)="PRA"),1,0)),
IF(AND($R$2=0,$S$2=0,DATE(YEAR(S862),MONTH(S862),DAY(S862))&gt;=$O$6,(DATE(YEAR(S862),MONTH(S862),DAY(S862))&lt;=$O$3),INDEX(Potentials!$A$1:$O$1000,MATCH(R862,Potentials!$A$1:$A$1000,0),MATCH("Groupe",Potentials!$A$1:$O$1,0))=$A$2,LEFT(R862,3)="PRA"),1,
IF(AND($R$2&lt;&gt;0,$S$2&lt;&gt;0,DATE(YEAR(S862),MONTH(S862),DAY(S862))&gt;=$R$2,(DATE(YEAR(S862),MONTH(S862),DAY(S862))&lt;=$S$2),INDEX(Potentials!$A$1:$O$1000,MATCH(R862,Potentials!$A$1:$A$1000,0),MATCH("Groupe",Potentials!$A$1:$O$1,0))=$A$2,LEFT(R862,3)="PRA"),1,0))))</f>
      </c>
      <c r="U862" s="47" t="str">
        <f>IF(T862&lt;&gt;0,SUM($T$4:T862),0)</f>
      </c>
      <c r="V862" s="1"/>
      <c r="W862" s="17"/>
      <c r="Y862" t="str">
        <f>Projects!A860</f>
      </c>
      <c r="Z862" s="1" t="str">
        <f>Projects!I860</f>
      </c>
      <c r="AA862" s="47" t="str">
        <f>IF($A$2="Tous",
IF(AND($Y$2=0,$Z$2=0,DATE(YEAR(Z862),MONTH(Z862),DAY(Z862))&gt;=$O$6,(DATE(YEAR(Z862),MONTH(Z862),DAY(Z862))&lt;=$O$3)),1,
IF(AND($Y$2&lt;&gt;0,$Z$2&lt;&gt;0,DATE(YEAR(Z862),MONTH(Z862),DAY(Z862))&gt;=$Y$2,(DATE(YEAR(Z862),MONTH(Z862),DAY(Z862))&lt;=$Z$2)),1,0)),
IF(AND($Y$2=0,$Z$2=0,DATE(YEAR(Z862),MONTH(Z862),DAY(Z862))&gt;=$O$6,(DATE(YEAR(Z862),MONTH(Z862),DAY(Z862))&lt;=$O$3),INDEX(Projects!$A$1:$O$1000,MATCH(Y862,Projects!$A$1:$A$1000,0),MATCH("Groupe",Projects!$A$1:$O$1,0))=$A$2),1,
IF(AND($Y$2&lt;&gt;0,$Z$2&lt;&gt;0,DATE(YEAR(Z862),MONTH(Z862),DAY(Z862))&gt;=$Y$2,(DATE(YEAR(Z862),MONTH(Z862),DAY(Z862))&lt;=$Z$2),INDEX(Projects!$A$1:$O$1000,MATCH(Y862,Projects!$A$1:$A$1000,0),MATCH("Groupe",Projects!$A$1:$O$1,0))=$A$2),1,0)))</f>
      </c>
      <c r="AB862" s="47" t="str">
        <f>IF(AA862&lt;&gt;0,SUM($AA$4:AA862),0)</f>
      </c>
      <c r="AC862" s="1"/>
      <c r="AD862" s="17"/>
      <c r="AF862" t="str">
        <f>Projects!A860</f>
      </c>
      <c r="AG862" s="1" t="str">
        <f>Projects!D860</f>
      </c>
      <c r="AH862" s="47" t="str">
        <f>IF($A$2="Tous",
IF(AND($AF$2=0,$AG$2=0,DATE(YEAR(AG862),MONTH(AG862),DAY(AG862))&gt;=$O$6,(DATE(YEAR(AG862),MONTH(AG862),DAY(AG862))&lt;=$O$3)),1,
IF(AND($AF$2&lt;&gt;0,$AG$2&lt;&gt;0,DATE(YEAR(AG862),MONTH(AG862),DAY(AG862))&gt;=$AF$2,(DATE(YEAR(AG862),MONTH(AG862),DAY(AG862))&lt;=$AG$2)),1,0)),
IF(AND($AF$2=0,$AG$2=0,DATE(YEAR(AG862),MONTH(AG862),DAY(AG862))&gt;=$O$6,(DATE(YEAR(AG862),MONTH(AG862),DAY(AG862))&lt;=$O$3),INDEX(Projects!$A$1:$O$1000,MATCH(AF862,Projects!$A$1:$A$1000,0),MATCH("Groupe",Projects!$A$1:$O$1,0))=$A$2),1,
IF(AND($AF$2&lt;&gt;0,$AG$2&lt;&gt;0,DATE(YEAR(AG862),MONTH(AG862),DAY(AG862))&gt;=$AF$2,(DATE(YEAR(AG862),MONTH(AG862),DAY(AG862))&lt;=$AG$2),INDEX(Projects!$A$1:$O$1000,MATCH(AF862,Projects!$A$1:$A$1000,0),MATCH("Groupe",Projects!$A$1:$O$1,0))=$A$2),1,0)))</f>
      </c>
      <c r="AI862" s="47" t="str">
        <f>IF(AH862&lt;&gt;0,SUM($AH$4:AH862),0)</f>
      </c>
      <c r="AJ862" s="1"/>
      <c r="AK862" s="17"/>
      <c r="AM862" t="str">
        <f>Potentials!A860</f>
      </c>
      <c r="AN862" s="1" t="str">
        <f>Potentials!L860</f>
      </c>
      <c r="AO862" s="47" t="str">
        <f>IF(INDEX(Potentials!$A$1:$O$1000,MATCH(R862,Potentials!$A$1:$A$1000,0),MATCH("Origine setup",Potentials!$A$1:$O$1,0))&lt;&gt;"",0,
IF($A$2="Tous",
IF(AND($AM$2=0,$AN$2=0,DATE(YEAR(AN862),MONTH(AN862),DAY(AN862))&gt;=$O$6,(DATE(YEAR(AN862),MONTH(AN862),DAY(AN862))&lt;=$O$3),INDEX(Potentials!$A$1:$O$10000,MATCH(AM862,Potentials!$A$1:$A$1000,0),MATCH("Statut",Potentials!$A$1:$O$1,0))="9 -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IF(AND($AM$2&lt;&gt;0,$AN$2&lt;&gt;0,DATE(YEAR(AN862),MONTH(AN862),DAY(AN862))&gt;=$AM$2,(DATE(YEAR(AN862),MONTH(AN862),DAY(AN862))&lt;=$AN$2),INDEX(Potentials!$A$1:$O$10000,MATCH(AM862,Potentials!$A$1:$A$1000,0),MATCH("Statut",Potentials!$A$1:$O$1,0))="9 - Perdu"),1,0)),
IF(AND($AM$2=0,$AN$2=0,DATE(YEAR(AN862),MONTH(AN862),DAY(AN862))&gt;=$O$6,(DATE(YEAR(AN862),MONTH(AN862),DAY(AN862))&lt;=$O$3),INDEX(Potentials!$A$1:$O$1000,MATCH(AM862,Potentials!$A$1:$A$1000,0),MATCH("Groupe",Potentials!$A$1:$O$1,0))=$A$2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,MATCH(AM862,Potentials!$A$1:$A$1000,0),MATCH("Groupe",Potentials!$A$1:$O$1,0))=$A$2,INDEX(Potentials!$A$1:$O$10000,MATCH(AM862,Potentials!$A$1:$A$1000,0),MATCH("Statut",Potentials!$A$1:$O$1,0))="9 - Perdu"),1,0))))</f>
      </c>
      <c r="AP862" s="47" t="str">
        <f>IF(AO862&lt;&gt;0,SUM($AO$4:AO862),0)</f>
      </c>
      <c r="AQ862" s="1"/>
      <c r="AR862" s="17"/>
      <c r="AT862" t="str">
        <f>IF(COUNTIF($AT$4:AT861,Potentials!B860)&gt;0,"",Potentials!B860)</f>
      </c>
      <c r="AU862" s="2" t="str">
        <f t="array" ref="AU862" aca="1" ca="1">IF($A$2="Tous",SUMPRODUCT((Potentials!$F$2:$F$2000)*(Potentials!$B$2:$B$2000=AT862)*(Potentials!$E$2:$E$2000&lt;&gt;"8 - Gagne")*(Potentials!$E$2:$E$2000&lt;&gt;"9 - Perdu")*(Potentials!$E$2:$E$2000&lt;&gt;"10 - Gele"))
+SUMPRODUCT((Potentials!$F$2:$F$2000=0)*(Potentials!$B$2:$B$2000=AT862)*(Potentials!$D$2:$D$2000)*(Potentials!$E$2:$E$2000&lt;&gt;"8 - Gagne")*(Potentials!$E$2:$E$2000&lt;&gt;"9 - Perdu")*(Potentials!$E$2:$E$2000&lt;&gt;"10 - Gele")),
SUMPRODUCT((Potentials!$F$2:$F$2000)*(Potentials!$B$2:$B$2000=AT862)*(Potentials!$E$2:$E$2000&lt;&gt;"8 - Gagne")*(Potentials!$E$2:$E$2000&lt;&gt;"9 - Perdu")*(Potentials!$E$2:$E$2000&lt;&gt;"10 - Gele")*(Potentials!$O$2:$O$2000=$A$2))
+SUMPRODUCT((Potentials!$F$2:$F$2000=0)*(Potentials!$B$2:$B$2000=AT862)*(Potentials!$D$2:$D$2000)*(Potentials!$E$2:$E$2000&lt;&gt;"8 - Gagne")*(Potentials!$E$2:$E$2000&lt;&gt;"9 - Perdu")*(Potentials!$E$2:$E$2000&lt;&gt;"10 - Gele")*(Potentials!$O$2:$O$2000=$A$2)))</f>
      </c>
      <c r="BA862" t="str">
        <f>Potentials!A860</f>
      </c>
      <c r="BB862" s="2" t="str">
        <f t="array" ref="BB862" aca="1" ca="1">IF($A$2="Tous",SUMPRODUCT((Potentials!$F$2:$F$2000)*(Potentials!$A$2:$A$2000=BA862)*(Potentials!$E$2:$E$2000&lt;&gt;"8 - Gagne")*(Potentials!$E$2:$E$2000&lt;&gt;"9 - Perdu")*(Potentials!$E$2:$E$2000&lt;&gt;"10 - Gele"))
+SUMPRODUCT((Potentials!$F$2:$F$2000=0)*(Potentials!$A$2:$A$2000=BA862)*(Potentials!$D$2:$D$2000)*(Potentials!$E$2:$E$2000&lt;&gt;"8 - Gagne")*(Potentials!$E$2:$E$2000&lt;&gt;"9 - Perdu")*(Potentials!$E$2:$E$2000&lt;&gt;"10 - Gele")),
SUMPRODUCT((Potentials!$F$2:$F$2000)*(Potentials!$A$2:$A$2000=BA862)*(Potentials!$E$2:$E$2000&lt;&gt;"8 - Gagne")*(Potentials!$E$2:$E$2000&lt;&gt;"9 - Perdu")*(Potentials!$E$2:$E$2000&lt;&gt;"10 - Gele")*(Potentials!$O$2:$O$2000=$A$2))
+SUMPRODUCT((Potentials!$F$2:$F$2000=0)*(Potentials!$A$2:$A$2000=BA862)*(Potentials!$D$2:$D$2000)*(Potentials!$E$2:$E$2000&lt;&gt;"8 - Gagne")*(Potentials!$E$2:$E$2000&lt;&gt;"9 - Perdu")*(Potentials!$E$2:$E$2000&lt;&gt;"10 - Gele")*(Potentials!$O$2:$O$2000=$A$2)))</f>
      </c>
    </row>
    <row r="863" spans="1:113">
      <c r="R863" t="str">
        <f>Potentials!A861</f>
      </c>
      <c r="S863" s="1" t="str">
        <f>Potentials!M861</f>
      </c>
      <c r="T863" s="47" t="str">
        <f>IF(INDEX(Potentials!$A$1:$O$1000,MATCH(R863,Potentials!$A$1:$A$1000,0),MATCH("Origine setup",Potentials!$A$1:$O$1,0))&lt;&gt;"",0,
IF($A$2="Tous",
IF(AND($R$2=0,$S$2=0,DATE(YEAR(S863),MONTH(S863),DAY(S863))&gt;=$O$6,(DATE(YEAR(S863),MONTH(S863),DAY(S863))&lt;=$O$3),LEFT(R863,3)="PRA"),1,
IF(AND($R$2&lt;&gt;0,$S$2&lt;&gt;0,DATE(YEAR(S863),MONTH(S863),DAY(S863))&gt;=$R$2,(DATE(YEAR(S863),MONTH(S863),DAY(S863))&lt;=$S$2),LEFT(R863,3)="PRA"),1,0)),
IF(AND($R$2=0,$S$2=0,DATE(YEAR(S863),MONTH(S863),DAY(S863))&gt;=$O$6,(DATE(YEAR(S863),MONTH(S863),DAY(S863))&lt;=$O$3),INDEX(Potentials!$A$1:$O$1000,MATCH(R863,Potentials!$A$1:$A$1000,0),MATCH("Groupe",Potentials!$A$1:$O$1,0))=$A$2,LEFT(R863,3)="PRA"),1,
IF(AND($R$2&lt;&gt;0,$S$2&lt;&gt;0,DATE(YEAR(S863),MONTH(S863),DAY(S863))&gt;=$R$2,(DATE(YEAR(S863),MONTH(S863),DAY(S863))&lt;=$S$2),INDEX(Potentials!$A$1:$O$1000,MATCH(R863,Potentials!$A$1:$A$1000,0),MATCH("Groupe",Potentials!$A$1:$O$1,0))=$A$2,LEFT(R863,3)="PRA"),1,0))))</f>
      </c>
      <c r="U863" s="47" t="str">
        <f>IF(T863&lt;&gt;0,SUM($T$4:T863),0)</f>
      </c>
      <c r="V863" s="1"/>
      <c r="W863" s="17"/>
      <c r="Y863" t="str">
        <f>Projects!A861</f>
      </c>
      <c r="Z863" s="1" t="str">
        <f>Projects!I861</f>
      </c>
      <c r="AA863" s="47" t="str">
        <f>IF($A$2="Tous",
IF(AND($Y$2=0,$Z$2=0,DATE(YEAR(Z863),MONTH(Z863),DAY(Z863))&gt;=$O$6,(DATE(YEAR(Z863),MONTH(Z863),DAY(Z863))&lt;=$O$3)),1,
IF(AND($Y$2&lt;&gt;0,$Z$2&lt;&gt;0,DATE(YEAR(Z863),MONTH(Z863),DAY(Z863))&gt;=$Y$2,(DATE(YEAR(Z863),MONTH(Z863),DAY(Z863))&lt;=$Z$2)),1,0)),
IF(AND($Y$2=0,$Z$2=0,DATE(YEAR(Z863),MONTH(Z863),DAY(Z863))&gt;=$O$6,(DATE(YEAR(Z863),MONTH(Z863),DAY(Z863))&lt;=$O$3),INDEX(Projects!$A$1:$O$1000,MATCH(Y863,Projects!$A$1:$A$1000,0),MATCH("Groupe",Projects!$A$1:$O$1,0))=$A$2),1,
IF(AND($Y$2&lt;&gt;0,$Z$2&lt;&gt;0,DATE(YEAR(Z863),MONTH(Z863),DAY(Z863))&gt;=$Y$2,(DATE(YEAR(Z863),MONTH(Z863),DAY(Z863))&lt;=$Z$2),INDEX(Projects!$A$1:$O$1000,MATCH(Y863,Projects!$A$1:$A$1000,0),MATCH("Groupe",Projects!$A$1:$O$1,0))=$A$2),1,0)))</f>
      </c>
      <c r="AB863" s="47" t="str">
        <f>IF(AA863&lt;&gt;0,SUM($AA$4:AA863),0)</f>
      </c>
      <c r="AC863" s="1"/>
      <c r="AD863" s="17"/>
      <c r="AF863" t="str">
        <f>Projects!A861</f>
      </c>
      <c r="AG863" s="1" t="str">
        <f>Projects!D861</f>
      </c>
      <c r="AH863" s="47" t="str">
        <f>IF($A$2="Tous",
IF(AND($AF$2=0,$AG$2=0,DATE(YEAR(AG863),MONTH(AG863),DAY(AG863))&gt;=$O$6,(DATE(YEAR(AG863),MONTH(AG863),DAY(AG863))&lt;=$O$3)),1,
IF(AND($AF$2&lt;&gt;0,$AG$2&lt;&gt;0,DATE(YEAR(AG863),MONTH(AG863),DAY(AG863))&gt;=$AF$2,(DATE(YEAR(AG863),MONTH(AG863),DAY(AG863))&lt;=$AG$2)),1,0)),
IF(AND($AF$2=0,$AG$2=0,DATE(YEAR(AG863),MONTH(AG863),DAY(AG863))&gt;=$O$6,(DATE(YEAR(AG863),MONTH(AG863),DAY(AG863))&lt;=$O$3),INDEX(Projects!$A$1:$O$1000,MATCH(AF863,Projects!$A$1:$A$1000,0),MATCH("Groupe",Projects!$A$1:$O$1,0))=$A$2),1,
IF(AND($AF$2&lt;&gt;0,$AG$2&lt;&gt;0,DATE(YEAR(AG863),MONTH(AG863),DAY(AG863))&gt;=$AF$2,(DATE(YEAR(AG863),MONTH(AG863),DAY(AG863))&lt;=$AG$2),INDEX(Projects!$A$1:$O$1000,MATCH(AF863,Projects!$A$1:$A$1000,0),MATCH("Groupe",Projects!$A$1:$O$1,0))=$A$2),1,0)))</f>
      </c>
      <c r="AI863" s="47" t="str">
        <f>IF(AH863&lt;&gt;0,SUM($AH$4:AH863),0)</f>
      </c>
      <c r="AJ863" s="1"/>
      <c r="AK863" s="17"/>
      <c r="AM863" t="str">
        <f>Potentials!A861</f>
      </c>
      <c r="AN863" s="1" t="str">
        <f>Potentials!L861</f>
      </c>
      <c r="AO863" s="47" t="str">
        <f>IF(INDEX(Potentials!$A$1:$O$1000,MATCH(R863,Potentials!$A$1:$A$1000,0),MATCH("Origine setup",Potentials!$A$1:$O$1,0))&lt;&gt;"",0,
IF($A$2="Tous",
IF(AND($AM$2=0,$AN$2=0,DATE(YEAR(AN863),MONTH(AN863),DAY(AN863))&gt;=$O$6,(DATE(YEAR(AN863),MONTH(AN863),DAY(AN863))&lt;=$O$3),INDEX(Potentials!$A$1:$O$10000,MATCH(AM863,Potentials!$A$1:$A$1000,0),MATCH("Statut",Potentials!$A$1:$O$1,0))="9 -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IF(AND($AM$2&lt;&gt;0,$AN$2&lt;&gt;0,DATE(YEAR(AN863),MONTH(AN863),DAY(AN863))&gt;=$AM$2,(DATE(YEAR(AN863),MONTH(AN863),DAY(AN863))&lt;=$AN$2),INDEX(Potentials!$A$1:$O$10000,MATCH(AM863,Potentials!$A$1:$A$1000,0),MATCH("Statut",Potentials!$A$1:$O$1,0))="9 - Perdu"),1,0)),
IF(AND($AM$2=0,$AN$2=0,DATE(YEAR(AN863),MONTH(AN863),DAY(AN863))&gt;=$O$6,(DATE(YEAR(AN863),MONTH(AN863),DAY(AN863))&lt;=$O$3),INDEX(Potentials!$A$1:$O$1000,MATCH(AM863,Potentials!$A$1:$A$1000,0),MATCH("Groupe",Potentials!$A$1:$O$1,0))=$A$2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,MATCH(AM863,Potentials!$A$1:$A$1000,0),MATCH("Groupe",Potentials!$A$1:$O$1,0))=$A$2,INDEX(Potentials!$A$1:$O$10000,MATCH(AM863,Potentials!$A$1:$A$1000,0),MATCH("Statut",Potentials!$A$1:$O$1,0))="9 - Perdu"),1,0))))</f>
      </c>
      <c r="AP863" s="47" t="str">
        <f>IF(AO863&lt;&gt;0,SUM($AO$4:AO863),0)</f>
      </c>
      <c r="AQ863" s="1"/>
      <c r="AR863" s="17"/>
      <c r="AT863" t="str">
        <f>IF(COUNTIF($AT$4:AT862,Potentials!B861)&gt;0,"",Potentials!B861)</f>
      </c>
      <c r="AU863" s="2" t="str">
        <f t="array" ref="AU863" aca="1" ca="1">IF($A$2="Tous",SUMPRODUCT((Potentials!$F$2:$F$2000)*(Potentials!$B$2:$B$2000=AT863)*(Potentials!$E$2:$E$2000&lt;&gt;"8 - Gagne")*(Potentials!$E$2:$E$2000&lt;&gt;"9 - Perdu")*(Potentials!$E$2:$E$2000&lt;&gt;"10 - Gele"))
+SUMPRODUCT((Potentials!$F$2:$F$2000=0)*(Potentials!$B$2:$B$2000=AT863)*(Potentials!$D$2:$D$2000)*(Potentials!$E$2:$E$2000&lt;&gt;"8 - Gagne")*(Potentials!$E$2:$E$2000&lt;&gt;"9 - Perdu")*(Potentials!$E$2:$E$2000&lt;&gt;"10 - Gele")),
SUMPRODUCT((Potentials!$F$2:$F$2000)*(Potentials!$B$2:$B$2000=AT863)*(Potentials!$E$2:$E$2000&lt;&gt;"8 - Gagne")*(Potentials!$E$2:$E$2000&lt;&gt;"9 - Perdu")*(Potentials!$E$2:$E$2000&lt;&gt;"10 - Gele")*(Potentials!$O$2:$O$2000=$A$2))
+SUMPRODUCT((Potentials!$F$2:$F$2000=0)*(Potentials!$B$2:$B$2000=AT863)*(Potentials!$D$2:$D$2000)*(Potentials!$E$2:$E$2000&lt;&gt;"8 - Gagne")*(Potentials!$E$2:$E$2000&lt;&gt;"9 - Perdu")*(Potentials!$E$2:$E$2000&lt;&gt;"10 - Gele")*(Potentials!$O$2:$O$2000=$A$2)))</f>
      </c>
      <c r="BA863" t="str">
        <f>Potentials!A861</f>
      </c>
      <c r="BB863" s="2" t="str">
        <f t="array" ref="BB863" aca="1" ca="1">IF($A$2="Tous",SUMPRODUCT((Potentials!$F$2:$F$2000)*(Potentials!$A$2:$A$2000=BA863)*(Potentials!$E$2:$E$2000&lt;&gt;"8 - Gagne")*(Potentials!$E$2:$E$2000&lt;&gt;"9 - Perdu")*(Potentials!$E$2:$E$2000&lt;&gt;"10 - Gele"))
+SUMPRODUCT((Potentials!$F$2:$F$2000=0)*(Potentials!$A$2:$A$2000=BA863)*(Potentials!$D$2:$D$2000)*(Potentials!$E$2:$E$2000&lt;&gt;"8 - Gagne")*(Potentials!$E$2:$E$2000&lt;&gt;"9 - Perdu")*(Potentials!$E$2:$E$2000&lt;&gt;"10 - Gele")),
SUMPRODUCT((Potentials!$F$2:$F$2000)*(Potentials!$A$2:$A$2000=BA863)*(Potentials!$E$2:$E$2000&lt;&gt;"8 - Gagne")*(Potentials!$E$2:$E$2000&lt;&gt;"9 - Perdu")*(Potentials!$E$2:$E$2000&lt;&gt;"10 - Gele")*(Potentials!$O$2:$O$2000=$A$2))
+SUMPRODUCT((Potentials!$F$2:$F$2000=0)*(Potentials!$A$2:$A$2000=BA863)*(Potentials!$D$2:$D$2000)*(Potentials!$E$2:$E$2000&lt;&gt;"8 - Gagne")*(Potentials!$E$2:$E$2000&lt;&gt;"9 - Perdu")*(Potentials!$E$2:$E$2000&lt;&gt;"10 - Gele")*(Potentials!$O$2:$O$2000=$A$2)))</f>
      </c>
    </row>
    <row r="864" spans="1:113">
      <c r="R864" t="str">
        <f>Potentials!A862</f>
      </c>
      <c r="S864" s="1" t="str">
        <f>Potentials!M862</f>
      </c>
      <c r="T864" s="47" t="str">
        <f>IF(INDEX(Potentials!$A$1:$O$1000,MATCH(R864,Potentials!$A$1:$A$1000,0),MATCH("Origine setup",Potentials!$A$1:$O$1,0))&lt;&gt;"",0,
IF($A$2="Tous",
IF(AND($R$2=0,$S$2=0,DATE(YEAR(S864),MONTH(S864),DAY(S864))&gt;=$O$6,(DATE(YEAR(S864),MONTH(S864),DAY(S864))&lt;=$O$3),LEFT(R864,3)="PRA"),1,
IF(AND($R$2&lt;&gt;0,$S$2&lt;&gt;0,DATE(YEAR(S864),MONTH(S864),DAY(S864))&gt;=$R$2,(DATE(YEAR(S864),MONTH(S864),DAY(S864))&lt;=$S$2),LEFT(R864,3)="PRA"),1,0)),
IF(AND($R$2=0,$S$2=0,DATE(YEAR(S864),MONTH(S864),DAY(S864))&gt;=$O$6,(DATE(YEAR(S864),MONTH(S864),DAY(S864))&lt;=$O$3),INDEX(Potentials!$A$1:$O$1000,MATCH(R864,Potentials!$A$1:$A$1000,0),MATCH("Groupe",Potentials!$A$1:$O$1,0))=$A$2,LEFT(R864,3)="PRA"),1,
IF(AND($R$2&lt;&gt;0,$S$2&lt;&gt;0,DATE(YEAR(S864),MONTH(S864),DAY(S864))&gt;=$R$2,(DATE(YEAR(S864),MONTH(S864),DAY(S864))&lt;=$S$2),INDEX(Potentials!$A$1:$O$1000,MATCH(R864,Potentials!$A$1:$A$1000,0),MATCH("Groupe",Potentials!$A$1:$O$1,0))=$A$2,LEFT(R864,3)="PRA"),1,0))))</f>
      </c>
      <c r="U864" s="47" t="str">
        <f>IF(T864&lt;&gt;0,SUM($T$4:T864),0)</f>
      </c>
      <c r="V864" s="1"/>
      <c r="W864" s="17"/>
      <c r="Y864" t="str">
        <f>Projects!A862</f>
      </c>
      <c r="Z864" s="1" t="str">
        <f>Projects!I862</f>
      </c>
      <c r="AA864" s="47" t="str">
        <f>IF($A$2="Tous",
IF(AND($Y$2=0,$Z$2=0,DATE(YEAR(Z864),MONTH(Z864),DAY(Z864))&gt;=$O$6,(DATE(YEAR(Z864),MONTH(Z864),DAY(Z864))&lt;=$O$3)),1,
IF(AND($Y$2&lt;&gt;0,$Z$2&lt;&gt;0,DATE(YEAR(Z864),MONTH(Z864),DAY(Z864))&gt;=$Y$2,(DATE(YEAR(Z864),MONTH(Z864),DAY(Z864))&lt;=$Z$2)),1,0)),
IF(AND($Y$2=0,$Z$2=0,DATE(YEAR(Z864),MONTH(Z864),DAY(Z864))&gt;=$O$6,(DATE(YEAR(Z864),MONTH(Z864),DAY(Z864))&lt;=$O$3),INDEX(Projects!$A$1:$O$1000,MATCH(Y864,Projects!$A$1:$A$1000,0),MATCH("Groupe",Projects!$A$1:$O$1,0))=$A$2),1,
IF(AND($Y$2&lt;&gt;0,$Z$2&lt;&gt;0,DATE(YEAR(Z864),MONTH(Z864),DAY(Z864))&gt;=$Y$2,(DATE(YEAR(Z864),MONTH(Z864),DAY(Z864))&lt;=$Z$2),INDEX(Projects!$A$1:$O$1000,MATCH(Y864,Projects!$A$1:$A$1000,0),MATCH("Groupe",Projects!$A$1:$O$1,0))=$A$2),1,0)))</f>
      </c>
      <c r="AB864" s="47" t="str">
        <f>IF(AA864&lt;&gt;0,SUM($AA$4:AA864),0)</f>
      </c>
      <c r="AC864" s="1"/>
      <c r="AD864" s="17"/>
      <c r="AF864" t="str">
        <f>Projects!A862</f>
      </c>
      <c r="AG864" s="1" t="str">
        <f>Projects!D862</f>
      </c>
      <c r="AH864" s="47" t="str">
        <f>IF($A$2="Tous",
IF(AND($AF$2=0,$AG$2=0,DATE(YEAR(AG864),MONTH(AG864),DAY(AG864))&gt;=$O$6,(DATE(YEAR(AG864),MONTH(AG864),DAY(AG864))&lt;=$O$3)),1,
IF(AND($AF$2&lt;&gt;0,$AG$2&lt;&gt;0,DATE(YEAR(AG864),MONTH(AG864),DAY(AG864))&gt;=$AF$2,(DATE(YEAR(AG864),MONTH(AG864),DAY(AG864))&lt;=$AG$2)),1,0)),
IF(AND($AF$2=0,$AG$2=0,DATE(YEAR(AG864),MONTH(AG864),DAY(AG864))&gt;=$O$6,(DATE(YEAR(AG864),MONTH(AG864),DAY(AG864))&lt;=$O$3),INDEX(Projects!$A$1:$O$1000,MATCH(AF864,Projects!$A$1:$A$1000,0),MATCH("Groupe",Projects!$A$1:$O$1,0))=$A$2),1,
IF(AND($AF$2&lt;&gt;0,$AG$2&lt;&gt;0,DATE(YEAR(AG864),MONTH(AG864),DAY(AG864))&gt;=$AF$2,(DATE(YEAR(AG864),MONTH(AG864),DAY(AG864))&lt;=$AG$2),INDEX(Projects!$A$1:$O$1000,MATCH(AF864,Projects!$A$1:$A$1000,0),MATCH("Groupe",Projects!$A$1:$O$1,0))=$A$2),1,0)))</f>
      </c>
      <c r="AI864" s="47" t="str">
        <f>IF(AH864&lt;&gt;0,SUM($AH$4:AH864),0)</f>
      </c>
      <c r="AJ864" s="1"/>
      <c r="AK864" s="17"/>
      <c r="AM864" t="str">
        <f>Potentials!A862</f>
      </c>
      <c r="AN864" s="1" t="str">
        <f>Potentials!L862</f>
      </c>
      <c r="AO864" s="47" t="str">
        <f>IF(INDEX(Potentials!$A$1:$O$1000,MATCH(R864,Potentials!$A$1:$A$1000,0),MATCH("Origine setup",Potentials!$A$1:$O$1,0))&lt;&gt;"",0,
IF($A$2="Tous",
IF(AND($AM$2=0,$AN$2=0,DATE(YEAR(AN864),MONTH(AN864),DAY(AN864))&gt;=$O$6,(DATE(YEAR(AN864),MONTH(AN864),DAY(AN864))&lt;=$O$3),INDEX(Potentials!$A$1:$O$10000,MATCH(AM864,Potentials!$A$1:$A$1000,0),MATCH("Statut",Potentials!$A$1:$O$1,0))="9 -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IF(AND($AM$2&lt;&gt;0,$AN$2&lt;&gt;0,DATE(YEAR(AN864),MONTH(AN864),DAY(AN864))&gt;=$AM$2,(DATE(YEAR(AN864),MONTH(AN864),DAY(AN864))&lt;=$AN$2),INDEX(Potentials!$A$1:$O$10000,MATCH(AM864,Potentials!$A$1:$A$1000,0),MATCH("Statut",Potentials!$A$1:$O$1,0))="9 - Perdu"),1,0)),
IF(AND($AM$2=0,$AN$2=0,DATE(YEAR(AN864),MONTH(AN864),DAY(AN864))&gt;=$O$6,(DATE(YEAR(AN864),MONTH(AN864),DAY(AN864))&lt;=$O$3),INDEX(Potentials!$A$1:$O$1000,MATCH(AM864,Potentials!$A$1:$A$1000,0),MATCH("Groupe",Potentials!$A$1:$O$1,0))=$A$2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,MATCH(AM864,Potentials!$A$1:$A$1000,0),MATCH("Groupe",Potentials!$A$1:$O$1,0))=$A$2,INDEX(Potentials!$A$1:$O$10000,MATCH(AM864,Potentials!$A$1:$A$1000,0),MATCH("Statut",Potentials!$A$1:$O$1,0))="9 - Perdu"),1,0))))</f>
      </c>
      <c r="AP864" s="47" t="str">
        <f>IF(AO864&lt;&gt;0,SUM($AO$4:AO864),0)</f>
      </c>
      <c r="AQ864" s="1"/>
      <c r="AR864" s="17"/>
      <c r="AT864" t="str">
        <f>IF(COUNTIF($AT$4:AT863,Potentials!B862)&gt;0,"",Potentials!B862)</f>
      </c>
      <c r="AU864" s="2" t="str">
        <f t="array" ref="AU864" aca="1" ca="1">IF($A$2="Tous",SUMPRODUCT((Potentials!$F$2:$F$2000)*(Potentials!$B$2:$B$2000=AT864)*(Potentials!$E$2:$E$2000&lt;&gt;"8 - Gagne")*(Potentials!$E$2:$E$2000&lt;&gt;"9 - Perdu")*(Potentials!$E$2:$E$2000&lt;&gt;"10 - Gele"))
+SUMPRODUCT((Potentials!$F$2:$F$2000=0)*(Potentials!$B$2:$B$2000=AT864)*(Potentials!$D$2:$D$2000)*(Potentials!$E$2:$E$2000&lt;&gt;"8 - Gagne")*(Potentials!$E$2:$E$2000&lt;&gt;"9 - Perdu")*(Potentials!$E$2:$E$2000&lt;&gt;"10 - Gele")),
SUMPRODUCT((Potentials!$F$2:$F$2000)*(Potentials!$B$2:$B$2000=AT864)*(Potentials!$E$2:$E$2000&lt;&gt;"8 - Gagne")*(Potentials!$E$2:$E$2000&lt;&gt;"9 - Perdu")*(Potentials!$E$2:$E$2000&lt;&gt;"10 - Gele")*(Potentials!$O$2:$O$2000=$A$2))
+SUMPRODUCT((Potentials!$F$2:$F$2000=0)*(Potentials!$B$2:$B$2000=AT864)*(Potentials!$D$2:$D$2000)*(Potentials!$E$2:$E$2000&lt;&gt;"8 - Gagne")*(Potentials!$E$2:$E$2000&lt;&gt;"9 - Perdu")*(Potentials!$E$2:$E$2000&lt;&gt;"10 - Gele")*(Potentials!$O$2:$O$2000=$A$2)))</f>
      </c>
      <c r="BA864" t="str">
        <f>Potentials!A862</f>
      </c>
      <c r="BB864" s="2" t="str">
        <f t="array" ref="BB864" aca="1" ca="1">IF($A$2="Tous",SUMPRODUCT((Potentials!$F$2:$F$2000)*(Potentials!$A$2:$A$2000=BA864)*(Potentials!$E$2:$E$2000&lt;&gt;"8 - Gagne")*(Potentials!$E$2:$E$2000&lt;&gt;"9 - Perdu")*(Potentials!$E$2:$E$2000&lt;&gt;"10 - Gele"))
+SUMPRODUCT((Potentials!$F$2:$F$2000=0)*(Potentials!$A$2:$A$2000=BA864)*(Potentials!$D$2:$D$2000)*(Potentials!$E$2:$E$2000&lt;&gt;"8 - Gagne")*(Potentials!$E$2:$E$2000&lt;&gt;"9 - Perdu")*(Potentials!$E$2:$E$2000&lt;&gt;"10 - Gele")),
SUMPRODUCT((Potentials!$F$2:$F$2000)*(Potentials!$A$2:$A$2000=BA864)*(Potentials!$E$2:$E$2000&lt;&gt;"8 - Gagne")*(Potentials!$E$2:$E$2000&lt;&gt;"9 - Perdu")*(Potentials!$E$2:$E$2000&lt;&gt;"10 - Gele")*(Potentials!$O$2:$O$2000=$A$2))
+SUMPRODUCT((Potentials!$F$2:$F$2000=0)*(Potentials!$A$2:$A$2000=BA864)*(Potentials!$D$2:$D$2000)*(Potentials!$E$2:$E$2000&lt;&gt;"8 - Gagne")*(Potentials!$E$2:$E$2000&lt;&gt;"9 - Perdu")*(Potentials!$E$2:$E$2000&lt;&gt;"10 - Gele")*(Potentials!$O$2:$O$2000=$A$2)))</f>
      </c>
    </row>
    <row r="865" spans="1:113">
      <c r="R865" t="str">
        <f>Potentials!A863</f>
      </c>
      <c r="S865" s="1" t="str">
        <f>Potentials!M863</f>
      </c>
      <c r="T865" s="47" t="str">
        <f>IF(INDEX(Potentials!$A$1:$O$1000,MATCH(R865,Potentials!$A$1:$A$1000,0),MATCH("Origine setup",Potentials!$A$1:$O$1,0))&lt;&gt;"",0,
IF($A$2="Tous",
IF(AND($R$2=0,$S$2=0,DATE(YEAR(S865),MONTH(S865),DAY(S865))&gt;=$O$6,(DATE(YEAR(S865),MONTH(S865),DAY(S865))&lt;=$O$3),LEFT(R865,3)="PRA"),1,
IF(AND($R$2&lt;&gt;0,$S$2&lt;&gt;0,DATE(YEAR(S865),MONTH(S865),DAY(S865))&gt;=$R$2,(DATE(YEAR(S865),MONTH(S865),DAY(S865))&lt;=$S$2),LEFT(R865,3)="PRA"),1,0)),
IF(AND($R$2=0,$S$2=0,DATE(YEAR(S865),MONTH(S865),DAY(S865))&gt;=$O$6,(DATE(YEAR(S865),MONTH(S865),DAY(S865))&lt;=$O$3),INDEX(Potentials!$A$1:$O$1000,MATCH(R865,Potentials!$A$1:$A$1000,0),MATCH("Groupe",Potentials!$A$1:$O$1,0))=$A$2,LEFT(R865,3)="PRA"),1,
IF(AND($R$2&lt;&gt;0,$S$2&lt;&gt;0,DATE(YEAR(S865),MONTH(S865),DAY(S865))&gt;=$R$2,(DATE(YEAR(S865),MONTH(S865),DAY(S865))&lt;=$S$2),INDEX(Potentials!$A$1:$O$1000,MATCH(R865,Potentials!$A$1:$A$1000,0),MATCH("Groupe",Potentials!$A$1:$O$1,0))=$A$2,LEFT(R865,3)="PRA"),1,0))))</f>
      </c>
      <c r="U865" s="47" t="str">
        <f>IF(T865&lt;&gt;0,SUM($T$4:T865),0)</f>
      </c>
      <c r="V865" s="1"/>
      <c r="W865" s="17"/>
      <c r="Y865" t="str">
        <f>Projects!A863</f>
      </c>
      <c r="Z865" s="1" t="str">
        <f>Projects!I863</f>
      </c>
      <c r="AA865" s="47" t="str">
        <f>IF($A$2="Tous",
IF(AND($Y$2=0,$Z$2=0,DATE(YEAR(Z865),MONTH(Z865),DAY(Z865))&gt;=$O$6,(DATE(YEAR(Z865),MONTH(Z865),DAY(Z865))&lt;=$O$3)),1,
IF(AND($Y$2&lt;&gt;0,$Z$2&lt;&gt;0,DATE(YEAR(Z865),MONTH(Z865),DAY(Z865))&gt;=$Y$2,(DATE(YEAR(Z865),MONTH(Z865),DAY(Z865))&lt;=$Z$2)),1,0)),
IF(AND($Y$2=0,$Z$2=0,DATE(YEAR(Z865),MONTH(Z865),DAY(Z865))&gt;=$O$6,(DATE(YEAR(Z865),MONTH(Z865),DAY(Z865))&lt;=$O$3),INDEX(Projects!$A$1:$O$1000,MATCH(Y865,Projects!$A$1:$A$1000,0),MATCH("Groupe",Projects!$A$1:$O$1,0))=$A$2),1,
IF(AND($Y$2&lt;&gt;0,$Z$2&lt;&gt;0,DATE(YEAR(Z865),MONTH(Z865),DAY(Z865))&gt;=$Y$2,(DATE(YEAR(Z865),MONTH(Z865),DAY(Z865))&lt;=$Z$2),INDEX(Projects!$A$1:$O$1000,MATCH(Y865,Projects!$A$1:$A$1000,0),MATCH("Groupe",Projects!$A$1:$O$1,0))=$A$2),1,0)))</f>
      </c>
      <c r="AB865" s="47" t="str">
        <f>IF(AA865&lt;&gt;0,SUM($AA$4:AA865),0)</f>
      </c>
      <c r="AC865" s="1"/>
      <c r="AD865" s="17"/>
      <c r="AF865" t="str">
        <f>Projects!A863</f>
      </c>
      <c r="AG865" s="1" t="str">
        <f>Projects!D863</f>
      </c>
      <c r="AH865" s="47" t="str">
        <f>IF($A$2="Tous",
IF(AND($AF$2=0,$AG$2=0,DATE(YEAR(AG865),MONTH(AG865),DAY(AG865))&gt;=$O$6,(DATE(YEAR(AG865),MONTH(AG865),DAY(AG865))&lt;=$O$3)),1,
IF(AND($AF$2&lt;&gt;0,$AG$2&lt;&gt;0,DATE(YEAR(AG865),MONTH(AG865),DAY(AG865))&gt;=$AF$2,(DATE(YEAR(AG865),MONTH(AG865),DAY(AG865))&lt;=$AG$2)),1,0)),
IF(AND($AF$2=0,$AG$2=0,DATE(YEAR(AG865),MONTH(AG865),DAY(AG865))&gt;=$O$6,(DATE(YEAR(AG865),MONTH(AG865),DAY(AG865))&lt;=$O$3),INDEX(Projects!$A$1:$O$1000,MATCH(AF865,Projects!$A$1:$A$1000,0),MATCH("Groupe",Projects!$A$1:$O$1,0))=$A$2),1,
IF(AND($AF$2&lt;&gt;0,$AG$2&lt;&gt;0,DATE(YEAR(AG865),MONTH(AG865),DAY(AG865))&gt;=$AF$2,(DATE(YEAR(AG865),MONTH(AG865),DAY(AG865))&lt;=$AG$2),INDEX(Projects!$A$1:$O$1000,MATCH(AF865,Projects!$A$1:$A$1000,0),MATCH("Groupe",Projects!$A$1:$O$1,0))=$A$2),1,0)))</f>
      </c>
      <c r="AI865" s="47" t="str">
        <f>IF(AH865&lt;&gt;0,SUM($AH$4:AH865),0)</f>
      </c>
      <c r="AJ865" s="1"/>
      <c r="AK865" s="17"/>
      <c r="AM865" t="str">
        <f>Potentials!A863</f>
      </c>
      <c r="AN865" s="1" t="str">
        <f>Potentials!L863</f>
      </c>
      <c r="AO865" s="47" t="str">
        <f>IF(INDEX(Potentials!$A$1:$O$1000,MATCH(R865,Potentials!$A$1:$A$1000,0),MATCH("Origine setup",Potentials!$A$1:$O$1,0))&lt;&gt;"",0,
IF($A$2="Tous",
IF(AND($AM$2=0,$AN$2=0,DATE(YEAR(AN865),MONTH(AN865),DAY(AN865))&gt;=$O$6,(DATE(YEAR(AN865),MONTH(AN865),DAY(AN865))&lt;=$O$3),INDEX(Potentials!$A$1:$O$10000,MATCH(AM865,Potentials!$A$1:$A$1000,0),MATCH("Statut",Potentials!$A$1:$O$1,0))="9 -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IF(AND($AM$2&lt;&gt;0,$AN$2&lt;&gt;0,DATE(YEAR(AN865),MONTH(AN865),DAY(AN865))&gt;=$AM$2,(DATE(YEAR(AN865),MONTH(AN865),DAY(AN865))&lt;=$AN$2),INDEX(Potentials!$A$1:$O$10000,MATCH(AM865,Potentials!$A$1:$A$1000,0),MATCH("Statut",Potentials!$A$1:$O$1,0))="9 - Perdu"),1,0)),
IF(AND($AM$2=0,$AN$2=0,DATE(YEAR(AN865),MONTH(AN865),DAY(AN865))&gt;=$O$6,(DATE(YEAR(AN865),MONTH(AN865),DAY(AN865))&lt;=$O$3),INDEX(Potentials!$A$1:$O$1000,MATCH(AM865,Potentials!$A$1:$A$1000,0),MATCH("Groupe",Potentials!$A$1:$O$1,0))=$A$2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,MATCH(AM865,Potentials!$A$1:$A$1000,0),MATCH("Groupe",Potentials!$A$1:$O$1,0))=$A$2,INDEX(Potentials!$A$1:$O$10000,MATCH(AM865,Potentials!$A$1:$A$1000,0),MATCH("Statut",Potentials!$A$1:$O$1,0))="9 - Perdu"),1,0))))</f>
      </c>
      <c r="AP865" s="47" t="str">
        <f>IF(AO865&lt;&gt;0,SUM($AO$4:AO865),0)</f>
      </c>
      <c r="AQ865" s="1"/>
      <c r="AR865" s="17"/>
      <c r="AT865" t="str">
        <f>IF(COUNTIF($AT$4:AT864,Potentials!B863)&gt;0,"",Potentials!B863)</f>
      </c>
      <c r="AU865" s="2" t="str">
        <f t="array" ref="AU865" aca="1" ca="1">IF($A$2="Tous",SUMPRODUCT((Potentials!$F$2:$F$2000)*(Potentials!$B$2:$B$2000=AT865)*(Potentials!$E$2:$E$2000&lt;&gt;"8 - Gagne")*(Potentials!$E$2:$E$2000&lt;&gt;"9 - Perdu")*(Potentials!$E$2:$E$2000&lt;&gt;"10 - Gele"))
+SUMPRODUCT((Potentials!$F$2:$F$2000=0)*(Potentials!$B$2:$B$2000=AT865)*(Potentials!$D$2:$D$2000)*(Potentials!$E$2:$E$2000&lt;&gt;"8 - Gagne")*(Potentials!$E$2:$E$2000&lt;&gt;"9 - Perdu")*(Potentials!$E$2:$E$2000&lt;&gt;"10 - Gele")),
SUMPRODUCT((Potentials!$F$2:$F$2000)*(Potentials!$B$2:$B$2000=AT865)*(Potentials!$E$2:$E$2000&lt;&gt;"8 - Gagne")*(Potentials!$E$2:$E$2000&lt;&gt;"9 - Perdu")*(Potentials!$E$2:$E$2000&lt;&gt;"10 - Gele")*(Potentials!$O$2:$O$2000=$A$2))
+SUMPRODUCT((Potentials!$F$2:$F$2000=0)*(Potentials!$B$2:$B$2000=AT865)*(Potentials!$D$2:$D$2000)*(Potentials!$E$2:$E$2000&lt;&gt;"8 - Gagne")*(Potentials!$E$2:$E$2000&lt;&gt;"9 - Perdu")*(Potentials!$E$2:$E$2000&lt;&gt;"10 - Gele")*(Potentials!$O$2:$O$2000=$A$2)))</f>
      </c>
      <c r="BA865" t="str">
        <f>Potentials!A863</f>
      </c>
      <c r="BB865" s="2" t="str">
        <f t="array" ref="BB865" aca="1" ca="1">IF($A$2="Tous",SUMPRODUCT((Potentials!$F$2:$F$2000)*(Potentials!$A$2:$A$2000=BA865)*(Potentials!$E$2:$E$2000&lt;&gt;"8 - Gagne")*(Potentials!$E$2:$E$2000&lt;&gt;"9 - Perdu")*(Potentials!$E$2:$E$2000&lt;&gt;"10 - Gele"))
+SUMPRODUCT((Potentials!$F$2:$F$2000=0)*(Potentials!$A$2:$A$2000=BA865)*(Potentials!$D$2:$D$2000)*(Potentials!$E$2:$E$2000&lt;&gt;"8 - Gagne")*(Potentials!$E$2:$E$2000&lt;&gt;"9 - Perdu")*(Potentials!$E$2:$E$2000&lt;&gt;"10 - Gele")),
SUMPRODUCT((Potentials!$F$2:$F$2000)*(Potentials!$A$2:$A$2000=BA865)*(Potentials!$E$2:$E$2000&lt;&gt;"8 - Gagne")*(Potentials!$E$2:$E$2000&lt;&gt;"9 - Perdu")*(Potentials!$E$2:$E$2000&lt;&gt;"10 - Gele")*(Potentials!$O$2:$O$2000=$A$2))
+SUMPRODUCT((Potentials!$F$2:$F$2000=0)*(Potentials!$A$2:$A$2000=BA865)*(Potentials!$D$2:$D$2000)*(Potentials!$E$2:$E$2000&lt;&gt;"8 - Gagne")*(Potentials!$E$2:$E$2000&lt;&gt;"9 - Perdu")*(Potentials!$E$2:$E$2000&lt;&gt;"10 - Gele")*(Potentials!$O$2:$O$2000=$A$2)))</f>
      </c>
    </row>
    <row r="866" spans="1:113">
      <c r="R866" t="str">
        <f>Potentials!A864</f>
      </c>
      <c r="S866" s="1" t="str">
        <f>Potentials!M864</f>
      </c>
      <c r="T866" s="47" t="str">
        <f>IF(INDEX(Potentials!$A$1:$O$1000,MATCH(R866,Potentials!$A$1:$A$1000,0),MATCH("Origine setup",Potentials!$A$1:$O$1,0))&lt;&gt;"",0,
IF($A$2="Tous",
IF(AND($R$2=0,$S$2=0,DATE(YEAR(S866),MONTH(S866),DAY(S866))&gt;=$O$6,(DATE(YEAR(S866),MONTH(S866),DAY(S866))&lt;=$O$3),LEFT(R866,3)="PRA"),1,
IF(AND($R$2&lt;&gt;0,$S$2&lt;&gt;0,DATE(YEAR(S866),MONTH(S866),DAY(S866))&gt;=$R$2,(DATE(YEAR(S866),MONTH(S866),DAY(S866))&lt;=$S$2),LEFT(R866,3)="PRA"),1,0)),
IF(AND($R$2=0,$S$2=0,DATE(YEAR(S866),MONTH(S866),DAY(S866))&gt;=$O$6,(DATE(YEAR(S866),MONTH(S866),DAY(S866))&lt;=$O$3),INDEX(Potentials!$A$1:$O$1000,MATCH(R866,Potentials!$A$1:$A$1000,0),MATCH("Groupe",Potentials!$A$1:$O$1,0))=$A$2,LEFT(R866,3)="PRA"),1,
IF(AND($R$2&lt;&gt;0,$S$2&lt;&gt;0,DATE(YEAR(S866),MONTH(S866),DAY(S866))&gt;=$R$2,(DATE(YEAR(S866),MONTH(S866),DAY(S866))&lt;=$S$2),INDEX(Potentials!$A$1:$O$1000,MATCH(R866,Potentials!$A$1:$A$1000,0),MATCH("Groupe",Potentials!$A$1:$O$1,0))=$A$2,LEFT(R866,3)="PRA"),1,0))))</f>
      </c>
      <c r="U866" s="47" t="str">
        <f>IF(T866&lt;&gt;0,SUM($T$4:T866),0)</f>
      </c>
      <c r="V866" s="1"/>
      <c r="W866" s="17"/>
      <c r="Y866" t="str">
        <f>Projects!A864</f>
      </c>
      <c r="Z866" s="1" t="str">
        <f>Projects!I864</f>
      </c>
      <c r="AA866" s="47" t="str">
        <f>IF($A$2="Tous",
IF(AND($Y$2=0,$Z$2=0,DATE(YEAR(Z866),MONTH(Z866),DAY(Z866))&gt;=$O$6,(DATE(YEAR(Z866),MONTH(Z866),DAY(Z866))&lt;=$O$3)),1,
IF(AND($Y$2&lt;&gt;0,$Z$2&lt;&gt;0,DATE(YEAR(Z866),MONTH(Z866),DAY(Z866))&gt;=$Y$2,(DATE(YEAR(Z866),MONTH(Z866),DAY(Z866))&lt;=$Z$2)),1,0)),
IF(AND($Y$2=0,$Z$2=0,DATE(YEAR(Z866),MONTH(Z866),DAY(Z866))&gt;=$O$6,(DATE(YEAR(Z866),MONTH(Z866),DAY(Z866))&lt;=$O$3),INDEX(Projects!$A$1:$O$1000,MATCH(Y866,Projects!$A$1:$A$1000,0),MATCH("Groupe",Projects!$A$1:$O$1,0))=$A$2),1,
IF(AND($Y$2&lt;&gt;0,$Z$2&lt;&gt;0,DATE(YEAR(Z866),MONTH(Z866),DAY(Z866))&gt;=$Y$2,(DATE(YEAR(Z866),MONTH(Z866),DAY(Z866))&lt;=$Z$2),INDEX(Projects!$A$1:$O$1000,MATCH(Y866,Projects!$A$1:$A$1000,0),MATCH("Groupe",Projects!$A$1:$O$1,0))=$A$2),1,0)))</f>
      </c>
      <c r="AB866" s="47" t="str">
        <f>IF(AA866&lt;&gt;0,SUM($AA$4:AA866),0)</f>
      </c>
      <c r="AC866" s="1"/>
      <c r="AD866" s="17"/>
      <c r="AF866" t="str">
        <f>Projects!A864</f>
      </c>
      <c r="AG866" s="1" t="str">
        <f>Projects!D864</f>
      </c>
      <c r="AH866" s="47" t="str">
        <f>IF($A$2="Tous",
IF(AND($AF$2=0,$AG$2=0,DATE(YEAR(AG866),MONTH(AG866),DAY(AG866))&gt;=$O$6,(DATE(YEAR(AG866),MONTH(AG866),DAY(AG866))&lt;=$O$3)),1,
IF(AND($AF$2&lt;&gt;0,$AG$2&lt;&gt;0,DATE(YEAR(AG866),MONTH(AG866),DAY(AG866))&gt;=$AF$2,(DATE(YEAR(AG866),MONTH(AG866),DAY(AG866))&lt;=$AG$2)),1,0)),
IF(AND($AF$2=0,$AG$2=0,DATE(YEAR(AG866),MONTH(AG866),DAY(AG866))&gt;=$O$6,(DATE(YEAR(AG866),MONTH(AG866),DAY(AG866))&lt;=$O$3),INDEX(Projects!$A$1:$O$1000,MATCH(AF866,Projects!$A$1:$A$1000,0),MATCH("Groupe",Projects!$A$1:$O$1,0))=$A$2),1,
IF(AND($AF$2&lt;&gt;0,$AG$2&lt;&gt;0,DATE(YEAR(AG866),MONTH(AG866),DAY(AG866))&gt;=$AF$2,(DATE(YEAR(AG866),MONTH(AG866),DAY(AG866))&lt;=$AG$2),INDEX(Projects!$A$1:$O$1000,MATCH(AF866,Projects!$A$1:$A$1000,0),MATCH("Groupe",Projects!$A$1:$O$1,0))=$A$2),1,0)))</f>
      </c>
      <c r="AI866" s="47" t="str">
        <f>IF(AH866&lt;&gt;0,SUM($AH$4:AH866),0)</f>
      </c>
      <c r="AJ866" s="1"/>
      <c r="AK866" s="17"/>
      <c r="AM866" t="str">
        <f>Potentials!A864</f>
      </c>
      <c r="AN866" s="1" t="str">
        <f>Potentials!L864</f>
      </c>
      <c r="AO866" s="47" t="str">
        <f>IF(INDEX(Potentials!$A$1:$O$1000,MATCH(R866,Potentials!$A$1:$A$1000,0),MATCH("Origine setup",Potentials!$A$1:$O$1,0))&lt;&gt;"",0,
IF($A$2="Tous",
IF(AND($AM$2=0,$AN$2=0,DATE(YEAR(AN866),MONTH(AN866),DAY(AN866))&gt;=$O$6,(DATE(YEAR(AN866),MONTH(AN866),DAY(AN866))&lt;=$O$3),INDEX(Potentials!$A$1:$O$10000,MATCH(AM866,Potentials!$A$1:$A$1000,0),MATCH("Statut",Potentials!$A$1:$O$1,0))="9 -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IF(AND($AM$2&lt;&gt;0,$AN$2&lt;&gt;0,DATE(YEAR(AN866),MONTH(AN866),DAY(AN866))&gt;=$AM$2,(DATE(YEAR(AN866),MONTH(AN866),DAY(AN866))&lt;=$AN$2),INDEX(Potentials!$A$1:$O$10000,MATCH(AM866,Potentials!$A$1:$A$1000,0),MATCH("Statut",Potentials!$A$1:$O$1,0))="9 - Perdu"),1,0)),
IF(AND($AM$2=0,$AN$2=0,DATE(YEAR(AN866),MONTH(AN866),DAY(AN866))&gt;=$O$6,(DATE(YEAR(AN866),MONTH(AN866),DAY(AN866))&lt;=$O$3),INDEX(Potentials!$A$1:$O$1000,MATCH(AM866,Potentials!$A$1:$A$1000,0),MATCH("Groupe",Potentials!$A$1:$O$1,0))=$A$2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,MATCH(AM866,Potentials!$A$1:$A$1000,0),MATCH("Groupe",Potentials!$A$1:$O$1,0))=$A$2,INDEX(Potentials!$A$1:$O$10000,MATCH(AM866,Potentials!$A$1:$A$1000,0),MATCH("Statut",Potentials!$A$1:$O$1,0))="9 - Perdu"),1,0))))</f>
      </c>
      <c r="AP866" s="47" t="str">
        <f>IF(AO866&lt;&gt;0,SUM($AO$4:AO866),0)</f>
      </c>
      <c r="AQ866" s="1"/>
      <c r="AR866" s="17"/>
      <c r="AT866" t="str">
        <f>IF(COUNTIF($AT$4:AT865,Potentials!B864)&gt;0,"",Potentials!B864)</f>
      </c>
      <c r="AU866" s="2" t="str">
        <f t="array" ref="AU866" aca="1" ca="1">IF($A$2="Tous",SUMPRODUCT((Potentials!$F$2:$F$2000)*(Potentials!$B$2:$B$2000=AT866)*(Potentials!$E$2:$E$2000&lt;&gt;"8 - Gagne")*(Potentials!$E$2:$E$2000&lt;&gt;"9 - Perdu")*(Potentials!$E$2:$E$2000&lt;&gt;"10 - Gele"))
+SUMPRODUCT((Potentials!$F$2:$F$2000=0)*(Potentials!$B$2:$B$2000=AT866)*(Potentials!$D$2:$D$2000)*(Potentials!$E$2:$E$2000&lt;&gt;"8 - Gagne")*(Potentials!$E$2:$E$2000&lt;&gt;"9 - Perdu")*(Potentials!$E$2:$E$2000&lt;&gt;"10 - Gele")),
SUMPRODUCT((Potentials!$F$2:$F$2000)*(Potentials!$B$2:$B$2000=AT866)*(Potentials!$E$2:$E$2000&lt;&gt;"8 - Gagne")*(Potentials!$E$2:$E$2000&lt;&gt;"9 - Perdu")*(Potentials!$E$2:$E$2000&lt;&gt;"10 - Gele")*(Potentials!$O$2:$O$2000=$A$2))
+SUMPRODUCT((Potentials!$F$2:$F$2000=0)*(Potentials!$B$2:$B$2000=AT866)*(Potentials!$D$2:$D$2000)*(Potentials!$E$2:$E$2000&lt;&gt;"8 - Gagne")*(Potentials!$E$2:$E$2000&lt;&gt;"9 - Perdu")*(Potentials!$E$2:$E$2000&lt;&gt;"10 - Gele")*(Potentials!$O$2:$O$2000=$A$2)))</f>
      </c>
      <c r="BA866" t="str">
        <f>Potentials!A864</f>
      </c>
      <c r="BB866" s="2" t="str">
        <f t="array" ref="BB866" aca="1" ca="1">IF($A$2="Tous",SUMPRODUCT((Potentials!$F$2:$F$2000)*(Potentials!$A$2:$A$2000=BA866)*(Potentials!$E$2:$E$2000&lt;&gt;"8 - Gagne")*(Potentials!$E$2:$E$2000&lt;&gt;"9 - Perdu")*(Potentials!$E$2:$E$2000&lt;&gt;"10 - Gele"))
+SUMPRODUCT((Potentials!$F$2:$F$2000=0)*(Potentials!$A$2:$A$2000=BA866)*(Potentials!$D$2:$D$2000)*(Potentials!$E$2:$E$2000&lt;&gt;"8 - Gagne")*(Potentials!$E$2:$E$2000&lt;&gt;"9 - Perdu")*(Potentials!$E$2:$E$2000&lt;&gt;"10 - Gele")),
SUMPRODUCT((Potentials!$F$2:$F$2000)*(Potentials!$A$2:$A$2000=BA866)*(Potentials!$E$2:$E$2000&lt;&gt;"8 - Gagne")*(Potentials!$E$2:$E$2000&lt;&gt;"9 - Perdu")*(Potentials!$E$2:$E$2000&lt;&gt;"10 - Gele")*(Potentials!$O$2:$O$2000=$A$2))
+SUMPRODUCT((Potentials!$F$2:$F$2000=0)*(Potentials!$A$2:$A$2000=BA866)*(Potentials!$D$2:$D$2000)*(Potentials!$E$2:$E$2000&lt;&gt;"8 - Gagne")*(Potentials!$E$2:$E$2000&lt;&gt;"9 - Perdu")*(Potentials!$E$2:$E$2000&lt;&gt;"10 - Gele")*(Potentials!$O$2:$O$2000=$A$2)))</f>
      </c>
    </row>
    <row r="867" spans="1:113">
      <c r="R867" t="str">
        <f>Potentials!A865</f>
      </c>
      <c r="S867" s="1" t="str">
        <f>Potentials!M865</f>
      </c>
      <c r="T867" s="47" t="str">
        <f>IF(INDEX(Potentials!$A$1:$O$1000,MATCH(R867,Potentials!$A$1:$A$1000,0),MATCH("Origine setup",Potentials!$A$1:$O$1,0))&lt;&gt;"",0,
IF($A$2="Tous",
IF(AND($R$2=0,$S$2=0,DATE(YEAR(S867),MONTH(S867),DAY(S867))&gt;=$O$6,(DATE(YEAR(S867),MONTH(S867),DAY(S867))&lt;=$O$3),LEFT(R867,3)="PRA"),1,
IF(AND($R$2&lt;&gt;0,$S$2&lt;&gt;0,DATE(YEAR(S867),MONTH(S867),DAY(S867))&gt;=$R$2,(DATE(YEAR(S867),MONTH(S867),DAY(S867))&lt;=$S$2),LEFT(R867,3)="PRA"),1,0)),
IF(AND($R$2=0,$S$2=0,DATE(YEAR(S867),MONTH(S867),DAY(S867))&gt;=$O$6,(DATE(YEAR(S867),MONTH(S867),DAY(S867))&lt;=$O$3),INDEX(Potentials!$A$1:$O$1000,MATCH(R867,Potentials!$A$1:$A$1000,0),MATCH("Groupe",Potentials!$A$1:$O$1,0))=$A$2,LEFT(R867,3)="PRA"),1,
IF(AND($R$2&lt;&gt;0,$S$2&lt;&gt;0,DATE(YEAR(S867),MONTH(S867),DAY(S867))&gt;=$R$2,(DATE(YEAR(S867),MONTH(S867),DAY(S867))&lt;=$S$2),INDEX(Potentials!$A$1:$O$1000,MATCH(R867,Potentials!$A$1:$A$1000,0),MATCH("Groupe",Potentials!$A$1:$O$1,0))=$A$2,LEFT(R867,3)="PRA"),1,0))))</f>
      </c>
      <c r="U867" s="47" t="str">
        <f>IF(T867&lt;&gt;0,SUM($T$4:T867),0)</f>
      </c>
      <c r="V867" s="1"/>
      <c r="W867" s="17"/>
      <c r="Y867" t="str">
        <f>Projects!A865</f>
      </c>
      <c r="Z867" s="1" t="str">
        <f>Projects!I865</f>
      </c>
      <c r="AA867" s="47" t="str">
        <f>IF($A$2="Tous",
IF(AND($Y$2=0,$Z$2=0,DATE(YEAR(Z867),MONTH(Z867),DAY(Z867))&gt;=$O$6,(DATE(YEAR(Z867),MONTH(Z867),DAY(Z867))&lt;=$O$3)),1,
IF(AND($Y$2&lt;&gt;0,$Z$2&lt;&gt;0,DATE(YEAR(Z867),MONTH(Z867),DAY(Z867))&gt;=$Y$2,(DATE(YEAR(Z867),MONTH(Z867),DAY(Z867))&lt;=$Z$2)),1,0)),
IF(AND($Y$2=0,$Z$2=0,DATE(YEAR(Z867),MONTH(Z867),DAY(Z867))&gt;=$O$6,(DATE(YEAR(Z867),MONTH(Z867),DAY(Z867))&lt;=$O$3),INDEX(Projects!$A$1:$O$1000,MATCH(Y867,Projects!$A$1:$A$1000,0),MATCH("Groupe",Projects!$A$1:$O$1,0))=$A$2),1,
IF(AND($Y$2&lt;&gt;0,$Z$2&lt;&gt;0,DATE(YEAR(Z867),MONTH(Z867),DAY(Z867))&gt;=$Y$2,(DATE(YEAR(Z867),MONTH(Z867),DAY(Z867))&lt;=$Z$2),INDEX(Projects!$A$1:$O$1000,MATCH(Y867,Projects!$A$1:$A$1000,0),MATCH("Groupe",Projects!$A$1:$O$1,0))=$A$2),1,0)))</f>
      </c>
      <c r="AB867" s="47" t="str">
        <f>IF(AA867&lt;&gt;0,SUM($AA$4:AA867),0)</f>
      </c>
      <c r="AC867" s="1"/>
      <c r="AD867" s="17"/>
      <c r="AF867" t="str">
        <f>Projects!A865</f>
      </c>
      <c r="AG867" s="1" t="str">
        <f>Projects!D865</f>
      </c>
      <c r="AH867" s="47" t="str">
        <f>IF($A$2="Tous",
IF(AND($AF$2=0,$AG$2=0,DATE(YEAR(AG867),MONTH(AG867),DAY(AG867))&gt;=$O$6,(DATE(YEAR(AG867),MONTH(AG867),DAY(AG867))&lt;=$O$3)),1,
IF(AND($AF$2&lt;&gt;0,$AG$2&lt;&gt;0,DATE(YEAR(AG867),MONTH(AG867),DAY(AG867))&gt;=$AF$2,(DATE(YEAR(AG867),MONTH(AG867),DAY(AG867))&lt;=$AG$2)),1,0)),
IF(AND($AF$2=0,$AG$2=0,DATE(YEAR(AG867),MONTH(AG867),DAY(AG867))&gt;=$O$6,(DATE(YEAR(AG867),MONTH(AG867),DAY(AG867))&lt;=$O$3),INDEX(Projects!$A$1:$O$1000,MATCH(AF867,Projects!$A$1:$A$1000,0),MATCH("Groupe",Projects!$A$1:$O$1,0))=$A$2),1,
IF(AND($AF$2&lt;&gt;0,$AG$2&lt;&gt;0,DATE(YEAR(AG867),MONTH(AG867),DAY(AG867))&gt;=$AF$2,(DATE(YEAR(AG867),MONTH(AG867),DAY(AG867))&lt;=$AG$2),INDEX(Projects!$A$1:$O$1000,MATCH(AF867,Projects!$A$1:$A$1000,0),MATCH("Groupe",Projects!$A$1:$O$1,0))=$A$2),1,0)))</f>
      </c>
      <c r="AI867" s="47" t="str">
        <f>IF(AH867&lt;&gt;0,SUM($AH$4:AH867),0)</f>
      </c>
      <c r="AJ867" s="1"/>
      <c r="AK867" s="17"/>
      <c r="AM867" t="str">
        <f>Potentials!A865</f>
      </c>
      <c r="AN867" s="1" t="str">
        <f>Potentials!L865</f>
      </c>
      <c r="AO867" s="47" t="str">
        <f>IF(INDEX(Potentials!$A$1:$O$1000,MATCH(R867,Potentials!$A$1:$A$1000,0),MATCH("Origine setup",Potentials!$A$1:$O$1,0))&lt;&gt;"",0,
IF($A$2="Tous",
IF(AND($AM$2=0,$AN$2=0,DATE(YEAR(AN867),MONTH(AN867),DAY(AN867))&gt;=$O$6,(DATE(YEAR(AN867),MONTH(AN867),DAY(AN867))&lt;=$O$3),INDEX(Potentials!$A$1:$O$10000,MATCH(AM867,Potentials!$A$1:$A$1000,0),MATCH("Statut",Potentials!$A$1:$O$1,0))="9 -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IF(AND($AM$2&lt;&gt;0,$AN$2&lt;&gt;0,DATE(YEAR(AN867),MONTH(AN867),DAY(AN867))&gt;=$AM$2,(DATE(YEAR(AN867),MONTH(AN867),DAY(AN867))&lt;=$AN$2),INDEX(Potentials!$A$1:$O$10000,MATCH(AM867,Potentials!$A$1:$A$1000,0),MATCH("Statut",Potentials!$A$1:$O$1,0))="9 - Perdu"),1,0)),
IF(AND($AM$2=0,$AN$2=0,DATE(YEAR(AN867),MONTH(AN867),DAY(AN867))&gt;=$O$6,(DATE(YEAR(AN867),MONTH(AN867),DAY(AN867))&lt;=$O$3),INDEX(Potentials!$A$1:$O$1000,MATCH(AM867,Potentials!$A$1:$A$1000,0),MATCH("Groupe",Potentials!$A$1:$O$1,0))=$A$2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,MATCH(AM867,Potentials!$A$1:$A$1000,0),MATCH("Groupe",Potentials!$A$1:$O$1,0))=$A$2,INDEX(Potentials!$A$1:$O$10000,MATCH(AM867,Potentials!$A$1:$A$1000,0),MATCH("Statut",Potentials!$A$1:$O$1,0))="9 - Perdu"),1,0))))</f>
      </c>
      <c r="AP867" s="47" t="str">
        <f>IF(AO867&lt;&gt;0,SUM($AO$4:AO867),0)</f>
      </c>
      <c r="AQ867" s="1"/>
      <c r="AR867" s="17"/>
      <c r="AT867" t="str">
        <f>IF(COUNTIF($AT$4:AT866,Potentials!B865)&gt;0,"",Potentials!B865)</f>
      </c>
      <c r="AU867" s="2" t="str">
        <f t="array" ref="AU867" aca="1" ca="1">IF($A$2="Tous",SUMPRODUCT((Potentials!$F$2:$F$2000)*(Potentials!$B$2:$B$2000=AT867)*(Potentials!$E$2:$E$2000&lt;&gt;"8 - Gagne")*(Potentials!$E$2:$E$2000&lt;&gt;"9 - Perdu")*(Potentials!$E$2:$E$2000&lt;&gt;"10 - Gele"))
+SUMPRODUCT((Potentials!$F$2:$F$2000=0)*(Potentials!$B$2:$B$2000=AT867)*(Potentials!$D$2:$D$2000)*(Potentials!$E$2:$E$2000&lt;&gt;"8 - Gagne")*(Potentials!$E$2:$E$2000&lt;&gt;"9 - Perdu")*(Potentials!$E$2:$E$2000&lt;&gt;"10 - Gele")),
SUMPRODUCT((Potentials!$F$2:$F$2000)*(Potentials!$B$2:$B$2000=AT867)*(Potentials!$E$2:$E$2000&lt;&gt;"8 - Gagne")*(Potentials!$E$2:$E$2000&lt;&gt;"9 - Perdu")*(Potentials!$E$2:$E$2000&lt;&gt;"10 - Gele")*(Potentials!$O$2:$O$2000=$A$2))
+SUMPRODUCT((Potentials!$F$2:$F$2000=0)*(Potentials!$B$2:$B$2000=AT867)*(Potentials!$D$2:$D$2000)*(Potentials!$E$2:$E$2000&lt;&gt;"8 - Gagne")*(Potentials!$E$2:$E$2000&lt;&gt;"9 - Perdu")*(Potentials!$E$2:$E$2000&lt;&gt;"10 - Gele")*(Potentials!$O$2:$O$2000=$A$2)))</f>
      </c>
      <c r="BA867" t="str">
        <f>Potentials!A865</f>
      </c>
      <c r="BB867" s="2" t="str">
        <f t="array" ref="BB867" aca="1" ca="1">IF($A$2="Tous",SUMPRODUCT((Potentials!$F$2:$F$2000)*(Potentials!$A$2:$A$2000=BA867)*(Potentials!$E$2:$E$2000&lt;&gt;"8 - Gagne")*(Potentials!$E$2:$E$2000&lt;&gt;"9 - Perdu")*(Potentials!$E$2:$E$2000&lt;&gt;"10 - Gele"))
+SUMPRODUCT((Potentials!$F$2:$F$2000=0)*(Potentials!$A$2:$A$2000=BA867)*(Potentials!$D$2:$D$2000)*(Potentials!$E$2:$E$2000&lt;&gt;"8 - Gagne")*(Potentials!$E$2:$E$2000&lt;&gt;"9 - Perdu")*(Potentials!$E$2:$E$2000&lt;&gt;"10 - Gele")),
SUMPRODUCT((Potentials!$F$2:$F$2000)*(Potentials!$A$2:$A$2000=BA867)*(Potentials!$E$2:$E$2000&lt;&gt;"8 - Gagne")*(Potentials!$E$2:$E$2000&lt;&gt;"9 - Perdu")*(Potentials!$E$2:$E$2000&lt;&gt;"10 - Gele")*(Potentials!$O$2:$O$2000=$A$2))
+SUMPRODUCT((Potentials!$F$2:$F$2000=0)*(Potentials!$A$2:$A$2000=BA867)*(Potentials!$D$2:$D$2000)*(Potentials!$E$2:$E$2000&lt;&gt;"8 - Gagne")*(Potentials!$E$2:$E$2000&lt;&gt;"9 - Perdu")*(Potentials!$E$2:$E$2000&lt;&gt;"10 - Gele")*(Potentials!$O$2:$O$2000=$A$2)))</f>
      </c>
    </row>
    <row r="868" spans="1:113">
      <c r="R868" t="str">
        <f>Potentials!A866</f>
      </c>
      <c r="S868" s="1" t="str">
        <f>Potentials!M866</f>
      </c>
      <c r="T868" s="47" t="str">
        <f>IF(INDEX(Potentials!$A$1:$O$1000,MATCH(R868,Potentials!$A$1:$A$1000,0),MATCH("Origine setup",Potentials!$A$1:$O$1,0))&lt;&gt;"",0,
IF($A$2="Tous",
IF(AND($R$2=0,$S$2=0,DATE(YEAR(S868),MONTH(S868),DAY(S868))&gt;=$O$6,(DATE(YEAR(S868),MONTH(S868),DAY(S868))&lt;=$O$3),LEFT(R868,3)="PRA"),1,
IF(AND($R$2&lt;&gt;0,$S$2&lt;&gt;0,DATE(YEAR(S868),MONTH(S868),DAY(S868))&gt;=$R$2,(DATE(YEAR(S868),MONTH(S868),DAY(S868))&lt;=$S$2),LEFT(R868,3)="PRA"),1,0)),
IF(AND($R$2=0,$S$2=0,DATE(YEAR(S868),MONTH(S868),DAY(S868))&gt;=$O$6,(DATE(YEAR(S868),MONTH(S868),DAY(S868))&lt;=$O$3),INDEX(Potentials!$A$1:$O$1000,MATCH(R868,Potentials!$A$1:$A$1000,0),MATCH("Groupe",Potentials!$A$1:$O$1,0))=$A$2,LEFT(R868,3)="PRA"),1,
IF(AND($R$2&lt;&gt;0,$S$2&lt;&gt;0,DATE(YEAR(S868),MONTH(S868),DAY(S868))&gt;=$R$2,(DATE(YEAR(S868),MONTH(S868),DAY(S868))&lt;=$S$2),INDEX(Potentials!$A$1:$O$1000,MATCH(R868,Potentials!$A$1:$A$1000,0),MATCH("Groupe",Potentials!$A$1:$O$1,0))=$A$2,LEFT(R868,3)="PRA"),1,0))))</f>
      </c>
      <c r="U868" s="47" t="str">
        <f>IF(T868&lt;&gt;0,SUM($T$4:T868),0)</f>
      </c>
      <c r="V868" s="1"/>
      <c r="W868" s="17"/>
      <c r="Y868" t="str">
        <f>Projects!A866</f>
      </c>
      <c r="Z868" s="1" t="str">
        <f>Projects!I866</f>
      </c>
      <c r="AA868" s="47" t="str">
        <f>IF($A$2="Tous",
IF(AND($Y$2=0,$Z$2=0,DATE(YEAR(Z868),MONTH(Z868),DAY(Z868))&gt;=$O$6,(DATE(YEAR(Z868),MONTH(Z868),DAY(Z868))&lt;=$O$3)),1,
IF(AND($Y$2&lt;&gt;0,$Z$2&lt;&gt;0,DATE(YEAR(Z868),MONTH(Z868),DAY(Z868))&gt;=$Y$2,(DATE(YEAR(Z868),MONTH(Z868),DAY(Z868))&lt;=$Z$2)),1,0)),
IF(AND($Y$2=0,$Z$2=0,DATE(YEAR(Z868),MONTH(Z868),DAY(Z868))&gt;=$O$6,(DATE(YEAR(Z868),MONTH(Z868),DAY(Z868))&lt;=$O$3),INDEX(Projects!$A$1:$O$1000,MATCH(Y868,Projects!$A$1:$A$1000,0),MATCH("Groupe",Projects!$A$1:$O$1,0))=$A$2),1,
IF(AND($Y$2&lt;&gt;0,$Z$2&lt;&gt;0,DATE(YEAR(Z868),MONTH(Z868),DAY(Z868))&gt;=$Y$2,(DATE(YEAR(Z868),MONTH(Z868),DAY(Z868))&lt;=$Z$2),INDEX(Projects!$A$1:$O$1000,MATCH(Y868,Projects!$A$1:$A$1000,0),MATCH("Groupe",Projects!$A$1:$O$1,0))=$A$2),1,0)))</f>
      </c>
      <c r="AB868" s="47" t="str">
        <f>IF(AA868&lt;&gt;0,SUM($AA$4:AA868),0)</f>
      </c>
      <c r="AC868" s="1"/>
      <c r="AD868" s="17"/>
      <c r="AF868" t="str">
        <f>Projects!A866</f>
      </c>
      <c r="AG868" s="1" t="str">
        <f>Projects!D866</f>
      </c>
      <c r="AH868" s="47" t="str">
        <f>IF($A$2="Tous",
IF(AND($AF$2=0,$AG$2=0,DATE(YEAR(AG868),MONTH(AG868),DAY(AG868))&gt;=$O$6,(DATE(YEAR(AG868),MONTH(AG868),DAY(AG868))&lt;=$O$3)),1,
IF(AND($AF$2&lt;&gt;0,$AG$2&lt;&gt;0,DATE(YEAR(AG868),MONTH(AG868),DAY(AG868))&gt;=$AF$2,(DATE(YEAR(AG868),MONTH(AG868),DAY(AG868))&lt;=$AG$2)),1,0)),
IF(AND($AF$2=0,$AG$2=0,DATE(YEAR(AG868),MONTH(AG868),DAY(AG868))&gt;=$O$6,(DATE(YEAR(AG868),MONTH(AG868),DAY(AG868))&lt;=$O$3),INDEX(Projects!$A$1:$O$1000,MATCH(AF868,Projects!$A$1:$A$1000,0),MATCH("Groupe",Projects!$A$1:$O$1,0))=$A$2),1,
IF(AND($AF$2&lt;&gt;0,$AG$2&lt;&gt;0,DATE(YEAR(AG868),MONTH(AG868),DAY(AG868))&gt;=$AF$2,(DATE(YEAR(AG868),MONTH(AG868),DAY(AG868))&lt;=$AG$2),INDEX(Projects!$A$1:$O$1000,MATCH(AF868,Projects!$A$1:$A$1000,0),MATCH("Groupe",Projects!$A$1:$O$1,0))=$A$2),1,0)))</f>
      </c>
      <c r="AI868" s="47" t="str">
        <f>IF(AH868&lt;&gt;0,SUM($AH$4:AH868),0)</f>
      </c>
      <c r="AJ868" s="1"/>
      <c r="AK868" s="17"/>
      <c r="AM868" t="str">
        <f>Potentials!A866</f>
      </c>
      <c r="AN868" s="1" t="str">
        <f>Potentials!L866</f>
      </c>
      <c r="AO868" s="47" t="str">
        <f>IF(INDEX(Potentials!$A$1:$O$1000,MATCH(R868,Potentials!$A$1:$A$1000,0),MATCH("Origine setup",Potentials!$A$1:$O$1,0))&lt;&gt;"",0,
IF($A$2="Tous",
IF(AND($AM$2=0,$AN$2=0,DATE(YEAR(AN868),MONTH(AN868),DAY(AN868))&gt;=$O$6,(DATE(YEAR(AN868),MONTH(AN868),DAY(AN868))&lt;=$O$3),INDEX(Potentials!$A$1:$O$10000,MATCH(AM868,Potentials!$A$1:$A$1000,0),MATCH("Statut",Potentials!$A$1:$O$1,0))="9 -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IF(AND($AM$2&lt;&gt;0,$AN$2&lt;&gt;0,DATE(YEAR(AN868),MONTH(AN868),DAY(AN868))&gt;=$AM$2,(DATE(YEAR(AN868),MONTH(AN868),DAY(AN868))&lt;=$AN$2),INDEX(Potentials!$A$1:$O$10000,MATCH(AM868,Potentials!$A$1:$A$1000,0),MATCH("Statut",Potentials!$A$1:$O$1,0))="9 - Perdu"),1,0)),
IF(AND($AM$2=0,$AN$2=0,DATE(YEAR(AN868),MONTH(AN868),DAY(AN868))&gt;=$O$6,(DATE(YEAR(AN868),MONTH(AN868),DAY(AN868))&lt;=$O$3),INDEX(Potentials!$A$1:$O$1000,MATCH(AM868,Potentials!$A$1:$A$1000,0),MATCH("Groupe",Potentials!$A$1:$O$1,0))=$A$2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,MATCH(AM868,Potentials!$A$1:$A$1000,0),MATCH("Groupe",Potentials!$A$1:$O$1,0))=$A$2,INDEX(Potentials!$A$1:$O$10000,MATCH(AM868,Potentials!$A$1:$A$1000,0),MATCH("Statut",Potentials!$A$1:$O$1,0))="9 - Perdu"),1,0))))</f>
      </c>
      <c r="AP868" s="47" t="str">
        <f>IF(AO868&lt;&gt;0,SUM($AO$4:AO868),0)</f>
      </c>
      <c r="AQ868" s="1"/>
      <c r="AR868" s="17"/>
      <c r="AT868" t="str">
        <f>IF(COUNTIF($AT$4:AT867,Potentials!B866)&gt;0,"",Potentials!B866)</f>
      </c>
      <c r="AU868" s="2" t="str">
        <f t="array" ref="AU868" aca="1" ca="1">IF($A$2="Tous",SUMPRODUCT((Potentials!$F$2:$F$2000)*(Potentials!$B$2:$B$2000=AT868)*(Potentials!$E$2:$E$2000&lt;&gt;"8 - Gagne")*(Potentials!$E$2:$E$2000&lt;&gt;"9 - Perdu")*(Potentials!$E$2:$E$2000&lt;&gt;"10 - Gele"))
+SUMPRODUCT((Potentials!$F$2:$F$2000=0)*(Potentials!$B$2:$B$2000=AT868)*(Potentials!$D$2:$D$2000)*(Potentials!$E$2:$E$2000&lt;&gt;"8 - Gagne")*(Potentials!$E$2:$E$2000&lt;&gt;"9 - Perdu")*(Potentials!$E$2:$E$2000&lt;&gt;"10 - Gele")),
SUMPRODUCT((Potentials!$F$2:$F$2000)*(Potentials!$B$2:$B$2000=AT868)*(Potentials!$E$2:$E$2000&lt;&gt;"8 - Gagne")*(Potentials!$E$2:$E$2000&lt;&gt;"9 - Perdu")*(Potentials!$E$2:$E$2000&lt;&gt;"10 - Gele")*(Potentials!$O$2:$O$2000=$A$2))
+SUMPRODUCT((Potentials!$F$2:$F$2000=0)*(Potentials!$B$2:$B$2000=AT868)*(Potentials!$D$2:$D$2000)*(Potentials!$E$2:$E$2000&lt;&gt;"8 - Gagne")*(Potentials!$E$2:$E$2000&lt;&gt;"9 - Perdu")*(Potentials!$E$2:$E$2000&lt;&gt;"10 - Gele")*(Potentials!$O$2:$O$2000=$A$2)))</f>
      </c>
      <c r="BA868" t="str">
        <f>Potentials!A866</f>
      </c>
      <c r="BB868" s="2" t="str">
        <f t="array" ref="BB868" aca="1" ca="1">IF($A$2="Tous",SUMPRODUCT((Potentials!$F$2:$F$2000)*(Potentials!$A$2:$A$2000=BA868)*(Potentials!$E$2:$E$2000&lt;&gt;"8 - Gagne")*(Potentials!$E$2:$E$2000&lt;&gt;"9 - Perdu")*(Potentials!$E$2:$E$2000&lt;&gt;"10 - Gele"))
+SUMPRODUCT((Potentials!$F$2:$F$2000=0)*(Potentials!$A$2:$A$2000=BA868)*(Potentials!$D$2:$D$2000)*(Potentials!$E$2:$E$2000&lt;&gt;"8 - Gagne")*(Potentials!$E$2:$E$2000&lt;&gt;"9 - Perdu")*(Potentials!$E$2:$E$2000&lt;&gt;"10 - Gele")),
SUMPRODUCT((Potentials!$F$2:$F$2000)*(Potentials!$A$2:$A$2000=BA868)*(Potentials!$E$2:$E$2000&lt;&gt;"8 - Gagne")*(Potentials!$E$2:$E$2000&lt;&gt;"9 - Perdu")*(Potentials!$E$2:$E$2000&lt;&gt;"10 - Gele")*(Potentials!$O$2:$O$2000=$A$2))
+SUMPRODUCT((Potentials!$F$2:$F$2000=0)*(Potentials!$A$2:$A$2000=BA868)*(Potentials!$D$2:$D$2000)*(Potentials!$E$2:$E$2000&lt;&gt;"8 - Gagne")*(Potentials!$E$2:$E$2000&lt;&gt;"9 - Perdu")*(Potentials!$E$2:$E$2000&lt;&gt;"10 - Gele")*(Potentials!$O$2:$O$2000=$A$2)))</f>
      </c>
    </row>
    <row r="869" spans="1:113">
      <c r="R869" t="str">
        <f>Potentials!A867</f>
      </c>
      <c r="S869" s="1" t="str">
        <f>Potentials!M867</f>
      </c>
      <c r="T869" s="47" t="str">
        <f>IF(INDEX(Potentials!$A$1:$O$1000,MATCH(R869,Potentials!$A$1:$A$1000,0),MATCH("Origine setup",Potentials!$A$1:$O$1,0))&lt;&gt;"",0,
IF($A$2="Tous",
IF(AND($R$2=0,$S$2=0,DATE(YEAR(S869),MONTH(S869),DAY(S869))&gt;=$O$6,(DATE(YEAR(S869),MONTH(S869),DAY(S869))&lt;=$O$3),LEFT(R869,3)="PRA"),1,
IF(AND($R$2&lt;&gt;0,$S$2&lt;&gt;0,DATE(YEAR(S869),MONTH(S869),DAY(S869))&gt;=$R$2,(DATE(YEAR(S869),MONTH(S869),DAY(S869))&lt;=$S$2),LEFT(R869,3)="PRA"),1,0)),
IF(AND($R$2=0,$S$2=0,DATE(YEAR(S869),MONTH(S869),DAY(S869))&gt;=$O$6,(DATE(YEAR(S869),MONTH(S869),DAY(S869))&lt;=$O$3),INDEX(Potentials!$A$1:$O$1000,MATCH(R869,Potentials!$A$1:$A$1000,0),MATCH("Groupe",Potentials!$A$1:$O$1,0))=$A$2,LEFT(R869,3)="PRA"),1,
IF(AND($R$2&lt;&gt;0,$S$2&lt;&gt;0,DATE(YEAR(S869),MONTH(S869),DAY(S869))&gt;=$R$2,(DATE(YEAR(S869),MONTH(S869),DAY(S869))&lt;=$S$2),INDEX(Potentials!$A$1:$O$1000,MATCH(R869,Potentials!$A$1:$A$1000,0),MATCH("Groupe",Potentials!$A$1:$O$1,0))=$A$2,LEFT(R869,3)="PRA"),1,0))))</f>
      </c>
      <c r="U869" s="47" t="str">
        <f>IF(T869&lt;&gt;0,SUM($T$4:T869),0)</f>
      </c>
      <c r="V869" s="1"/>
      <c r="W869" s="17"/>
      <c r="Y869" t="str">
        <f>Projects!A867</f>
      </c>
      <c r="Z869" s="1" t="str">
        <f>Projects!I867</f>
      </c>
      <c r="AA869" s="47" t="str">
        <f>IF($A$2="Tous",
IF(AND($Y$2=0,$Z$2=0,DATE(YEAR(Z869),MONTH(Z869),DAY(Z869))&gt;=$O$6,(DATE(YEAR(Z869),MONTH(Z869),DAY(Z869))&lt;=$O$3)),1,
IF(AND($Y$2&lt;&gt;0,$Z$2&lt;&gt;0,DATE(YEAR(Z869),MONTH(Z869),DAY(Z869))&gt;=$Y$2,(DATE(YEAR(Z869),MONTH(Z869),DAY(Z869))&lt;=$Z$2)),1,0)),
IF(AND($Y$2=0,$Z$2=0,DATE(YEAR(Z869),MONTH(Z869),DAY(Z869))&gt;=$O$6,(DATE(YEAR(Z869),MONTH(Z869),DAY(Z869))&lt;=$O$3),INDEX(Projects!$A$1:$O$1000,MATCH(Y869,Projects!$A$1:$A$1000,0),MATCH("Groupe",Projects!$A$1:$O$1,0))=$A$2),1,
IF(AND($Y$2&lt;&gt;0,$Z$2&lt;&gt;0,DATE(YEAR(Z869),MONTH(Z869),DAY(Z869))&gt;=$Y$2,(DATE(YEAR(Z869),MONTH(Z869),DAY(Z869))&lt;=$Z$2),INDEX(Projects!$A$1:$O$1000,MATCH(Y869,Projects!$A$1:$A$1000,0),MATCH("Groupe",Projects!$A$1:$O$1,0))=$A$2),1,0)))</f>
      </c>
      <c r="AB869" s="47" t="str">
        <f>IF(AA869&lt;&gt;0,SUM($AA$4:AA869),0)</f>
      </c>
      <c r="AC869" s="1"/>
      <c r="AD869" s="17"/>
      <c r="AF869" t="str">
        <f>Projects!A867</f>
      </c>
      <c r="AG869" s="1" t="str">
        <f>Projects!D867</f>
      </c>
      <c r="AH869" s="47" t="str">
        <f>IF($A$2="Tous",
IF(AND($AF$2=0,$AG$2=0,DATE(YEAR(AG869),MONTH(AG869),DAY(AG869))&gt;=$O$6,(DATE(YEAR(AG869),MONTH(AG869),DAY(AG869))&lt;=$O$3)),1,
IF(AND($AF$2&lt;&gt;0,$AG$2&lt;&gt;0,DATE(YEAR(AG869),MONTH(AG869),DAY(AG869))&gt;=$AF$2,(DATE(YEAR(AG869),MONTH(AG869),DAY(AG869))&lt;=$AG$2)),1,0)),
IF(AND($AF$2=0,$AG$2=0,DATE(YEAR(AG869),MONTH(AG869),DAY(AG869))&gt;=$O$6,(DATE(YEAR(AG869),MONTH(AG869),DAY(AG869))&lt;=$O$3),INDEX(Projects!$A$1:$O$1000,MATCH(AF869,Projects!$A$1:$A$1000,0),MATCH("Groupe",Projects!$A$1:$O$1,0))=$A$2),1,
IF(AND($AF$2&lt;&gt;0,$AG$2&lt;&gt;0,DATE(YEAR(AG869),MONTH(AG869),DAY(AG869))&gt;=$AF$2,(DATE(YEAR(AG869),MONTH(AG869),DAY(AG869))&lt;=$AG$2),INDEX(Projects!$A$1:$O$1000,MATCH(AF869,Projects!$A$1:$A$1000,0),MATCH("Groupe",Projects!$A$1:$O$1,0))=$A$2),1,0)))</f>
      </c>
      <c r="AI869" s="47" t="str">
        <f>IF(AH869&lt;&gt;0,SUM($AH$4:AH869),0)</f>
      </c>
      <c r="AJ869" s="1"/>
      <c r="AK869" s="17"/>
      <c r="AM869" t="str">
        <f>Potentials!A867</f>
      </c>
      <c r="AN869" s="1" t="str">
        <f>Potentials!L867</f>
      </c>
      <c r="AO869" s="47" t="str">
        <f>IF(INDEX(Potentials!$A$1:$O$1000,MATCH(R869,Potentials!$A$1:$A$1000,0),MATCH("Origine setup",Potentials!$A$1:$O$1,0))&lt;&gt;"",0,
IF($A$2="Tous",
IF(AND($AM$2=0,$AN$2=0,DATE(YEAR(AN869),MONTH(AN869),DAY(AN869))&gt;=$O$6,(DATE(YEAR(AN869),MONTH(AN869),DAY(AN869))&lt;=$O$3),INDEX(Potentials!$A$1:$O$10000,MATCH(AM869,Potentials!$A$1:$A$1000,0),MATCH("Statut",Potentials!$A$1:$O$1,0))="9 -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IF(AND($AM$2&lt;&gt;0,$AN$2&lt;&gt;0,DATE(YEAR(AN869),MONTH(AN869),DAY(AN869))&gt;=$AM$2,(DATE(YEAR(AN869),MONTH(AN869),DAY(AN869))&lt;=$AN$2),INDEX(Potentials!$A$1:$O$10000,MATCH(AM869,Potentials!$A$1:$A$1000,0),MATCH("Statut",Potentials!$A$1:$O$1,0))="9 - Perdu"),1,0)),
IF(AND($AM$2=0,$AN$2=0,DATE(YEAR(AN869),MONTH(AN869),DAY(AN869))&gt;=$O$6,(DATE(YEAR(AN869),MONTH(AN869),DAY(AN869))&lt;=$O$3),INDEX(Potentials!$A$1:$O$1000,MATCH(AM869,Potentials!$A$1:$A$1000,0),MATCH("Groupe",Potentials!$A$1:$O$1,0))=$A$2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,MATCH(AM869,Potentials!$A$1:$A$1000,0),MATCH("Groupe",Potentials!$A$1:$O$1,0))=$A$2,INDEX(Potentials!$A$1:$O$10000,MATCH(AM869,Potentials!$A$1:$A$1000,0),MATCH("Statut",Potentials!$A$1:$O$1,0))="9 - Perdu"),1,0))))</f>
      </c>
      <c r="AP869" s="47" t="str">
        <f>IF(AO869&lt;&gt;0,SUM($AO$4:AO869),0)</f>
      </c>
      <c r="AQ869" s="1"/>
      <c r="AR869" s="17"/>
      <c r="AT869" t="str">
        <f>IF(COUNTIF($AT$4:AT868,Potentials!B867)&gt;0,"",Potentials!B867)</f>
      </c>
      <c r="AU869" s="2" t="str">
        <f t="array" ref="AU869" aca="1" ca="1">IF($A$2="Tous",SUMPRODUCT((Potentials!$F$2:$F$2000)*(Potentials!$B$2:$B$2000=AT869)*(Potentials!$E$2:$E$2000&lt;&gt;"8 - Gagne")*(Potentials!$E$2:$E$2000&lt;&gt;"9 - Perdu")*(Potentials!$E$2:$E$2000&lt;&gt;"10 - Gele"))
+SUMPRODUCT((Potentials!$F$2:$F$2000=0)*(Potentials!$B$2:$B$2000=AT869)*(Potentials!$D$2:$D$2000)*(Potentials!$E$2:$E$2000&lt;&gt;"8 - Gagne")*(Potentials!$E$2:$E$2000&lt;&gt;"9 - Perdu")*(Potentials!$E$2:$E$2000&lt;&gt;"10 - Gele")),
SUMPRODUCT((Potentials!$F$2:$F$2000)*(Potentials!$B$2:$B$2000=AT869)*(Potentials!$E$2:$E$2000&lt;&gt;"8 - Gagne")*(Potentials!$E$2:$E$2000&lt;&gt;"9 - Perdu")*(Potentials!$E$2:$E$2000&lt;&gt;"10 - Gele")*(Potentials!$O$2:$O$2000=$A$2))
+SUMPRODUCT((Potentials!$F$2:$F$2000=0)*(Potentials!$B$2:$B$2000=AT869)*(Potentials!$D$2:$D$2000)*(Potentials!$E$2:$E$2000&lt;&gt;"8 - Gagne")*(Potentials!$E$2:$E$2000&lt;&gt;"9 - Perdu")*(Potentials!$E$2:$E$2000&lt;&gt;"10 - Gele")*(Potentials!$O$2:$O$2000=$A$2)))</f>
      </c>
      <c r="BA869" t="str">
        <f>Potentials!A867</f>
      </c>
      <c r="BB869" s="2" t="str">
        <f t="array" ref="BB869" aca="1" ca="1">IF($A$2="Tous",SUMPRODUCT((Potentials!$F$2:$F$2000)*(Potentials!$A$2:$A$2000=BA869)*(Potentials!$E$2:$E$2000&lt;&gt;"8 - Gagne")*(Potentials!$E$2:$E$2000&lt;&gt;"9 - Perdu")*(Potentials!$E$2:$E$2000&lt;&gt;"10 - Gele"))
+SUMPRODUCT((Potentials!$F$2:$F$2000=0)*(Potentials!$A$2:$A$2000=BA869)*(Potentials!$D$2:$D$2000)*(Potentials!$E$2:$E$2000&lt;&gt;"8 - Gagne")*(Potentials!$E$2:$E$2000&lt;&gt;"9 - Perdu")*(Potentials!$E$2:$E$2000&lt;&gt;"10 - Gele")),
SUMPRODUCT((Potentials!$F$2:$F$2000)*(Potentials!$A$2:$A$2000=BA869)*(Potentials!$E$2:$E$2000&lt;&gt;"8 - Gagne")*(Potentials!$E$2:$E$2000&lt;&gt;"9 - Perdu")*(Potentials!$E$2:$E$2000&lt;&gt;"10 - Gele")*(Potentials!$O$2:$O$2000=$A$2))
+SUMPRODUCT((Potentials!$F$2:$F$2000=0)*(Potentials!$A$2:$A$2000=BA869)*(Potentials!$D$2:$D$2000)*(Potentials!$E$2:$E$2000&lt;&gt;"8 - Gagne")*(Potentials!$E$2:$E$2000&lt;&gt;"9 - Perdu")*(Potentials!$E$2:$E$2000&lt;&gt;"10 - Gele")*(Potentials!$O$2:$O$2000=$A$2)))</f>
      </c>
    </row>
    <row r="870" spans="1:113">
      <c r="R870" t="str">
        <f>Potentials!A868</f>
      </c>
      <c r="S870" s="1" t="str">
        <f>Potentials!M868</f>
      </c>
      <c r="T870" s="47" t="str">
        <f>IF(INDEX(Potentials!$A$1:$O$1000,MATCH(R870,Potentials!$A$1:$A$1000,0),MATCH("Origine setup",Potentials!$A$1:$O$1,0))&lt;&gt;"",0,
IF($A$2="Tous",
IF(AND($R$2=0,$S$2=0,DATE(YEAR(S870),MONTH(S870),DAY(S870))&gt;=$O$6,(DATE(YEAR(S870),MONTH(S870),DAY(S870))&lt;=$O$3),LEFT(R870,3)="PRA"),1,
IF(AND($R$2&lt;&gt;0,$S$2&lt;&gt;0,DATE(YEAR(S870),MONTH(S870),DAY(S870))&gt;=$R$2,(DATE(YEAR(S870),MONTH(S870),DAY(S870))&lt;=$S$2),LEFT(R870,3)="PRA"),1,0)),
IF(AND($R$2=0,$S$2=0,DATE(YEAR(S870),MONTH(S870),DAY(S870))&gt;=$O$6,(DATE(YEAR(S870),MONTH(S870),DAY(S870))&lt;=$O$3),INDEX(Potentials!$A$1:$O$1000,MATCH(R870,Potentials!$A$1:$A$1000,0),MATCH("Groupe",Potentials!$A$1:$O$1,0))=$A$2,LEFT(R870,3)="PRA"),1,
IF(AND($R$2&lt;&gt;0,$S$2&lt;&gt;0,DATE(YEAR(S870),MONTH(S870),DAY(S870))&gt;=$R$2,(DATE(YEAR(S870),MONTH(S870),DAY(S870))&lt;=$S$2),INDEX(Potentials!$A$1:$O$1000,MATCH(R870,Potentials!$A$1:$A$1000,0),MATCH("Groupe",Potentials!$A$1:$O$1,0))=$A$2,LEFT(R870,3)="PRA"),1,0))))</f>
      </c>
      <c r="U870" s="47" t="str">
        <f>IF(T870&lt;&gt;0,SUM($T$4:T870),0)</f>
      </c>
      <c r="V870" s="1"/>
      <c r="W870" s="17"/>
      <c r="Y870" t="str">
        <f>Projects!A868</f>
      </c>
      <c r="Z870" s="1" t="str">
        <f>Projects!I868</f>
      </c>
      <c r="AA870" s="47" t="str">
        <f>IF($A$2="Tous",
IF(AND($Y$2=0,$Z$2=0,DATE(YEAR(Z870),MONTH(Z870),DAY(Z870))&gt;=$O$6,(DATE(YEAR(Z870),MONTH(Z870),DAY(Z870))&lt;=$O$3)),1,
IF(AND($Y$2&lt;&gt;0,$Z$2&lt;&gt;0,DATE(YEAR(Z870),MONTH(Z870),DAY(Z870))&gt;=$Y$2,(DATE(YEAR(Z870),MONTH(Z870),DAY(Z870))&lt;=$Z$2)),1,0)),
IF(AND($Y$2=0,$Z$2=0,DATE(YEAR(Z870),MONTH(Z870),DAY(Z870))&gt;=$O$6,(DATE(YEAR(Z870),MONTH(Z870),DAY(Z870))&lt;=$O$3),INDEX(Projects!$A$1:$O$1000,MATCH(Y870,Projects!$A$1:$A$1000,0),MATCH("Groupe",Projects!$A$1:$O$1,0))=$A$2),1,
IF(AND($Y$2&lt;&gt;0,$Z$2&lt;&gt;0,DATE(YEAR(Z870),MONTH(Z870),DAY(Z870))&gt;=$Y$2,(DATE(YEAR(Z870),MONTH(Z870),DAY(Z870))&lt;=$Z$2),INDEX(Projects!$A$1:$O$1000,MATCH(Y870,Projects!$A$1:$A$1000,0),MATCH("Groupe",Projects!$A$1:$O$1,0))=$A$2),1,0)))</f>
      </c>
      <c r="AB870" s="47" t="str">
        <f>IF(AA870&lt;&gt;0,SUM($AA$4:AA870),0)</f>
      </c>
      <c r="AC870" s="1"/>
      <c r="AD870" s="17"/>
      <c r="AF870" t="str">
        <f>Projects!A868</f>
      </c>
      <c r="AG870" s="1" t="str">
        <f>Projects!D868</f>
      </c>
      <c r="AH870" s="47" t="str">
        <f>IF($A$2="Tous",
IF(AND($AF$2=0,$AG$2=0,DATE(YEAR(AG870),MONTH(AG870),DAY(AG870))&gt;=$O$6,(DATE(YEAR(AG870),MONTH(AG870),DAY(AG870))&lt;=$O$3)),1,
IF(AND($AF$2&lt;&gt;0,$AG$2&lt;&gt;0,DATE(YEAR(AG870),MONTH(AG870),DAY(AG870))&gt;=$AF$2,(DATE(YEAR(AG870),MONTH(AG870),DAY(AG870))&lt;=$AG$2)),1,0)),
IF(AND($AF$2=0,$AG$2=0,DATE(YEAR(AG870),MONTH(AG870),DAY(AG870))&gt;=$O$6,(DATE(YEAR(AG870),MONTH(AG870),DAY(AG870))&lt;=$O$3),INDEX(Projects!$A$1:$O$1000,MATCH(AF870,Projects!$A$1:$A$1000,0),MATCH("Groupe",Projects!$A$1:$O$1,0))=$A$2),1,
IF(AND($AF$2&lt;&gt;0,$AG$2&lt;&gt;0,DATE(YEAR(AG870),MONTH(AG870),DAY(AG870))&gt;=$AF$2,(DATE(YEAR(AG870),MONTH(AG870),DAY(AG870))&lt;=$AG$2),INDEX(Projects!$A$1:$O$1000,MATCH(AF870,Projects!$A$1:$A$1000,0),MATCH("Groupe",Projects!$A$1:$O$1,0))=$A$2),1,0)))</f>
      </c>
      <c r="AI870" s="47" t="str">
        <f>IF(AH870&lt;&gt;0,SUM($AH$4:AH870),0)</f>
      </c>
      <c r="AJ870" s="1"/>
      <c r="AK870" s="17"/>
      <c r="AM870" t="str">
        <f>Potentials!A868</f>
      </c>
      <c r="AN870" s="1" t="str">
        <f>Potentials!L868</f>
      </c>
      <c r="AO870" s="47" t="str">
        <f>IF(INDEX(Potentials!$A$1:$O$1000,MATCH(R870,Potentials!$A$1:$A$1000,0),MATCH("Origine setup",Potentials!$A$1:$O$1,0))&lt;&gt;"",0,
IF($A$2="Tous",
IF(AND($AM$2=0,$AN$2=0,DATE(YEAR(AN870),MONTH(AN870),DAY(AN870))&gt;=$O$6,(DATE(YEAR(AN870),MONTH(AN870),DAY(AN870))&lt;=$O$3),INDEX(Potentials!$A$1:$O$10000,MATCH(AM870,Potentials!$A$1:$A$1000,0),MATCH("Statut",Potentials!$A$1:$O$1,0))="9 -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IF(AND($AM$2&lt;&gt;0,$AN$2&lt;&gt;0,DATE(YEAR(AN870),MONTH(AN870),DAY(AN870))&gt;=$AM$2,(DATE(YEAR(AN870),MONTH(AN870),DAY(AN870))&lt;=$AN$2),INDEX(Potentials!$A$1:$O$10000,MATCH(AM870,Potentials!$A$1:$A$1000,0),MATCH("Statut",Potentials!$A$1:$O$1,0))="9 - Perdu"),1,0)),
IF(AND($AM$2=0,$AN$2=0,DATE(YEAR(AN870),MONTH(AN870),DAY(AN870))&gt;=$O$6,(DATE(YEAR(AN870),MONTH(AN870),DAY(AN870))&lt;=$O$3),INDEX(Potentials!$A$1:$O$1000,MATCH(AM870,Potentials!$A$1:$A$1000,0),MATCH("Groupe",Potentials!$A$1:$O$1,0))=$A$2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,MATCH(AM870,Potentials!$A$1:$A$1000,0),MATCH("Groupe",Potentials!$A$1:$O$1,0))=$A$2,INDEX(Potentials!$A$1:$O$10000,MATCH(AM870,Potentials!$A$1:$A$1000,0),MATCH("Statut",Potentials!$A$1:$O$1,0))="9 - Perdu"),1,0))))</f>
      </c>
      <c r="AP870" s="47" t="str">
        <f>IF(AO870&lt;&gt;0,SUM($AO$4:AO870),0)</f>
      </c>
      <c r="AQ870" s="1"/>
      <c r="AR870" s="17"/>
      <c r="AT870" t="str">
        <f>IF(COUNTIF($AT$4:AT869,Potentials!B868)&gt;0,"",Potentials!B868)</f>
      </c>
      <c r="AU870" s="2" t="str">
        <f t="array" ref="AU870" aca="1" ca="1">IF($A$2="Tous",SUMPRODUCT((Potentials!$F$2:$F$2000)*(Potentials!$B$2:$B$2000=AT870)*(Potentials!$E$2:$E$2000&lt;&gt;"8 - Gagne")*(Potentials!$E$2:$E$2000&lt;&gt;"9 - Perdu")*(Potentials!$E$2:$E$2000&lt;&gt;"10 - Gele"))
+SUMPRODUCT((Potentials!$F$2:$F$2000=0)*(Potentials!$B$2:$B$2000=AT870)*(Potentials!$D$2:$D$2000)*(Potentials!$E$2:$E$2000&lt;&gt;"8 - Gagne")*(Potentials!$E$2:$E$2000&lt;&gt;"9 - Perdu")*(Potentials!$E$2:$E$2000&lt;&gt;"10 - Gele")),
SUMPRODUCT((Potentials!$F$2:$F$2000)*(Potentials!$B$2:$B$2000=AT870)*(Potentials!$E$2:$E$2000&lt;&gt;"8 - Gagne")*(Potentials!$E$2:$E$2000&lt;&gt;"9 - Perdu")*(Potentials!$E$2:$E$2000&lt;&gt;"10 - Gele")*(Potentials!$O$2:$O$2000=$A$2))
+SUMPRODUCT((Potentials!$F$2:$F$2000=0)*(Potentials!$B$2:$B$2000=AT870)*(Potentials!$D$2:$D$2000)*(Potentials!$E$2:$E$2000&lt;&gt;"8 - Gagne")*(Potentials!$E$2:$E$2000&lt;&gt;"9 - Perdu")*(Potentials!$E$2:$E$2000&lt;&gt;"10 - Gele")*(Potentials!$O$2:$O$2000=$A$2)))</f>
      </c>
      <c r="BA870" t="str">
        <f>Potentials!A868</f>
      </c>
      <c r="BB870" s="2" t="str">
        <f t="array" ref="BB870" aca="1" ca="1">IF($A$2="Tous",SUMPRODUCT((Potentials!$F$2:$F$2000)*(Potentials!$A$2:$A$2000=BA870)*(Potentials!$E$2:$E$2000&lt;&gt;"8 - Gagne")*(Potentials!$E$2:$E$2000&lt;&gt;"9 - Perdu")*(Potentials!$E$2:$E$2000&lt;&gt;"10 - Gele"))
+SUMPRODUCT((Potentials!$F$2:$F$2000=0)*(Potentials!$A$2:$A$2000=BA870)*(Potentials!$D$2:$D$2000)*(Potentials!$E$2:$E$2000&lt;&gt;"8 - Gagne")*(Potentials!$E$2:$E$2000&lt;&gt;"9 - Perdu")*(Potentials!$E$2:$E$2000&lt;&gt;"10 - Gele")),
SUMPRODUCT((Potentials!$F$2:$F$2000)*(Potentials!$A$2:$A$2000=BA870)*(Potentials!$E$2:$E$2000&lt;&gt;"8 - Gagne")*(Potentials!$E$2:$E$2000&lt;&gt;"9 - Perdu")*(Potentials!$E$2:$E$2000&lt;&gt;"10 - Gele")*(Potentials!$O$2:$O$2000=$A$2))
+SUMPRODUCT((Potentials!$F$2:$F$2000=0)*(Potentials!$A$2:$A$2000=BA870)*(Potentials!$D$2:$D$2000)*(Potentials!$E$2:$E$2000&lt;&gt;"8 - Gagne")*(Potentials!$E$2:$E$2000&lt;&gt;"9 - Perdu")*(Potentials!$E$2:$E$2000&lt;&gt;"10 - Gele")*(Potentials!$O$2:$O$2000=$A$2)))</f>
      </c>
    </row>
    <row r="871" spans="1:113">
      <c r="R871" t="str">
        <f>Potentials!A869</f>
      </c>
      <c r="S871" s="1" t="str">
        <f>Potentials!M869</f>
      </c>
      <c r="T871" s="47" t="str">
        <f>IF(INDEX(Potentials!$A$1:$O$1000,MATCH(R871,Potentials!$A$1:$A$1000,0),MATCH("Origine setup",Potentials!$A$1:$O$1,0))&lt;&gt;"",0,
IF($A$2="Tous",
IF(AND($R$2=0,$S$2=0,DATE(YEAR(S871),MONTH(S871),DAY(S871))&gt;=$O$6,(DATE(YEAR(S871),MONTH(S871),DAY(S871))&lt;=$O$3),LEFT(R871,3)="PRA"),1,
IF(AND($R$2&lt;&gt;0,$S$2&lt;&gt;0,DATE(YEAR(S871),MONTH(S871),DAY(S871))&gt;=$R$2,(DATE(YEAR(S871),MONTH(S871),DAY(S871))&lt;=$S$2),LEFT(R871,3)="PRA"),1,0)),
IF(AND($R$2=0,$S$2=0,DATE(YEAR(S871),MONTH(S871),DAY(S871))&gt;=$O$6,(DATE(YEAR(S871),MONTH(S871),DAY(S871))&lt;=$O$3),INDEX(Potentials!$A$1:$O$1000,MATCH(R871,Potentials!$A$1:$A$1000,0),MATCH("Groupe",Potentials!$A$1:$O$1,0))=$A$2,LEFT(R871,3)="PRA"),1,
IF(AND($R$2&lt;&gt;0,$S$2&lt;&gt;0,DATE(YEAR(S871),MONTH(S871),DAY(S871))&gt;=$R$2,(DATE(YEAR(S871),MONTH(S871),DAY(S871))&lt;=$S$2),INDEX(Potentials!$A$1:$O$1000,MATCH(R871,Potentials!$A$1:$A$1000,0),MATCH("Groupe",Potentials!$A$1:$O$1,0))=$A$2,LEFT(R871,3)="PRA"),1,0))))</f>
      </c>
      <c r="U871" s="47" t="str">
        <f>IF(T871&lt;&gt;0,SUM($T$4:T871),0)</f>
      </c>
      <c r="V871" s="1"/>
      <c r="W871" s="17"/>
      <c r="Y871" t="str">
        <f>Projects!A869</f>
      </c>
      <c r="Z871" s="1" t="str">
        <f>Projects!I869</f>
      </c>
      <c r="AA871" s="47" t="str">
        <f>IF($A$2="Tous",
IF(AND($Y$2=0,$Z$2=0,DATE(YEAR(Z871),MONTH(Z871),DAY(Z871))&gt;=$O$6,(DATE(YEAR(Z871),MONTH(Z871),DAY(Z871))&lt;=$O$3)),1,
IF(AND($Y$2&lt;&gt;0,$Z$2&lt;&gt;0,DATE(YEAR(Z871),MONTH(Z871),DAY(Z871))&gt;=$Y$2,(DATE(YEAR(Z871),MONTH(Z871),DAY(Z871))&lt;=$Z$2)),1,0)),
IF(AND($Y$2=0,$Z$2=0,DATE(YEAR(Z871),MONTH(Z871),DAY(Z871))&gt;=$O$6,(DATE(YEAR(Z871),MONTH(Z871),DAY(Z871))&lt;=$O$3),INDEX(Projects!$A$1:$O$1000,MATCH(Y871,Projects!$A$1:$A$1000,0),MATCH("Groupe",Projects!$A$1:$O$1,0))=$A$2),1,
IF(AND($Y$2&lt;&gt;0,$Z$2&lt;&gt;0,DATE(YEAR(Z871),MONTH(Z871),DAY(Z871))&gt;=$Y$2,(DATE(YEAR(Z871),MONTH(Z871),DAY(Z871))&lt;=$Z$2),INDEX(Projects!$A$1:$O$1000,MATCH(Y871,Projects!$A$1:$A$1000,0),MATCH("Groupe",Projects!$A$1:$O$1,0))=$A$2),1,0)))</f>
      </c>
      <c r="AB871" s="47" t="str">
        <f>IF(AA871&lt;&gt;0,SUM($AA$4:AA871),0)</f>
      </c>
      <c r="AC871" s="1"/>
      <c r="AD871" s="17"/>
      <c r="AF871" t="str">
        <f>Projects!A869</f>
      </c>
      <c r="AG871" s="1" t="str">
        <f>Projects!D869</f>
      </c>
      <c r="AH871" s="47" t="str">
        <f>IF($A$2="Tous",
IF(AND($AF$2=0,$AG$2=0,DATE(YEAR(AG871),MONTH(AG871),DAY(AG871))&gt;=$O$6,(DATE(YEAR(AG871),MONTH(AG871),DAY(AG871))&lt;=$O$3)),1,
IF(AND($AF$2&lt;&gt;0,$AG$2&lt;&gt;0,DATE(YEAR(AG871),MONTH(AG871),DAY(AG871))&gt;=$AF$2,(DATE(YEAR(AG871),MONTH(AG871),DAY(AG871))&lt;=$AG$2)),1,0)),
IF(AND($AF$2=0,$AG$2=0,DATE(YEAR(AG871),MONTH(AG871),DAY(AG871))&gt;=$O$6,(DATE(YEAR(AG871),MONTH(AG871),DAY(AG871))&lt;=$O$3),INDEX(Projects!$A$1:$O$1000,MATCH(AF871,Projects!$A$1:$A$1000,0),MATCH("Groupe",Projects!$A$1:$O$1,0))=$A$2),1,
IF(AND($AF$2&lt;&gt;0,$AG$2&lt;&gt;0,DATE(YEAR(AG871),MONTH(AG871),DAY(AG871))&gt;=$AF$2,(DATE(YEAR(AG871),MONTH(AG871),DAY(AG871))&lt;=$AG$2),INDEX(Projects!$A$1:$O$1000,MATCH(AF871,Projects!$A$1:$A$1000,0),MATCH("Groupe",Projects!$A$1:$O$1,0))=$A$2),1,0)))</f>
      </c>
      <c r="AI871" s="47" t="str">
        <f>IF(AH871&lt;&gt;0,SUM($AH$4:AH871),0)</f>
      </c>
      <c r="AJ871" s="1"/>
      <c r="AK871" s="17"/>
      <c r="AM871" t="str">
        <f>Potentials!A869</f>
      </c>
      <c r="AN871" s="1" t="str">
        <f>Potentials!L869</f>
      </c>
      <c r="AO871" s="47" t="str">
        <f>IF(INDEX(Potentials!$A$1:$O$1000,MATCH(R871,Potentials!$A$1:$A$1000,0),MATCH("Origine setup",Potentials!$A$1:$O$1,0))&lt;&gt;"",0,
IF($A$2="Tous",
IF(AND($AM$2=0,$AN$2=0,DATE(YEAR(AN871),MONTH(AN871),DAY(AN871))&gt;=$O$6,(DATE(YEAR(AN871),MONTH(AN871),DAY(AN871))&lt;=$O$3),INDEX(Potentials!$A$1:$O$10000,MATCH(AM871,Potentials!$A$1:$A$1000,0),MATCH("Statut",Potentials!$A$1:$O$1,0))="9 -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IF(AND($AM$2&lt;&gt;0,$AN$2&lt;&gt;0,DATE(YEAR(AN871),MONTH(AN871),DAY(AN871))&gt;=$AM$2,(DATE(YEAR(AN871),MONTH(AN871),DAY(AN871))&lt;=$AN$2),INDEX(Potentials!$A$1:$O$10000,MATCH(AM871,Potentials!$A$1:$A$1000,0),MATCH("Statut",Potentials!$A$1:$O$1,0))="9 - Perdu"),1,0)),
IF(AND($AM$2=0,$AN$2=0,DATE(YEAR(AN871),MONTH(AN871),DAY(AN871))&gt;=$O$6,(DATE(YEAR(AN871),MONTH(AN871),DAY(AN871))&lt;=$O$3),INDEX(Potentials!$A$1:$O$1000,MATCH(AM871,Potentials!$A$1:$A$1000,0),MATCH("Groupe",Potentials!$A$1:$O$1,0))=$A$2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,MATCH(AM871,Potentials!$A$1:$A$1000,0),MATCH("Groupe",Potentials!$A$1:$O$1,0))=$A$2,INDEX(Potentials!$A$1:$O$10000,MATCH(AM871,Potentials!$A$1:$A$1000,0),MATCH("Statut",Potentials!$A$1:$O$1,0))="9 - Perdu"),1,0))))</f>
      </c>
      <c r="AP871" s="47" t="str">
        <f>IF(AO871&lt;&gt;0,SUM($AO$4:AO871),0)</f>
      </c>
      <c r="AQ871" s="1"/>
      <c r="AR871" s="17"/>
      <c r="AT871" t="str">
        <f>IF(COUNTIF($AT$4:AT870,Potentials!B869)&gt;0,"",Potentials!B869)</f>
      </c>
      <c r="AU871" s="2" t="str">
        <f t="array" ref="AU871" aca="1" ca="1">IF($A$2="Tous",SUMPRODUCT((Potentials!$F$2:$F$2000)*(Potentials!$B$2:$B$2000=AT871)*(Potentials!$E$2:$E$2000&lt;&gt;"8 - Gagne")*(Potentials!$E$2:$E$2000&lt;&gt;"9 - Perdu")*(Potentials!$E$2:$E$2000&lt;&gt;"10 - Gele"))
+SUMPRODUCT((Potentials!$F$2:$F$2000=0)*(Potentials!$B$2:$B$2000=AT871)*(Potentials!$D$2:$D$2000)*(Potentials!$E$2:$E$2000&lt;&gt;"8 - Gagne")*(Potentials!$E$2:$E$2000&lt;&gt;"9 - Perdu")*(Potentials!$E$2:$E$2000&lt;&gt;"10 - Gele")),
SUMPRODUCT((Potentials!$F$2:$F$2000)*(Potentials!$B$2:$B$2000=AT871)*(Potentials!$E$2:$E$2000&lt;&gt;"8 - Gagne")*(Potentials!$E$2:$E$2000&lt;&gt;"9 - Perdu")*(Potentials!$E$2:$E$2000&lt;&gt;"10 - Gele")*(Potentials!$O$2:$O$2000=$A$2))
+SUMPRODUCT((Potentials!$F$2:$F$2000=0)*(Potentials!$B$2:$B$2000=AT871)*(Potentials!$D$2:$D$2000)*(Potentials!$E$2:$E$2000&lt;&gt;"8 - Gagne")*(Potentials!$E$2:$E$2000&lt;&gt;"9 - Perdu")*(Potentials!$E$2:$E$2000&lt;&gt;"10 - Gele")*(Potentials!$O$2:$O$2000=$A$2)))</f>
      </c>
      <c r="BA871" t="str">
        <f>Potentials!A869</f>
      </c>
      <c r="BB871" s="2" t="str">
        <f t="array" ref="BB871" aca="1" ca="1">IF($A$2="Tous",SUMPRODUCT((Potentials!$F$2:$F$2000)*(Potentials!$A$2:$A$2000=BA871)*(Potentials!$E$2:$E$2000&lt;&gt;"8 - Gagne")*(Potentials!$E$2:$E$2000&lt;&gt;"9 - Perdu")*(Potentials!$E$2:$E$2000&lt;&gt;"10 - Gele"))
+SUMPRODUCT((Potentials!$F$2:$F$2000=0)*(Potentials!$A$2:$A$2000=BA871)*(Potentials!$D$2:$D$2000)*(Potentials!$E$2:$E$2000&lt;&gt;"8 - Gagne")*(Potentials!$E$2:$E$2000&lt;&gt;"9 - Perdu")*(Potentials!$E$2:$E$2000&lt;&gt;"10 - Gele")),
SUMPRODUCT((Potentials!$F$2:$F$2000)*(Potentials!$A$2:$A$2000=BA871)*(Potentials!$E$2:$E$2000&lt;&gt;"8 - Gagne")*(Potentials!$E$2:$E$2000&lt;&gt;"9 - Perdu")*(Potentials!$E$2:$E$2000&lt;&gt;"10 - Gele")*(Potentials!$O$2:$O$2000=$A$2))
+SUMPRODUCT((Potentials!$F$2:$F$2000=0)*(Potentials!$A$2:$A$2000=BA871)*(Potentials!$D$2:$D$2000)*(Potentials!$E$2:$E$2000&lt;&gt;"8 - Gagne")*(Potentials!$E$2:$E$2000&lt;&gt;"9 - Perdu")*(Potentials!$E$2:$E$2000&lt;&gt;"10 - Gele")*(Potentials!$O$2:$O$2000=$A$2)))</f>
      </c>
    </row>
    <row r="872" spans="1:113">
      <c r="R872" t="str">
        <f>Potentials!A870</f>
      </c>
      <c r="S872" s="1" t="str">
        <f>Potentials!M870</f>
      </c>
      <c r="T872" s="47" t="str">
        <f>IF(INDEX(Potentials!$A$1:$O$1000,MATCH(R872,Potentials!$A$1:$A$1000,0),MATCH("Origine setup",Potentials!$A$1:$O$1,0))&lt;&gt;"",0,
IF($A$2="Tous",
IF(AND($R$2=0,$S$2=0,DATE(YEAR(S872),MONTH(S872),DAY(S872))&gt;=$O$6,(DATE(YEAR(S872),MONTH(S872),DAY(S872))&lt;=$O$3),LEFT(R872,3)="PRA"),1,
IF(AND($R$2&lt;&gt;0,$S$2&lt;&gt;0,DATE(YEAR(S872),MONTH(S872),DAY(S872))&gt;=$R$2,(DATE(YEAR(S872),MONTH(S872),DAY(S872))&lt;=$S$2),LEFT(R872,3)="PRA"),1,0)),
IF(AND($R$2=0,$S$2=0,DATE(YEAR(S872),MONTH(S872),DAY(S872))&gt;=$O$6,(DATE(YEAR(S872),MONTH(S872),DAY(S872))&lt;=$O$3),INDEX(Potentials!$A$1:$O$1000,MATCH(R872,Potentials!$A$1:$A$1000,0),MATCH("Groupe",Potentials!$A$1:$O$1,0))=$A$2,LEFT(R872,3)="PRA"),1,
IF(AND($R$2&lt;&gt;0,$S$2&lt;&gt;0,DATE(YEAR(S872),MONTH(S872),DAY(S872))&gt;=$R$2,(DATE(YEAR(S872),MONTH(S872),DAY(S872))&lt;=$S$2),INDEX(Potentials!$A$1:$O$1000,MATCH(R872,Potentials!$A$1:$A$1000,0),MATCH("Groupe",Potentials!$A$1:$O$1,0))=$A$2,LEFT(R872,3)="PRA"),1,0))))</f>
      </c>
      <c r="U872" s="47" t="str">
        <f>IF(T872&lt;&gt;0,SUM($T$4:T872),0)</f>
      </c>
      <c r="V872" s="1"/>
      <c r="W872" s="17"/>
      <c r="Y872" t="str">
        <f>Projects!A870</f>
      </c>
      <c r="Z872" s="1" t="str">
        <f>Projects!I870</f>
      </c>
      <c r="AA872" s="47" t="str">
        <f>IF($A$2="Tous",
IF(AND($Y$2=0,$Z$2=0,DATE(YEAR(Z872),MONTH(Z872),DAY(Z872))&gt;=$O$6,(DATE(YEAR(Z872),MONTH(Z872),DAY(Z872))&lt;=$O$3)),1,
IF(AND($Y$2&lt;&gt;0,$Z$2&lt;&gt;0,DATE(YEAR(Z872),MONTH(Z872),DAY(Z872))&gt;=$Y$2,(DATE(YEAR(Z872),MONTH(Z872),DAY(Z872))&lt;=$Z$2)),1,0)),
IF(AND($Y$2=0,$Z$2=0,DATE(YEAR(Z872),MONTH(Z872),DAY(Z872))&gt;=$O$6,(DATE(YEAR(Z872),MONTH(Z872),DAY(Z872))&lt;=$O$3),INDEX(Projects!$A$1:$O$1000,MATCH(Y872,Projects!$A$1:$A$1000,0),MATCH("Groupe",Projects!$A$1:$O$1,0))=$A$2),1,
IF(AND($Y$2&lt;&gt;0,$Z$2&lt;&gt;0,DATE(YEAR(Z872),MONTH(Z872),DAY(Z872))&gt;=$Y$2,(DATE(YEAR(Z872),MONTH(Z872),DAY(Z872))&lt;=$Z$2),INDEX(Projects!$A$1:$O$1000,MATCH(Y872,Projects!$A$1:$A$1000,0),MATCH("Groupe",Projects!$A$1:$O$1,0))=$A$2),1,0)))</f>
      </c>
      <c r="AB872" s="47" t="str">
        <f>IF(AA872&lt;&gt;0,SUM($AA$4:AA872),0)</f>
      </c>
      <c r="AC872" s="1"/>
      <c r="AD872" s="17"/>
      <c r="AF872" t="str">
        <f>Projects!A870</f>
      </c>
      <c r="AG872" s="1" t="str">
        <f>Projects!D870</f>
      </c>
      <c r="AH872" s="47" t="str">
        <f>IF($A$2="Tous",
IF(AND($AF$2=0,$AG$2=0,DATE(YEAR(AG872),MONTH(AG872),DAY(AG872))&gt;=$O$6,(DATE(YEAR(AG872),MONTH(AG872),DAY(AG872))&lt;=$O$3)),1,
IF(AND($AF$2&lt;&gt;0,$AG$2&lt;&gt;0,DATE(YEAR(AG872),MONTH(AG872),DAY(AG872))&gt;=$AF$2,(DATE(YEAR(AG872),MONTH(AG872),DAY(AG872))&lt;=$AG$2)),1,0)),
IF(AND($AF$2=0,$AG$2=0,DATE(YEAR(AG872),MONTH(AG872),DAY(AG872))&gt;=$O$6,(DATE(YEAR(AG872),MONTH(AG872),DAY(AG872))&lt;=$O$3),INDEX(Projects!$A$1:$O$1000,MATCH(AF872,Projects!$A$1:$A$1000,0),MATCH("Groupe",Projects!$A$1:$O$1,0))=$A$2),1,
IF(AND($AF$2&lt;&gt;0,$AG$2&lt;&gt;0,DATE(YEAR(AG872),MONTH(AG872),DAY(AG872))&gt;=$AF$2,(DATE(YEAR(AG872),MONTH(AG872),DAY(AG872))&lt;=$AG$2),INDEX(Projects!$A$1:$O$1000,MATCH(AF872,Projects!$A$1:$A$1000,0),MATCH("Groupe",Projects!$A$1:$O$1,0))=$A$2),1,0)))</f>
      </c>
      <c r="AI872" s="47" t="str">
        <f>IF(AH872&lt;&gt;0,SUM($AH$4:AH872),0)</f>
      </c>
      <c r="AJ872" s="1"/>
      <c r="AK872" s="17"/>
      <c r="AM872" t="str">
        <f>Potentials!A870</f>
      </c>
      <c r="AN872" s="1" t="str">
        <f>Potentials!L870</f>
      </c>
      <c r="AO872" s="47" t="str">
        <f>IF(INDEX(Potentials!$A$1:$O$1000,MATCH(R872,Potentials!$A$1:$A$1000,0),MATCH("Origine setup",Potentials!$A$1:$O$1,0))&lt;&gt;"",0,
IF($A$2="Tous",
IF(AND($AM$2=0,$AN$2=0,DATE(YEAR(AN872),MONTH(AN872),DAY(AN872))&gt;=$O$6,(DATE(YEAR(AN872),MONTH(AN872),DAY(AN872))&lt;=$O$3),INDEX(Potentials!$A$1:$O$10000,MATCH(AM872,Potentials!$A$1:$A$1000,0),MATCH("Statut",Potentials!$A$1:$O$1,0))="9 -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IF(AND($AM$2&lt;&gt;0,$AN$2&lt;&gt;0,DATE(YEAR(AN872),MONTH(AN872),DAY(AN872))&gt;=$AM$2,(DATE(YEAR(AN872),MONTH(AN872),DAY(AN872))&lt;=$AN$2),INDEX(Potentials!$A$1:$O$10000,MATCH(AM872,Potentials!$A$1:$A$1000,0),MATCH("Statut",Potentials!$A$1:$O$1,0))="9 - Perdu"),1,0)),
IF(AND($AM$2=0,$AN$2=0,DATE(YEAR(AN872),MONTH(AN872),DAY(AN872))&gt;=$O$6,(DATE(YEAR(AN872),MONTH(AN872),DAY(AN872))&lt;=$O$3),INDEX(Potentials!$A$1:$O$1000,MATCH(AM872,Potentials!$A$1:$A$1000,0),MATCH("Groupe",Potentials!$A$1:$O$1,0))=$A$2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,MATCH(AM872,Potentials!$A$1:$A$1000,0),MATCH("Groupe",Potentials!$A$1:$O$1,0))=$A$2,INDEX(Potentials!$A$1:$O$10000,MATCH(AM872,Potentials!$A$1:$A$1000,0),MATCH("Statut",Potentials!$A$1:$O$1,0))="9 - Perdu"),1,0))))</f>
      </c>
      <c r="AP872" s="47" t="str">
        <f>IF(AO872&lt;&gt;0,SUM($AO$4:AO872),0)</f>
      </c>
      <c r="AQ872" s="1"/>
      <c r="AR872" s="17"/>
      <c r="AT872" t="str">
        <f>IF(COUNTIF($AT$4:AT871,Potentials!B870)&gt;0,"",Potentials!B870)</f>
      </c>
      <c r="AU872" s="2" t="str">
        <f t="array" ref="AU872" aca="1" ca="1">IF($A$2="Tous",SUMPRODUCT((Potentials!$F$2:$F$2000)*(Potentials!$B$2:$B$2000=AT872)*(Potentials!$E$2:$E$2000&lt;&gt;"8 - Gagne")*(Potentials!$E$2:$E$2000&lt;&gt;"9 - Perdu")*(Potentials!$E$2:$E$2000&lt;&gt;"10 - Gele"))
+SUMPRODUCT((Potentials!$F$2:$F$2000=0)*(Potentials!$B$2:$B$2000=AT872)*(Potentials!$D$2:$D$2000)*(Potentials!$E$2:$E$2000&lt;&gt;"8 - Gagne")*(Potentials!$E$2:$E$2000&lt;&gt;"9 - Perdu")*(Potentials!$E$2:$E$2000&lt;&gt;"10 - Gele")),
SUMPRODUCT((Potentials!$F$2:$F$2000)*(Potentials!$B$2:$B$2000=AT872)*(Potentials!$E$2:$E$2000&lt;&gt;"8 - Gagne")*(Potentials!$E$2:$E$2000&lt;&gt;"9 - Perdu")*(Potentials!$E$2:$E$2000&lt;&gt;"10 - Gele")*(Potentials!$O$2:$O$2000=$A$2))
+SUMPRODUCT((Potentials!$F$2:$F$2000=0)*(Potentials!$B$2:$B$2000=AT872)*(Potentials!$D$2:$D$2000)*(Potentials!$E$2:$E$2000&lt;&gt;"8 - Gagne")*(Potentials!$E$2:$E$2000&lt;&gt;"9 - Perdu")*(Potentials!$E$2:$E$2000&lt;&gt;"10 - Gele")*(Potentials!$O$2:$O$2000=$A$2)))</f>
      </c>
      <c r="BA872" t="str">
        <f>Potentials!A870</f>
      </c>
      <c r="BB872" s="2" t="str">
        <f t="array" ref="BB872" aca="1" ca="1">IF($A$2="Tous",SUMPRODUCT((Potentials!$F$2:$F$2000)*(Potentials!$A$2:$A$2000=BA872)*(Potentials!$E$2:$E$2000&lt;&gt;"8 - Gagne")*(Potentials!$E$2:$E$2000&lt;&gt;"9 - Perdu")*(Potentials!$E$2:$E$2000&lt;&gt;"10 - Gele"))
+SUMPRODUCT((Potentials!$F$2:$F$2000=0)*(Potentials!$A$2:$A$2000=BA872)*(Potentials!$D$2:$D$2000)*(Potentials!$E$2:$E$2000&lt;&gt;"8 - Gagne")*(Potentials!$E$2:$E$2000&lt;&gt;"9 - Perdu")*(Potentials!$E$2:$E$2000&lt;&gt;"10 - Gele")),
SUMPRODUCT((Potentials!$F$2:$F$2000)*(Potentials!$A$2:$A$2000=BA872)*(Potentials!$E$2:$E$2000&lt;&gt;"8 - Gagne")*(Potentials!$E$2:$E$2000&lt;&gt;"9 - Perdu")*(Potentials!$E$2:$E$2000&lt;&gt;"10 - Gele")*(Potentials!$O$2:$O$2000=$A$2))
+SUMPRODUCT((Potentials!$F$2:$F$2000=0)*(Potentials!$A$2:$A$2000=BA872)*(Potentials!$D$2:$D$2000)*(Potentials!$E$2:$E$2000&lt;&gt;"8 - Gagne")*(Potentials!$E$2:$E$2000&lt;&gt;"9 - Perdu")*(Potentials!$E$2:$E$2000&lt;&gt;"10 - Gele")*(Potentials!$O$2:$O$2000=$A$2)))</f>
      </c>
    </row>
    <row r="873" spans="1:113">
      <c r="R873" t="str">
        <f>Potentials!A871</f>
      </c>
      <c r="S873" s="1" t="str">
        <f>Potentials!M871</f>
      </c>
      <c r="T873" s="47" t="str">
        <f>IF(INDEX(Potentials!$A$1:$O$1000,MATCH(R873,Potentials!$A$1:$A$1000,0),MATCH("Origine setup",Potentials!$A$1:$O$1,0))&lt;&gt;"",0,
IF($A$2="Tous",
IF(AND($R$2=0,$S$2=0,DATE(YEAR(S873),MONTH(S873),DAY(S873))&gt;=$O$6,(DATE(YEAR(S873),MONTH(S873),DAY(S873))&lt;=$O$3),LEFT(R873,3)="PRA"),1,
IF(AND($R$2&lt;&gt;0,$S$2&lt;&gt;0,DATE(YEAR(S873),MONTH(S873),DAY(S873))&gt;=$R$2,(DATE(YEAR(S873),MONTH(S873),DAY(S873))&lt;=$S$2),LEFT(R873,3)="PRA"),1,0)),
IF(AND($R$2=0,$S$2=0,DATE(YEAR(S873),MONTH(S873),DAY(S873))&gt;=$O$6,(DATE(YEAR(S873),MONTH(S873),DAY(S873))&lt;=$O$3),INDEX(Potentials!$A$1:$O$1000,MATCH(R873,Potentials!$A$1:$A$1000,0),MATCH("Groupe",Potentials!$A$1:$O$1,0))=$A$2,LEFT(R873,3)="PRA"),1,
IF(AND($R$2&lt;&gt;0,$S$2&lt;&gt;0,DATE(YEAR(S873),MONTH(S873),DAY(S873))&gt;=$R$2,(DATE(YEAR(S873),MONTH(S873),DAY(S873))&lt;=$S$2),INDEX(Potentials!$A$1:$O$1000,MATCH(R873,Potentials!$A$1:$A$1000,0),MATCH("Groupe",Potentials!$A$1:$O$1,0))=$A$2,LEFT(R873,3)="PRA"),1,0))))</f>
      </c>
      <c r="U873" s="47" t="str">
        <f>IF(T873&lt;&gt;0,SUM($T$4:T873),0)</f>
      </c>
      <c r="V873" s="1"/>
      <c r="W873" s="17"/>
      <c r="Y873" t="str">
        <f>Projects!A871</f>
      </c>
      <c r="Z873" s="1" t="str">
        <f>Projects!I871</f>
      </c>
      <c r="AA873" s="47" t="str">
        <f>IF($A$2="Tous",
IF(AND($Y$2=0,$Z$2=0,DATE(YEAR(Z873),MONTH(Z873),DAY(Z873))&gt;=$O$6,(DATE(YEAR(Z873),MONTH(Z873),DAY(Z873))&lt;=$O$3)),1,
IF(AND($Y$2&lt;&gt;0,$Z$2&lt;&gt;0,DATE(YEAR(Z873),MONTH(Z873),DAY(Z873))&gt;=$Y$2,(DATE(YEAR(Z873),MONTH(Z873),DAY(Z873))&lt;=$Z$2)),1,0)),
IF(AND($Y$2=0,$Z$2=0,DATE(YEAR(Z873),MONTH(Z873),DAY(Z873))&gt;=$O$6,(DATE(YEAR(Z873),MONTH(Z873),DAY(Z873))&lt;=$O$3),INDEX(Projects!$A$1:$O$1000,MATCH(Y873,Projects!$A$1:$A$1000,0),MATCH("Groupe",Projects!$A$1:$O$1,0))=$A$2),1,
IF(AND($Y$2&lt;&gt;0,$Z$2&lt;&gt;0,DATE(YEAR(Z873),MONTH(Z873),DAY(Z873))&gt;=$Y$2,(DATE(YEAR(Z873),MONTH(Z873),DAY(Z873))&lt;=$Z$2),INDEX(Projects!$A$1:$O$1000,MATCH(Y873,Projects!$A$1:$A$1000,0),MATCH("Groupe",Projects!$A$1:$O$1,0))=$A$2),1,0)))</f>
      </c>
      <c r="AB873" s="47" t="str">
        <f>IF(AA873&lt;&gt;0,SUM($AA$4:AA873),0)</f>
      </c>
      <c r="AC873" s="1"/>
      <c r="AD873" s="17"/>
      <c r="AF873" t="str">
        <f>Projects!A871</f>
      </c>
      <c r="AG873" s="1" t="str">
        <f>Projects!D871</f>
      </c>
      <c r="AH873" s="47" t="str">
        <f>IF($A$2="Tous",
IF(AND($AF$2=0,$AG$2=0,DATE(YEAR(AG873),MONTH(AG873),DAY(AG873))&gt;=$O$6,(DATE(YEAR(AG873),MONTH(AG873),DAY(AG873))&lt;=$O$3)),1,
IF(AND($AF$2&lt;&gt;0,$AG$2&lt;&gt;0,DATE(YEAR(AG873),MONTH(AG873),DAY(AG873))&gt;=$AF$2,(DATE(YEAR(AG873),MONTH(AG873),DAY(AG873))&lt;=$AG$2)),1,0)),
IF(AND($AF$2=0,$AG$2=0,DATE(YEAR(AG873),MONTH(AG873),DAY(AG873))&gt;=$O$6,(DATE(YEAR(AG873),MONTH(AG873),DAY(AG873))&lt;=$O$3),INDEX(Projects!$A$1:$O$1000,MATCH(AF873,Projects!$A$1:$A$1000,0),MATCH("Groupe",Projects!$A$1:$O$1,0))=$A$2),1,
IF(AND($AF$2&lt;&gt;0,$AG$2&lt;&gt;0,DATE(YEAR(AG873),MONTH(AG873),DAY(AG873))&gt;=$AF$2,(DATE(YEAR(AG873),MONTH(AG873),DAY(AG873))&lt;=$AG$2),INDEX(Projects!$A$1:$O$1000,MATCH(AF873,Projects!$A$1:$A$1000,0),MATCH("Groupe",Projects!$A$1:$O$1,0))=$A$2),1,0)))</f>
      </c>
      <c r="AI873" s="47" t="str">
        <f>IF(AH873&lt;&gt;0,SUM($AH$4:AH873),0)</f>
      </c>
      <c r="AJ873" s="1"/>
      <c r="AK873" s="17"/>
      <c r="AM873" t="str">
        <f>Potentials!A871</f>
      </c>
      <c r="AN873" s="1" t="str">
        <f>Potentials!L871</f>
      </c>
      <c r="AO873" s="47" t="str">
        <f>IF(INDEX(Potentials!$A$1:$O$1000,MATCH(R873,Potentials!$A$1:$A$1000,0),MATCH("Origine setup",Potentials!$A$1:$O$1,0))&lt;&gt;"",0,
IF($A$2="Tous",
IF(AND($AM$2=0,$AN$2=0,DATE(YEAR(AN873),MONTH(AN873),DAY(AN873))&gt;=$O$6,(DATE(YEAR(AN873),MONTH(AN873),DAY(AN873))&lt;=$O$3),INDEX(Potentials!$A$1:$O$10000,MATCH(AM873,Potentials!$A$1:$A$1000,0),MATCH("Statut",Potentials!$A$1:$O$1,0))="9 -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IF(AND($AM$2&lt;&gt;0,$AN$2&lt;&gt;0,DATE(YEAR(AN873),MONTH(AN873),DAY(AN873))&gt;=$AM$2,(DATE(YEAR(AN873),MONTH(AN873),DAY(AN873))&lt;=$AN$2),INDEX(Potentials!$A$1:$O$10000,MATCH(AM873,Potentials!$A$1:$A$1000,0),MATCH("Statut",Potentials!$A$1:$O$1,0))="9 - Perdu"),1,0)),
IF(AND($AM$2=0,$AN$2=0,DATE(YEAR(AN873),MONTH(AN873),DAY(AN873))&gt;=$O$6,(DATE(YEAR(AN873),MONTH(AN873),DAY(AN873))&lt;=$O$3),INDEX(Potentials!$A$1:$O$1000,MATCH(AM873,Potentials!$A$1:$A$1000,0),MATCH("Groupe",Potentials!$A$1:$O$1,0))=$A$2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,MATCH(AM873,Potentials!$A$1:$A$1000,0),MATCH("Groupe",Potentials!$A$1:$O$1,0))=$A$2,INDEX(Potentials!$A$1:$O$10000,MATCH(AM873,Potentials!$A$1:$A$1000,0),MATCH("Statut",Potentials!$A$1:$O$1,0))="9 - Perdu"),1,0))))</f>
      </c>
      <c r="AP873" s="47" t="str">
        <f>IF(AO873&lt;&gt;0,SUM($AO$4:AO873),0)</f>
      </c>
      <c r="AQ873" s="1"/>
      <c r="AR873" s="17"/>
      <c r="AT873" t="str">
        <f>IF(COUNTIF($AT$4:AT872,Potentials!B871)&gt;0,"",Potentials!B871)</f>
      </c>
      <c r="AU873" s="2" t="str">
        <f t="array" ref="AU873" aca="1" ca="1">IF($A$2="Tous",SUMPRODUCT((Potentials!$F$2:$F$2000)*(Potentials!$B$2:$B$2000=AT873)*(Potentials!$E$2:$E$2000&lt;&gt;"8 - Gagne")*(Potentials!$E$2:$E$2000&lt;&gt;"9 - Perdu")*(Potentials!$E$2:$E$2000&lt;&gt;"10 - Gele"))
+SUMPRODUCT((Potentials!$F$2:$F$2000=0)*(Potentials!$B$2:$B$2000=AT873)*(Potentials!$D$2:$D$2000)*(Potentials!$E$2:$E$2000&lt;&gt;"8 - Gagne")*(Potentials!$E$2:$E$2000&lt;&gt;"9 - Perdu")*(Potentials!$E$2:$E$2000&lt;&gt;"10 - Gele")),
SUMPRODUCT((Potentials!$F$2:$F$2000)*(Potentials!$B$2:$B$2000=AT873)*(Potentials!$E$2:$E$2000&lt;&gt;"8 - Gagne")*(Potentials!$E$2:$E$2000&lt;&gt;"9 - Perdu")*(Potentials!$E$2:$E$2000&lt;&gt;"10 - Gele")*(Potentials!$O$2:$O$2000=$A$2))
+SUMPRODUCT((Potentials!$F$2:$F$2000=0)*(Potentials!$B$2:$B$2000=AT873)*(Potentials!$D$2:$D$2000)*(Potentials!$E$2:$E$2000&lt;&gt;"8 - Gagne")*(Potentials!$E$2:$E$2000&lt;&gt;"9 - Perdu")*(Potentials!$E$2:$E$2000&lt;&gt;"10 - Gele")*(Potentials!$O$2:$O$2000=$A$2)))</f>
      </c>
      <c r="BA873" t="str">
        <f>Potentials!A871</f>
      </c>
      <c r="BB873" s="2" t="str">
        <f t="array" ref="BB873" aca="1" ca="1">IF($A$2="Tous",SUMPRODUCT((Potentials!$F$2:$F$2000)*(Potentials!$A$2:$A$2000=BA873)*(Potentials!$E$2:$E$2000&lt;&gt;"8 - Gagne")*(Potentials!$E$2:$E$2000&lt;&gt;"9 - Perdu")*(Potentials!$E$2:$E$2000&lt;&gt;"10 - Gele"))
+SUMPRODUCT((Potentials!$F$2:$F$2000=0)*(Potentials!$A$2:$A$2000=BA873)*(Potentials!$D$2:$D$2000)*(Potentials!$E$2:$E$2000&lt;&gt;"8 - Gagne")*(Potentials!$E$2:$E$2000&lt;&gt;"9 - Perdu")*(Potentials!$E$2:$E$2000&lt;&gt;"10 - Gele")),
SUMPRODUCT((Potentials!$F$2:$F$2000)*(Potentials!$A$2:$A$2000=BA873)*(Potentials!$E$2:$E$2000&lt;&gt;"8 - Gagne")*(Potentials!$E$2:$E$2000&lt;&gt;"9 - Perdu")*(Potentials!$E$2:$E$2000&lt;&gt;"10 - Gele")*(Potentials!$O$2:$O$2000=$A$2))
+SUMPRODUCT((Potentials!$F$2:$F$2000=0)*(Potentials!$A$2:$A$2000=BA873)*(Potentials!$D$2:$D$2000)*(Potentials!$E$2:$E$2000&lt;&gt;"8 - Gagne")*(Potentials!$E$2:$E$2000&lt;&gt;"9 - Perdu")*(Potentials!$E$2:$E$2000&lt;&gt;"10 - Gele")*(Potentials!$O$2:$O$2000=$A$2)))</f>
      </c>
    </row>
    <row r="874" spans="1:113">
      <c r="R874" t="str">
        <f>Potentials!A872</f>
      </c>
      <c r="S874" s="1" t="str">
        <f>Potentials!M872</f>
      </c>
      <c r="T874" s="47" t="str">
        <f>IF(INDEX(Potentials!$A$1:$O$1000,MATCH(R874,Potentials!$A$1:$A$1000,0),MATCH("Origine setup",Potentials!$A$1:$O$1,0))&lt;&gt;"",0,
IF($A$2="Tous",
IF(AND($R$2=0,$S$2=0,DATE(YEAR(S874),MONTH(S874),DAY(S874))&gt;=$O$6,(DATE(YEAR(S874),MONTH(S874),DAY(S874))&lt;=$O$3),LEFT(R874,3)="PRA"),1,
IF(AND($R$2&lt;&gt;0,$S$2&lt;&gt;0,DATE(YEAR(S874),MONTH(S874),DAY(S874))&gt;=$R$2,(DATE(YEAR(S874),MONTH(S874),DAY(S874))&lt;=$S$2),LEFT(R874,3)="PRA"),1,0)),
IF(AND($R$2=0,$S$2=0,DATE(YEAR(S874),MONTH(S874),DAY(S874))&gt;=$O$6,(DATE(YEAR(S874),MONTH(S874),DAY(S874))&lt;=$O$3),INDEX(Potentials!$A$1:$O$1000,MATCH(R874,Potentials!$A$1:$A$1000,0),MATCH("Groupe",Potentials!$A$1:$O$1,0))=$A$2,LEFT(R874,3)="PRA"),1,
IF(AND($R$2&lt;&gt;0,$S$2&lt;&gt;0,DATE(YEAR(S874),MONTH(S874),DAY(S874))&gt;=$R$2,(DATE(YEAR(S874),MONTH(S874),DAY(S874))&lt;=$S$2),INDEX(Potentials!$A$1:$O$1000,MATCH(R874,Potentials!$A$1:$A$1000,0),MATCH("Groupe",Potentials!$A$1:$O$1,0))=$A$2,LEFT(R874,3)="PRA"),1,0))))</f>
      </c>
      <c r="U874" s="47" t="str">
        <f>IF(T874&lt;&gt;0,SUM($T$4:T874),0)</f>
      </c>
      <c r="V874" s="1"/>
      <c r="W874" s="17"/>
      <c r="Y874" t="str">
        <f>Projects!A872</f>
      </c>
      <c r="Z874" s="1" t="str">
        <f>Projects!I872</f>
      </c>
      <c r="AA874" s="47" t="str">
        <f>IF($A$2="Tous",
IF(AND($Y$2=0,$Z$2=0,DATE(YEAR(Z874),MONTH(Z874),DAY(Z874))&gt;=$O$6,(DATE(YEAR(Z874),MONTH(Z874),DAY(Z874))&lt;=$O$3)),1,
IF(AND($Y$2&lt;&gt;0,$Z$2&lt;&gt;0,DATE(YEAR(Z874),MONTH(Z874),DAY(Z874))&gt;=$Y$2,(DATE(YEAR(Z874),MONTH(Z874),DAY(Z874))&lt;=$Z$2)),1,0)),
IF(AND($Y$2=0,$Z$2=0,DATE(YEAR(Z874),MONTH(Z874),DAY(Z874))&gt;=$O$6,(DATE(YEAR(Z874),MONTH(Z874),DAY(Z874))&lt;=$O$3),INDEX(Projects!$A$1:$O$1000,MATCH(Y874,Projects!$A$1:$A$1000,0),MATCH("Groupe",Projects!$A$1:$O$1,0))=$A$2),1,
IF(AND($Y$2&lt;&gt;0,$Z$2&lt;&gt;0,DATE(YEAR(Z874),MONTH(Z874),DAY(Z874))&gt;=$Y$2,(DATE(YEAR(Z874),MONTH(Z874),DAY(Z874))&lt;=$Z$2),INDEX(Projects!$A$1:$O$1000,MATCH(Y874,Projects!$A$1:$A$1000,0),MATCH("Groupe",Projects!$A$1:$O$1,0))=$A$2),1,0)))</f>
      </c>
      <c r="AB874" s="47" t="str">
        <f>IF(AA874&lt;&gt;0,SUM($AA$4:AA874),0)</f>
      </c>
      <c r="AC874" s="1"/>
      <c r="AD874" s="17"/>
      <c r="AF874" t="str">
        <f>Projects!A872</f>
      </c>
      <c r="AG874" s="1" t="str">
        <f>Projects!D872</f>
      </c>
      <c r="AH874" s="47" t="str">
        <f>IF($A$2="Tous",
IF(AND($AF$2=0,$AG$2=0,DATE(YEAR(AG874),MONTH(AG874),DAY(AG874))&gt;=$O$6,(DATE(YEAR(AG874),MONTH(AG874),DAY(AG874))&lt;=$O$3)),1,
IF(AND($AF$2&lt;&gt;0,$AG$2&lt;&gt;0,DATE(YEAR(AG874),MONTH(AG874),DAY(AG874))&gt;=$AF$2,(DATE(YEAR(AG874),MONTH(AG874),DAY(AG874))&lt;=$AG$2)),1,0)),
IF(AND($AF$2=0,$AG$2=0,DATE(YEAR(AG874),MONTH(AG874),DAY(AG874))&gt;=$O$6,(DATE(YEAR(AG874),MONTH(AG874),DAY(AG874))&lt;=$O$3),INDEX(Projects!$A$1:$O$1000,MATCH(AF874,Projects!$A$1:$A$1000,0),MATCH("Groupe",Projects!$A$1:$O$1,0))=$A$2),1,
IF(AND($AF$2&lt;&gt;0,$AG$2&lt;&gt;0,DATE(YEAR(AG874),MONTH(AG874),DAY(AG874))&gt;=$AF$2,(DATE(YEAR(AG874),MONTH(AG874),DAY(AG874))&lt;=$AG$2),INDEX(Projects!$A$1:$O$1000,MATCH(AF874,Projects!$A$1:$A$1000,0),MATCH("Groupe",Projects!$A$1:$O$1,0))=$A$2),1,0)))</f>
      </c>
      <c r="AI874" s="47" t="str">
        <f>IF(AH874&lt;&gt;0,SUM($AH$4:AH874),0)</f>
      </c>
      <c r="AJ874" s="1"/>
      <c r="AK874" s="17"/>
      <c r="AM874" t="str">
        <f>Potentials!A872</f>
      </c>
      <c r="AN874" s="1" t="str">
        <f>Potentials!L872</f>
      </c>
      <c r="AO874" s="47" t="str">
        <f>IF(INDEX(Potentials!$A$1:$O$1000,MATCH(R874,Potentials!$A$1:$A$1000,0),MATCH("Origine setup",Potentials!$A$1:$O$1,0))&lt;&gt;"",0,
IF($A$2="Tous",
IF(AND($AM$2=0,$AN$2=0,DATE(YEAR(AN874),MONTH(AN874),DAY(AN874))&gt;=$O$6,(DATE(YEAR(AN874),MONTH(AN874),DAY(AN874))&lt;=$O$3),INDEX(Potentials!$A$1:$O$10000,MATCH(AM874,Potentials!$A$1:$A$1000,0),MATCH("Statut",Potentials!$A$1:$O$1,0))="9 -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IF(AND($AM$2&lt;&gt;0,$AN$2&lt;&gt;0,DATE(YEAR(AN874),MONTH(AN874),DAY(AN874))&gt;=$AM$2,(DATE(YEAR(AN874),MONTH(AN874),DAY(AN874))&lt;=$AN$2),INDEX(Potentials!$A$1:$O$10000,MATCH(AM874,Potentials!$A$1:$A$1000,0),MATCH("Statut",Potentials!$A$1:$O$1,0))="9 - Perdu"),1,0)),
IF(AND($AM$2=0,$AN$2=0,DATE(YEAR(AN874),MONTH(AN874),DAY(AN874))&gt;=$O$6,(DATE(YEAR(AN874),MONTH(AN874),DAY(AN874))&lt;=$O$3),INDEX(Potentials!$A$1:$O$1000,MATCH(AM874,Potentials!$A$1:$A$1000,0),MATCH("Groupe",Potentials!$A$1:$O$1,0))=$A$2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,MATCH(AM874,Potentials!$A$1:$A$1000,0),MATCH("Groupe",Potentials!$A$1:$O$1,0))=$A$2,INDEX(Potentials!$A$1:$O$10000,MATCH(AM874,Potentials!$A$1:$A$1000,0),MATCH("Statut",Potentials!$A$1:$O$1,0))="9 - Perdu"),1,0))))</f>
      </c>
      <c r="AP874" s="47" t="str">
        <f>IF(AO874&lt;&gt;0,SUM($AO$4:AO874),0)</f>
      </c>
      <c r="AQ874" s="1"/>
      <c r="AR874" s="17"/>
      <c r="AT874" t="str">
        <f>IF(COUNTIF($AT$4:AT873,Potentials!B872)&gt;0,"",Potentials!B872)</f>
      </c>
      <c r="AU874" s="2" t="str">
        <f t="array" ref="AU874" aca="1" ca="1">IF($A$2="Tous",SUMPRODUCT((Potentials!$F$2:$F$2000)*(Potentials!$B$2:$B$2000=AT874)*(Potentials!$E$2:$E$2000&lt;&gt;"8 - Gagne")*(Potentials!$E$2:$E$2000&lt;&gt;"9 - Perdu")*(Potentials!$E$2:$E$2000&lt;&gt;"10 - Gele"))
+SUMPRODUCT((Potentials!$F$2:$F$2000=0)*(Potentials!$B$2:$B$2000=AT874)*(Potentials!$D$2:$D$2000)*(Potentials!$E$2:$E$2000&lt;&gt;"8 - Gagne")*(Potentials!$E$2:$E$2000&lt;&gt;"9 - Perdu")*(Potentials!$E$2:$E$2000&lt;&gt;"10 - Gele")),
SUMPRODUCT((Potentials!$F$2:$F$2000)*(Potentials!$B$2:$B$2000=AT874)*(Potentials!$E$2:$E$2000&lt;&gt;"8 - Gagne")*(Potentials!$E$2:$E$2000&lt;&gt;"9 - Perdu")*(Potentials!$E$2:$E$2000&lt;&gt;"10 - Gele")*(Potentials!$O$2:$O$2000=$A$2))
+SUMPRODUCT((Potentials!$F$2:$F$2000=0)*(Potentials!$B$2:$B$2000=AT874)*(Potentials!$D$2:$D$2000)*(Potentials!$E$2:$E$2000&lt;&gt;"8 - Gagne")*(Potentials!$E$2:$E$2000&lt;&gt;"9 - Perdu")*(Potentials!$E$2:$E$2000&lt;&gt;"10 - Gele")*(Potentials!$O$2:$O$2000=$A$2)))</f>
      </c>
      <c r="BA874" t="str">
        <f>Potentials!A872</f>
      </c>
      <c r="BB874" s="2" t="str">
        <f t="array" ref="BB874" aca="1" ca="1">IF($A$2="Tous",SUMPRODUCT((Potentials!$F$2:$F$2000)*(Potentials!$A$2:$A$2000=BA874)*(Potentials!$E$2:$E$2000&lt;&gt;"8 - Gagne")*(Potentials!$E$2:$E$2000&lt;&gt;"9 - Perdu")*(Potentials!$E$2:$E$2000&lt;&gt;"10 - Gele"))
+SUMPRODUCT((Potentials!$F$2:$F$2000=0)*(Potentials!$A$2:$A$2000=BA874)*(Potentials!$D$2:$D$2000)*(Potentials!$E$2:$E$2000&lt;&gt;"8 - Gagne")*(Potentials!$E$2:$E$2000&lt;&gt;"9 - Perdu")*(Potentials!$E$2:$E$2000&lt;&gt;"10 - Gele")),
SUMPRODUCT((Potentials!$F$2:$F$2000)*(Potentials!$A$2:$A$2000=BA874)*(Potentials!$E$2:$E$2000&lt;&gt;"8 - Gagne")*(Potentials!$E$2:$E$2000&lt;&gt;"9 - Perdu")*(Potentials!$E$2:$E$2000&lt;&gt;"10 - Gele")*(Potentials!$O$2:$O$2000=$A$2))
+SUMPRODUCT((Potentials!$F$2:$F$2000=0)*(Potentials!$A$2:$A$2000=BA874)*(Potentials!$D$2:$D$2000)*(Potentials!$E$2:$E$2000&lt;&gt;"8 - Gagne")*(Potentials!$E$2:$E$2000&lt;&gt;"9 - Perdu")*(Potentials!$E$2:$E$2000&lt;&gt;"10 - Gele")*(Potentials!$O$2:$O$2000=$A$2)))</f>
      </c>
    </row>
    <row r="875" spans="1:113">
      <c r="R875" t="str">
        <f>Potentials!A873</f>
      </c>
      <c r="S875" s="1" t="str">
        <f>Potentials!M873</f>
      </c>
      <c r="T875" s="47" t="str">
        <f>IF(INDEX(Potentials!$A$1:$O$1000,MATCH(R875,Potentials!$A$1:$A$1000,0),MATCH("Origine setup",Potentials!$A$1:$O$1,0))&lt;&gt;"",0,
IF($A$2="Tous",
IF(AND($R$2=0,$S$2=0,DATE(YEAR(S875),MONTH(S875),DAY(S875))&gt;=$O$6,(DATE(YEAR(S875),MONTH(S875),DAY(S875))&lt;=$O$3),LEFT(R875,3)="PRA"),1,
IF(AND($R$2&lt;&gt;0,$S$2&lt;&gt;0,DATE(YEAR(S875),MONTH(S875),DAY(S875))&gt;=$R$2,(DATE(YEAR(S875),MONTH(S875),DAY(S875))&lt;=$S$2),LEFT(R875,3)="PRA"),1,0)),
IF(AND($R$2=0,$S$2=0,DATE(YEAR(S875),MONTH(S875),DAY(S875))&gt;=$O$6,(DATE(YEAR(S875),MONTH(S875),DAY(S875))&lt;=$O$3),INDEX(Potentials!$A$1:$O$1000,MATCH(R875,Potentials!$A$1:$A$1000,0),MATCH("Groupe",Potentials!$A$1:$O$1,0))=$A$2,LEFT(R875,3)="PRA"),1,
IF(AND($R$2&lt;&gt;0,$S$2&lt;&gt;0,DATE(YEAR(S875),MONTH(S875),DAY(S875))&gt;=$R$2,(DATE(YEAR(S875),MONTH(S875),DAY(S875))&lt;=$S$2),INDEX(Potentials!$A$1:$O$1000,MATCH(R875,Potentials!$A$1:$A$1000,0),MATCH("Groupe",Potentials!$A$1:$O$1,0))=$A$2,LEFT(R875,3)="PRA"),1,0))))</f>
      </c>
      <c r="U875" s="47" t="str">
        <f>IF(T875&lt;&gt;0,SUM($T$4:T875),0)</f>
      </c>
      <c r="V875" s="1"/>
      <c r="W875" s="17"/>
      <c r="Y875" t="str">
        <f>Projects!A873</f>
      </c>
      <c r="Z875" s="1" t="str">
        <f>Projects!I873</f>
      </c>
      <c r="AA875" s="47" t="str">
        <f>IF($A$2="Tous",
IF(AND($Y$2=0,$Z$2=0,DATE(YEAR(Z875),MONTH(Z875),DAY(Z875))&gt;=$O$6,(DATE(YEAR(Z875),MONTH(Z875),DAY(Z875))&lt;=$O$3)),1,
IF(AND($Y$2&lt;&gt;0,$Z$2&lt;&gt;0,DATE(YEAR(Z875),MONTH(Z875),DAY(Z875))&gt;=$Y$2,(DATE(YEAR(Z875),MONTH(Z875),DAY(Z875))&lt;=$Z$2)),1,0)),
IF(AND($Y$2=0,$Z$2=0,DATE(YEAR(Z875),MONTH(Z875),DAY(Z875))&gt;=$O$6,(DATE(YEAR(Z875),MONTH(Z875),DAY(Z875))&lt;=$O$3),INDEX(Projects!$A$1:$O$1000,MATCH(Y875,Projects!$A$1:$A$1000,0),MATCH("Groupe",Projects!$A$1:$O$1,0))=$A$2),1,
IF(AND($Y$2&lt;&gt;0,$Z$2&lt;&gt;0,DATE(YEAR(Z875),MONTH(Z875),DAY(Z875))&gt;=$Y$2,(DATE(YEAR(Z875),MONTH(Z875),DAY(Z875))&lt;=$Z$2),INDEX(Projects!$A$1:$O$1000,MATCH(Y875,Projects!$A$1:$A$1000,0),MATCH("Groupe",Projects!$A$1:$O$1,0))=$A$2),1,0)))</f>
      </c>
      <c r="AB875" s="47" t="str">
        <f>IF(AA875&lt;&gt;0,SUM($AA$4:AA875),0)</f>
      </c>
      <c r="AC875" s="1"/>
      <c r="AD875" s="17"/>
      <c r="AF875" t="str">
        <f>Projects!A873</f>
      </c>
      <c r="AG875" s="1" t="str">
        <f>Projects!D873</f>
      </c>
      <c r="AH875" s="47" t="str">
        <f>IF($A$2="Tous",
IF(AND($AF$2=0,$AG$2=0,DATE(YEAR(AG875),MONTH(AG875),DAY(AG875))&gt;=$O$6,(DATE(YEAR(AG875),MONTH(AG875),DAY(AG875))&lt;=$O$3)),1,
IF(AND($AF$2&lt;&gt;0,$AG$2&lt;&gt;0,DATE(YEAR(AG875),MONTH(AG875),DAY(AG875))&gt;=$AF$2,(DATE(YEAR(AG875),MONTH(AG875),DAY(AG875))&lt;=$AG$2)),1,0)),
IF(AND($AF$2=0,$AG$2=0,DATE(YEAR(AG875),MONTH(AG875),DAY(AG875))&gt;=$O$6,(DATE(YEAR(AG875),MONTH(AG875),DAY(AG875))&lt;=$O$3),INDEX(Projects!$A$1:$O$1000,MATCH(AF875,Projects!$A$1:$A$1000,0),MATCH("Groupe",Projects!$A$1:$O$1,0))=$A$2),1,
IF(AND($AF$2&lt;&gt;0,$AG$2&lt;&gt;0,DATE(YEAR(AG875),MONTH(AG875),DAY(AG875))&gt;=$AF$2,(DATE(YEAR(AG875),MONTH(AG875),DAY(AG875))&lt;=$AG$2),INDEX(Projects!$A$1:$O$1000,MATCH(AF875,Projects!$A$1:$A$1000,0),MATCH("Groupe",Projects!$A$1:$O$1,0))=$A$2),1,0)))</f>
      </c>
      <c r="AI875" s="47" t="str">
        <f>IF(AH875&lt;&gt;0,SUM($AH$4:AH875),0)</f>
      </c>
      <c r="AJ875" s="1"/>
      <c r="AK875" s="17"/>
      <c r="AM875" t="str">
        <f>Potentials!A873</f>
      </c>
      <c r="AN875" s="1" t="str">
        <f>Potentials!L873</f>
      </c>
      <c r="AO875" s="47" t="str">
        <f>IF(INDEX(Potentials!$A$1:$O$1000,MATCH(R875,Potentials!$A$1:$A$1000,0),MATCH("Origine setup",Potentials!$A$1:$O$1,0))&lt;&gt;"",0,
IF($A$2="Tous",
IF(AND($AM$2=0,$AN$2=0,DATE(YEAR(AN875),MONTH(AN875),DAY(AN875))&gt;=$O$6,(DATE(YEAR(AN875),MONTH(AN875),DAY(AN875))&lt;=$O$3),INDEX(Potentials!$A$1:$O$10000,MATCH(AM875,Potentials!$A$1:$A$1000,0),MATCH("Statut",Potentials!$A$1:$O$1,0))="9 -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IF(AND($AM$2&lt;&gt;0,$AN$2&lt;&gt;0,DATE(YEAR(AN875),MONTH(AN875),DAY(AN875))&gt;=$AM$2,(DATE(YEAR(AN875),MONTH(AN875),DAY(AN875))&lt;=$AN$2),INDEX(Potentials!$A$1:$O$10000,MATCH(AM875,Potentials!$A$1:$A$1000,0),MATCH("Statut",Potentials!$A$1:$O$1,0))="9 - Perdu"),1,0)),
IF(AND($AM$2=0,$AN$2=0,DATE(YEAR(AN875),MONTH(AN875),DAY(AN875))&gt;=$O$6,(DATE(YEAR(AN875),MONTH(AN875),DAY(AN875))&lt;=$O$3),INDEX(Potentials!$A$1:$O$1000,MATCH(AM875,Potentials!$A$1:$A$1000,0),MATCH("Groupe",Potentials!$A$1:$O$1,0))=$A$2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,MATCH(AM875,Potentials!$A$1:$A$1000,0),MATCH("Groupe",Potentials!$A$1:$O$1,0))=$A$2,INDEX(Potentials!$A$1:$O$10000,MATCH(AM875,Potentials!$A$1:$A$1000,0),MATCH("Statut",Potentials!$A$1:$O$1,0))="9 - Perdu"),1,0))))</f>
      </c>
      <c r="AP875" s="47" t="str">
        <f>IF(AO875&lt;&gt;0,SUM($AO$4:AO875),0)</f>
      </c>
      <c r="AQ875" s="1"/>
      <c r="AR875" s="17"/>
      <c r="AT875" t="str">
        <f>IF(COUNTIF($AT$4:AT874,Potentials!B873)&gt;0,"",Potentials!B873)</f>
      </c>
      <c r="AU875" s="2" t="str">
        <f t="array" ref="AU875" aca="1" ca="1">IF($A$2="Tous",SUMPRODUCT((Potentials!$F$2:$F$2000)*(Potentials!$B$2:$B$2000=AT875)*(Potentials!$E$2:$E$2000&lt;&gt;"8 - Gagne")*(Potentials!$E$2:$E$2000&lt;&gt;"9 - Perdu")*(Potentials!$E$2:$E$2000&lt;&gt;"10 - Gele"))
+SUMPRODUCT((Potentials!$F$2:$F$2000=0)*(Potentials!$B$2:$B$2000=AT875)*(Potentials!$D$2:$D$2000)*(Potentials!$E$2:$E$2000&lt;&gt;"8 - Gagne")*(Potentials!$E$2:$E$2000&lt;&gt;"9 - Perdu")*(Potentials!$E$2:$E$2000&lt;&gt;"10 - Gele")),
SUMPRODUCT((Potentials!$F$2:$F$2000)*(Potentials!$B$2:$B$2000=AT875)*(Potentials!$E$2:$E$2000&lt;&gt;"8 - Gagne")*(Potentials!$E$2:$E$2000&lt;&gt;"9 - Perdu")*(Potentials!$E$2:$E$2000&lt;&gt;"10 - Gele")*(Potentials!$O$2:$O$2000=$A$2))
+SUMPRODUCT((Potentials!$F$2:$F$2000=0)*(Potentials!$B$2:$B$2000=AT875)*(Potentials!$D$2:$D$2000)*(Potentials!$E$2:$E$2000&lt;&gt;"8 - Gagne")*(Potentials!$E$2:$E$2000&lt;&gt;"9 - Perdu")*(Potentials!$E$2:$E$2000&lt;&gt;"10 - Gele")*(Potentials!$O$2:$O$2000=$A$2)))</f>
      </c>
      <c r="BA875" t="str">
        <f>Potentials!A873</f>
      </c>
      <c r="BB875" s="2" t="str">
        <f t="array" ref="BB875" aca="1" ca="1">IF($A$2="Tous",SUMPRODUCT((Potentials!$F$2:$F$2000)*(Potentials!$A$2:$A$2000=BA875)*(Potentials!$E$2:$E$2000&lt;&gt;"8 - Gagne")*(Potentials!$E$2:$E$2000&lt;&gt;"9 - Perdu")*(Potentials!$E$2:$E$2000&lt;&gt;"10 - Gele"))
+SUMPRODUCT((Potentials!$F$2:$F$2000=0)*(Potentials!$A$2:$A$2000=BA875)*(Potentials!$D$2:$D$2000)*(Potentials!$E$2:$E$2000&lt;&gt;"8 - Gagne")*(Potentials!$E$2:$E$2000&lt;&gt;"9 - Perdu")*(Potentials!$E$2:$E$2000&lt;&gt;"10 - Gele")),
SUMPRODUCT((Potentials!$F$2:$F$2000)*(Potentials!$A$2:$A$2000=BA875)*(Potentials!$E$2:$E$2000&lt;&gt;"8 - Gagne")*(Potentials!$E$2:$E$2000&lt;&gt;"9 - Perdu")*(Potentials!$E$2:$E$2000&lt;&gt;"10 - Gele")*(Potentials!$O$2:$O$2000=$A$2))
+SUMPRODUCT((Potentials!$F$2:$F$2000=0)*(Potentials!$A$2:$A$2000=BA875)*(Potentials!$D$2:$D$2000)*(Potentials!$E$2:$E$2000&lt;&gt;"8 - Gagne")*(Potentials!$E$2:$E$2000&lt;&gt;"9 - Perdu")*(Potentials!$E$2:$E$2000&lt;&gt;"10 - Gele")*(Potentials!$O$2:$O$2000=$A$2)))</f>
      </c>
    </row>
    <row r="876" spans="1:113">
      <c r="R876" t="str">
        <f>Potentials!A874</f>
      </c>
      <c r="S876" s="1" t="str">
        <f>Potentials!M874</f>
      </c>
      <c r="T876" s="47" t="str">
        <f>IF(INDEX(Potentials!$A$1:$O$1000,MATCH(R876,Potentials!$A$1:$A$1000,0),MATCH("Origine setup",Potentials!$A$1:$O$1,0))&lt;&gt;"",0,
IF($A$2="Tous",
IF(AND($R$2=0,$S$2=0,DATE(YEAR(S876),MONTH(S876),DAY(S876))&gt;=$O$6,(DATE(YEAR(S876),MONTH(S876),DAY(S876))&lt;=$O$3),LEFT(R876,3)="PRA"),1,
IF(AND($R$2&lt;&gt;0,$S$2&lt;&gt;0,DATE(YEAR(S876),MONTH(S876),DAY(S876))&gt;=$R$2,(DATE(YEAR(S876),MONTH(S876),DAY(S876))&lt;=$S$2),LEFT(R876,3)="PRA"),1,0)),
IF(AND($R$2=0,$S$2=0,DATE(YEAR(S876),MONTH(S876),DAY(S876))&gt;=$O$6,(DATE(YEAR(S876),MONTH(S876),DAY(S876))&lt;=$O$3),INDEX(Potentials!$A$1:$O$1000,MATCH(R876,Potentials!$A$1:$A$1000,0),MATCH("Groupe",Potentials!$A$1:$O$1,0))=$A$2,LEFT(R876,3)="PRA"),1,
IF(AND($R$2&lt;&gt;0,$S$2&lt;&gt;0,DATE(YEAR(S876),MONTH(S876),DAY(S876))&gt;=$R$2,(DATE(YEAR(S876),MONTH(S876),DAY(S876))&lt;=$S$2),INDEX(Potentials!$A$1:$O$1000,MATCH(R876,Potentials!$A$1:$A$1000,0),MATCH("Groupe",Potentials!$A$1:$O$1,0))=$A$2,LEFT(R876,3)="PRA"),1,0))))</f>
      </c>
      <c r="U876" s="47" t="str">
        <f>IF(T876&lt;&gt;0,SUM($T$4:T876),0)</f>
      </c>
      <c r="V876" s="1"/>
      <c r="W876" s="17"/>
      <c r="Y876" t="str">
        <f>Projects!A874</f>
      </c>
      <c r="Z876" s="1" t="str">
        <f>Projects!I874</f>
      </c>
      <c r="AA876" s="47" t="str">
        <f>IF($A$2="Tous",
IF(AND($Y$2=0,$Z$2=0,DATE(YEAR(Z876),MONTH(Z876),DAY(Z876))&gt;=$O$6,(DATE(YEAR(Z876),MONTH(Z876),DAY(Z876))&lt;=$O$3)),1,
IF(AND($Y$2&lt;&gt;0,$Z$2&lt;&gt;0,DATE(YEAR(Z876),MONTH(Z876),DAY(Z876))&gt;=$Y$2,(DATE(YEAR(Z876),MONTH(Z876),DAY(Z876))&lt;=$Z$2)),1,0)),
IF(AND($Y$2=0,$Z$2=0,DATE(YEAR(Z876),MONTH(Z876),DAY(Z876))&gt;=$O$6,(DATE(YEAR(Z876),MONTH(Z876),DAY(Z876))&lt;=$O$3),INDEX(Projects!$A$1:$O$1000,MATCH(Y876,Projects!$A$1:$A$1000,0),MATCH("Groupe",Projects!$A$1:$O$1,0))=$A$2),1,
IF(AND($Y$2&lt;&gt;0,$Z$2&lt;&gt;0,DATE(YEAR(Z876),MONTH(Z876),DAY(Z876))&gt;=$Y$2,(DATE(YEAR(Z876),MONTH(Z876),DAY(Z876))&lt;=$Z$2),INDEX(Projects!$A$1:$O$1000,MATCH(Y876,Projects!$A$1:$A$1000,0),MATCH("Groupe",Projects!$A$1:$O$1,0))=$A$2),1,0)))</f>
      </c>
      <c r="AB876" s="47" t="str">
        <f>IF(AA876&lt;&gt;0,SUM($AA$4:AA876),0)</f>
      </c>
      <c r="AC876" s="1"/>
      <c r="AD876" s="17"/>
      <c r="AF876" t="str">
        <f>Projects!A874</f>
      </c>
      <c r="AG876" s="1" t="str">
        <f>Projects!D874</f>
      </c>
      <c r="AH876" s="47" t="str">
        <f>IF($A$2="Tous",
IF(AND($AF$2=0,$AG$2=0,DATE(YEAR(AG876),MONTH(AG876),DAY(AG876))&gt;=$O$6,(DATE(YEAR(AG876),MONTH(AG876),DAY(AG876))&lt;=$O$3)),1,
IF(AND($AF$2&lt;&gt;0,$AG$2&lt;&gt;0,DATE(YEAR(AG876),MONTH(AG876),DAY(AG876))&gt;=$AF$2,(DATE(YEAR(AG876),MONTH(AG876),DAY(AG876))&lt;=$AG$2)),1,0)),
IF(AND($AF$2=0,$AG$2=0,DATE(YEAR(AG876),MONTH(AG876),DAY(AG876))&gt;=$O$6,(DATE(YEAR(AG876),MONTH(AG876),DAY(AG876))&lt;=$O$3),INDEX(Projects!$A$1:$O$1000,MATCH(AF876,Projects!$A$1:$A$1000,0),MATCH("Groupe",Projects!$A$1:$O$1,0))=$A$2),1,
IF(AND($AF$2&lt;&gt;0,$AG$2&lt;&gt;0,DATE(YEAR(AG876),MONTH(AG876),DAY(AG876))&gt;=$AF$2,(DATE(YEAR(AG876),MONTH(AG876),DAY(AG876))&lt;=$AG$2),INDEX(Projects!$A$1:$O$1000,MATCH(AF876,Projects!$A$1:$A$1000,0),MATCH("Groupe",Projects!$A$1:$O$1,0))=$A$2),1,0)))</f>
      </c>
      <c r="AI876" s="47" t="str">
        <f>IF(AH876&lt;&gt;0,SUM($AH$4:AH876),0)</f>
      </c>
      <c r="AJ876" s="1"/>
      <c r="AK876" s="17"/>
      <c r="AM876" t="str">
        <f>Potentials!A874</f>
      </c>
      <c r="AN876" s="1" t="str">
        <f>Potentials!L874</f>
      </c>
      <c r="AO876" s="47" t="str">
        <f>IF(INDEX(Potentials!$A$1:$O$1000,MATCH(R876,Potentials!$A$1:$A$1000,0),MATCH("Origine setup",Potentials!$A$1:$O$1,0))&lt;&gt;"",0,
IF($A$2="Tous",
IF(AND($AM$2=0,$AN$2=0,DATE(YEAR(AN876),MONTH(AN876),DAY(AN876))&gt;=$O$6,(DATE(YEAR(AN876),MONTH(AN876),DAY(AN876))&lt;=$O$3),INDEX(Potentials!$A$1:$O$10000,MATCH(AM876,Potentials!$A$1:$A$1000,0),MATCH("Statut",Potentials!$A$1:$O$1,0))="9 -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IF(AND($AM$2&lt;&gt;0,$AN$2&lt;&gt;0,DATE(YEAR(AN876),MONTH(AN876),DAY(AN876))&gt;=$AM$2,(DATE(YEAR(AN876),MONTH(AN876),DAY(AN876))&lt;=$AN$2),INDEX(Potentials!$A$1:$O$10000,MATCH(AM876,Potentials!$A$1:$A$1000,0),MATCH("Statut",Potentials!$A$1:$O$1,0))="9 - Perdu"),1,0)),
IF(AND($AM$2=0,$AN$2=0,DATE(YEAR(AN876),MONTH(AN876),DAY(AN876))&gt;=$O$6,(DATE(YEAR(AN876),MONTH(AN876),DAY(AN876))&lt;=$O$3),INDEX(Potentials!$A$1:$O$1000,MATCH(AM876,Potentials!$A$1:$A$1000,0),MATCH("Groupe",Potentials!$A$1:$O$1,0))=$A$2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,MATCH(AM876,Potentials!$A$1:$A$1000,0),MATCH("Groupe",Potentials!$A$1:$O$1,0))=$A$2,INDEX(Potentials!$A$1:$O$10000,MATCH(AM876,Potentials!$A$1:$A$1000,0),MATCH("Statut",Potentials!$A$1:$O$1,0))="9 - Perdu"),1,0))))</f>
      </c>
      <c r="AP876" s="47" t="str">
        <f>IF(AO876&lt;&gt;0,SUM($AO$4:AO876),0)</f>
      </c>
      <c r="AQ876" s="1"/>
      <c r="AR876" s="17"/>
      <c r="AT876" t="str">
        <f>IF(COUNTIF($AT$4:AT875,Potentials!B874)&gt;0,"",Potentials!B874)</f>
      </c>
      <c r="AU876" s="2" t="str">
        <f t="array" ref="AU876" aca="1" ca="1">IF($A$2="Tous",SUMPRODUCT((Potentials!$F$2:$F$2000)*(Potentials!$B$2:$B$2000=AT876)*(Potentials!$E$2:$E$2000&lt;&gt;"8 - Gagne")*(Potentials!$E$2:$E$2000&lt;&gt;"9 - Perdu")*(Potentials!$E$2:$E$2000&lt;&gt;"10 - Gele"))
+SUMPRODUCT((Potentials!$F$2:$F$2000=0)*(Potentials!$B$2:$B$2000=AT876)*(Potentials!$D$2:$D$2000)*(Potentials!$E$2:$E$2000&lt;&gt;"8 - Gagne")*(Potentials!$E$2:$E$2000&lt;&gt;"9 - Perdu")*(Potentials!$E$2:$E$2000&lt;&gt;"10 - Gele")),
SUMPRODUCT((Potentials!$F$2:$F$2000)*(Potentials!$B$2:$B$2000=AT876)*(Potentials!$E$2:$E$2000&lt;&gt;"8 - Gagne")*(Potentials!$E$2:$E$2000&lt;&gt;"9 - Perdu")*(Potentials!$E$2:$E$2000&lt;&gt;"10 - Gele")*(Potentials!$O$2:$O$2000=$A$2))
+SUMPRODUCT((Potentials!$F$2:$F$2000=0)*(Potentials!$B$2:$B$2000=AT876)*(Potentials!$D$2:$D$2000)*(Potentials!$E$2:$E$2000&lt;&gt;"8 - Gagne")*(Potentials!$E$2:$E$2000&lt;&gt;"9 - Perdu")*(Potentials!$E$2:$E$2000&lt;&gt;"10 - Gele")*(Potentials!$O$2:$O$2000=$A$2)))</f>
      </c>
      <c r="BA876" t="str">
        <f>Potentials!A874</f>
      </c>
      <c r="BB876" s="2" t="str">
        <f t="array" ref="BB876" aca="1" ca="1">IF($A$2="Tous",SUMPRODUCT((Potentials!$F$2:$F$2000)*(Potentials!$A$2:$A$2000=BA876)*(Potentials!$E$2:$E$2000&lt;&gt;"8 - Gagne")*(Potentials!$E$2:$E$2000&lt;&gt;"9 - Perdu")*(Potentials!$E$2:$E$2000&lt;&gt;"10 - Gele"))
+SUMPRODUCT((Potentials!$F$2:$F$2000=0)*(Potentials!$A$2:$A$2000=BA876)*(Potentials!$D$2:$D$2000)*(Potentials!$E$2:$E$2000&lt;&gt;"8 - Gagne")*(Potentials!$E$2:$E$2000&lt;&gt;"9 - Perdu")*(Potentials!$E$2:$E$2000&lt;&gt;"10 - Gele")),
SUMPRODUCT((Potentials!$F$2:$F$2000)*(Potentials!$A$2:$A$2000=BA876)*(Potentials!$E$2:$E$2000&lt;&gt;"8 - Gagne")*(Potentials!$E$2:$E$2000&lt;&gt;"9 - Perdu")*(Potentials!$E$2:$E$2000&lt;&gt;"10 - Gele")*(Potentials!$O$2:$O$2000=$A$2))
+SUMPRODUCT((Potentials!$F$2:$F$2000=0)*(Potentials!$A$2:$A$2000=BA876)*(Potentials!$D$2:$D$2000)*(Potentials!$E$2:$E$2000&lt;&gt;"8 - Gagne")*(Potentials!$E$2:$E$2000&lt;&gt;"9 - Perdu")*(Potentials!$E$2:$E$2000&lt;&gt;"10 - Gele")*(Potentials!$O$2:$O$2000=$A$2)))</f>
      </c>
    </row>
    <row r="877" spans="1:113">
      <c r="R877" t="str">
        <f>Potentials!A875</f>
      </c>
      <c r="S877" s="1" t="str">
        <f>Potentials!M875</f>
      </c>
      <c r="T877" s="47" t="str">
        <f>IF(INDEX(Potentials!$A$1:$O$1000,MATCH(R877,Potentials!$A$1:$A$1000,0),MATCH("Origine setup",Potentials!$A$1:$O$1,0))&lt;&gt;"",0,
IF($A$2="Tous",
IF(AND($R$2=0,$S$2=0,DATE(YEAR(S877),MONTH(S877),DAY(S877))&gt;=$O$6,(DATE(YEAR(S877),MONTH(S877),DAY(S877))&lt;=$O$3),LEFT(R877,3)="PRA"),1,
IF(AND($R$2&lt;&gt;0,$S$2&lt;&gt;0,DATE(YEAR(S877),MONTH(S877),DAY(S877))&gt;=$R$2,(DATE(YEAR(S877),MONTH(S877),DAY(S877))&lt;=$S$2),LEFT(R877,3)="PRA"),1,0)),
IF(AND($R$2=0,$S$2=0,DATE(YEAR(S877),MONTH(S877),DAY(S877))&gt;=$O$6,(DATE(YEAR(S877),MONTH(S877),DAY(S877))&lt;=$O$3),INDEX(Potentials!$A$1:$O$1000,MATCH(R877,Potentials!$A$1:$A$1000,0),MATCH("Groupe",Potentials!$A$1:$O$1,0))=$A$2,LEFT(R877,3)="PRA"),1,
IF(AND($R$2&lt;&gt;0,$S$2&lt;&gt;0,DATE(YEAR(S877),MONTH(S877),DAY(S877))&gt;=$R$2,(DATE(YEAR(S877),MONTH(S877),DAY(S877))&lt;=$S$2),INDEX(Potentials!$A$1:$O$1000,MATCH(R877,Potentials!$A$1:$A$1000,0),MATCH("Groupe",Potentials!$A$1:$O$1,0))=$A$2,LEFT(R877,3)="PRA"),1,0))))</f>
      </c>
      <c r="U877" s="47" t="str">
        <f>IF(T877&lt;&gt;0,SUM($T$4:T877),0)</f>
      </c>
      <c r="V877" s="1"/>
      <c r="W877" s="17"/>
      <c r="Y877" t="str">
        <f>Projects!A875</f>
      </c>
      <c r="Z877" s="1" t="str">
        <f>Projects!I875</f>
      </c>
      <c r="AA877" s="47" t="str">
        <f>IF($A$2="Tous",
IF(AND($Y$2=0,$Z$2=0,DATE(YEAR(Z877),MONTH(Z877),DAY(Z877))&gt;=$O$6,(DATE(YEAR(Z877),MONTH(Z877),DAY(Z877))&lt;=$O$3)),1,
IF(AND($Y$2&lt;&gt;0,$Z$2&lt;&gt;0,DATE(YEAR(Z877),MONTH(Z877),DAY(Z877))&gt;=$Y$2,(DATE(YEAR(Z877),MONTH(Z877),DAY(Z877))&lt;=$Z$2)),1,0)),
IF(AND($Y$2=0,$Z$2=0,DATE(YEAR(Z877),MONTH(Z877),DAY(Z877))&gt;=$O$6,(DATE(YEAR(Z877),MONTH(Z877),DAY(Z877))&lt;=$O$3),INDEX(Projects!$A$1:$O$1000,MATCH(Y877,Projects!$A$1:$A$1000,0),MATCH("Groupe",Projects!$A$1:$O$1,0))=$A$2),1,
IF(AND($Y$2&lt;&gt;0,$Z$2&lt;&gt;0,DATE(YEAR(Z877),MONTH(Z877),DAY(Z877))&gt;=$Y$2,(DATE(YEAR(Z877),MONTH(Z877),DAY(Z877))&lt;=$Z$2),INDEX(Projects!$A$1:$O$1000,MATCH(Y877,Projects!$A$1:$A$1000,0),MATCH("Groupe",Projects!$A$1:$O$1,0))=$A$2),1,0)))</f>
      </c>
      <c r="AB877" s="47" t="str">
        <f>IF(AA877&lt;&gt;0,SUM($AA$4:AA877),0)</f>
      </c>
      <c r="AC877" s="1"/>
      <c r="AD877" s="17"/>
      <c r="AF877" t="str">
        <f>Projects!A875</f>
      </c>
      <c r="AG877" s="1" t="str">
        <f>Projects!D875</f>
      </c>
      <c r="AH877" s="47" t="str">
        <f>IF($A$2="Tous",
IF(AND($AF$2=0,$AG$2=0,DATE(YEAR(AG877),MONTH(AG877),DAY(AG877))&gt;=$O$6,(DATE(YEAR(AG877),MONTH(AG877),DAY(AG877))&lt;=$O$3)),1,
IF(AND($AF$2&lt;&gt;0,$AG$2&lt;&gt;0,DATE(YEAR(AG877),MONTH(AG877),DAY(AG877))&gt;=$AF$2,(DATE(YEAR(AG877),MONTH(AG877),DAY(AG877))&lt;=$AG$2)),1,0)),
IF(AND($AF$2=0,$AG$2=0,DATE(YEAR(AG877),MONTH(AG877),DAY(AG877))&gt;=$O$6,(DATE(YEAR(AG877),MONTH(AG877),DAY(AG877))&lt;=$O$3),INDEX(Projects!$A$1:$O$1000,MATCH(AF877,Projects!$A$1:$A$1000,0),MATCH("Groupe",Projects!$A$1:$O$1,0))=$A$2),1,
IF(AND($AF$2&lt;&gt;0,$AG$2&lt;&gt;0,DATE(YEAR(AG877),MONTH(AG877),DAY(AG877))&gt;=$AF$2,(DATE(YEAR(AG877),MONTH(AG877),DAY(AG877))&lt;=$AG$2),INDEX(Projects!$A$1:$O$1000,MATCH(AF877,Projects!$A$1:$A$1000,0),MATCH("Groupe",Projects!$A$1:$O$1,0))=$A$2),1,0)))</f>
      </c>
      <c r="AI877" s="47" t="str">
        <f>IF(AH877&lt;&gt;0,SUM($AH$4:AH877),0)</f>
      </c>
      <c r="AJ877" s="1"/>
      <c r="AK877" s="17"/>
      <c r="AM877" t="str">
        <f>Potentials!A875</f>
      </c>
      <c r="AN877" s="1" t="str">
        <f>Potentials!L875</f>
      </c>
      <c r="AO877" s="47" t="str">
        <f>IF(INDEX(Potentials!$A$1:$O$1000,MATCH(R877,Potentials!$A$1:$A$1000,0),MATCH("Origine setup",Potentials!$A$1:$O$1,0))&lt;&gt;"",0,
IF($A$2="Tous",
IF(AND($AM$2=0,$AN$2=0,DATE(YEAR(AN877),MONTH(AN877),DAY(AN877))&gt;=$O$6,(DATE(YEAR(AN877),MONTH(AN877),DAY(AN877))&lt;=$O$3),INDEX(Potentials!$A$1:$O$10000,MATCH(AM877,Potentials!$A$1:$A$1000,0),MATCH("Statut",Potentials!$A$1:$O$1,0))="9 -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IF(AND($AM$2&lt;&gt;0,$AN$2&lt;&gt;0,DATE(YEAR(AN877),MONTH(AN877),DAY(AN877))&gt;=$AM$2,(DATE(YEAR(AN877),MONTH(AN877),DAY(AN877))&lt;=$AN$2),INDEX(Potentials!$A$1:$O$10000,MATCH(AM877,Potentials!$A$1:$A$1000,0),MATCH("Statut",Potentials!$A$1:$O$1,0))="9 - Perdu"),1,0)),
IF(AND($AM$2=0,$AN$2=0,DATE(YEAR(AN877),MONTH(AN877),DAY(AN877))&gt;=$O$6,(DATE(YEAR(AN877),MONTH(AN877),DAY(AN877))&lt;=$O$3),INDEX(Potentials!$A$1:$O$1000,MATCH(AM877,Potentials!$A$1:$A$1000,0),MATCH("Groupe",Potentials!$A$1:$O$1,0))=$A$2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,MATCH(AM877,Potentials!$A$1:$A$1000,0),MATCH("Groupe",Potentials!$A$1:$O$1,0))=$A$2,INDEX(Potentials!$A$1:$O$10000,MATCH(AM877,Potentials!$A$1:$A$1000,0),MATCH("Statut",Potentials!$A$1:$O$1,0))="9 - Perdu"),1,0))))</f>
      </c>
      <c r="AP877" s="47" t="str">
        <f>IF(AO877&lt;&gt;0,SUM($AO$4:AO877),0)</f>
      </c>
      <c r="AQ877" s="1"/>
      <c r="AR877" s="17"/>
      <c r="AT877" t="str">
        <f>IF(COUNTIF($AT$4:AT876,Potentials!B875)&gt;0,"",Potentials!B875)</f>
      </c>
      <c r="AU877" s="2" t="str">
        <f t="array" ref="AU877" aca="1" ca="1">IF($A$2="Tous",SUMPRODUCT((Potentials!$F$2:$F$2000)*(Potentials!$B$2:$B$2000=AT877)*(Potentials!$E$2:$E$2000&lt;&gt;"8 - Gagne")*(Potentials!$E$2:$E$2000&lt;&gt;"9 - Perdu")*(Potentials!$E$2:$E$2000&lt;&gt;"10 - Gele"))
+SUMPRODUCT((Potentials!$F$2:$F$2000=0)*(Potentials!$B$2:$B$2000=AT877)*(Potentials!$D$2:$D$2000)*(Potentials!$E$2:$E$2000&lt;&gt;"8 - Gagne")*(Potentials!$E$2:$E$2000&lt;&gt;"9 - Perdu")*(Potentials!$E$2:$E$2000&lt;&gt;"10 - Gele")),
SUMPRODUCT((Potentials!$F$2:$F$2000)*(Potentials!$B$2:$B$2000=AT877)*(Potentials!$E$2:$E$2000&lt;&gt;"8 - Gagne")*(Potentials!$E$2:$E$2000&lt;&gt;"9 - Perdu")*(Potentials!$E$2:$E$2000&lt;&gt;"10 - Gele")*(Potentials!$O$2:$O$2000=$A$2))
+SUMPRODUCT((Potentials!$F$2:$F$2000=0)*(Potentials!$B$2:$B$2000=AT877)*(Potentials!$D$2:$D$2000)*(Potentials!$E$2:$E$2000&lt;&gt;"8 - Gagne")*(Potentials!$E$2:$E$2000&lt;&gt;"9 - Perdu")*(Potentials!$E$2:$E$2000&lt;&gt;"10 - Gele")*(Potentials!$O$2:$O$2000=$A$2)))</f>
      </c>
      <c r="BA877" t="str">
        <f>Potentials!A875</f>
      </c>
      <c r="BB877" s="2" t="str">
        <f t="array" ref="BB877" aca="1" ca="1">IF($A$2="Tous",SUMPRODUCT((Potentials!$F$2:$F$2000)*(Potentials!$A$2:$A$2000=BA877)*(Potentials!$E$2:$E$2000&lt;&gt;"8 - Gagne")*(Potentials!$E$2:$E$2000&lt;&gt;"9 - Perdu")*(Potentials!$E$2:$E$2000&lt;&gt;"10 - Gele"))
+SUMPRODUCT((Potentials!$F$2:$F$2000=0)*(Potentials!$A$2:$A$2000=BA877)*(Potentials!$D$2:$D$2000)*(Potentials!$E$2:$E$2000&lt;&gt;"8 - Gagne")*(Potentials!$E$2:$E$2000&lt;&gt;"9 - Perdu")*(Potentials!$E$2:$E$2000&lt;&gt;"10 - Gele")),
SUMPRODUCT((Potentials!$F$2:$F$2000)*(Potentials!$A$2:$A$2000=BA877)*(Potentials!$E$2:$E$2000&lt;&gt;"8 - Gagne")*(Potentials!$E$2:$E$2000&lt;&gt;"9 - Perdu")*(Potentials!$E$2:$E$2000&lt;&gt;"10 - Gele")*(Potentials!$O$2:$O$2000=$A$2))
+SUMPRODUCT((Potentials!$F$2:$F$2000=0)*(Potentials!$A$2:$A$2000=BA877)*(Potentials!$D$2:$D$2000)*(Potentials!$E$2:$E$2000&lt;&gt;"8 - Gagne")*(Potentials!$E$2:$E$2000&lt;&gt;"9 - Perdu")*(Potentials!$E$2:$E$2000&lt;&gt;"10 - Gele")*(Potentials!$O$2:$O$2000=$A$2)))</f>
      </c>
    </row>
    <row r="878" spans="1:113">
      <c r="R878" t="str">
        <f>Potentials!A876</f>
      </c>
      <c r="S878" s="1" t="str">
        <f>Potentials!M876</f>
      </c>
      <c r="T878" s="47" t="str">
        <f>IF(INDEX(Potentials!$A$1:$O$1000,MATCH(R878,Potentials!$A$1:$A$1000,0),MATCH("Origine setup",Potentials!$A$1:$O$1,0))&lt;&gt;"",0,
IF($A$2="Tous",
IF(AND($R$2=0,$S$2=0,DATE(YEAR(S878),MONTH(S878),DAY(S878))&gt;=$O$6,(DATE(YEAR(S878),MONTH(S878),DAY(S878))&lt;=$O$3),LEFT(R878,3)="PRA"),1,
IF(AND($R$2&lt;&gt;0,$S$2&lt;&gt;0,DATE(YEAR(S878),MONTH(S878),DAY(S878))&gt;=$R$2,(DATE(YEAR(S878),MONTH(S878),DAY(S878))&lt;=$S$2),LEFT(R878,3)="PRA"),1,0)),
IF(AND($R$2=0,$S$2=0,DATE(YEAR(S878),MONTH(S878),DAY(S878))&gt;=$O$6,(DATE(YEAR(S878),MONTH(S878),DAY(S878))&lt;=$O$3),INDEX(Potentials!$A$1:$O$1000,MATCH(R878,Potentials!$A$1:$A$1000,0),MATCH("Groupe",Potentials!$A$1:$O$1,0))=$A$2,LEFT(R878,3)="PRA"),1,
IF(AND($R$2&lt;&gt;0,$S$2&lt;&gt;0,DATE(YEAR(S878),MONTH(S878),DAY(S878))&gt;=$R$2,(DATE(YEAR(S878),MONTH(S878),DAY(S878))&lt;=$S$2),INDEX(Potentials!$A$1:$O$1000,MATCH(R878,Potentials!$A$1:$A$1000,0),MATCH("Groupe",Potentials!$A$1:$O$1,0))=$A$2,LEFT(R878,3)="PRA"),1,0))))</f>
      </c>
      <c r="U878" s="47" t="str">
        <f>IF(T878&lt;&gt;0,SUM($T$4:T878),0)</f>
      </c>
      <c r="V878" s="1"/>
      <c r="W878" s="17"/>
      <c r="Y878" t="str">
        <f>Projects!A876</f>
      </c>
      <c r="Z878" s="1" t="str">
        <f>Projects!I876</f>
      </c>
      <c r="AA878" s="47" t="str">
        <f>IF($A$2="Tous",
IF(AND($Y$2=0,$Z$2=0,DATE(YEAR(Z878),MONTH(Z878),DAY(Z878))&gt;=$O$6,(DATE(YEAR(Z878),MONTH(Z878),DAY(Z878))&lt;=$O$3)),1,
IF(AND($Y$2&lt;&gt;0,$Z$2&lt;&gt;0,DATE(YEAR(Z878),MONTH(Z878),DAY(Z878))&gt;=$Y$2,(DATE(YEAR(Z878),MONTH(Z878),DAY(Z878))&lt;=$Z$2)),1,0)),
IF(AND($Y$2=0,$Z$2=0,DATE(YEAR(Z878),MONTH(Z878),DAY(Z878))&gt;=$O$6,(DATE(YEAR(Z878),MONTH(Z878),DAY(Z878))&lt;=$O$3),INDEX(Projects!$A$1:$O$1000,MATCH(Y878,Projects!$A$1:$A$1000,0),MATCH("Groupe",Projects!$A$1:$O$1,0))=$A$2),1,
IF(AND($Y$2&lt;&gt;0,$Z$2&lt;&gt;0,DATE(YEAR(Z878),MONTH(Z878),DAY(Z878))&gt;=$Y$2,(DATE(YEAR(Z878),MONTH(Z878),DAY(Z878))&lt;=$Z$2),INDEX(Projects!$A$1:$O$1000,MATCH(Y878,Projects!$A$1:$A$1000,0),MATCH("Groupe",Projects!$A$1:$O$1,0))=$A$2),1,0)))</f>
      </c>
      <c r="AB878" s="47" t="str">
        <f>IF(AA878&lt;&gt;0,SUM($AA$4:AA878),0)</f>
      </c>
      <c r="AC878" s="1"/>
      <c r="AD878" s="17"/>
      <c r="AF878" t="str">
        <f>Projects!A876</f>
      </c>
      <c r="AG878" s="1" t="str">
        <f>Projects!D876</f>
      </c>
      <c r="AH878" s="47" t="str">
        <f>IF($A$2="Tous",
IF(AND($AF$2=0,$AG$2=0,DATE(YEAR(AG878),MONTH(AG878),DAY(AG878))&gt;=$O$6,(DATE(YEAR(AG878),MONTH(AG878),DAY(AG878))&lt;=$O$3)),1,
IF(AND($AF$2&lt;&gt;0,$AG$2&lt;&gt;0,DATE(YEAR(AG878),MONTH(AG878),DAY(AG878))&gt;=$AF$2,(DATE(YEAR(AG878),MONTH(AG878),DAY(AG878))&lt;=$AG$2)),1,0)),
IF(AND($AF$2=0,$AG$2=0,DATE(YEAR(AG878),MONTH(AG878),DAY(AG878))&gt;=$O$6,(DATE(YEAR(AG878),MONTH(AG878),DAY(AG878))&lt;=$O$3),INDEX(Projects!$A$1:$O$1000,MATCH(AF878,Projects!$A$1:$A$1000,0),MATCH("Groupe",Projects!$A$1:$O$1,0))=$A$2),1,
IF(AND($AF$2&lt;&gt;0,$AG$2&lt;&gt;0,DATE(YEAR(AG878),MONTH(AG878),DAY(AG878))&gt;=$AF$2,(DATE(YEAR(AG878),MONTH(AG878),DAY(AG878))&lt;=$AG$2),INDEX(Projects!$A$1:$O$1000,MATCH(AF878,Projects!$A$1:$A$1000,0),MATCH("Groupe",Projects!$A$1:$O$1,0))=$A$2),1,0)))</f>
      </c>
      <c r="AI878" s="47" t="str">
        <f>IF(AH878&lt;&gt;0,SUM($AH$4:AH878),0)</f>
      </c>
      <c r="AJ878" s="1"/>
      <c r="AK878" s="17"/>
      <c r="AM878" t="str">
        <f>Potentials!A876</f>
      </c>
      <c r="AN878" s="1" t="str">
        <f>Potentials!L876</f>
      </c>
      <c r="AO878" s="47" t="str">
        <f>IF(INDEX(Potentials!$A$1:$O$1000,MATCH(R878,Potentials!$A$1:$A$1000,0),MATCH("Origine setup",Potentials!$A$1:$O$1,0))&lt;&gt;"",0,
IF($A$2="Tous",
IF(AND($AM$2=0,$AN$2=0,DATE(YEAR(AN878),MONTH(AN878),DAY(AN878))&gt;=$O$6,(DATE(YEAR(AN878),MONTH(AN878),DAY(AN878))&lt;=$O$3),INDEX(Potentials!$A$1:$O$10000,MATCH(AM878,Potentials!$A$1:$A$1000,0),MATCH("Statut",Potentials!$A$1:$O$1,0))="9 -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IF(AND($AM$2&lt;&gt;0,$AN$2&lt;&gt;0,DATE(YEAR(AN878),MONTH(AN878),DAY(AN878))&gt;=$AM$2,(DATE(YEAR(AN878),MONTH(AN878),DAY(AN878))&lt;=$AN$2),INDEX(Potentials!$A$1:$O$10000,MATCH(AM878,Potentials!$A$1:$A$1000,0),MATCH("Statut",Potentials!$A$1:$O$1,0))="9 - Perdu"),1,0)),
IF(AND($AM$2=0,$AN$2=0,DATE(YEAR(AN878),MONTH(AN878),DAY(AN878))&gt;=$O$6,(DATE(YEAR(AN878),MONTH(AN878),DAY(AN878))&lt;=$O$3),INDEX(Potentials!$A$1:$O$1000,MATCH(AM878,Potentials!$A$1:$A$1000,0),MATCH("Groupe",Potentials!$A$1:$O$1,0))=$A$2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,MATCH(AM878,Potentials!$A$1:$A$1000,0),MATCH("Groupe",Potentials!$A$1:$O$1,0))=$A$2,INDEX(Potentials!$A$1:$O$10000,MATCH(AM878,Potentials!$A$1:$A$1000,0),MATCH("Statut",Potentials!$A$1:$O$1,0))="9 - Perdu"),1,0))))</f>
      </c>
      <c r="AP878" s="47" t="str">
        <f>IF(AO878&lt;&gt;0,SUM($AO$4:AO878),0)</f>
      </c>
      <c r="AQ878" s="1"/>
      <c r="AR878" s="17"/>
      <c r="AT878" t="str">
        <f>IF(COUNTIF($AT$4:AT877,Potentials!B876)&gt;0,"",Potentials!B876)</f>
      </c>
      <c r="AU878" s="2" t="str">
        <f t="array" ref="AU878" aca="1" ca="1">IF($A$2="Tous",SUMPRODUCT((Potentials!$F$2:$F$2000)*(Potentials!$B$2:$B$2000=AT878)*(Potentials!$E$2:$E$2000&lt;&gt;"8 - Gagne")*(Potentials!$E$2:$E$2000&lt;&gt;"9 - Perdu")*(Potentials!$E$2:$E$2000&lt;&gt;"10 - Gele"))
+SUMPRODUCT((Potentials!$F$2:$F$2000=0)*(Potentials!$B$2:$B$2000=AT878)*(Potentials!$D$2:$D$2000)*(Potentials!$E$2:$E$2000&lt;&gt;"8 - Gagne")*(Potentials!$E$2:$E$2000&lt;&gt;"9 - Perdu")*(Potentials!$E$2:$E$2000&lt;&gt;"10 - Gele")),
SUMPRODUCT((Potentials!$F$2:$F$2000)*(Potentials!$B$2:$B$2000=AT878)*(Potentials!$E$2:$E$2000&lt;&gt;"8 - Gagne")*(Potentials!$E$2:$E$2000&lt;&gt;"9 - Perdu")*(Potentials!$E$2:$E$2000&lt;&gt;"10 - Gele")*(Potentials!$O$2:$O$2000=$A$2))
+SUMPRODUCT((Potentials!$F$2:$F$2000=0)*(Potentials!$B$2:$B$2000=AT878)*(Potentials!$D$2:$D$2000)*(Potentials!$E$2:$E$2000&lt;&gt;"8 - Gagne")*(Potentials!$E$2:$E$2000&lt;&gt;"9 - Perdu")*(Potentials!$E$2:$E$2000&lt;&gt;"10 - Gele")*(Potentials!$O$2:$O$2000=$A$2)))</f>
      </c>
      <c r="BA878" t="str">
        <f>Potentials!A876</f>
      </c>
      <c r="BB878" s="2" t="str">
        <f t="array" ref="BB878" aca="1" ca="1">IF($A$2="Tous",SUMPRODUCT((Potentials!$F$2:$F$2000)*(Potentials!$A$2:$A$2000=BA878)*(Potentials!$E$2:$E$2000&lt;&gt;"8 - Gagne")*(Potentials!$E$2:$E$2000&lt;&gt;"9 - Perdu")*(Potentials!$E$2:$E$2000&lt;&gt;"10 - Gele"))
+SUMPRODUCT((Potentials!$F$2:$F$2000=0)*(Potentials!$A$2:$A$2000=BA878)*(Potentials!$D$2:$D$2000)*(Potentials!$E$2:$E$2000&lt;&gt;"8 - Gagne")*(Potentials!$E$2:$E$2000&lt;&gt;"9 - Perdu")*(Potentials!$E$2:$E$2000&lt;&gt;"10 - Gele")),
SUMPRODUCT((Potentials!$F$2:$F$2000)*(Potentials!$A$2:$A$2000=BA878)*(Potentials!$E$2:$E$2000&lt;&gt;"8 - Gagne")*(Potentials!$E$2:$E$2000&lt;&gt;"9 - Perdu")*(Potentials!$E$2:$E$2000&lt;&gt;"10 - Gele")*(Potentials!$O$2:$O$2000=$A$2))
+SUMPRODUCT((Potentials!$F$2:$F$2000=0)*(Potentials!$A$2:$A$2000=BA878)*(Potentials!$D$2:$D$2000)*(Potentials!$E$2:$E$2000&lt;&gt;"8 - Gagne")*(Potentials!$E$2:$E$2000&lt;&gt;"9 - Perdu")*(Potentials!$E$2:$E$2000&lt;&gt;"10 - Gele")*(Potentials!$O$2:$O$2000=$A$2)))</f>
      </c>
    </row>
    <row r="879" spans="1:113">
      <c r="R879" t="str">
        <f>Potentials!A877</f>
      </c>
      <c r="S879" s="1" t="str">
        <f>Potentials!M877</f>
      </c>
      <c r="T879" s="47" t="str">
        <f>IF(INDEX(Potentials!$A$1:$O$1000,MATCH(R879,Potentials!$A$1:$A$1000,0),MATCH("Origine setup",Potentials!$A$1:$O$1,0))&lt;&gt;"",0,
IF($A$2="Tous",
IF(AND($R$2=0,$S$2=0,DATE(YEAR(S879),MONTH(S879),DAY(S879))&gt;=$O$6,(DATE(YEAR(S879),MONTH(S879),DAY(S879))&lt;=$O$3),LEFT(R879,3)="PRA"),1,
IF(AND($R$2&lt;&gt;0,$S$2&lt;&gt;0,DATE(YEAR(S879),MONTH(S879),DAY(S879))&gt;=$R$2,(DATE(YEAR(S879),MONTH(S879),DAY(S879))&lt;=$S$2),LEFT(R879,3)="PRA"),1,0)),
IF(AND($R$2=0,$S$2=0,DATE(YEAR(S879),MONTH(S879),DAY(S879))&gt;=$O$6,(DATE(YEAR(S879),MONTH(S879),DAY(S879))&lt;=$O$3),INDEX(Potentials!$A$1:$O$1000,MATCH(R879,Potentials!$A$1:$A$1000,0),MATCH("Groupe",Potentials!$A$1:$O$1,0))=$A$2,LEFT(R879,3)="PRA"),1,
IF(AND($R$2&lt;&gt;0,$S$2&lt;&gt;0,DATE(YEAR(S879),MONTH(S879),DAY(S879))&gt;=$R$2,(DATE(YEAR(S879),MONTH(S879),DAY(S879))&lt;=$S$2),INDEX(Potentials!$A$1:$O$1000,MATCH(R879,Potentials!$A$1:$A$1000,0),MATCH("Groupe",Potentials!$A$1:$O$1,0))=$A$2,LEFT(R879,3)="PRA"),1,0))))</f>
      </c>
      <c r="U879" s="47" t="str">
        <f>IF(T879&lt;&gt;0,SUM($T$4:T879),0)</f>
      </c>
      <c r="V879" s="1"/>
      <c r="W879" s="17"/>
      <c r="Y879" t="str">
        <f>Projects!A877</f>
      </c>
      <c r="Z879" s="1" t="str">
        <f>Projects!I877</f>
      </c>
      <c r="AA879" s="47" t="str">
        <f>IF($A$2="Tous",
IF(AND($Y$2=0,$Z$2=0,DATE(YEAR(Z879),MONTH(Z879),DAY(Z879))&gt;=$O$6,(DATE(YEAR(Z879),MONTH(Z879),DAY(Z879))&lt;=$O$3)),1,
IF(AND($Y$2&lt;&gt;0,$Z$2&lt;&gt;0,DATE(YEAR(Z879),MONTH(Z879),DAY(Z879))&gt;=$Y$2,(DATE(YEAR(Z879),MONTH(Z879),DAY(Z879))&lt;=$Z$2)),1,0)),
IF(AND($Y$2=0,$Z$2=0,DATE(YEAR(Z879),MONTH(Z879),DAY(Z879))&gt;=$O$6,(DATE(YEAR(Z879),MONTH(Z879),DAY(Z879))&lt;=$O$3),INDEX(Projects!$A$1:$O$1000,MATCH(Y879,Projects!$A$1:$A$1000,0),MATCH("Groupe",Projects!$A$1:$O$1,0))=$A$2),1,
IF(AND($Y$2&lt;&gt;0,$Z$2&lt;&gt;0,DATE(YEAR(Z879),MONTH(Z879),DAY(Z879))&gt;=$Y$2,(DATE(YEAR(Z879),MONTH(Z879),DAY(Z879))&lt;=$Z$2),INDEX(Projects!$A$1:$O$1000,MATCH(Y879,Projects!$A$1:$A$1000,0),MATCH("Groupe",Projects!$A$1:$O$1,0))=$A$2),1,0)))</f>
      </c>
      <c r="AB879" s="47" t="str">
        <f>IF(AA879&lt;&gt;0,SUM($AA$4:AA879),0)</f>
      </c>
      <c r="AC879" s="1"/>
      <c r="AD879" s="17"/>
      <c r="AF879" t="str">
        <f>Projects!A877</f>
      </c>
      <c r="AG879" s="1" t="str">
        <f>Projects!D877</f>
      </c>
      <c r="AH879" s="47" t="str">
        <f>IF($A$2="Tous",
IF(AND($AF$2=0,$AG$2=0,DATE(YEAR(AG879),MONTH(AG879),DAY(AG879))&gt;=$O$6,(DATE(YEAR(AG879),MONTH(AG879),DAY(AG879))&lt;=$O$3)),1,
IF(AND($AF$2&lt;&gt;0,$AG$2&lt;&gt;0,DATE(YEAR(AG879),MONTH(AG879),DAY(AG879))&gt;=$AF$2,(DATE(YEAR(AG879),MONTH(AG879),DAY(AG879))&lt;=$AG$2)),1,0)),
IF(AND($AF$2=0,$AG$2=0,DATE(YEAR(AG879),MONTH(AG879),DAY(AG879))&gt;=$O$6,(DATE(YEAR(AG879),MONTH(AG879),DAY(AG879))&lt;=$O$3),INDEX(Projects!$A$1:$O$1000,MATCH(AF879,Projects!$A$1:$A$1000,0),MATCH("Groupe",Projects!$A$1:$O$1,0))=$A$2),1,
IF(AND($AF$2&lt;&gt;0,$AG$2&lt;&gt;0,DATE(YEAR(AG879),MONTH(AG879),DAY(AG879))&gt;=$AF$2,(DATE(YEAR(AG879),MONTH(AG879),DAY(AG879))&lt;=$AG$2),INDEX(Projects!$A$1:$O$1000,MATCH(AF879,Projects!$A$1:$A$1000,0),MATCH("Groupe",Projects!$A$1:$O$1,0))=$A$2),1,0)))</f>
      </c>
      <c r="AI879" s="47" t="str">
        <f>IF(AH879&lt;&gt;0,SUM($AH$4:AH879),0)</f>
      </c>
      <c r="AJ879" s="1"/>
      <c r="AK879" s="17"/>
      <c r="AM879" t="str">
        <f>Potentials!A877</f>
      </c>
      <c r="AN879" s="1" t="str">
        <f>Potentials!L877</f>
      </c>
      <c r="AO879" s="47" t="str">
        <f>IF(INDEX(Potentials!$A$1:$O$1000,MATCH(R879,Potentials!$A$1:$A$1000,0),MATCH("Origine setup",Potentials!$A$1:$O$1,0))&lt;&gt;"",0,
IF($A$2="Tous",
IF(AND($AM$2=0,$AN$2=0,DATE(YEAR(AN879),MONTH(AN879),DAY(AN879))&gt;=$O$6,(DATE(YEAR(AN879),MONTH(AN879),DAY(AN879))&lt;=$O$3),INDEX(Potentials!$A$1:$O$10000,MATCH(AM879,Potentials!$A$1:$A$1000,0),MATCH("Statut",Potentials!$A$1:$O$1,0))="9 -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IF(AND($AM$2&lt;&gt;0,$AN$2&lt;&gt;0,DATE(YEAR(AN879),MONTH(AN879),DAY(AN879))&gt;=$AM$2,(DATE(YEAR(AN879),MONTH(AN879),DAY(AN879))&lt;=$AN$2),INDEX(Potentials!$A$1:$O$10000,MATCH(AM879,Potentials!$A$1:$A$1000,0),MATCH("Statut",Potentials!$A$1:$O$1,0))="9 - Perdu"),1,0)),
IF(AND($AM$2=0,$AN$2=0,DATE(YEAR(AN879),MONTH(AN879),DAY(AN879))&gt;=$O$6,(DATE(YEAR(AN879),MONTH(AN879),DAY(AN879))&lt;=$O$3),INDEX(Potentials!$A$1:$O$1000,MATCH(AM879,Potentials!$A$1:$A$1000,0),MATCH("Groupe",Potentials!$A$1:$O$1,0))=$A$2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,MATCH(AM879,Potentials!$A$1:$A$1000,0),MATCH("Groupe",Potentials!$A$1:$O$1,0))=$A$2,INDEX(Potentials!$A$1:$O$10000,MATCH(AM879,Potentials!$A$1:$A$1000,0),MATCH("Statut",Potentials!$A$1:$O$1,0))="9 - Perdu"),1,0))))</f>
      </c>
      <c r="AP879" s="47" t="str">
        <f>IF(AO879&lt;&gt;0,SUM($AO$4:AO879),0)</f>
      </c>
      <c r="AQ879" s="1"/>
      <c r="AR879" s="17"/>
      <c r="AT879" t="str">
        <f>IF(COUNTIF($AT$4:AT878,Potentials!B877)&gt;0,"",Potentials!B877)</f>
      </c>
      <c r="AU879" s="2" t="str">
        <f t="array" ref="AU879" aca="1" ca="1">IF($A$2="Tous",SUMPRODUCT((Potentials!$F$2:$F$2000)*(Potentials!$B$2:$B$2000=AT879)*(Potentials!$E$2:$E$2000&lt;&gt;"8 - Gagne")*(Potentials!$E$2:$E$2000&lt;&gt;"9 - Perdu")*(Potentials!$E$2:$E$2000&lt;&gt;"10 - Gele"))
+SUMPRODUCT((Potentials!$F$2:$F$2000=0)*(Potentials!$B$2:$B$2000=AT879)*(Potentials!$D$2:$D$2000)*(Potentials!$E$2:$E$2000&lt;&gt;"8 - Gagne")*(Potentials!$E$2:$E$2000&lt;&gt;"9 - Perdu")*(Potentials!$E$2:$E$2000&lt;&gt;"10 - Gele")),
SUMPRODUCT((Potentials!$F$2:$F$2000)*(Potentials!$B$2:$B$2000=AT879)*(Potentials!$E$2:$E$2000&lt;&gt;"8 - Gagne")*(Potentials!$E$2:$E$2000&lt;&gt;"9 - Perdu")*(Potentials!$E$2:$E$2000&lt;&gt;"10 - Gele")*(Potentials!$O$2:$O$2000=$A$2))
+SUMPRODUCT((Potentials!$F$2:$F$2000=0)*(Potentials!$B$2:$B$2000=AT879)*(Potentials!$D$2:$D$2000)*(Potentials!$E$2:$E$2000&lt;&gt;"8 - Gagne")*(Potentials!$E$2:$E$2000&lt;&gt;"9 - Perdu")*(Potentials!$E$2:$E$2000&lt;&gt;"10 - Gele")*(Potentials!$O$2:$O$2000=$A$2)))</f>
      </c>
      <c r="BA879" t="str">
        <f>Potentials!A877</f>
      </c>
      <c r="BB879" s="2" t="str">
        <f t="array" ref="BB879" aca="1" ca="1">IF($A$2="Tous",SUMPRODUCT((Potentials!$F$2:$F$2000)*(Potentials!$A$2:$A$2000=BA879)*(Potentials!$E$2:$E$2000&lt;&gt;"8 - Gagne")*(Potentials!$E$2:$E$2000&lt;&gt;"9 - Perdu")*(Potentials!$E$2:$E$2000&lt;&gt;"10 - Gele"))
+SUMPRODUCT((Potentials!$F$2:$F$2000=0)*(Potentials!$A$2:$A$2000=BA879)*(Potentials!$D$2:$D$2000)*(Potentials!$E$2:$E$2000&lt;&gt;"8 - Gagne")*(Potentials!$E$2:$E$2000&lt;&gt;"9 - Perdu")*(Potentials!$E$2:$E$2000&lt;&gt;"10 - Gele")),
SUMPRODUCT((Potentials!$F$2:$F$2000)*(Potentials!$A$2:$A$2000=BA879)*(Potentials!$E$2:$E$2000&lt;&gt;"8 - Gagne")*(Potentials!$E$2:$E$2000&lt;&gt;"9 - Perdu")*(Potentials!$E$2:$E$2000&lt;&gt;"10 - Gele")*(Potentials!$O$2:$O$2000=$A$2))
+SUMPRODUCT((Potentials!$F$2:$F$2000=0)*(Potentials!$A$2:$A$2000=BA879)*(Potentials!$D$2:$D$2000)*(Potentials!$E$2:$E$2000&lt;&gt;"8 - Gagne")*(Potentials!$E$2:$E$2000&lt;&gt;"9 - Perdu")*(Potentials!$E$2:$E$2000&lt;&gt;"10 - Gele")*(Potentials!$O$2:$O$2000=$A$2)))</f>
      </c>
    </row>
    <row r="880" spans="1:113">
      <c r="R880" t="str">
        <f>Potentials!A878</f>
      </c>
      <c r="S880" s="1" t="str">
        <f>Potentials!M878</f>
      </c>
      <c r="T880" s="47" t="str">
        <f>IF(INDEX(Potentials!$A$1:$O$1000,MATCH(R880,Potentials!$A$1:$A$1000,0),MATCH("Origine setup",Potentials!$A$1:$O$1,0))&lt;&gt;"",0,
IF($A$2="Tous",
IF(AND($R$2=0,$S$2=0,DATE(YEAR(S880),MONTH(S880),DAY(S880))&gt;=$O$6,(DATE(YEAR(S880),MONTH(S880),DAY(S880))&lt;=$O$3),LEFT(R880,3)="PRA"),1,
IF(AND($R$2&lt;&gt;0,$S$2&lt;&gt;0,DATE(YEAR(S880),MONTH(S880),DAY(S880))&gt;=$R$2,(DATE(YEAR(S880),MONTH(S880),DAY(S880))&lt;=$S$2),LEFT(R880,3)="PRA"),1,0)),
IF(AND($R$2=0,$S$2=0,DATE(YEAR(S880),MONTH(S880),DAY(S880))&gt;=$O$6,(DATE(YEAR(S880),MONTH(S880),DAY(S880))&lt;=$O$3),INDEX(Potentials!$A$1:$O$1000,MATCH(R880,Potentials!$A$1:$A$1000,0),MATCH("Groupe",Potentials!$A$1:$O$1,0))=$A$2,LEFT(R880,3)="PRA"),1,
IF(AND($R$2&lt;&gt;0,$S$2&lt;&gt;0,DATE(YEAR(S880),MONTH(S880),DAY(S880))&gt;=$R$2,(DATE(YEAR(S880),MONTH(S880),DAY(S880))&lt;=$S$2),INDEX(Potentials!$A$1:$O$1000,MATCH(R880,Potentials!$A$1:$A$1000,0),MATCH("Groupe",Potentials!$A$1:$O$1,0))=$A$2,LEFT(R880,3)="PRA"),1,0))))</f>
      </c>
      <c r="U880" s="47" t="str">
        <f>IF(T880&lt;&gt;0,SUM($T$4:T880),0)</f>
      </c>
      <c r="V880" s="1"/>
      <c r="W880" s="17"/>
      <c r="Y880" t="str">
        <f>Projects!A878</f>
      </c>
      <c r="Z880" s="1" t="str">
        <f>Projects!I878</f>
      </c>
      <c r="AA880" s="47" t="str">
        <f>IF($A$2="Tous",
IF(AND($Y$2=0,$Z$2=0,DATE(YEAR(Z880),MONTH(Z880),DAY(Z880))&gt;=$O$6,(DATE(YEAR(Z880),MONTH(Z880),DAY(Z880))&lt;=$O$3)),1,
IF(AND($Y$2&lt;&gt;0,$Z$2&lt;&gt;0,DATE(YEAR(Z880),MONTH(Z880),DAY(Z880))&gt;=$Y$2,(DATE(YEAR(Z880),MONTH(Z880),DAY(Z880))&lt;=$Z$2)),1,0)),
IF(AND($Y$2=0,$Z$2=0,DATE(YEAR(Z880),MONTH(Z880),DAY(Z880))&gt;=$O$6,(DATE(YEAR(Z880),MONTH(Z880),DAY(Z880))&lt;=$O$3),INDEX(Projects!$A$1:$O$1000,MATCH(Y880,Projects!$A$1:$A$1000,0),MATCH("Groupe",Projects!$A$1:$O$1,0))=$A$2),1,
IF(AND($Y$2&lt;&gt;0,$Z$2&lt;&gt;0,DATE(YEAR(Z880),MONTH(Z880),DAY(Z880))&gt;=$Y$2,(DATE(YEAR(Z880),MONTH(Z880),DAY(Z880))&lt;=$Z$2),INDEX(Projects!$A$1:$O$1000,MATCH(Y880,Projects!$A$1:$A$1000,0),MATCH("Groupe",Projects!$A$1:$O$1,0))=$A$2),1,0)))</f>
      </c>
      <c r="AB880" s="47" t="str">
        <f>IF(AA880&lt;&gt;0,SUM($AA$4:AA880),0)</f>
      </c>
      <c r="AC880" s="1"/>
      <c r="AD880" s="17"/>
      <c r="AF880" t="str">
        <f>Projects!A878</f>
      </c>
      <c r="AG880" s="1" t="str">
        <f>Projects!D878</f>
      </c>
      <c r="AH880" s="47" t="str">
        <f>IF($A$2="Tous",
IF(AND($AF$2=0,$AG$2=0,DATE(YEAR(AG880),MONTH(AG880),DAY(AG880))&gt;=$O$6,(DATE(YEAR(AG880),MONTH(AG880),DAY(AG880))&lt;=$O$3)),1,
IF(AND($AF$2&lt;&gt;0,$AG$2&lt;&gt;0,DATE(YEAR(AG880),MONTH(AG880),DAY(AG880))&gt;=$AF$2,(DATE(YEAR(AG880),MONTH(AG880),DAY(AG880))&lt;=$AG$2)),1,0)),
IF(AND($AF$2=0,$AG$2=0,DATE(YEAR(AG880),MONTH(AG880),DAY(AG880))&gt;=$O$6,(DATE(YEAR(AG880),MONTH(AG880),DAY(AG880))&lt;=$O$3),INDEX(Projects!$A$1:$O$1000,MATCH(AF880,Projects!$A$1:$A$1000,0),MATCH("Groupe",Projects!$A$1:$O$1,0))=$A$2),1,
IF(AND($AF$2&lt;&gt;0,$AG$2&lt;&gt;0,DATE(YEAR(AG880),MONTH(AG880),DAY(AG880))&gt;=$AF$2,(DATE(YEAR(AG880),MONTH(AG880),DAY(AG880))&lt;=$AG$2),INDEX(Projects!$A$1:$O$1000,MATCH(AF880,Projects!$A$1:$A$1000,0),MATCH("Groupe",Projects!$A$1:$O$1,0))=$A$2),1,0)))</f>
      </c>
      <c r="AI880" s="47" t="str">
        <f>IF(AH880&lt;&gt;0,SUM($AH$4:AH880),0)</f>
      </c>
      <c r="AJ880" s="1"/>
      <c r="AK880" s="17"/>
      <c r="AM880" t="str">
        <f>Potentials!A878</f>
      </c>
      <c r="AN880" s="1" t="str">
        <f>Potentials!L878</f>
      </c>
      <c r="AO880" s="47" t="str">
        <f>IF(INDEX(Potentials!$A$1:$O$1000,MATCH(R880,Potentials!$A$1:$A$1000,0),MATCH("Origine setup",Potentials!$A$1:$O$1,0))&lt;&gt;"",0,
IF($A$2="Tous",
IF(AND($AM$2=0,$AN$2=0,DATE(YEAR(AN880),MONTH(AN880),DAY(AN880))&gt;=$O$6,(DATE(YEAR(AN880),MONTH(AN880),DAY(AN880))&lt;=$O$3),INDEX(Potentials!$A$1:$O$10000,MATCH(AM880,Potentials!$A$1:$A$1000,0),MATCH("Statut",Potentials!$A$1:$O$1,0))="9 -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IF(AND($AM$2&lt;&gt;0,$AN$2&lt;&gt;0,DATE(YEAR(AN880),MONTH(AN880),DAY(AN880))&gt;=$AM$2,(DATE(YEAR(AN880),MONTH(AN880),DAY(AN880))&lt;=$AN$2),INDEX(Potentials!$A$1:$O$10000,MATCH(AM880,Potentials!$A$1:$A$1000,0),MATCH("Statut",Potentials!$A$1:$O$1,0))="9 - Perdu"),1,0)),
IF(AND($AM$2=0,$AN$2=0,DATE(YEAR(AN880),MONTH(AN880),DAY(AN880))&gt;=$O$6,(DATE(YEAR(AN880),MONTH(AN880),DAY(AN880))&lt;=$O$3),INDEX(Potentials!$A$1:$O$1000,MATCH(AM880,Potentials!$A$1:$A$1000,0),MATCH("Groupe",Potentials!$A$1:$O$1,0))=$A$2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,MATCH(AM880,Potentials!$A$1:$A$1000,0),MATCH("Groupe",Potentials!$A$1:$O$1,0))=$A$2,INDEX(Potentials!$A$1:$O$10000,MATCH(AM880,Potentials!$A$1:$A$1000,0),MATCH("Statut",Potentials!$A$1:$O$1,0))="9 - Perdu"),1,0))))</f>
      </c>
      <c r="AP880" s="47" t="str">
        <f>IF(AO880&lt;&gt;0,SUM($AO$4:AO880),0)</f>
      </c>
      <c r="AQ880" s="1"/>
      <c r="AR880" s="17"/>
      <c r="AT880" t="str">
        <f>IF(COUNTIF($AT$4:AT879,Potentials!B878)&gt;0,"",Potentials!B878)</f>
      </c>
      <c r="AU880" s="2" t="str">
        <f t="array" ref="AU880" aca="1" ca="1">IF($A$2="Tous",SUMPRODUCT((Potentials!$F$2:$F$2000)*(Potentials!$B$2:$B$2000=AT880)*(Potentials!$E$2:$E$2000&lt;&gt;"8 - Gagne")*(Potentials!$E$2:$E$2000&lt;&gt;"9 - Perdu")*(Potentials!$E$2:$E$2000&lt;&gt;"10 - Gele"))
+SUMPRODUCT((Potentials!$F$2:$F$2000=0)*(Potentials!$B$2:$B$2000=AT880)*(Potentials!$D$2:$D$2000)*(Potentials!$E$2:$E$2000&lt;&gt;"8 - Gagne")*(Potentials!$E$2:$E$2000&lt;&gt;"9 - Perdu")*(Potentials!$E$2:$E$2000&lt;&gt;"10 - Gele")),
SUMPRODUCT((Potentials!$F$2:$F$2000)*(Potentials!$B$2:$B$2000=AT880)*(Potentials!$E$2:$E$2000&lt;&gt;"8 - Gagne")*(Potentials!$E$2:$E$2000&lt;&gt;"9 - Perdu")*(Potentials!$E$2:$E$2000&lt;&gt;"10 - Gele")*(Potentials!$O$2:$O$2000=$A$2))
+SUMPRODUCT((Potentials!$F$2:$F$2000=0)*(Potentials!$B$2:$B$2000=AT880)*(Potentials!$D$2:$D$2000)*(Potentials!$E$2:$E$2000&lt;&gt;"8 - Gagne")*(Potentials!$E$2:$E$2000&lt;&gt;"9 - Perdu")*(Potentials!$E$2:$E$2000&lt;&gt;"10 - Gele")*(Potentials!$O$2:$O$2000=$A$2)))</f>
      </c>
      <c r="BA880" t="str">
        <f>Potentials!A878</f>
      </c>
      <c r="BB880" s="2" t="str">
        <f t="array" ref="BB880" aca="1" ca="1">IF($A$2="Tous",SUMPRODUCT((Potentials!$F$2:$F$2000)*(Potentials!$A$2:$A$2000=BA880)*(Potentials!$E$2:$E$2000&lt;&gt;"8 - Gagne")*(Potentials!$E$2:$E$2000&lt;&gt;"9 - Perdu")*(Potentials!$E$2:$E$2000&lt;&gt;"10 - Gele"))
+SUMPRODUCT((Potentials!$F$2:$F$2000=0)*(Potentials!$A$2:$A$2000=BA880)*(Potentials!$D$2:$D$2000)*(Potentials!$E$2:$E$2000&lt;&gt;"8 - Gagne")*(Potentials!$E$2:$E$2000&lt;&gt;"9 - Perdu")*(Potentials!$E$2:$E$2000&lt;&gt;"10 - Gele")),
SUMPRODUCT((Potentials!$F$2:$F$2000)*(Potentials!$A$2:$A$2000=BA880)*(Potentials!$E$2:$E$2000&lt;&gt;"8 - Gagne")*(Potentials!$E$2:$E$2000&lt;&gt;"9 - Perdu")*(Potentials!$E$2:$E$2000&lt;&gt;"10 - Gele")*(Potentials!$O$2:$O$2000=$A$2))
+SUMPRODUCT((Potentials!$F$2:$F$2000=0)*(Potentials!$A$2:$A$2000=BA880)*(Potentials!$D$2:$D$2000)*(Potentials!$E$2:$E$2000&lt;&gt;"8 - Gagne")*(Potentials!$E$2:$E$2000&lt;&gt;"9 - Perdu")*(Potentials!$E$2:$E$2000&lt;&gt;"10 - Gele")*(Potentials!$O$2:$O$2000=$A$2)))</f>
      </c>
    </row>
    <row r="881" spans="1:113">
      <c r="R881" t="str">
        <f>Potentials!A879</f>
      </c>
      <c r="S881" s="1" t="str">
        <f>Potentials!M879</f>
      </c>
      <c r="T881" s="47" t="str">
        <f>IF(INDEX(Potentials!$A$1:$O$1000,MATCH(R881,Potentials!$A$1:$A$1000,0),MATCH("Origine setup",Potentials!$A$1:$O$1,0))&lt;&gt;"",0,
IF($A$2="Tous",
IF(AND($R$2=0,$S$2=0,DATE(YEAR(S881),MONTH(S881),DAY(S881))&gt;=$O$6,(DATE(YEAR(S881),MONTH(S881),DAY(S881))&lt;=$O$3),LEFT(R881,3)="PRA"),1,
IF(AND($R$2&lt;&gt;0,$S$2&lt;&gt;0,DATE(YEAR(S881),MONTH(S881),DAY(S881))&gt;=$R$2,(DATE(YEAR(S881),MONTH(S881),DAY(S881))&lt;=$S$2),LEFT(R881,3)="PRA"),1,0)),
IF(AND($R$2=0,$S$2=0,DATE(YEAR(S881),MONTH(S881),DAY(S881))&gt;=$O$6,(DATE(YEAR(S881),MONTH(S881),DAY(S881))&lt;=$O$3),INDEX(Potentials!$A$1:$O$1000,MATCH(R881,Potentials!$A$1:$A$1000,0),MATCH("Groupe",Potentials!$A$1:$O$1,0))=$A$2,LEFT(R881,3)="PRA"),1,
IF(AND($R$2&lt;&gt;0,$S$2&lt;&gt;0,DATE(YEAR(S881),MONTH(S881),DAY(S881))&gt;=$R$2,(DATE(YEAR(S881),MONTH(S881),DAY(S881))&lt;=$S$2),INDEX(Potentials!$A$1:$O$1000,MATCH(R881,Potentials!$A$1:$A$1000,0),MATCH("Groupe",Potentials!$A$1:$O$1,0))=$A$2,LEFT(R881,3)="PRA"),1,0))))</f>
      </c>
      <c r="U881" s="47" t="str">
        <f>IF(T881&lt;&gt;0,SUM($T$4:T881),0)</f>
      </c>
      <c r="V881" s="1"/>
      <c r="W881" s="17"/>
      <c r="Y881" t="str">
        <f>Projects!A879</f>
      </c>
      <c r="Z881" s="1" t="str">
        <f>Projects!I879</f>
      </c>
      <c r="AA881" s="47" t="str">
        <f>IF($A$2="Tous",
IF(AND($Y$2=0,$Z$2=0,DATE(YEAR(Z881),MONTH(Z881),DAY(Z881))&gt;=$O$6,(DATE(YEAR(Z881),MONTH(Z881),DAY(Z881))&lt;=$O$3)),1,
IF(AND($Y$2&lt;&gt;0,$Z$2&lt;&gt;0,DATE(YEAR(Z881),MONTH(Z881),DAY(Z881))&gt;=$Y$2,(DATE(YEAR(Z881),MONTH(Z881),DAY(Z881))&lt;=$Z$2)),1,0)),
IF(AND($Y$2=0,$Z$2=0,DATE(YEAR(Z881),MONTH(Z881),DAY(Z881))&gt;=$O$6,(DATE(YEAR(Z881),MONTH(Z881),DAY(Z881))&lt;=$O$3),INDEX(Projects!$A$1:$O$1000,MATCH(Y881,Projects!$A$1:$A$1000,0),MATCH("Groupe",Projects!$A$1:$O$1,0))=$A$2),1,
IF(AND($Y$2&lt;&gt;0,$Z$2&lt;&gt;0,DATE(YEAR(Z881),MONTH(Z881),DAY(Z881))&gt;=$Y$2,(DATE(YEAR(Z881),MONTH(Z881),DAY(Z881))&lt;=$Z$2),INDEX(Projects!$A$1:$O$1000,MATCH(Y881,Projects!$A$1:$A$1000,0),MATCH("Groupe",Projects!$A$1:$O$1,0))=$A$2),1,0)))</f>
      </c>
      <c r="AB881" s="47" t="str">
        <f>IF(AA881&lt;&gt;0,SUM($AA$4:AA881),0)</f>
      </c>
      <c r="AC881" s="1"/>
      <c r="AD881" s="17"/>
      <c r="AF881" t="str">
        <f>Projects!A879</f>
      </c>
      <c r="AG881" s="1" t="str">
        <f>Projects!D879</f>
      </c>
      <c r="AH881" s="47" t="str">
        <f>IF($A$2="Tous",
IF(AND($AF$2=0,$AG$2=0,DATE(YEAR(AG881),MONTH(AG881),DAY(AG881))&gt;=$O$6,(DATE(YEAR(AG881),MONTH(AG881),DAY(AG881))&lt;=$O$3)),1,
IF(AND($AF$2&lt;&gt;0,$AG$2&lt;&gt;0,DATE(YEAR(AG881),MONTH(AG881),DAY(AG881))&gt;=$AF$2,(DATE(YEAR(AG881),MONTH(AG881),DAY(AG881))&lt;=$AG$2)),1,0)),
IF(AND($AF$2=0,$AG$2=0,DATE(YEAR(AG881),MONTH(AG881),DAY(AG881))&gt;=$O$6,(DATE(YEAR(AG881),MONTH(AG881),DAY(AG881))&lt;=$O$3),INDEX(Projects!$A$1:$O$1000,MATCH(AF881,Projects!$A$1:$A$1000,0),MATCH("Groupe",Projects!$A$1:$O$1,0))=$A$2),1,
IF(AND($AF$2&lt;&gt;0,$AG$2&lt;&gt;0,DATE(YEAR(AG881),MONTH(AG881),DAY(AG881))&gt;=$AF$2,(DATE(YEAR(AG881),MONTH(AG881),DAY(AG881))&lt;=$AG$2),INDEX(Projects!$A$1:$O$1000,MATCH(AF881,Projects!$A$1:$A$1000,0),MATCH("Groupe",Projects!$A$1:$O$1,0))=$A$2),1,0)))</f>
      </c>
      <c r="AI881" s="47" t="str">
        <f>IF(AH881&lt;&gt;0,SUM($AH$4:AH881),0)</f>
      </c>
      <c r="AJ881" s="1"/>
      <c r="AK881" s="17"/>
      <c r="AM881" t="str">
        <f>Potentials!A879</f>
      </c>
      <c r="AN881" s="1" t="str">
        <f>Potentials!L879</f>
      </c>
      <c r="AO881" s="47" t="str">
        <f>IF(INDEX(Potentials!$A$1:$O$1000,MATCH(R881,Potentials!$A$1:$A$1000,0),MATCH("Origine setup",Potentials!$A$1:$O$1,0))&lt;&gt;"",0,
IF($A$2="Tous",
IF(AND($AM$2=0,$AN$2=0,DATE(YEAR(AN881),MONTH(AN881),DAY(AN881))&gt;=$O$6,(DATE(YEAR(AN881),MONTH(AN881),DAY(AN881))&lt;=$O$3),INDEX(Potentials!$A$1:$O$10000,MATCH(AM881,Potentials!$A$1:$A$1000,0),MATCH("Statut",Potentials!$A$1:$O$1,0))="9 -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IF(AND($AM$2&lt;&gt;0,$AN$2&lt;&gt;0,DATE(YEAR(AN881),MONTH(AN881),DAY(AN881))&gt;=$AM$2,(DATE(YEAR(AN881),MONTH(AN881),DAY(AN881))&lt;=$AN$2),INDEX(Potentials!$A$1:$O$10000,MATCH(AM881,Potentials!$A$1:$A$1000,0),MATCH("Statut",Potentials!$A$1:$O$1,0))="9 - Perdu"),1,0)),
IF(AND($AM$2=0,$AN$2=0,DATE(YEAR(AN881),MONTH(AN881),DAY(AN881))&gt;=$O$6,(DATE(YEAR(AN881),MONTH(AN881),DAY(AN881))&lt;=$O$3),INDEX(Potentials!$A$1:$O$1000,MATCH(AM881,Potentials!$A$1:$A$1000,0),MATCH("Groupe",Potentials!$A$1:$O$1,0))=$A$2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,MATCH(AM881,Potentials!$A$1:$A$1000,0),MATCH("Groupe",Potentials!$A$1:$O$1,0))=$A$2,INDEX(Potentials!$A$1:$O$10000,MATCH(AM881,Potentials!$A$1:$A$1000,0),MATCH("Statut",Potentials!$A$1:$O$1,0))="9 - Perdu"),1,0))))</f>
      </c>
      <c r="AP881" s="47" t="str">
        <f>IF(AO881&lt;&gt;0,SUM($AO$4:AO881),0)</f>
      </c>
      <c r="AQ881" s="1"/>
      <c r="AR881" s="17"/>
      <c r="AT881" t="str">
        <f>IF(COUNTIF($AT$4:AT880,Potentials!B879)&gt;0,"",Potentials!B879)</f>
      </c>
      <c r="AU881" s="2" t="str">
        <f t="array" ref="AU881" aca="1" ca="1">IF($A$2="Tous",SUMPRODUCT((Potentials!$F$2:$F$2000)*(Potentials!$B$2:$B$2000=AT881)*(Potentials!$E$2:$E$2000&lt;&gt;"8 - Gagne")*(Potentials!$E$2:$E$2000&lt;&gt;"9 - Perdu")*(Potentials!$E$2:$E$2000&lt;&gt;"10 - Gele"))
+SUMPRODUCT((Potentials!$F$2:$F$2000=0)*(Potentials!$B$2:$B$2000=AT881)*(Potentials!$D$2:$D$2000)*(Potentials!$E$2:$E$2000&lt;&gt;"8 - Gagne")*(Potentials!$E$2:$E$2000&lt;&gt;"9 - Perdu")*(Potentials!$E$2:$E$2000&lt;&gt;"10 - Gele")),
SUMPRODUCT((Potentials!$F$2:$F$2000)*(Potentials!$B$2:$B$2000=AT881)*(Potentials!$E$2:$E$2000&lt;&gt;"8 - Gagne")*(Potentials!$E$2:$E$2000&lt;&gt;"9 - Perdu")*(Potentials!$E$2:$E$2000&lt;&gt;"10 - Gele")*(Potentials!$O$2:$O$2000=$A$2))
+SUMPRODUCT((Potentials!$F$2:$F$2000=0)*(Potentials!$B$2:$B$2000=AT881)*(Potentials!$D$2:$D$2000)*(Potentials!$E$2:$E$2000&lt;&gt;"8 - Gagne")*(Potentials!$E$2:$E$2000&lt;&gt;"9 - Perdu")*(Potentials!$E$2:$E$2000&lt;&gt;"10 - Gele")*(Potentials!$O$2:$O$2000=$A$2)))</f>
      </c>
      <c r="BA881" t="str">
        <f>Potentials!A879</f>
      </c>
      <c r="BB881" s="2" t="str">
        <f t="array" ref="BB881" aca="1" ca="1">IF($A$2="Tous",SUMPRODUCT((Potentials!$F$2:$F$2000)*(Potentials!$A$2:$A$2000=BA881)*(Potentials!$E$2:$E$2000&lt;&gt;"8 - Gagne")*(Potentials!$E$2:$E$2000&lt;&gt;"9 - Perdu")*(Potentials!$E$2:$E$2000&lt;&gt;"10 - Gele"))
+SUMPRODUCT((Potentials!$F$2:$F$2000=0)*(Potentials!$A$2:$A$2000=BA881)*(Potentials!$D$2:$D$2000)*(Potentials!$E$2:$E$2000&lt;&gt;"8 - Gagne")*(Potentials!$E$2:$E$2000&lt;&gt;"9 - Perdu")*(Potentials!$E$2:$E$2000&lt;&gt;"10 - Gele")),
SUMPRODUCT((Potentials!$F$2:$F$2000)*(Potentials!$A$2:$A$2000=BA881)*(Potentials!$E$2:$E$2000&lt;&gt;"8 - Gagne")*(Potentials!$E$2:$E$2000&lt;&gt;"9 - Perdu")*(Potentials!$E$2:$E$2000&lt;&gt;"10 - Gele")*(Potentials!$O$2:$O$2000=$A$2))
+SUMPRODUCT((Potentials!$F$2:$F$2000=0)*(Potentials!$A$2:$A$2000=BA881)*(Potentials!$D$2:$D$2000)*(Potentials!$E$2:$E$2000&lt;&gt;"8 - Gagne")*(Potentials!$E$2:$E$2000&lt;&gt;"9 - Perdu")*(Potentials!$E$2:$E$2000&lt;&gt;"10 - Gele")*(Potentials!$O$2:$O$2000=$A$2)))</f>
      </c>
    </row>
    <row r="882" spans="1:113">
      <c r="R882" t="str">
        <f>Potentials!A880</f>
      </c>
      <c r="S882" s="1" t="str">
        <f>Potentials!M880</f>
      </c>
      <c r="T882" s="47" t="str">
        <f>IF(INDEX(Potentials!$A$1:$O$1000,MATCH(R882,Potentials!$A$1:$A$1000,0),MATCH("Origine setup",Potentials!$A$1:$O$1,0))&lt;&gt;"",0,
IF($A$2="Tous",
IF(AND($R$2=0,$S$2=0,DATE(YEAR(S882),MONTH(S882),DAY(S882))&gt;=$O$6,(DATE(YEAR(S882),MONTH(S882),DAY(S882))&lt;=$O$3),LEFT(R882,3)="PRA"),1,
IF(AND($R$2&lt;&gt;0,$S$2&lt;&gt;0,DATE(YEAR(S882),MONTH(S882),DAY(S882))&gt;=$R$2,(DATE(YEAR(S882),MONTH(S882),DAY(S882))&lt;=$S$2),LEFT(R882,3)="PRA"),1,0)),
IF(AND($R$2=0,$S$2=0,DATE(YEAR(S882),MONTH(S882),DAY(S882))&gt;=$O$6,(DATE(YEAR(S882),MONTH(S882),DAY(S882))&lt;=$O$3),INDEX(Potentials!$A$1:$O$1000,MATCH(R882,Potentials!$A$1:$A$1000,0),MATCH("Groupe",Potentials!$A$1:$O$1,0))=$A$2,LEFT(R882,3)="PRA"),1,
IF(AND($R$2&lt;&gt;0,$S$2&lt;&gt;0,DATE(YEAR(S882),MONTH(S882),DAY(S882))&gt;=$R$2,(DATE(YEAR(S882),MONTH(S882),DAY(S882))&lt;=$S$2),INDEX(Potentials!$A$1:$O$1000,MATCH(R882,Potentials!$A$1:$A$1000,0),MATCH("Groupe",Potentials!$A$1:$O$1,0))=$A$2,LEFT(R882,3)="PRA"),1,0))))</f>
      </c>
      <c r="U882" s="47" t="str">
        <f>IF(T882&lt;&gt;0,SUM($T$4:T882),0)</f>
      </c>
      <c r="V882" s="1"/>
      <c r="W882" s="17"/>
      <c r="Y882" t="str">
        <f>Projects!A880</f>
      </c>
      <c r="Z882" s="1" t="str">
        <f>Projects!I880</f>
      </c>
      <c r="AA882" s="47" t="str">
        <f>IF($A$2="Tous",
IF(AND($Y$2=0,$Z$2=0,DATE(YEAR(Z882),MONTH(Z882),DAY(Z882))&gt;=$O$6,(DATE(YEAR(Z882),MONTH(Z882),DAY(Z882))&lt;=$O$3)),1,
IF(AND($Y$2&lt;&gt;0,$Z$2&lt;&gt;0,DATE(YEAR(Z882),MONTH(Z882),DAY(Z882))&gt;=$Y$2,(DATE(YEAR(Z882),MONTH(Z882),DAY(Z882))&lt;=$Z$2)),1,0)),
IF(AND($Y$2=0,$Z$2=0,DATE(YEAR(Z882),MONTH(Z882),DAY(Z882))&gt;=$O$6,(DATE(YEAR(Z882),MONTH(Z882),DAY(Z882))&lt;=$O$3),INDEX(Projects!$A$1:$O$1000,MATCH(Y882,Projects!$A$1:$A$1000,0),MATCH("Groupe",Projects!$A$1:$O$1,0))=$A$2),1,
IF(AND($Y$2&lt;&gt;0,$Z$2&lt;&gt;0,DATE(YEAR(Z882),MONTH(Z882),DAY(Z882))&gt;=$Y$2,(DATE(YEAR(Z882),MONTH(Z882),DAY(Z882))&lt;=$Z$2),INDEX(Projects!$A$1:$O$1000,MATCH(Y882,Projects!$A$1:$A$1000,0),MATCH("Groupe",Projects!$A$1:$O$1,0))=$A$2),1,0)))</f>
      </c>
      <c r="AB882" s="47" t="str">
        <f>IF(AA882&lt;&gt;0,SUM($AA$4:AA882),0)</f>
      </c>
      <c r="AC882" s="1"/>
      <c r="AD882" s="17"/>
      <c r="AF882" t="str">
        <f>Projects!A880</f>
      </c>
      <c r="AG882" s="1" t="str">
        <f>Projects!D880</f>
      </c>
      <c r="AH882" s="47" t="str">
        <f>IF($A$2="Tous",
IF(AND($AF$2=0,$AG$2=0,DATE(YEAR(AG882),MONTH(AG882),DAY(AG882))&gt;=$O$6,(DATE(YEAR(AG882),MONTH(AG882),DAY(AG882))&lt;=$O$3)),1,
IF(AND($AF$2&lt;&gt;0,$AG$2&lt;&gt;0,DATE(YEAR(AG882),MONTH(AG882),DAY(AG882))&gt;=$AF$2,(DATE(YEAR(AG882),MONTH(AG882),DAY(AG882))&lt;=$AG$2)),1,0)),
IF(AND($AF$2=0,$AG$2=0,DATE(YEAR(AG882),MONTH(AG882),DAY(AG882))&gt;=$O$6,(DATE(YEAR(AG882),MONTH(AG882),DAY(AG882))&lt;=$O$3),INDEX(Projects!$A$1:$O$1000,MATCH(AF882,Projects!$A$1:$A$1000,0),MATCH("Groupe",Projects!$A$1:$O$1,0))=$A$2),1,
IF(AND($AF$2&lt;&gt;0,$AG$2&lt;&gt;0,DATE(YEAR(AG882),MONTH(AG882),DAY(AG882))&gt;=$AF$2,(DATE(YEAR(AG882),MONTH(AG882),DAY(AG882))&lt;=$AG$2),INDEX(Projects!$A$1:$O$1000,MATCH(AF882,Projects!$A$1:$A$1000,0),MATCH("Groupe",Projects!$A$1:$O$1,0))=$A$2),1,0)))</f>
      </c>
      <c r="AI882" s="47" t="str">
        <f>IF(AH882&lt;&gt;0,SUM($AH$4:AH882),0)</f>
      </c>
      <c r="AJ882" s="1"/>
      <c r="AK882" s="17"/>
      <c r="AM882" t="str">
        <f>Potentials!A880</f>
      </c>
      <c r="AN882" s="1" t="str">
        <f>Potentials!L880</f>
      </c>
      <c r="AO882" s="47" t="str">
        <f>IF(INDEX(Potentials!$A$1:$O$1000,MATCH(R882,Potentials!$A$1:$A$1000,0),MATCH("Origine setup",Potentials!$A$1:$O$1,0))&lt;&gt;"",0,
IF($A$2="Tous",
IF(AND($AM$2=0,$AN$2=0,DATE(YEAR(AN882),MONTH(AN882),DAY(AN882))&gt;=$O$6,(DATE(YEAR(AN882),MONTH(AN882),DAY(AN882))&lt;=$O$3),INDEX(Potentials!$A$1:$O$10000,MATCH(AM882,Potentials!$A$1:$A$1000,0),MATCH("Statut",Potentials!$A$1:$O$1,0))="9 -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IF(AND($AM$2&lt;&gt;0,$AN$2&lt;&gt;0,DATE(YEAR(AN882),MONTH(AN882),DAY(AN882))&gt;=$AM$2,(DATE(YEAR(AN882),MONTH(AN882),DAY(AN882))&lt;=$AN$2),INDEX(Potentials!$A$1:$O$10000,MATCH(AM882,Potentials!$A$1:$A$1000,0),MATCH("Statut",Potentials!$A$1:$O$1,0))="9 - Perdu"),1,0)),
IF(AND($AM$2=0,$AN$2=0,DATE(YEAR(AN882),MONTH(AN882),DAY(AN882))&gt;=$O$6,(DATE(YEAR(AN882),MONTH(AN882),DAY(AN882))&lt;=$O$3),INDEX(Potentials!$A$1:$O$1000,MATCH(AM882,Potentials!$A$1:$A$1000,0),MATCH("Groupe",Potentials!$A$1:$O$1,0))=$A$2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,MATCH(AM882,Potentials!$A$1:$A$1000,0),MATCH("Groupe",Potentials!$A$1:$O$1,0))=$A$2,INDEX(Potentials!$A$1:$O$10000,MATCH(AM882,Potentials!$A$1:$A$1000,0),MATCH("Statut",Potentials!$A$1:$O$1,0))="9 - Perdu"),1,0))))</f>
      </c>
      <c r="AP882" s="47" t="str">
        <f>IF(AO882&lt;&gt;0,SUM($AO$4:AO882),0)</f>
      </c>
      <c r="AQ882" s="1"/>
      <c r="AR882" s="17"/>
      <c r="AT882" t="str">
        <f>IF(COUNTIF($AT$4:AT881,Potentials!B880)&gt;0,"",Potentials!B880)</f>
      </c>
      <c r="AU882" s="2" t="str">
        <f t="array" ref="AU882" aca="1" ca="1">IF($A$2="Tous",SUMPRODUCT((Potentials!$F$2:$F$2000)*(Potentials!$B$2:$B$2000=AT882)*(Potentials!$E$2:$E$2000&lt;&gt;"8 - Gagne")*(Potentials!$E$2:$E$2000&lt;&gt;"9 - Perdu")*(Potentials!$E$2:$E$2000&lt;&gt;"10 - Gele"))
+SUMPRODUCT((Potentials!$F$2:$F$2000=0)*(Potentials!$B$2:$B$2000=AT882)*(Potentials!$D$2:$D$2000)*(Potentials!$E$2:$E$2000&lt;&gt;"8 - Gagne")*(Potentials!$E$2:$E$2000&lt;&gt;"9 - Perdu")*(Potentials!$E$2:$E$2000&lt;&gt;"10 - Gele")),
SUMPRODUCT((Potentials!$F$2:$F$2000)*(Potentials!$B$2:$B$2000=AT882)*(Potentials!$E$2:$E$2000&lt;&gt;"8 - Gagne")*(Potentials!$E$2:$E$2000&lt;&gt;"9 - Perdu")*(Potentials!$E$2:$E$2000&lt;&gt;"10 - Gele")*(Potentials!$O$2:$O$2000=$A$2))
+SUMPRODUCT((Potentials!$F$2:$F$2000=0)*(Potentials!$B$2:$B$2000=AT882)*(Potentials!$D$2:$D$2000)*(Potentials!$E$2:$E$2000&lt;&gt;"8 - Gagne")*(Potentials!$E$2:$E$2000&lt;&gt;"9 - Perdu")*(Potentials!$E$2:$E$2000&lt;&gt;"10 - Gele")*(Potentials!$O$2:$O$2000=$A$2)))</f>
      </c>
      <c r="BA882" t="str">
        <f>Potentials!A880</f>
      </c>
      <c r="BB882" s="2" t="str">
        <f t="array" ref="BB882" aca="1" ca="1">IF($A$2="Tous",SUMPRODUCT((Potentials!$F$2:$F$2000)*(Potentials!$A$2:$A$2000=BA882)*(Potentials!$E$2:$E$2000&lt;&gt;"8 - Gagne")*(Potentials!$E$2:$E$2000&lt;&gt;"9 - Perdu")*(Potentials!$E$2:$E$2000&lt;&gt;"10 - Gele"))
+SUMPRODUCT((Potentials!$F$2:$F$2000=0)*(Potentials!$A$2:$A$2000=BA882)*(Potentials!$D$2:$D$2000)*(Potentials!$E$2:$E$2000&lt;&gt;"8 - Gagne")*(Potentials!$E$2:$E$2000&lt;&gt;"9 - Perdu")*(Potentials!$E$2:$E$2000&lt;&gt;"10 - Gele")),
SUMPRODUCT((Potentials!$F$2:$F$2000)*(Potentials!$A$2:$A$2000=BA882)*(Potentials!$E$2:$E$2000&lt;&gt;"8 - Gagne")*(Potentials!$E$2:$E$2000&lt;&gt;"9 - Perdu")*(Potentials!$E$2:$E$2000&lt;&gt;"10 - Gele")*(Potentials!$O$2:$O$2000=$A$2))
+SUMPRODUCT((Potentials!$F$2:$F$2000=0)*(Potentials!$A$2:$A$2000=BA882)*(Potentials!$D$2:$D$2000)*(Potentials!$E$2:$E$2000&lt;&gt;"8 - Gagne")*(Potentials!$E$2:$E$2000&lt;&gt;"9 - Perdu")*(Potentials!$E$2:$E$2000&lt;&gt;"10 - Gele")*(Potentials!$O$2:$O$2000=$A$2)))</f>
      </c>
    </row>
    <row r="883" spans="1:113">
      <c r="R883" t="str">
        <f>Potentials!A881</f>
      </c>
      <c r="S883" s="1" t="str">
        <f>Potentials!M881</f>
      </c>
      <c r="T883" s="47" t="str">
        <f>IF(INDEX(Potentials!$A$1:$O$1000,MATCH(R883,Potentials!$A$1:$A$1000,0),MATCH("Origine setup",Potentials!$A$1:$O$1,0))&lt;&gt;"",0,
IF($A$2="Tous",
IF(AND($R$2=0,$S$2=0,DATE(YEAR(S883),MONTH(S883),DAY(S883))&gt;=$O$6,(DATE(YEAR(S883),MONTH(S883),DAY(S883))&lt;=$O$3),LEFT(R883,3)="PRA"),1,
IF(AND($R$2&lt;&gt;0,$S$2&lt;&gt;0,DATE(YEAR(S883),MONTH(S883),DAY(S883))&gt;=$R$2,(DATE(YEAR(S883),MONTH(S883),DAY(S883))&lt;=$S$2),LEFT(R883,3)="PRA"),1,0)),
IF(AND($R$2=0,$S$2=0,DATE(YEAR(S883),MONTH(S883),DAY(S883))&gt;=$O$6,(DATE(YEAR(S883),MONTH(S883),DAY(S883))&lt;=$O$3),INDEX(Potentials!$A$1:$O$1000,MATCH(R883,Potentials!$A$1:$A$1000,0),MATCH("Groupe",Potentials!$A$1:$O$1,0))=$A$2,LEFT(R883,3)="PRA"),1,
IF(AND($R$2&lt;&gt;0,$S$2&lt;&gt;0,DATE(YEAR(S883),MONTH(S883),DAY(S883))&gt;=$R$2,(DATE(YEAR(S883),MONTH(S883),DAY(S883))&lt;=$S$2),INDEX(Potentials!$A$1:$O$1000,MATCH(R883,Potentials!$A$1:$A$1000,0),MATCH("Groupe",Potentials!$A$1:$O$1,0))=$A$2,LEFT(R883,3)="PRA"),1,0))))</f>
      </c>
      <c r="U883" s="47" t="str">
        <f>IF(T883&lt;&gt;0,SUM($T$4:T883),0)</f>
      </c>
      <c r="V883" s="1"/>
      <c r="W883" s="17"/>
      <c r="Y883" t="str">
        <f>Projects!A881</f>
      </c>
      <c r="Z883" s="1" t="str">
        <f>Projects!I881</f>
      </c>
      <c r="AA883" s="47" t="str">
        <f>IF($A$2="Tous",
IF(AND($Y$2=0,$Z$2=0,DATE(YEAR(Z883),MONTH(Z883),DAY(Z883))&gt;=$O$6,(DATE(YEAR(Z883),MONTH(Z883),DAY(Z883))&lt;=$O$3)),1,
IF(AND($Y$2&lt;&gt;0,$Z$2&lt;&gt;0,DATE(YEAR(Z883),MONTH(Z883),DAY(Z883))&gt;=$Y$2,(DATE(YEAR(Z883),MONTH(Z883),DAY(Z883))&lt;=$Z$2)),1,0)),
IF(AND($Y$2=0,$Z$2=0,DATE(YEAR(Z883),MONTH(Z883),DAY(Z883))&gt;=$O$6,(DATE(YEAR(Z883),MONTH(Z883),DAY(Z883))&lt;=$O$3),INDEX(Projects!$A$1:$O$1000,MATCH(Y883,Projects!$A$1:$A$1000,0),MATCH("Groupe",Projects!$A$1:$O$1,0))=$A$2),1,
IF(AND($Y$2&lt;&gt;0,$Z$2&lt;&gt;0,DATE(YEAR(Z883),MONTH(Z883),DAY(Z883))&gt;=$Y$2,(DATE(YEAR(Z883),MONTH(Z883),DAY(Z883))&lt;=$Z$2),INDEX(Projects!$A$1:$O$1000,MATCH(Y883,Projects!$A$1:$A$1000,0),MATCH("Groupe",Projects!$A$1:$O$1,0))=$A$2),1,0)))</f>
      </c>
      <c r="AB883" s="47" t="str">
        <f>IF(AA883&lt;&gt;0,SUM($AA$4:AA883),0)</f>
      </c>
      <c r="AC883" s="1"/>
      <c r="AD883" s="17"/>
      <c r="AF883" t="str">
        <f>Projects!A881</f>
      </c>
      <c r="AG883" s="1" t="str">
        <f>Projects!D881</f>
      </c>
      <c r="AH883" s="47" t="str">
        <f>IF($A$2="Tous",
IF(AND($AF$2=0,$AG$2=0,DATE(YEAR(AG883),MONTH(AG883),DAY(AG883))&gt;=$O$6,(DATE(YEAR(AG883),MONTH(AG883),DAY(AG883))&lt;=$O$3)),1,
IF(AND($AF$2&lt;&gt;0,$AG$2&lt;&gt;0,DATE(YEAR(AG883),MONTH(AG883),DAY(AG883))&gt;=$AF$2,(DATE(YEAR(AG883),MONTH(AG883),DAY(AG883))&lt;=$AG$2)),1,0)),
IF(AND($AF$2=0,$AG$2=0,DATE(YEAR(AG883),MONTH(AG883),DAY(AG883))&gt;=$O$6,(DATE(YEAR(AG883),MONTH(AG883),DAY(AG883))&lt;=$O$3),INDEX(Projects!$A$1:$O$1000,MATCH(AF883,Projects!$A$1:$A$1000,0),MATCH("Groupe",Projects!$A$1:$O$1,0))=$A$2),1,
IF(AND($AF$2&lt;&gt;0,$AG$2&lt;&gt;0,DATE(YEAR(AG883),MONTH(AG883),DAY(AG883))&gt;=$AF$2,(DATE(YEAR(AG883),MONTH(AG883),DAY(AG883))&lt;=$AG$2),INDEX(Projects!$A$1:$O$1000,MATCH(AF883,Projects!$A$1:$A$1000,0),MATCH("Groupe",Projects!$A$1:$O$1,0))=$A$2),1,0)))</f>
      </c>
      <c r="AI883" s="47" t="str">
        <f>IF(AH883&lt;&gt;0,SUM($AH$4:AH883),0)</f>
      </c>
      <c r="AJ883" s="1"/>
      <c r="AK883" s="17"/>
      <c r="AM883" t="str">
        <f>Potentials!A881</f>
      </c>
      <c r="AN883" s="1" t="str">
        <f>Potentials!L881</f>
      </c>
      <c r="AO883" s="47" t="str">
        <f>IF(INDEX(Potentials!$A$1:$O$1000,MATCH(R883,Potentials!$A$1:$A$1000,0),MATCH("Origine setup",Potentials!$A$1:$O$1,0))&lt;&gt;"",0,
IF($A$2="Tous",
IF(AND($AM$2=0,$AN$2=0,DATE(YEAR(AN883),MONTH(AN883),DAY(AN883))&gt;=$O$6,(DATE(YEAR(AN883),MONTH(AN883),DAY(AN883))&lt;=$O$3),INDEX(Potentials!$A$1:$O$10000,MATCH(AM883,Potentials!$A$1:$A$1000,0),MATCH("Statut",Potentials!$A$1:$O$1,0))="9 -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IF(AND($AM$2&lt;&gt;0,$AN$2&lt;&gt;0,DATE(YEAR(AN883),MONTH(AN883),DAY(AN883))&gt;=$AM$2,(DATE(YEAR(AN883),MONTH(AN883),DAY(AN883))&lt;=$AN$2),INDEX(Potentials!$A$1:$O$10000,MATCH(AM883,Potentials!$A$1:$A$1000,0),MATCH("Statut",Potentials!$A$1:$O$1,0))="9 - Perdu"),1,0)),
IF(AND($AM$2=0,$AN$2=0,DATE(YEAR(AN883),MONTH(AN883),DAY(AN883))&gt;=$O$6,(DATE(YEAR(AN883),MONTH(AN883),DAY(AN883))&lt;=$O$3),INDEX(Potentials!$A$1:$O$1000,MATCH(AM883,Potentials!$A$1:$A$1000,0),MATCH("Groupe",Potentials!$A$1:$O$1,0))=$A$2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,MATCH(AM883,Potentials!$A$1:$A$1000,0),MATCH("Groupe",Potentials!$A$1:$O$1,0))=$A$2,INDEX(Potentials!$A$1:$O$10000,MATCH(AM883,Potentials!$A$1:$A$1000,0),MATCH("Statut",Potentials!$A$1:$O$1,0))="9 - Perdu"),1,0))))</f>
      </c>
      <c r="AP883" s="47" t="str">
        <f>IF(AO883&lt;&gt;0,SUM($AO$4:AO883),0)</f>
      </c>
      <c r="AQ883" s="1"/>
      <c r="AR883" s="17"/>
      <c r="AT883" t="str">
        <f>IF(COUNTIF($AT$4:AT882,Potentials!B881)&gt;0,"",Potentials!B881)</f>
      </c>
      <c r="AU883" s="2" t="str">
        <f t="array" ref="AU883" aca="1" ca="1">IF($A$2="Tous",SUMPRODUCT((Potentials!$F$2:$F$2000)*(Potentials!$B$2:$B$2000=AT883)*(Potentials!$E$2:$E$2000&lt;&gt;"8 - Gagne")*(Potentials!$E$2:$E$2000&lt;&gt;"9 - Perdu")*(Potentials!$E$2:$E$2000&lt;&gt;"10 - Gele"))
+SUMPRODUCT((Potentials!$F$2:$F$2000=0)*(Potentials!$B$2:$B$2000=AT883)*(Potentials!$D$2:$D$2000)*(Potentials!$E$2:$E$2000&lt;&gt;"8 - Gagne")*(Potentials!$E$2:$E$2000&lt;&gt;"9 - Perdu")*(Potentials!$E$2:$E$2000&lt;&gt;"10 - Gele")),
SUMPRODUCT((Potentials!$F$2:$F$2000)*(Potentials!$B$2:$B$2000=AT883)*(Potentials!$E$2:$E$2000&lt;&gt;"8 - Gagne")*(Potentials!$E$2:$E$2000&lt;&gt;"9 - Perdu")*(Potentials!$E$2:$E$2000&lt;&gt;"10 - Gele")*(Potentials!$O$2:$O$2000=$A$2))
+SUMPRODUCT((Potentials!$F$2:$F$2000=0)*(Potentials!$B$2:$B$2000=AT883)*(Potentials!$D$2:$D$2000)*(Potentials!$E$2:$E$2000&lt;&gt;"8 - Gagne")*(Potentials!$E$2:$E$2000&lt;&gt;"9 - Perdu")*(Potentials!$E$2:$E$2000&lt;&gt;"10 - Gele")*(Potentials!$O$2:$O$2000=$A$2)))</f>
      </c>
      <c r="BA883" t="str">
        <f>Potentials!A881</f>
      </c>
      <c r="BB883" s="2" t="str">
        <f t="array" ref="BB883" aca="1" ca="1">IF($A$2="Tous",SUMPRODUCT((Potentials!$F$2:$F$2000)*(Potentials!$A$2:$A$2000=BA883)*(Potentials!$E$2:$E$2000&lt;&gt;"8 - Gagne")*(Potentials!$E$2:$E$2000&lt;&gt;"9 - Perdu")*(Potentials!$E$2:$E$2000&lt;&gt;"10 - Gele"))
+SUMPRODUCT((Potentials!$F$2:$F$2000=0)*(Potentials!$A$2:$A$2000=BA883)*(Potentials!$D$2:$D$2000)*(Potentials!$E$2:$E$2000&lt;&gt;"8 - Gagne")*(Potentials!$E$2:$E$2000&lt;&gt;"9 - Perdu")*(Potentials!$E$2:$E$2000&lt;&gt;"10 - Gele")),
SUMPRODUCT((Potentials!$F$2:$F$2000)*(Potentials!$A$2:$A$2000=BA883)*(Potentials!$E$2:$E$2000&lt;&gt;"8 - Gagne")*(Potentials!$E$2:$E$2000&lt;&gt;"9 - Perdu")*(Potentials!$E$2:$E$2000&lt;&gt;"10 - Gele")*(Potentials!$O$2:$O$2000=$A$2))
+SUMPRODUCT((Potentials!$F$2:$F$2000=0)*(Potentials!$A$2:$A$2000=BA883)*(Potentials!$D$2:$D$2000)*(Potentials!$E$2:$E$2000&lt;&gt;"8 - Gagne")*(Potentials!$E$2:$E$2000&lt;&gt;"9 - Perdu")*(Potentials!$E$2:$E$2000&lt;&gt;"10 - Gele")*(Potentials!$O$2:$O$2000=$A$2)))</f>
      </c>
    </row>
    <row r="884" spans="1:113">
      <c r="R884" t="str">
        <f>Potentials!A882</f>
      </c>
      <c r="S884" s="1" t="str">
        <f>Potentials!M882</f>
      </c>
      <c r="T884" s="47" t="str">
        <f>IF(INDEX(Potentials!$A$1:$O$1000,MATCH(R884,Potentials!$A$1:$A$1000,0),MATCH("Origine setup",Potentials!$A$1:$O$1,0))&lt;&gt;"",0,
IF($A$2="Tous",
IF(AND($R$2=0,$S$2=0,DATE(YEAR(S884),MONTH(S884),DAY(S884))&gt;=$O$6,(DATE(YEAR(S884),MONTH(S884),DAY(S884))&lt;=$O$3),LEFT(R884,3)="PRA"),1,
IF(AND($R$2&lt;&gt;0,$S$2&lt;&gt;0,DATE(YEAR(S884),MONTH(S884),DAY(S884))&gt;=$R$2,(DATE(YEAR(S884),MONTH(S884),DAY(S884))&lt;=$S$2),LEFT(R884,3)="PRA"),1,0)),
IF(AND($R$2=0,$S$2=0,DATE(YEAR(S884),MONTH(S884),DAY(S884))&gt;=$O$6,(DATE(YEAR(S884),MONTH(S884),DAY(S884))&lt;=$O$3),INDEX(Potentials!$A$1:$O$1000,MATCH(R884,Potentials!$A$1:$A$1000,0),MATCH("Groupe",Potentials!$A$1:$O$1,0))=$A$2,LEFT(R884,3)="PRA"),1,
IF(AND($R$2&lt;&gt;0,$S$2&lt;&gt;0,DATE(YEAR(S884),MONTH(S884),DAY(S884))&gt;=$R$2,(DATE(YEAR(S884),MONTH(S884),DAY(S884))&lt;=$S$2),INDEX(Potentials!$A$1:$O$1000,MATCH(R884,Potentials!$A$1:$A$1000,0),MATCH("Groupe",Potentials!$A$1:$O$1,0))=$A$2,LEFT(R884,3)="PRA"),1,0))))</f>
      </c>
      <c r="U884" s="47" t="str">
        <f>IF(T884&lt;&gt;0,SUM($T$4:T884),0)</f>
      </c>
      <c r="V884" s="1"/>
      <c r="W884" s="17"/>
      <c r="Y884" t="str">
        <f>Projects!A882</f>
      </c>
      <c r="Z884" s="1" t="str">
        <f>Projects!I882</f>
      </c>
      <c r="AA884" s="47" t="str">
        <f>IF($A$2="Tous",
IF(AND($Y$2=0,$Z$2=0,DATE(YEAR(Z884),MONTH(Z884),DAY(Z884))&gt;=$O$6,(DATE(YEAR(Z884),MONTH(Z884),DAY(Z884))&lt;=$O$3)),1,
IF(AND($Y$2&lt;&gt;0,$Z$2&lt;&gt;0,DATE(YEAR(Z884),MONTH(Z884),DAY(Z884))&gt;=$Y$2,(DATE(YEAR(Z884),MONTH(Z884),DAY(Z884))&lt;=$Z$2)),1,0)),
IF(AND($Y$2=0,$Z$2=0,DATE(YEAR(Z884),MONTH(Z884),DAY(Z884))&gt;=$O$6,(DATE(YEAR(Z884),MONTH(Z884),DAY(Z884))&lt;=$O$3),INDEX(Projects!$A$1:$O$1000,MATCH(Y884,Projects!$A$1:$A$1000,0),MATCH("Groupe",Projects!$A$1:$O$1,0))=$A$2),1,
IF(AND($Y$2&lt;&gt;0,$Z$2&lt;&gt;0,DATE(YEAR(Z884),MONTH(Z884),DAY(Z884))&gt;=$Y$2,(DATE(YEAR(Z884),MONTH(Z884),DAY(Z884))&lt;=$Z$2),INDEX(Projects!$A$1:$O$1000,MATCH(Y884,Projects!$A$1:$A$1000,0),MATCH("Groupe",Projects!$A$1:$O$1,0))=$A$2),1,0)))</f>
      </c>
      <c r="AB884" s="47" t="str">
        <f>IF(AA884&lt;&gt;0,SUM($AA$4:AA884),0)</f>
      </c>
      <c r="AC884" s="1"/>
      <c r="AD884" s="17"/>
      <c r="AF884" t="str">
        <f>Projects!A882</f>
      </c>
      <c r="AG884" s="1" t="str">
        <f>Projects!D882</f>
      </c>
      <c r="AH884" s="47" t="str">
        <f>IF($A$2="Tous",
IF(AND($AF$2=0,$AG$2=0,DATE(YEAR(AG884),MONTH(AG884),DAY(AG884))&gt;=$O$6,(DATE(YEAR(AG884),MONTH(AG884),DAY(AG884))&lt;=$O$3)),1,
IF(AND($AF$2&lt;&gt;0,$AG$2&lt;&gt;0,DATE(YEAR(AG884),MONTH(AG884),DAY(AG884))&gt;=$AF$2,(DATE(YEAR(AG884),MONTH(AG884),DAY(AG884))&lt;=$AG$2)),1,0)),
IF(AND($AF$2=0,$AG$2=0,DATE(YEAR(AG884),MONTH(AG884),DAY(AG884))&gt;=$O$6,(DATE(YEAR(AG884),MONTH(AG884),DAY(AG884))&lt;=$O$3),INDEX(Projects!$A$1:$O$1000,MATCH(AF884,Projects!$A$1:$A$1000,0),MATCH("Groupe",Projects!$A$1:$O$1,0))=$A$2),1,
IF(AND($AF$2&lt;&gt;0,$AG$2&lt;&gt;0,DATE(YEAR(AG884),MONTH(AG884),DAY(AG884))&gt;=$AF$2,(DATE(YEAR(AG884),MONTH(AG884),DAY(AG884))&lt;=$AG$2),INDEX(Projects!$A$1:$O$1000,MATCH(AF884,Projects!$A$1:$A$1000,0),MATCH("Groupe",Projects!$A$1:$O$1,0))=$A$2),1,0)))</f>
      </c>
      <c r="AI884" s="47" t="str">
        <f>IF(AH884&lt;&gt;0,SUM($AH$4:AH884),0)</f>
      </c>
      <c r="AJ884" s="1"/>
      <c r="AK884" s="17"/>
      <c r="AM884" t="str">
        <f>Potentials!A882</f>
      </c>
      <c r="AN884" s="1" t="str">
        <f>Potentials!L882</f>
      </c>
      <c r="AO884" s="47" t="str">
        <f>IF(INDEX(Potentials!$A$1:$O$1000,MATCH(R884,Potentials!$A$1:$A$1000,0),MATCH("Origine setup",Potentials!$A$1:$O$1,0))&lt;&gt;"",0,
IF($A$2="Tous",
IF(AND($AM$2=0,$AN$2=0,DATE(YEAR(AN884),MONTH(AN884),DAY(AN884))&gt;=$O$6,(DATE(YEAR(AN884),MONTH(AN884),DAY(AN884))&lt;=$O$3),INDEX(Potentials!$A$1:$O$10000,MATCH(AM884,Potentials!$A$1:$A$1000,0),MATCH("Statut",Potentials!$A$1:$O$1,0))="9 -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IF(AND($AM$2&lt;&gt;0,$AN$2&lt;&gt;0,DATE(YEAR(AN884),MONTH(AN884),DAY(AN884))&gt;=$AM$2,(DATE(YEAR(AN884),MONTH(AN884),DAY(AN884))&lt;=$AN$2),INDEX(Potentials!$A$1:$O$10000,MATCH(AM884,Potentials!$A$1:$A$1000,0),MATCH("Statut",Potentials!$A$1:$O$1,0))="9 - Perdu"),1,0)),
IF(AND($AM$2=0,$AN$2=0,DATE(YEAR(AN884),MONTH(AN884),DAY(AN884))&gt;=$O$6,(DATE(YEAR(AN884),MONTH(AN884),DAY(AN884))&lt;=$O$3),INDEX(Potentials!$A$1:$O$1000,MATCH(AM884,Potentials!$A$1:$A$1000,0),MATCH("Groupe",Potentials!$A$1:$O$1,0))=$A$2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,MATCH(AM884,Potentials!$A$1:$A$1000,0),MATCH("Groupe",Potentials!$A$1:$O$1,0))=$A$2,INDEX(Potentials!$A$1:$O$10000,MATCH(AM884,Potentials!$A$1:$A$1000,0),MATCH("Statut",Potentials!$A$1:$O$1,0))="9 - Perdu"),1,0))))</f>
      </c>
      <c r="AP884" s="47" t="str">
        <f>IF(AO884&lt;&gt;0,SUM($AO$4:AO884),0)</f>
      </c>
      <c r="AQ884" s="1"/>
      <c r="AR884" s="17"/>
      <c r="AT884" t="str">
        <f>IF(COUNTIF($AT$4:AT883,Potentials!B882)&gt;0,"",Potentials!B882)</f>
      </c>
      <c r="AU884" s="2" t="str">
        <f t="array" ref="AU884" aca="1" ca="1">IF($A$2="Tous",SUMPRODUCT((Potentials!$F$2:$F$2000)*(Potentials!$B$2:$B$2000=AT884)*(Potentials!$E$2:$E$2000&lt;&gt;"8 - Gagne")*(Potentials!$E$2:$E$2000&lt;&gt;"9 - Perdu")*(Potentials!$E$2:$E$2000&lt;&gt;"10 - Gele"))
+SUMPRODUCT((Potentials!$F$2:$F$2000=0)*(Potentials!$B$2:$B$2000=AT884)*(Potentials!$D$2:$D$2000)*(Potentials!$E$2:$E$2000&lt;&gt;"8 - Gagne")*(Potentials!$E$2:$E$2000&lt;&gt;"9 - Perdu")*(Potentials!$E$2:$E$2000&lt;&gt;"10 - Gele")),
SUMPRODUCT((Potentials!$F$2:$F$2000)*(Potentials!$B$2:$B$2000=AT884)*(Potentials!$E$2:$E$2000&lt;&gt;"8 - Gagne")*(Potentials!$E$2:$E$2000&lt;&gt;"9 - Perdu")*(Potentials!$E$2:$E$2000&lt;&gt;"10 - Gele")*(Potentials!$O$2:$O$2000=$A$2))
+SUMPRODUCT((Potentials!$F$2:$F$2000=0)*(Potentials!$B$2:$B$2000=AT884)*(Potentials!$D$2:$D$2000)*(Potentials!$E$2:$E$2000&lt;&gt;"8 - Gagne")*(Potentials!$E$2:$E$2000&lt;&gt;"9 - Perdu")*(Potentials!$E$2:$E$2000&lt;&gt;"10 - Gele")*(Potentials!$O$2:$O$2000=$A$2)))</f>
      </c>
      <c r="BA884" t="str">
        <f>Potentials!A882</f>
      </c>
      <c r="BB884" s="2" t="str">
        <f t="array" ref="BB884" aca="1" ca="1">IF($A$2="Tous",SUMPRODUCT((Potentials!$F$2:$F$2000)*(Potentials!$A$2:$A$2000=BA884)*(Potentials!$E$2:$E$2000&lt;&gt;"8 - Gagne")*(Potentials!$E$2:$E$2000&lt;&gt;"9 - Perdu")*(Potentials!$E$2:$E$2000&lt;&gt;"10 - Gele"))
+SUMPRODUCT((Potentials!$F$2:$F$2000=0)*(Potentials!$A$2:$A$2000=BA884)*(Potentials!$D$2:$D$2000)*(Potentials!$E$2:$E$2000&lt;&gt;"8 - Gagne")*(Potentials!$E$2:$E$2000&lt;&gt;"9 - Perdu")*(Potentials!$E$2:$E$2000&lt;&gt;"10 - Gele")),
SUMPRODUCT((Potentials!$F$2:$F$2000)*(Potentials!$A$2:$A$2000=BA884)*(Potentials!$E$2:$E$2000&lt;&gt;"8 - Gagne")*(Potentials!$E$2:$E$2000&lt;&gt;"9 - Perdu")*(Potentials!$E$2:$E$2000&lt;&gt;"10 - Gele")*(Potentials!$O$2:$O$2000=$A$2))
+SUMPRODUCT((Potentials!$F$2:$F$2000=0)*(Potentials!$A$2:$A$2000=BA884)*(Potentials!$D$2:$D$2000)*(Potentials!$E$2:$E$2000&lt;&gt;"8 - Gagne")*(Potentials!$E$2:$E$2000&lt;&gt;"9 - Perdu")*(Potentials!$E$2:$E$2000&lt;&gt;"10 - Gele")*(Potentials!$O$2:$O$2000=$A$2)))</f>
      </c>
    </row>
    <row r="885" spans="1:113">
      <c r="R885" t="str">
        <f>Potentials!A883</f>
      </c>
      <c r="S885" s="1" t="str">
        <f>Potentials!M883</f>
      </c>
      <c r="T885" s="47" t="str">
        <f>IF(INDEX(Potentials!$A$1:$O$1000,MATCH(R885,Potentials!$A$1:$A$1000,0),MATCH("Origine setup",Potentials!$A$1:$O$1,0))&lt;&gt;"",0,
IF($A$2="Tous",
IF(AND($R$2=0,$S$2=0,DATE(YEAR(S885),MONTH(S885),DAY(S885))&gt;=$O$6,(DATE(YEAR(S885),MONTH(S885),DAY(S885))&lt;=$O$3),LEFT(R885,3)="PRA"),1,
IF(AND($R$2&lt;&gt;0,$S$2&lt;&gt;0,DATE(YEAR(S885),MONTH(S885),DAY(S885))&gt;=$R$2,(DATE(YEAR(S885),MONTH(S885),DAY(S885))&lt;=$S$2),LEFT(R885,3)="PRA"),1,0)),
IF(AND($R$2=0,$S$2=0,DATE(YEAR(S885),MONTH(S885),DAY(S885))&gt;=$O$6,(DATE(YEAR(S885),MONTH(S885),DAY(S885))&lt;=$O$3),INDEX(Potentials!$A$1:$O$1000,MATCH(R885,Potentials!$A$1:$A$1000,0),MATCH("Groupe",Potentials!$A$1:$O$1,0))=$A$2,LEFT(R885,3)="PRA"),1,
IF(AND($R$2&lt;&gt;0,$S$2&lt;&gt;0,DATE(YEAR(S885),MONTH(S885),DAY(S885))&gt;=$R$2,(DATE(YEAR(S885),MONTH(S885),DAY(S885))&lt;=$S$2),INDEX(Potentials!$A$1:$O$1000,MATCH(R885,Potentials!$A$1:$A$1000,0),MATCH("Groupe",Potentials!$A$1:$O$1,0))=$A$2,LEFT(R885,3)="PRA"),1,0))))</f>
      </c>
      <c r="U885" s="47" t="str">
        <f>IF(T885&lt;&gt;0,SUM($T$4:T885),0)</f>
      </c>
      <c r="V885" s="1"/>
      <c r="W885" s="17"/>
      <c r="Y885" t="str">
        <f>Projects!A883</f>
      </c>
      <c r="Z885" s="1" t="str">
        <f>Projects!I883</f>
      </c>
      <c r="AA885" s="47" t="str">
        <f>IF($A$2="Tous",
IF(AND($Y$2=0,$Z$2=0,DATE(YEAR(Z885),MONTH(Z885),DAY(Z885))&gt;=$O$6,(DATE(YEAR(Z885),MONTH(Z885),DAY(Z885))&lt;=$O$3)),1,
IF(AND($Y$2&lt;&gt;0,$Z$2&lt;&gt;0,DATE(YEAR(Z885),MONTH(Z885),DAY(Z885))&gt;=$Y$2,(DATE(YEAR(Z885),MONTH(Z885),DAY(Z885))&lt;=$Z$2)),1,0)),
IF(AND($Y$2=0,$Z$2=0,DATE(YEAR(Z885),MONTH(Z885),DAY(Z885))&gt;=$O$6,(DATE(YEAR(Z885),MONTH(Z885),DAY(Z885))&lt;=$O$3),INDEX(Projects!$A$1:$O$1000,MATCH(Y885,Projects!$A$1:$A$1000,0),MATCH("Groupe",Projects!$A$1:$O$1,0))=$A$2),1,
IF(AND($Y$2&lt;&gt;0,$Z$2&lt;&gt;0,DATE(YEAR(Z885),MONTH(Z885),DAY(Z885))&gt;=$Y$2,(DATE(YEAR(Z885),MONTH(Z885),DAY(Z885))&lt;=$Z$2),INDEX(Projects!$A$1:$O$1000,MATCH(Y885,Projects!$A$1:$A$1000,0),MATCH("Groupe",Projects!$A$1:$O$1,0))=$A$2),1,0)))</f>
      </c>
      <c r="AB885" s="47" t="str">
        <f>IF(AA885&lt;&gt;0,SUM($AA$4:AA885),0)</f>
      </c>
      <c r="AC885" s="1"/>
      <c r="AD885" s="17"/>
      <c r="AF885" t="str">
        <f>Projects!A883</f>
      </c>
      <c r="AG885" s="1" t="str">
        <f>Projects!D883</f>
      </c>
      <c r="AH885" s="47" t="str">
        <f>IF($A$2="Tous",
IF(AND($AF$2=0,$AG$2=0,DATE(YEAR(AG885),MONTH(AG885),DAY(AG885))&gt;=$O$6,(DATE(YEAR(AG885),MONTH(AG885),DAY(AG885))&lt;=$O$3)),1,
IF(AND($AF$2&lt;&gt;0,$AG$2&lt;&gt;0,DATE(YEAR(AG885),MONTH(AG885),DAY(AG885))&gt;=$AF$2,(DATE(YEAR(AG885),MONTH(AG885),DAY(AG885))&lt;=$AG$2)),1,0)),
IF(AND($AF$2=0,$AG$2=0,DATE(YEAR(AG885),MONTH(AG885),DAY(AG885))&gt;=$O$6,(DATE(YEAR(AG885),MONTH(AG885),DAY(AG885))&lt;=$O$3),INDEX(Projects!$A$1:$O$1000,MATCH(AF885,Projects!$A$1:$A$1000,0),MATCH("Groupe",Projects!$A$1:$O$1,0))=$A$2),1,
IF(AND($AF$2&lt;&gt;0,$AG$2&lt;&gt;0,DATE(YEAR(AG885),MONTH(AG885),DAY(AG885))&gt;=$AF$2,(DATE(YEAR(AG885),MONTH(AG885),DAY(AG885))&lt;=$AG$2),INDEX(Projects!$A$1:$O$1000,MATCH(AF885,Projects!$A$1:$A$1000,0),MATCH("Groupe",Projects!$A$1:$O$1,0))=$A$2),1,0)))</f>
      </c>
      <c r="AI885" s="47" t="str">
        <f>IF(AH885&lt;&gt;0,SUM($AH$4:AH885),0)</f>
      </c>
      <c r="AJ885" s="1"/>
      <c r="AK885" s="17"/>
      <c r="AM885" t="str">
        <f>Potentials!A883</f>
      </c>
      <c r="AN885" s="1" t="str">
        <f>Potentials!L883</f>
      </c>
      <c r="AO885" s="47" t="str">
        <f>IF(INDEX(Potentials!$A$1:$O$1000,MATCH(R885,Potentials!$A$1:$A$1000,0),MATCH("Origine setup",Potentials!$A$1:$O$1,0))&lt;&gt;"",0,
IF($A$2="Tous",
IF(AND($AM$2=0,$AN$2=0,DATE(YEAR(AN885),MONTH(AN885),DAY(AN885))&gt;=$O$6,(DATE(YEAR(AN885),MONTH(AN885),DAY(AN885))&lt;=$O$3),INDEX(Potentials!$A$1:$O$10000,MATCH(AM885,Potentials!$A$1:$A$1000,0),MATCH("Statut",Potentials!$A$1:$O$1,0))="9 -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IF(AND($AM$2&lt;&gt;0,$AN$2&lt;&gt;0,DATE(YEAR(AN885),MONTH(AN885),DAY(AN885))&gt;=$AM$2,(DATE(YEAR(AN885),MONTH(AN885),DAY(AN885))&lt;=$AN$2),INDEX(Potentials!$A$1:$O$10000,MATCH(AM885,Potentials!$A$1:$A$1000,0),MATCH("Statut",Potentials!$A$1:$O$1,0))="9 - Perdu"),1,0)),
IF(AND($AM$2=0,$AN$2=0,DATE(YEAR(AN885),MONTH(AN885),DAY(AN885))&gt;=$O$6,(DATE(YEAR(AN885),MONTH(AN885),DAY(AN885))&lt;=$O$3),INDEX(Potentials!$A$1:$O$1000,MATCH(AM885,Potentials!$A$1:$A$1000,0),MATCH("Groupe",Potentials!$A$1:$O$1,0))=$A$2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,MATCH(AM885,Potentials!$A$1:$A$1000,0),MATCH("Groupe",Potentials!$A$1:$O$1,0))=$A$2,INDEX(Potentials!$A$1:$O$10000,MATCH(AM885,Potentials!$A$1:$A$1000,0),MATCH("Statut",Potentials!$A$1:$O$1,0))="9 - Perdu"),1,0))))</f>
      </c>
      <c r="AP885" s="47" t="str">
        <f>IF(AO885&lt;&gt;0,SUM($AO$4:AO885),0)</f>
      </c>
      <c r="AQ885" s="1"/>
      <c r="AR885" s="17"/>
      <c r="AT885" t="str">
        <f>IF(COUNTIF($AT$4:AT884,Potentials!B883)&gt;0,"",Potentials!B883)</f>
      </c>
      <c r="AU885" s="2" t="str">
        <f t="array" ref="AU885" aca="1" ca="1">IF($A$2="Tous",SUMPRODUCT((Potentials!$F$2:$F$2000)*(Potentials!$B$2:$B$2000=AT885)*(Potentials!$E$2:$E$2000&lt;&gt;"8 - Gagne")*(Potentials!$E$2:$E$2000&lt;&gt;"9 - Perdu")*(Potentials!$E$2:$E$2000&lt;&gt;"10 - Gele"))
+SUMPRODUCT((Potentials!$F$2:$F$2000=0)*(Potentials!$B$2:$B$2000=AT885)*(Potentials!$D$2:$D$2000)*(Potentials!$E$2:$E$2000&lt;&gt;"8 - Gagne")*(Potentials!$E$2:$E$2000&lt;&gt;"9 - Perdu")*(Potentials!$E$2:$E$2000&lt;&gt;"10 - Gele")),
SUMPRODUCT((Potentials!$F$2:$F$2000)*(Potentials!$B$2:$B$2000=AT885)*(Potentials!$E$2:$E$2000&lt;&gt;"8 - Gagne")*(Potentials!$E$2:$E$2000&lt;&gt;"9 - Perdu")*(Potentials!$E$2:$E$2000&lt;&gt;"10 - Gele")*(Potentials!$O$2:$O$2000=$A$2))
+SUMPRODUCT((Potentials!$F$2:$F$2000=0)*(Potentials!$B$2:$B$2000=AT885)*(Potentials!$D$2:$D$2000)*(Potentials!$E$2:$E$2000&lt;&gt;"8 - Gagne")*(Potentials!$E$2:$E$2000&lt;&gt;"9 - Perdu")*(Potentials!$E$2:$E$2000&lt;&gt;"10 - Gele")*(Potentials!$O$2:$O$2000=$A$2)))</f>
      </c>
      <c r="BA885" t="str">
        <f>Potentials!A883</f>
      </c>
      <c r="BB885" s="2" t="str">
        <f t="array" ref="BB885" aca="1" ca="1">IF($A$2="Tous",SUMPRODUCT((Potentials!$F$2:$F$2000)*(Potentials!$A$2:$A$2000=BA885)*(Potentials!$E$2:$E$2000&lt;&gt;"8 - Gagne")*(Potentials!$E$2:$E$2000&lt;&gt;"9 - Perdu")*(Potentials!$E$2:$E$2000&lt;&gt;"10 - Gele"))
+SUMPRODUCT((Potentials!$F$2:$F$2000=0)*(Potentials!$A$2:$A$2000=BA885)*(Potentials!$D$2:$D$2000)*(Potentials!$E$2:$E$2000&lt;&gt;"8 - Gagne")*(Potentials!$E$2:$E$2000&lt;&gt;"9 - Perdu")*(Potentials!$E$2:$E$2000&lt;&gt;"10 - Gele")),
SUMPRODUCT((Potentials!$F$2:$F$2000)*(Potentials!$A$2:$A$2000=BA885)*(Potentials!$E$2:$E$2000&lt;&gt;"8 - Gagne")*(Potentials!$E$2:$E$2000&lt;&gt;"9 - Perdu")*(Potentials!$E$2:$E$2000&lt;&gt;"10 - Gele")*(Potentials!$O$2:$O$2000=$A$2))
+SUMPRODUCT((Potentials!$F$2:$F$2000=0)*(Potentials!$A$2:$A$2000=BA885)*(Potentials!$D$2:$D$2000)*(Potentials!$E$2:$E$2000&lt;&gt;"8 - Gagne")*(Potentials!$E$2:$E$2000&lt;&gt;"9 - Perdu")*(Potentials!$E$2:$E$2000&lt;&gt;"10 - Gele")*(Potentials!$O$2:$O$2000=$A$2)))</f>
      </c>
    </row>
    <row r="886" spans="1:113">
      <c r="R886" t="str">
        <f>Potentials!A884</f>
      </c>
      <c r="S886" s="1" t="str">
        <f>Potentials!M884</f>
      </c>
      <c r="T886" s="47" t="str">
        <f>IF(INDEX(Potentials!$A$1:$O$1000,MATCH(R886,Potentials!$A$1:$A$1000,0),MATCH("Origine setup",Potentials!$A$1:$O$1,0))&lt;&gt;"",0,
IF($A$2="Tous",
IF(AND($R$2=0,$S$2=0,DATE(YEAR(S886),MONTH(S886),DAY(S886))&gt;=$O$6,(DATE(YEAR(S886),MONTH(S886),DAY(S886))&lt;=$O$3),LEFT(R886,3)="PRA"),1,
IF(AND($R$2&lt;&gt;0,$S$2&lt;&gt;0,DATE(YEAR(S886),MONTH(S886),DAY(S886))&gt;=$R$2,(DATE(YEAR(S886),MONTH(S886),DAY(S886))&lt;=$S$2),LEFT(R886,3)="PRA"),1,0)),
IF(AND($R$2=0,$S$2=0,DATE(YEAR(S886),MONTH(S886),DAY(S886))&gt;=$O$6,(DATE(YEAR(S886),MONTH(S886),DAY(S886))&lt;=$O$3),INDEX(Potentials!$A$1:$O$1000,MATCH(R886,Potentials!$A$1:$A$1000,0),MATCH("Groupe",Potentials!$A$1:$O$1,0))=$A$2,LEFT(R886,3)="PRA"),1,
IF(AND($R$2&lt;&gt;0,$S$2&lt;&gt;0,DATE(YEAR(S886),MONTH(S886),DAY(S886))&gt;=$R$2,(DATE(YEAR(S886),MONTH(S886),DAY(S886))&lt;=$S$2),INDEX(Potentials!$A$1:$O$1000,MATCH(R886,Potentials!$A$1:$A$1000,0),MATCH("Groupe",Potentials!$A$1:$O$1,0))=$A$2,LEFT(R886,3)="PRA"),1,0))))</f>
      </c>
      <c r="U886" s="47" t="str">
        <f>IF(T886&lt;&gt;0,SUM($T$4:T886),0)</f>
      </c>
      <c r="V886" s="1"/>
      <c r="W886" s="17"/>
      <c r="Y886" t="str">
        <f>Projects!A884</f>
      </c>
      <c r="Z886" s="1" t="str">
        <f>Projects!I884</f>
      </c>
      <c r="AA886" s="47" t="str">
        <f>IF($A$2="Tous",
IF(AND($Y$2=0,$Z$2=0,DATE(YEAR(Z886),MONTH(Z886),DAY(Z886))&gt;=$O$6,(DATE(YEAR(Z886),MONTH(Z886),DAY(Z886))&lt;=$O$3)),1,
IF(AND($Y$2&lt;&gt;0,$Z$2&lt;&gt;0,DATE(YEAR(Z886),MONTH(Z886),DAY(Z886))&gt;=$Y$2,(DATE(YEAR(Z886),MONTH(Z886),DAY(Z886))&lt;=$Z$2)),1,0)),
IF(AND($Y$2=0,$Z$2=0,DATE(YEAR(Z886),MONTH(Z886),DAY(Z886))&gt;=$O$6,(DATE(YEAR(Z886),MONTH(Z886),DAY(Z886))&lt;=$O$3),INDEX(Projects!$A$1:$O$1000,MATCH(Y886,Projects!$A$1:$A$1000,0),MATCH("Groupe",Projects!$A$1:$O$1,0))=$A$2),1,
IF(AND($Y$2&lt;&gt;0,$Z$2&lt;&gt;0,DATE(YEAR(Z886),MONTH(Z886),DAY(Z886))&gt;=$Y$2,(DATE(YEAR(Z886),MONTH(Z886),DAY(Z886))&lt;=$Z$2),INDEX(Projects!$A$1:$O$1000,MATCH(Y886,Projects!$A$1:$A$1000,0),MATCH("Groupe",Projects!$A$1:$O$1,0))=$A$2),1,0)))</f>
      </c>
      <c r="AB886" s="47" t="str">
        <f>IF(AA886&lt;&gt;0,SUM($AA$4:AA886),0)</f>
      </c>
      <c r="AC886" s="1"/>
      <c r="AD886" s="17"/>
      <c r="AF886" t="str">
        <f>Projects!A884</f>
      </c>
      <c r="AG886" s="1" t="str">
        <f>Projects!D884</f>
      </c>
      <c r="AH886" s="47" t="str">
        <f>IF($A$2="Tous",
IF(AND($AF$2=0,$AG$2=0,DATE(YEAR(AG886),MONTH(AG886),DAY(AG886))&gt;=$O$6,(DATE(YEAR(AG886),MONTH(AG886),DAY(AG886))&lt;=$O$3)),1,
IF(AND($AF$2&lt;&gt;0,$AG$2&lt;&gt;0,DATE(YEAR(AG886),MONTH(AG886),DAY(AG886))&gt;=$AF$2,(DATE(YEAR(AG886),MONTH(AG886),DAY(AG886))&lt;=$AG$2)),1,0)),
IF(AND($AF$2=0,$AG$2=0,DATE(YEAR(AG886),MONTH(AG886),DAY(AG886))&gt;=$O$6,(DATE(YEAR(AG886),MONTH(AG886),DAY(AG886))&lt;=$O$3),INDEX(Projects!$A$1:$O$1000,MATCH(AF886,Projects!$A$1:$A$1000,0),MATCH("Groupe",Projects!$A$1:$O$1,0))=$A$2),1,
IF(AND($AF$2&lt;&gt;0,$AG$2&lt;&gt;0,DATE(YEAR(AG886),MONTH(AG886),DAY(AG886))&gt;=$AF$2,(DATE(YEAR(AG886),MONTH(AG886),DAY(AG886))&lt;=$AG$2),INDEX(Projects!$A$1:$O$1000,MATCH(AF886,Projects!$A$1:$A$1000,0),MATCH("Groupe",Projects!$A$1:$O$1,0))=$A$2),1,0)))</f>
      </c>
      <c r="AI886" s="47" t="str">
        <f>IF(AH886&lt;&gt;0,SUM($AH$4:AH886),0)</f>
      </c>
      <c r="AJ886" s="1"/>
      <c r="AK886" s="17"/>
      <c r="AM886" t="str">
        <f>Potentials!A884</f>
      </c>
      <c r="AN886" s="1" t="str">
        <f>Potentials!L884</f>
      </c>
      <c r="AO886" s="47" t="str">
        <f>IF(INDEX(Potentials!$A$1:$O$1000,MATCH(R886,Potentials!$A$1:$A$1000,0),MATCH("Origine setup",Potentials!$A$1:$O$1,0))&lt;&gt;"",0,
IF($A$2="Tous",
IF(AND($AM$2=0,$AN$2=0,DATE(YEAR(AN886),MONTH(AN886),DAY(AN886))&gt;=$O$6,(DATE(YEAR(AN886),MONTH(AN886),DAY(AN886))&lt;=$O$3),INDEX(Potentials!$A$1:$O$10000,MATCH(AM886,Potentials!$A$1:$A$1000,0),MATCH("Statut",Potentials!$A$1:$O$1,0))="9 -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IF(AND($AM$2&lt;&gt;0,$AN$2&lt;&gt;0,DATE(YEAR(AN886),MONTH(AN886),DAY(AN886))&gt;=$AM$2,(DATE(YEAR(AN886),MONTH(AN886),DAY(AN886))&lt;=$AN$2),INDEX(Potentials!$A$1:$O$10000,MATCH(AM886,Potentials!$A$1:$A$1000,0),MATCH("Statut",Potentials!$A$1:$O$1,0))="9 - Perdu"),1,0)),
IF(AND($AM$2=0,$AN$2=0,DATE(YEAR(AN886),MONTH(AN886),DAY(AN886))&gt;=$O$6,(DATE(YEAR(AN886),MONTH(AN886),DAY(AN886))&lt;=$O$3),INDEX(Potentials!$A$1:$O$1000,MATCH(AM886,Potentials!$A$1:$A$1000,0),MATCH("Groupe",Potentials!$A$1:$O$1,0))=$A$2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,MATCH(AM886,Potentials!$A$1:$A$1000,0),MATCH("Groupe",Potentials!$A$1:$O$1,0))=$A$2,INDEX(Potentials!$A$1:$O$10000,MATCH(AM886,Potentials!$A$1:$A$1000,0),MATCH("Statut",Potentials!$A$1:$O$1,0))="9 - Perdu"),1,0))))</f>
      </c>
      <c r="AP886" s="47" t="str">
        <f>IF(AO886&lt;&gt;0,SUM($AO$4:AO886),0)</f>
      </c>
      <c r="AQ886" s="1"/>
      <c r="AR886" s="17"/>
      <c r="AT886" t="str">
        <f>IF(COUNTIF($AT$4:AT885,Potentials!B884)&gt;0,"",Potentials!B884)</f>
      </c>
      <c r="AU886" s="2" t="str">
        <f t="array" ref="AU886" aca="1" ca="1">IF($A$2="Tous",SUMPRODUCT((Potentials!$F$2:$F$2000)*(Potentials!$B$2:$B$2000=AT886)*(Potentials!$E$2:$E$2000&lt;&gt;"8 - Gagne")*(Potentials!$E$2:$E$2000&lt;&gt;"9 - Perdu")*(Potentials!$E$2:$E$2000&lt;&gt;"10 - Gele"))
+SUMPRODUCT((Potentials!$F$2:$F$2000=0)*(Potentials!$B$2:$B$2000=AT886)*(Potentials!$D$2:$D$2000)*(Potentials!$E$2:$E$2000&lt;&gt;"8 - Gagne")*(Potentials!$E$2:$E$2000&lt;&gt;"9 - Perdu")*(Potentials!$E$2:$E$2000&lt;&gt;"10 - Gele")),
SUMPRODUCT((Potentials!$F$2:$F$2000)*(Potentials!$B$2:$B$2000=AT886)*(Potentials!$E$2:$E$2000&lt;&gt;"8 - Gagne")*(Potentials!$E$2:$E$2000&lt;&gt;"9 - Perdu")*(Potentials!$E$2:$E$2000&lt;&gt;"10 - Gele")*(Potentials!$O$2:$O$2000=$A$2))
+SUMPRODUCT((Potentials!$F$2:$F$2000=0)*(Potentials!$B$2:$B$2000=AT886)*(Potentials!$D$2:$D$2000)*(Potentials!$E$2:$E$2000&lt;&gt;"8 - Gagne")*(Potentials!$E$2:$E$2000&lt;&gt;"9 - Perdu")*(Potentials!$E$2:$E$2000&lt;&gt;"10 - Gele")*(Potentials!$O$2:$O$2000=$A$2)))</f>
      </c>
      <c r="BA886" t="str">
        <f>Potentials!A884</f>
      </c>
      <c r="BB886" s="2" t="str">
        <f t="array" ref="BB886" aca="1" ca="1">IF($A$2="Tous",SUMPRODUCT((Potentials!$F$2:$F$2000)*(Potentials!$A$2:$A$2000=BA886)*(Potentials!$E$2:$E$2000&lt;&gt;"8 - Gagne")*(Potentials!$E$2:$E$2000&lt;&gt;"9 - Perdu")*(Potentials!$E$2:$E$2000&lt;&gt;"10 - Gele"))
+SUMPRODUCT((Potentials!$F$2:$F$2000=0)*(Potentials!$A$2:$A$2000=BA886)*(Potentials!$D$2:$D$2000)*(Potentials!$E$2:$E$2000&lt;&gt;"8 - Gagne")*(Potentials!$E$2:$E$2000&lt;&gt;"9 - Perdu")*(Potentials!$E$2:$E$2000&lt;&gt;"10 - Gele")),
SUMPRODUCT((Potentials!$F$2:$F$2000)*(Potentials!$A$2:$A$2000=BA886)*(Potentials!$E$2:$E$2000&lt;&gt;"8 - Gagne")*(Potentials!$E$2:$E$2000&lt;&gt;"9 - Perdu")*(Potentials!$E$2:$E$2000&lt;&gt;"10 - Gele")*(Potentials!$O$2:$O$2000=$A$2))
+SUMPRODUCT((Potentials!$F$2:$F$2000=0)*(Potentials!$A$2:$A$2000=BA886)*(Potentials!$D$2:$D$2000)*(Potentials!$E$2:$E$2000&lt;&gt;"8 - Gagne")*(Potentials!$E$2:$E$2000&lt;&gt;"9 - Perdu")*(Potentials!$E$2:$E$2000&lt;&gt;"10 - Gele")*(Potentials!$O$2:$O$2000=$A$2)))</f>
      </c>
    </row>
    <row r="887" spans="1:113">
      <c r="R887" t="str">
        <f>Potentials!A885</f>
      </c>
      <c r="S887" s="1" t="str">
        <f>Potentials!M885</f>
      </c>
      <c r="T887" s="47" t="str">
        <f>IF(INDEX(Potentials!$A$1:$O$1000,MATCH(R887,Potentials!$A$1:$A$1000,0),MATCH("Origine setup",Potentials!$A$1:$O$1,0))&lt;&gt;"",0,
IF($A$2="Tous",
IF(AND($R$2=0,$S$2=0,DATE(YEAR(S887),MONTH(S887),DAY(S887))&gt;=$O$6,(DATE(YEAR(S887),MONTH(S887),DAY(S887))&lt;=$O$3),LEFT(R887,3)="PRA"),1,
IF(AND($R$2&lt;&gt;0,$S$2&lt;&gt;0,DATE(YEAR(S887),MONTH(S887),DAY(S887))&gt;=$R$2,(DATE(YEAR(S887),MONTH(S887),DAY(S887))&lt;=$S$2),LEFT(R887,3)="PRA"),1,0)),
IF(AND($R$2=0,$S$2=0,DATE(YEAR(S887),MONTH(S887),DAY(S887))&gt;=$O$6,(DATE(YEAR(S887),MONTH(S887),DAY(S887))&lt;=$O$3),INDEX(Potentials!$A$1:$O$1000,MATCH(R887,Potentials!$A$1:$A$1000,0),MATCH("Groupe",Potentials!$A$1:$O$1,0))=$A$2,LEFT(R887,3)="PRA"),1,
IF(AND($R$2&lt;&gt;0,$S$2&lt;&gt;0,DATE(YEAR(S887),MONTH(S887),DAY(S887))&gt;=$R$2,(DATE(YEAR(S887),MONTH(S887),DAY(S887))&lt;=$S$2),INDEX(Potentials!$A$1:$O$1000,MATCH(R887,Potentials!$A$1:$A$1000,0),MATCH("Groupe",Potentials!$A$1:$O$1,0))=$A$2,LEFT(R887,3)="PRA"),1,0))))</f>
      </c>
      <c r="U887" s="47" t="str">
        <f>IF(T887&lt;&gt;0,SUM($T$4:T887),0)</f>
      </c>
      <c r="V887" s="1"/>
      <c r="W887" s="17"/>
      <c r="Y887" t="str">
        <f>Projects!A885</f>
      </c>
      <c r="Z887" s="1" t="str">
        <f>Projects!I885</f>
      </c>
      <c r="AA887" s="47" t="str">
        <f>IF($A$2="Tous",
IF(AND($Y$2=0,$Z$2=0,DATE(YEAR(Z887),MONTH(Z887),DAY(Z887))&gt;=$O$6,(DATE(YEAR(Z887),MONTH(Z887),DAY(Z887))&lt;=$O$3)),1,
IF(AND($Y$2&lt;&gt;0,$Z$2&lt;&gt;0,DATE(YEAR(Z887),MONTH(Z887),DAY(Z887))&gt;=$Y$2,(DATE(YEAR(Z887),MONTH(Z887),DAY(Z887))&lt;=$Z$2)),1,0)),
IF(AND($Y$2=0,$Z$2=0,DATE(YEAR(Z887),MONTH(Z887),DAY(Z887))&gt;=$O$6,(DATE(YEAR(Z887),MONTH(Z887),DAY(Z887))&lt;=$O$3),INDEX(Projects!$A$1:$O$1000,MATCH(Y887,Projects!$A$1:$A$1000,0),MATCH("Groupe",Projects!$A$1:$O$1,0))=$A$2),1,
IF(AND($Y$2&lt;&gt;0,$Z$2&lt;&gt;0,DATE(YEAR(Z887),MONTH(Z887),DAY(Z887))&gt;=$Y$2,(DATE(YEAR(Z887),MONTH(Z887),DAY(Z887))&lt;=$Z$2),INDEX(Projects!$A$1:$O$1000,MATCH(Y887,Projects!$A$1:$A$1000,0),MATCH("Groupe",Projects!$A$1:$O$1,0))=$A$2),1,0)))</f>
      </c>
      <c r="AB887" s="47" t="str">
        <f>IF(AA887&lt;&gt;0,SUM($AA$4:AA887),0)</f>
      </c>
      <c r="AC887" s="1"/>
      <c r="AD887" s="17"/>
      <c r="AF887" t="str">
        <f>Projects!A885</f>
      </c>
      <c r="AG887" s="1" t="str">
        <f>Projects!D885</f>
      </c>
      <c r="AH887" s="47" t="str">
        <f>IF($A$2="Tous",
IF(AND($AF$2=0,$AG$2=0,DATE(YEAR(AG887),MONTH(AG887),DAY(AG887))&gt;=$O$6,(DATE(YEAR(AG887),MONTH(AG887),DAY(AG887))&lt;=$O$3)),1,
IF(AND($AF$2&lt;&gt;0,$AG$2&lt;&gt;0,DATE(YEAR(AG887),MONTH(AG887),DAY(AG887))&gt;=$AF$2,(DATE(YEAR(AG887),MONTH(AG887),DAY(AG887))&lt;=$AG$2)),1,0)),
IF(AND($AF$2=0,$AG$2=0,DATE(YEAR(AG887),MONTH(AG887),DAY(AG887))&gt;=$O$6,(DATE(YEAR(AG887),MONTH(AG887),DAY(AG887))&lt;=$O$3),INDEX(Projects!$A$1:$O$1000,MATCH(AF887,Projects!$A$1:$A$1000,0),MATCH("Groupe",Projects!$A$1:$O$1,0))=$A$2),1,
IF(AND($AF$2&lt;&gt;0,$AG$2&lt;&gt;0,DATE(YEAR(AG887),MONTH(AG887),DAY(AG887))&gt;=$AF$2,(DATE(YEAR(AG887),MONTH(AG887),DAY(AG887))&lt;=$AG$2),INDEX(Projects!$A$1:$O$1000,MATCH(AF887,Projects!$A$1:$A$1000,0),MATCH("Groupe",Projects!$A$1:$O$1,0))=$A$2),1,0)))</f>
      </c>
      <c r="AI887" s="47" t="str">
        <f>IF(AH887&lt;&gt;0,SUM($AH$4:AH887),0)</f>
      </c>
      <c r="AJ887" s="1"/>
      <c r="AK887" s="17"/>
      <c r="AM887" t="str">
        <f>Potentials!A885</f>
      </c>
      <c r="AN887" s="1" t="str">
        <f>Potentials!L885</f>
      </c>
      <c r="AO887" s="47" t="str">
        <f>IF(INDEX(Potentials!$A$1:$O$1000,MATCH(R887,Potentials!$A$1:$A$1000,0),MATCH("Origine setup",Potentials!$A$1:$O$1,0))&lt;&gt;"",0,
IF($A$2="Tous",
IF(AND($AM$2=0,$AN$2=0,DATE(YEAR(AN887),MONTH(AN887),DAY(AN887))&gt;=$O$6,(DATE(YEAR(AN887),MONTH(AN887),DAY(AN887))&lt;=$O$3),INDEX(Potentials!$A$1:$O$10000,MATCH(AM887,Potentials!$A$1:$A$1000,0),MATCH("Statut",Potentials!$A$1:$O$1,0))="9 -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IF(AND($AM$2&lt;&gt;0,$AN$2&lt;&gt;0,DATE(YEAR(AN887),MONTH(AN887),DAY(AN887))&gt;=$AM$2,(DATE(YEAR(AN887),MONTH(AN887),DAY(AN887))&lt;=$AN$2),INDEX(Potentials!$A$1:$O$10000,MATCH(AM887,Potentials!$A$1:$A$1000,0),MATCH("Statut",Potentials!$A$1:$O$1,0))="9 - Perdu"),1,0)),
IF(AND($AM$2=0,$AN$2=0,DATE(YEAR(AN887),MONTH(AN887),DAY(AN887))&gt;=$O$6,(DATE(YEAR(AN887),MONTH(AN887),DAY(AN887))&lt;=$O$3),INDEX(Potentials!$A$1:$O$1000,MATCH(AM887,Potentials!$A$1:$A$1000,0),MATCH("Groupe",Potentials!$A$1:$O$1,0))=$A$2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,MATCH(AM887,Potentials!$A$1:$A$1000,0),MATCH("Groupe",Potentials!$A$1:$O$1,0))=$A$2,INDEX(Potentials!$A$1:$O$10000,MATCH(AM887,Potentials!$A$1:$A$1000,0),MATCH("Statut",Potentials!$A$1:$O$1,0))="9 - Perdu"),1,0))))</f>
      </c>
      <c r="AP887" s="47" t="str">
        <f>IF(AO887&lt;&gt;0,SUM($AO$4:AO887),0)</f>
      </c>
      <c r="AQ887" s="1"/>
      <c r="AR887" s="17"/>
      <c r="AT887" t="str">
        <f>IF(COUNTIF($AT$4:AT886,Potentials!B885)&gt;0,"",Potentials!B885)</f>
      </c>
      <c r="AU887" s="2" t="str">
        <f t="array" ref="AU887" aca="1" ca="1">IF($A$2="Tous",SUMPRODUCT((Potentials!$F$2:$F$2000)*(Potentials!$B$2:$B$2000=AT887)*(Potentials!$E$2:$E$2000&lt;&gt;"8 - Gagne")*(Potentials!$E$2:$E$2000&lt;&gt;"9 - Perdu")*(Potentials!$E$2:$E$2000&lt;&gt;"10 - Gele"))
+SUMPRODUCT((Potentials!$F$2:$F$2000=0)*(Potentials!$B$2:$B$2000=AT887)*(Potentials!$D$2:$D$2000)*(Potentials!$E$2:$E$2000&lt;&gt;"8 - Gagne")*(Potentials!$E$2:$E$2000&lt;&gt;"9 - Perdu")*(Potentials!$E$2:$E$2000&lt;&gt;"10 - Gele")),
SUMPRODUCT((Potentials!$F$2:$F$2000)*(Potentials!$B$2:$B$2000=AT887)*(Potentials!$E$2:$E$2000&lt;&gt;"8 - Gagne")*(Potentials!$E$2:$E$2000&lt;&gt;"9 - Perdu")*(Potentials!$E$2:$E$2000&lt;&gt;"10 - Gele")*(Potentials!$O$2:$O$2000=$A$2))
+SUMPRODUCT((Potentials!$F$2:$F$2000=0)*(Potentials!$B$2:$B$2000=AT887)*(Potentials!$D$2:$D$2000)*(Potentials!$E$2:$E$2000&lt;&gt;"8 - Gagne")*(Potentials!$E$2:$E$2000&lt;&gt;"9 - Perdu")*(Potentials!$E$2:$E$2000&lt;&gt;"10 - Gele")*(Potentials!$O$2:$O$2000=$A$2)))</f>
      </c>
      <c r="BA887" t="str">
        <f>Potentials!A885</f>
      </c>
      <c r="BB887" s="2" t="str">
        <f t="array" ref="BB887" aca="1" ca="1">IF($A$2="Tous",SUMPRODUCT((Potentials!$F$2:$F$2000)*(Potentials!$A$2:$A$2000=BA887)*(Potentials!$E$2:$E$2000&lt;&gt;"8 - Gagne")*(Potentials!$E$2:$E$2000&lt;&gt;"9 - Perdu")*(Potentials!$E$2:$E$2000&lt;&gt;"10 - Gele"))
+SUMPRODUCT((Potentials!$F$2:$F$2000=0)*(Potentials!$A$2:$A$2000=BA887)*(Potentials!$D$2:$D$2000)*(Potentials!$E$2:$E$2000&lt;&gt;"8 - Gagne")*(Potentials!$E$2:$E$2000&lt;&gt;"9 - Perdu")*(Potentials!$E$2:$E$2000&lt;&gt;"10 - Gele")),
SUMPRODUCT((Potentials!$F$2:$F$2000)*(Potentials!$A$2:$A$2000=BA887)*(Potentials!$E$2:$E$2000&lt;&gt;"8 - Gagne")*(Potentials!$E$2:$E$2000&lt;&gt;"9 - Perdu")*(Potentials!$E$2:$E$2000&lt;&gt;"10 - Gele")*(Potentials!$O$2:$O$2000=$A$2))
+SUMPRODUCT((Potentials!$F$2:$F$2000=0)*(Potentials!$A$2:$A$2000=BA887)*(Potentials!$D$2:$D$2000)*(Potentials!$E$2:$E$2000&lt;&gt;"8 - Gagne")*(Potentials!$E$2:$E$2000&lt;&gt;"9 - Perdu")*(Potentials!$E$2:$E$2000&lt;&gt;"10 - Gele")*(Potentials!$O$2:$O$2000=$A$2)))</f>
      </c>
    </row>
    <row r="888" spans="1:113">
      <c r="R888" t="str">
        <f>Potentials!A886</f>
      </c>
      <c r="S888" s="1" t="str">
        <f>Potentials!M886</f>
      </c>
      <c r="T888" s="47" t="str">
        <f>IF(INDEX(Potentials!$A$1:$O$1000,MATCH(R888,Potentials!$A$1:$A$1000,0),MATCH("Origine setup",Potentials!$A$1:$O$1,0))&lt;&gt;"",0,
IF($A$2="Tous",
IF(AND($R$2=0,$S$2=0,DATE(YEAR(S888),MONTH(S888),DAY(S888))&gt;=$O$6,(DATE(YEAR(S888),MONTH(S888),DAY(S888))&lt;=$O$3),LEFT(R888,3)="PRA"),1,
IF(AND($R$2&lt;&gt;0,$S$2&lt;&gt;0,DATE(YEAR(S888),MONTH(S888),DAY(S888))&gt;=$R$2,(DATE(YEAR(S888),MONTH(S888),DAY(S888))&lt;=$S$2),LEFT(R888,3)="PRA"),1,0)),
IF(AND($R$2=0,$S$2=0,DATE(YEAR(S888),MONTH(S888),DAY(S888))&gt;=$O$6,(DATE(YEAR(S888),MONTH(S888),DAY(S888))&lt;=$O$3),INDEX(Potentials!$A$1:$O$1000,MATCH(R888,Potentials!$A$1:$A$1000,0),MATCH("Groupe",Potentials!$A$1:$O$1,0))=$A$2,LEFT(R888,3)="PRA"),1,
IF(AND($R$2&lt;&gt;0,$S$2&lt;&gt;0,DATE(YEAR(S888),MONTH(S888),DAY(S888))&gt;=$R$2,(DATE(YEAR(S888),MONTH(S888),DAY(S888))&lt;=$S$2),INDEX(Potentials!$A$1:$O$1000,MATCH(R888,Potentials!$A$1:$A$1000,0),MATCH("Groupe",Potentials!$A$1:$O$1,0))=$A$2,LEFT(R888,3)="PRA"),1,0))))</f>
      </c>
      <c r="U888" s="47" t="str">
        <f>IF(T888&lt;&gt;0,SUM($T$4:T888),0)</f>
      </c>
      <c r="V888" s="1"/>
      <c r="W888" s="17"/>
      <c r="Y888" t="str">
        <f>Projects!A886</f>
      </c>
      <c r="Z888" s="1" t="str">
        <f>Projects!I886</f>
      </c>
      <c r="AA888" s="47" t="str">
        <f>IF($A$2="Tous",
IF(AND($Y$2=0,$Z$2=0,DATE(YEAR(Z888),MONTH(Z888),DAY(Z888))&gt;=$O$6,(DATE(YEAR(Z888),MONTH(Z888),DAY(Z888))&lt;=$O$3)),1,
IF(AND($Y$2&lt;&gt;0,$Z$2&lt;&gt;0,DATE(YEAR(Z888),MONTH(Z888),DAY(Z888))&gt;=$Y$2,(DATE(YEAR(Z888),MONTH(Z888),DAY(Z888))&lt;=$Z$2)),1,0)),
IF(AND($Y$2=0,$Z$2=0,DATE(YEAR(Z888),MONTH(Z888),DAY(Z888))&gt;=$O$6,(DATE(YEAR(Z888),MONTH(Z888),DAY(Z888))&lt;=$O$3),INDEX(Projects!$A$1:$O$1000,MATCH(Y888,Projects!$A$1:$A$1000,0),MATCH("Groupe",Projects!$A$1:$O$1,0))=$A$2),1,
IF(AND($Y$2&lt;&gt;0,$Z$2&lt;&gt;0,DATE(YEAR(Z888),MONTH(Z888),DAY(Z888))&gt;=$Y$2,(DATE(YEAR(Z888),MONTH(Z888),DAY(Z888))&lt;=$Z$2),INDEX(Projects!$A$1:$O$1000,MATCH(Y888,Projects!$A$1:$A$1000,0),MATCH("Groupe",Projects!$A$1:$O$1,0))=$A$2),1,0)))</f>
      </c>
      <c r="AB888" s="47" t="str">
        <f>IF(AA888&lt;&gt;0,SUM($AA$4:AA888),0)</f>
      </c>
      <c r="AC888" s="1"/>
      <c r="AD888" s="17"/>
      <c r="AF888" t="str">
        <f>Projects!A886</f>
      </c>
      <c r="AG888" s="1" t="str">
        <f>Projects!D886</f>
      </c>
      <c r="AH888" s="47" t="str">
        <f>IF($A$2="Tous",
IF(AND($AF$2=0,$AG$2=0,DATE(YEAR(AG888),MONTH(AG888),DAY(AG888))&gt;=$O$6,(DATE(YEAR(AG888),MONTH(AG888),DAY(AG888))&lt;=$O$3)),1,
IF(AND($AF$2&lt;&gt;0,$AG$2&lt;&gt;0,DATE(YEAR(AG888),MONTH(AG888),DAY(AG888))&gt;=$AF$2,(DATE(YEAR(AG888),MONTH(AG888),DAY(AG888))&lt;=$AG$2)),1,0)),
IF(AND($AF$2=0,$AG$2=0,DATE(YEAR(AG888),MONTH(AG888),DAY(AG888))&gt;=$O$6,(DATE(YEAR(AG888),MONTH(AG888),DAY(AG888))&lt;=$O$3),INDEX(Projects!$A$1:$O$1000,MATCH(AF888,Projects!$A$1:$A$1000,0),MATCH("Groupe",Projects!$A$1:$O$1,0))=$A$2),1,
IF(AND($AF$2&lt;&gt;0,$AG$2&lt;&gt;0,DATE(YEAR(AG888),MONTH(AG888),DAY(AG888))&gt;=$AF$2,(DATE(YEAR(AG888),MONTH(AG888),DAY(AG888))&lt;=$AG$2),INDEX(Projects!$A$1:$O$1000,MATCH(AF888,Projects!$A$1:$A$1000,0),MATCH("Groupe",Projects!$A$1:$O$1,0))=$A$2),1,0)))</f>
      </c>
      <c r="AI888" s="47" t="str">
        <f>IF(AH888&lt;&gt;0,SUM($AH$4:AH888),0)</f>
      </c>
      <c r="AJ888" s="1"/>
      <c r="AK888" s="17"/>
      <c r="AM888" t="str">
        <f>Potentials!A886</f>
      </c>
      <c r="AN888" s="1" t="str">
        <f>Potentials!L886</f>
      </c>
      <c r="AO888" s="47" t="str">
        <f>IF(INDEX(Potentials!$A$1:$O$1000,MATCH(R888,Potentials!$A$1:$A$1000,0),MATCH("Origine setup",Potentials!$A$1:$O$1,0))&lt;&gt;"",0,
IF($A$2="Tous",
IF(AND($AM$2=0,$AN$2=0,DATE(YEAR(AN888),MONTH(AN888),DAY(AN888))&gt;=$O$6,(DATE(YEAR(AN888),MONTH(AN888),DAY(AN888))&lt;=$O$3),INDEX(Potentials!$A$1:$O$10000,MATCH(AM888,Potentials!$A$1:$A$1000,0),MATCH("Statut",Potentials!$A$1:$O$1,0))="9 -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IF(AND($AM$2&lt;&gt;0,$AN$2&lt;&gt;0,DATE(YEAR(AN888),MONTH(AN888),DAY(AN888))&gt;=$AM$2,(DATE(YEAR(AN888),MONTH(AN888),DAY(AN888))&lt;=$AN$2),INDEX(Potentials!$A$1:$O$10000,MATCH(AM888,Potentials!$A$1:$A$1000,0),MATCH("Statut",Potentials!$A$1:$O$1,0))="9 - Perdu"),1,0)),
IF(AND($AM$2=0,$AN$2=0,DATE(YEAR(AN888),MONTH(AN888),DAY(AN888))&gt;=$O$6,(DATE(YEAR(AN888),MONTH(AN888),DAY(AN888))&lt;=$O$3),INDEX(Potentials!$A$1:$O$1000,MATCH(AM888,Potentials!$A$1:$A$1000,0),MATCH("Groupe",Potentials!$A$1:$O$1,0))=$A$2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,MATCH(AM888,Potentials!$A$1:$A$1000,0),MATCH("Groupe",Potentials!$A$1:$O$1,0))=$A$2,INDEX(Potentials!$A$1:$O$10000,MATCH(AM888,Potentials!$A$1:$A$1000,0),MATCH("Statut",Potentials!$A$1:$O$1,0))="9 - Perdu"),1,0))))</f>
      </c>
      <c r="AP888" s="47" t="str">
        <f>IF(AO888&lt;&gt;0,SUM($AO$4:AO888),0)</f>
      </c>
      <c r="AQ888" s="1"/>
      <c r="AR888" s="17"/>
      <c r="AT888" t="str">
        <f>IF(COUNTIF($AT$4:AT887,Potentials!B886)&gt;0,"",Potentials!B886)</f>
      </c>
      <c r="AU888" s="2" t="str">
        <f t="array" ref="AU888" aca="1" ca="1">IF($A$2="Tous",SUMPRODUCT((Potentials!$F$2:$F$2000)*(Potentials!$B$2:$B$2000=AT888)*(Potentials!$E$2:$E$2000&lt;&gt;"8 - Gagne")*(Potentials!$E$2:$E$2000&lt;&gt;"9 - Perdu")*(Potentials!$E$2:$E$2000&lt;&gt;"10 - Gele"))
+SUMPRODUCT((Potentials!$F$2:$F$2000=0)*(Potentials!$B$2:$B$2000=AT888)*(Potentials!$D$2:$D$2000)*(Potentials!$E$2:$E$2000&lt;&gt;"8 - Gagne")*(Potentials!$E$2:$E$2000&lt;&gt;"9 - Perdu")*(Potentials!$E$2:$E$2000&lt;&gt;"10 - Gele")),
SUMPRODUCT((Potentials!$F$2:$F$2000)*(Potentials!$B$2:$B$2000=AT888)*(Potentials!$E$2:$E$2000&lt;&gt;"8 - Gagne")*(Potentials!$E$2:$E$2000&lt;&gt;"9 - Perdu")*(Potentials!$E$2:$E$2000&lt;&gt;"10 - Gele")*(Potentials!$O$2:$O$2000=$A$2))
+SUMPRODUCT((Potentials!$F$2:$F$2000=0)*(Potentials!$B$2:$B$2000=AT888)*(Potentials!$D$2:$D$2000)*(Potentials!$E$2:$E$2000&lt;&gt;"8 - Gagne")*(Potentials!$E$2:$E$2000&lt;&gt;"9 - Perdu")*(Potentials!$E$2:$E$2000&lt;&gt;"10 - Gele")*(Potentials!$O$2:$O$2000=$A$2)))</f>
      </c>
      <c r="BA888" t="str">
        <f>Potentials!A886</f>
      </c>
      <c r="BB888" s="2" t="str">
        <f t="array" ref="BB888" aca="1" ca="1">IF($A$2="Tous",SUMPRODUCT((Potentials!$F$2:$F$2000)*(Potentials!$A$2:$A$2000=BA888)*(Potentials!$E$2:$E$2000&lt;&gt;"8 - Gagne")*(Potentials!$E$2:$E$2000&lt;&gt;"9 - Perdu")*(Potentials!$E$2:$E$2000&lt;&gt;"10 - Gele"))
+SUMPRODUCT((Potentials!$F$2:$F$2000=0)*(Potentials!$A$2:$A$2000=BA888)*(Potentials!$D$2:$D$2000)*(Potentials!$E$2:$E$2000&lt;&gt;"8 - Gagne")*(Potentials!$E$2:$E$2000&lt;&gt;"9 - Perdu")*(Potentials!$E$2:$E$2000&lt;&gt;"10 - Gele")),
SUMPRODUCT((Potentials!$F$2:$F$2000)*(Potentials!$A$2:$A$2000=BA888)*(Potentials!$E$2:$E$2000&lt;&gt;"8 - Gagne")*(Potentials!$E$2:$E$2000&lt;&gt;"9 - Perdu")*(Potentials!$E$2:$E$2000&lt;&gt;"10 - Gele")*(Potentials!$O$2:$O$2000=$A$2))
+SUMPRODUCT((Potentials!$F$2:$F$2000=0)*(Potentials!$A$2:$A$2000=BA888)*(Potentials!$D$2:$D$2000)*(Potentials!$E$2:$E$2000&lt;&gt;"8 - Gagne")*(Potentials!$E$2:$E$2000&lt;&gt;"9 - Perdu")*(Potentials!$E$2:$E$2000&lt;&gt;"10 - Gele")*(Potentials!$O$2:$O$2000=$A$2)))</f>
      </c>
    </row>
    <row r="889" spans="1:113">
      <c r="R889" t="str">
        <f>Potentials!A887</f>
      </c>
      <c r="S889" s="1" t="str">
        <f>Potentials!M887</f>
      </c>
      <c r="T889" s="47" t="str">
        <f>IF(INDEX(Potentials!$A$1:$O$1000,MATCH(R889,Potentials!$A$1:$A$1000,0),MATCH("Origine setup",Potentials!$A$1:$O$1,0))&lt;&gt;"",0,
IF($A$2="Tous",
IF(AND($R$2=0,$S$2=0,DATE(YEAR(S889),MONTH(S889),DAY(S889))&gt;=$O$6,(DATE(YEAR(S889),MONTH(S889),DAY(S889))&lt;=$O$3),LEFT(R889,3)="PRA"),1,
IF(AND($R$2&lt;&gt;0,$S$2&lt;&gt;0,DATE(YEAR(S889),MONTH(S889),DAY(S889))&gt;=$R$2,(DATE(YEAR(S889),MONTH(S889),DAY(S889))&lt;=$S$2),LEFT(R889,3)="PRA"),1,0)),
IF(AND($R$2=0,$S$2=0,DATE(YEAR(S889),MONTH(S889),DAY(S889))&gt;=$O$6,(DATE(YEAR(S889),MONTH(S889),DAY(S889))&lt;=$O$3),INDEX(Potentials!$A$1:$O$1000,MATCH(R889,Potentials!$A$1:$A$1000,0),MATCH("Groupe",Potentials!$A$1:$O$1,0))=$A$2,LEFT(R889,3)="PRA"),1,
IF(AND($R$2&lt;&gt;0,$S$2&lt;&gt;0,DATE(YEAR(S889),MONTH(S889),DAY(S889))&gt;=$R$2,(DATE(YEAR(S889),MONTH(S889),DAY(S889))&lt;=$S$2),INDEX(Potentials!$A$1:$O$1000,MATCH(R889,Potentials!$A$1:$A$1000,0),MATCH("Groupe",Potentials!$A$1:$O$1,0))=$A$2,LEFT(R889,3)="PRA"),1,0))))</f>
      </c>
      <c r="U889" s="47" t="str">
        <f>IF(T889&lt;&gt;0,SUM($T$4:T889),0)</f>
      </c>
      <c r="V889" s="1"/>
      <c r="W889" s="17"/>
      <c r="Y889" t="str">
        <f>Projects!A887</f>
      </c>
      <c r="Z889" s="1" t="str">
        <f>Projects!I887</f>
      </c>
      <c r="AA889" s="47" t="str">
        <f>IF($A$2="Tous",
IF(AND($Y$2=0,$Z$2=0,DATE(YEAR(Z889),MONTH(Z889),DAY(Z889))&gt;=$O$6,(DATE(YEAR(Z889),MONTH(Z889),DAY(Z889))&lt;=$O$3)),1,
IF(AND($Y$2&lt;&gt;0,$Z$2&lt;&gt;0,DATE(YEAR(Z889),MONTH(Z889),DAY(Z889))&gt;=$Y$2,(DATE(YEAR(Z889),MONTH(Z889),DAY(Z889))&lt;=$Z$2)),1,0)),
IF(AND($Y$2=0,$Z$2=0,DATE(YEAR(Z889),MONTH(Z889),DAY(Z889))&gt;=$O$6,(DATE(YEAR(Z889),MONTH(Z889),DAY(Z889))&lt;=$O$3),INDEX(Projects!$A$1:$O$1000,MATCH(Y889,Projects!$A$1:$A$1000,0),MATCH("Groupe",Projects!$A$1:$O$1,0))=$A$2),1,
IF(AND($Y$2&lt;&gt;0,$Z$2&lt;&gt;0,DATE(YEAR(Z889),MONTH(Z889),DAY(Z889))&gt;=$Y$2,(DATE(YEAR(Z889),MONTH(Z889),DAY(Z889))&lt;=$Z$2),INDEX(Projects!$A$1:$O$1000,MATCH(Y889,Projects!$A$1:$A$1000,0),MATCH("Groupe",Projects!$A$1:$O$1,0))=$A$2),1,0)))</f>
      </c>
      <c r="AB889" s="47" t="str">
        <f>IF(AA889&lt;&gt;0,SUM($AA$4:AA889),0)</f>
      </c>
      <c r="AC889" s="1"/>
      <c r="AD889" s="17"/>
      <c r="AF889" t="str">
        <f>Projects!A887</f>
      </c>
      <c r="AG889" s="1" t="str">
        <f>Projects!D887</f>
      </c>
      <c r="AH889" s="47" t="str">
        <f>IF($A$2="Tous",
IF(AND($AF$2=0,$AG$2=0,DATE(YEAR(AG889),MONTH(AG889),DAY(AG889))&gt;=$O$6,(DATE(YEAR(AG889),MONTH(AG889),DAY(AG889))&lt;=$O$3)),1,
IF(AND($AF$2&lt;&gt;0,$AG$2&lt;&gt;0,DATE(YEAR(AG889),MONTH(AG889),DAY(AG889))&gt;=$AF$2,(DATE(YEAR(AG889),MONTH(AG889),DAY(AG889))&lt;=$AG$2)),1,0)),
IF(AND($AF$2=0,$AG$2=0,DATE(YEAR(AG889),MONTH(AG889),DAY(AG889))&gt;=$O$6,(DATE(YEAR(AG889),MONTH(AG889),DAY(AG889))&lt;=$O$3),INDEX(Projects!$A$1:$O$1000,MATCH(AF889,Projects!$A$1:$A$1000,0),MATCH("Groupe",Projects!$A$1:$O$1,0))=$A$2),1,
IF(AND($AF$2&lt;&gt;0,$AG$2&lt;&gt;0,DATE(YEAR(AG889),MONTH(AG889),DAY(AG889))&gt;=$AF$2,(DATE(YEAR(AG889),MONTH(AG889),DAY(AG889))&lt;=$AG$2),INDEX(Projects!$A$1:$O$1000,MATCH(AF889,Projects!$A$1:$A$1000,0),MATCH("Groupe",Projects!$A$1:$O$1,0))=$A$2),1,0)))</f>
      </c>
      <c r="AI889" s="47" t="str">
        <f>IF(AH889&lt;&gt;0,SUM($AH$4:AH889),0)</f>
      </c>
      <c r="AJ889" s="1"/>
      <c r="AK889" s="17"/>
      <c r="AM889" t="str">
        <f>Potentials!A887</f>
      </c>
      <c r="AN889" s="1" t="str">
        <f>Potentials!L887</f>
      </c>
      <c r="AO889" s="47" t="str">
        <f>IF(INDEX(Potentials!$A$1:$O$1000,MATCH(R889,Potentials!$A$1:$A$1000,0),MATCH("Origine setup",Potentials!$A$1:$O$1,0))&lt;&gt;"",0,
IF($A$2="Tous",
IF(AND($AM$2=0,$AN$2=0,DATE(YEAR(AN889),MONTH(AN889),DAY(AN889))&gt;=$O$6,(DATE(YEAR(AN889),MONTH(AN889),DAY(AN889))&lt;=$O$3),INDEX(Potentials!$A$1:$O$10000,MATCH(AM889,Potentials!$A$1:$A$1000,0),MATCH("Statut",Potentials!$A$1:$O$1,0))="9 -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IF(AND($AM$2&lt;&gt;0,$AN$2&lt;&gt;0,DATE(YEAR(AN889),MONTH(AN889),DAY(AN889))&gt;=$AM$2,(DATE(YEAR(AN889),MONTH(AN889),DAY(AN889))&lt;=$AN$2),INDEX(Potentials!$A$1:$O$10000,MATCH(AM889,Potentials!$A$1:$A$1000,0),MATCH("Statut",Potentials!$A$1:$O$1,0))="9 - Perdu"),1,0)),
IF(AND($AM$2=0,$AN$2=0,DATE(YEAR(AN889),MONTH(AN889),DAY(AN889))&gt;=$O$6,(DATE(YEAR(AN889),MONTH(AN889),DAY(AN889))&lt;=$O$3),INDEX(Potentials!$A$1:$O$1000,MATCH(AM889,Potentials!$A$1:$A$1000,0),MATCH("Groupe",Potentials!$A$1:$O$1,0))=$A$2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,MATCH(AM889,Potentials!$A$1:$A$1000,0),MATCH("Groupe",Potentials!$A$1:$O$1,0))=$A$2,INDEX(Potentials!$A$1:$O$10000,MATCH(AM889,Potentials!$A$1:$A$1000,0),MATCH("Statut",Potentials!$A$1:$O$1,0))="9 - Perdu"),1,0))))</f>
      </c>
      <c r="AP889" s="47" t="str">
        <f>IF(AO889&lt;&gt;0,SUM($AO$4:AO889),0)</f>
      </c>
      <c r="AQ889" s="1"/>
      <c r="AR889" s="17"/>
      <c r="AT889" t="str">
        <f>IF(COUNTIF($AT$4:AT888,Potentials!B887)&gt;0,"",Potentials!B887)</f>
      </c>
      <c r="AU889" s="2" t="str">
        <f t="array" ref="AU889" aca="1" ca="1">IF($A$2="Tous",SUMPRODUCT((Potentials!$F$2:$F$2000)*(Potentials!$B$2:$B$2000=AT889)*(Potentials!$E$2:$E$2000&lt;&gt;"8 - Gagne")*(Potentials!$E$2:$E$2000&lt;&gt;"9 - Perdu")*(Potentials!$E$2:$E$2000&lt;&gt;"10 - Gele"))
+SUMPRODUCT((Potentials!$F$2:$F$2000=0)*(Potentials!$B$2:$B$2000=AT889)*(Potentials!$D$2:$D$2000)*(Potentials!$E$2:$E$2000&lt;&gt;"8 - Gagne")*(Potentials!$E$2:$E$2000&lt;&gt;"9 - Perdu")*(Potentials!$E$2:$E$2000&lt;&gt;"10 - Gele")),
SUMPRODUCT((Potentials!$F$2:$F$2000)*(Potentials!$B$2:$B$2000=AT889)*(Potentials!$E$2:$E$2000&lt;&gt;"8 - Gagne")*(Potentials!$E$2:$E$2000&lt;&gt;"9 - Perdu")*(Potentials!$E$2:$E$2000&lt;&gt;"10 - Gele")*(Potentials!$O$2:$O$2000=$A$2))
+SUMPRODUCT((Potentials!$F$2:$F$2000=0)*(Potentials!$B$2:$B$2000=AT889)*(Potentials!$D$2:$D$2000)*(Potentials!$E$2:$E$2000&lt;&gt;"8 - Gagne")*(Potentials!$E$2:$E$2000&lt;&gt;"9 - Perdu")*(Potentials!$E$2:$E$2000&lt;&gt;"10 - Gele")*(Potentials!$O$2:$O$2000=$A$2)))</f>
      </c>
      <c r="BA889" t="str">
        <f>Potentials!A887</f>
      </c>
      <c r="BB889" s="2" t="str">
        <f t="array" ref="BB889" aca="1" ca="1">IF($A$2="Tous",SUMPRODUCT((Potentials!$F$2:$F$2000)*(Potentials!$A$2:$A$2000=BA889)*(Potentials!$E$2:$E$2000&lt;&gt;"8 - Gagne")*(Potentials!$E$2:$E$2000&lt;&gt;"9 - Perdu")*(Potentials!$E$2:$E$2000&lt;&gt;"10 - Gele"))
+SUMPRODUCT((Potentials!$F$2:$F$2000=0)*(Potentials!$A$2:$A$2000=BA889)*(Potentials!$D$2:$D$2000)*(Potentials!$E$2:$E$2000&lt;&gt;"8 - Gagne")*(Potentials!$E$2:$E$2000&lt;&gt;"9 - Perdu")*(Potentials!$E$2:$E$2000&lt;&gt;"10 - Gele")),
SUMPRODUCT((Potentials!$F$2:$F$2000)*(Potentials!$A$2:$A$2000=BA889)*(Potentials!$E$2:$E$2000&lt;&gt;"8 - Gagne")*(Potentials!$E$2:$E$2000&lt;&gt;"9 - Perdu")*(Potentials!$E$2:$E$2000&lt;&gt;"10 - Gele")*(Potentials!$O$2:$O$2000=$A$2))
+SUMPRODUCT((Potentials!$F$2:$F$2000=0)*(Potentials!$A$2:$A$2000=BA889)*(Potentials!$D$2:$D$2000)*(Potentials!$E$2:$E$2000&lt;&gt;"8 - Gagne")*(Potentials!$E$2:$E$2000&lt;&gt;"9 - Perdu")*(Potentials!$E$2:$E$2000&lt;&gt;"10 - Gele")*(Potentials!$O$2:$O$2000=$A$2)))</f>
      </c>
    </row>
    <row r="890" spans="1:113">
      <c r="R890" t="str">
        <f>Potentials!A888</f>
      </c>
      <c r="S890" s="1" t="str">
        <f>Potentials!M888</f>
      </c>
      <c r="T890" s="47" t="str">
        <f>IF(INDEX(Potentials!$A$1:$O$1000,MATCH(R890,Potentials!$A$1:$A$1000,0),MATCH("Origine setup",Potentials!$A$1:$O$1,0))&lt;&gt;"",0,
IF($A$2="Tous",
IF(AND($R$2=0,$S$2=0,DATE(YEAR(S890),MONTH(S890),DAY(S890))&gt;=$O$6,(DATE(YEAR(S890),MONTH(S890),DAY(S890))&lt;=$O$3),LEFT(R890,3)="PRA"),1,
IF(AND($R$2&lt;&gt;0,$S$2&lt;&gt;0,DATE(YEAR(S890),MONTH(S890),DAY(S890))&gt;=$R$2,(DATE(YEAR(S890),MONTH(S890),DAY(S890))&lt;=$S$2),LEFT(R890,3)="PRA"),1,0)),
IF(AND($R$2=0,$S$2=0,DATE(YEAR(S890),MONTH(S890),DAY(S890))&gt;=$O$6,(DATE(YEAR(S890),MONTH(S890),DAY(S890))&lt;=$O$3),INDEX(Potentials!$A$1:$O$1000,MATCH(R890,Potentials!$A$1:$A$1000,0),MATCH("Groupe",Potentials!$A$1:$O$1,0))=$A$2,LEFT(R890,3)="PRA"),1,
IF(AND($R$2&lt;&gt;0,$S$2&lt;&gt;0,DATE(YEAR(S890),MONTH(S890),DAY(S890))&gt;=$R$2,(DATE(YEAR(S890),MONTH(S890),DAY(S890))&lt;=$S$2),INDEX(Potentials!$A$1:$O$1000,MATCH(R890,Potentials!$A$1:$A$1000,0),MATCH("Groupe",Potentials!$A$1:$O$1,0))=$A$2,LEFT(R890,3)="PRA"),1,0))))</f>
      </c>
      <c r="U890" s="47" t="str">
        <f>IF(T890&lt;&gt;0,SUM($T$4:T890),0)</f>
      </c>
      <c r="V890" s="1"/>
      <c r="W890" s="17"/>
      <c r="Y890" t="str">
        <f>Projects!A888</f>
      </c>
      <c r="Z890" s="1" t="str">
        <f>Projects!I888</f>
      </c>
      <c r="AA890" s="47" t="str">
        <f>IF($A$2="Tous",
IF(AND($Y$2=0,$Z$2=0,DATE(YEAR(Z890),MONTH(Z890),DAY(Z890))&gt;=$O$6,(DATE(YEAR(Z890),MONTH(Z890),DAY(Z890))&lt;=$O$3)),1,
IF(AND($Y$2&lt;&gt;0,$Z$2&lt;&gt;0,DATE(YEAR(Z890),MONTH(Z890),DAY(Z890))&gt;=$Y$2,(DATE(YEAR(Z890),MONTH(Z890),DAY(Z890))&lt;=$Z$2)),1,0)),
IF(AND($Y$2=0,$Z$2=0,DATE(YEAR(Z890),MONTH(Z890),DAY(Z890))&gt;=$O$6,(DATE(YEAR(Z890),MONTH(Z890),DAY(Z890))&lt;=$O$3),INDEX(Projects!$A$1:$O$1000,MATCH(Y890,Projects!$A$1:$A$1000,0),MATCH("Groupe",Projects!$A$1:$O$1,0))=$A$2),1,
IF(AND($Y$2&lt;&gt;0,$Z$2&lt;&gt;0,DATE(YEAR(Z890),MONTH(Z890),DAY(Z890))&gt;=$Y$2,(DATE(YEAR(Z890),MONTH(Z890),DAY(Z890))&lt;=$Z$2),INDEX(Projects!$A$1:$O$1000,MATCH(Y890,Projects!$A$1:$A$1000,0),MATCH("Groupe",Projects!$A$1:$O$1,0))=$A$2),1,0)))</f>
      </c>
      <c r="AB890" s="47" t="str">
        <f>IF(AA890&lt;&gt;0,SUM($AA$4:AA890),0)</f>
      </c>
      <c r="AC890" s="1"/>
      <c r="AD890" s="17"/>
      <c r="AF890" t="str">
        <f>Projects!A888</f>
      </c>
      <c r="AG890" s="1" t="str">
        <f>Projects!D888</f>
      </c>
      <c r="AH890" s="47" t="str">
        <f>IF($A$2="Tous",
IF(AND($AF$2=0,$AG$2=0,DATE(YEAR(AG890),MONTH(AG890),DAY(AG890))&gt;=$O$6,(DATE(YEAR(AG890),MONTH(AG890),DAY(AG890))&lt;=$O$3)),1,
IF(AND($AF$2&lt;&gt;0,$AG$2&lt;&gt;0,DATE(YEAR(AG890),MONTH(AG890),DAY(AG890))&gt;=$AF$2,(DATE(YEAR(AG890),MONTH(AG890),DAY(AG890))&lt;=$AG$2)),1,0)),
IF(AND($AF$2=0,$AG$2=0,DATE(YEAR(AG890),MONTH(AG890),DAY(AG890))&gt;=$O$6,(DATE(YEAR(AG890),MONTH(AG890),DAY(AG890))&lt;=$O$3),INDEX(Projects!$A$1:$O$1000,MATCH(AF890,Projects!$A$1:$A$1000,0),MATCH("Groupe",Projects!$A$1:$O$1,0))=$A$2),1,
IF(AND($AF$2&lt;&gt;0,$AG$2&lt;&gt;0,DATE(YEAR(AG890),MONTH(AG890),DAY(AG890))&gt;=$AF$2,(DATE(YEAR(AG890),MONTH(AG890),DAY(AG890))&lt;=$AG$2),INDEX(Projects!$A$1:$O$1000,MATCH(AF890,Projects!$A$1:$A$1000,0),MATCH("Groupe",Projects!$A$1:$O$1,0))=$A$2),1,0)))</f>
      </c>
      <c r="AI890" s="47" t="str">
        <f>IF(AH890&lt;&gt;0,SUM($AH$4:AH890),0)</f>
      </c>
      <c r="AJ890" s="1"/>
      <c r="AK890" s="17"/>
      <c r="AM890" t="str">
        <f>Potentials!A888</f>
      </c>
      <c r="AN890" s="1" t="str">
        <f>Potentials!L888</f>
      </c>
      <c r="AO890" s="47" t="str">
        <f>IF(INDEX(Potentials!$A$1:$O$1000,MATCH(R890,Potentials!$A$1:$A$1000,0),MATCH("Origine setup",Potentials!$A$1:$O$1,0))&lt;&gt;"",0,
IF($A$2="Tous",
IF(AND($AM$2=0,$AN$2=0,DATE(YEAR(AN890),MONTH(AN890),DAY(AN890))&gt;=$O$6,(DATE(YEAR(AN890),MONTH(AN890),DAY(AN890))&lt;=$O$3),INDEX(Potentials!$A$1:$O$10000,MATCH(AM890,Potentials!$A$1:$A$1000,0),MATCH("Statut",Potentials!$A$1:$O$1,0))="9 -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IF(AND($AM$2&lt;&gt;0,$AN$2&lt;&gt;0,DATE(YEAR(AN890),MONTH(AN890),DAY(AN890))&gt;=$AM$2,(DATE(YEAR(AN890),MONTH(AN890),DAY(AN890))&lt;=$AN$2),INDEX(Potentials!$A$1:$O$10000,MATCH(AM890,Potentials!$A$1:$A$1000,0),MATCH("Statut",Potentials!$A$1:$O$1,0))="9 - Perdu"),1,0)),
IF(AND($AM$2=0,$AN$2=0,DATE(YEAR(AN890),MONTH(AN890),DAY(AN890))&gt;=$O$6,(DATE(YEAR(AN890),MONTH(AN890),DAY(AN890))&lt;=$O$3),INDEX(Potentials!$A$1:$O$1000,MATCH(AM890,Potentials!$A$1:$A$1000,0),MATCH("Groupe",Potentials!$A$1:$O$1,0))=$A$2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,MATCH(AM890,Potentials!$A$1:$A$1000,0),MATCH("Groupe",Potentials!$A$1:$O$1,0))=$A$2,INDEX(Potentials!$A$1:$O$10000,MATCH(AM890,Potentials!$A$1:$A$1000,0),MATCH("Statut",Potentials!$A$1:$O$1,0))="9 - Perdu"),1,0))))</f>
      </c>
      <c r="AP890" s="47" t="str">
        <f>IF(AO890&lt;&gt;0,SUM($AO$4:AO890),0)</f>
      </c>
      <c r="AQ890" s="1"/>
      <c r="AR890" s="17"/>
      <c r="AT890" t="str">
        <f>IF(COUNTIF($AT$4:AT889,Potentials!B888)&gt;0,"",Potentials!B888)</f>
      </c>
      <c r="AU890" s="2" t="str">
        <f t="array" ref="AU890" aca="1" ca="1">IF($A$2="Tous",SUMPRODUCT((Potentials!$F$2:$F$2000)*(Potentials!$B$2:$B$2000=AT890)*(Potentials!$E$2:$E$2000&lt;&gt;"8 - Gagne")*(Potentials!$E$2:$E$2000&lt;&gt;"9 - Perdu")*(Potentials!$E$2:$E$2000&lt;&gt;"10 - Gele"))
+SUMPRODUCT((Potentials!$F$2:$F$2000=0)*(Potentials!$B$2:$B$2000=AT890)*(Potentials!$D$2:$D$2000)*(Potentials!$E$2:$E$2000&lt;&gt;"8 - Gagne")*(Potentials!$E$2:$E$2000&lt;&gt;"9 - Perdu")*(Potentials!$E$2:$E$2000&lt;&gt;"10 - Gele")),
SUMPRODUCT((Potentials!$F$2:$F$2000)*(Potentials!$B$2:$B$2000=AT890)*(Potentials!$E$2:$E$2000&lt;&gt;"8 - Gagne")*(Potentials!$E$2:$E$2000&lt;&gt;"9 - Perdu")*(Potentials!$E$2:$E$2000&lt;&gt;"10 - Gele")*(Potentials!$O$2:$O$2000=$A$2))
+SUMPRODUCT((Potentials!$F$2:$F$2000=0)*(Potentials!$B$2:$B$2000=AT890)*(Potentials!$D$2:$D$2000)*(Potentials!$E$2:$E$2000&lt;&gt;"8 - Gagne")*(Potentials!$E$2:$E$2000&lt;&gt;"9 - Perdu")*(Potentials!$E$2:$E$2000&lt;&gt;"10 - Gele")*(Potentials!$O$2:$O$2000=$A$2)))</f>
      </c>
      <c r="BA890" t="str">
        <f>Potentials!A888</f>
      </c>
      <c r="BB890" s="2" t="str">
        <f t="array" ref="BB890" aca="1" ca="1">IF($A$2="Tous",SUMPRODUCT((Potentials!$F$2:$F$2000)*(Potentials!$A$2:$A$2000=BA890)*(Potentials!$E$2:$E$2000&lt;&gt;"8 - Gagne")*(Potentials!$E$2:$E$2000&lt;&gt;"9 - Perdu")*(Potentials!$E$2:$E$2000&lt;&gt;"10 - Gele"))
+SUMPRODUCT((Potentials!$F$2:$F$2000=0)*(Potentials!$A$2:$A$2000=BA890)*(Potentials!$D$2:$D$2000)*(Potentials!$E$2:$E$2000&lt;&gt;"8 - Gagne")*(Potentials!$E$2:$E$2000&lt;&gt;"9 - Perdu")*(Potentials!$E$2:$E$2000&lt;&gt;"10 - Gele")),
SUMPRODUCT((Potentials!$F$2:$F$2000)*(Potentials!$A$2:$A$2000=BA890)*(Potentials!$E$2:$E$2000&lt;&gt;"8 - Gagne")*(Potentials!$E$2:$E$2000&lt;&gt;"9 - Perdu")*(Potentials!$E$2:$E$2000&lt;&gt;"10 - Gele")*(Potentials!$O$2:$O$2000=$A$2))
+SUMPRODUCT((Potentials!$F$2:$F$2000=0)*(Potentials!$A$2:$A$2000=BA890)*(Potentials!$D$2:$D$2000)*(Potentials!$E$2:$E$2000&lt;&gt;"8 - Gagne")*(Potentials!$E$2:$E$2000&lt;&gt;"9 - Perdu")*(Potentials!$E$2:$E$2000&lt;&gt;"10 - Gele")*(Potentials!$O$2:$O$2000=$A$2)))</f>
      </c>
    </row>
    <row r="891" spans="1:113">
      <c r="R891" t="str">
        <f>Potentials!A889</f>
      </c>
      <c r="S891" s="1" t="str">
        <f>Potentials!M889</f>
      </c>
      <c r="T891" s="47" t="str">
        <f>IF(INDEX(Potentials!$A$1:$O$1000,MATCH(R891,Potentials!$A$1:$A$1000,0),MATCH("Origine setup",Potentials!$A$1:$O$1,0))&lt;&gt;"",0,
IF($A$2="Tous",
IF(AND($R$2=0,$S$2=0,DATE(YEAR(S891),MONTH(S891),DAY(S891))&gt;=$O$6,(DATE(YEAR(S891),MONTH(S891),DAY(S891))&lt;=$O$3),LEFT(R891,3)="PRA"),1,
IF(AND($R$2&lt;&gt;0,$S$2&lt;&gt;0,DATE(YEAR(S891),MONTH(S891),DAY(S891))&gt;=$R$2,(DATE(YEAR(S891),MONTH(S891),DAY(S891))&lt;=$S$2),LEFT(R891,3)="PRA"),1,0)),
IF(AND($R$2=0,$S$2=0,DATE(YEAR(S891),MONTH(S891),DAY(S891))&gt;=$O$6,(DATE(YEAR(S891),MONTH(S891),DAY(S891))&lt;=$O$3),INDEX(Potentials!$A$1:$O$1000,MATCH(R891,Potentials!$A$1:$A$1000,0),MATCH("Groupe",Potentials!$A$1:$O$1,0))=$A$2,LEFT(R891,3)="PRA"),1,
IF(AND($R$2&lt;&gt;0,$S$2&lt;&gt;0,DATE(YEAR(S891),MONTH(S891),DAY(S891))&gt;=$R$2,(DATE(YEAR(S891),MONTH(S891),DAY(S891))&lt;=$S$2),INDEX(Potentials!$A$1:$O$1000,MATCH(R891,Potentials!$A$1:$A$1000,0),MATCH("Groupe",Potentials!$A$1:$O$1,0))=$A$2,LEFT(R891,3)="PRA"),1,0))))</f>
      </c>
      <c r="U891" s="47" t="str">
        <f>IF(T891&lt;&gt;0,SUM($T$4:T891),0)</f>
      </c>
      <c r="V891" s="1"/>
      <c r="W891" s="17"/>
      <c r="Y891" t="str">
        <f>Projects!A889</f>
      </c>
      <c r="Z891" s="1" t="str">
        <f>Projects!I889</f>
      </c>
      <c r="AA891" s="47" t="str">
        <f>IF($A$2="Tous",
IF(AND($Y$2=0,$Z$2=0,DATE(YEAR(Z891),MONTH(Z891),DAY(Z891))&gt;=$O$6,(DATE(YEAR(Z891),MONTH(Z891),DAY(Z891))&lt;=$O$3)),1,
IF(AND($Y$2&lt;&gt;0,$Z$2&lt;&gt;0,DATE(YEAR(Z891),MONTH(Z891),DAY(Z891))&gt;=$Y$2,(DATE(YEAR(Z891),MONTH(Z891),DAY(Z891))&lt;=$Z$2)),1,0)),
IF(AND($Y$2=0,$Z$2=0,DATE(YEAR(Z891),MONTH(Z891),DAY(Z891))&gt;=$O$6,(DATE(YEAR(Z891),MONTH(Z891),DAY(Z891))&lt;=$O$3),INDEX(Projects!$A$1:$O$1000,MATCH(Y891,Projects!$A$1:$A$1000,0),MATCH("Groupe",Projects!$A$1:$O$1,0))=$A$2),1,
IF(AND($Y$2&lt;&gt;0,$Z$2&lt;&gt;0,DATE(YEAR(Z891),MONTH(Z891),DAY(Z891))&gt;=$Y$2,(DATE(YEAR(Z891),MONTH(Z891),DAY(Z891))&lt;=$Z$2),INDEX(Projects!$A$1:$O$1000,MATCH(Y891,Projects!$A$1:$A$1000,0),MATCH("Groupe",Projects!$A$1:$O$1,0))=$A$2),1,0)))</f>
      </c>
      <c r="AB891" s="47" t="str">
        <f>IF(AA891&lt;&gt;0,SUM($AA$4:AA891),0)</f>
      </c>
      <c r="AC891" s="1"/>
      <c r="AD891" s="17"/>
      <c r="AF891" t="str">
        <f>Projects!A889</f>
      </c>
      <c r="AG891" s="1" t="str">
        <f>Projects!D889</f>
      </c>
      <c r="AH891" s="47" t="str">
        <f>IF($A$2="Tous",
IF(AND($AF$2=0,$AG$2=0,DATE(YEAR(AG891),MONTH(AG891),DAY(AG891))&gt;=$O$6,(DATE(YEAR(AG891),MONTH(AG891),DAY(AG891))&lt;=$O$3)),1,
IF(AND($AF$2&lt;&gt;0,$AG$2&lt;&gt;0,DATE(YEAR(AG891),MONTH(AG891),DAY(AG891))&gt;=$AF$2,(DATE(YEAR(AG891),MONTH(AG891),DAY(AG891))&lt;=$AG$2)),1,0)),
IF(AND($AF$2=0,$AG$2=0,DATE(YEAR(AG891),MONTH(AG891),DAY(AG891))&gt;=$O$6,(DATE(YEAR(AG891),MONTH(AG891),DAY(AG891))&lt;=$O$3),INDEX(Projects!$A$1:$O$1000,MATCH(AF891,Projects!$A$1:$A$1000,0),MATCH("Groupe",Projects!$A$1:$O$1,0))=$A$2),1,
IF(AND($AF$2&lt;&gt;0,$AG$2&lt;&gt;0,DATE(YEAR(AG891),MONTH(AG891),DAY(AG891))&gt;=$AF$2,(DATE(YEAR(AG891),MONTH(AG891),DAY(AG891))&lt;=$AG$2),INDEX(Projects!$A$1:$O$1000,MATCH(AF891,Projects!$A$1:$A$1000,0),MATCH("Groupe",Projects!$A$1:$O$1,0))=$A$2),1,0)))</f>
      </c>
      <c r="AI891" s="47" t="str">
        <f>IF(AH891&lt;&gt;0,SUM($AH$4:AH891),0)</f>
      </c>
      <c r="AJ891" s="1"/>
      <c r="AK891" s="17"/>
      <c r="AM891" t="str">
        <f>Potentials!A889</f>
      </c>
      <c r="AN891" s="1" t="str">
        <f>Potentials!L889</f>
      </c>
      <c r="AO891" s="47" t="str">
        <f>IF(INDEX(Potentials!$A$1:$O$1000,MATCH(R891,Potentials!$A$1:$A$1000,0),MATCH("Origine setup",Potentials!$A$1:$O$1,0))&lt;&gt;"",0,
IF($A$2="Tous",
IF(AND($AM$2=0,$AN$2=0,DATE(YEAR(AN891),MONTH(AN891),DAY(AN891))&gt;=$O$6,(DATE(YEAR(AN891),MONTH(AN891),DAY(AN891))&lt;=$O$3),INDEX(Potentials!$A$1:$O$10000,MATCH(AM891,Potentials!$A$1:$A$1000,0),MATCH("Statut",Potentials!$A$1:$O$1,0))="9 -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IF(AND($AM$2&lt;&gt;0,$AN$2&lt;&gt;0,DATE(YEAR(AN891),MONTH(AN891),DAY(AN891))&gt;=$AM$2,(DATE(YEAR(AN891),MONTH(AN891),DAY(AN891))&lt;=$AN$2),INDEX(Potentials!$A$1:$O$10000,MATCH(AM891,Potentials!$A$1:$A$1000,0),MATCH("Statut",Potentials!$A$1:$O$1,0))="9 - Perdu"),1,0)),
IF(AND($AM$2=0,$AN$2=0,DATE(YEAR(AN891),MONTH(AN891),DAY(AN891))&gt;=$O$6,(DATE(YEAR(AN891),MONTH(AN891),DAY(AN891))&lt;=$O$3),INDEX(Potentials!$A$1:$O$1000,MATCH(AM891,Potentials!$A$1:$A$1000,0),MATCH("Groupe",Potentials!$A$1:$O$1,0))=$A$2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,MATCH(AM891,Potentials!$A$1:$A$1000,0),MATCH("Groupe",Potentials!$A$1:$O$1,0))=$A$2,INDEX(Potentials!$A$1:$O$10000,MATCH(AM891,Potentials!$A$1:$A$1000,0),MATCH("Statut",Potentials!$A$1:$O$1,0))="9 - Perdu"),1,0))))</f>
      </c>
      <c r="AP891" s="47" t="str">
        <f>IF(AO891&lt;&gt;0,SUM($AO$4:AO891),0)</f>
      </c>
      <c r="AQ891" s="1"/>
      <c r="AR891" s="17"/>
      <c r="AT891" t="str">
        <f>IF(COUNTIF($AT$4:AT890,Potentials!B889)&gt;0,"",Potentials!B889)</f>
      </c>
      <c r="AU891" s="2" t="str">
        <f t="array" ref="AU891" aca="1" ca="1">IF($A$2="Tous",SUMPRODUCT((Potentials!$F$2:$F$2000)*(Potentials!$B$2:$B$2000=AT891)*(Potentials!$E$2:$E$2000&lt;&gt;"8 - Gagne")*(Potentials!$E$2:$E$2000&lt;&gt;"9 - Perdu")*(Potentials!$E$2:$E$2000&lt;&gt;"10 - Gele"))
+SUMPRODUCT((Potentials!$F$2:$F$2000=0)*(Potentials!$B$2:$B$2000=AT891)*(Potentials!$D$2:$D$2000)*(Potentials!$E$2:$E$2000&lt;&gt;"8 - Gagne")*(Potentials!$E$2:$E$2000&lt;&gt;"9 - Perdu")*(Potentials!$E$2:$E$2000&lt;&gt;"10 - Gele")),
SUMPRODUCT((Potentials!$F$2:$F$2000)*(Potentials!$B$2:$B$2000=AT891)*(Potentials!$E$2:$E$2000&lt;&gt;"8 - Gagne")*(Potentials!$E$2:$E$2000&lt;&gt;"9 - Perdu")*(Potentials!$E$2:$E$2000&lt;&gt;"10 - Gele")*(Potentials!$O$2:$O$2000=$A$2))
+SUMPRODUCT((Potentials!$F$2:$F$2000=0)*(Potentials!$B$2:$B$2000=AT891)*(Potentials!$D$2:$D$2000)*(Potentials!$E$2:$E$2000&lt;&gt;"8 - Gagne")*(Potentials!$E$2:$E$2000&lt;&gt;"9 - Perdu")*(Potentials!$E$2:$E$2000&lt;&gt;"10 - Gele")*(Potentials!$O$2:$O$2000=$A$2)))</f>
      </c>
      <c r="BA891" t="str">
        <f>Potentials!A889</f>
      </c>
      <c r="BB891" s="2" t="str">
        <f t="array" ref="BB891" aca="1" ca="1">IF($A$2="Tous",SUMPRODUCT((Potentials!$F$2:$F$2000)*(Potentials!$A$2:$A$2000=BA891)*(Potentials!$E$2:$E$2000&lt;&gt;"8 - Gagne")*(Potentials!$E$2:$E$2000&lt;&gt;"9 - Perdu")*(Potentials!$E$2:$E$2000&lt;&gt;"10 - Gele"))
+SUMPRODUCT((Potentials!$F$2:$F$2000=0)*(Potentials!$A$2:$A$2000=BA891)*(Potentials!$D$2:$D$2000)*(Potentials!$E$2:$E$2000&lt;&gt;"8 - Gagne")*(Potentials!$E$2:$E$2000&lt;&gt;"9 - Perdu")*(Potentials!$E$2:$E$2000&lt;&gt;"10 - Gele")),
SUMPRODUCT((Potentials!$F$2:$F$2000)*(Potentials!$A$2:$A$2000=BA891)*(Potentials!$E$2:$E$2000&lt;&gt;"8 - Gagne")*(Potentials!$E$2:$E$2000&lt;&gt;"9 - Perdu")*(Potentials!$E$2:$E$2000&lt;&gt;"10 - Gele")*(Potentials!$O$2:$O$2000=$A$2))
+SUMPRODUCT((Potentials!$F$2:$F$2000=0)*(Potentials!$A$2:$A$2000=BA891)*(Potentials!$D$2:$D$2000)*(Potentials!$E$2:$E$2000&lt;&gt;"8 - Gagne")*(Potentials!$E$2:$E$2000&lt;&gt;"9 - Perdu")*(Potentials!$E$2:$E$2000&lt;&gt;"10 - Gele")*(Potentials!$O$2:$O$2000=$A$2)))</f>
      </c>
    </row>
    <row r="892" spans="1:113">
      <c r="R892" t="str">
        <f>Potentials!A890</f>
      </c>
      <c r="S892" s="1" t="str">
        <f>Potentials!M890</f>
      </c>
      <c r="T892" s="47" t="str">
        <f>IF(INDEX(Potentials!$A$1:$O$1000,MATCH(R892,Potentials!$A$1:$A$1000,0),MATCH("Origine setup",Potentials!$A$1:$O$1,0))&lt;&gt;"",0,
IF($A$2="Tous",
IF(AND($R$2=0,$S$2=0,DATE(YEAR(S892),MONTH(S892),DAY(S892))&gt;=$O$6,(DATE(YEAR(S892),MONTH(S892),DAY(S892))&lt;=$O$3),LEFT(R892,3)="PRA"),1,
IF(AND($R$2&lt;&gt;0,$S$2&lt;&gt;0,DATE(YEAR(S892),MONTH(S892),DAY(S892))&gt;=$R$2,(DATE(YEAR(S892),MONTH(S892),DAY(S892))&lt;=$S$2),LEFT(R892,3)="PRA"),1,0)),
IF(AND($R$2=0,$S$2=0,DATE(YEAR(S892),MONTH(S892),DAY(S892))&gt;=$O$6,(DATE(YEAR(S892),MONTH(S892),DAY(S892))&lt;=$O$3),INDEX(Potentials!$A$1:$O$1000,MATCH(R892,Potentials!$A$1:$A$1000,0),MATCH("Groupe",Potentials!$A$1:$O$1,0))=$A$2,LEFT(R892,3)="PRA"),1,
IF(AND($R$2&lt;&gt;0,$S$2&lt;&gt;0,DATE(YEAR(S892),MONTH(S892),DAY(S892))&gt;=$R$2,(DATE(YEAR(S892),MONTH(S892),DAY(S892))&lt;=$S$2),INDEX(Potentials!$A$1:$O$1000,MATCH(R892,Potentials!$A$1:$A$1000,0),MATCH("Groupe",Potentials!$A$1:$O$1,0))=$A$2,LEFT(R892,3)="PRA"),1,0))))</f>
      </c>
      <c r="U892" s="47" t="str">
        <f>IF(T892&lt;&gt;0,SUM($T$4:T892),0)</f>
      </c>
      <c r="V892" s="1"/>
      <c r="W892" s="17"/>
      <c r="Y892" t="str">
        <f>Projects!A890</f>
      </c>
      <c r="Z892" s="1" t="str">
        <f>Projects!I890</f>
      </c>
      <c r="AA892" s="47" t="str">
        <f>IF($A$2="Tous",
IF(AND($Y$2=0,$Z$2=0,DATE(YEAR(Z892),MONTH(Z892),DAY(Z892))&gt;=$O$6,(DATE(YEAR(Z892),MONTH(Z892),DAY(Z892))&lt;=$O$3)),1,
IF(AND($Y$2&lt;&gt;0,$Z$2&lt;&gt;0,DATE(YEAR(Z892),MONTH(Z892),DAY(Z892))&gt;=$Y$2,(DATE(YEAR(Z892),MONTH(Z892),DAY(Z892))&lt;=$Z$2)),1,0)),
IF(AND($Y$2=0,$Z$2=0,DATE(YEAR(Z892),MONTH(Z892),DAY(Z892))&gt;=$O$6,(DATE(YEAR(Z892),MONTH(Z892),DAY(Z892))&lt;=$O$3),INDEX(Projects!$A$1:$O$1000,MATCH(Y892,Projects!$A$1:$A$1000,0),MATCH("Groupe",Projects!$A$1:$O$1,0))=$A$2),1,
IF(AND($Y$2&lt;&gt;0,$Z$2&lt;&gt;0,DATE(YEAR(Z892),MONTH(Z892),DAY(Z892))&gt;=$Y$2,(DATE(YEAR(Z892),MONTH(Z892),DAY(Z892))&lt;=$Z$2),INDEX(Projects!$A$1:$O$1000,MATCH(Y892,Projects!$A$1:$A$1000,0),MATCH("Groupe",Projects!$A$1:$O$1,0))=$A$2),1,0)))</f>
      </c>
      <c r="AB892" s="47" t="str">
        <f>IF(AA892&lt;&gt;0,SUM($AA$4:AA892),0)</f>
      </c>
      <c r="AC892" s="1"/>
      <c r="AD892" s="17"/>
      <c r="AF892" t="str">
        <f>Projects!A890</f>
      </c>
      <c r="AG892" s="1" t="str">
        <f>Projects!D890</f>
      </c>
      <c r="AH892" s="47" t="str">
        <f>IF($A$2="Tous",
IF(AND($AF$2=0,$AG$2=0,DATE(YEAR(AG892),MONTH(AG892),DAY(AG892))&gt;=$O$6,(DATE(YEAR(AG892),MONTH(AG892),DAY(AG892))&lt;=$O$3)),1,
IF(AND($AF$2&lt;&gt;0,$AG$2&lt;&gt;0,DATE(YEAR(AG892),MONTH(AG892),DAY(AG892))&gt;=$AF$2,(DATE(YEAR(AG892),MONTH(AG892),DAY(AG892))&lt;=$AG$2)),1,0)),
IF(AND($AF$2=0,$AG$2=0,DATE(YEAR(AG892),MONTH(AG892),DAY(AG892))&gt;=$O$6,(DATE(YEAR(AG892),MONTH(AG892),DAY(AG892))&lt;=$O$3),INDEX(Projects!$A$1:$O$1000,MATCH(AF892,Projects!$A$1:$A$1000,0),MATCH("Groupe",Projects!$A$1:$O$1,0))=$A$2),1,
IF(AND($AF$2&lt;&gt;0,$AG$2&lt;&gt;0,DATE(YEAR(AG892),MONTH(AG892),DAY(AG892))&gt;=$AF$2,(DATE(YEAR(AG892),MONTH(AG892),DAY(AG892))&lt;=$AG$2),INDEX(Projects!$A$1:$O$1000,MATCH(AF892,Projects!$A$1:$A$1000,0),MATCH("Groupe",Projects!$A$1:$O$1,0))=$A$2),1,0)))</f>
      </c>
      <c r="AI892" s="47" t="str">
        <f>IF(AH892&lt;&gt;0,SUM($AH$4:AH892),0)</f>
      </c>
      <c r="AJ892" s="1"/>
      <c r="AK892" s="17"/>
      <c r="AM892" t="str">
        <f>Potentials!A890</f>
      </c>
      <c r="AN892" s="1" t="str">
        <f>Potentials!L890</f>
      </c>
      <c r="AO892" s="47" t="str">
        <f>IF(INDEX(Potentials!$A$1:$O$1000,MATCH(R892,Potentials!$A$1:$A$1000,0),MATCH("Origine setup",Potentials!$A$1:$O$1,0))&lt;&gt;"",0,
IF($A$2="Tous",
IF(AND($AM$2=0,$AN$2=0,DATE(YEAR(AN892),MONTH(AN892),DAY(AN892))&gt;=$O$6,(DATE(YEAR(AN892),MONTH(AN892),DAY(AN892))&lt;=$O$3),INDEX(Potentials!$A$1:$O$10000,MATCH(AM892,Potentials!$A$1:$A$1000,0),MATCH("Statut",Potentials!$A$1:$O$1,0))="9 -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IF(AND($AM$2&lt;&gt;0,$AN$2&lt;&gt;0,DATE(YEAR(AN892),MONTH(AN892),DAY(AN892))&gt;=$AM$2,(DATE(YEAR(AN892),MONTH(AN892),DAY(AN892))&lt;=$AN$2),INDEX(Potentials!$A$1:$O$10000,MATCH(AM892,Potentials!$A$1:$A$1000,0),MATCH("Statut",Potentials!$A$1:$O$1,0))="9 - Perdu"),1,0)),
IF(AND($AM$2=0,$AN$2=0,DATE(YEAR(AN892),MONTH(AN892),DAY(AN892))&gt;=$O$6,(DATE(YEAR(AN892),MONTH(AN892),DAY(AN892))&lt;=$O$3),INDEX(Potentials!$A$1:$O$1000,MATCH(AM892,Potentials!$A$1:$A$1000,0),MATCH("Groupe",Potentials!$A$1:$O$1,0))=$A$2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,MATCH(AM892,Potentials!$A$1:$A$1000,0),MATCH("Groupe",Potentials!$A$1:$O$1,0))=$A$2,INDEX(Potentials!$A$1:$O$10000,MATCH(AM892,Potentials!$A$1:$A$1000,0),MATCH("Statut",Potentials!$A$1:$O$1,0))="9 - Perdu"),1,0))))</f>
      </c>
      <c r="AP892" s="47" t="str">
        <f>IF(AO892&lt;&gt;0,SUM($AO$4:AO892),0)</f>
      </c>
      <c r="AQ892" s="1"/>
      <c r="AR892" s="17"/>
      <c r="AT892" t="str">
        <f>IF(COUNTIF($AT$4:AT891,Potentials!B890)&gt;0,"",Potentials!B890)</f>
      </c>
      <c r="AU892" s="2" t="str">
        <f t="array" ref="AU892" aca="1" ca="1">IF($A$2="Tous",SUMPRODUCT((Potentials!$F$2:$F$2000)*(Potentials!$B$2:$B$2000=AT892)*(Potentials!$E$2:$E$2000&lt;&gt;"8 - Gagne")*(Potentials!$E$2:$E$2000&lt;&gt;"9 - Perdu")*(Potentials!$E$2:$E$2000&lt;&gt;"10 - Gele"))
+SUMPRODUCT((Potentials!$F$2:$F$2000=0)*(Potentials!$B$2:$B$2000=AT892)*(Potentials!$D$2:$D$2000)*(Potentials!$E$2:$E$2000&lt;&gt;"8 - Gagne")*(Potentials!$E$2:$E$2000&lt;&gt;"9 - Perdu")*(Potentials!$E$2:$E$2000&lt;&gt;"10 - Gele")),
SUMPRODUCT((Potentials!$F$2:$F$2000)*(Potentials!$B$2:$B$2000=AT892)*(Potentials!$E$2:$E$2000&lt;&gt;"8 - Gagne")*(Potentials!$E$2:$E$2000&lt;&gt;"9 - Perdu")*(Potentials!$E$2:$E$2000&lt;&gt;"10 - Gele")*(Potentials!$O$2:$O$2000=$A$2))
+SUMPRODUCT((Potentials!$F$2:$F$2000=0)*(Potentials!$B$2:$B$2000=AT892)*(Potentials!$D$2:$D$2000)*(Potentials!$E$2:$E$2000&lt;&gt;"8 - Gagne")*(Potentials!$E$2:$E$2000&lt;&gt;"9 - Perdu")*(Potentials!$E$2:$E$2000&lt;&gt;"10 - Gele")*(Potentials!$O$2:$O$2000=$A$2)))</f>
      </c>
      <c r="BA892" t="str">
        <f>Potentials!A890</f>
      </c>
      <c r="BB892" s="2" t="str">
        <f t="array" ref="BB892" aca="1" ca="1">IF($A$2="Tous",SUMPRODUCT((Potentials!$F$2:$F$2000)*(Potentials!$A$2:$A$2000=BA892)*(Potentials!$E$2:$E$2000&lt;&gt;"8 - Gagne")*(Potentials!$E$2:$E$2000&lt;&gt;"9 - Perdu")*(Potentials!$E$2:$E$2000&lt;&gt;"10 - Gele"))
+SUMPRODUCT((Potentials!$F$2:$F$2000=0)*(Potentials!$A$2:$A$2000=BA892)*(Potentials!$D$2:$D$2000)*(Potentials!$E$2:$E$2000&lt;&gt;"8 - Gagne")*(Potentials!$E$2:$E$2000&lt;&gt;"9 - Perdu")*(Potentials!$E$2:$E$2000&lt;&gt;"10 - Gele")),
SUMPRODUCT((Potentials!$F$2:$F$2000)*(Potentials!$A$2:$A$2000=BA892)*(Potentials!$E$2:$E$2000&lt;&gt;"8 - Gagne")*(Potentials!$E$2:$E$2000&lt;&gt;"9 - Perdu")*(Potentials!$E$2:$E$2000&lt;&gt;"10 - Gele")*(Potentials!$O$2:$O$2000=$A$2))
+SUMPRODUCT((Potentials!$F$2:$F$2000=0)*(Potentials!$A$2:$A$2000=BA892)*(Potentials!$D$2:$D$2000)*(Potentials!$E$2:$E$2000&lt;&gt;"8 - Gagne")*(Potentials!$E$2:$E$2000&lt;&gt;"9 - Perdu")*(Potentials!$E$2:$E$2000&lt;&gt;"10 - Gele")*(Potentials!$O$2:$O$2000=$A$2)))</f>
      </c>
    </row>
    <row r="893" spans="1:113">
      <c r="R893" t="str">
        <f>Potentials!A891</f>
      </c>
      <c r="S893" s="1" t="str">
        <f>Potentials!M891</f>
      </c>
      <c r="T893" s="47" t="str">
        <f>IF(INDEX(Potentials!$A$1:$O$1000,MATCH(R893,Potentials!$A$1:$A$1000,0),MATCH("Origine setup",Potentials!$A$1:$O$1,0))&lt;&gt;"",0,
IF($A$2="Tous",
IF(AND($R$2=0,$S$2=0,DATE(YEAR(S893),MONTH(S893),DAY(S893))&gt;=$O$6,(DATE(YEAR(S893),MONTH(S893),DAY(S893))&lt;=$O$3),LEFT(R893,3)="PRA"),1,
IF(AND($R$2&lt;&gt;0,$S$2&lt;&gt;0,DATE(YEAR(S893),MONTH(S893),DAY(S893))&gt;=$R$2,(DATE(YEAR(S893),MONTH(S893),DAY(S893))&lt;=$S$2),LEFT(R893,3)="PRA"),1,0)),
IF(AND($R$2=0,$S$2=0,DATE(YEAR(S893),MONTH(S893),DAY(S893))&gt;=$O$6,(DATE(YEAR(S893),MONTH(S893),DAY(S893))&lt;=$O$3),INDEX(Potentials!$A$1:$O$1000,MATCH(R893,Potentials!$A$1:$A$1000,0),MATCH("Groupe",Potentials!$A$1:$O$1,0))=$A$2,LEFT(R893,3)="PRA"),1,
IF(AND($R$2&lt;&gt;0,$S$2&lt;&gt;0,DATE(YEAR(S893),MONTH(S893),DAY(S893))&gt;=$R$2,(DATE(YEAR(S893),MONTH(S893),DAY(S893))&lt;=$S$2),INDEX(Potentials!$A$1:$O$1000,MATCH(R893,Potentials!$A$1:$A$1000,0),MATCH("Groupe",Potentials!$A$1:$O$1,0))=$A$2,LEFT(R893,3)="PRA"),1,0))))</f>
      </c>
      <c r="U893" s="47" t="str">
        <f>IF(T893&lt;&gt;0,SUM($T$4:T893),0)</f>
      </c>
      <c r="V893" s="1"/>
      <c r="W893" s="17"/>
      <c r="Y893" t="str">
        <f>Projects!A891</f>
      </c>
      <c r="Z893" s="1" t="str">
        <f>Projects!I891</f>
      </c>
      <c r="AA893" s="47" t="str">
        <f>IF($A$2="Tous",
IF(AND($Y$2=0,$Z$2=0,DATE(YEAR(Z893),MONTH(Z893),DAY(Z893))&gt;=$O$6,(DATE(YEAR(Z893),MONTH(Z893),DAY(Z893))&lt;=$O$3)),1,
IF(AND($Y$2&lt;&gt;0,$Z$2&lt;&gt;0,DATE(YEAR(Z893),MONTH(Z893),DAY(Z893))&gt;=$Y$2,(DATE(YEAR(Z893),MONTH(Z893),DAY(Z893))&lt;=$Z$2)),1,0)),
IF(AND($Y$2=0,$Z$2=0,DATE(YEAR(Z893),MONTH(Z893),DAY(Z893))&gt;=$O$6,(DATE(YEAR(Z893),MONTH(Z893),DAY(Z893))&lt;=$O$3),INDEX(Projects!$A$1:$O$1000,MATCH(Y893,Projects!$A$1:$A$1000,0),MATCH("Groupe",Projects!$A$1:$O$1,0))=$A$2),1,
IF(AND($Y$2&lt;&gt;0,$Z$2&lt;&gt;0,DATE(YEAR(Z893),MONTH(Z893),DAY(Z893))&gt;=$Y$2,(DATE(YEAR(Z893),MONTH(Z893),DAY(Z893))&lt;=$Z$2),INDEX(Projects!$A$1:$O$1000,MATCH(Y893,Projects!$A$1:$A$1000,0),MATCH("Groupe",Projects!$A$1:$O$1,0))=$A$2),1,0)))</f>
      </c>
      <c r="AB893" s="47" t="str">
        <f>IF(AA893&lt;&gt;0,SUM($AA$4:AA893),0)</f>
      </c>
      <c r="AC893" s="1"/>
      <c r="AD893" s="17"/>
      <c r="AF893" t="str">
        <f>Projects!A891</f>
      </c>
      <c r="AG893" s="1" t="str">
        <f>Projects!D891</f>
      </c>
      <c r="AH893" s="47" t="str">
        <f>IF($A$2="Tous",
IF(AND($AF$2=0,$AG$2=0,DATE(YEAR(AG893),MONTH(AG893),DAY(AG893))&gt;=$O$6,(DATE(YEAR(AG893),MONTH(AG893),DAY(AG893))&lt;=$O$3)),1,
IF(AND($AF$2&lt;&gt;0,$AG$2&lt;&gt;0,DATE(YEAR(AG893),MONTH(AG893),DAY(AG893))&gt;=$AF$2,(DATE(YEAR(AG893),MONTH(AG893),DAY(AG893))&lt;=$AG$2)),1,0)),
IF(AND($AF$2=0,$AG$2=0,DATE(YEAR(AG893),MONTH(AG893),DAY(AG893))&gt;=$O$6,(DATE(YEAR(AG893),MONTH(AG893),DAY(AG893))&lt;=$O$3),INDEX(Projects!$A$1:$O$1000,MATCH(AF893,Projects!$A$1:$A$1000,0),MATCH("Groupe",Projects!$A$1:$O$1,0))=$A$2),1,
IF(AND($AF$2&lt;&gt;0,$AG$2&lt;&gt;0,DATE(YEAR(AG893),MONTH(AG893),DAY(AG893))&gt;=$AF$2,(DATE(YEAR(AG893),MONTH(AG893),DAY(AG893))&lt;=$AG$2),INDEX(Projects!$A$1:$O$1000,MATCH(AF893,Projects!$A$1:$A$1000,0),MATCH("Groupe",Projects!$A$1:$O$1,0))=$A$2),1,0)))</f>
      </c>
      <c r="AI893" s="47" t="str">
        <f>IF(AH893&lt;&gt;0,SUM($AH$4:AH893),0)</f>
      </c>
      <c r="AJ893" s="1"/>
      <c r="AK893" s="17"/>
      <c r="AM893" t="str">
        <f>Potentials!A891</f>
      </c>
      <c r="AN893" s="1" t="str">
        <f>Potentials!L891</f>
      </c>
      <c r="AO893" s="47" t="str">
        <f>IF(INDEX(Potentials!$A$1:$O$1000,MATCH(R893,Potentials!$A$1:$A$1000,0),MATCH("Origine setup",Potentials!$A$1:$O$1,0))&lt;&gt;"",0,
IF($A$2="Tous",
IF(AND($AM$2=0,$AN$2=0,DATE(YEAR(AN893),MONTH(AN893),DAY(AN893))&gt;=$O$6,(DATE(YEAR(AN893),MONTH(AN893),DAY(AN893))&lt;=$O$3),INDEX(Potentials!$A$1:$O$10000,MATCH(AM893,Potentials!$A$1:$A$1000,0),MATCH("Statut",Potentials!$A$1:$O$1,0))="9 -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IF(AND($AM$2&lt;&gt;0,$AN$2&lt;&gt;0,DATE(YEAR(AN893),MONTH(AN893),DAY(AN893))&gt;=$AM$2,(DATE(YEAR(AN893),MONTH(AN893),DAY(AN893))&lt;=$AN$2),INDEX(Potentials!$A$1:$O$10000,MATCH(AM893,Potentials!$A$1:$A$1000,0),MATCH("Statut",Potentials!$A$1:$O$1,0))="9 - Perdu"),1,0)),
IF(AND($AM$2=0,$AN$2=0,DATE(YEAR(AN893),MONTH(AN893),DAY(AN893))&gt;=$O$6,(DATE(YEAR(AN893),MONTH(AN893),DAY(AN893))&lt;=$O$3),INDEX(Potentials!$A$1:$O$1000,MATCH(AM893,Potentials!$A$1:$A$1000,0),MATCH("Groupe",Potentials!$A$1:$O$1,0))=$A$2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,MATCH(AM893,Potentials!$A$1:$A$1000,0),MATCH("Groupe",Potentials!$A$1:$O$1,0))=$A$2,INDEX(Potentials!$A$1:$O$10000,MATCH(AM893,Potentials!$A$1:$A$1000,0),MATCH("Statut",Potentials!$A$1:$O$1,0))="9 - Perdu"),1,0))))</f>
      </c>
      <c r="AP893" s="47" t="str">
        <f>IF(AO893&lt;&gt;0,SUM($AO$4:AO893),0)</f>
      </c>
      <c r="AQ893" s="1"/>
      <c r="AR893" s="17"/>
      <c r="AT893" t="str">
        <f>IF(COUNTIF($AT$4:AT892,Potentials!B891)&gt;0,"",Potentials!B891)</f>
      </c>
      <c r="AU893" s="2" t="str">
        <f t="array" ref="AU893" aca="1" ca="1">IF($A$2="Tous",SUMPRODUCT((Potentials!$F$2:$F$2000)*(Potentials!$B$2:$B$2000=AT893)*(Potentials!$E$2:$E$2000&lt;&gt;"8 - Gagne")*(Potentials!$E$2:$E$2000&lt;&gt;"9 - Perdu")*(Potentials!$E$2:$E$2000&lt;&gt;"10 - Gele"))
+SUMPRODUCT((Potentials!$F$2:$F$2000=0)*(Potentials!$B$2:$B$2000=AT893)*(Potentials!$D$2:$D$2000)*(Potentials!$E$2:$E$2000&lt;&gt;"8 - Gagne")*(Potentials!$E$2:$E$2000&lt;&gt;"9 - Perdu")*(Potentials!$E$2:$E$2000&lt;&gt;"10 - Gele")),
SUMPRODUCT((Potentials!$F$2:$F$2000)*(Potentials!$B$2:$B$2000=AT893)*(Potentials!$E$2:$E$2000&lt;&gt;"8 - Gagne")*(Potentials!$E$2:$E$2000&lt;&gt;"9 - Perdu")*(Potentials!$E$2:$E$2000&lt;&gt;"10 - Gele")*(Potentials!$O$2:$O$2000=$A$2))
+SUMPRODUCT((Potentials!$F$2:$F$2000=0)*(Potentials!$B$2:$B$2000=AT893)*(Potentials!$D$2:$D$2000)*(Potentials!$E$2:$E$2000&lt;&gt;"8 - Gagne")*(Potentials!$E$2:$E$2000&lt;&gt;"9 - Perdu")*(Potentials!$E$2:$E$2000&lt;&gt;"10 - Gele")*(Potentials!$O$2:$O$2000=$A$2)))</f>
      </c>
      <c r="BA893" t="str">
        <f>Potentials!A891</f>
      </c>
      <c r="BB893" s="2" t="str">
        <f t="array" ref="BB893" aca="1" ca="1">IF($A$2="Tous",SUMPRODUCT((Potentials!$F$2:$F$2000)*(Potentials!$A$2:$A$2000=BA893)*(Potentials!$E$2:$E$2000&lt;&gt;"8 - Gagne")*(Potentials!$E$2:$E$2000&lt;&gt;"9 - Perdu")*(Potentials!$E$2:$E$2000&lt;&gt;"10 - Gele"))
+SUMPRODUCT((Potentials!$F$2:$F$2000=0)*(Potentials!$A$2:$A$2000=BA893)*(Potentials!$D$2:$D$2000)*(Potentials!$E$2:$E$2000&lt;&gt;"8 - Gagne")*(Potentials!$E$2:$E$2000&lt;&gt;"9 - Perdu")*(Potentials!$E$2:$E$2000&lt;&gt;"10 - Gele")),
SUMPRODUCT((Potentials!$F$2:$F$2000)*(Potentials!$A$2:$A$2000=BA893)*(Potentials!$E$2:$E$2000&lt;&gt;"8 - Gagne")*(Potentials!$E$2:$E$2000&lt;&gt;"9 - Perdu")*(Potentials!$E$2:$E$2000&lt;&gt;"10 - Gele")*(Potentials!$O$2:$O$2000=$A$2))
+SUMPRODUCT((Potentials!$F$2:$F$2000=0)*(Potentials!$A$2:$A$2000=BA893)*(Potentials!$D$2:$D$2000)*(Potentials!$E$2:$E$2000&lt;&gt;"8 - Gagne")*(Potentials!$E$2:$E$2000&lt;&gt;"9 - Perdu")*(Potentials!$E$2:$E$2000&lt;&gt;"10 - Gele")*(Potentials!$O$2:$O$2000=$A$2)))</f>
      </c>
    </row>
    <row r="894" spans="1:113">
      <c r="R894" t="str">
        <f>Potentials!A892</f>
      </c>
      <c r="S894" s="1" t="str">
        <f>Potentials!M892</f>
      </c>
      <c r="T894" s="47" t="str">
        <f>IF(INDEX(Potentials!$A$1:$O$1000,MATCH(R894,Potentials!$A$1:$A$1000,0),MATCH("Origine setup",Potentials!$A$1:$O$1,0))&lt;&gt;"",0,
IF($A$2="Tous",
IF(AND($R$2=0,$S$2=0,DATE(YEAR(S894),MONTH(S894),DAY(S894))&gt;=$O$6,(DATE(YEAR(S894),MONTH(S894),DAY(S894))&lt;=$O$3),LEFT(R894,3)="PRA"),1,
IF(AND($R$2&lt;&gt;0,$S$2&lt;&gt;0,DATE(YEAR(S894),MONTH(S894),DAY(S894))&gt;=$R$2,(DATE(YEAR(S894),MONTH(S894),DAY(S894))&lt;=$S$2),LEFT(R894,3)="PRA"),1,0)),
IF(AND($R$2=0,$S$2=0,DATE(YEAR(S894),MONTH(S894),DAY(S894))&gt;=$O$6,(DATE(YEAR(S894),MONTH(S894),DAY(S894))&lt;=$O$3),INDEX(Potentials!$A$1:$O$1000,MATCH(R894,Potentials!$A$1:$A$1000,0),MATCH("Groupe",Potentials!$A$1:$O$1,0))=$A$2,LEFT(R894,3)="PRA"),1,
IF(AND($R$2&lt;&gt;0,$S$2&lt;&gt;0,DATE(YEAR(S894),MONTH(S894),DAY(S894))&gt;=$R$2,(DATE(YEAR(S894),MONTH(S894),DAY(S894))&lt;=$S$2),INDEX(Potentials!$A$1:$O$1000,MATCH(R894,Potentials!$A$1:$A$1000,0),MATCH("Groupe",Potentials!$A$1:$O$1,0))=$A$2,LEFT(R894,3)="PRA"),1,0))))</f>
      </c>
      <c r="U894" s="47" t="str">
        <f>IF(T894&lt;&gt;0,SUM($T$4:T894),0)</f>
      </c>
      <c r="V894" s="1"/>
      <c r="W894" s="17"/>
      <c r="Y894" t="str">
        <f>Projects!A892</f>
      </c>
      <c r="Z894" s="1" t="str">
        <f>Projects!I892</f>
      </c>
      <c r="AA894" s="47" t="str">
        <f>IF($A$2="Tous",
IF(AND($Y$2=0,$Z$2=0,DATE(YEAR(Z894),MONTH(Z894),DAY(Z894))&gt;=$O$6,(DATE(YEAR(Z894),MONTH(Z894),DAY(Z894))&lt;=$O$3)),1,
IF(AND($Y$2&lt;&gt;0,$Z$2&lt;&gt;0,DATE(YEAR(Z894),MONTH(Z894),DAY(Z894))&gt;=$Y$2,(DATE(YEAR(Z894),MONTH(Z894),DAY(Z894))&lt;=$Z$2)),1,0)),
IF(AND($Y$2=0,$Z$2=0,DATE(YEAR(Z894),MONTH(Z894),DAY(Z894))&gt;=$O$6,(DATE(YEAR(Z894),MONTH(Z894),DAY(Z894))&lt;=$O$3),INDEX(Projects!$A$1:$O$1000,MATCH(Y894,Projects!$A$1:$A$1000,0),MATCH("Groupe",Projects!$A$1:$O$1,0))=$A$2),1,
IF(AND($Y$2&lt;&gt;0,$Z$2&lt;&gt;0,DATE(YEAR(Z894),MONTH(Z894),DAY(Z894))&gt;=$Y$2,(DATE(YEAR(Z894),MONTH(Z894),DAY(Z894))&lt;=$Z$2),INDEX(Projects!$A$1:$O$1000,MATCH(Y894,Projects!$A$1:$A$1000,0),MATCH("Groupe",Projects!$A$1:$O$1,0))=$A$2),1,0)))</f>
      </c>
      <c r="AB894" s="47" t="str">
        <f>IF(AA894&lt;&gt;0,SUM($AA$4:AA894),0)</f>
      </c>
      <c r="AC894" s="1"/>
      <c r="AD894" s="17"/>
      <c r="AF894" t="str">
        <f>Projects!A892</f>
      </c>
      <c r="AG894" s="1" t="str">
        <f>Projects!D892</f>
      </c>
      <c r="AH894" s="47" t="str">
        <f>IF($A$2="Tous",
IF(AND($AF$2=0,$AG$2=0,DATE(YEAR(AG894),MONTH(AG894),DAY(AG894))&gt;=$O$6,(DATE(YEAR(AG894),MONTH(AG894),DAY(AG894))&lt;=$O$3)),1,
IF(AND($AF$2&lt;&gt;0,$AG$2&lt;&gt;0,DATE(YEAR(AG894),MONTH(AG894),DAY(AG894))&gt;=$AF$2,(DATE(YEAR(AG894),MONTH(AG894),DAY(AG894))&lt;=$AG$2)),1,0)),
IF(AND($AF$2=0,$AG$2=0,DATE(YEAR(AG894),MONTH(AG894),DAY(AG894))&gt;=$O$6,(DATE(YEAR(AG894),MONTH(AG894),DAY(AG894))&lt;=$O$3),INDEX(Projects!$A$1:$O$1000,MATCH(AF894,Projects!$A$1:$A$1000,0),MATCH("Groupe",Projects!$A$1:$O$1,0))=$A$2),1,
IF(AND($AF$2&lt;&gt;0,$AG$2&lt;&gt;0,DATE(YEAR(AG894),MONTH(AG894),DAY(AG894))&gt;=$AF$2,(DATE(YEAR(AG894),MONTH(AG894),DAY(AG894))&lt;=$AG$2),INDEX(Projects!$A$1:$O$1000,MATCH(AF894,Projects!$A$1:$A$1000,0),MATCH("Groupe",Projects!$A$1:$O$1,0))=$A$2),1,0)))</f>
      </c>
      <c r="AI894" s="47" t="str">
        <f>IF(AH894&lt;&gt;0,SUM($AH$4:AH894),0)</f>
      </c>
      <c r="AJ894" s="1"/>
      <c r="AK894" s="17"/>
      <c r="AM894" t="str">
        <f>Potentials!A892</f>
      </c>
      <c r="AN894" s="1" t="str">
        <f>Potentials!L892</f>
      </c>
      <c r="AO894" s="47" t="str">
        <f>IF(INDEX(Potentials!$A$1:$O$1000,MATCH(R894,Potentials!$A$1:$A$1000,0),MATCH("Origine setup",Potentials!$A$1:$O$1,0))&lt;&gt;"",0,
IF($A$2="Tous",
IF(AND($AM$2=0,$AN$2=0,DATE(YEAR(AN894),MONTH(AN894),DAY(AN894))&gt;=$O$6,(DATE(YEAR(AN894),MONTH(AN894),DAY(AN894))&lt;=$O$3),INDEX(Potentials!$A$1:$O$10000,MATCH(AM894,Potentials!$A$1:$A$1000,0),MATCH("Statut",Potentials!$A$1:$O$1,0))="9 -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IF(AND($AM$2&lt;&gt;0,$AN$2&lt;&gt;0,DATE(YEAR(AN894),MONTH(AN894),DAY(AN894))&gt;=$AM$2,(DATE(YEAR(AN894),MONTH(AN894),DAY(AN894))&lt;=$AN$2),INDEX(Potentials!$A$1:$O$10000,MATCH(AM894,Potentials!$A$1:$A$1000,0),MATCH("Statut",Potentials!$A$1:$O$1,0))="9 - Perdu"),1,0)),
IF(AND($AM$2=0,$AN$2=0,DATE(YEAR(AN894),MONTH(AN894),DAY(AN894))&gt;=$O$6,(DATE(YEAR(AN894),MONTH(AN894),DAY(AN894))&lt;=$O$3),INDEX(Potentials!$A$1:$O$1000,MATCH(AM894,Potentials!$A$1:$A$1000,0),MATCH("Groupe",Potentials!$A$1:$O$1,0))=$A$2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,MATCH(AM894,Potentials!$A$1:$A$1000,0),MATCH("Groupe",Potentials!$A$1:$O$1,0))=$A$2,INDEX(Potentials!$A$1:$O$10000,MATCH(AM894,Potentials!$A$1:$A$1000,0),MATCH("Statut",Potentials!$A$1:$O$1,0))="9 - Perdu"),1,0))))</f>
      </c>
      <c r="AP894" s="47" t="str">
        <f>IF(AO894&lt;&gt;0,SUM($AO$4:AO894),0)</f>
      </c>
      <c r="AQ894" s="1"/>
      <c r="AR894" s="17"/>
      <c r="AT894" t="str">
        <f>IF(COUNTIF($AT$4:AT893,Potentials!B892)&gt;0,"",Potentials!B892)</f>
      </c>
      <c r="AU894" s="2" t="str">
        <f t="array" ref="AU894" aca="1" ca="1">IF($A$2="Tous",SUMPRODUCT((Potentials!$F$2:$F$2000)*(Potentials!$B$2:$B$2000=AT894)*(Potentials!$E$2:$E$2000&lt;&gt;"8 - Gagne")*(Potentials!$E$2:$E$2000&lt;&gt;"9 - Perdu")*(Potentials!$E$2:$E$2000&lt;&gt;"10 - Gele"))
+SUMPRODUCT((Potentials!$F$2:$F$2000=0)*(Potentials!$B$2:$B$2000=AT894)*(Potentials!$D$2:$D$2000)*(Potentials!$E$2:$E$2000&lt;&gt;"8 - Gagne")*(Potentials!$E$2:$E$2000&lt;&gt;"9 - Perdu")*(Potentials!$E$2:$E$2000&lt;&gt;"10 - Gele")),
SUMPRODUCT((Potentials!$F$2:$F$2000)*(Potentials!$B$2:$B$2000=AT894)*(Potentials!$E$2:$E$2000&lt;&gt;"8 - Gagne")*(Potentials!$E$2:$E$2000&lt;&gt;"9 - Perdu")*(Potentials!$E$2:$E$2000&lt;&gt;"10 - Gele")*(Potentials!$O$2:$O$2000=$A$2))
+SUMPRODUCT((Potentials!$F$2:$F$2000=0)*(Potentials!$B$2:$B$2000=AT894)*(Potentials!$D$2:$D$2000)*(Potentials!$E$2:$E$2000&lt;&gt;"8 - Gagne")*(Potentials!$E$2:$E$2000&lt;&gt;"9 - Perdu")*(Potentials!$E$2:$E$2000&lt;&gt;"10 - Gele")*(Potentials!$O$2:$O$2000=$A$2)))</f>
      </c>
      <c r="BA894" t="str">
        <f>Potentials!A892</f>
      </c>
      <c r="BB894" s="2" t="str">
        <f t="array" ref="BB894" aca="1" ca="1">IF($A$2="Tous",SUMPRODUCT((Potentials!$F$2:$F$2000)*(Potentials!$A$2:$A$2000=BA894)*(Potentials!$E$2:$E$2000&lt;&gt;"8 - Gagne")*(Potentials!$E$2:$E$2000&lt;&gt;"9 - Perdu")*(Potentials!$E$2:$E$2000&lt;&gt;"10 - Gele"))
+SUMPRODUCT((Potentials!$F$2:$F$2000=0)*(Potentials!$A$2:$A$2000=BA894)*(Potentials!$D$2:$D$2000)*(Potentials!$E$2:$E$2000&lt;&gt;"8 - Gagne")*(Potentials!$E$2:$E$2000&lt;&gt;"9 - Perdu")*(Potentials!$E$2:$E$2000&lt;&gt;"10 - Gele")),
SUMPRODUCT((Potentials!$F$2:$F$2000)*(Potentials!$A$2:$A$2000=BA894)*(Potentials!$E$2:$E$2000&lt;&gt;"8 - Gagne")*(Potentials!$E$2:$E$2000&lt;&gt;"9 - Perdu")*(Potentials!$E$2:$E$2000&lt;&gt;"10 - Gele")*(Potentials!$O$2:$O$2000=$A$2))
+SUMPRODUCT((Potentials!$F$2:$F$2000=0)*(Potentials!$A$2:$A$2000=BA894)*(Potentials!$D$2:$D$2000)*(Potentials!$E$2:$E$2000&lt;&gt;"8 - Gagne")*(Potentials!$E$2:$E$2000&lt;&gt;"9 - Perdu")*(Potentials!$E$2:$E$2000&lt;&gt;"10 - Gele")*(Potentials!$O$2:$O$2000=$A$2)))</f>
      </c>
    </row>
    <row r="895" spans="1:113">
      <c r="R895" t="str">
        <f>Potentials!A893</f>
      </c>
      <c r="S895" s="1" t="str">
        <f>Potentials!M893</f>
      </c>
      <c r="T895" s="47" t="str">
        <f>IF(INDEX(Potentials!$A$1:$O$1000,MATCH(R895,Potentials!$A$1:$A$1000,0),MATCH("Origine setup",Potentials!$A$1:$O$1,0))&lt;&gt;"",0,
IF($A$2="Tous",
IF(AND($R$2=0,$S$2=0,DATE(YEAR(S895),MONTH(S895),DAY(S895))&gt;=$O$6,(DATE(YEAR(S895),MONTH(S895),DAY(S895))&lt;=$O$3),LEFT(R895,3)="PRA"),1,
IF(AND($R$2&lt;&gt;0,$S$2&lt;&gt;0,DATE(YEAR(S895),MONTH(S895),DAY(S895))&gt;=$R$2,(DATE(YEAR(S895),MONTH(S895),DAY(S895))&lt;=$S$2),LEFT(R895,3)="PRA"),1,0)),
IF(AND($R$2=0,$S$2=0,DATE(YEAR(S895),MONTH(S895),DAY(S895))&gt;=$O$6,(DATE(YEAR(S895),MONTH(S895),DAY(S895))&lt;=$O$3),INDEX(Potentials!$A$1:$O$1000,MATCH(R895,Potentials!$A$1:$A$1000,0),MATCH("Groupe",Potentials!$A$1:$O$1,0))=$A$2,LEFT(R895,3)="PRA"),1,
IF(AND($R$2&lt;&gt;0,$S$2&lt;&gt;0,DATE(YEAR(S895),MONTH(S895),DAY(S895))&gt;=$R$2,(DATE(YEAR(S895),MONTH(S895),DAY(S895))&lt;=$S$2),INDEX(Potentials!$A$1:$O$1000,MATCH(R895,Potentials!$A$1:$A$1000,0),MATCH("Groupe",Potentials!$A$1:$O$1,0))=$A$2,LEFT(R895,3)="PRA"),1,0))))</f>
      </c>
      <c r="U895" s="47" t="str">
        <f>IF(T895&lt;&gt;0,SUM($T$4:T895),0)</f>
      </c>
      <c r="V895" s="1"/>
      <c r="W895" s="17"/>
      <c r="Y895" t="str">
        <f>Projects!A893</f>
      </c>
      <c r="Z895" s="1" t="str">
        <f>Projects!I893</f>
      </c>
      <c r="AA895" s="47" t="str">
        <f>IF($A$2="Tous",
IF(AND($Y$2=0,$Z$2=0,DATE(YEAR(Z895),MONTH(Z895),DAY(Z895))&gt;=$O$6,(DATE(YEAR(Z895),MONTH(Z895),DAY(Z895))&lt;=$O$3)),1,
IF(AND($Y$2&lt;&gt;0,$Z$2&lt;&gt;0,DATE(YEAR(Z895),MONTH(Z895),DAY(Z895))&gt;=$Y$2,(DATE(YEAR(Z895),MONTH(Z895),DAY(Z895))&lt;=$Z$2)),1,0)),
IF(AND($Y$2=0,$Z$2=0,DATE(YEAR(Z895),MONTH(Z895),DAY(Z895))&gt;=$O$6,(DATE(YEAR(Z895),MONTH(Z895),DAY(Z895))&lt;=$O$3),INDEX(Projects!$A$1:$O$1000,MATCH(Y895,Projects!$A$1:$A$1000,0),MATCH("Groupe",Projects!$A$1:$O$1,0))=$A$2),1,
IF(AND($Y$2&lt;&gt;0,$Z$2&lt;&gt;0,DATE(YEAR(Z895),MONTH(Z895),DAY(Z895))&gt;=$Y$2,(DATE(YEAR(Z895),MONTH(Z895),DAY(Z895))&lt;=$Z$2),INDEX(Projects!$A$1:$O$1000,MATCH(Y895,Projects!$A$1:$A$1000,0),MATCH("Groupe",Projects!$A$1:$O$1,0))=$A$2),1,0)))</f>
      </c>
      <c r="AB895" s="47" t="str">
        <f>IF(AA895&lt;&gt;0,SUM($AA$4:AA895),0)</f>
      </c>
      <c r="AC895" s="1"/>
      <c r="AD895" s="17"/>
      <c r="AF895" t="str">
        <f>Projects!A893</f>
      </c>
      <c r="AG895" s="1" t="str">
        <f>Projects!D893</f>
      </c>
      <c r="AH895" s="47" t="str">
        <f>IF($A$2="Tous",
IF(AND($AF$2=0,$AG$2=0,DATE(YEAR(AG895),MONTH(AG895),DAY(AG895))&gt;=$O$6,(DATE(YEAR(AG895),MONTH(AG895),DAY(AG895))&lt;=$O$3)),1,
IF(AND($AF$2&lt;&gt;0,$AG$2&lt;&gt;0,DATE(YEAR(AG895),MONTH(AG895),DAY(AG895))&gt;=$AF$2,(DATE(YEAR(AG895),MONTH(AG895),DAY(AG895))&lt;=$AG$2)),1,0)),
IF(AND($AF$2=0,$AG$2=0,DATE(YEAR(AG895),MONTH(AG895),DAY(AG895))&gt;=$O$6,(DATE(YEAR(AG895),MONTH(AG895),DAY(AG895))&lt;=$O$3),INDEX(Projects!$A$1:$O$1000,MATCH(AF895,Projects!$A$1:$A$1000,0),MATCH("Groupe",Projects!$A$1:$O$1,0))=$A$2),1,
IF(AND($AF$2&lt;&gt;0,$AG$2&lt;&gt;0,DATE(YEAR(AG895),MONTH(AG895),DAY(AG895))&gt;=$AF$2,(DATE(YEAR(AG895),MONTH(AG895),DAY(AG895))&lt;=$AG$2),INDEX(Projects!$A$1:$O$1000,MATCH(AF895,Projects!$A$1:$A$1000,0),MATCH("Groupe",Projects!$A$1:$O$1,0))=$A$2),1,0)))</f>
      </c>
      <c r="AI895" s="47" t="str">
        <f>IF(AH895&lt;&gt;0,SUM($AH$4:AH895),0)</f>
      </c>
      <c r="AJ895" s="1"/>
      <c r="AK895" s="17"/>
      <c r="AM895" t="str">
        <f>Potentials!A893</f>
      </c>
      <c r="AN895" s="1" t="str">
        <f>Potentials!L893</f>
      </c>
      <c r="AO895" s="47" t="str">
        <f>IF(INDEX(Potentials!$A$1:$O$1000,MATCH(R895,Potentials!$A$1:$A$1000,0),MATCH("Origine setup",Potentials!$A$1:$O$1,0))&lt;&gt;"",0,
IF($A$2="Tous",
IF(AND($AM$2=0,$AN$2=0,DATE(YEAR(AN895),MONTH(AN895),DAY(AN895))&gt;=$O$6,(DATE(YEAR(AN895),MONTH(AN895),DAY(AN895))&lt;=$O$3),INDEX(Potentials!$A$1:$O$10000,MATCH(AM895,Potentials!$A$1:$A$1000,0),MATCH("Statut",Potentials!$A$1:$O$1,0))="9 -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IF(AND($AM$2&lt;&gt;0,$AN$2&lt;&gt;0,DATE(YEAR(AN895),MONTH(AN895),DAY(AN895))&gt;=$AM$2,(DATE(YEAR(AN895),MONTH(AN895),DAY(AN895))&lt;=$AN$2),INDEX(Potentials!$A$1:$O$10000,MATCH(AM895,Potentials!$A$1:$A$1000,0),MATCH("Statut",Potentials!$A$1:$O$1,0))="9 - Perdu"),1,0)),
IF(AND($AM$2=0,$AN$2=0,DATE(YEAR(AN895),MONTH(AN895),DAY(AN895))&gt;=$O$6,(DATE(YEAR(AN895),MONTH(AN895),DAY(AN895))&lt;=$O$3),INDEX(Potentials!$A$1:$O$1000,MATCH(AM895,Potentials!$A$1:$A$1000,0),MATCH("Groupe",Potentials!$A$1:$O$1,0))=$A$2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,MATCH(AM895,Potentials!$A$1:$A$1000,0),MATCH("Groupe",Potentials!$A$1:$O$1,0))=$A$2,INDEX(Potentials!$A$1:$O$10000,MATCH(AM895,Potentials!$A$1:$A$1000,0),MATCH("Statut",Potentials!$A$1:$O$1,0))="9 - Perdu"),1,0))))</f>
      </c>
      <c r="AP895" s="47" t="str">
        <f>IF(AO895&lt;&gt;0,SUM($AO$4:AO895),0)</f>
      </c>
      <c r="AQ895" s="1"/>
      <c r="AR895" s="17"/>
      <c r="AT895" t="str">
        <f>IF(COUNTIF($AT$4:AT894,Potentials!B893)&gt;0,"",Potentials!B893)</f>
      </c>
      <c r="AU895" s="2" t="str">
        <f t="array" ref="AU895" aca="1" ca="1">IF($A$2="Tous",SUMPRODUCT((Potentials!$F$2:$F$2000)*(Potentials!$B$2:$B$2000=AT895)*(Potentials!$E$2:$E$2000&lt;&gt;"8 - Gagne")*(Potentials!$E$2:$E$2000&lt;&gt;"9 - Perdu")*(Potentials!$E$2:$E$2000&lt;&gt;"10 - Gele"))
+SUMPRODUCT((Potentials!$F$2:$F$2000=0)*(Potentials!$B$2:$B$2000=AT895)*(Potentials!$D$2:$D$2000)*(Potentials!$E$2:$E$2000&lt;&gt;"8 - Gagne")*(Potentials!$E$2:$E$2000&lt;&gt;"9 - Perdu")*(Potentials!$E$2:$E$2000&lt;&gt;"10 - Gele")),
SUMPRODUCT((Potentials!$F$2:$F$2000)*(Potentials!$B$2:$B$2000=AT895)*(Potentials!$E$2:$E$2000&lt;&gt;"8 - Gagne")*(Potentials!$E$2:$E$2000&lt;&gt;"9 - Perdu")*(Potentials!$E$2:$E$2000&lt;&gt;"10 - Gele")*(Potentials!$O$2:$O$2000=$A$2))
+SUMPRODUCT((Potentials!$F$2:$F$2000=0)*(Potentials!$B$2:$B$2000=AT895)*(Potentials!$D$2:$D$2000)*(Potentials!$E$2:$E$2000&lt;&gt;"8 - Gagne")*(Potentials!$E$2:$E$2000&lt;&gt;"9 - Perdu")*(Potentials!$E$2:$E$2000&lt;&gt;"10 - Gele")*(Potentials!$O$2:$O$2000=$A$2)))</f>
      </c>
      <c r="BA895" t="str">
        <f>Potentials!A893</f>
      </c>
      <c r="BB895" s="2" t="str">
        <f t="array" ref="BB895" aca="1" ca="1">IF($A$2="Tous",SUMPRODUCT((Potentials!$F$2:$F$2000)*(Potentials!$A$2:$A$2000=BA895)*(Potentials!$E$2:$E$2000&lt;&gt;"8 - Gagne")*(Potentials!$E$2:$E$2000&lt;&gt;"9 - Perdu")*(Potentials!$E$2:$E$2000&lt;&gt;"10 - Gele"))
+SUMPRODUCT((Potentials!$F$2:$F$2000=0)*(Potentials!$A$2:$A$2000=BA895)*(Potentials!$D$2:$D$2000)*(Potentials!$E$2:$E$2000&lt;&gt;"8 - Gagne")*(Potentials!$E$2:$E$2000&lt;&gt;"9 - Perdu")*(Potentials!$E$2:$E$2000&lt;&gt;"10 - Gele")),
SUMPRODUCT((Potentials!$F$2:$F$2000)*(Potentials!$A$2:$A$2000=BA895)*(Potentials!$E$2:$E$2000&lt;&gt;"8 - Gagne")*(Potentials!$E$2:$E$2000&lt;&gt;"9 - Perdu")*(Potentials!$E$2:$E$2000&lt;&gt;"10 - Gele")*(Potentials!$O$2:$O$2000=$A$2))
+SUMPRODUCT((Potentials!$F$2:$F$2000=0)*(Potentials!$A$2:$A$2000=BA895)*(Potentials!$D$2:$D$2000)*(Potentials!$E$2:$E$2000&lt;&gt;"8 - Gagne")*(Potentials!$E$2:$E$2000&lt;&gt;"9 - Perdu")*(Potentials!$E$2:$E$2000&lt;&gt;"10 - Gele")*(Potentials!$O$2:$O$2000=$A$2)))</f>
      </c>
    </row>
    <row r="896" spans="1:113">
      <c r="R896" t="str">
        <f>Potentials!A894</f>
      </c>
      <c r="S896" s="1" t="str">
        <f>Potentials!M894</f>
      </c>
      <c r="T896" s="47" t="str">
        <f>IF(INDEX(Potentials!$A$1:$O$1000,MATCH(R896,Potentials!$A$1:$A$1000,0),MATCH("Origine setup",Potentials!$A$1:$O$1,0))&lt;&gt;"",0,
IF($A$2="Tous",
IF(AND($R$2=0,$S$2=0,DATE(YEAR(S896),MONTH(S896),DAY(S896))&gt;=$O$6,(DATE(YEAR(S896),MONTH(S896),DAY(S896))&lt;=$O$3),LEFT(R896,3)="PRA"),1,
IF(AND($R$2&lt;&gt;0,$S$2&lt;&gt;0,DATE(YEAR(S896),MONTH(S896),DAY(S896))&gt;=$R$2,(DATE(YEAR(S896),MONTH(S896),DAY(S896))&lt;=$S$2),LEFT(R896,3)="PRA"),1,0)),
IF(AND($R$2=0,$S$2=0,DATE(YEAR(S896),MONTH(S896),DAY(S896))&gt;=$O$6,(DATE(YEAR(S896),MONTH(S896),DAY(S896))&lt;=$O$3),INDEX(Potentials!$A$1:$O$1000,MATCH(R896,Potentials!$A$1:$A$1000,0),MATCH("Groupe",Potentials!$A$1:$O$1,0))=$A$2,LEFT(R896,3)="PRA"),1,
IF(AND($R$2&lt;&gt;0,$S$2&lt;&gt;0,DATE(YEAR(S896),MONTH(S896),DAY(S896))&gt;=$R$2,(DATE(YEAR(S896),MONTH(S896),DAY(S896))&lt;=$S$2),INDEX(Potentials!$A$1:$O$1000,MATCH(R896,Potentials!$A$1:$A$1000,0),MATCH("Groupe",Potentials!$A$1:$O$1,0))=$A$2,LEFT(R896,3)="PRA"),1,0))))</f>
      </c>
      <c r="U896" s="47" t="str">
        <f>IF(T896&lt;&gt;0,SUM($T$4:T896),0)</f>
      </c>
      <c r="V896" s="1"/>
      <c r="W896" s="17"/>
      <c r="Y896" t="str">
        <f>Projects!A894</f>
      </c>
      <c r="Z896" s="1" t="str">
        <f>Projects!I894</f>
      </c>
      <c r="AA896" s="47" t="str">
        <f>IF($A$2="Tous",
IF(AND($Y$2=0,$Z$2=0,DATE(YEAR(Z896),MONTH(Z896),DAY(Z896))&gt;=$O$6,(DATE(YEAR(Z896),MONTH(Z896),DAY(Z896))&lt;=$O$3)),1,
IF(AND($Y$2&lt;&gt;0,$Z$2&lt;&gt;0,DATE(YEAR(Z896),MONTH(Z896),DAY(Z896))&gt;=$Y$2,(DATE(YEAR(Z896),MONTH(Z896),DAY(Z896))&lt;=$Z$2)),1,0)),
IF(AND($Y$2=0,$Z$2=0,DATE(YEAR(Z896),MONTH(Z896),DAY(Z896))&gt;=$O$6,(DATE(YEAR(Z896),MONTH(Z896),DAY(Z896))&lt;=$O$3),INDEX(Projects!$A$1:$O$1000,MATCH(Y896,Projects!$A$1:$A$1000,0),MATCH("Groupe",Projects!$A$1:$O$1,0))=$A$2),1,
IF(AND($Y$2&lt;&gt;0,$Z$2&lt;&gt;0,DATE(YEAR(Z896),MONTH(Z896),DAY(Z896))&gt;=$Y$2,(DATE(YEAR(Z896),MONTH(Z896),DAY(Z896))&lt;=$Z$2),INDEX(Projects!$A$1:$O$1000,MATCH(Y896,Projects!$A$1:$A$1000,0),MATCH("Groupe",Projects!$A$1:$O$1,0))=$A$2),1,0)))</f>
      </c>
      <c r="AB896" s="47" t="str">
        <f>IF(AA896&lt;&gt;0,SUM($AA$4:AA896),0)</f>
      </c>
      <c r="AC896" s="1"/>
      <c r="AD896" s="17"/>
      <c r="AF896" t="str">
        <f>Projects!A894</f>
      </c>
      <c r="AG896" s="1" t="str">
        <f>Projects!D894</f>
      </c>
      <c r="AH896" s="47" t="str">
        <f>IF($A$2="Tous",
IF(AND($AF$2=0,$AG$2=0,DATE(YEAR(AG896),MONTH(AG896),DAY(AG896))&gt;=$O$6,(DATE(YEAR(AG896),MONTH(AG896),DAY(AG896))&lt;=$O$3)),1,
IF(AND($AF$2&lt;&gt;0,$AG$2&lt;&gt;0,DATE(YEAR(AG896),MONTH(AG896),DAY(AG896))&gt;=$AF$2,(DATE(YEAR(AG896),MONTH(AG896),DAY(AG896))&lt;=$AG$2)),1,0)),
IF(AND($AF$2=0,$AG$2=0,DATE(YEAR(AG896),MONTH(AG896),DAY(AG896))&gt;=$O$6,(DATE(YEAR(AG896),MONTH(AG896),DAY(AG896))&lt;=$O$3),INDEX(Projects!$A$1:$O$1000,MATCH(AF896,Projects!$A$1:$A$1000,0),MATCH("Groupe",Projects!$A$1:$O$1,0))=$A$2),1,
IF(AND($AF$2&lt;&gt;0,$AG$2&lt;&gt;0,DATE(YEAR(AG896),MONTH(AG896),DAY(AG896))&gt;=$AF$2,(DATE(YEAR(AG896),MONTH(AG896),DAY(AG896))&lt;=$AG$2),INDEX(Projects!$A$1:$O$1000,MATCH(AF896,Projects!$A$1:$A$1000,0),MATCH("Groupe",Projects!$A$1:$O$1,0))=$A$2),1,0)))</f>
      </c>
      <c r="AI896" s="47" t="str">
        <f>IF(AH896&lt;&gt;0,SUM($AH$4:AH896),0)</f>
      </c>
      <c r="AJ896" s="1"/>
      <c r="AK896" s="17"/>
      <c r="AM896" t="str">
        <f>Potentials!A894</f>
      </c>
      <c r="AN896" s="1" t="str">
        <f>Potentials!L894</f>
      </c>
      <c r="AO896" s="47" t="str">
        <f>IF(INDEX(Potentials!$A$1:$O$1000,MATCH(R896,Potentials!$A$1:$A$1000,0),MATCH("Origine setup",Potentials!$A$1:$O$1,0))&lt;&gt;"",0,
IF($A$2="Tous",
IF(AND($AM$2=0,$AN$2=0,DATE(YEAR(AN896),MONTH(AN896),DAY(AN896))&gt;=$O$6,(DATE(YEAR(AN896),MONTH(AN896),DAY(AN896))&lt;=$O$3),INDEX(Potentials!$A$1:$O$10000,MATCH(AM896,Potentials!$A$1:$A$1000,0),MATCH("Statut",Potentials!$A$1:$O$1,0))="9 -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IF(AND($AM$2&lt;&gt;0,$AN$2&lt;&gt;0,DATE(YEAR(AN896),MONTH(AN896),DAY(AN896))&gt;=$AM$2,(DATE(YEAR(AN896),MONTH(AN896),DAY(AN896))&lt;=$AN$2),INDEX(Potentials!$A$1:$O$10000,MATCH(AM896,Potentials!$A$1:$A$1000,0),MATCH("Statut",Potentials!$A$1:$O$1,0))="9 - Perdu"),1,0)),
IF(AND($AM$2=0,$AN$2=0,DATE(YEAR(AN896),MONTH(AN896),DAY(AN896))&gt;=$O$6,(DATE(YEAR(AN896),MONTH(AN896),DAY(AN896))&lt;=$O$3),INDEX(Potentials!$A$1:$O$1000,MATCH(AM896,Potentials!$A$1:$A$1000,0),MATCH("Groupe",Potentials!$A$1:$O$1,0))=$A$2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,MATCH(AM896,Potentials!$A$1:$A$1000,0),MATCH("Groupe",Potentials!$A$1:$O$1,0))=$A$2,INDEX(Potentials!$A$1:$O$10000,MATCH(AM896,Potentials!$A$1:$A$1000,0),MATCH("Statut",Potentials!$A$1:$O$1,0))="9 - Perdu"),1,0))))</f>
      </c>
      <c r="AP896" s="47" t="str">
        <f>IF(AO896&lt;&gt;0,SUM($AO$4:AO896),0)</f>
      </c>
      <c r="AQ896" s="1"/>
      <c r="AR896" s="17"/>
      <c r="AT896" t="str">
        <f>IF(COUNTIF($AT$4:AT895,Potentials!B894)&gt;0,"",Potentials!B894)</f>
      </c>
      <c r="AU896" s="2" t="str">
        <f t="array" ref="AU896" aca="1" ca="1">IF($A$2="Tous",SUMPRODUCT((Potentials!$F$2:$F$2000)*(Potentials!$B$2:$B$2000=AT896)*(Potentials!$E$2:$E$2000&lt;&gt;"8 - Gagne")*(Potentials!$E$2:$E$2000&lt;&gt;"9 - Perdu")*(Potentials!$E$2:$E$2000&lt;&gt;"10 - Gele"))
+SUMPRODUCT((Potentials!$F$2:$F$2000=0)*(Potentials!$B$2:$B$2000=AT896)*(Potentials!$D$2:$D$2000)*(Potentials!$E$2:$E$2000&lt;&gt;"8 - Gagne")*(Potentials!$E$2:$E$2000&lt;&gt;"9 - Perdu")*(Potentials!$E$2:$E$2000&lt;&gt;"10 - Gele")),
SUMPRODUCT((Potentials!$F$2:$F$2000)*(Potentials!$B$2:$B$2000=AT896)*(Potentials!$E$2:$E$2000&lt;&gt;"8 - Gagne")*(Potentials!$E$2:$E$2000&lt;&gt;"9 - Perdu")*(Potentials!$E$2:$E$2000&lt;&gt;"10 - Gele")*(Potentials!$O$2:$O$2000=$A$2))
+SUMPRODUCT((Potentials!$F$2:$F$2000=0)*(Potentials!$B$2:$B$2000=AT896)*(Potentials!$D$2:$D$2000)*(Potentials!$E$2:$E$2000&lt;&gt;"8 - Gagne")*(Potentials!$E$2:$E$2000&lt;&gt;"9 - Perdu")*(Potentials!$E$2:$E$2000&lt;&gt;"10 - Gele")*(Potentials!$O$2:$O$2000=$A$2)))</f>
      </c>
      <c r="BA896" t="str">
        <f>Potentials!A894</f>
      </c>
      <c r="BB896" s="2" t="str">
        <f t="array" ref="BB896" aca="1" ca="1">IF($A$2="Tous",SUMPRODUCT((Potentials!$F$2:$F$2000)*(Potentials!$A$2:$A$2000=BA896)*(Potentials!$E$2:$E$2000&lt;&gt;"8 - Gagne")*(Potentials!$E$2:$E$2000&lt;&gt;"9 - Perdu")*(Potentials!$E$2:$E$2000&lt;&gt;"10 - Gele"))
+SUMPRODUCT((Potentials!$F$2:$F$2000=0)*(Potentials!$A$2:$A$2000=BA896)*(Potentials!$D$2:$D$2000)*(Potentials!$E$2:$E$2000&lt;&gt;"8 - Gagne")*(Potentials!$E$2:$E$2000&lt;&gt;"9 - Perdu")*(Potentials!$E$2:$E$2000&lt;&gt;"10 - Gele")),
SUMPRODUCT((Potentials!$F$2:$F$2000)*(Potentials!$A$2:$A$2000=BA896)*(Potentials!$E$2:$E$2000&lt;&gt;"8 - Gagne")*(Potentials!$E$2:$E$2000&lt;&gt;"9 - Perdu")*(Potentials!$E$2:$E$2000&lt;&gt;"10 - Gele")*(Potentials!$O$2:$O$2000=$A$2))
+SUMPRODUCT((Potentials!$F$2:$F$2000=0)*(Potentials!$A$2:$A$2000=BA896)*(Potentials!$D$2:$D$2000)*(Potentials!$E$2:$E$2000&lt;&gt;"8 - Gagne")*(Potentials!$E$2:$E$2000&lt;&gt;"9 - Perdu")*(Potentials!$E$2:$E$2000&lt;&gt;"10 - Gele")*(Potentials!$O$2:$O$2000=$A$2)))</f>
      </c>
    </row>
    <row r="897" spans="1:113">
      <c r="R897" t="str">
        <f>Potentials!A895</f>
      </c>
      <c r="S897" s="1" t="str">
        <f>Potentials!M895</f>
      </c>
      <c r="T897" s="47" t="str">
        <f>IF(INDEX(Potentials!$A$1:$O$1000,MATCH(R897,Potentials!$A$1:$A$1000,0),MATCH("Origine setup",Potentials!$A$1:$O$1,0))&lt;&gt;"",0,
IF($A$2="Tous",
IF(AND($R$2=0,$S$2=0,DATE(YEAR(S897),MONTH(S897),DAY(S897))&gt;=$O$6,(DATE(YEAR(S897),MONTH(S897),DAY(S897))&lt;=$O$3),LEFT(R897,3)="PRA"),1,
IF(AND($R$2&lt;&gt;0,$S$2&lt;&gt;0,DATE(YEAR(S897),MONTH(S897),DAY(S897))&gt;=$R$2,(DATE(YEAR(S897),MONTH(S897),DAY(S897))&lt;=$S$2),LEFT(R897,3)="PRA"),1,0)),
IF(AND($R$2=0,$S$2=0,DATE(YEAR(S897),MONTH(S897),DAY(S897))&gt;=$O$6,(DATE(YEAR(S897),MONTH(S897),DAY(S897))&lt;=$O$3),INDEX(Potentials!$A$1:$O$1000,MATCH(R897,Potentials!$A$1:$A$1000,0),MATCH("Groupe",Potentials!$A$1:$O$1,0))=$A$2,LEFT(R897,3)="PRA"),1,
IF(AND($R$2&lt;&gt;0,$S$2&lt;&gt;0,DATE(YEAR(S897),MONTH(S897),DAY(S897))&gt;=$R$2,(DATE(YEAR(S897),MONTH(S897),DAY(S897))&lt;=$S$2),INDEX(Potentials!$A$1:$O$1000,MATCH(R897,Potentials!$A$1:$A$1000,0),MATCH("Groupe",Potentials!$A$1:$O$1,0))=$A$2,LEFT(R897,3)="PRA"),1,0))))</f>
      </c>
      <c r="U897" s="47" t="str">
        <f>IF(T897&lt;&gt;0,SUM($T$4:T897),0)</f>
      </c>
      <c r="V897" s="1"/>
      <c r="W897" s="17"/>
      <c r="Y897" t="str">
        <f>Projects!A895</f>
      </c>
      <c r="Z897" s="1" t="str">
        <f>Projects!I895</f>
      </c>
      <c r="AA897" s="47" t="str">
        <f>IF($A$2="Tous",
IF(AND($Y$2=0,$Z$2=0,DATE(YEAR(Z897),MONTH(Z897),DAY(Z897))&gt;=$O$6,(DATE(YEAR(Z897),MONTH(Z897),DAY(Z897))&lt;=$O$3)),1,
IF(AND($Y$2&lt;&gt;0,$Z$2&lt;&gt;0,DATE(YEAR(Z897),MONTH(Z897),DAY(Z897))&gt;=$Y$2,(DATE(YEAR(Z897),MONTH(Z897),DAY(Z897))&lt;=$Z$2)),1,0)),
IF(AND($Y$2=0,$Z$2=0,DATE(YEAR(Z897),MONTH(Z897),DAY(Z897))&gt;=$O$6,(DATE(YEAR(Z897),MONTH(Z897),DAY(Z897))&lt;=$O$3),INDEX(Projects!$A$1:$O$1000,MATCH(Y897,Projects!$A$1:$A$1000,0),MATCH("Groupe",Projects!$A$1:$O$1,0))=$A$2),1,
IF(AND($Y$2&lt;&gt;0,$Z$2&lt;&gt;0,DATE(YEAR(Z897),MONTH(Z897),DAY(Z897))&gt;=$Y$2,(DATE(YEAR(Z897),MONTH(Z897),DAY(Z897))&lt;=$Z$2),INDEX(Projects!$A$1:$O$1000,MATCH(Y897,Projects!$A$1:$A$1000,0),MATCH("Groupe",Projects!$A$1:$O$1,0))=$A$2),1,0)))</f>
      </c>
      <c r="AB897" s="47" t="str">
        <f>IF(AA897&lt;&gt;0,SUM($AA$4:AA897),0)</f>
      </c>
      <c r="AC897" s="1"/>
      <c r="AD897" s="17"/>
      <c r="AF897" t="str">
        <f>Projects!A895</f>
      </c>
      <c r="AG897" s="1" t="str">
        <f>Projects!D895</f>
      </c>
      <c r="AH897" s="47" t="str">
        <f>IF($A$2="Tous",
IF(AND($AF$2=0,$AG$2=0,DATE(YEAR(AG897),MONTH(AG897),DAY(AG897))&gt;=$O$6,(DATE(YEAR(AG897),MONTH(AG897),DAY(AG897))&lt;=$O$3)),1,
IF(AND($AF$2&lt;&gt;0,$AG$2&lt;&gt;0,DATE(YEAR(AG897),MONTH(AG897),DAY(AG897))&gt;=$AF$2,(DATE(YEAR(AG897),MONTH(AG897),DAY(AG897))&lt;=$AG$2)),1,0)),
IF(AND($AF$2=0,$AG$2=0,DATE(YEAR(AG897),MONTH(AG897),DAY(AG897))&gt;=$O$6,(DATE(YEAR(AG897),MONTH(AG897),DAY(AG897))&lt;=$O$3),INDEX(Projects!$A$1:$O$1000,MATCH(AF897,Projects!$A$1:$A$1000,0),MATCH("Groupe",Projects!$A$1:$O$1,0))=$A$2),1,
IF(AND($AF$2&lt;&gt;0,$AG$2&lt;&gt;0,DATE(YEAR(AG897),MONTH(AG897),DAY(AG897))&gt;=$AF$2,(DATE(YEAR(AG897),MONTH(AG897),DAY(AG897))&lt;=$AG$2),INDEX(Projects!$A$1:$O$1000,MATCH(AF897,Projects!$A$1:$A$1000,0),MATCH("Groupe",Projects!$A$1:$O$1,0))=$A$2),1,0)))</f>
      </c>
      <c r="AI897" s="47" t="str">
        <f>IF(AH897&lt;&gt;0,SUM($AH$4:AH897),0)</f>
      </c>
      <c r="AJ897" s="1"/>
      <c r="AK897" s="17"/>
      <c r="AM897" t="str">
        <f>Potentials!A895</f>
      </c>
      <c r="AN897" s="1" t="str">
        <f>Potentials!L895</f>
      </c>
      <c r="AO897" s="47" t="str">
        <f>IF(INDEX(Potentials!$A$1:$O$1000,MATCH(R897,Potentials!$A$1:$A$1000,0),MATCH("Origine setup",Potentials!$A$1:$O$1,0))&lt;&gt;"",0,
IF($A$2="Tous",
IF(AND($AM$2=0,$AN$2=0,DATE(YEAR(AN897),MONTH(AN897),DAY(AN897))&gt;=$O$6,(DATE(YEAR(AN897),MONTH(AN897),DAY(AN897))&lt;=$O$3),INDEX(Potentials!$A$1:$O$10000,MATCH(AM897,Potentials!$A$1:$A$1000,0),MATCH("Statut",Potentials!$A$1:$O$1,0))="9 -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IF(AND($AM$2&lt;&gt;0,$AN$2&lt;&gt;0,DATE(YEAR(AN897),MONTH(AN897),DAY(AN897))&gt;=$AM$2,(DATE(YEAR(AN897),MONTH(AN897),DAY(AN897))&lt;=$AN$2),INDEX(Potentials!$A$1:$O$10000,MATCH(AM897,Potentials!$A$1:$A$1000,0),MATCH("Statut",Potentials!$A$1:$O$1,0))="9 - Perdu"),1,0)),
IF(AND($AM$2=0,$AN$2=0,DATE(YEAR(AN897),MONTH(AN897),DAY(AN897))&gt;=$O$6,(DATE(YEAR(AN897),MONTH(AN897),DAY(AN897))&lt;=$O$3),INDEX(Potentials!$A$1:$O$1000,MATCH(AM897,Potentials!$A$1:$A$1000,0),MATCH("Groupe",Potentials!$A$1:$O$1,0))=$A$2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,MATCH(AM897,Potentials!$A$1:$A$1000,0),MATCH("Groupe",Potentials!$A$1:$O$1,0))=$A$2,INDEX(Potentials!$A$1:$O$10000,MATCH(AM897,Potentials!$A$1:$A$1000,0),MATCH("Statut",Potentials!$A$1:$O$1,0))="9 - Perdu"),1,0))))</f>
      </c>
      <c r="AP897" s="47" t="str">
        <f>IF(AO897&lt;&gt;0,SUM($AO$4:AO897),0)</f>
      </c>
      <c r="AQ897" s="1"/>
      <c r="AR897" s="17"/>
      <c r="AT897" t="str">
        <f>IF(COUNTIF($AT$4:AT896,Potentials!B895)&gt;0,"",Potentials!B895)</f>
      </c>
      <c r="AU897" s="2" t="str">
        <f t="array" ref="AU897" aca="1" ca="1">IF($A$2="Tous",SUMPRODUCT((Potentials!$F$2:$F$2000)*(Potentials!$B$2:$B$2000=AT897)*(Potentials!$E$2:$E$2000&lt;&gt;"8 - Gagne")*(Potentials!$E$2:$E$2000&lt;&gt;"9 - Perdu")*(Potentials!$E$2:$E$2000&lt;&gt;"10 - Gele"))
+SUMPRODUCT((Potentials!$F$2:$F$2000=0)*(Potentials!$B$2:$B$2000=AT897)*(Potentials!$D$2:$D$2000)*(Potentials!$E$2:$E$2000&lt;&gt;"8 - Gagne")*(Potentials!$E$2:$E$2000&lt;&gt;"9 - Perdu")*(Potentials!$E$2:$E$2000&lt;&gt;"10 - Gele")),
SUMPRODUCT((Potentials!$F$2:$F$2000)*(Potentials!$B$2:$B$2000=AT897)*(Potentials!$E$2:$E$2000&lt;&gt;"8 - Gagne")*(Potentials!$E$2:$E$2000&lt;&gt;"9 - Perdu")*(Potentials!$E$2:$E$2000&lt;&gt;"10 - Gele")*(Potentials!$O$2:$O$2000=$A$2))
+SUMPRODUCT((Potentials!$F$2:$F$2000=0)*(Potentials!$B$2:$B$2000=AT897)*(Potentials!$D$2:$D$2000)*(Potentials!$E$2:$E$2000&lt;&gt;"8 - Gagne")*(Potentials!$E$2:$E$2000&lt;&gt;"9 - Perdu")*(Potentials!$E$2:$E$2000&lt;&gt;"10 - Gele")*(Potentials!$O$2:$O$2000=$A$2)))</f>
      </c>
      <c r="BA897" t="str">
        <f>Potentials!A895</f>
      </c>
      <c r="BB897" s="2" t="str">
        <f t="array" ref="BB897" aca="1" ca="1">IF($A$2="Tous",SUMPRODUCT((Potentials!$F$2:$F$2000)*(Potentials!$A$2:$A$2000=BA897)*(Potentials!$E$2:$E$2000&lt;&gt;"8 - Gagne")*(Potentials!$E$2:$E$2000&lt;&gt;"9 - Perdu")*(Potentials!$E$2:$E$2000&lt;&gt;"10 - Gele"))
+SUMPRODUCT((Potentials!$F$2:$F$2000=0)*(Potentials!$A$2:$A$2000=BA897)*(Potentials!$D$2:$D$2000)*(Potentials!$E$2:$E$2000&lt;&gt;"8 - Gagne")*(Potentials!$E$2:$E$2000&lt;&gt;"9 - Perdu")*(Potentials!$E$2:$E$2000&lt;&gt;"10 - Gele")),
SUMPRODUCT((Potentials!$F$2:$F$2000)*(Potentials!$A$2:$A$2000=BA897)*(Potentials!$E$2:$E$2000&lt;&gt;"8 - Gagne")*(Potentials!$E$2:$E$2000&lt;&gt;"9 - Perdu")*(Potentials!$E$2:$E$2000&lt;&gt;"10 - Gele")*(Potentials!$O$2:$O$2000=$A$2))
+SUMPRODUCT((Potentials!$F$2:$F$2000=0)*(Potentials!$A$2:$A$2000=BA897)*(Potentials!$D$2:$D$2000)*(Potentials!$E$2:$E$2000&lt;&gt;"8 - Gagne")*(Potentials!$E$2:$E$2000&lt;&gt;"9 - Perdu")*(Potentials!$E$2:$E$2000&lt;&gt;"10 - Gele")*(Potentials!$O$2:$O$2000=$A$2)))</f>
      </c>
    </row>
    <row r="898" spans="1:113">
      <c r="R898" t="str">
        <f>Potentials!A896</f>
      </c>
      <c r="S898" s="1" t="str">
        <f>Potentials!M896</f>
      </c>
      <c r="T898" s="47" t="str">
        <f>IF(INDEX(Potentials!$A$1:$O$1000,MATCH(R898,Potentials!$A$1:$A$1000,0),MATCH("Origine setup",Potentials!$A$1:$O$1,0))&lt;&gt;"",0,
IF($A$2="Tous",
IF(AND($R$2=0,$S$2=0,DATE(YEAR(S898),MONTH(S898),DAY(S898))&gt;=$O$6,(DATE(YEAR(S898),MONTH(S898),DAY(S898))&lt;=$O$3),LEFT(R898,3)="PRA"),1,
IF(AND($R$2&lt;&gt;0,$S$2&lt;&gt;0,DATE(YEAR(S898),MONTH(S898),DAY(S898))&gt;=$R$2,(DATE(YEAR(S898),MONTH(S898),DAY(S898))&lt;=$S$2),LEFT(R898,3)="PRA"),1,0)),
IF(AND($R$2=0,$S$2=0,DATE(YEAR(S898),MONTH(S898),DAY(S898))&gt;=$O$6,(DATE(YEAR(S898),MONTH(S898),DAY(S898))&lt;=$O$3),INDEX(Potentials!$A$1:$O$1000,MATCH(R898,Potentials!$A$1:$A$1000,0),MATCH("Groupe",Potentials!$A$1:$O$1,0))=$A$2,LEFT(R898,3)="PRA"),1,
IF(AND($R$2&lt;&gt;0,$S$2&lt;&gt;0,DATE(YEAR(S898),MONTH(S898),DAY(S898))&gt;=$R$2,(DATE(YEAR(S898),MONTH(S898),DAY(S898))&lt;=$S$2),INDEX(Potentials!$A$1:$O$1000,MATCH(R898,Potentials!$A$1:$A$1000,0),MATCH("Groupe",Potentials!$A$1:$O$1,0))=$A$2,LEFT(R898,3)="PRA"),1,0))))</f>
      </c>
      <c r="U898" s="47" t="str">
        <f>IF(T898&lt;&gt;0,SUM($T$4:T898),0)</f>
      </c>
      <c r="V898" s="1"/>
      <c r="W898" s="17"/>
      <c r="Y898" t="str">
        <f>Projects!A896</f>
      </c>
      <c r="Z898" s="1" t="str">
        <f>Projects!I896</f>
      </c>
      <c r="AA898" s="47" t="str">
        <f>IF($A$2="Tous",
IF(AND($Y$2=0,$Z$2=0,DATE(YEAR(Z898),MONTH(Z898),DAY(Z898))&gt;=$O$6,(DATE(YEAR(Z898),MONTH(Z898),DAY(Z898))&lt;=$O$3)),1,
IF(AND($Y$2&lt;&gt;0,$Z$2&lt;&gt;0,DATE(YEAR(Z898),MONTH(Z898),DAY(Z898))&gt;=$Y$2,(DATE(YEAR(Z898),MONTH(Z898),DAY(Z898))&lt;=$Z$2)),1,0)),
IF(AND($Y$2=0,$Z$2=0,DATE(YEAR(Z898),MONTH(Z898),DAY(Z898))&gt;=$O$6,(DATE(YEAR(Z898),MONTH(Z898),DAY(Z898))&lt;=$O$3),INDEX(Projects!$A$1:$O$1000,MATCH(Y898,Projects!$A$1:$A$1000,0),MATCH("Groupe",Projects!$A$1:$O$1,0))=$A$2),1,
IF(AND($Y$2&lt;&gt;0,$Z$2&lt;&gt;0,DATE(YEAR(Z898),MONTH(Z898),DAY(Z898))&gt;=$Y$2,(DATE(YEAR(Z898),MONTH(Z898),DAY(Z898))&lt;=$Z$2),INDEX(Projects!$A$1:$O$1000,MATCH(Y898,Projects!$A$1:$A$1000,0),MATCH("Groupe",Projects!$A$1:$O$1,0))=$A$2),1,0)))</f>
      </c>
      <c r="AB898" s="47" t="str">
        <f>IF(AA898&lt;&gt;0,SUM($AA$4:AA898),0)</f>
      </c>
      <c r="AC898" s="1"/>
      <c r="AD898" s="17"/>
      <c r="AF898" t="str">
        <f>Projects!A896</f>
      </c>
      <c r="AG898" s="1" t="str">
        <f>Projects!D896</f>
      </c>
      <c r="AH898" s="47" t="str">
        <f>IF($A$2="Tous",
IF(AND($AF$2=0,$AG$2=0,DATE(YEAR(AG898),MONTH(AG898),DAY(AG898))&gt;=$O$6,(DATE(YEAR(AG898),MONTH(AG898),DAY(AG898))&lt;=$O$3)),1,
IF(AND($AF$2&lt;&gt;0,$AG$2&lt;&gt;0,DATE(YEAR(AG898),MONTH(AG898),DAY(AG898))&gt;=$AF$2,(DATE(YEAR(AG898),MONTH(AG898),DAY(AG898))&lt;=$AG$2)),1,0)),
IF(AND($AF$2=0,$AG$2=0,DATE(YEAR(AG898),MONTH(AG898),DAY(AG898))&gt;=$O$6,(DATE(YEAR(AG898),MONTH(AG898),DAY(AG898))&lt;=$O$3),INDEX(Projects!$A$1:$O$1000,MATCH(AF898,Projects!$A$1:$A$1000,0),MATCH("Groupe",Projects!$A$1:$O$1,0))=$A$2),1,
IF(AND($AF$2&lt;&gt;0,$AG$2&lt;&gt;0,DATE(YEAR(AG898),MONTH(AG898),DAY(AG898))&gt;=$AF$2,(DATE(YEAR(AG898),MONTH(AG898),DAY(AG898))&lt;=$AG$2),INDEX(Projects!$A$1:$O$1000,MATCH(AF898,Projects!$A$1:$A$1000,0),MATCH("Groupe",Projects!$A$1:$O$1,0))=$A$2),1,0)))</f>
      </c>
      <c r="AI898" s="47" t="str">
        <f>IF(AH898&lt;&gt;0,SUM($AH$4:AH898),0)</f>
      </c>
      <c r="AJ898" s="1"/>
      <c r="AK898" s="17"/>
      <c r="AM898" t="str">
        <f>Potentials!A896</f>
      </c>
      <c r="AN898" s="1" t="str">
        <f>Potentials!L896</f>
      </c>
      <c r="AO898" s="47" t="str">
        <f>IF(INDEX(Potentials!$A$1:$O$1000,MATCH(R898,Potentials!$A$1:$A$1000,0),MATCH("Origine setup",Potentials!$A$1:$O$1,0))&lt;&gt;"",0,
IF($A$2="Tous",
IF(AND($AM$2=0,$AN$2=0,DATE(YEAR(AN898),MONTH(AN898),DAY(AN898))&gt;=$O$6,(DATE(YEAR(AN898),MONTH(AN898),DAY(AN898))&lt;=$O$3),INDEX(Potentials!$A$1:$O$10000,MATCH(AM898,Potentials!$A$1:$A$1000,0),MATCH("Statut",Potentials!$A$1:$O$1,0))="9 -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IF(AND($AM$2&lt;&gt;0,$AN$2&lt;&gt;0,DATE(YEAR(AN898),MONTH(AN898),DAY(AN898))&gt;=$AM$2,(DATE(YEAR(AN898),MONTH(AN898),DAY(AN898))&lt;=$AN$2),INDEX(Potentials!$A$1:$O$10000,MATCH(AM898,Potentials!$A$1:$A$1000,0),MATCH("Statut",Potentials!$A$1:$O$1,0))="9 - Perdu"),1,0)),
IF(AND($AM$2=0,$AN$2=0,DATE(YEAR(AN898),MONTH(AN898),DAY(AN898))&gt;=$O$6,(DATE(YEAR(AN898),MONTH(AN898),DAY(AN898))&lt;=$O$3),INDEX(Potentials!$A$1:$O$1000,MATCH(AM898,Potentials!$A$1:$A$1000,0),MATCH("Groupe",Potentials!$A$1:$O$1,0))=$A$2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,MATCH(AM898,Potentials!$A$1:$A$1000,0),MATCH("Groupe",Potentials!$A$1:$O$1,0))=$A$2,INDEX(Potentials!$A$1:$O$10000,MATCH(AM898,Potentials!$A$1:$A$1000,0),MATCH("Statut",Potentials!$A$1:$O$1,0))="9 - Perdu"),1,0))))</f>
      </c>
      <c r="AP898" s="47" t="str">
        <f>IF(AO898&lt;&gt;0,SUM($AO$4:AO898),0)</f>
      </c>
      <c r="AQ898" s="1"/>
      <c r="AR898" s="17"/>
      <c r="AT898" t="str">
        <f>IF(COUNTIF($AT$4:AT897,Potentials!B896)&gt;0,"",Potentials!B896)</f>
      </c>
      <c r="AU898" s="2" t="str">
        <f t="array" ref="AU898" aca="1" ca="1">IF($A$2="Tous",SUMPRODUCT((Potentials!$F$2:$F$2000)*(Potentials!$B$2:$B$2000=AT898)*(Potentials!$E$2:$E$2000&lt;&gt;"8 - Gagne")*(Potentials!$E$2:$E$2000&lt;&gt;"9 - Perdu")*(Potentials!$E$2:$E$2000&lt;&gt;"10 - Gele"))
+SUMPRODUCT((Potentials!$F$2:$F$2000=0)*(Potentials!$B$2:$B$2000=AT898)*(Potentials!$D$2:$D$2000)*(Potentials!$E$2:$E$2000&lt;&gt;"8 - Gagne")*(Potentials!$E$2:$E$2000&lt;&gt;"9 - Perdu")*(Potentials!$E$2:$E$2000&lt;&gt;"10 - Gele")),
SUMPRODUCT((Potentials!$F$2:$F$2000)*(Potentials!$B$2:$B$2000=AT898)*(Potentials!$E$2:$E$2000&lt;&gt;"8 - Gagne")*(Potentials!$E$2:$E$2000&lt;&gt;"9 - Perdu")*(Potentials!$E$2:$E$2000&lt;&gt;"10 - Gele")*(Potentials!$O$2:$O$2000=$A$2))
+SUMPRODUCT((Potentials!$F$2:$F$2000=0)*(Potentials!$B$2:$B$2000=AT898)*(Potentials!$D$2:$D$2000)*(Potentials!$E$2:$E$2000&lt;&gt;"8 - Gagne")*(Potentials!$E$2:$E$2000&lt;&gt;"9 - Perdu")*(Potentials!$E$2:$E$2000&lt;&gt;"10 - Gele")*(Potentials!$O$2:$O$2000=$A$2)))</f>
      </c>
      <c r="BA898" t="str">
        <f>Potentials!A896</f>
      </c>
      <c r="BB898" s="2" t="str">
        <f t="array" ref="BB898" aca="1" ca="1">IF($A$2="Tous",SUMPRODUCT((Potentials!$F$2:$F$2000)*(Potentials!$A$2:$A$2000=BA898)*(Potentials!$E$2:$E$2000&lt;&gt;"8 - Gagne")*(Potentials!$E$2:$E$2000&lt;&gt;"9 - Perdu")*(Potentials!$E$2:$E$2000&lt;&gt;"10 - Gele"))
+SUMPRODUCT((Potentials!$F$2:$F$2000=0)*(Potentials!$A$2:$A$2000=BA898)*(Potentials!$D$2:$D$2000)*(Potentials!$E$2:$E$2000&lt;&gt;"8 - Gagne")*(Potentials!$E$2:$E$2000&lt;&gt;"9 - Perdu")*(Potentials!$E$2:$E$2000&lt;&gt;"10 - Gele")),
SUMPRODUCT((Potentials!$F$2:$F$2000)*(Potentials!$A$2:$A$2000=BA898)*(Potentials!$E$2:$E$2000&lt;&gt;"8 - Gagne")*(Potentials!$E$2:$E$2000&lt;&gt;"9 - Perdu")*(Potentials!$E$2:$E$2000&lt;&gt;"10 - Gele")*(Potentials!$O$2:$O$2000=$A$2))
+SUMPRODUCT((Potentials!$F$2:$F$2000=0)*(Potentials!$A$2:$A$2000=BA898)*(Potentials!$D$2:$D$2000)*(Potentials!$E$2:$E$2000&lt;&gt;"8 - Gagne")*(Potentials!$E$2:$E$2000&lt;&gt;"9 - Perdu")*(Potentials!$E$2:$E$2000&lt;&gt;"10 - Gele")*(Potentials!$O$2:$O$2000=$A$2)))</f>
      </c>
    </row>
    <row r="899" spans="1:113">
      <c r="R899" t="str">
        <f>Potentials!A897</f>
      </c>
      <c r="S899" s="1" t="str">
        <f>Potentials!M897</f>
      </c>
      <c r="T899" s="47" t="str">
        <f>IF(INDEX(Potentials!$A$1:$O$1000,MATCH(R899,Potentials!$A$1:$A$1000,0),MATCH("Origine setup",Potentials!$A$1:$O$1,0))&lt;&gt;"",0,
IF($A$2="Tous",
IF(AND($R$2=0,$S$2=0,DATE(YEAR(S899),MONTH(S899),DAY(S899))&gt;=$O$6,(DATE(YEAR(S899),MONTH(S899),DAY(S899))&lt;=$O$3),LEFT(R899,3)="PRA"),1,
IF(AND($R$2&lt;&gt;0,$S$2&lt;&gt;0,DATE(YEAR(S899),MONTH(S899),DAY(S899))&gt;=$R$2,(DATE(YEAR(S899),MONTH(S899),DAY(S899))&lt;=$S$2),LEFT(R899,3)="PRA"),1,0)),
IF(AND($R$2=0,$S$2=0,DATE(YEAR(S899),MONTH(S899),DAY(S899))&gt;=$O$6,(DATE(YEAR(S899),MONTH(S899),DAY(S899))&lt;=$O$3),INDEX(Potentials!$A$1:$O$1000,MATCH(R899,Potentials!$A$1:$A$1000,0),MATCH("Groupe",Potentials!$A$1:$O$1,0))=$A$2,LEFT(R899,3)="PRA"),1,
IF(AND($R$2&lt;&gt;0,$S$2&lt;&gt;0,DATE(YEAR(S899),MONTH(S899),DAY(S899))&gt;=$R$2,(DATE(YEAR(S899),MONTH(S899),DAY(S899))&lt;=$S$2),INDEX(Potentials!$A$1:$O$1000,MATCH(R899,Potentials!$A$1:$A$1000,0),MATCH("Groupe",Potentials!$A$1:$O$1,0))=$A$2,LEFT(R899,3)="PRA"),1,0))))</f>
      </c>
      <c r="U899" s="47" t="str">
        <f>IF(T899&lt;&gt;0,SUM($T$4:T899),0)</f>
      </c>
      <c r="V899" s="1"/>
      <c r="W899" s="17"/>
      <c r="Y899" t="str">
        <f>Projects!A897</f>
      </c>
      <c r="Z899" s="1" t="str">
        <f>Projects!I897</f>
      </c>
      <c r="AA899" s="47" t="str">
        <f>IF($A$2="Tous",
IF(AND($Y$2=0,$Z$2=0,DATE(YEAR(Z899),MONTH(Z899),DAY(Z899))&gt;=$O$6,(DATE(YEAR(Z899),MONTH(Z899),DAY(Z899))&lt;=$O$3)),1,
IF(AND($Y$2&lt;&gt;0,$Z$2&lt;&gt;0,DATE(YEAR(Z899),MONTH(Z899),DAY(Z899))&gt;=$Y$2,(DATE(YEAR(Z899),MONTH(Z899),DAY(Z899))&lt;=$Z$2)),1,0)),
IF(AND($Y$2=0,$Z$2=0,DATE(YEAR(Z899),MONTH(Z899),DAY(Z899))&gt;=$O$6,(DATE(YEAR(Z899),MONTH(Z899),DAY(Z899))&lt;=$O$3),INDEX(Projects!$A$1:$O$1000,MATCH(Y899,Projects!$A$1:$A$1000,0),MATCH("Groupe",Projects!$A$1:$O$1,0))=$A$2),1,
IF(AND($Y$2&lt;&gt;0,$Z$2&lt;&gt;0,DATE(YEAR(Z899),MONTH(Z899),DAY(Z899))&gt;=$Y$2,(DATE(YEAR(Z899),MONTH(Z899),DAY(Z899))&lt;=$Z$2),INDEX(Projects!$A$1:$O$1000,MATCH(Y899,Projects!$A$1:$A$1000,0),MATCH("Groupe",Projects!$A$1:$O$1,0))=$A$2),1,0)))</f>
      </c>
      <c r="AB899" s="47" t="str">
        <f>IF(AA899&lt;&gt;0,SUM($AA$4:AA899),0)</f>
      </c>
      <c r="AC899" s="1"/>
      <c r="AD899" s="17"/>
      <c r="AF899" t="str">
        <f>Projects!A897</f>
      </c>
      <c r="AG899" s="1" t="str">
        <f>Projects!D897</f>
      </c>
      <c r="AH899" s="47" t="str">
        <f>IF($A$2="Tous",
IF(AND($AF$2=0,$AG$2=0,DATE(YEAR(AG899),MONTH(AG899),DAY(AG899))&gt;=$O$6,(DATE(YEAR(AG899),MONTH(AG899),DAY(AG899))&lt;=$O$3)),1,
IF(AND($AF$2&lt;&gt;0,$AG$2&lt;&gt;0,DATE(YEAR(AG899),MONTH(AG899),DAY(AG899))&gt;=$AF$2,(DATE(YEAR(AG899),MONTH(AG899),DAY(AG899))&lt;=$AG$2)),1,0)),
IF(AND($AF$2=0,$AG$2=0,DATE(YEAR(AG899),MONTH(AG899),DAY(AG899))&gt;=$O$6,(DATE(YEAR(AG899),MONTH(AG899),DAY(AG899))&lt;=$O$3),INDEX(Projects!$A$1:$O$1000,MATCH(AF899,Projects!$A$1:$A$1000,0),MATCH("Groupe",Projects!$A$1:$O$1,0))=$A$2),1,
IF(AND($AF$2&lt;&gt;0,$AG$2&lt;&gt;0,DATE(YEAR(AG899),MONTH(AG899),DAY(AG899))&gt;=$AF$2,(DATE(YEAR(AG899),MONTH(AG899),DAY(AG899))&lt;=$AG$2),INDEX(Projects!$A$1:$O$1000,MATCH(AF899,Projects!$A$1:$A$1000,0),MATCH("Groupe",Projects!$A$1:$O$1,0))=$A$2),1,0)))</f>
      </c>
      <c r="AI899" s="47" t="str">
        <f>IF(AH899&lt;&gt;0,SUM($AH$4:AH899),0)</f>
      </c>
      <c r="AJ899" s="1"/>
      <c r="AK899" s="17"/>
      <c r="AM899" t="str">
        <f>Potentials!A897</f>
      </c>
      <c r="AN899" s="1" t="str">
        <f>Potentials!L897</f>
      </c>
      <c r="AO899" s="47" t="str">
        <f>IF(INDEX(Potentials!$A$1:$O$1000,MATCH(R899,Potentials!$A$1:$A$1000,0),MATCH("Origine setup",Potentials!$A$1:$O$1,0))&lt;&gt;"",0,
IF($A$2="Tous",
IF(AND($AM$2=0,$AN$2=0,DATE(YEAR(AN899),MONTH(AN899),DAY(AN899))&gt;=$O$6,(DATE(YEAR(AN899),MONTH(AN899),DAY(AN899))&lt;=$O$3),INDEX(Potentials!$A$1:$O$10000,MATCH(AM899,Potentials!$A$1:$A$1000,0),MATCH("Statut",Potentials!$A$1:$O$1,0))="9 -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IF(AND($AM$2&lt;&gt;0,$AN$2&lt;&gt;0,DATE(YEAR(AN899),MONTH(AN899),DAY(AN899))&gt;=$AM$2,(DATE(YEAR(AN899),MONTH(AN899),DAY(AN899))&lt;=$AN$2),INDEX(Potentials!$A$1:$O$10000,MATCH(AM899,Potentials!$A$1:$A$1000,0),MATCH("Statut",Potentials!$A$1:$O$1,0))="9 - Perdu"),1,0)),
IF(AND($AM$2=0,$AN$2=0,DATE(YEAR(AN899),MONTH(AN899),DAY(AN899))&gt;=$O$6,(DATE(YEAR(AN899),MONTH(AN899),DAY(AN899))&lt;=$O$3),INDEX(Potentials!$A$1:$O$1000,MATCH(AM899,Potentials!$A$1:$A$1000,0),MATCH("Groupe",Potentials!$A$1:$O$1,0))=$A$2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,MATCH(AM899,Potentials!$A$1:$A$1000,0),MATCH("Groupe",Potentials!$A$1:$O$1,0))=$A$2,INDEX(Potentials!$A$1:$O$10000,MATCH(AM899,Potentials!$A$1:$A$1000,0),MATCH("Statut",Potentials!$A$1:$O$1,0))="9 - Perdu"),1,0))))</f>
      </c>
      <c r="AP899" s="47" t="str">
        <f>IF(AO899&lt;&gt;0,SUM($AO$4:AO899),0)</f>
      </c>
      <c r="AQ899" s="1"/>
      <c r="AR899" s="17"/>
      <c r="AT899" t="str">
        <f>IF(COUNTIF($AT$4:AT898,Potentials!B897)&gt;0,"",Potentials!B897)</f>
      </c>
      <c r="AU899" s="2" t="str">
        <f t="array" ref="AU899" aca="1" ca="1">IF($A$2="Tous",SUMPRODUCT((Potentials!$F$2:$F$2000)*(Potentials!$B$2:$B$2000=AT899)*(Potentials!$E$2:$E$2000&lt;&gt;"8 - Gagne")*(Potentials!$E$2:$E$2000&lt;&gt;"9 - Perdu")*(Potentials!$E$2:$E$2000&lt;&gt;"10 - Gele"))
+SUMPRODUCT((Potentials!$F$2:$F$2000=0)*(Potentials!$B$2:$B$2000=AT899)*(Potentials!$D$2:$D$2000)*(Potentials!$E$2:$E$2000&lt;&gt;"8 - Gagne")*(Potentials!$E$2:$E$2000&lt;&gt;"9 - Perdu")*(Potentials!$E$2:$E$2000&lt;&gt;"10 - Gele")),
SUMPRODUCT((Potentials!$F$2:$F$2000)*(Potentials!$B$2:$B$2000=AT899)*(Potentials!$E$2:$E$2000&lt;&gt;"8 - Gagne")*(Potentials!$E$2:$E$2000&lt;&gt;"9 - Perdu")*(Potentials!$E$2:$E$2000&lt;&gt;"10 - Gele")*(Potentials!$O$2:$O$2000=$A$2))
+SUMPRODUCT((Potentials!$F$2:$F$2000=0)*(Potentials!$B$2:$B$2000=AT899)*(Potentials!$D$2:$D$2000)*(Potentials!$E$2:$E$2000&lt;&gt;"8 - Gagne")*(Potentials!$E$2:$E$2000&lt;&gt;"9 - Perdu")*(Potentials!$E$2:$E$2000&lt;&gt;"10 - Gele")*(Potentials!$O$2:$O$2000=$A$2)))</f>
      </c>
      <c r="BA899" t="str">
        <f>Potentials!A897</f>
      </c>
      <c r="BB899" s="2" t="str">
        <f t="array" ref="BB899" aca="1" ca="1">IF($A$2="Tous",SUMPRODUCT((Potentials!$F$2:$F$2000)*(Potentials!$A$2:$A$2000=BA899)*(Potentials!$E$2:$E$2000&lt;&gt;"8 - Gagne")*(Potentials!$E$2:$E$2000&lt;&gt;"9 - Perdu")*(Potentials!$E$2:$E$2000&lt;&gt;"10 - Gele"))
+SUMPRODUCT((Potentials!$F$2:$F$2000=0)*(Potentials!$A$2:$A$2000=BA899)*(Potentials!$D$2:$D$2000)*(Potentials!$E$2:$E$2000&lt;&gt;"8 - Gagne")*(Potentials!$E$2:$E$2000&lt;&gt;"9 - Perdu")*(Potentials!$E$2:$E$2000&lt;&gt;"10 - Gele")),
SUMPRODUCT((Potentials!$F$2:$F$2000)*(Potentials!$A$2:$A$2000=BA899)*(Potentials!$E$2:$E$2000&lt;&gt;"8 - Gagne")*(Potentials!$E$2:$E$2000&lt;&gt;"9 - Perdu")*(Potentials!$E$2:$E$2000&lt;&gt;"10 - Gele")*(Potentials!$O$2:$O$2000=$A$2))
+SUMPRODUCT((Potentials!$F$2:$F$2000=0)*(Potentials!$A$2:$A$2000=BA899)*(Potentials!$D$2:$D$2000)*(Potentials!$E$2:$E$2000&lt;&gt;"8 - Gagne")*(Potentials!$E$2:$E$2000&lt;&gt;"9 - Perdu")*(Potentials!$E$2:$E$2000&lt;&gt;"10 - Gele")*(Potentials!$O$2:$O$2000=$A$2)))</f>
      </c>
    </row>
    <row r="900" spans="1:113">
      <c r="R900" t="str">
        <f>Potentials!A898</f>
      </c>
      <c r="S900" s="1" t="str">
        <f>Potentials!M898</f>
      </c>
      <c r="T900" s="47" t="str">
        <f>IF(INDEX(Potentials!$A$1:$O$1000,MATCH(R900,Potentials!$A$1:$A$1000,0),MATCH("Origine setup",Potentials!$A$1:$O$1,0))&lt;&gt;"",0,
IF($A$2="Tous",
IF(AND($R$2=0,$S$2=0,DATE(YEAR(S900),MONTH(S900),DAY(S900))&gt;=$O$6,(DATE(YEAR(S900),MONTH(S900),DAY(S900))&lt;=$O$3),LEFT(R900,3)="PRA"),1,
IF(AND($R$2&lt;&gt;0,$S$2&lt;&gt;0,DATE(YEAR(S900),MONTH(S900),DAY(S900))&gt;=$R$2,(DATE(YEAR(S900),MONTH(S900),DAY(S900))&lt;=$S$2),LEFT(R900,3)="PRA"),1,0)),
IF(AND($R$2=0,$S$2=0,DATE(YEAR(S900),MONTH(S900),DAY(S900))&gt;=$O$6,(DATE(YEAR(S900),MONTH(S900),DAY(S900))&lt;=$O$3),INDEX(Potentials!$A$1:$O$1000,MATCH(R900,Potentials!$A$1:$A$1000,0),MATCH("Groupe",Potentials!$A$1:$O$1,0))=$A$2,LEFT(R900,3)="PRA"),1,
IF(AND($R$2&lt;&gt;0,$S$2&lt;&gt;0,DATE(YEAR(S900),MONTH(S900),DAY(S900))&gt;=$R$2,(DATE(YEAR(S900),MONTH(S900),DAY(S900))&lt;=$S$2),INDEX(Potentials!$A$1:$O$1000,MATCH(R900,Potentials!$A$1:$A$1000,0),MATCH("Groupe",Potentials!$A$1:$O$1,0))=$A$2,LEFT(R900,3)="PRA"),1,0))))</f>
      </c>
      <c r="U900" s="47" t="str">
        <f>IF(T900&lt;&gt;0,SUM($T$4:T900),0)</f>
      </c>
      <c r="V900" s="1"/>
      <c r="W900" s="17"/>
      <c r="Y900" t="str">
        <f>Projects!A898</f>
      </c>
      <c r="Z900" s="1" t="str">
        <f>Projects!I898</f>
      </c>
      <c r="AA900" s="47" t="str">
        <f>IF($A$2="Tous",
IF(AND($Y$2=0,$Z$2=0,DATE(YEAR(Z900),MONTH(Z900),DAY(Z900))&gt;=$O$6,(DATE(YEAR(Z900),MONTH(Z900),DAY(Z900))&lt;=$O$3)),1,
IF(AND($Y$2&lt;&gt;0,$Z$2&lt;&gt;0,DATE(YEAR(Z900),MONTH(Z900),DAY(Z900))&gt;=$Y$2,(DATE(YEAR(Z900),MONTH(Z900),DAY(Z900))&lt;=$Z$2)),1,0)),
IF(AND($Y$2=0,$Z$2=0,DATE(YEAR(Z900),MONTH(Z900),DAY(Z900))&gt;=$O$6,(DATE(YEAR(Z900),MONTH(Z900),DAY(Z900))&lt;=$O$3),INDEX(Projects!$A$1:$O$1000,MATCH(Y900,Projects!$A$1:$A$1000,0),MATCH("Groupe",Projects!$A$1:$O$1,0))=$A$2),1,
IF(AND($Y$2&lt;&gt;0,$Z$2&lt;&gt;0,DATE(YEAR(Z900),MONTH(Z900),DAY(Z900))&gt;=$Y$2,(DATE(YEAR(Z900),MONTH(Z900),DAY(Z900))&lt;=$Z$2),INDEX(Projects!$A$1:$O$1000,MATCH(Y900,Projects!$A$1:$A$1000,0),MATCH("Groupe",Projects!$A$1:$O$1,0))=$A$2),1,0)))</f>
      </c>
      <c r="AB900" s="47" t="str">
        <f>IF(AA900&lt;&gt;0,SUM($AA$4:AA900),0)</f>
      </c>
      <c r="AC900" s="1"/>
      <c r="AD900" s="17"/>
      <c r="AF900" t="str">
        <f>Projects!A898</f>
      </c>
      <c r="AG900" s="1" t="str">
        <f>Projects!D898</f>
      </c>
      <c r="AH900" s="47" t="str">
        <f>IF($A$2="Tous",
IF(AND($AF$2=0,$AG$2=0,DATE(YEAR(AG900),MONTH(AG900),DAY(AG900))&gt;=$O$6,(DATE(YEAR(AG900),MONTH(AG900),DAY(AG900))&lt;=$O$3)),1,
IF(AND($AF$2&lt;&gt;0,$AG$2&lt;&gt;0,DATE(YEAR(AG900),MONTH(AG900),DAY(AG900))&gt;=$AF$2,(DATE(YEAR(AG900),MONTH(AG900),DAY(AG900))&lt;=$AG$2)),1,0)),
IF(AND($AF$2=0,$AG$2=0,DATE(YEAR(AG900),MONTH(AG900),DAY(AG900))&gt;=$O$6,(DATE(YEAR(AG900),MONTH(AG900),DAY(AG900))&lt;=$O$3),INDEX(Projects!$A$1:$O$1000,MATCH(AF900,Projects!$A$1:$A$1000,0),MATCH("Groupe",Projects!$A$1:$O$1,0))=$A$2),1,
IF(AND($AF$2&lt;&gt;0,$AG$2&lt;&gt;0,DATE(YEAR(AG900),MONTH(AG900),DAY(AG900))&gt;=$AF$2,(DATE(YEAR(AG900),MONTH(AG900),DAY(AG900))&lt;=$AG$2),INDEX(Projects!$A$1:$O$1000,MATCH(AF900,Projects!$A$1:$A$1000,0),MATCH("Groupe",Projects!$A$1:$O$1,0))=$A$2),1,0)))</f>
      </c>
      <c r="AI900" s="47" t="str">
        <f>IF(AH900&lt;&gt;0,SUM($AH$4:AH900),0)</f>
      </c>
      <c r="AJ900" s="1"/>
      <c r="AK900" s="17"/>
      <c r="AM900" t="str">
        <f>Potentials!A898</f>
      </c>
      <c r="AN900" s="1" t="str">
        <f>Potentials!L898</f>
      </c>
      <c r="AO900" s="47" t="str">
        <f>IF(INDEX(Potentials!$A$1:$O$1000,MATCH(R900,Potentials!$A$1:$A$1000,0),MATCH("Origine setup",Potentials!$A$1:$O$1,0))&lt;&gt;"",0,
IF($A$2="Tous",
IF(AND($AM$2=0,$AN$2=0,DATE(YEAR(AN900),MONTH(AN900),DAY(AN900))&gt;=$O$6,(DATE(YEAR(AN900),MONTH(AN900),DAY(AN900))&lt;=$O$3),INDEX(Potentials!$A$1:$O$10000,MATCH(AM900,Potentials!$A$1:$A$1000,0),MATCH("Statut",Potentials!$A$1:$O$1,0))="9 -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IF(AND($AM$2&lt;&gt;0,$AN$2&lt;&gt;0,DATE(YEAR(AN900),MONTH(AN900),DAY(AN900))&gt;=$AM$2,(DATE(YEAR(AN900),MONTH(AN900),DAY(AN900))&lt;=$AN$2),INDEX(Potentials!$A$1:$O$10000,MATCH(AM900,Potentials!$A$1:$A$1000,0),MATCH("Statut",Potentials!$A$1:$O$1,0))="9 - Perdu"),1,0)),
IF(AND($AM$2=0,$AN$2=0,DATE(YEAR(AN900),MONTH(AN900),DAY(AN900))&gt;=$O$6,(DATE(YEAR(AN900),MONTH(AN900),DAY(AN900))&lt;=$O$3),INDEX(Potentials!$A$1:$O$1000,MATCH(AM900,Potentials!$A$1:$A$1000,0),MATCH("Groupe",Potentials!$A$1:$O$1,0))=$A$2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,MATCH(AM900,Potentials!$A$1:$A$1000,0),MATCH("Groupe",Potentials!$A$1:$O$1,0))=$A$2,INDEX(Potentials!$A$1:$O$10000,MATCH(AM900,Potentials!$A$1:$A$1000,0),MATCH("Statut",Potentials!$A$1:$O$1,0))="9 - Perdu"),1,0))))</f>
      </c>
      <c r="AP900" s="47" t="str">
        <f>IF(AO900&lt;&gt;0,SUM($AO$4:AO900),0)</f>
      </c>
      <c r="AQ900" s="1"/>
      <c r="AR900" s="17"/>
      <c r="AT900" t="str">
        <f>IF(COUNTIF($AT$4:AT899,Potentials!B898)&gt;0,"",Potentials!B898)</f>
      </c>
      <c r="AU900" s="2" t="str">
        <f t="array" ref="AU900" aca="1" ca="1">IF($A$2="Tous",SUMPRODUCT((Potentials!$F$2:$F$2000)*(Potentials!$B$2:$B$2000=AT900)*(Potentials!$E$2:$E$2000&lt;&gt;"8 - Gagne")*(Potentials!$E$2:$E$2000&lt;&gt;"9 - Perdu")*(Potentials!$E$2:$E$2000&lt;&gt;"10 - Gele"))
+SUMPRODUCT((Potentials!$F$2:$F$2000=0)*(Potentials!$B$2:$B$2000=AT900)*(Potentials!$D$2:$D$2000)*(Potentials!$E$2:$E$2000&lt;&gt;"8 - Gagne")*(Potentials!$E$2:$E$2000&lt;&gt;"9 - Perdu")*(Potentials!$E$2:$E$2000&lt;&gt;"10 - Gele")),
SUMPRODUCT((Potentials!$F$2:$F$2000)*(Potentials!$B$2:$B$2000=AT900)*(Potentials!$E$2:$E$2000&lt;&gt;"8 - Gagne")*(Potentials!$E$2:$E$2000&lt;&gt;"9 - Perdu")*(Potentials!$E$2:$E$2000&lt;&gt;"10 - Gele")*(Potentials!$O$2:$O$2000=$A$2))
+SUMPRODUCT((Potentials!$F$2:$F$2000=0)*(Potentials!$B$2:$B$2000=AT900)*(Potentials!$D$2:$D$2000)*(Potentials!$E$2:$E$2000&lt;&gt;"8 - Gagne")*(Potentials!$E$2:$E$2000&lt;&gt;"9 - Perdu")*(Potentials!$E$2:$E$2000&lt;&gt;"10 - Gele")*(Potentials!$O$2:$O$2000=$A$2)))</f>
      </c>
      <c r="BA900" t="str">
        <f>Potentials!A898</f>
      </c>
      <c r="BB900" s="2" t="str">
        <f t="array" ref="BB900" aca="1" ca="1">IF($A$2="Tous",SUMPRODUCT((Potentials!$F$2:$F$2000)*(Potentials!$A$2:$A$2000=BA900)*(Potentials!$E$2:$E$2000&lt;&gt;"8 - Gagne")*(Potentials!$E$2:$E$2000&lt;&gt;"9 - Perdu")*(Potentials!$E$2:$E$2000&lt;&gt;"10 - Gele"))
+SUMPRODUCT((Potentials!$F$2:$F$2000=0)*(Potentials!$A$2:$A$2000=BA900)*(Potentials!$D$2:$D$2000)*(Potentials!$E$2:$E$2000&lt;&gt;"8 - Gagne")*(Potentials!$E$2:$E$2000&lt;&gt;"9 - Perdu")*(Potentials!$E$2:$E$2000&lt;&gt;"10 - Gele")),
SUMPRODUCT((Potentials!$F$2:$F$2000)*(Potentials!$A$2:$A$2000=BA900)*(Potentials!$E$2:$E$2000&lt;&gt;"8 - Gagne")*(Potentials!$E$2:$E$2000&lt;&gt;"9 - Perdu")*(Potentials!$E$2:$E$2000&lt;&gt;"10 - Gele")*(Potentials!$O$2:$O$2000=$A$2))
+SUMPRODUCT((Potentials!$F$2:$F$2000=0)*(Potentials!$A$2:$A$2000=BA900)*(Potentials!$D$2:$D$2000)*(Potentials!$E$2:$E$2000&lt;&gt;"8 - Gagne")*(Potentials!$E$2:$E$2000&lt;&gt;"9 - Perdu")*(Potentials!$E$2:$E$2000&lt;&gt;"10 - Gele")*(Potentials!$O$2:$O$2000=$A$2)))</f>
      </c>
    </row>
    <row r="901" spans="1:113">
      <c r="R901" t="str">
        <f>Potentials!A899</f>
      </c>
      <c r="S901" s="1" t="str">
        <f>Potentials!M899</f>
      </c>
      <c r="T901" s="47" t="str">
        <f>IF(INDEX(Potentials!$A$1:$O$1000,MATCH(R901,Potentials!$A$1:$A$1000,0),MATCH("Origine setup",Potentials!$A$1:$O$1,0))&lt;&gt;"",0,
IF($A$2="Tous",
IF(AND($R$2=0,$S$2=0,DATE(YEAR(S901),MONTH(S901),DAY(S901))&gt;=$O$6,(DATE(YEAR(S901),MONTH(S901),DAY(S901))&lt;=$O$3),LEFT(R901,3)="PRA"),1,
IF(AND($R$2&lt;&gt;0,$S$2&lt;&gt;0,DATE(YEAR(S901),MONTH(S901),DAY(S901))&gt;=$R$2,(DATE(YEAR(S901),MONTH(S901),DAY(S901))&lt;=$S$2),LEFT(R901,3)="PRA"),1,0)),
IF(AND($R$2=0,$S$2=0,DATE(YEAR(S901),MONTH(S901),DAY(S901))&gt;=$O$6,(DATE(YEAR(S901),MONTH(S901),DAY(S901))&lt;=$O$3),INDEX(Potentials!$A$1:$O$1000,MATCH(R901,Potentials!$A$1:$A$1000,0),MATCH("Groupe",Potentials!$A$1:$O$1,0))=$A$2,LEFT(R901,3)="PRA"),1,
IF(AND($R$2&lt;&gt;0,$S$2&lt;&gt;0,DATE(YEAR(S901),MONTH(S901),DAY(S901))&gt;=$R$2,(DATE(YEAR(S901),MONTH(S901),DAY(S901))&lt;=$S$2),INDEX(Potentials!$A$1:$O$1000,MATCH(R901,Potentials!$A$1:$A$1000,0),MATCH("Groupe",Potentials!$A$1:$O$1,0))=$A$2,LEFT(R901,3)="PRA"),1,0))))</f>
      </c>
      <c r="U901" s="47" t="str">
        <f>IF(T901&lt;&gt;0,SUM($T$4:T901),0)</f>
      </c>
      <c r="V901" s="1"/>
      <c r="W901" s="17"/>
      <c r="Y901" t="str">
        <f>Projects!A899</f>
      </c>
      <c r="Z901" s="1" t="str">
        <f>Projects!I899</f>
      </c>
      <c r="AA901" s="47" t="str">
        <f>IF($A$2="Tous",
IF(AND($Y$2=0,$Z$2=0,DATE(YEAR(Z901),MONTH(Z901),DAY(Z901))&gt;=$O$6,(DATE(YEAR(Z901),MONTH(Z901),DAY(Z901))&lt;=$O$3)),1,
IF(AND($Y$2&lt;&gt;0,$Z$2&lt;&gt;0,DATE(YEAR(Z901),MONTH(Z901),DAY(Z901))&gt;=$Y$2,(DATE(YEAR(Z901),MONTH(Z901),DAY(Z901))&lt;=$Z$2)),1,0)),
IF(AND($Y$2=0,$Z$2=0,DATE(YEAR(Z901),MONTH(Z901),DAY(Z901))&gt;=$O$6,(DATE(YEAR(Z901),MONTH(Z901),DAY(Z901))&lt;=$O$3),INDEX(Projects!$A$1:$O$1000,MATCH(Y901,Projects!$A$1:$A$1000,0),MATCH("Groupe",Projects!$A$1:$O$1,0))=$A$2),1,
IF(AND($Y$2&lt;&gt;0,$Z$2&lt;&gt;0,DATE(YEAR(Z901),MONTH(Z901),DAY(Z901))&gt;=$Y$2,(DATE(YEAR(Z901),MONTH(Z901),DAY(Z901))&lt;=$Z$2),INDEX(Projects!$A$1:$O$1000,MATCH(Y901,Projects!$A$1:$A$1000,0),MATCH("Groupe",Projects!$A$1:$O$1,0))=$A$2),1,0)))</f>
      </c>
      <c r="AB901" s="47" t="str">
        <f>IF(AA901&lt;&gt;0,SUM($AA$4:AA901),0)</f>
      </c>
      <c r="AC901" s="1"/>
      <c r="AD901" s="17"/>
      <c r="AF901" t="str">
        <f>Projects!A899</f>
      </c>
      <c r="AG901" s="1" t="str">
        <f>Projects!D899</f>
      </c>
      <c r="AH901" s="47" t="str">
        <f>IF($A$2="Tous",
IF(AND($AF$2=0,$AG$2=0,DATE(YEAR(AG901),MONTH(AG901),DAY(AG901))&gt;=$O$6,(DATE(YEAR(AG901),MONTH(AG901),DAY(AG901))&lt;=$O$3)),1,
IF(AND($AF$2&lt;&gt;0,$AG$2&lt;&gt;0,DATE(YEAR(AG901),MONTH(AG901),DAY(AG901))&gt;=$AF$2,(DATE(YEAR(AG901),MONTH(AG901),DAY(AG901))&lt;=$AG$2)),1,0)),
IF(AND($AF$2=0,$AG$2=0,DATE(YEAR(AG901),MONTH(AG901),DAY(AG901))&gt;=$O$6,(DATE(YEAR(AG901),MONTH(AG901),DAY(AG901))&lt;=$O$3),INDEX(Projects!$A$1:$O$1000,MATCH(AF901,Projects!$A$1:$A$1000,0),MATCH("Groupe",Projects!$A$1:$O$1,0))=$A$2),1,
IF(AND($AF$2&lt;&gt;0,$AG$2&lt;&gt;0,DATE(YEAR(AG901),MONTH(AG901),DAY(AG901))&gt;=$AF$2,(DATE(YEAR(AG901),MONTH(AG901),DAY(AG901))&lt;=$AG$2),INDEX(Projects!$A$1:$O$1000,MATCH(AF901,Projects!$A$1:$A$1000,0),MATCH("Groupe",Projects!$A$1:$O$1,0))=$A$2),1,0)))</f>
      </c>
      <c r="AI901" s="47" t="str">
        <f>IF(AH901&lt;&gt;0,SUM($AH$4:AH901),0)</f>
      </c>
      <c r="AJ901" s="1"/>
      <c r="AK901" s="17"/>
      <c r="AM901" t="str">
        <f>Potentials!A899</f>
      </c>
      <c r="AN901" s="1" t="str">
        <f>Potentials!L899</f>
      </c>
      <c r="AO901" s="47" t="str">
        <f>IF(INDEX(Potentials!$A$1:$O$1000,MATCH(R901,Potentials!$A$1:$A$1000,0),MATCH("Origine setup",Potentials!$A$1:$O$1,0))&lt;&gt;"",0,
IF($A$2="Tous",
IF(AND($AM$2=0,$AN$2=0,DATE(YEAR(AN901),MONTH(AN901),DAY(AN901))&gt;=$O$6,(DATE(YEAR(AN901),MONTH(AN901),DAY(AN901))&lt;=$O$3),INDEX(Potentials!$A$1:$O$10000,MATCH(AM901,Potentials!$A$1:$A$1000,0),MATCH("Statut",Potentials!$A$1:$O$1,0))="9 -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IF(AND($AM$2&lt;&gt;0,$AN$2&lt;&gt;0,DATE(YEAR(AN901),MONTH(AN901),DAY(AN901))&gt;=$AM$2,(DATE(YEAR(AN901),MONTH(AN901),DAY(AN901))&lt;=$AN$2),INDEX(Potentials!$A$1:$O$10000,MATCH(AM901,Potentials!$A$1:$A$1000,0),MATCH("Statut",Potentials!$A$1:$O$1,0))="9 - Perdu"),1,0)),
IF(AND($AM$2=0,$AN$2=0,DATE(YEAR(AN901),MONTH(AN901),DAY(AN901))&gt;=$O$6,(DATE(YEAR(AN901),MONTH(AN901),DAY(AN901))&lt;=$O$3),INDEX(Potentials!$A$1:$O$1000,MATCH(AM901,Potentials!$A$1:$A$1000,0),MATCH("Groupe",Potentials!$A$1:$O$1,0))=$A$2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,MATCH(AM901,Potentials!$A$1:$A$1000,0),MATCH("Groupe",Potentials!$A$1:$O$1,0))=$A$2,INDEX(Potentials!$A$1:$O$10000,MATCH(AM901,Potentials!$A$1:$A$1000,0),MATCH("Statut",Potentials!$A$1:$O$1,0))="9 - Perdu"),1,0))))</f>
      </c>
      <c r="AP901" s="47" t="str">
        <f>IF(AO901&lt;&gt;0,SUM($AO$4:AO901),0)</f>
      </c>
      <c r="AQ901" s="1"/>
      <c r="AR901" s="17"/>
      <c r="AT901" t="str">
        <f>IF(COUNTIF($AT$4:AT900,Potentials!B899)&gt;0,"",Potentials!B899)</f>
      </c>
      <c r="AU901" s="2" t="str">
        <f t="array" ref="AU901" aca="1" ca="1">IF($A$2="Tous",SUMPRODUCT((Potentials!$F$2:$F$2000)*(Potentials!$B$2:$B$2000=AT901)*(Potentials!$E$2:$E$2000&lt;&gt;"8 - Gagne")*(Potentials!$E$2:$E$2000&lt;&gt;"9 - Perdu")*(Potentials!$E$2:$E$2000&lt;&gt;"10 - Gele"))
+SUMPRODUCT((Potentials!$F$2:$F$2000=0)*(Potentials!$B$2:$B$2000=AT901)*(Potentials!$D$2:$D$2000)*(Potentials!$E$2:$E$2000&lt;&gt;"8 - Gagne")*(Potentials!$E$2:$E$2000&lt;&gt;"9 - Perdu")*(Potentials!$E$2:$E$2000&lt;&gt;"10 - Gele")),
SUMPRODUCT((Potentials!$F$2:$F$2000)*(Potentials!$B$2:$B$2000=AT901)*(Potentials!$E$2:$E$2000&lt;&gt;"8 - Gagne")*(Potentials!$E$2:$E$2000&lt;&gt;"9 - Perdu")*(Potentials!$E$2:$E$2000&lt;&gt;"10 - Gele")*(Potentials!$O$2:$O$2000=$A$2))
+SUMPRODUCT((Potentials!$F$2:$F$2000=0)*(Potentials!$B$2:$B$2000=AT901)*(Potentials!$D$2:$D$2000)*(Potentials!$E$2:$E$2000&lt;&gt;"8 - Gagne")*(Potentials!$E$2:$E$2000&lt;&gt;"9 - Perdu")*(Potentials!$E$2:$E$2000&lt;&gt;"10 - Gele")*(Potentials!$O$2:$O$2000=$A$2)))</f>
      </c>
      <c r="BA901" t="str">
        <f>Potentials!A899</f>
      </c>
      <c r="BB901" s="2" t="str">
        <f t="array" ref="BB901" aca="1" ca="1">IF($A$2="Tous",SUMPRODUCT((Potentials!$F$2:$F$2000)*(Potentials!$A$2:$A$2000=BA901)*(Potentials!$E$2:$E$2000&lt;&gt;"8 - Gagne")*(Potentials!$E$2:$E$2000&lt;&gt;"9 - Perdu")*(Potentials!$E$2:$E$2000&lt;&gt;"10 - Gele"))
+SUMPRODUCT((Potentials!$F$2:$F$2000=0)*(Potentials!$A$2:$A$2000=BA901)*(Potentials!$D$2:$D$2000)*(Potentials!$E$2:$E$2000&lt;&gt;"8 - Gagne")*(Potentials!$E$2:$E$2000&lt;&gt;"9 - Perdu")*(Potentials!$E$2:$E$2000&lt;&gt;"10 - Gele")),
SUMPRODUCT((Potentials!$F$2:$F$2000)*(Potentials!$A$2:$A$2000=BA901)*(Potentials!$E$2:$E$2000&lt;&gt;"8 - Gagne")*(Potentials!$E$2:$E$2000&lt;&gt;"9 - Perdu")*(Potentials!$E$2:$E$2000&lt;&gt;"10 - Gele")*(Potentials!$O$2:$O$2000=$A$2))
+SUMPRODUCT((Potentials!$F$2:$F$2000=0)*(Potentials!$A$2:$A$2000=BA901)*(Potentials!$D$2:$D$2000)*(Potentials!$E$2:$E$2000&lt;&gt;"8 - Gagne")*(Potentials!$E$2:$E$2000&lt;&gt;"9 - Perdu")*(Potentials!$E$2:$E$2000&lt;&gt;"10 - Gele")*(Potentials!$O$2:$O$2000=$A$2)))</f>
      </c>
    </row>
    <row r="902" spans="1:113">
      <c r="R902" t="str">
        <f>Potentials!A900</f>
      </c>
      <c r="S902" s="1" t="str">
        <f>Potentials!M900</f>
      </c>
      <c r="T902" s="47" t="str">
        <f>IF(INDEX(Potentials!$A$1:$O$1000,MATCH(R902,Potentials!$A$1:$A$1000,0),MATCH("Origine setup",Potentials!$A$1:$O$1,0))&lt;&gt;"",0,
IF($A$2="Tous",
IF(AND($R$2=0,$S$2=0,DATE(YEAR(S902),MONTH(S902),DAY(S902))&gt;=$O$6,(DATE(YEAR(S902),MONTH(S902),DAY(S902))&lt;=$O$3),LEFT(R902,3)="PRA"),1,
IF(AND($R$2&lt;&gt;0,$S$2&lt;&gt;0,DATE(YEAR(S902),MONTH(S902),DAY(S902))&gt;=$R$2,(DATE(YEAR(S902),MONTH(S902),DAY(S902))&lt;=$S$2),LEFT(R902,3)="PRA"),1,0)),
IF(AND($R$2=0,$S$2=0,DATE(YEAR(S902),MONTH(S902),DAY(S902))&gt;=$O$6,(DATE(YEAR(S902),MONTH(S902),DAY(S902))&lt;=$O$3),INDEX(Potentials!$A$1:$O$1000,MATCH(R902,Potentials!$A$1:$A$1000,0),MATCH("Groupe",Potentials!$A$1:$O$1,0))=$A$2,LEFT(R902,3)="PRA"),1,
IF(AND($R$2&lt;&gt;0,$S$2&lt;&gt;0,DATE(YEAR(S902),MONTH(S902),DAY(S902))&gt;=$R$2,(DATE(YEAR(S902),MONTH(S902),DAY(S902))&lt;=$S$2),INDEX(Potentials!$A$1:$O$1000,MATCH(R902,Potentials!$A$1:$A$1000,0),MATCH("Groupe",Potentials!$A$1:$O$1,0))=$A$2,LEFT(R902,3)="PRA"),1,0))))</f>
      </c>
      <c r="U902" s="47" t="str">
        <f>IF(T902&lt;&gt;0,SUM($T$4:T902),0)</f>
      </c>
      <c r="V902" s="1"/>
      <c r="W902" s="17"/>
      <c r="Y902" t="str">
        <f>Projects!A900</f>
      </c>
      <c r="Z902" s="1" t="str">
        <f>Projects!I900</f>
      </c>
      <c r="AA902" s="47" t="str">
        <f>IF($A$2="Tous",
IF(AND($Y$2=0,$Z$2=0,DATE(YEAR(Z902),MONTH(Z902),DAY(Z902))&gt;=$O$6,(DATE(YEAR(Z902),MONTH(Z902),DAY(Z902))&lt;=$O$3)),1,
IF(AND($Y$2&lt;&gt;0,$Z$2&lt;&gt;0,DATE(YEAR(Z902),MONTH(Z902),DAY(Z902))&gt;=$Y$2,(DATE(YEAR(Z902),MONTH(Z902),DAY(Z902))&lt;=$Z$2)),1,0)),
IF(AND($Y$2=0,$Z$2=0,DATE(YEAR(Z902),MONTH(Z902),DAY(Z902))&gt;=$O$6,(DATE(YEAR(Z902),MONTH(Z902),DAY(Z902))&lt;=$O$3),INDEX(Projects!$A$1:$O$1000,MATCH(Y902,Projects!$A$1:$A$1000,0),MATCH("Groupe",Projects!$A$1:$O$1,0))=$A$2),1,
IF(AND($Y$2&lt;&gt;0,$Z$2&lt;&gt;0,DATE(YEAR(Z902),MONTH(Z902),DAY(Z902))&gt;=$Y$2,(DATE(YEAR(Z902),MONTH(Z902),DAY(Z902))&lt;=$Z$2),INDEX(Projects!$A$1:$O$1000,MATCH(Y902,Projects!$A$1:$A$1000,0),MATCH("Groupe",Projects!$A$1:$O$1,0))=$A$2),1,0)))</f>
      </c>
      <c r="AB902" s="47" t="str">
        <f>IF(AA902&lt;&gt;0,SUM($AA$4:AA902),0)</f>
      </c>
      <c r="AC902" s="1"/>
      <c r="AD902" s="17"/>
      <c r="AF902" t="str">
        <f>Projects!A900</f>
      </c>
      <c r="AG902" s="1" t="str">
        <f>Projects!D900</f>
      </c>
      <c r="AH902" s="47" t="str">
        <f>IF($A$2="Tous",
IF(AND($AF$2=0,$AG$2=0,DATE(YEAR(AG902),MONTH(AG902),DAY(AG902))&gt;=$O$6,(DATE(YEAR(AG902),MONTH(AG902),DAY(AG902))&lt;=$O$3)),1,
IF(AND($AF$2&lt;&gt;0,$AG$2&lt;&gt;0,DATE(YEAR(AG902),MONTH(AG902),DAY(AG902))&gt;=$AF$2,(DATE(YEAR(AG902),MONTH(AG902),DAY(AG902))&lt;=$AG$2)),1,0)),
IF(AND($AF$2=0,$AG$2=0,DATE(YEAR(AG902),MONTH(AG902),DAY(AG902))&gt;=$O$6,(DATE(YEAR(AG902),MONTH(AG902),DAY(AG902))&lt;=$O$3),INDEX(Projects!$A$1:$O$1000,MATCH(AF902,Projects!$A$1:$A$1000,0),MATCH("Groupe",Projects!$A$1:$O$1,0))=$A$2),1,
IF(AND($AF$2&lt;&gt;0,$AG$2&lt;&gt;0,DATE(YEAR(AG902),MONTH(AG902),DAY(AG902))&gt;=$AF$2,(DATE(YEAR(AG902),MONTH(AG902),DAY(AG902))&lt;=$AG$2),INDEX(Projects!$A$1:$O$1000,MATCH(AF902,Projects!$A$1:$A$1000,0),MATCH("Groupe",Projects!$A$1:$O$1,0))=$A$2),1,0)))</f>
      </c>
      <c r="AI902" s="47" t="str">
        <f>IF(AH902&lt;&gt;0,SUM($AH$4:AH902),0)</f>
      </c>
      <c r="AJ902" s="1"/>
      <c r="AK902" s="17"/>
      <c r="AM902" t="str">
        <f>Potentials!A900</f>
      </c>
      <c r="AN902" s="1" t="str">
        <f>Potentials!L900</f>
      </c>
      <c r="AO902" s="47" t="str">
        <f>IF(INDEX(Potentials!$A$1:$O$1000,MATCH(R902,Potentials!$A$1:$A$1000,0),MATCH("Origine setup",Potentials!$A$1:$O$1,0))&lt;&gt;"",0,
IF($A$2="Tous",
IF(AND($AM$2=0,$AN$2=0,DATE(YEAR(AN902),MONTH(AN902),DAY(AN902))&gt;=$O$6,(DATE(YEAR(AN902),MONTH(AN902),DAY(AN902))&lt;=$O$3),INDEX(Potentials!$A$1:$O$10000,MATCH(AM902,Potentials!$A$1:$A$1000,0),MATCH("Statut",Potentials!$A$1:$O$1,0))="9 -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IF(AND($AM$2&lt;&gt;0,$AN$2&lt;&gt;0,DATE(YEAR(AN902),MONTH(AN902),DAY(AN902))&gt;=$AM$2,(DATE(YEAR(AN902),MONTH(AN902),DAY(AN902))&lt;=$AN$2),INDEX(Potentials!$A$1:$O$10000,MATCH(AM902,Potentials!$A$1:$A$1000,0),MATCH("Statut",Potentials!$A$1:$O$1,0))="9 - Perdu"),1,0)),
IF(AND($AM$2=0,$AN$2=0,DATE(YEAR(AN902),MONTH(AN902),DAY(AN902))&gt;=$O$6,(DATE(YEAR(AN902),MONTH(AN902),DAY(AN902))&lt;=$O$3),INDEX(Potentials!$A$1:$O$1000,MATCH(AM902,Potentials!$A$1:$A$1000,0),MATCH("Groupe",Potentials!$A$1:$O$1,0))=$A$2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,MATCH(AM902,Potentials!$A$1:$A$1000,0),MATCH("Groupe",Potentials!$A$1:$O$1,0))=$A$2,INDEX(Potentials!$A$1:$O$10000,MATCH(AM902,Potentials!$A$1:$A$1000,0),MATCH("Statut",Potentials!$A$1:$O$1,0))="9 - Perdu"),1,0))))</f>
      </c>
      <c r="AP902" s="47" t="str">
        <f>IF(AO902&lt;&gt;0,SUM($AO$4:AO902),0)</f>
      </c>
      <c r="AQ902" s="1"/>
      <c r="AR902" s="17"/>
      <c r="AT902" t="str">
        <f>IF(COUNTIF($AT$4:AT901,Potentials!B900)&gt;0,"",Potentials!B900)</f>
      </c>
      <c r="AU902" s="2" t="str">
        <f t="array" ref="AU902" aca="1" ca="1">IF($A$2="Tous",SUMPRODUCT((Potentials!$F$2:$F$2000)*(Potentials!$B$2:$B$2000=AT902)*(Potentials!$E$2:$E$2000&lt;&gt;"8 - Gagne")*(Potentials!$E$2:$E$2000&lt;&gt;"9 - Perdu")*(Potentials!$E$2:$E$2000&lt;&gt;"10 - Gele"))
+SUMPRODUCT((Potentials!$F$2:$F$2000=0)*(Potentials!$B$2:$B$2000=AT902)*(Potentials!$D$2:$D$2000)*(Potentials!$E$2:$E$2000&lt;&gt;"8 - Gagne")*(Potentials!$E$2:$E$2000&lt;&gt;"9 - Perdu")*(Potentials!$E$2:$E$2000&lt;&gt;"10 - Gele")),
SUMPRODUCT((Potentials!$F$2:$F$2000)*(Potentials!$B$2:$B$2000=AT902)*(Potentials!$E$2:$E$2000&lt;&gt;"8 - Gagne")*(Potentials!$E$2:$E$2000&lt;&gt;"9 - Perdu")*(Potentials!$E$2:$E$2000&lt;&gt;"10 - Gele")*(Potentials!$O$2:$O$2000=$A$2))
+SUMPRODUCT((Potentials!$F$2:$F$2000=0)*(Potentials!$B$2:$B$2000=AT902)*(Potentials!$D$2:$D$2000)*(Potentials!$E$2:$E$2000&lt;&gt;"8 - Gagne")*(Potentials!$E$2:$E$2000&lt;&gt;"9 - Perdu")*(Potentials!$E$2:$E$2000&lt;&gt;"10 - Gele")*(Potentials!$O$2:$O$2000=$A$2)))</f>
      </c>
      <c r="BA902" t="str">
        <f>Potentials!A900</f>
      </c>
      <c r="BB902" s="2" t="str">
        <f t="array" ref="BB902" aca="1" ca="1">IF($A$2="Tous",SUMPRODUCT((Potentials!$F$2:$F$2000)*(Potentials!$A$2:$A$2000=BA902)*(Potentials!$E$2:$E$2000&lt;&gt;"8 - Gagne")*(Potentials!$E$2:$E$2000&lt;&gt;"9 - Perdu")*(Potentials!$E$2:$E$2000&lt;&gt;"10 - Gele"))
+SUMPRODUCT((Potentials!$F$2:$F$2000=0)*(Potentials!$A$2:$A$2000=BA902)*(Potentials!$D$2:$D$2000)*(Potentials!$E$2:$E$2000&lt;&gt;"8 - Gagne")*(Potentials!$E$2:$E$2000&lt;&gt;"9 - Perdu")*(Potentials!$E$2:$E$2000&lt;&gt;"10 - Gele")),
SUMPRODUCT((Potentials!$F$2:$F$2000)*(Potentials!$A$2:$A$2000=BA902)*(Potentials!$E$2:$E$2000&lt;&gt;"8 - Gagne")*(Potentials!$E$2:$E$2000&lt;&gt;"9 - Perdu")*(Potentials!$E$2:$E$2000&lt;&gt;"10 - Gele")*(Potentials!$O$2:$O$2000=$A$2))
+SUMPRODUCT((Potentials!$F$2:$F$2000=0)*(Potentials!$A$2:$A$2000=BA902)*(Potentials!$D$2:$D$2000)*(Potentials!$E$2:$E$2000&lt;&gt;"8 - Gagne")*(Potentials!$E$2:$E$2000&lt;&gt;"9 - Perdu")*(Potentials!$E$2:$E$2000&lt;&gt;"10 - Gele")*(Potentials!$O$2:$O$2000=$A$2)))</f>
      </c>
    </row>
    <row r="903" spans="1:113">
      <c r="R903" t="str">
        <f>Potentials!A901</f>
      </c>
      <c r="S903" s="1" t="str">
        <f>Potentials!M901</f>
      </c>
      <c r="T903" s="47" t="str">
        <f>IF(INDEX(Potentials!$A$1:$O$1000,MATCH(R903,Potentials!$A$1:$A$1000,0),MATCH("Origine setup",Potentials!$A$1:$O$1,0))&lt;&gt;"",0,
IF($A$2="Tous",
IF(AND($R$2=0,$S$2=0,DATE(YEAR(S903),MONTH(S903),DAY(S903))&gt;=$O$6,(DATE(YEAR(S903),MONTH(S903),DAY(S903))&lt;=$O$3),LEFT(R903,3)="PRA"),1,
IF(AND($R$2&lt;&gt;0,$S$2&lt;&gt;0,DATE(YEAR(S903),MONTH(S903),DAY(S903))&gt;=$R$2,(DATE(YEAR(S903),MONTH(S903),DAY(S903))&lt;=$S$2),LEFT(R903,3)="PRA"),1,0)),
IF(AND($R$2=0,$S$2=0,DATE(YEAR(S903),MONTH(S903),DAY(S903))&gt;=$O$6,(DATE(YEAR(S903),MONTH(S903),DAY(S903))&lt;=$O$3),INDEX(Potentials!$A$1:$O$1000,MATCH(R903,Potentials!$A$1:$A$1000,0),MATCH("Groupe",Potentials!$A$1:$O$1,0))=$A$2,LEFT(R903,3)="PRA"),1,
IF(AND($R$2&lt;&gt;0,$S$2&lt;&gt;0,DATE(YEAR(S903),MONTH(S903),DAY(S903))&gt;=$R$2,(DATE(YEAR(S903),MONTH(S903),DAY(S903))&lt;=$S$2),INDEX(Potentials!$A$1:$O$1000,MATCH(R903,Potentials!$A$1:$A$1000,0),MATCH("Groupe",Potentials!$A$1:$O$1,0))=$A$2,LEFT(R903,3)="PRA"),1,0))))</f>
      </c>
      <c r="U903" s="47" t="str">
        <f>IF(T903&lt;&gt;0,SUM($T$4:T903),0)</f>
      </c>
      <c r="V903" s="1"/>
      <c r="W903" s="17"/>
      <c r="Y903" t="str">
        <f>Projects!A901</f>
      </c>
      <c r="Z903" s="1" t="str">
        <f>Projects!I901</f>
      </c>
      <c r="AA903" s="47" t="str">
        <f>IF($A$2="Tous",
IF(AND($Y$2=0,$Z$2=0,DATE(YEAR(Z903),MONTH(Z903),DAY(Z903))&gt;=$O$6,(DATE(YEAR(Z903),MONTH(Z903),DAY(Z903))&lt;=$O$3)),1,
IF(AND($Y$2&lt;&gt;0,$Z$2&lt;&gt;0,DATE(YEAR(Z903),MONTH(Z903),DAY(Z903))&gt;=$Y$2,(DATE(YEAR(Z903),MONTH(Z903),DAY(Z903))&lt;=$Z$2)),1,0)),
IF(AND($Y$2=0,$Z$2=0,DATE(YEAR(Z903),MONTH(Z903),DAY(Z903))&gt;=$O$6,(DATE(YEAR(Z903),MONTH(Z903),DAY(Z903))&lt;=$O$3),INDEX(Projects!$A$1:$O$1000,MATCH(Y903,Projects!$A$1:$A$1000,0),MATCH("Groupe",Projects!$A$1:$O$1,0))=$A$2),1,
IF(AND($Y$2&lt;&gt;0,$Z$2&lt;&gt;0,DATE(YEAR(Z903),MONTH(Z903),DAY(Z903))&gt;=$Y$2,(DATE(YEAR(Z903),MONTH(Z903),DAY(Z903))&lt;=$Z$2),INDEX(Projects!$A$1:$O$1000,MATCH(Y903,Projects!$A$1:$A$1000,0),MATCH("Groupe",Projects!$A$1:$O$1,0))=$A$2),1,0)))</f>
      </c>
      <c r="AB903" s="47" t="str">
        <f>IF(AA903&lt;&gt;0,SUM($AA$4:AA903),0)</f>
      </c>
      <c r="AC903" s="1"/>
      <c r="AD903" s="17"/>
      <c r="AF903" t="str">
        <f>Projects!A901</f>
      </c>
      <c r="AG903" s="1" t="str">
        <f>Projects!D901</f>
      </c>
      <c r="AH903" s="47" t="str">
        <f>IF($A$2="Tous",
IF(AND($AF$2=0,$AG$2=0,DATE(YEAR(AG903),MONTH(AG903),DAY(AG903))&gt;=$O$6,(DATE(YEAR(AG903),MONTH(AG903),DAY(AG903))&lt;=$O$3)),1,
IF(AND($AF$2&lt;&gt;0,$AG$2&lt;&gt;0,DATE(YEAR(AG903),MONTH(AG903),DAY(AG903))&gt;=$AF$2,(DATE(YEAR(AG903),MONTH(AG903),DAY(AG903))&lt;=$AG$2)),1,0)),
IF(AND($AF$2=0,$AG$2=0,DATE(YEAR(AG903),MONTH(AG903),DAY(AG903))&gt;=$O$6,(DATE(YEAR(AG903),MONTH(AG903),DAY(AG903))&lt;=$O$3),INDEX(Projects!$A$1:$O$1000,MATCH(AF903,Projects!$A$1:$A$1000,0),MATCH("Groupe",Projects!$A$1:$O$1,0))=$A$2),1,
IF(AND($AF$2&lt;&gt;0,$AG$2&lt;&gt;0,DATE(YEAR(AG903),MONTH(AG903),DAY(AG903))&gt;=$AF$2,(DATE(YEAR(AG903),MONTH(AG903),DAY(AG903))&lt;=$AG$2),INDEX(Projects!$A$1:$O$1000,MATCH(AF903,Projects!$A$1:$A$1000,0),MATCH("Groupe",Projects!$A$1:$O$1,0))=$A$2),1,0)))</f>
      </c>
      <c r="AI903" s="47" t="str">
        <f>IF(AH903&lt;&gt;0,SUM($AH$4:AH903),0)</f>
      </c>
      <c r="AJ903" s="1"/>
      <c r="AK903" s="17"/>
      <c r="AM903" t="str">
        <f>Potentials!A901</f>
      </c>
      <c r="AN903" s="1" t="str">
        <f>Potentials!L901</f>
      </c>
      <c r="AO903" s="47" t="str">
        <f>IF(INDEX(Potentials!$A$1:$O$1000,MATCH(R903,Potentials!$A$1:$A$1000,0),MATCH("Origine setup",Potentials!$A$1:$O$1,0))&lt;&gt;"",0,
IF($A$2="Tous",
IF(AND($AM$2=0,$AN$2=0,DATE(YEAR(AN903),MONTH(AN903),DAY(AN903))&gt;=$O$6,(DATE(YEAR(AN903),MONTH(AN903),DAY(AN903))&lt;=$O$3),INDEX(Potentials!$A$1:$O$10000,MATCH(AM903,Potentials!$A$1:$A$1000,0),MATCH("Statut",Potentials!$A$1:$O$1,0))="9 -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IF(AND($AM$2&lt;&gt;0,$AN$2&lt;&gt;0,DATE(YEAR(AN903),MONTH(AN903),DAY(AN903))&gt;=$AM$2,(DATE(YEAR(AN903),MONTH(AN903),DAY(AN903))&lt;=$AN$2),INDEX(Potentials!$A$1:$O$10000,MATCH(AM903,Potentials!$A$1:$A$1000,0),MATCH("Statut",Potentials!$A$1:$O$1,0))="9 - Perdu"),1,0)),
IF(AND($AM$2=0,$AN$2=0,DATE(YEAR(AN903),MONTH(AN903),DAY(AN903))&gt;=$O$6,(DATE(YEAR(AN903),MONTH(AN903),DAY(AN903))&lt;=$O$3),INDEX(Potentials!$A$1:$O$1000,MATCH(AM903,Potentials!$A$1:$A$1000,0),MATCH("Groupe",Potentials!$A$1:$O$1,0))=$A$2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,MATCH(AM903,Potentials!$A$1:$A$1000,0),MATCH("Groupe",Potentials!$A$1:$O$1,0))=$A$2,INDEX(Potentials!$A$1:$O$10000,MATCH(AM903,Potentials!$A$1:$A$1000,0),MATCH("Statut",Potentials!$A$1:$O$1,0))="9 - Perdu"),1,0))))</f>
      </c>
      <c r="AP903" s="47" t="str">
        <f>IF(AO903&lt;&gt;0,SUM($AO$4:AO903),0)</f>
      </c>
      <c r="AQ903" s="1"/>
      <c r="AR903" s="17"/>
      <c r="AT903" t="str">
        <f>IF(COUNTIF($AT$4:AT902,Potentials!B901)&gt;0,"",Potentials!B901)</f>
      </c>
      <c r="AU903" s="2" t="str">
        <f t="array" ref="AU903" aca="1" ca="1">IF($A$2="Tous",SUMPRODUCT((Potentials!$F$2:$F$2000)*(Potentials!$B$2:$B$2000=AT903)*(Potentials!$E$2:$E$2000&lt;&gt;"8 - Gagne")*(Potentials!$E$2:$E$2000&lt;&gt;"9 - Perdu")*(Potentials!$E$2:$E$2000&lt;&gt;"10 - Gele"))
+SUMPRODUCT((Potentials!$F$2:$F$2000=0)*(Potentials!$B$2:$B$2000=AT903)*(Potentials!$D$2:$D$2000)*(Potentials!$E$2:$E$2000&lt;&gt;"8 - Gagne")*(Potentials!$E$2:$E$2000&lt;&gt;"9 - Perdu")*(Potentials!$E$2:$E$2000&lt;&gt;"10 - Gele")),
SUMPRODUCT((Potentials!$F$2:$F$2000)*(Potentials!$B$2:$B$2000=AT903)*(Potentials!$E$2:$E$2000&lt;&gt;"8 - Gagne")*(Potentials!$E$2:$E$2000&lt;&gt;"9 - Perdu")*(Potentials!$E$2:$E$2000&lt;&gt;"10 - Gele")*(Potentials!$O$2:$O$2000=$A$2))
+SUMPRODUCT((Potentials!$F$2:$F$2000=0)*(Potentials!$B$2:$B$2000=AT903)*(Potentials!$D$2:$D$2000)*(Potentials!$E$2:$E$2000&lt;&gt;"8 - Gagne")*(Potentials!$E$2:$E$2000&lt;&gt;"9 - Perdu")*(Potentials!$E$2:$E$2000&lt;&gt;"10 - Gele")*(Potentials!$O$2:$O$2000=$A$2)))</f>
      </c>
      <c r="BA903" t="str">
        <f>Potentials!A901</f>
      </c>
      <c r="BB903" s="2" t="str">
        <f t="array" ref="BB903" aca="1" ca="1">IF($A$2="Tous",SUMPRODUCT((Potentials!$F$2:$F$2000)*(Potentials!$A$2:$A$2000=BA903)*(Potentials!$E$2:$E$2000&lt;&gt;"8 - Gagne")*(Potentials!$E$2:$E$2000&lt;&gt;"9 - Perdu")*(Potentials!$E$2:$E$2000&lt;&gt;"10 - Gele"))
+SUMPRODUCT((Potentials!$F$2:$F$2000=0)*(Potentials!$A$2:$A$2000=BA903)*(Potentials!$D$2:$D$2000)*(Potentials!$E$2:$E$2000&lt;&gt;"8 - Gagne")*(Potentials!$E$2:$E$2000&lt;&gt;"9 - Perdu")*(Potentials!$E$2:$E$2000&lt;&gt;"10 - Gele")),
SUMPRODUCT((Potentials!$F$2:$F$2000)*(Potentials!$A$2:$A$2000=BA903)*(Potentials!$E$2:$E$2000&lt;&gt;"8 - Gagne")*(Potentials!$E$2:$E$2000&lt;&gt;"9 - Perdu")*(Potentials!$E$2:$E$2000&lt;&gt;"10 - Gele")*(Potentials!$O$2:$O$2000=$A$2))
+SUMPRODUCT((Potentials!$F$2:$F$2000=0)*(Potentials!$A$2:$A$2000=BA903)*(Potentials!$D$2:$D$2000)*(Potentials!$E$2:$E$2000&lt;&gt;"8 - Gagne")*(Potentials!$E$2:$E$2000&lt;&gt;"9 - Perdu")*(Potentials!$E$2:$E$2000&lt;&gt;"10 - Gele")*(Potentials!$O$2:$O$2000=$A$2)))</f>
      </c>
    </row>
    <row r="904" spans="1:113">
      <c r="R904" t="str">
        <f>Potentials!A902</f>
      </c>
      <c r="S904" s="1" t="str">
        <f>Potentials!M902</f>
      </c>
      <c r="T904" s="47" t="str">
        <f>IF(INDEX(Potentials!$A$1:$O$1000,MATCH(R904,Potentials!$A$1:$A$1000,0),MATCH("Origine setup",Potentials!$A$1:$O$1,0))&lt;&gt;"",0,
IF($A$2="Tous",
IF(AND($R$2=0,$S$2=0,DATE(YEAR(S904),MONTH(S904),DAY(S904))&gt;=$O$6,(DATE(YEAR(S904),MONTH(S904),DAY(S904))&lt;=$O$3),LEFT(R904,3)="PRA"),1,
IF(AND($R$2&lt;&gt;0,$S$2&lt;&gt;0,DATE(YEAR(S904),MONTH(S904),DAY(S904))&gt;=$R$2,(DATE(YEAR(S904),MONTH(S904),DAY(S904))&lt;=$S$2),LEFT(R904,3)="PRA"),1,0)),
IF(AND($R$2=0,$S$2=0,DATE(YEAR(S904),MONTH(S904),DAY(S904))&gt;=$O$6,(DATE(YEAR(S904),MONTH(S904),DAY(S904))&lt;=$O$3),INDEX(Potentials!$A$1:$O$1000,MATCH(R904,Potentials!$A$1:$A$1000,0),MATCH("Groupe",Potentials!$A$1:$O$1,0))=$A$2,LEFT(R904,3)="PRA"),1,
IF(AND($R$2&lt;&gt;0,$S$2&lt;&gt;0,DATE(YEAR(S904),MONTH(S904),DAY(S904))&gt;=$R$2,(DATE(YEAR(S904),MONTH(S904),DAY(S904))&lt;=$S$2),INDEX(Potentials!$A$1:$O$1000,MATCH(R904,Potentials!$A$1:$A$1000,0),MATCH("Groupe",Potentials!$A$1:$O$1,0))=$A$2,LEFT(R904,3)="PRA"),1,0))))</f>
      </c>
      <c r="U904" s="47" t="str">
        <f>IF(T904&lt;&gt;0,SUM($T$4:T904),0)</f>
      </c>
      <c r="V904" s="1"/>
      <c r="W904" s="17"/>
      <c r="Y904" t="str">
        <f>Projects!A902</f>
      </c>
      <c r="Z904" s="1" t="str">
        <f>Projects!I902</f>
      </c>
      <c r="AA904" s="47" t="str">
        <f>IF($A$2="Tous",
IF(AND($Y$2=0,$Z$2=0,DATE(YEAR(Z904),MONTH(Z904),DAY(Z904))&gt;=$O$6,(DATE(YEAR(Z904),MONTH(Z904),DAY(Z904))&lt;=$O$3)),1,
IF(AND($Y$2&lt;&gt;0,$Z$2&lt;&gt;0,DATE(YEAR(Z904),MONTH(Z904),DAY(Z904))&gt;=$Y$2,(DATE(YEAR(Z904),MONTH(Z904),DAY(Z904))&lt;=$Z$2)),1,0)),
IF(AND($Y$2=0,$Z$2=0,DATE(YEAR(Z904),MONTH(Z904),DAY(Z904))&gt;=$O$6,(DATE(YEAR(Z904),MONTH(Z904),DAY(Z904))&lt;=$O$3),INDEX(Projects!$A$1:$O$1000,MATCH(Y904,Projects!$A$1:$A$1000,0),MATCH("Groupe",Projects!$A$1:$O$1,0))=$A$2),1,
IF(AND($Y$2&lt;&gt;0,$Z$2&lt;&gt;0,DATE(YEAR(Z904),MONTH(Z904),DAY(Z904))&gt;=$Y$2,(DATE(YEAR(Z904),MONTH(Z904),DAY(Z904))&lt;=$Z$2),INDEX(Projects!$A$1:$O$1000,MATCH(Y904,Projects!$A$1:$A$1000,0),MATCH("Groupe",Projects!$A$1:$O$1,0))=$A$2),1,0)))</f>
      </c>
      <c r="AB904" s="47" t="str">
        <f>IF(AA904&lt;&gt;0,SUM($AA$4:AA904),0)</f>
      </c>
      <c r="AC904" s="1"/>
      <c r="AD904" s="17"/>
      <c r="AF904" t="str">
        <f>Projects!A902</f>
      </c>
      <c r="AG904" s="1" t="str">
        <f>Projects!D902</f>
      </c>
      <c r="AH904" s="47" t="str">
        <f>IF($A$2="Tous",
IF(AND($AF$2=0,$AG$2=0,DATE(YEAR(AG904),MONTH(AG904),DAY(AG904))&gt;=$O$6,(DATE(YEAR(AG904),MONTH(AG904),DAY(AG904))&lt;=$O$3)),1,
IF(AND($AF$2&lt;&gt;0,$AG$2&lt;&gt;0,DATE(YEAR(AG904),MONTH(AG904),DAY(AG904))&gt;=$AF$2,(DATE(YEAR(AG904),MONTH(AG904),DAY(AG904))&lt;=$AG$2)),1,0)),
IF(AND($AF$2=0,$AG$2=0,DATE(YEAR(AG904),MONTH(AG904),DAY(AG904))&gt;=$O$6,(DATE(YEAR(AG904),MONTH(AG904),DAY(AG904))&lt;=$O$3),INDEX(Projects!$A$1:$O$1000,MATCH(AF904,Projects!$A$1:$A$1000,0),MATCH("Groupe",Projects!$A$1:$O$1,0))=$A$2),1,
IF(AND($AF$2&lt;&gt;0,$AG$2&lt;&gt;0,DATE(YEAR(AG904),MONTH(AG904),DAY(AG904))&gt;=$AF$2,(DATE(YEAR(AG904),MONTH(AG904),DAY(AG904))&lt;=$AG$2),INDEX(Projects!$A$1:$O$1000,MATCH(AF904,Projects!$A$1:$A$1000,0),MATCH("Groupe",Projects!$A$1:$O$1,0))=$A$2),1,0)))</f>
      </c>
      <c r="AI904" s="47" t="str">
        <f>IF(AH904&lt;&gt;0,SUM($AH$4:AH904),0)</f>
      </c>
      <c r="AJ904" s="1"/>
      <c r="AK904" s="17"/>
      <c r="AM904" t="str">
        <f>Potentials!A902</f>
      </c>
      <c r="AN904" s="1" t="str">
        <f>Potentials!L902</f>
      </c>
      <c r="AO904" s="47" t="str">
        <f>IF(INDEX(Potentials!$A$1:$O$1000,MATCH(R904,Potentials!$A$1:$A$1000,0),MATCH("Origine setup",Potentials!$A$1:$O$1,0))&lt;&gt;"",0,
IF($A$2="Tous",
IF(AND($AM$2=0,$AN$2=0,DATE(YEAR(AN904),MONTH(AN904),DAY(AN904))&gt;=$O$6,(DATE(YEAR(AN904),MONTH(AN904),DAY(AN904))&lt;=$O$3),INDEX(Potentials!$A$1:$O$10000,MATCH(AM904,Potentials!$A$1:$A$1000,0),MATCH("Statut",Potentials!$A$1:$O$1,0))="9 -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IF(AND($AM$2&lt;&gt;0,$AN$2&lt;&gt;0,DATE(YEAR(AN904),MONTH(AN904),DAY(AN904))&gt;=$AM$2,(DATE(YEAR(AN904),MONTH(AN904),DAY(AN904))&lt;=$AN$2),INDEX(Potentials!$A$1:$O$10000,MATCH(AM904,Potentials!$A$1:$A$1000,0),MATCH("Statut",Potentials!$A$1:$O$1,0))="9 - Perdu"),1,0)),
IF(AND($AM$2=0,$AN$2=0,DATE(YEAR(AN904),MONTH(AN904),DAY(AN904))&gt;=$O$6,(DATE(YEAR(AN904),MONTH(AN904),DAY(AN904))&lt;=$O$3),INDEX(Potentials!$A$1:$O$1000,MATCH(AM904,Potentials!$A$1:$A$1000,0),MATCH("Groupe",Potentials!$A$1:$O$1,0))=$A$2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,MATCH(AM904,Potentials!$A$1:$A$1000,0),MATCH("Groupe",Potentials!$A$1:$O$1,0))=$A$2,INDEX(Potentials!$A$1:$O$10000,MATCH(AM904,Potentials!$A$1:$A$1000,0),MATCH("Statut",Potentials!$A$1:$O$1,0))="9 - Perdu"),1,0))))</f>
      </c>
      <c r="AP904" s="47" t="str">
        <f>IF(AO904&lt;&gt;0,SUM($AO$4:AO904),0)</f>
      </c>
      <c r="AQ904" s="1"/>
      <c r="AR904" s="17"/>
      <c r="AT904" t="str">
        <f>IF(COUNTIF($AT$4:AT903,Potentials!B902)&gt;0,"",Potentials!B902)</f>
      </c>
      <c r="AU904" s="2" t="str">
        <f t="array" ref="AU904" aca="1" ca="1">IF($A$2="Tous",SUMPRODUCT((Potentials!$F$2:$F$2000)*(Potentials!$B$2:$B$2000=AT904)*(Potentials!$E$2:$E$2000&lt;&gt;"8 - Gagne")*(Potentials!$E$2:$E$2000&lt;&gt;"9 - Perdu")*(Potentials!$E$2:$E$2000&lt;&gt;"10 - Gele"))
+SUMPRODUCT((Potentials!$F$2:$F$2000=0)*(Potentials!$B$2:$B$2000=AT904)*(Potentials!$D$2:$D$2000)*(Potentials!$E$2:$E$2000&lt;&gt;"8 - Gagne")*(Potentials!$E$2:$E$2000&lt;&gt;"9 - Perdu")*(Potentials!$E$2:$E$2000&lt;&gt;"10 - Gele")),
SUMPRODUCT((Potentials!$F$2:$F$2000)*(Potentials!$B$2:$B$2000=AT904)*(Potentials!$E$2:$E$2000&lt;&gt;"8 - Gagne")*(Potentials!$E$2:$E$2000&lt;&gt;"9 - Perdu")*(Potentials!$E$2:$E$2000&lt;&gt;"10 - Gele")*(Potentials!$O$2:$O$2000=$A$2))
+SUMPRODUCT((Potentials!$F$2:$F$2000=0)*(Potentials!$B$2:$B$2000=AT904)*(Potentials!$D$2:$D$2000)*(Potentials!$E$2:$E$2000&lt;&gt;"8 - Gagne")*(Potentials!$E$2:$E$2000&lt;&gt;"9 - Perdu")*(Potentials!$E$2:$E$2000&lt;&gt;"10 - Gele")*(Potentials!$O$2:$O$2000=$A$2)))</f>
      </c>
      <c r="BA904" t="str">
        <f>Potentials!A902</f>
      </c>
      <c r="BB904" s="2" t="str">
        <f t="array" ref="BB904" aca="1" ca="1">IF($A$2="Tous",SUMPRODUCT((Potentials!$F$2:$F$2000)*(Potentials!$A$2:$A$2000=BA904)*(Potentials!$E$2:$E$2000&lt;&gt;"8 - Gagne")*(Potentials!$E$2:$E$2000&lt;&gt;"9 - Perdu")*(Potentials!$E$2:$E$2000&lt;&gt;"10 - Gele"))
+SUMPRODUCT((Potentials!$F$2:$F$2000=0)*(Potentials!$A$2:$A$2000=BA904)*(Potentials!$D$2:$D$2000)*(Potentials!$E$2:$E$2000&lt;&gt;"8 - Gagne")*(Potentials!$E$2:$E$2000&lt;&gt;"9 - Perdu")*(Potentials!$E$2:$E$2000&lt;&gt;"10 - Gele")),
SUMPRODUCT((Potentials!$F$2:$F$2000)*(Potentials!$A$2:$A$2000=BA904)*(Potentials!$E$2:$E$2000&lt;&gt;"8 - Gagne")*(Potentials!$E$2:$E$2000&lt;&gt;"9 - Perdu")*(Potentials!$E$2:$E$2000&lt;&gt;"10 - Gele")*(Potentials!$O$2:$O$2000=$A$2))
+SUMPRODUCT((Potentials!$F$2:$F$2000=0)*(Potentials!$A$2:$A$2000=BA904)*(Potentials!$D$2:$D$2000)*(Potentials!$E$2:$E$2000&lt;&gt;"8 - Gagne")*(Potentials!$E$2:$E$2000&lt;&gt;"9 - Perdu")*(Potentials!$E$2:$E$2000&lt;&gt;"10 - Gele")*(Potentials!$O$2:$O$2000=$A$2)))</f>
      </c>
    </row>
    <row r="905" spans="1:113">
      <c r="R905" t="str">
        <f>Potentials!A903</f>
      </c>
      <c r="S905" s="1" t="str">
        <f>Potentials!M903</f>
      </c>
      <c r="T905" s="47" t="str">
        <f>IF(INDEX(Potentials!$A$1:$O$1000,MATCH(R905,Potentials!$A$1:$A$1000,0),MATCH("Origine setup",Potentials!$A$1:$O$1,0))&lt;&gt;"",0,
IF($A$2="Tous",
IF(AND($R$2=0,$S$2=0,DATE(YEAR(S905),MONTH(S905),DAY(S905))&gt;=$O$6,(DATE(YEAR(S905),MONTH(S905),DAY(S905))&lt;=$O$3),LEFT(R905,3)="PRA"),1,
IF(AND($R$2&lt;&gt;0,$S$2&lt;&gt;0,DATE(YEAR(S905),MONTH(S905),DAY(S905))&gt;=$R$2,(DATE(YEAR(S905),MONTH(S905),DAY(S905))&lt;=$S$2),LEFT(R905,3)="PRA"),1,0)),
IF(AND($R$2=0,$S$2=0,DATE(YEAR(S905),MONTH(S905),DAY(S905))&gt;=$O$6,(DATE(YEAR(S905),MONTH(S905),DAY(S905))&lt;=$O$3),INDEX(Potentials!$A$1:$O$1000,MATCH(R905,Potentials!$A$1:$A$1000,0),MATCH("Groupe",Potentials!$A$1:$O$1,0))=$A$2,LEFT(R905,3)="PRA"),1,
IF(AND($R$2&lt;&gt;0,$S$2&lt;&gt;0,DATE(YEAR(S905),MONTH(S905),DAY(S905))&gt;=$R$2,(DATE(YEAR(S905),MONTH(S905),DAY(S905))&lt;=$S$2),INDEX(Potentials!$A$1:$O$1000,MATCH(R905,Potentials!$A$1:$A$1000,0),MATCH("Groupe",Potentials!$A$1:$O$1,0))=$A$2,LEFT(R905,3)="PRA"),1,0))))</f>
      </c>
      <c r="U905" s="47" t="str">
        <f>IF(T905&lt;&gt;0,SUM($T$4:T905),0)</f>
      </c>
      <c r="V905" s="1"/>
      <c r="W905" s="17"/>
      <c r="Y905" t="str">
        <f>Projects!A903</f>
      </c>
      <c r="Z905" s="1" t="str">
        <f>Projects!I903</f>
      </c>
      <c r="AA905" s="47" t="str">
        <f>IF($A$2="Tous",
IF(AND($Y$2=0,$Z$2=0,DATE(YEAR(Z905),MONTH(Z905),DAY(Z905))&gt;=$O$6,(DATE(YEAR(Z905),MONTH(Z905),DAY(Z905))&lt;=$O$3)),1,
IF(AND($Y$2&lt;&gt;0,$Z$2&lt;&gt;0,DATE(YEAR(Z905),MONTH(Z905),DAY(Z905))&gt;=$Y$2,(DATE(YEAR(Z905),MONTH(Z905),DAY(Z905))&lt;=$Z$2)),1,0)),
IF(AND($Y$2=0,$Z$2=0,DATE(YEAR(Z905),MONTH(Z905),DAY(Z905))&gt;=$O$6,(DATE(YEAR(Z905),MONTH(Z905),DAY(Z905))&lt;=$O$3),INDEX(Projects!$A$1:$O$1000,MATCH(Y905,Projects!$A$1:$A$1000,0),MATCH("Groupe",Projects!$A$1:$O$1,0))=$A$2),1,
IF(AND($Y$2&lt;&gt;0,$Z$2&lt;&gt;0,DATE(YEAR(Z905),MONTH(Z905),DAY(Z905))&gt;=$Y$2,(DATE(YEAR(Z905),MONTH(Z905),DAY(Z905))&lt;=$Z$2),INDEX(Projects!$A$1:$O$1000,MATCH(Y905,Projects!$A$1:$A$1000,0),MATCH("Groupe",Projects!$A$1:$O$1,0))=$A$2),1,0)))</f>
      </c>
      <c r="AB905" s="47" t="str">
        <f>IF(AA905&lt;&gt;0,SUM($AA$4:AA905),0)</f>
      </c>
      <c r="AC905" s="1"/>
      <c r="AD905" s="17"/>
      <c r="AF905" t="str">
        <f>Projects!A903</f>
      </c>
      <c r="AG905" s="1" t="str">
        <f>Projects!D903</f>
      </c>
      <c r="AH905" s="47" t="str">
        <f>IF($A$2="Tous",
IF(AND($AF$2=0,$AG$2=0,DATE(YEAR(AG905),MONTH(AG905),DAY(AG905))&gt;=$O$6,(DATE(YEAR(AG905),MONTH(AG905),DAY(AG905))&lt;=$O$3)),1,
IF(AND($AF$2&lt;&gt;0,$AG$2&lt;&gt;0,DATE(YEAR(AG905),MONTH(AG905),DAY(AG905))&gt;=$AF$2,(DATE(YEAR(AG905),MONTH(AG905),DAY(AG905))&lt;=$AG$2)),1,0)),
IF(AND($AF$2=0,$AG$2=0,DATE(YEAR(AG905),MONTH(AG905),DAY(AG905))&gt;=$O$6,(DATE(YEAR(AG905),MONTH(AG905),DAY(AG905))&lt;=$O$3),INDEX(Projects!$A$1:$O$1000,MATCH(AF905,Projects!$A$1:$A$1000,0),MATCH("Groupe",Projects!$A$1:$O$1,0))=$A$2),1,
IF(AND($AF$2&lt;&gt;0,$AG$2&lt;&gt;0,DATE(YEAR(AG905),MONTH(AG905),DAY(AG905))&gt;=$AF$2,(DATE(YEAR(AG905),MONTH(AG905),DAY(AG905))&lt;=$AG$2),INDEX(Projects!$A$1:$O$1000,MATCH(AF905,Projects!$A$1:$A$1000,0),MATCH("Groupe",Projects!$A$1:$O$1,0))=$A$2),1,0)))</f>
      </c>
      <c r="AI905" s="47" t="str">
        <f>IF(AH905&lt;&gt;0,SUM($AH$4:AH905),0)</f>
      </c>
      <c r="AJ905" s="1"/>
      <c r="AK905" s="17"/>
      <c r="AM905" t="str">
        <f>Potentials!A903</f>
      </c>
      <c r="AN905" s="1" t="str">
        <f>Potentials!L903</f>
      </c>
      <c r="AO905" s="47" t="str">
        <f>IF(INDEX(Potentials!$A$1:$O$1000,MATCH(R905,Potentials!$A$1:$A$1000,0),MATCH("Origine setup",Potentials!$A$1:$O$1,0))&lt;&gt;"",0,
IF($A$2="Tous",
IF(AND($AM$2=0,$AN$2=0,DATE(YEAR(AN905),MONTH(AN905),DAY(AN905))&gt;=$O$6,(DATE(YEAR(AN905),MONTH(AN905),DAY(AN905))&lt;=$O$3),INDEX(Potentials!$A$1:$O$10000,MATCH(AM905,Potentials!$A$1:$A$1000,0),MATCH("Statut",Potentials!$A$1:$O$1,0))="9 -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IF(AND($AM$2&lt;&gt;0,$AN$2&lt;&gt;0,DATE(YEAR(AN905),MONTH(AN905),DAY(AN905))&gt;=$AM$2,(DATE(YEAR(AN905),MONTH(AN905),DAY(AN905))&lt;=$AN$2),INDEX(Potentials!$A$1:$O$10000,MATCH(AM905,Potentials!$A$1:$A$1000,0),MATCH("Statut",Potentials!$A$1:$O$1,0))="9 - Perdu"),1,0)),
IF(AND($AM$2=0,$AN$2=0,DATE(YEAR(AN905),MONTH(AN905),DAY(AN905))&gt;=$O$6,(DATE(YEAR(AN905),MONTH(AN905),DAY(AN905))&lt;=$O$3),INDEX(Potentials!$A$1:$O$1000,MATCH(AM905,Potentials!$A$1:$A$1000,0),MATCH("Groupe",Potentials!$A$1:$O$1,0))=$A$2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,MATCH(AM905,Potentials!$A$1:$A$1000,0),MATCH("Groupe",Potentials!$A$1:$O$1,0))=$A$2,INDEX(Potentials!$A$1:$O$10000,MATCH(AM905,Potentials!$A$1:$A$1000,0),MATCH("Statut",Potentials!$A$1:$O$1,0))="9 - Perdu"),1,0))))</f>
      </c>
      <c r="AP905" s="47" t="str">
        <f>IF(AO905&lt;&gt;0,SUM($AO$4:AO905),0)</f>
      </c>
      <c r="AQ905" s="1"/>
      <c r="AR905" s="17"/>
      <c r="AT905" t="str">
        <f>IF(COUNTIF($AT$4:AT904,Potentials!B903)&gt;0,"",Potentials!B903)</f>
      </c>
      <c r="AU905" s="2" t="str">
        <f t="array" ref="AU905" aca="1" ca="1">IF($A$2="Tous",SUMPRODUCT((Potentials!$F$2:$F$2000)*(Potentials!$B$2:$B$2000=AT905)*(Potentials!$E$2:$E$2000&lt;&gt;"8 - Gagne")*(Potentials!$E$2:$E$2000&lt;&gt;"9 - Perdu")*(Potentials!$E$2:$E$2000&lt;&gt;"10 - Gele"))
+SUMPRODUCT((Potentials!$F$2:$F$2000=0)*(Potentials!$B$2:$B$2000=AT905)*(Potentials!$D$2:$D$2000)*(Potentials!$E$2:$E$2000&lt;&gt;"8 - Gagne")*(Potentials!$E$2:$E$2000&lt;&gt;"9 - Perdu")*(Potentials!$E$2:$E$2000&lt;&gt;"10 - Gele")),
SUMPRODUCT((Potentials!$F$2:$F$2000)*(Potentials!$B$2:$B$2000=AT905)*(Potentials!$E$2:$E$2000&lt;&gt;"8 - Gagne")*(Potentials!$E$2:$E$2000&lt;&gt;"9 - Perdu")*(Potentials!$E$2:$E$2000&lt;&gt;"10 - Gele")*(Potentials!$O$2:$O$2000=$A$2))
+SUMPRODUCT((Potentials!$F$2:$F$2000=0)*(Potentials!$B$2:$B$2000=AT905)*(Potentials!$D$2:$D$2000)*(Potentials!$E$2:$E$2000&lt;&gt;"8 - Gagne")*(Potentials!$E$2:$E$2000&lt;&gt;"9 - Perdu")*(Potentials!$E$2:$E$2000&lt;&gt;"10 - Gele")*(Potentials!$O$2:$O$2000=$A$2)))</f>
      </c>
      <c r="BA905" t="str">
        <f>Potentials!A903</f>
      </c>
      <c r="BB905" s="2" t="str">
        <f t="array" ref="BB905" aca="1" ca="1">IF($A$2="Tous",SUMPRODUCT((Potentials!$F$2:$F$2000)*(Potentials!$A$2:$A$2000=BA905)*(Potentials!$E$2:$E$2000&lt;&gt;"8 - Gagne")*(Potentials!$E$2:$E$2000&lt;&gt;"9 - Perdu")*(Potentials!$E$2:$E$2000&lt;&gt;"10 - Gele"))
+SUMPRODUCT((Potentials!$F$2:$F$2000=0)*(Potentials!$A$2:$A$2000=BA905)*(Potentials!$D$2:$D$2000)*(Potentials!$E$2:$E$2000&lt;&gt;"8 - Gagne")*(Potentials!$E$2:$E$2000&lt;&gt;"9 - Perdu")*(Potentials!$E$2:$E$2000&lt;&gt;"10 - Gele")),
SUMPRODUCT((Potentials!$F$2:$F$2000)*(Potentials!$A$2:$A$2000=BA905)*(Potentials!$E$2:$E$2000&lt;&gt;"8 - Gagne")*(Potentials!$E$2:$E$2000&lt;&gt;"9 - Perdu")*(Potentials!$E$2:$E$2000&lt;&gt;"10 - Gele")*(Potentials!$O$2:$O$2000=$A$2))
+SUMPRODUCT((Potentials!$F$2:$F$2000=0)*(Potentials!$A$2:$A$2000=BA905)*(Potentials!$D$2:$D$2000)*(Potentials!$E$2:$E$2000&lt;&gt;"8 - Gagne")*(Potentials!$E$2:$E$2000&lt;&gt;"9 - Perdu")*(Potentials!$E$2:$E$2000&lt;&gt;"10 - Gele")*(Potentials!$O$2:$O$2000=$A$2)))</f>
      </c>
    </row>
    <row r="906" spans="1:113">
      <c r="R906" t="str">
        <f>Potentials!A904</f>
      </c>
      <c r="S906" s="1" t="str">
        <f>Potentials!M904</f>
      </c>
      <c r="T906" s="47" t="str">
        <f>IF(INDEX(Potentials!$A$1:$O$1000,MATCH(R906,Potentials!$A$1:$A$1000,0),MATCH("Origine setup",Potentials!$A$1:$O$1,0))&lt;&gt;"",0,
IF($A$2="Tous",
IF(AND($R$2=0,$S$2=0,DATE(YEAR(S906),MONTH(S906),DAY(S906))&gt;=$O$6,(DATE(YEAR(S906),MONTH(S906),DAY(S906))&lt;=$O$3),LEFT(R906,3)="PRA"),1,
IF(AND($R$2&lt;&gt;0,$S$2&lt;&gt;0,DATE(YEAR(S906),MONTH(S906),DAY(S906))&gt;=$R$2,(DATE(YEAR(S906),MONTH(S906),DAY(S906))&lt;=$S$2),LEFT(R906,3)="PRA"),1,0)),
IF(AND($R$2=0,$S$2=0,DATE(YEAR(S906),MONTH(S906),DAY(S906))&gt;=$O$6,(DATE(YEAR(S906),MONTH(S906),DAY(S906))&lt;=$O$3),INDEX(Potentials!$A$1:$O$1000,MATCH(R906,Potentials!$A$1:$A$1000,0),MATCH("Groupe",Potentials!$A$1:$O$1,0))=$A$2,LEFT(R906,3)="PRA"),1,
IF(AND($R$2&lt;&gt;0,$S$2&lt;&gt;0,DATE(YEAR(S906),MONTH(S906),DAY(S906))&gt;=$R$2,(DATE(YEAR(S906),MONTH(S906),DAY(S906))&lt;=$S$2),INDEX(Potentials!$A$1:$O$1000,MATCH(R906,Potentials!$A$1:$A$1000,0),MATCH("Groupe",Potentials!$A$1:$O$1,0))=$A$2,LEFT(R906,3)="PRA"),1,0))))</f>
      </c>
      <c r="U906" s="47" t="str">
        <f>IF(T906&lt;&gt;0,SUM($T$4:T906),0)</f>
      </c>
      <c r="V906" s="1"/>
      <c r="W906" s="17"/>
      <c r="Y906" t="str">
        <f>Projects!A904</f>
      </c>
      <c r="Z906" s="1" t="str">
        <f>Projects!I904</f>
      </c>
      <c r="AA906" s="47" t="str">
        <f>IF($A$2="Tous",
IF(AND($Y$2=0,$Z$2=0,DATE(YEAR(Z906),MONTH(Z906),DAY(Z906))&gt;=$O$6,(DATE(YEAR(Z906),MONTH(Z906),DAY(Z906))&lt;=$O$3)),1,
IF(AND($Y$2&lt;&gt;0,$Z$2&lt;&gt;0,DATE(YEAR(Z906),MONTH(Z906),DAY(Z906))&gt;=$Y$2,(DATE(YEAR(Z906),MONTH(Z906),DAY(Z906))&lt;=$Z$2)),1,0)),
IF(AND($Y$2=0,$Z$2=0,DATE(YEAR(Z906),MONTH(Z906),DAY(Z906))&gt;=$O$6,(DATE(YEAR(Z906),MONTH(Z906),DAY(Z906))&lt;=$O$3),INDEX(Projects!$A$1:$O$1000,MATCH(Y906,Projects!$A$1:$A$1000,0),MATCH("Groupe",Projects!$A$1:$O$1,0))=$A$2),1,
IF(AND($Y$2&lt;&gt;0,$Z$2&lt;&gt;0,DATE(YEAR(Z906),MONTH(Z906),DAY(Z906))&gt;=$Y$2,(DATE(YEAR(Z906),MONTH(Z906),DAY(Z906))&lt;=$Z$2),INDEX(Projects!$A$1:$O$1000,MATCH(Y906,Projects!$A$1:$A$1000,0),MATCH("Groupe",Projects!$A$1:$O$1,0))=$A$2),1,0)))</f>
      </c>
      <c r="AB906" s="47" t="str">
        <f>IF(AA906&lt;&gt;0,SUM($AA$4:AA906),0)</f>
      </c>
      <c r="AC906" s="1"/>
      <c r="AD906" s="17"/>
      <c r="AF906" t="str">
        <f>Projects!A904</f>
      </c>
      <c r="AG906" s="1" t="str">
        <f>Projects!D904</f>
      </c>
      <c r="AH906" s="47" t="str">
        <f>IF($A$2="Tous",
IF(AND($AF$2=0,$AG$2=0,DATE(YEAR(AG906),MONTH(AG906),DAY(AG906))&gt;=$O$6,(DATE(YEAR(AG906),MONTH(AG906),DAY(AG906))&lt;=$O$3)),1,
IF(AND($AF$2&lt;&gt;0,$AG$2&lt;&gt;0,DATE(YEAR(AG906),MONTH(AG906),DAY(AG906))&gt;=$AF$2,(DATE(YEAR(AG906),MONTH(AG906),DAY(AG906))&lt;=$AG$2)),1,0)),
IF(AND($AF$2=0,$AG$2=0,DATE(YEAR(AG906),MONTH(AG906),DAY(AG906))&gt;=$O$6,(DATE(YEAR(AG906),MONTH(AG906),DAY(AG906))&lt;=$O$3),INDEX(Projects!$A$1:$O$1000,MATCH(AF906,Projects!$A$1:$A$1000,0),MATCH("Groupe",Projects!$A$1:$O$1,0))=$A$2),1,
IF(AND($AF$2&lt;&gt;0,$AG$2&lt;&gt;0,DATE(YEAR(AG906),MONTH(AG906),DAY(AG906))&gt;=$AF$2,(DATE(YEAR(AG906),MONTH(AG906),DAY(AG906))&lt;=$AG$2),INDEX(Projects!$A$1:$O$1000,MATCH(AF906,Projects!$A$1:$A$1000,0),MATCH("Groupe",Projects!$A$1:$O$1,0))=$A$2),1,0)))</f>
      </c>
      <c r="AI906" s="47" t="str">
        <f>IF(AH906&lt;&gt;0,SUM($AH$4:AH906),0)</f>
      </c>
      <c r="AJ906" s="1"/>
      <c r="AK906" s="17"/>
      <c r="AM906" t="str">
        <f>Potentials!A904</f>
      </c>
      <c r="AN906" s="1" t="str">
        <f>Potentials!L904</f>
      </c>
      <c r="AO906" s="47" t="str">
        <f>IF(INDEX(Potentials!$A$1:$O$1000,MATCH(R906,Potentials!$A$1:$A$1000,0),MATCH("Origine setup",Potentials!$A$1:$O$1,0))&lt;&gt;"",0,
IF($A$2="Tous",
IF(AND($AM$2=0,$AN$2=0,DATE(YEAR(AN906),MONTH(AN906),DAY(AN906))&gt;=$O$6,(DATE(YEAR(AN906),MONTH(AN906),DAY(AN906))&lt;=$O$3),INDEX(Potentials!$A$1:$O$10000,MATCH(AM906,Potentials!$A$1:$A$1000,0),MATCH("Statut",Potentials!$A$1:$O$1,0))="9 -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IF(AND($AM$2&lt;&gt;0,$AN$2&lt;&gt;0,DATE(YEAR(AN906),MONTH(AN906),DAY(AN906))&gt;=$AM$2,(DATE(YEAR(AN906),MONTH(AN906),DAY(AN906))&lt;=$AN$2),INDEX(Potentials!$A$1:$O$10000,MATCH(AM906,Potentials!$A$1:$A$1000,0),MATCH("Statut",Potentials!$A$1:$O$1,0))="9 - Perdu"),1,0)),
IF(AND($AM$2=0,$AN$2=0,DATE(YEAR(AN906),MONTH(AN906),DAY(AN906))&gt;=$O$6,(DATE(YEAR(AN906),MONTH(AN906),DAY(AN906))&lt;=$O$3),INDEX(Potentials!$A$1:$O$1000,MATCH(AM906,Potentials!$A$1:$A$1000,0),MATCH("Groupe",Potentials!$A$1:$O$1,0))=$A$2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,MATCH(AM906,Potentials!$A$1:$A$1000,0),MATCH("Groupe",Potentials!$A$1:$O$1,0))=$A$2,INDEX(Potentials!$A$1:$O$10000,MATCH(AM906,Potentials!$A$1:$A$1000,0),MATCH("Statut",Potentials!$A$1:$O$1,0))="9 - Perdu"),1,0))))</f>
      </c>
      <c r="AP906" s="47" t="str">
        <f>IF(AO906&lt;&gt;0,SUM($AO$4:AO906),0)</f>
      </c>
      <c r="AQ906" s="1"/>
      <c r="AR906" s="17"/>
      <c r="AT906" t="str">
        <f>IF(COUNTIF($AT$4:AT905,Potentials!B904)&gt;0,"",Potentials!B904)</f>
      </c>
      <c r="AU906" s="2" t="str">
        <f t="array" ref="AU906" aca="1" ca="1">IF($A$2="Tous",SUMPRODUCT((Potentials!$F$2:$F$2000)*(Potentials!$B$2:$B$2000=AT906)*(Potentials!$E$2:$E$2000&lt;&gt;"8 - Gagne")*(Potentials!$E$2:$E$2000&lt;&gt;"9 - Perdu")*(Potentials!$E$2:$E$2000&lt;&gt;"10 - Gele"))
+SUMPRODUCT((Potentials!$F$2:$F$2000=0)*(Potentials!$B$2:$B$2000=AT906)*(Potentials!$D$2:$D$2000)*(Potentials!$E$2:$E$2000&lt;&gt;"8 - Gagne")*(Potentials!$E$2:$E$2000&lt;&gt;"9 - Perdu")*(Potentials!$E$2:$E$2000&lt;&gt;"10 - Gele")),
SUMPRODUCT((Potentials!$F$2:$F$2000)*(Potentials!$B$2:$B$2000=AT906)*(Potentials!$E$2:$E$2000&lt;&gt;"8 - Gagne")*(Potentials!$E$2:$E$2000&lt;&gt;"9 - Perdu")*(Potentials!$E$2:$E$2000&lt;&gt;"10 - Gele")*(Potentials!$O$2:$O$2000=$A$2))
+SUMPRODUCT((Potentials!$F$2:$F$2000=0)*(Potentials!$B$2:$B$2000=AT906)*(Potentials!$D$2:$D$2000)*(Potentials!$E$2:$E$2000&lt;&gt;"8 - Gagne")*(Potentials!$E$2:$E$2000&lt;&gt;"9 - Perdu")*(Potentials!$E$2:$E$2000&lt;&gt;"10 - Gele")*(Potentials!$O$2:$O$2000=$A$2)))</f>
      </c>
      <c r="BA906" t="str">
        <f>Potentials!A904</f>
      </c>
      <c r="BB906" s="2" t="str">
        <f t="array" ref="BB906" aca="1" ca="1">IF($A$2="Tous",SUMPRODUCT((Potentials!$F$2:$F$2000)*(Potentials!$A$2:$A$2000=BA906)*(Potentials!$E$2:$E$2000&lt;&gt;"8 - Gagne")*(Potentials!$E$2:$E$2000&lt;&gt;"9 - Perdu")*(Potentials!$E$2:$E$2000&lt;&gt;"10 - Gele"))
+SUMPRODUCT((Potentials!$F$2:$F$2000=0)*(Potentials!$A$2:$A$2000=BA906)*(Potentials!$D$2:$D$2000)*(Potentials!$E$2:$E$2000&lt;&gt;"8 - Gagne")*(Potentials!$E$2:$E$2000&lt;&gt;"9 - Perdu")*(Potentials!$E$2:$E$2000&lt;&gt;"10 - Gele")),
SUMPRODUCT((Potentials!$F$2:$F$2000)*(Potentials!$A$2:$A$2000=BA906)*(Potentials!$E$2:$E$2000&lt;&gt;"8 - Gagne")*(Potentials!$E$2:$E$2000&lt;&gt;"9 - Perdu")*(Potentials!$E$2:$E$2000&lt;&gt;"10 - Gele")*(Potentials!$O$2:$O$2000=$A$2))
+SUMPRODUCT((Potentials!$F$2:$F$2000=0)*(Potentials!$A$2:$A$2000=BA906)*(Potentials!$D$2:$D$2000)*(Potentials!$E$2:$E$2000&lt;&gt;"8 - Gagne")*(Potentials!$E$2:$E$2000&lt;&gt;"9 - Perdu")*(Potentials!$E$2:$E$2000&lt;&gt;"10 - Gele")*(Potentials!$O$2:$O$2000=$A$2)))</f>
      </c>
    </row>
    <row r="907" spans="1:113">
      <c r="R907" t="str">
        <f>Potentials!A905</f>
      </c>
      <c r="S907" s="1" t="str">
        <f>Potentials!M905</f>
      </c>
      <c r="T907" s="47" t="str">
        <f>IF(INDEX(Potentials!$A$1:$O$1000,MATCH(R907,Potentials!$A$1:$A$1000,0),MATCH("Origine setup",Potentials!$A$1:$O$1,0))&lt;&gt;"",0,
IF($A$2="Tous",
IF(AND($R$2=0,$S$2=0,DATE(YEAR(S907),MONTH(S907),DAY(S907))&gt;=$O$6,(DATE(YEAR(S907),MONTH(S907),DAY(S907))&lt;=$O$3),LEFT(R907,3)="PRA"),1,
IF(AND($R$2&lt;&gt;0,$S$2&lt;&gt;0,DATE(YEAR(S907),MONTH(S907),DAY(S907))&gt;=$R$2,(DATE(YEAR(S907),MONTH(S907),DAY(S907))&lt;=$S$2),LEFT(R907,3)="PRA"),1,0)),
IF(AND($R$2=0,$S$2=0,DATE(YEAR(S907),MONTH(S907),DAY(S907))&gt;=$O$6,(DATE(YEAR(S907),MONTH(S907),DAY(S907))&lt;=$O$3),INDEX(Potentials!$A$1:$O$1000,MATCH(R907,Potentials!$A$1:$A$1000,0),MATCH("Groupe",Potentials!$A$1:$O$1,0))=$A$2,LEFT(R907,3)="PRA"),1,
IF(AND($R$2&lt;&gt;0,$S$2&lt;&gt;0,DATE(YEAR(S907),MONTH(S907),DAY(S907))&gt;=$R$2,(DATE(YEAR(S907),MONTH(S907),DAY(S907))&lt;=$S$2),INDEX(Potentials!$A$1:$O$1000,MATCH(R907,Potentials!$A$1:$A$1000,0),MATCH("Groupe",Potentials!$A$1:$O$1,0))=$A$2,LEFT(R907,3)="PRA"),1,0))))</f>
      </c>
      <c r="U907" s="47" t="str">
        <f>IF(T907&lt;&gt;0,SUM($T$4:T907),0)</f>
      </c>
      <c r="V907" s="1"/>
      <c r="W907" s="17"/>
      <c r="Y907" t="str">
        <f>Projects!A905</f>
      </c>
      <c r="Z907" s="1" t="str">
        <f>Projects!I905</f>
      </c>
      <c r="AA907" s="47" t="str">
        <f>IF($A$2="Tous",
IF(AND($Y$2=0,$Z$2=0,DATE(YEAR(Z907),MONTH(Z907),DAY(Z907))&gt;=$O$6,(DATE(YEAR(Z907),MONTH(Z907),DAY(Z907))&lt;=$O$3)),1,
IF(AND($Y$2&lt;&gt;0,$Z$2&lt;&gt;0,DATE(YEAR(Z907),MONTH(Z907),DAY(Z907))&gt;=$Y$2,(DATE(YEAR(Z907),MONTH(Z907),DAY(Z907))&lt;=$Z$2)),1,0)),
IF(AND($Y$2=0,$Z$2=0,DATE(YEAR(Z907),MONTH(Z907),DAY(Z907))&gt;=$O$6,(DATE(YEAR(Z907),MONTH(Z907),DAY(Z907))&lt;=$O$3),INDEX(Projects!$A$1:$O$1000,MATCH(Y907,Projects!$A$1:$A$1000,0),MATCH("Groupe",Projects!$A$1:$O$1,0))=$A$2),1,
IF(AND($Y$2&lt;&gt;0,$Z$2&lt;&gt;0,DATE(YEAR(Z907),MONTH(Z907),DAY(Z907))&gt;=$Y$2,(DATE(YEAR(Z907),MONTH(Z907),DAY(Z907))&lt;=$Z$2),INDEX(Projects!$A$1:$O$1000,MATCH(Y907,Projects!$A$1:$A$1000,0),MATCH("Groupe",Projects!$A$1:$O$1,0))=$A$2),1,0)))</f>
      </c>
      <c r="AB907" s="47" t="str">
        <f>IF(AA907&lt;&gt;0,SUM($AA$4:AA907),0)</f>
      </c>
      <c r="AC907" s="1"/>
      <c r="AD907" s="17"/>
      <c r="AF907" t="str">
        <f>Projects!A905</f>
      </c>
      <c r="AG907" s="1" t="str">
        <f>Projects!D905</f>
      </c>
      <c r="AH907" s="47" t="str">
        <f>IF($A$2="Tous",
IF(AND($AF$2=0,$AG$2=0,DATE(YEAR(AG907),MONTH(AG907),DAY(AG907))&gt;=$O$6,(DATE(YEAR(AG907),MONTH(AG907),DAY(AG907))&lt;=$O$3)),1,
IF(AND($AF$2&lt;&gt;0,$AG$2&lt;&gt;0,DATE(YEAR(AG907),MONTH(AG907),DAY(AG907))&gt;=$AF$2,(DATE(YEAR(AG907),MONTH(AG907),DAY(AG907))&lt;=$AG$2)),1,0)),
IF(AND($AF$2=0,$AG$2=0,DATE(YEAR(AG907),MONTH(AG907),DAY(AG907))&gt;=$O$6,(DATE(YEAR(AG907),MONTH(AG907),DAY(AG907))&lt;=$O$3),INDEX(Projects!$A$1:$O$1000,MATCH(AF907,Projects!$A$1:$A$1000,0),MATCH("Groupe",Projects!$A$1:$O$1,0))=$A$2),1,
IF(AND($AF$2&lt;&gt;0,$AG$2&lt;&gt;0,DATE(YEAR(AG907),MONTH(AG907),DAY(AG907))&gt;=$AF$2,(DATE(YEAR(AG907),MONTH(AG907),DAY(AG907))&lt;=$AG$2),INDEX(Projects!$A$1:$O$1000,MATCH(AF907,Projects!$A$1:$A$1000,0),MATCH("Groupe",Projects!$A$1:$O$1,0))=$A$2),1,0)))</f>
      </c>
      <c r="AI907" s="47" t="str">
        <f>IF(AH907&lt;&gt;0,SUM($AH$4:AH907),0)</f>
      </c>
      <c r="AJ907" s="1"/>
      <c r="AK907" s="17"/>
      <c r="AM907" t="str">
        <f>Potentials!A905</f>
      </c>
      <c r="AN907" s="1" t="str">
        <f>Potentials!L905</f>
      </c>
      <c r="AO907" s="47" t="str">
        <f>IF(INDEX(Potentials!$A$1:$O$1000,MATCH(R907,Potentials!$A$1:$A$1000,0),MATCH("Origine setup",Potentials!$A$1:$O$1,0))&lt;&gt;"",0,
IF($A$2="Tous",
IF(AND($AM$2=0,$AN$2=0,DATE(YEAR(AN907),MONTH(AN907),DAY(AN907))&gt;=$O$6,(DATE(YEAR(AN907),MONTH(AN907),DAY(AN907))&lt;=$O$3),INDEX(Potentials!$A$1:$O$10000,MATCH(AM907,Potentials!$A$1:$A$1000,0),MATCH("Statut",Potentials!$A$1:$O$1,0))="9 -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IF(AND($AM$2&lt;&gt;0,$AN$2&lt;&gt;0,DATE(YEAR(AN907),MONTH(AN907),DAY(AN907))&gt;=$AM$2,(DATE(YEAR(AN907),MONTH(AN907),DAY(AN907))&lt;=$AN$2),INDEX(Potentials!$A$1:$O$10000,MATCH(AM907,Potentials!$A$1:$A$1000,0),MATCH("Statut",Potentials!$A$1:$O$1,0))="9 - Perdu"),1,0)),
IF(AND($AM$2=0,$AN$2=0,DATE(YEAR(AN907),MONTH(AN907),DAY(AN907))&gt;=$O$6,(DATE(YEAR(AN907),MONTH(AN907),DAY(AN907))&lt;=$O$3),INDEX(Potentials!$A$1:$O$1000,MATCH(AM907,Potentials!$A$1:$A$1000,0),MATCH("Groupe",Potentials!$A$1:$O$1,0))=$A$2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,MATCH(AM907,Potentials!$A$1:$A$1000,0),MATCH("Groupe",Potentials!$A$1:$O$1,0))=$A$2,INDEX(Potentials!$A$1:$O$10000,MATCH(AM907,Potentials!$A$1:$A$1000,0),MATCH("Statut",Potentials!$A$1:$O$1,0))="9 - Perdu"),1,0))))</f>
      </c>
      <c r="AP907" s="47" t="str">
        <f>IF(AO907&lt;&gt;0,SUM($AO$4:AO907),0)</f>
      </c>
      <c r="AQ907" s="1"/>
      <c r="AR907" s="17"/>
      <c r="AT907" t="str">
        <f>IF(COUNTIF($AT$4:AT906,Potentials!B905)&gt;0,"",Potentials!B905)</f>
      </c>
      <c r="AU907" s="2" t="str">
        <f t="array" ref="AU907" aca="1" ca="1">IF($A$2="Tous",SUMPRODUCT((Potentials!$F$2:$F$2000)*(Potentials!$B$2:$B$2000=AT907)*(Potentials!$E$2:$E$2000&lt;&gt;"8 - Gagne")*(Potentials!$E$2:$E$2000&lt;&gt;"9 - Perdu")*(Potentials!$E$2:$E$2000&lt;&gt;"10 - Gele"))
+SUMPRODUCT((Potentials!$F$2:$F$2000=0)*(Potentials!$B$2:$B$2000=AT907)*(Potentials!$D$2:$D$2000)*(Potentials!$E$2:$E$2000&lt;&gt;"8 - Gagne")*(Potentials!$E$2:$E$2000&lt;&gt;"9 - Perdu")*(Potentials!$E$2:$E$2000&lt;&gt;"10 - Gele")),
SUMPRODUCT((Potentials!$F$2:$F$2000)*(Potentials!$B$2:$B$2000=AT907)*(Potentials!$E$2:$E$2000&lt;&gt;"8 - Gagne")*(Potentials!$E$2:$E$2000&lt;&gt;"9 - Perdu")*(Potentials!$E$2:$E$2000&lt;&gt;"10 - Gele")*(Potentials!$O$2:$O$2000=$A$2))
+SUMPRODUCT((Potentials!$F$2:$F$2000=0)*(Potentials!$B$2:$B$2000=AT907)*(Potentials!$D$2:$D$2000)*(Potentials!$E$2:$E$2000&lt;&gt;"8 - Gagne")*(Potentials!$E$2:$E$2000&lt;&gt;"9 - Perdu")*(Potentials!$E$2:$E$2000&lt;&gt;"10 - Gele")*(Potentials!$O$2:$O$2000=$A$2)))</f>
      </c>
      <c r="BA907" t="str">
        <f>Potentials!A905</f>
      </c>
      <c r="BB907" s="2" t="str">
        <f t="array" ref="BB907" aca="1" ca="1">IF($A$2="Tous",SUMPRODUCT((Potentials!$F$2:$F$2000)*(Potentials!$A$2:$A$2000=BA907)*(Potentials!$E$2:$E$2000&lt;&gt;"8 - Gagne")*(Potentials!$E$2:$E$2000&lt;&gt;"9 - Perdu")*(Potentials!$E$2:$E$2000&lt;&gt;"10 - Gele"))
+SUMPRODUCT((Potentials!$F$2:$F$2000=0)*(Potentials!$A$2:$A$2000=BA907)*(Potentials!$D$2:$D$2000)*(Potentials!$E$2:$E$2000&lt;&gt;"8 - Gagne")*(Potentials!$E$2:$E$2000&lt;&gt;"9 - Perdu")*(Potentials!$E$2:$E$2000&lt;&gt;"10 - Gele")),
SUMPRODUCT((Potentials!$F$2:$F$2000)*(Potentials!$A$2:$A$2000=BA907)*(Potentials!$E$2:$E$2000&lt;&gt;"8 - Gagne")*(Potentials!$E$2:$E$2000&lt;&gt;"9 - Perdu")*(Potentials!$E$2:$E$2000&lt;&gt;"10 - Gele")*(Potentials!$O$2:$O$2000=$A$2))
+SUMPRODUCT((Potentials!$F$2:$F$2000=0)*(Potentials!$A$2:$A$2000=BA907)*(Potentials!$D$2:$D$2000)*(Potentials!$E$2:$E$2000&lt;&gt;"8 - Gagne")*(Potentials!$E$2:$E$2000&lt;&gt;"9 - Perdu")*(Potentials!$E$2:$E$2000&lt;&gt;"10 - Gele")*(Potentials!$O$2:$O$2000=$A$2)))</f>
      </c>
    </row>
    <row r="908" spans="1:113">
      <c r="R908" t="str">
        <f>Potentials!A906</f>
      </c>
      <c r="S908" s="1" t="str">
        <f>Potentials!M906</f>
      </c>
      <c r="T908" s="47" t="str">
        <f>IF(INDEX(Potentials!$A$1:$O$1000,MATCH(R908,Potentials!$A$1:$A$1000,0),MATCH("Origine setup",Potentials!$A$1:$O$1,0))&lt;&gt;"",0,
IF($A$2="Tous",
IF(AND($R$2=0,$S$2=0,DATE(YEAR(S908),MONTH(S908),DAY(S908))&gt;=$O$6,(DATE(YEAR(S908),MONTH(S908),DAY(S908))&lt;=$O$3),LEFT(R908,3)="PRA"),1,
IF(AND($R$2&lt;&gt;0,$S$2&lt;&gt;0,DATE(YEAR(S908),MONTH(S908),DAY(S908))&gt;=$R$2,(DATE(YEAR(S908),MONTH(S908),DAY(S908))&lt;=$S$2),LEFT(R908,3)="PRA"),1,0)),
IF(AND($R$2=0,$S$2=0,DATE(YEAR(S908),MONTH(S908),DAY(S908))&gt;=$O$6,(DATE(YEAR(S908),MONTH(S908),DAY(S908))&lt;=$O$3),INDEX(Potentials!$A$1:$O$1000,MATCH(R908,Potentials!$A$1:$A$1000,0),MATCH("Groupe",Potentials!$A$1:$O$1,0))=$A$2,LEFT(R908,3)="PRA"),1,
IF(AND($R$2&lt;&gt;0,$S$2&lt;&gt;0,DATE(YEAR(S908),MONTH(S908),DAY(S908))&gt;=$R$2,(DATE(YEAR(S908),MONTH(S908),DAY(S908))&lt;=$S$2),INDEX(Potentials!$A$1:$O$1000,MATCH(R908,Potentials!$A$1:$A$1000,0),MATCH("Groupe",Potentials!$A$1:$O$1,0))=$A$2,LEFT(R908,3)="PRA"),1,0))))</f>
      </c>
      <c r="U908" s="47" t="str">
        <f>IF(T908&lt;&gt;0,SUM($T$4:T908),0)</f>
      </c>
      <c r="V908" s="1"/>
      <c r="W908" s="17"/>
      <c r="Y908" t="str">
        <f>Projects!A906</f>
      </c>
      <c r="Z908" s="1" t="str">
        <f>Projects!I906</f>
      </c>
      <c r="AA908" s="47" t="str">
        <f>IF($A$2="Tous",
IF(AND($Y$2=0,$Z$2=0,DATE(YEAR(Z908),MONTH(Z908),DAY(Z908))&gt;=$O$6,(DATE(YEAR(Z908),MONTH(Z908),DAY(Z908))&lt;=$O$3)),1,
IF(AND($Y$2&lt;&gt;0,$Z$2&lt;&gt;0,DATE(YEAR(Z908),MONTH(Z908),DAY(Z908))&gt;=$Y$2,(DATE(YEAR(Z908),MONTH(Z908),DAY(Z908))&lt;=$Z$2)),1,0)),
IF(AND($Y$2=0,$Z$2=0,DATE(YEAR(Z908),MONTH(Z908),DAY(Z908))&gt;=$O$6,(DATE(YEAR(Z908),MONTH(Z908),DAY(Z908))&lt;=$O$3),INDEX(Projects!$A$1:$O$1000,MATCH(Y908,Projects!$A$1:$A$1000,0),MATCH("Groupe",Projects!$A$1:$O$1,0))=$A$2),1,
IF(AND($Y$2&lt;&gt;0,$Z$2&lt;&gt;0,DATE(YEAR(Z908),MONTH(Z908),DAY(Z908))&gt;=$Y$2,(DATE(YEAR(Z908),MONTH(Z908),DAY(Z908))&lt;=$Z$2),INDEX(Projects!$A$1:$O$1000,MATCH(Y908,Projects!$A$1:$A$1000,0),MATCH("Groupe",Projects!$A$1:$O$1,0))=$A$2),1,0)))</f>
      </c>
      <c r="AB908" s="47" t="str">
        <f>IF(AA908&lt;&gt;0,SUM($AA$4:AA908),0)</f>
      </c>
      <c r="AC908" s="1"/>
      <c r="AD908" s="17"/>
      <c r="AF908" t="str">
        <f>Projects!A906</f>
      </c>
      <c r="AG908" s="1" t="str">
        <f>Projects!D906</f>
      </c>
      <c r="AH908" s="47" t="str">
        <f>IF($A$2="Tous",
IF(AND($AF$2=0,$AG$2=0,DATE(YEAR(AG908),MONTH(AG908),DAY(AG908))&gt;=$O$6,(DATE(YEAR(AG908),MONTH(AG908),DAY(AG908))&lt;=$O$3)),1,
IF(AND($AF$2&lt;&gt;0,$AG$2&lt;&gt;0,DATE(YEAR(AG908),MONTH(AG908),DAY(AG908))&gt;=$AF$2,(DATE(YEAR(AG908),MONTH(AG908),DAY(AG908))&lt;=$AG$2)),1,0)),
IF(AND($AF$2=0,$AG$2=0,DATE(YEAR(AG908),MONTH(AG908),DAY(AG908))&gt;=$O$6,(DATE(YEAR(AG908),MONTH(AG908),DAY(AG908))&lt;=$O$3),INDEX(Projects!$A$1:$O$1000,MATCH(AF908,Projects!$A$1:$A$1000,0),MATCH("Groupe",Projects!$A$1:$O$1,0))=$A$2),1,
IF(AND($AF$2&lt;&gt;0,$AG$2&lt;&gt;0,DATE(YEAR(AG908),MONTH(AG908),DAY(AG908))&gt;=$AF$2,(DATE(YEAR(AG908),MONTH(AG908),DAY(AG908))&lt;=$AG$2),INDEX(Projects!$A$1:$O$1000,MATCH(AF908,Projects!$A$1:$A$1000,0),MATCH("Groupe",Projects!$A$1:$O$1,0))=$A$2),1,0)))</f>
      </c>
      <c r="AI908" s="47" t="str">
        <f>IF(AH908&lt;&gt;0,SUM($AH$4:AH908),0)</f>
      </c>
      <c r="AJ908" s="1"/>
      <c r="AK908" s="17"/>
      <c r="AM908" t="str">
        <f>Potentials!A906</f>
      </c>
      <c r="AN908" s="1" t="str">
        <f>Potentials!L906</f>
      </c>
      <c r="AO908" s="47" t="str">
        <f>IF(INDEX(Potentials!$A$1:$O$1000,MATCH(R908,Potentials!$A$1:$A$1000,0),MATCH("Origine setup",Potentials!$A$1:$O$1,0))&lt;&gt;"",0,
IF($A$2="Tous",
IF(AND($AM$2=0,$AN$2=0,DATE(YEAR(AN908),MONTH(AN908),DAY(AN908))&gt;=$O$6,(DATE(YEAR(AN908),MONTH(AN908),DAY(AN908))&lt;=$O$3),INDEX(Potentials!$A$1:$O$10000,MATCH(AM908,Potentials!$A$1:$A$1000,0),MATCH("Statut",Potentials!$A$1:$O$1,0))="9 -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IF(AND($AM$2&lt;&gt;0,$AN$2&lt;&gt;0,DATE(YEAR(AN908),MONTH(AN908),DAY(AN908))&gt;=$AM$2,(DATE(YEAR(AN908),MONTH(AN908),DAY(AN908))&lt;=$AN$2),INDEX(Potentials!$A$1:$O$10000,MATCH(AM908,Potentials!$A$1:$A$1000,0),MATCH("Statut",Potentials!$A$1:$O$1,0))="9 - Perdu"),1,0)),
IF(AND($AM$2=0,$AN$2=0,DATE(YEAR(AN908),MONTH(AN908),DAY(AN908))&gt;=$O$6,(DATE(YEAR(AN908),MONTH(AN908),DAY(AN908))&lt;=$O$3),INDEX(Potentials!$A$1:$O$1000,MATCH(AM908,Potentials!$A$1:$A$1000,0),MATCH("Groupe",Potentials!$A$1:$O$1,0))=$A$2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,MATCH(AM908,Potentials!$A$1:$A$1000,0),MATCH("Groupe",Potentials!$A$1:$O$1,0))=$A$2,INDEX(Potentials!$A$1:$O$10000,MATCH(AM908,Potentials!$A$1:$A$1000,0),MATCH("Statut",Potentials!$A$1:$O$1,0))="9 - Perdu"),1,0))))</f>
      </c>
      <c r="AP908" s="47" t="str">
        <f>IF(AO908&lt;&gt;0,SUM($AO$4:AO908),0)</f>
      </c>
      <c r="AQ908" s="1"/>
      <c r="AR908" s="17"/>
      <c r="AT908" t="str">
        <f>IF(COUNTIF($AT$4:AT907,Potentials!B906)&gt;0,"",Potentials!B906)</f>
      </c>
      <c r="AU908" s="2" t="str">
        <f t="array" ref="AU908" aca="1" ca="1">IF($A$2="Tous",SUMPRODUCT((Potentials!$F$2:$F$2000)*(Potentials!$B$2:$B$2000=AT908)*(Potentials!$E$2:$E$2000&lt;&gt;"8 - Gagne")*(Potentials!$E$2:$E$2000&lt;&gt;"9 - Perdu")*(Potentials!$E$2:$E$2000&lt;&gt;"10 - Gele"))
+SUMPRODUCT((Potentials!$F$2:$F$2000=0)*(Potentials!$B$2:$B$2000=AT908)*(Potentials!$D$2:$D$2000)*(Potentials!$E$2:$E$2000&lt;&gt;"8 - Gagne")*(Potentials!$E$2:$E$2000&lt;&gt;"9 - Perdu")*(Potentials!$E$2:$E$2000&lt;&gt;"10 - Gele")),
SUMPRODUCT((Potentials!$F$2:$F$2000)*(Potentials!$B$2:$B$2000=AT908)*(Potentials!$E$2:$E$2000&lt;&gt;"8 - Gagne")*(Potentials!$E$2:$E$2000&lt;&gt;"9 - Perdu")*(Potentials!$E$2:$E$2000&lt;&gt;"10 - Gele")*(Potentials!$O$2:$O$2000=$A$2))
+SUMPRODUCT((Potentials!$F$2:$F$2000=0)*(Potentials!$B$2:$B$2000=AT908)*(Potentials!$D$2:$D$2000)*(Potentials!$E$2:$E$2000&lt;&gt;"8 - Gagne")*(Potentials!$E$2:$E$2000&lt;&gt;"9 - Perdu")*(Potentials!$E$2:$E$2000&lt;&gt;"10 - Gele")*(Potentials!$O$2:$O$2000=$A$2)))</f>
      </c>
      <c r="BA908" t="str">
        <f>Potentials!A906</f>
      </c>
      <c r="BB908" s="2" t="str">
        <f t="array" ref="BB908" aca="1" ca="1">IF($A$2="Tous",SUMPRODUCT((Potentials!$F$2:$F$2000)*(Potentials!$A$2:$A$2000=BA908)*(Potentials!$E$2:$E$2000&lt;&gt;"8 - Gagne")*(Potentials!$E$2:$E$2000&lt;&gt;"9 - Perdu")*(Potentials!$E$2:$E$2000&lt;&gt;"10 - Gele"))
+SUMPRODUCT((Potentials!$F$2:$F$2000=0)*(Potentials!$A$2:$A$2000=BA908)*(Potentials!$D$2:$D$2000)*(Potentials!$E$2:$E$2000&lt;&gt;"8 - Gagne")*(Potentials!$E$2:$E$2000&lt;&gt;"9 - Perdu")*(Potentials!$E$2:$E$2000&lt;&gt;"10 - Gele")),
SUMPRODUCT((Potentials!$F$2:$F$2000)*(Potentials!$A$2:$A$2000=BA908)*(Potentials!$E$2:$E$2000&lt;&gt;"8 - Gagne")*(Potentials!$E$2:$E$2000&lt;&gt;"9 - Perdu")*(Potentials!$E$2:$E$2000&lt;&gt;"10 - Gele")*(Potentials!$O$2:$O$2000=$A$2))
+SUMPRODUCT((Potentials!$F$2:$F$2000=0)*(Potentials!$A$2:$A$2000=BA908)*(Potentials!$D$2:$D$2000)*(Potentials!$E$2:$E$2000&lt;&gt;"8 - Gagne")*(Potentials!$E$2:$E$2000&lt;&gt;"9 - Perdu")*(Potentials!$E$2:$E$2000&lt;&gt;"10 - Gele")*(Potentials!$O$2:$O$2000=$A$2)))</f>
      </c>
    </row>
    <row r="909" spans="1:113">
      <c r="R909" t="str">
        <f>Potentials!A907</f>
      </c>
      <c r="S909" s="1" t="str">
        <f>Potentials!M907</f>
      </c>
      <c r="T909" s="47" t="str">
        <f>IF(INDEX(Potentials!$A$1:$O$1000,MATCH(R909,Potentials!$A$1:$A$1000,0),MATCH("Origine setup",Potentials!$A$1:$O$1,0))&lt;&gt;"",0,
IF($A$2="Tous",
IF(AND($R$2=0,$S$2=0,DATE(YEAR(S909),MONTH(S909),DAY(S909))&gt;=$O$6,(DATE(YEAR(S909),MONTH(S909),DAY(S909))&lt;=$O$3),LEFT(R909,3)="PRA"),1,
IF(AND($R$2&lt;&gt;0,$S$2&lt;&gt;0,DATE(YEAR(S909),MONTH(S909),DAY(S909))&gt;=$R$2,(DATE(YEAR(S909),MONTH(S909),DAY(S909))&lt;=$S$2),LEFT(R909,3)="PRA"),1,0)),
IF(AND($R$2=0,$S$2=0,DATE(YEAR(S909),MONTH(S909),DAY(S909))&gt;=$O$6,(DATE(YEAR(S909),MONTH(S909),DAY(S909))&lt;=$O$3),INDEX(Potentials!$A$1:$O$1000,MATCH(R909,Potentials!$A$1:$A$1000,0),MATCH("Groupe",Potentials!$A$1:$O$1,0))=$A$2,LEFT(R909,3)="PRA"),1,
IF(AND($R$2&lt;&gt;0,$S$2&lt;&gt;0,DATE(YEAR(S909),MONTH(S909),DAY(S909))&gt;=$R$2,(DATE(YEAR(S909),MONTH(S909),DAY(S909))&lt;=$S$2),INDEX(Potentials!$A$1:$O$1000,MATCH(R909,Potentials!$A$1:$A$1000,0),MATCH("Groupe",Potentials!$A$1:$O$1,0))=$A$2,LEFT(R909,3)="PRA"),1,0))))</f>
      </c>
      <c r="U909" s="47" t="str">
        <f>IF(T909&lt;&gt;0,SUM($T$4:T909),0)</f>
      </c>
      <c r="V909" s="1"/>
      <c r="W909" s="17"/>
      <c r="Y909" t="str">
        <f>Projects!A907</f>
      </c>
      <c r="Z909" s="1" t="str">
        <f>Projects!I907</f>
      </c>
      <c r="AA909" s="47" t="str">
        <f>IF($A$2="Tous",
IF(AND($Y$2=0,$Z$2=0,DATE(YEAR(Z909),MONTH(Z909),DAY(Z909))&gt;=$O$6,(DATE(YEAR(Z909),MONTH(Z909),DAY(Z909))&lt;=$O$3)),1,
IF(AND($Y$2&lt;&gt;0,$Z$2&lt;&gt;0,DATE(YEAR(Z909),MONTH(Z909),DAY(Z909))&gt;=$Y$2,(DATE(YEAR(Z909),MONTH(Z909),DAY(Z909))&lt;=$Z$2)),1,0)),
IF(AND($Y$2=0,$Z$2=0,DATE(YEAR(Z909),MONTH(Z909),DAY(Z909))&gt;=$O$6,(DATE(YEAR(Z909),MONTH(Z909),DAY(Z909))&lt;=$O$3),INDEX(Projects!$A$1:$O$1000,MATCH(Y909,Projects!$A$1:$A$1000,0),MATCH("Groupe",Projects!$A$1:$O$1,0))=$A$2),1,
IF(AND($Y$2&lt;&gt;0,$Z$2&lt;&gt;0,DATE(YEAR(Z909),MONTH(Z909),DAY(Z909))&gt;=$Y$2,(DATE(YEAR(Z909),MONTH(Z909),DAY(Z909))&lt;=$Z$2),INDEX(Projects!$A$1:$O$1000,MATCH(Y909,Projects!$A$1:$A$1000,0),MATCH("Groupe",Projects!$A$1:$O$1,0))=$A$2),1,0)))</f>
      </c>
      <c r="AB909" s="47" t="str">
        <f>IF(AA909&lt;&gt;0,SUM($AA$4:AA909),0)</f>
      </c>
      <c r="AC909" s="1"/>
      <c r="AD909" s="17"/>
      <c r="AF909" t="str">
        <f>Projects!A907</f>
      </c>
      <c r="AG909" s="1" t="str">
        <f>Projects!D907</f>
      </c>
      <c r="AH909" s="47" t="str">
        <f>IF($A$2="Tous",
IF(AND($AF$2=0,$AG$2=0,DATE(YEAR(AG909),MONTH(AG909),DAY(AG909))&gt;=$O$6,(DATE(YEAR(AG909),MONTH(AG909),DAY(AG909))&lt;=$O$3)),1,
IF(AND($AF$2&lt;&gt;0,$AG$2&lt;&gt;0,DATE(YEAR(AG909),MONTH(AG909),DAY(AG909))&gt;=$AF$2,(DATE(YEAR(AG909),MONTH(AG909),DAY(AG909))&lt;=$AG$2)),1,0)),
IF(AND($AF$2=0,$AG$2=0,DATE(YEAR(AG909),MONTH(AG909),DAY(AG909))&gt;=$O$6,(DATE(YEAR(AG909),MONTH(AG909),DAY(AG909))&lt;=$O$3),INDEX(Projects!$A$1:$O$1000,MATCH(AF909,Projects!$A$1:$A$1000,0),MATCH("Groupe",Projects!$A$1:$O$1,0))=$A$2),1,
IF(AND($AF$2&lt;&gt;0,$AG$2&lt;&gt;0,DATE(YEAR(AG909),MONTH(AG909),DAY(AG909))&gt;=$AF$2,(DATE(YEAR(AG909),MONTH(AG909),DAY(AG909))&lt;=$AG$2),INDEX(Projects!$A$1:$O$1000,MATCH(AF909,Projects!$A$1:$A$1000,0),MATCH("Groupe",Projects!$A$1:$O$1,0))=$A$2),1,0)))</f>
      </c>
      <c r="AI909" s="47" t="str">
        <f>IF(AH909&lt;&gt;0,SUM($AH$4:AH909),0)</f>
      </c>
      <c r="AJ909" s="1"/>
      <c r="AK909" s="17"/>
      <c r="AM909" t="str">
        <f>Potentials!A907</f>
      </c>
      <c r="AN909" s="1" t="str">
        <f>Potentials!L907</f>
      </c>
      <c r="AO909" s="47" t="str">
        <f>IF(INDEX(Potentials!$A$1:$O$1000,MATCH(R909,Potentials!$A$1:$A$1000,0),MATCH("Origine setup",Potentials!$A$1:$O$1,0))&lt;&gt;"",0,
IF($A$2="Tous",
IF(AND($AM$2=0,$AN$2=0,DATE(YEAR(AN909),MONTH(AN909),DAY(AN909))&gt;=$O$6,(DATE(YEAR(AN909),MONTH(AN909),DAY(AN909))&lt;=$O$3),INDEX(Potentials!$A$1:$O$10000,MATCH(AM909,Potentials!$A$1:$A$1000,0),MATCH("Statut",Potentials!$A$1:$O$1,0))="9 -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IF(AND($AM$2&lt;&gt;0,$AN$2&lt;&gt;0,DATE(YEAR(AN909),MONTH(AN909),DAY(AN909))&gt;=$AM$2,(DATE(YEAR(AN909),MONTH(AN909),DAY(AN909))&lt;=$AN$2),INDEX(Potentials!$A$1:$O$10000,MATCH(AM909,Potentials!$A$1:$A$1000,0),MATCH("Statut",Potentials!$A$1:$O$1,0))="9 - Perdu"),1,0)),
IF(AND($AM$2=0,$AN$2=0,DATE(YEAR(AN909),MONTH(AN909),DAY(AN909))&gt;=$O$6,(DATE(YEAR(AN909),MONTH(AN909),DAY(AN909))&lt;=$O$3),INDEX(Potentials!$A$1:$O$1000,MATCH(AM909,Potentials!$A$1:$A$1000,0),MATCH("Groupe",Potentials!$A$1:$O$1,0))=$A$2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,MATCH(AM909,Potentials!$A$1:$A$1000,0),MATCH("Groupe",Potentials!$A$1:$O$1,0))=$A$2,INDEX(Potentials!$A$1:$O$10000,MATCH(AM909,Potentials!$A$1:$A$1000,0),MATCH("Statut",Potentials!$A$1:$O$1,0))="9 - Perdu"),1,0))))</f>
      </c>
      <c r="AP909" s="47" t="str">
        <f>IF(AO909&lt;&gt;0,SUM($AO$4:AO909),0)</f>
      </c>
      <c r="AQ909" s="1"/>
      <c r="AR909" s="17"/>
      <c r="AT909" t="str">
        <f>IF(COUNTIF($AT$4:AT908,Potentials!B907)&gt;0,"",Potentials!B907)</f>
      </c>
      <c r="AU909" s="2" t="str">
        <f t="array" ref="AU909" aca="1" ca="1">IF($A$2="Tous",SUMPRODUCT((Potentials!$F$2:$F$2000)*(Potentials!$B$2:$B$2000=AT909)*(Potentials!$E$2:$E$2000&lt;&gt;"8 - Gagne")*(Potentials!$E$2:$E$2000&lt;&gt;"9 - Perdu")*(Potentials!$E$2:$E$2000&lt;&gt;"10 - Gele"))
+SUMPRODUCT((Potentials!$F$2:$F$2000=0)*(Potentials!$B$2:$B$2000=AT909)*(Potentials!$D$2:$D$2000)*(Potentials!$E$2:$E$2000&lt;&gt;"8 - Gagne")*(Potentials!$E$2:$E$2000&lt;&gt;"9 - Perdu")*(Potentials!$E$2:$E$2000&lt;&gt;"10 - Gele")),
SUMPRODUCT((Potentials!$F$2:$F$2000)*(Potentials!$B$2:$B$2000=AT909)*(Potentials!$E$2:$E$2000&lt;&gt;"8 - Gagne")*(Potentials!$E$2:$E$2000&lt;&gt;"9 - Perdu")*(Potentials!$E$2:$E$2000&lt;&gt;"10 - Gele")*(Potentials!$O$2:$O$2000=$A$2))
+SUMPRODUCT((Potentials!$F$2:$F$2000=0)*(Potentials!$B$2:$B$2000=AT909)*(Potentials!$D$2:$D$2000)*(Potentials!$E$2:$E$2000&lt;&gt;"8 - Gagne")*(Potentials!$E$2:$E$2000&lt;&gt;"9 - Perdu")*(Potentials!$E$2:$E$2000&lt;&gt;"10 - Gele")*(Potentials!$O$2:$O$2000=$A$2)))</f>
      </c>
      <c r="BA909" t="str">
        <f>Potentials!A907</f>
      </c>
      <c r="BB909" s="2" t="str">
        <f t="array" ref="BB909" aca="1" ca="1">IF($A$2="Tous",SUMPRODUCT((Potentials!$F$2:$F$2000)*(Potentials!$A$2:$A$2000=BA909)*(Potentials!$E$2:$E$2000&lt;&gt;"8 - Gagne")*(Potentials!$E$2:$E$2000&lt;&gt;"9 - Perdu")*(Potentials!$E$2:$E$2000&lt;&gt;"10 - Gele"))
+SUMPRODUCT((Potentials!$F$2:$F$2000=0)*(Potentials!$A$2:$A$2000=BA909)*(Potentials!$D$2:$D$2000)*(Potentials!$E$2:$E$2000&lt;&gt;"8 - Gagne")*(Potentials!$E$2:$E$2000&lt;&gt;"9 - Perdu")*(Potentials!$E$2:$E$2000&lt;&gt;"10 - Gele")),
SUMPRODUCT((Potentials!$F$2:$F$2000)*(Potentials!$A$2:$A$2000=BA909)*(Potentials!$E$2:$E$2000&lt;&gt;"8 - Gagne")*(Potentials!$E$2:$E$2000&lt;&gt;"9 - Perdu")*(Potentials!$E$2:$E$2000&lt;&gt;"10 - Gele")*(Potentials!$O$2:$O$2000=$A$2))
+SUMPRODUCT((Potentials!$F$2:$F$2000=0)*(Potentials!$A$2:$A$2000=BA909)*(Potentials!$D$2:$D$2000)*(Potentials!$E$2:$E$2000&lt;&gt;"8 - Gagne")*(Potentials!$E$2:$E$2000&lt;&gt;"9 - Perdu")*(Potentials!$E$2:$E$2000&lt;&gt;"10 - Gele")*(Potentials!$O$2:$O$2000=$A$2)))</f>
      </c>
    </row>
    <row r="910" spans="1:113">
      <c r="R910" t="str">
        <f>Potentials!A908</f>
      </c>
      <c r="S910" s="1" t="str">
        <f>Potentials!M908</f>
      </c>
      <c r="T910" s="47" t="str">
        <f>IF(INDEX(Potentials!$A$1:$O$1000,MATCH(R910,Potentials!$A$1:$A$1000,0),MATCH("Origine setup",Potentials!$A$1:$O$1,0))&lt;&gt;"",0,
IF($A$2="Tous",
IF(AND($R$2=0,$S$2=0,DATE(YEAR(S910),MONTH(S910),DAY(S910))&gt;=$O$6,(DATE(YEAR(S910),MONTH(S910),DAY(S910))&lt;=$O$3),LEFT(R910,3)="PRA"),1,
IF(AND($R$2&lt;&gt;0,$S$2&lt;&gt;0,DATE(YEAR(S910),MONTH(S910),DAY(S910))&gt;=$R$2,(DATE(YEAR(S910),MONTH(S910),DAY(S910))&lt;=$S$2),LEFT(R910,3)="PRA"),1,0)),
IF(AND($R$2=0,$S$2=0,DATE(YEAR(S910),MONTH(S910),DAY(S910))&gt;=$O$6,(DATE(YEAR(S910),MONTH(S910),DAY(S910))&lt;=$O$3),INDEX(Potentials!$A$1:$O$1000,MATCH(R910,Potentials!$A$1:$A$1000,0),MATCH("Groupe",Potentials!$A$1:$O$1,0))=$A$2,LEFT(R910,3)="PRA"),1,
IF(AND($R$2&lt;&gt;0,$S$2&lt;&gt;0,DATE(YEAR(S910),MONTH(S910),DAY(S910))&gt;=$R$2,(DATE(YEAR(S910),MONTH(S910),DAY(S910))&lt;=$S$2),INDEX(Potentials!$A$1:$O$1000,MATCH(R910,Potentials!$A$1:$A$1000,0),MATCH("Groupe",Potentials!$A$1:$O$1,0))=$A$2,LEFT(R910,3)="PRA"),1,0))))</f>
      </c>
      <c r="U910" s="47" t="str">
        <f>IF(T910&lt;&gt;0,SUM($T$4:T910),0)</f>
      </c>
      <c r="V910" s="1"/>
      <c r="W910" s="17"/>
      <c r="Y910" t="str">
        <f>Projects!A908</f>
      </c>
      <c r="Z910" s="1" t="str">
        <f>Projects!I908</f>
      </c>
      <c r="AA910" s="47" t="str">
        <f>IF($A$2="Tous",
IF(AND($Y$2=0,$Z$2=0,DATE(YEAR(Z910),MONTH(Z910),DAY(Z910))&gt;=$O$6,(DATE(YEAR(Z910),MONTH(Z910),DAY(Z910))&lt;=$O$3)),1,
IF(AND($Y$2&lt;&gt;0,$Z$2&lt;&gt;0,DATE(YEAR(Z910),MONTH(Z910),DAY(Z910))&gt;=$Y$2,(DATE(YEAR(Z910),MONTH(Z910),DAY(Z910))&lt;=$Z$2)),1,0)),
IF(AND($Y$2=0,$Z$2=0,DATE(YEAR(Z910),MONTH(Z910),DAY(Z910))&gt;=$O$6,(DATE(YEAR(Z910),MONTH(Z910),DAY(Z910))&lt;=$O$3),INDEX(Projects!$A$1:$O$1000,MATCH(Y910,Projects!$A$1:$A$1000,0),MATCH("Groupe",Projects!$A$1:$O$1,0))=$A$2),1,
IF(AND($Y$2&lt;&gt;0,$Z$2&lt;&gt;0,DATE(YEAR(Z910),MONTH(Z910),DAY(Z910))&gt;=$Y$2,(DATE(YEAR(Z910),MONTH(Z910),DAY(Z910))&lt;=$Z$2),INDEX(Projects!$A$1:$O$1000,MATCH(Y910,Projects!$A$1:$A$1000,0),MATCH("Groupe",Projects!$A$1:$O$1,0))=$A$2),1,0)))</f>
      </c>
      <c r="AB910" s="47" t="str">
        <f>IF(AA910&lt;&gt;0,SUM($AA$4:AA910),0)</f>
      </c>
      <c r="AC910" s="1"/>
      <c r="AD910" s="17"/>
      <c r="AF910" t="str">
        <f>Projects!A908</f>
      </c>
      <c r="AG910" s="1" t="str">
        <f>Projects!D908</f>
      </c>
      <c r="AH910" s="47" t="str">
        <f>IF($A$2="Tous",
IF(AND($AF$2=0,$AG$2=0,DATE(YEAR(AG910),MONTH(AG910),DAY(AG910))&gt;=$O$6,(DATE(YEAR(AG910),MONTH(AG910),DAY(AG910))&lt;=$O$3)),1,
IF(AND($AF$2&lt;&gt;0,$AG$2&lt;&gt;0,DATE(YEAR(AG910),MONTH(AG910),DAY(AG910))&gt;=$AF$2,(DATE(YEAR(AG910),MONTH(AG910),DAY(AG910))&lt;=$AG$2)),1,0)),
IF(AND($AF$2=0,$AG$2=0,DATE(YEAR(AG910),MONTH(AG910),DAY(AG910))&gt;=$O$6,(DATE(YEAR(AG910),MONTH(AG910),DAY(AG910))&lt;=$O$3),INDEX(Projects!$A$1:$O$1000,MATCH(AF910,Projects!$A$1:$A$1000,0),MATCH("Groupe",Projects!$A$1:$O$1,0))=$A$2),1,
IF(AND($AF$2&lt;&gt;0,$AG$2&lt;&gt;0,DATE(YEAR(AG910),MONTH(AG910),DAY(AG910))&gt;=$AF$2,(DATE(YEAR(AG910),MONTH(AG910),DAY(AG910))&lt;=$AG$2),INDEX(Projects!$A$1:$O$1000,MATCH(AF910,Projects!$A$1:$A$1000,0),MATCH("Groupe",Projects!$A$1:$O$1,0))=$A$2),1,0)))</f>
      </c>
      <c r="AI910" s="47" t="str">
        <f>IF(AH910&lt;&gt;0,SUM($AH$4:AH910),0)</f>
      </c>
      <c r="AJ910" s="1"/>
      <c r="AK910" s="17"/>
      <c r="AM910" t="str">
        <f>Potentials!A908</f>
      </c>
      <c r="AN910" s="1" t="str">
        <f>Potentials!L908</f>
      </c>
      <c r="AO910" s="47" t="str">
        <f>IF(INDEX(Potentials!$A$1:$O$1000,MATCH(R910,Potentials!$A$1:$A$1000,0),MATCH("Origine setup",Potentials!$A$1:$O$1,0))&lt;&gt;"",0,
IF($A$2="Tous",
IF(AND($AM$2=0,$AN$2=0,DATE(YEAR(AN910),MONTH(AN910),DAY(AN910))&gt;=$O$6,(DATE(YEAR(AN910),MONTH(AN910),DAY(AN910))&lt;=$O$3),INDEX(Potentials!$A$1:$O$10000,MATCH(AM910,Potentials!$A$1:$A$1000,0),MATCH("Statut",Potentials!$A$1:$O$1,0))="9 -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IF(AND($AM$2&lt;&gt;0,$AN$2&lt;&gt;0,DATE(YEAR(AN910),MONTH(AN910),DAY(AN910))&gt;=$AM$2,(DATE(YEAR(AN910),MONTH(AN910),DAY(AN910))&lt;=$AN$2),INDEX(Potentials!$A$1:$O$10000,MATCH(AM910,Potentials!$A$1:$A$1000,0),MATCH("Statut",Potentials!$A$1:$O$1,0))="9 - Perdu"),1,0)),
IF(AND($AM$2=0,$AN$2=0,DATE(YEAR(AN910),MONTH(AN910),DAY(AN910))&gt;=$O$6,(DATE(YEAR(AN910),MONTH(AN910),DAY(AN910))&lt;=$O$3),INDEX(Potentials!$A$1:$O$1000,MATCH(AM910,Potentials!$A$1:$A$1000,0),MATCH("Groupe",Potentials!$A$1:$O$1,0))=$A$2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,MATCH(AM910,Potentials!$A$1:$A$1000,0),MATCH("Groupe",Potentials!$A$1:$O$1,0))=$A$2,INDEX(Potentials!$A$1:$O$10000,MATCH(AM910,Potentials!$A$1:$A$1000,0),MATCH("Statut",Potentials!$A$1:$O$1,0))="9 - Perdu"),1,0))))</f>
      </c>
      <c r="AP910" s="47" t="str">
        <f>IF(AO910&lt;&gt;0,SUM($AO$4:AO910),0)</f>
      </c>
      <c r="AQ910" s="1"/>
      <c r="AR910" s="17"/>
      <c r="AT910" t="str">
        <f>IF(COUNTIF($AT$4:AT909,Potentials!B908)&gt;0,"",Potentials!B908)</f>
      </c>
      <c r="AU910" s="2" t="str">
        <f t="array" ref="AU910" aca="1" ca="1">IF($A$2="Tous",SUMPRODUCT((Potentials!$F$2:$F$2000)*(Potentials!$B$2:$B$2000=AT910)*(Potentials!$E$2:$E$2000&lt;&gt;"8 - Gagne")*(Potentials!$E$2:$E$2000&lt;&gt;"9 - Perdu")*(Potentials!$E$2:$E$2000&lt;&gt;"10 - Gele"))
+SUMPRODUCT((Potentials!$F$2:$F$2000=0)*(Potentials!$B$2:$B$2000=AT910)*(Potentials!$D$2:$D$2000)*(Potentials!$E$2:$E$2000&lt;&gt;"8 - Gagne")*(Potentials!$E$2:$E$2000&lt;&gt;"9 - Perdu")*(Potentials!$E$2:$E$2000&lt;&gt;"10 - Gele")),
SUMPRODUCT((Potentials!$F$2:$F$2000)*(Potentials!$B$2:$B$2000=AT910)*(Potentials!$E$2:$E$2000&lt;&gt;"8 - Gagne")*(Potentials!$E$2:$E$2000&lt;&gt;"9 - Perdu")*(Potentials!$E$2:$E$2000&lt;&gt;"10 - Gele")*(Potentials!$O$2:$O$2000=$A$2))
+SUMPRODUCT((Potentials!$F$2:$F$2000=0)*(Potentials!$B$2:$B$2000=AT910)*(Potentials!$D$2:$D$2000)*(Potentials!$E$2:$E$2000&lt;&gt;"8 - Gagne")*(Potentials!$E$2:$E$2000&lt;&gt;"9 - Perdu")*(Potentials!$E$2:$E$2000&lt;&gt;"10 - Gele")*(Potentials!$O$2:$O$2000=$A$2)))</f>
      </c>
      <c r="BA910" t="str">
        <f>Potentials!A908</f>
      </c>
      <c r="BB910" s="2" t="str">
        <f t="array" ref="BB910" aca="1" ca="1">IF($A$2="Tous",SUMPRODUCT((Potentials!$F$2:$F$2000)*(Potentials!$A$2:$A$2000=BA910)*(Potentials!$E$2:$E$2000&lt;&gt;"8 - Gagne")*(Potentials!$E$2:$E$2000&lt;&gt;"9 - Perdu")*(Potentials!$E$2:$E$2000&lt;&gt;"10 - Gele"))
+SUMPRODUCT((Potentials!$F$2:$F$2000=0)*(Potentials!$A$2:$A$2000=BA910)*(Potentials!$D$2:$D$2000)*(Potentials!$E$2:$E$2000&lt;&gt;"8 - Gagne")*(Potentials!$E$2:$E$2000&lt;&gt;"9 - Perdu")*(Potentials!$E$2:$E$2000&lt;&gt;"10 - Gele")),
SUMPRODUCT((Potentials!$F$2:$F$2000)*(Potentials!$A$2:$A$2000=BA910)*(Potentials!$E$2:$E$2000&lt;&gt;"8 - Gagne")*(Potentials!$E$2:$E$2000&lt;&gt;"9 - Perdu")*(Potentials!$E$2:$E$2000&lt;&gt;"10 - Gele")*(Potentials!$O$2:$O$2000=$A$2))
+SUMPRODUCT((Potentials!$F$2:$F$2000=0)*(Potentials!$A$2:$A$2000=BA910)*(Potentials!$D$2:$D$2000)*(Potentials!$E$2:$E$2000&lt;&gt;"8 - Gagne")*(Potentials!$E$2:$E$2000&lt;&gt;"9 - Perdu")*(Potentials!$E$2:$E$2000&lt;&gt;"10 - Gele")*(Potentials!$O$2:$O$2000=$A$2)))</f>
      </c>
    </row>
    <row r="911" spans="1:113">
      <c r="R911" t="str">
        <f>Potentials!A909</f>
      </c>
      <c r="S911" s="1" t="str">
        <f>Potentials!M909</f>
      </c>
      <c r="T911" s="47" t="str">
        <f>IF(INDEX(Potentials!$A$1:$O$1000,MATCH(R911,Potentials!$A$1:$A$1000,0),MATCH("Origine setup",Potentials!$A$1:$O$1,0))&lt;&gt;"",0,
IF($A$2="Tous",
IF(AND($R$2=0,$S$2=0,DATE(YEAR(S911),MONTH(S911),DAY(S911))&gt;=$O$6,(DATE(YEAR(S911),MONTH(S911),DAY(S911))&lt;=$O$3),LEFT(R911,3)="PRA"),1,
IF(AND($R$2&lt;&gt;0,$S$2&lt;&gt;0,DATE(YEAR(S911),MONTH(S911),DAY(S911))&gt;=$R$2,(DATE(YEAR(S911),MONTH(S911),DAY(S911))&lt;=$S$2),LEFT(R911,3)="PRA"),1,0)),
IF(AND($R$2=0,$S$2=0,DATE(YEAR(S911),MONTH(S911),DAY(S911))&gt;=$O$6,(DATE(YEAR(S911),MONTH(S911),DAY(S911))&lt;=$O$3),INDEX(Potentials!$A$1:$O$1000,MATCH(R911,Potentials!$A$1:$A$1000,0),MATCH("Groupe",Potentials!$A$1:$O$1,0))=$A$2,LEFT(R911,3)="PRA"),1,
IF(AND($R$2&lt;&gt;0,$S$2&lt;&gt;0,DATE(YEAR(S911),MONTH(S911),DAY(S911))&gt;=$R$2,(DATE(YEAR(S911),MONTH(S911),DAY(S911))&lt;=$S$2),INDEX(Potentials!$A$1:$O$1000,MATCH(R911,Potentials!$A$1:$A$1000,0),MATCH("Groupe",Potentials!$A$1:$O$1,0))=$A$2,LEFT(R911,3)="PRA"),1,0))))</f>
      </c>
      <c r="U911" s="47" t="str">
        <f>IF(T911&lt;&gt;0,SUM($T$4:T911),0)</f>
      </c>
      <c r="V911" s="1"/>
      <c r="W911" s="17"/>
      <c r="Y911" t="str">
        <f>Projects!A909</f>
      </c>
      <c r="Z911" s="1" t="str">
        <f>Projects!I909</f>
      </c>
      <c r="AA911" s="47" t="str">
        <f>IF($A$2="Tous",
IF(AND($Y$2=0,$Z$2=0,DATE(YEAR(Z911),MONTH(Z911),DAY(Z911))&gt;=$O$6,(DATE(YEAR(Z911),MONTH(Z911),DAY(Z911))&lt;=$O$3)),1,
IF(AND($Y$2&lt;&gt;0,$Z$2&lt;&gt;0,DATE(YEAR(Z911),MONTH(Z911),DAY(Z911))&gt;=$Y$2,(DATE(YEAR(Z911),MONTH(Z911),DAY(Z911))&lt;=$Z$2)),1,0)),
IF(AND($Y$2=0,$Z$2=0,DATE(YEAR(Z911),MONTH(Z911),DAY(Z911))&gt;=$O$6,(DATE(YEAR(Z911),MONTH(Z911),DAY(Z911))&lt;=$O$3),INDEX(Projects!$A$1:$O$1000,MATCH(Y911,Projects!$A$1:$A$1000,0),MATCH("Groupe",Projects!$A$1:$O$1,0))=$A$2),1,
IF(AND($Y$2&lt;&gt;0,$Z$2&lt;&gt;0,DATE(YEAR(Z911),MONTH(Z911),DAY(Z911))&gt;=$Y$2,(DATE(YEAR(Z911),MONTH(Z911),DAY(Z911))&lt;=$Z$2),INDEX(Projects!$A$1:$O$1000,MATCH(Y911,Projects!$A$1:$A$1000,0),MATCH("Groupe",Projects!$A$1:$O$1,0))=$A$2),1,0)))</f>
      </c>
      <c r="AB911" s="47" t="str">
        <f>IF(AA911&lt;&gt;0,SUM($AA$4:AA911),0)</f>
      </c>
      <c r="AC911" s="1"/>
      <c r="AD911" s="17"/>
      <c r="AF911" t="str">
        <f>Projects!A909</f>
      </c>
      <c r="AG911" s="1" t="str">
        <f>Projects!D909</f>
      </c>
      <c r="AH911" s="47" t="str">
        <f>IF($A$2="Tous",
IF(AND($AF$2=0,$AG$2=0,DATE(YEAR(AG911),MONTH(AG911),DAY(AG911))&gt;=$O$6,(DATE(YEAR(AG911),MONTH(AG911),DAY(AG911))&lt;=$O$3)),1,
IF(AND($AF$2&lt;&gt;0,$AG$2&lt;&gt;0,DATE(YEAR(AG911),MONTH(AG911),DAY(AG911))&gt;=$AF$2,(DATE(YEAR(AG911),MONTH(AG911),DAY(AG911))&lt;=$AG$2)),1,0)),
IF(AND($AF$2=0,$AG$2=0,DATE(YEAR(AG911),MONTH(AG911),DAY(AG911))&gt;=$O$6,(DATE(YEAR(AG911),MONTH(AG911),DAY(AG911))&lt;=$O$3),INDEX(Projects!$A$1:$O$1000,MATCH(AF911,Projects!$A$1:$A$1000,0),MATCH("Groupe",Projects!$A$1:$O$1,0))=$A$2),1,
IF(AND($AF$2&lt;&gt;0,$AG$2&lt;&gt;0,DATE(YEAR(AG911),MONTH(AG911),DAY(AG911))&gt;=$AF$2,(DATE(YEAR(AG911),MONTH(AG911),DAY(AG911))&lt;=$AG$2),INDEX(Projects!$A$1:$O$1000,MATCH(AF911,Projects!$A$1:$A$1000,0),MATCH("Groupe",Projects!$A$1:$O$1,0))=$A$2),1,0)))</f>
      </c>
      <c r="AI911" s="47" t="str">
        <f>IF(AH911&lt;&gt;0,SUM($AH$4:AH911),0)</f>
      </c>
      <c r="AJ911" s="1"/>
      <c r="AK911" s="17"/>
      <c r="AM911" t="str">
        <f>Potentials!A909</f>
      </c>
      <c r="AN911" s="1" t="str">
        <f>Potentials!L909</f>
      </c>
      <c r="AO911" s="47" t="str">
        <f>IF(INDEX(Potentials!$A$1:$O$1000,MATCH(R911,Potentials!$A$1:$A$1000,0),MATCH("Origine setup",Potentials!$A$1:$O$1,0))&lt;&gt;"",0,
IF($A$2="Tous",
IF(AND($AM$2=0,$AN$2=0,DATE(YEAR(AN911),MONTH(AN911),DAY(AN911))&gt;=$O$6,(DATE(YEAR(AN911),MONTH(AN911),DAY(AN911))&lt;=$O$3),INDEX(Potentials!$A$1:$O$10000,MATCH(AM911,Potentials!$A$1:$A$1000,0),MATCH("Statut",Potentials!$A$1:$O$1,0))="9 -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IF(AND($AM$2&lt;&gt;0,$AN$2&lt;&gt;0,DATE(YEAR(AN911),MONTH(AN911),DAY(AN911))&gt;=$AM$2,(DATE(YEAR(AN911),MONTH(AN911),DAY(AN911))&lt;=$AN$2),INDEX(Potentials!$A$1:$O$10000,MATCH(AM911,Potentials!$A$1:$A$1000,0),MATCH("Statut",Potentials!$A$1:$O$1,0))="9 - Perdu"),1,0)),
IF(AND($AM$2=0,$AN$2=0,DATE(YEAR(AN911),MONTH(AN911),DAY(AN911))&gt;=$O$6,(DATE(YEAR(AN911),MONTH(AN911),DAY(AN911))&lt;=$O$3),INDEX(Potentials!$A$1:$O$1000,MATCH(AM911,Potentials!$A$1:$A$1000,0),MATCH("Groupe",Potentials!$A$1:$O$1,0))=$A$2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,MATCH(AM911,Potentials!$A$1:$A$1000,0),MATCH("Groupe",Potentials!$A$1:$O$1,0))=$A$2,INDEX(Potentials!$A$1:$O$10000,MATCH(AM911,Potentials!$A$1:$A$1000,0),MATCH("Statut",Potentials!$A$1:$O$1,0))="9 - Perdu"),1,0))))</f>
      </c>
      <c r="AP911" s="47" t="str">
        <f>IF(AO911&lt;&gt;0,SUM($AO$4:AO911),0)</f>
      </c>
      <c r="AQ911" s="1"/>
      <c r="AR911" s="17"/>
      <c r="AT911" t="str">
        <f>IF(COUNTIF($AT$4:AT910,Potentials!B909)&gt;0,"",Potentials!B909)</f>
      </c>
      <c r="AU911" s="2" t="str">
        <f t="array" ref="AU911" aca="1" ca="1">IF($A$2="Tous",SUMPRODUCT((Potentials!$F$2:$F$2000)*(Potentials!$B$2:$B$2000=AT911)*(Potentials!$E$2:$E$2000&lt;&gt;"8 - Gagne")*(Potentials!$E$2:$E$2000&lt;&gt;"9 - Perdu")*(Potentials!$E$2:$E$2000&lt;&gt;"10 - Gele"))
+SUMPRODUCT((Potentials!$F$2:$F$2000=0)*(Potentials!$B$2:$B$2000=AT911)*(Potentials!$D$2:$D$2000)*(Potentials!$E$2:$E$2000&lt;&gt;"8 - Gagne")*(Potentials!$E$2:$E$2000&lt;&gt;"9 - Perdu")*(Potentials!$E$2:$E$2000&lt;&gt;"10 - Gele")),
SUMPRODUCT((Potentials!$F$2:$F$2000)*(Potentials!$B$2:$B$2000=AT911)*(Potentials!$E$2:$E$2000&lt;&gt;"8 - Gagne")*(Potentials!$E$2:$E$2000&lt;&gt;"9 - Perdu")*(Potentials!$E$2:$E$2000&lt;&gt;"10 - Gele")*(Potentials!$O$2:$O$2000=$A$2))
+SUMPRODUCT((Potentials!$F$2:$F$2000=0)*(Potentials!$B$2:$B$2000=AT911)*(Potentials!$D$2:$D$2000)*(Potentials!$E$2:$E$2000&lt;&gt;"8 - Gagne")*(Potentials!$E$2:$E$2000&lt;&gt;"9 - Perdu")*(Potentials!$E$2:$E$2000&lt;&gt;"10 - Gele")*(Potentials!$O$2:$O$2000=$A$2)))</f>
      </c>
      <c r="BA911" t="str">
        <f>Potentials!A909</f>
      </c>
      <c r="BB911" s="2" t="str">
        <f t="array" ref="BB911" aca="1" ca="1">IF($A$2="Tous",SUMPRODUCT((Potentials!$F$2:$F$2000)*(Potentials!$A$2:$A$2000=BA911)*(Potentials!$E$2:$E$2000&lt;&gt;"8 - Gagne")*(Potentials!$E$2:$E$2000&lt;&gt;"9 - Perdu")*(Potentials!$E$2:$E$2000&lt;&gt;"10 - Gele"))
+SUMPRODUCT((Potentials!$F$2:$F$2000=0)*(Potentials!$A$2:$A$2000=BA911)*(Potentials!$D$2:$D$2000)*(Potentials!$E$2:$E$2000&lt;&gt;"8 - Gagne")*(Potentials!$E$2:$E$2000&lt;&gt;"9 - Perdu")*(Potentials!$E$2:$E$2000&lt;&gt;"10 - Gele")),
SUMPRODUCT((Potentials!$F$2:$F$2000)*(Potentials!$A$2:$A$2000=BA911)*(Potentials!$E$2:$E$2000&lt;&gt;"8 - Gagne")*(Potentials!$E$2:$E$2000&lt;&gt;"9 - Perdu")*(Potentials!$E$2:$E$2000&lt;&gt;"10 - Gele")*(Potentials!$O$2:$O$2000=$A$2))
+SUMPRODUCT((Potentials!$F$2:$F$2000=0)*(Potentials!$A$2:$A$2000=BA911)*(Potentials!$D$2:$D$2000)*(Potentials!$E$2:$E$2000&lt;&gt;"8 - Gagne")*(Potentials!$E$2:$E$2000&lt;&gt;"9 - Perdu")*(Potentials!$E$2:$E$2000&lt;&gt;"10 - Gele")*(Potentials!$O$2:$O$2000=$A$2)))</f>
      </c>
    </row>
    <row r="912" spans="1:113">
      <c r="R912" t="str">
        <f>Potentials!A910</f>
      </c>
      <c r="S912" s="1" t="str">
        <f>Potentials!M910</f>
      </c>
      <c r="T912" s="47" t="str">
        <f>IF(INDEX(Potentials!$A$1:$O$1000,MATCH(R912,Potentials!$A$1:$A$1000,0),MATCH("Origine setup",Potentials!$A$1:$O$1,0))&lt;&gt;"",0,
IF($A$2="Tous",
IF(AND($R$2=0,$S$2=0,DATE(YEAR(S912),MONTH(S912),DAY(S912))&gt;=$O$6,(DATE(YEAR(S912),MONTH(S912),DAY(S912))&lt;=$O$3),LEFT(R912,3)="PRA"),1,
IF(AND($R$2&lt;&gt;0,$S$2&lt;&gt;0,DATE(YEAR(S912),MONTH(S912),DAY(S912))&gt;=$R$2,(DATE(YEAR(S912),MONTH(S912),DAY(S912))&lt;=$S$2),LEFT(R912,3)="PRA"),1,0)),
IF(AND($R$2=0,$S$2=0,DATE(YEAR(S912),MONTH(S912),DAY(S912))&gt;=$O$6,(DATE(YEAR(S912),MONTH(S912),DAY(S912))&lt;=$O$3),INDEX(Potentials!$A$1:$O$1000,MATCH(R912,Potentials!$A$1:$A$1000,0),MATCH("Groupe",Potentials!$A$1:$O$1,0))=$A$2,LEFT(R912,3)="PRA"),1,
IF(AND($R$2&lt;&gt;0,$S$2&lt;&gt;0,DATE(YEAR(S912),MONTH(S912),DAY(S912))&gt;=$R$2,(DATE(YEAR(S912),MONTH(S912),DAY(S912))&lt;=$S$2),INDEX(Potentials!$A$1:$O$1000,MATCH(R912,Potentials!$A$1:$A$1000,0),MATCH("Groupe",Potentials!$A$1:$O$1,0))=$A$2,LEFT(R912,3)="PRA"),1,0))))</f>
      </c>
      <c r="U912" s="47" t="str">
        <f>IF(T912&lt;&gt;0,SUM($T$4:T912),0)</f>
      </c>
      <c r="V912" s="1"/>
      <c r="W912" s="17"/>
      <c r="Y912" t="str">
        <f>Projects!A910</f>
      </c>
      <c r="Z912" s="1" t="str">
        <f>Projects!I910</f>
      </c>
      <c r="AA912" s="47" t="str">
        <f>IF($A$2="Tous",
IF(AND($Y$2=0,$Z$2=0,DATE(YEAR(Z912),MONTH(Z912),DAY(Z912))&gt;=$O$6,(DATE(YEAR(Z912),MONTH(Z912),DAY(Z912))&lt;=$O$3)),1,
IF(AND($Y$2&lt;&gt;0,$Z$2&lt;&gt;0,DATE(YEAR(Z912),MONTH(Z912),DAY(Z912))&gt;=$Y$2,(DATE(YEAR(Z912),MONTH(Z912),DAY(Z912))&lt;=$Z$2)),1,0)),
IF(AND($Y$2=0,$Z$2=0,DATE(YEAR(Z912),MONTH(Z912),DAY(Z912))&gt;=$O$6,(DATE(YEAR(Z912),MONTH(Z912),DAY(Z912))&lt;=$O$3),INDEX(Projects!$A$1:$O$1000,MATCH(Y912,Projects!$A$1:$A$1000,0),MATCH("Groupe",Projects!$A$1:$O$1,0))=$A$2),1,
IF(AND($Y$2&lt;&gt;0,$Z$2&lt;&gt;0,DATE(YEAR(Z912),MONTH(Z912),DAY(Z912))&gt;=$Y$2,(DATE(YEAR(Z912),MONTH(Z912),DAY(Z912))&lt;=$Z$2),INDEX(Projects!$A$1:$O$1000,MATCH(Y912,Projects!$A$1:$A$1000,0),MATCH("Groupe",Projects!$A$1:$O$1,0))=$A$2),1,0)))</f>
      </c>
      <c r="AB912" s="47" t="str">
        <f>IF(AA912&lt;&gt;0,SUM($AA$4:AA912),0)</f>
      </c>
      <c r="AC912" s="1"/>
      <c r="AD912" s="17"/>
      <c r="AF912" t="str">
        <f>Projects!A910</f>
      </c>
      <c r="AG912" s="1" t="str">
        <f>Projects!D910</f>
      </c>
      <c r="AH912" s="47" t="str">
        <f>IF($A$2="Tous",
IF(AND($AF$2=0,$AG$2=0,DATE(YEAR(AG912),MONTH(AG912),DAY(AG912))&gt;=$O$6,(DATE(YEAR(AG912),MONTH(AG912),DAY(AG912))&lt;=$O$3)),1,
IF(AND($AF$2&lt;&gt;0,$AG$2&lt;&gt;0,DATE(YEAR(AG912),MONTH(AG912),DAY(AG912))&gt;=$AF$2,(DATE(YEAR(AG912),MONTH(AG912),DAY(AG912))&lt;=$AG$2)),1,0)),
IF(AND($AF$2=0,$AG$2=0,DATE(YEAR(AG912),MONTH(AG912),DAY(AG912))&gt;=$O$6,(DATE(YEAR(AG912),MONTH(AG912),DAY(AG912))&lt;=$O$3),INDEX(Projects!$A$1:$O$1000,MATCH(AF912,Projects!$A$1:$A$1000,0),MATCH("Groupe",Projects!$A$1:$O$1,0))=$A$2),1,
IF(AND($AF$2&lt;&gt;0,$AG$2&lt;&gt;0,DATE(YEAR(AG912),MONTH(AG912),DAY(AG912))&gt;=$AF$2,(DATE(YEAR(AG912),MONTH(AG912),DAY(AG912))&lt;=$AG$2),INDEX(Projects!$A$1:$O$1000,MATCH(AF912,Projects!$A$1:$A$1000,0),MATCH("Groupe",Projects!$A$1:$O$1,0))=$A$2),1,0)))</f>
      </c>
      <c r="AI912" s="47" t="str">
        <f>IF(AH912&lt;&gt;0,SUM($AH$4:AH912),0)</f>
      </c>
      <c r="AJ912" s="1"/>
      <c r="AK912" s="17"/>
      <c r="AM912" t="str">
        <f>Potentials!A910</f>
      </c>
      <c r="AN912" s="1" t="str">
        <f>Potentials!L910</f>
      </c>
      <c r="AO912" s="47" t="str">
        <f>IF(INDEX(Potentials!$A$1:$O$1000,MATCH(R912,Potentials!$A$1:$A$1000,0),MATCH("Origine setup",Potentials!$A$1:$O$1,0))&lt;&gt;"",0,
IF($A$2="Tous",
IF(AND($AM$2=0,$AN$2=0,DATE(YEAR(AN912),MONTH(AN912),DAY(AN912))&gt;=$O$6,(DATE(YEAR(AN912),MONTH(AN912),DAY(AN912))&lt;=$O$3),INDEX(Potentials!$A$1:$O$10000,MATCH(AM912,Potentials!$A$1:$A$1000,0),MATCH("Statut",Potentials!$A$1:$O$1,0))="9 -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IF(AND($AM$2&lt;&gt;0,$AN$2&lt;&gt;0,DATE(YEAR(AN912),MONTH(AN912),DAY(AN912))&gt;=$AM$2,(DATE(YEAR(AN912),MONTH(AN912),DAY(AN912))&lt;=$AN$2),INDEX(Potentials!$A$1:$O$10000,MATCH(AM912,Potentials!$A$1:$A$1000,0),MATCH("Statut",Potentials!$A$1:$O$1,0))="9 - Perdu"),1,0)),
IF(AND($AM$2=0,$AN$2=0,DATE(YEAR(AN912),MONTH(AN912),DAY(AN912))&gt;=$O$6,(DATE(YEAR(AN912),MONTH(AN912),DAY(AN912))&lt;=$O$3),INDEX(Potentials!$A$1:$O$1000,MATCH(AM912,Potentials!$A$1:$A$1000,0),MATCH("Groupe",Potentials!$A$1:$O$1,0))=$A$2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,MATCH(AM912,Potentials!$A$1:$A$1000,0),MATCH("Groupe",Potentials!$A$1:$O$1,0))=$A$2,INDEX(Potentials!$A$1:$O$10000,MATCH(AM912,Potentials!$A$1:$A$1000,0),MATCH("Statut",Potentials!$A$1:$O$1,0))="9 - Perdu"),1,0))))</f>
      </c>
      <c r="AP912" s="47" t="str">
        <f>IF(AO912&lt;&gt;0,SUM($AO$4:AO912),0)</f>
      </c>
      <c r="AQ912" s="1"/>
      <c r="AR912" s="17"/>
      <c r="AT912" t="str">
        <f>IF(COUNTIF($AT$4:AT911,Potentials!B910)&gt;0,"",Potentials!B910)</f>
      </c>
      <c r="AU912" s="2" t="str">
        <f t="array" ref="AU912" aca="1" ca="1">IF($A$2="Tous",SUMPRODUCT((Potentials!$F$2:$F$2000)*(Potentials!$B$2:$B$2000=AT912)*(Potentials!$E$2:$E$2000&lt;&gt;"8 - Gagne")*(Potentials!$E$2:$E$2000&lt;&gt;"9 - Perdu")*(Potentials!$E$2:$E$2000&lt;&gt;"10 - Gele"))
+SUMPRODUCT((Potentials!$F$2:$F$2000=0)*(Potentials!$B$2:$B$2000=AT912)*(Potentials!$D$2:$D$2000)*(Potentials!$E$2:$E$2000&lt;&gt;"8 - Gagne")*(Potentials!$E$2:$E$2000&lt;&gt;"9 - Perdu")*(Potentials!$E$2:$E$2000&lt;&gt;"10 - Gele")),
SUMPRODUCT((Potentials!$F$2:$F$2000)*(Potentials!$B$2:$B$2000=AT912)*(Potentials!$E$2:$E$2000&lt;&gt;"8 - Gagne")*(Potentials!$E$2:$E$2000&lt;&gt;"9 - Perdu")*(Potentials!$E$2:$E$2000&lt;&gt;"10 - Gele")*(Potentials!$O$2:$O$2000=$A$2))
+SUMPRODUCT((Potentials!$F$2:$F$2000=0)*(Potentials!$B$2:$B$2000=AT912)*(Potentials!$D$2:$D$2000)*(Potentials!$E$2:$E$2000&lt;&gt;"8 - Gagne")*(Potentials!$E$2:$E$2000&lt;&gt;"9 - Perdu")*(Potentials!$E$2:$E$2000&lt;&gt;"10 - Gele")*(Potentials!$O$2:$O$2000=$A$2)))</f>
      </c>
      <c r="BA912" t="str">
        <f>Potentials!A910</f>
      </c>
      <c r="BB912" s="2" t="str">
        <f t="array" ref="BB912" aca="1" ca="1">IF($A$2="Tous",SUMPRODUCT((Potentials!$F$2:$F$2000)*(Potentials!$A$2:$A$2000=BA912)*(Potentials!$E$2:$E$2000&lt;&gt;"8 - Gagne")*(Potentials!$E$2:$E$2000&lt;&gt;"9 - Perdu")*(Potentials!$E$2:$E$2000&lt;&gt;"10 - Gele"))
+SUMPRODUCT((Potentials!$F$2:$F$2000=0)*(Potentials!$A$2:$A$2000=BA912)*(Potentials!$D$2:$D$2000)*(Potentials!$E$2:$E$2000&lt;&gt;"8 - Gagne")*(Potentials!$E$2:$E$2000&lt;&gt;"9 - Perdu")*(Potentials!$E$2:$E$2000&lt;&gt;"10 - Gele")),
SUMPRODUCT((Potentials!$F$2:$F$2000)*(Potentials!$A$2:$A$2000=BA912)*(Potentials!$E$2:$E$2000&lt;&gt;"8 - Gagne")*(Potentials!$E$2:$E$2000&lt;&gt;"9 - Perdu")*(Potentials!$E$2:$E$2000&lt;&gt;"10 - Gele")*(Potentials!$O$2:$O$2000=$A$2))
+SUMPRODUCT((Potentials!$F$2:$F$2000=0)*(Potentials!$A$2:$A$2000=BA912)*(Potentials!$D$2:$D$2000)*(Potentials!$E$2:$E$2000&lt;&gt;"8 - Gagne")*(Potentials!$E$2:$E$2000&lt;&gt;"9 - Perdu")*(Potentials!$E$2:$E$2000&lt;&gt;"10 - Gele")*(Potentials!$O$2:$O$2000=$A$2)))</f>
      </c>
    </row>
    <row r="913" spans="1:113">
      <c r="R913" t="str">
        <f>Potentials!A911</f>
      </c>
      <c r="S913" s="1" t="str">
        <f>Potentials!M911</f>
      </c>
      <c r="T913" s="47" t="str">
        <f>IF(INDEX(Potentials!$A$1:$O$1000,MATCH(R913,Potentials!$A$1:$A$1000,0),MATCH("Origine setup",Potentials!$A$1:$O$1,0))&lt;&gt;"",0,
IF($A$2="Tous",
IF(AND($R$2=0,$S$2=0,DATE(YEAR(S913),MONTH(S913),DAY(S913))&gt;=$O$6,(DATE(YEAR(S913),MONTH(S913),DAY(S913))&lt;=$O$3),LEFT(R913,3)="PRA"),1,
IF(AND($R$2&lt;&gt;0,$S$2&lt;&gt;0,DATE(YEAR(S913),MONTH(S913),DAY(S913))&gt;=$R$2,(DATE(YEAR(S913),MONTH(S913),DAY(S913))&lt;=$S$2),LEFT(R913,3)="PRA"),1,0)),
IF(AND($R$2=0,$S$2=0,DATE(YEAR(S913),MONTH(S913),DAY(S913))&gt;=$O$6,(DATE(YEAR(S913),MONTH(S913),DAY(S913))&lt;=$O$3),INDEX(Potentials!$A$1:$O$1000,MATCH(R913,Potentials!$A$1:$A$1000,0),MATCH("Groupe",Potentials!$A$1:$O$1,0))=$A$2,LEFT(R913,3)="PRA"),1,
IF(AND($R$2&lt;&gt;0,$S$2&lt;&gt;0,DATE(YEAR(S913),MONTH(S913),DAY(S913))&gt;=$R$2,(DATE(YEAR(S913),MONTH(S913),DAY(S913))&lt;=$S$2),INDEX(Potentials!$A$1:$O$1000,MATCH(R913,Potentials!$A$1:$A$1000,0),MATCH("Groupe",Potentials!$A$1:$O$1,0))=$A$2,LEFT(R913,3)="PRA"),1,0))))</f>
      </c>
      <c r="U913" s="47" t="str">
        <f>IF(T913&lt;&gt;0,SUM($T$4:T913),0)</f>
      </c>
      <c r="V913" s="1"/>
      <c r="W913" s="17"/>
      <c r="Y913" t="str">
        <f>Projects!A911</f>
      </c>
      <c r="Z913" s="1" t="str">
        <f>Projects!I911</f>
      </c>
      <c r="AA913" s="47" t="str">
        <f>IF($A$2="Tous",
IF(AND($Y$2=0,$Z$2=0,DATE(YEAR(Z913),MONTH(Z913),DAY(Z913))&gt;=$O$6,(DATE(YEAR(Z913),MONTH(Z913),DAY(Z913))&lt;=$O$3)),1,
IF(AND($Y$2&lt;&gt;0,$Z$2&lt;&gt;0,DATE(YEAR(Z913),MONTH(Z913),DAY(Z913))&gt;=$Y$2,(DATE(YEAR(Z913),MONTH(Z913),DAY(Z913))&lt;=$Z$2)),1,0)),
IF(AND($Y$2=0,$Z$2=0,DATE(YEAR(Z913),MONTH(Z913),DAY(Z913))&gt;=$O$6,(DATE(YEAR(Z913),MONTH(Z913),DAY(Z913))&lt;=$O$3),INDEX(Projects!$A$1:$O$1000,MATCH(Y913,Projects!$A$1:$A$1000,0),MATCH("Groupe",Projects!$A$1:$O$1,0))=$A$2),1,
IF(AND($Y$2&lt;&gt;0,$Z$2&lt;&gt;0,DATE(YEAR(Z913),MONTH(Z913),DAY(Z913))&gt;=$Y$2,(DATE(YEAR(Z913),MONTH(Z913),DAY(Z913))&lt;=$Z$2),INDEX(Projects!$A$1:$O$1000,MATCH(Y913,Projects!$A$1:$A$1000,0),MATCH("Groupe",Projects!$A$1:$O$1,0))=$A$2),1,0)))</f>
      </c>
      <c r="AB913" s="47" t="str">
        <f>IF(AA913&lt;&gt;0,SUM($AA$4:AA913),0)</f>
      </c>
      <c r="AC913" s="1"/>
      <c r="AD913" s="17"/>
      <c r="AF913" t="str">
        <f>Projects!A911</f>
      </c>
      <c r="AG913" s="1" t="str">
        <f>Projects!D911</f>
      </c>
      <c r="AH913" s="47" t="str">
        <f>IF($A$2="Tous",
IF(AND($AF$2=0,$AG$2=0,DATE(YEAR(AG913),MONTH(AG913),DAY(AG913))&gt;=$O$6,(DATE(YEAR(AG913),MONTH(AG913),DAY(AG913))&lt;=$O$3)),1,
IF(AND($AF$2&lt;&gt;0,$AG$2&lt;&gt;0,DATE(YEAR(AG913),MONTH(AG913),DAY(AG913))&gt;=$AF$2,(DATE(YEAR(AG913),MONTH(AG913),DAY(AG913))&lt;=$AG$2)),1,0)),
IF(AND($AF$2=0,$AG$2=0,DATE(YEAR(AG913),MONTH(AG913),DAY(AG913))&gt;=$O$6,(DATE(YEAR(AG913),MONTH(AG913),DAY(AG913))&lt;=$O$3),INDEX(Projects!$A$1:$O$1000,MATCH(AF913,Projects!$A$1:$A$1000,0),MATCH("Groupe",Projects!$A$1:$O$1,0))=$A$2),1,
IF(AND($AF$2&lt;&gt;0,$AG$2&lt;&gt;0,DATE(YEAR(AG913),MONTH(AG913),DAY(AG913))&gt;=$AF$2,(DATE(YEAR(AG913),MONTH(AG913),DAY(AG913))&lt;=$AG$2),INDEX(Projects!$A$1:$O$1000,MATCH(AF913,Projects!$A$1:$A$1000,0),MATCH("Groupe",Projects!$A$1:$O$1,0))=$A$2),1,0)))</f>
      </c>
      <c r="AI913" s="47" t="str">
        <f>IF(AH913&lt;&gt;0,SUM($AH$4:AH913),0)</f>
      </c>
      <c r="AJ913" s="1"/>
      <c r="AK913" s="17"/>
      <c r="AM913" t="str">
        <f>Potentials!A911</f>
      </c>
      <c r="AN913" s="1" t="str">
        <f>Potentials!L911</f>
      </c>
      <c r="AO913" s="47" t="str">
        <f>IF(INDEX(Potentials!$A$1:$O$1000,MATCH(R913,Potentials!$A$1:$A$1000,0),MATCH("Origine setup",Potentials!$A$1:$O$1,0))&lt;&gt;"",0,
IF($A$2="Tous",
IF(AND($AM$2=0,$AN$2=0,DATE(YEAR(AN913),MONTH(AN913),DAY(AN913))&gt;=$O$6,(DATE(YEAR(AN913),MONTH(AN913),DAY(AN913))&lt;=$O$3),INDEX(Potentials!$A$1:$O$10000,MATCH(AM913,Potentials!$A$1:$A$1000,0),MATCH("Statut",Potentials!$A$1:$O$1,0))="9 -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IF(AND($AM$2&lt;&gt;0,$AN$2&lt;&gt;0,DATE(YEAR(AN913),MONTH(AN913),DAY(AN913))&gt;=$AM$2,(DATE(YEAR(AN913),MONTH(AN913),DAY(AN913))&lt;=$AN$2),INDEX(Potentials!$A$1:$O$10000,MATCH(AM913,Potentials!$A$1:$A$1000,0),MATCH("Statut",Potentials!$A$1:$O$1,0))="9 - Perdu"),1,0)),
IF(AND($AM$2=0,$AN$2=0,DATE(YEAR(AN913),MONTH(AN913),DAY(AN913))&gt;=$O$6,(DATE(YEAR(AN913),MONTH(AN913),DAY(AN913))&lt;=$O$3),INDEX(Potentials!$A$1:$O$1000,MATCH(AM913,Potentials!$A$1:$A$1000,0),MATCH("Groupe",Potentials!$A$1:$O$1,0))=$A$2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,MATCH(AM913,Potentials!$A$1:$A$1000,0),MATCH("Groupe",Potentials!$A$1:$O$1,0))=$A$2,INDEX(Potentials!$A$1:$O$10000,MATCH(AM913,Potentials!$A$1:$A$1000,0),MATCH("Statut",Potentials!$A$1:$O$1,0))="9 - Perdu"),1,0))))</f>
      </c>
      <c r="AP913" s="47" t="str">
        <f>IF(AO913&lt;&gt;0,SUM($AO$4:AO913),0)</f>
      </c>
      <c r="AQ913" s="1"/>
      <c r="AR913" s="17"/>
      <c r="AT913" t="str">
        <f>IF(COUNTIF($AT$4:AT912,Potentials!B911)&gt;0,"",Potentials!B911)</f>
      </c>
      <c r="AU913" s="2" t="str">
        <f t="array" ref="AU913" aca="1" ca="1">IF($A$2="Tous",SUMPRODUCT((Potentials!$F$2:$F$2000)*(Potentials!$B$2:$B$2000=AT913)*(Potentials!$E$2:$E$2000&lt;&gt;"8 - Gagne")*(Potentials!$E$2:$E$2000&lt;&gt;"9 - Perdu")*(Potentials!$E$2:$E$2000&lt;&gt;"10 - Gele"))
+SUMPRODUCT((Potentials!$F$2:$F$2000=0)*(Potentials!$B$2:$B$2000=AT913)*(Potentials!$D$2:$D$2000)*(Potentials!$E$2:$E$2000&lt;&gt;"8 - Gagne")*(Potentials!$E$2:$E$2000&lt;&gt;"9 - Perdu")*(Potentials!$E$2:$E$2000&lt;&gt;"10 - Gele")),
SUMPRODUCT((Potentials!$F$2:$F$2000)*(Potentials!$B$2:$B$2000=AT913)*(Potentials!$E$2:$E$2000&lt;&gt;"8 - Gagne")*(Potentials!$E$2:$E$2000&lt;&gt;"9 - Perdu")*(Potentials!$E$2:$E$2000&lt;&gt;"10 - Gele")*(Potentials!$O$2:$O$2000=$A$2))
+SUMPRODUCT((Potentials!$F$2:$F$2000=0)*(Potentials!$B$2:$B$2000=AT913)*(Potentials!$D$2:$D$2000)*(Potentials!$E$2:$E$2000&lt;&gt;"8 - Gagne")*(Potentials!$E$2:$E$2000&lt;&gt;"9 - Perdu")*(Potentials!$E$2:$E$2000&lt;&gt;"10 - Gele")*(Potentials!$O$2:$O$2000=$A$2)))</f>
      </c>
      <c r="BA913" t="str">
        <f>Potentials!A911</f>
      </c>
      <c r="BB913" s="2" t="str">
        <f t="array" ref="BB913" aca="1" ca="1">IF($A$2="Tous",SUMPRODUCT((Potentials!$F$2:$F$2000)*(Potentials!$A$2:$A$2000=BA913)*(Potentials!$E$2:$E$2000&lt;&gt;"8 - Gagne")*(Potentials!$E$2:$E$2000&lt;&gt;"9 - Perdu")*(Potentials!$E$2:$E$2000&lt;&gt;"10 - Gele"))
+SUMPRODUCT((Potentials!$F$2:$F$2000=0)*(Potentials!$A$2:$A$2000=BA913)*(Potentials!$D$2:$D$2000)*(Potentials!$E$2:$E$2000&lt;&gt;"8 - Gagne")*(Potentials!$E$2:$E$2000&lt;&gt;"9 - Perdu")*(Potentials!$E$2:$E$2000&lt;&gt;"10 - Gele")),
SUMPRODUCT((Potentials!$F$2:$F$2000)*(Potentials!$A$2:$A$2000=BA913)*(Potentials!$E$2:$E$2000&lt;&gt;"8 - Gagne")*(Potentials!$E$2:$E$2000&lt;&gt;"9 - Perdu")*(Potentials!$E$2:$E$2000&lt;&gt;"10 - Gele")*(Potentials!$O$2:$O$2000=$A$2))
+SUMPRODUCT((Potentials!$F$2:$F$2000=0)*(Potentials!$A$2:$A$2000=BA913)*(Potentials!$D$2:$D$2000)*(Potentials!$E$2:$E$2000&lt;&gt;"8 - Gagne")*(Potentials!$E$2:$E$2000&lt;&gt;"9 - Perdu")*(Potentials!$E$2:$E$2000&lt;&gt;"10 - Gele")*(Potentials!$O$2:$O$2000=$A$2)))</f>
      </c>
    </row>
    <row r="914" spans="1:113">
      <c r="R914" t="str">
        <f>Potentials!A912</f>
      </c>
      <c r="S914" s="1" t="str">
        <f>Potentials!M912</f>
      </c>
      <c r="T914" s="47" t="str">
        <f>IF(INDEX(Potentials!$A$1:$O$1000,MATCH(R914,Potentials!$A$1:$A$1000,0),MATCH("Origine setup",Potentials!$A$1:$O$1,0))&lt;&gt;"",0,
IF($A$2="Tous",
IF(AND($R$2=0,$S$2=0,DATE(YEAR(S914),MONTH(S914),DAY(S914))&gt;=$O$6,(DATE(YEAR(S914),MONTH(S914),DAY(S914))&lt;=$O$3),LEFT(R914,3)="PRA"),1,
IF(AND($R$2&lt;&gt;0,$S$2&lt;&gt;0,DATE(YEAR(S914),MONTH(S914),DAY(S914))&gt;=$R$2,(DATE(YEAR(S914),MONTH(S914),DAY(S914))&lt;=$S$2),LEFT(R914,3)="PRA"),1,0)),
IF(AND($R$2=0,$S$2=0,DATE(YEAR(S914),MONTH(S914),DAY(S914))&gt;=$O$6,(DATE(YEAR(S914),MONTH(S914),DAY(S914))&lt;=$O$3),INDEX(Potentials!$A$1:$O$1000,MATCH(R914,Potentials!$A$1:$A$1000,0),MATCH("Groupe",Potentials!$A$1:$O$1,0))=$A$2,LEFT(R914,3)="PRA"),1,
IF(AND($R$2&lt;&gt;0,$S$2&lt;&gt;0,DATE(YEAR(S914),MONTH(S914),DAY(S914))&gt;=$R$2,(DATE(YEAR(S914),MONTH(S914),DAY(S914))&lt;=$S$2),INDEX(Potentials!$A$1:$O$1000,MATCH(R914,Potentials!$A$1:$A$1000,0),MATCH("Groupe",Potentials!$A$1:$O$1,0))=$A$2,LEFT(R914,3)="PRA"),1,0))))</f>
      </c>
      <c r="U914" s="47" t="str">
        <f>IF(T914&lt;&gt;0,SUM($T$4:T914),0)</f>
      </c>
      <c r="V914" s="1"/>
      <c r="W914" s="17"/>
      <c r="Y914" t="str">
        <f>Projects!A912</f>
      </c>
      <c r="Z914" s="1" t="str">
        <f>Projects!I912</f>
      </c>
      <c r="AA914" s="47" t="str">
        <f>IF($A$2="Tous",
IF(AND($Y$2=0,$Z$2=0,DATE(YEAR(Z914),MONTH(Z914),DAY(Z914))&gt;=$O$6,(DATE(YEAR(Z914),MONTH(Z914),DAY(Z914))&lt;=$O$3)),1,
IF(AND($Y$2&lt;&gt;0,$Z$2&lt;&gt;0,DATE(YEAR(Z914),MONTH(Z914),DAY(Z914))&gt;=$Y$2,(DATE(YEAR(Z914),MONTH(Z914),DAY(Z914))&lt;=$Z$2)),1,0)),
IF(AND($Y$2=0,$Z$2=0,DATE(YEAR(Z914),MONTH(Z914),DAY(Z914))&gt;=$O$6,(DATE(YEAR(Z914),MONTH(Z914),DAY(Z914))&lt;=$O$3),INDEX(Projects!$A$1:$O$1000,MATCH(Y914,Projects!$A$1:$A$1000,0),MATCH("Groupe",Projects!$A$1:$O$1,0))=$A$2),1,
IF(AND($Y$2&lt;&gt;0,$Z$2&lt;&gt;0,DATE(YEAR(Z914),MONTH(Z914),DAY(Z914))&gt;=$Y$2,(DATE(YEAR(Z914),MONTH(Z914),DAY(Z914))&lt;=$Z$2),INDEX(Projects!$A$1:$O$1000,MATCH(Y914,Projects!$A$1:$A$1000,0),MATCH("Groupe",Projects!$A$1:$O$1,0))=$A$2),1,0)))</f>
      </c>
      <c r="AB914" s="47" t="str">
        <f>IF(AA914&lt;&gt;0,SUM($AA$4:AA914),0)</f>
      </c>
      <c r="AC914" s="1"/>
      <c r="AD914" s="17"/>
      <c r="AF914" t="str">
        <f>Projects!A912</f>
      </c>
      <c r="AG914" s="1" t="str">
        <f>Projects!D912</f>
      </c>
      <c r="AH914" s="47" t="str">
        <f>IF($A$2="Tous",
IF(AND($AF$2=0,$AG$2=0,DATE(YEAR(AG914),MONTH(AG914),DAY(AG914))&gt;=$O$6,(DATE(YEAR(AG914),MONTH(AG914),DAY(AG914))&lt;=$O$3)),1,
IF(AND($AF$2&lt;&gt;0,$AG$2&lt;&gt;0,DATE(YEAR(AG914),MONTH(AG914),DAY(AG914))&gt;=$AF$2,(DATE(YEAR(AG914),MONTH(AG914),DAY(AG914))&lt;=$AG$2)),1,0)),
IF(AND($AF$2=0,$AG$2=0,DATE(YEAR(AG914),MONTH(AG914),DAY(AG914))&gt;=$O$6,(DATE(YEAR(AG914),MONTH(AG914),DAY(AG914))&lt;=$O$3),INDEX(Projects!$A$1:$O$1000,MATCH(AF914,Projects!$A$1:$A$1000,0),MATCH("Groupe",Projects!$A$1:$O$1,0))=$A$2),1,
IF(AND($AF$2&lt;&gt;0,$AG$2&lt;&gt;0,DATE(YEAR(AG914),MONTH(AG914),DAY(AG914))&gt;=$AF$2,(DATE(YEAR(AG914),MONTH(AG914),DAY(AG914))&lt;=$AG$2),INDEX(Projects!$A$1:$O$1000,MATCH(AF914,Projects!$A$1:$A$1000,0),MATCH("Groupe",Projects!$A$1:$O$1,0))=$A$2),1,0)))</f>
      </c>
      <c r="AI914" s="47" t="str">
        <f>IF(AH914&lt;&gt;0,SUM($AH$4:AH914),0)</f>
      </c>
      <c r="AJ914" s="1"/>
      <c r="AK914" s="17"/>
      <c r="AM914" t="str">
        <f>Potentials!A912</f>
      </c>
      <c r="AN914" s="1" t="str">
        <f>Potentials!L912</f>
      </c>
      <c r="AO914" s="47" t="str">
        <f>IF(INDEX(Potentials!$A$1:$O$1000,MATCH(R914,Potentials!$A$1:$A$1000,0),MATCH("Origine setup",Potentials!$A$1:$O$1,0))&lt;&gt;"",0,
IF($A$2="Tous",
IF(AND($AM$2=0,$AN$2=0,DATE(YEAR(AN914),MONTH(AN914),DAY(AN914))&gt;=$O$6,(DATE(YEAR(AN914),MONTH(AN914),DAY(AN914))&lt;=$O$3),INDEX(Potentials!$A$1:$O$10000,MATCH(AM914,Potentials!$A$1:$A$1000,0),MATCH("Statut",Potentials!$A$1:$O$1,0))="9 -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IF(AND($AM$2&lt;&gt;0,$AN$2&lt;&gt;0,DATE(YEAR(AN914),MONTH(AN914),DAY(AN914))&gt;=$AM$2,(DATE(YEAR(AN914),MONTH(AN914),DAY(AN914))&lt;=$AN$2),INDEX(Potentials!$A$1:$O$10000,MATCH(AM914,Potentials!$A$1:$A$1000,0),MATCH("Statut",Potentials!$A$1:$O$1,0))="9 - Perdu"),1,0)),
IF(AND($AM$2=0,$AN$2=0,DATE(YEAR(AN914),MONTH(AN914),DAY(AN914))&gt;=$O$6,(DATE(YEAR(AN914),MONTH(AN914),DAY(AN914))&lt;=$O$3),INDEX(Potentials!$A$1:$O$1000,MATCH(AM914,Potentials!$A$1:$A$1000,0),MATCH("Groupe",Potentials!$A$1:$O$1,0))=$A$2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,MATCH(AM914,Potentials!$A$1:$A$1000,0),MATCH("Groupe",Potentials!$A$1:$O$1,0))=$A$2,INDEX(Potentials!$A$1:$O$10000,MATCH(AM914,Potentials!$A$1:$A$1000,0),MATCH("Statut",Potentials!$A$1:$O$1,0))="9 - Perdu"),1,0))))</f>
      </c>
      <c r="AP914" s="47" t="str">
        <f>IF(AO914&lt;&gt;0,SUM($AO$4:AO914),0)</f>
      </c>
      <c r="AQ914" s="1"/>
      <c r="AR914" s="17"/>
      <c r="AT914" t="str">
        <f>IF(COUNTIF($AT$4:AT913,Potentials!B912)&gt;0,"",Potentials!B912)</f>
      </c>
      <c r="AU914" s="2" t="str">
        <f t="array" ref="AU914" aca="1" ca="1">IF($A$2="Tous",SUMPRODUCT((Potentials!$F$2:$F$2000)*(Potentials!$B$2:$B$2000=AT914)*(Potentials!$E$2:$E$2000&lt;&gt;"8 - Gagne")*(Potentials!$E$2:$E$2000&lt;&gt;"9 - Perdu")*(Potentials!$E$2:$E$2000&lt;&gt;"10 - Gele"))
+SUMPRODUCT((Potentials!$F$2:$F$2000=0)*(Potentials!$B$2:$B$2000=AT914)*(Potentials!$D$2:$D$2000)*(Potentials!$E$2:$E$2000&lt;&gt;"8 - Gagne")*(Potentials!$E$2:$E$2000&lt;&gt;"9 - Perdu")*(Potentials!$E$2:$E$2000&lt;&gt;"10 - Gele")),
SUMPRODUCT((Potentials!$F$2:$F$2000)*(Potentials!$B$2:$B$2000=AT914)*(Potentials!$E$2:$E$2000&lt;&gt;"8 - Gagne")*(Potentials!$E$2:$E$2000&lt;&gt;"9 - Perdu")*(Potentials!$E$2:$E$2000&lt;&gt;"10 - Gele")*(Potentials!$O$2:$O$2000=$A$2))
+SUMPRODUCT((Potentials!$F$2:$F$2000=0)*(Potentials!$B$2:$B$2000=AT914)*(Potentials!$D$2:$D$2000)*(Potentials!$E$2:$E$2000&lt;&gt;"8 - Gagne")*(Potentials!$E$2:$E$2000&lt;&gt;"9 - Perdu")*(Potentials!$E$2:$E$2000&lt;&gt;"10 - Gele")*(Potentials!$O$2:$O$2000=$A$2)))</f>
      </c>
      <c r="BA914" t="str">
        <f>Potentials!A912</f>
      </c>
      <c r="BB914" s="2" t="str">
        <f t="array" ref="BB914" aca="1" ca="1">IF($A$2="Tous",SUMPRODUCT((Potentials!$F$2:$F$2000)*(Potentials!$A$2:$A$2000=BA914)*(Potentials!$E$2:$E$2000&lt;&gt;"8 - Gagne")*(Potentials!$E$2:$E$2000&lt;&gt;"9 - Perdu")*(Potentials!$E$2:$E$2000&lt;&gt;"10 - Gele"))
+SUMPRODUCT((Potentials!$F$2:$F$2000=0)*(Potentials!$A$2:$A$2000=BA914)*(Potentials!$D$2:$D$2000)*(Potentials!$E$2:$E$2000&lt;&gt;"8 - Gagne")*(Potentials!$E$2:$E$2000&lt;&gt;"9 - Perdu")*(Potentials!$E$2:$E$2000&lt;&gt;"10 - Gele")),
SUMPRODUCT((Potentials!$F$2:$F$2000)*(Potentials!$A$2:$A$2000=BA914)*(Potentials!$E$2:$E$2000&lt;&gt;"8 - Gagne")*(Potentials!$E$2:$E$2000&lt;&gt;"9 - Perdu")*(Potentials!$E$2:$E$2000&lt;&gt;"10 - Gele")*(Potentials!$O$2:$O$2000=$A$2))
+SUMPRODUCT((Potentials!$F$2:$F$2000=0)*(Potentials!$A$2:$A$2000=BA914)*(Potentials!$D$2:$D$2000)*(Potentials!$E$2:$E$2000&lt;&gt;"8 - Gagne")*(Potentials!$E$2:$E$2000&lt;&gt;"9 - Perdu")*(Potentials!$E$2:$E$2000&lt;&gt;"10 - Gele")*(Potentials!$O$2:$O$2000=$A$2)))</f>
      </c>
    </row>
    <row r="915" spans="1:113">
      <c r="R915" t="str">
        <f>Potentials!A913</f>
      </c>
      <c r="S915" s="1" t="str">
        <f>Potentials!M913</f>
      </c>
      <c r="T915" s="47" t="str">
        <f>IF(INDEX(Potentials!$A$1:$O$1000,MATCH(R915,Potentials!$A$1:$A$1000,0),MATCH("Origine setup",Potentials!$A$1:$O$1,0))&lt;&gt;"",0,
IF($A$2="Tous",
IF(AND($R$2=0,$S$2=0,DATE(YEAR(S915),MONTH(S915),DAY(S915))&gt;=$O$6,(DATE(YEAR(S915),MONTH(S915),DAY(S915))&lt;=$O$3),LEFT(R915,3)="PRA"),1,
IF(AND($R$2&lt;&gt;0,$S$2&lt;&gt;0,DATE(YEAR(S915),MONTH(S915),DAY(S915))&gt;=$R$2,(DATE(YEAR(S915),MONTH(S915),DAY(S915))&lt;=$S$2),LEFT(R915,3)="PRA"),1,0)),
IF(AND($R$2=0,$S$2=0,DATE(YEAR(S915),MONTH(S915),DAY(S915))&gt;=$O$6,(DATE(YEAR(S915),MONTH(S915),DAY(S915))&lt;=$O$3),INDEX(Potentials!$A$1:$O$1000,MATCH(R915,Potentials!$A$1:$A$1000,0),MATCH("Groupe",Potentials!$A$1:$O$1,0))=$A$2,LEFT(R915,3)="PRA"),1,
IF(AND($R$2&lt;&gt;0,$S$2&lt;&gt;0,DATE(YEAR(S915),MONTH(S915),DAY(S915))&gt;=$R$2,(DATE(YEAR(S915),MONTH(S915),DAY(S915))&lt;=$S$2),INDEX(Potentials!$A$1:$O$1000,MATCH(R915,Potentials!$A$1:$A$1000,0),MATCH("Groupe",Potentials!$A$1:$O$1,0))=$A$2,LEFT(R915,3)="PRA"),1,0))))</f>
      </c>
      <c r="U915" s="47" t="str">
        <f>IF(T915&lt;&gt;0,SUM($T$4:T915),0)</f>
      </c>
      <c r="V915" s="1"/>
      <c r="W915" s="17"/>
      <c r="Y915" t="str">
        <f>Projects!A913</f>
      </c>
      <c r="Z915" s="1" t="str">
        <f>Projects!I913</f>
      </c>
      <c r="AA915" s="47" t="str">
        <f>IF($A$2="Tous",
IF(AND($Y$2=0,$Z$2=0,DATE(YEAR(Z915),MONTH(Z915),DAY(Z915))&gt;=$O$6,(DATE(YEAR(Z915),MONTH(Z915),DAY(Z915))&lt;=$O$3)),1,
IF(AND($Y$2&lt;&gt;0,$Z$2&lt;&gt;0,DATE(YEAR(Z915),MONTH(Z915),DAY(Z915))&gt;=$Y$2,(DATE(YEAR(Z915),MONTH(Z915),DAY(Z915))&lt;=$Z$2)),1,0)),
IF(AND($Y$2=0,$Z$2=0,DATE(YEAR(Z915),MONTH(Z915),DAY(Z915))&gt;=$O$6,(DATE(YEAR(Z915),MONTH(Z915),DAY(Z915))&lt;=$O$3),INDEX(Projects!$A$1:$O$1000,MATCH(Y915,Projects!$A$1:$A$1000,0),MATCH("Groupe",Projects!$A$1:$O$1,0))=$A$2),1,
IF(AND($Y$2&lt;&gt;0,$Z$2&lt;&gt;0,DATE(YEAR(Z915),MONTH(Z915),DAY(Z915))&gt;=$Y$2,(DATE(YEAR(Z915),MONTH(Z915),DAY(Z915))&lt;=$Z$2),INDEX(Projects!$A$1:$O$1000,MATCH(Y915,Projects!$A$1:$A$1000,0),MATCH("Groupe",Projects!$A$1:$O$1,0))=$A$2),1,0)))</f>
      </c>
      <c r="AB915" s="47" t="str">
        <f>IF(AA915&lt;&gt;0,SUM($AA$4:AA915),0)</f>
      </c>
      <c r="AC915" s="1"/>
      <c r="AD915" s="17"/>
      <c r="AF915" t="str">
        <f>Projects!A913</f>
      </c>
      <c r="AG915" s="1" t="str">
        <f>Projects!D913</f>
      </c>
      <c r="AH915" s="47" t="str">
        <f>IF($A$2="Tous",
IF(AND($AF$2=0,$AG$2=0,DATE(YEAR(AG915),MONTH(AG915),DAY(AG915))&gt;=$O$6,(DATE(YEAR(AG915),MONTH(AG915),DAY(AG915))&lt;=$O$3)),1,
IF(AND($AF$2&lt;&gt;0,$AG$2&lt;&gt;0,DATE(YEAR(AG915),MONTH(AG915),DAY(AG915))&gt;=$AF$2,(DATE(YEAR(AG915),MONTH(AG915),DAY(AG915))&lt;=$AG$2)),1,0)),
IF(AND($AF$2=0,$AG$2=0,DATE(YEAR(AG915),MONTH(AG915),DAY(AG915))&gt;=$O$6,(DATE(YEAR(AG915),MONTH(AG915),DAY(AG915))&lt;=$O$3),INDEX(Projects!$A$1:$O$1000,MATCH(AF915,Projects!$A$1:$A$1000,0),MATCH("Groupe",Projects!$A$1:$O$1,0))=$A$2),1,
IF(AND($AF$2&lt;&gt;0,$AG$2&lt;&gt;0,DATE(YEAR(AG915),MONTH(AG915),DAY(AG915))&gt;=$AF$2,(DATE(YEAR(AG915),MONTH(AG915),DAY(AG915))&lt;=$AG$2),INDEX(Projects!$A$1:$O$1000,MATCH(AF915,Projects!$A$1:$A$1000,0),MATCH("Groupe",Projects!$A$1:$O$1,0))=$A$2),1,0)))</f>
      </c>
      <c r="AI915" s="47" t="str">
        <f>IF(AH915&lt;&gt;0,SUM($AH$4:AH915),0)</f>
      </c>
      <c r="AJ915" s="1"/>
      <c r="AK915" s="17"/>
      <c r="AM915" t="str">
        <f>Potentials!A913</f>
      </c>
      <c r="AN915" s="1" t="str">
        <f>Potentials!L913</f>
      </c>
      <c r="AO915" s="47" t="str">
        <f>IF(INDEX(Potentials!$A$1:$O$1000,MATCH(R915,Potentials!$A$1:$A$1000,0),MATCH("Origine setup",Potentials!$A$1:$O$1,0))&lt;&gt;"",0,
IF($A$2="Tous",
IF(AND($AM$2=0,$AN$2=0,DATE(YEAR(AN915),MONTH(AN915),DAY(AN915))&gt;=$O$6,(DATE(YEAR(AN915),MONTH(AN915),DAY(AN915))&lt;=$O$3),INDEX(Potentials!$A$1:$O$10000,MATCH(AM915,Potentials!$A$1:$A$1000,0),MATCH("Statut",Potentials!$A$1:$O$1,0))="9 -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IF(AND($AM$2&lt;&gt;0,$AN$2&lt;&gt;0,DATE(YEAR(AN915),MONTH(AN915),DAY(AN915))&gt;=$AM$2,(DATE(YEAR(AN915),MONTH(AN915),DAY(AN915))&lt;=$AN$2),INDEX(Potentials!$A$1:$O$10000,MATCH(AM915,Potentials!$A$1:$A$1000,0),MATCH("Statut",Potentials!$A$1:$O$1,0))="9 - Perdu"),1,0)),
IF(AND($AM$2=0,$AN$2=0,DATE(YEAR(AN915),MONTH(AN915),DAY(AN915))&gt;=$O$6,(DATE(YEAR(AN915),MONTH(AN915),DAY(AN915))&lt;=$O$3),INDEX(Potentials!$A$1:$O$1000,MATCH(AM915,Potentials!$A$1:$A$1000,0),MATCH("Groupe",Potentials!$A$1:$O$1,0))=$A$2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,MATCH(AM915,Potentials!$A$1:$A$1000,0),MATCH("Groupe",Potentials!$A$1:$O$1,0))=$A$2,INDEX(Potentials!$A$1:$O$10000,MATCH(AM915,Potentials!$A$1:$A$1000,0),MATCH("Statut",Potentials!$A$1:$O$1,0))="9 - Perdu"),1,0))))</f>
      </c>
      <c r="AP915" s="47" t="str">
        <f>IF(AO915&lt;&gt;0,SUM($AO$4:AO915),0)</f>
      </c>
      <c r="AQ915" s="1"/>
      <c r="AR915" s="17"/>
      <c r="AT915" t="str">
        <f>IF(COUNTIF($AT$4:AT914,Potentials!B913)&gt;0,"",Potentials!B913)</f>
      </c>
      <c r="AU915" s="2" t="str">
        <f t="array" ref="AU915" aca="1" ca="1">IF($A$2="Tous",SUMPRODUCT((Potentials!$F$2:$F$2000)*(Potentials!$B$2:$B$2000=AT915)*(Potentials!$E$2:$E$2000&lt;&gt;"8 - Gagne")*(Potentials!$E$2:$E$2000&lt;&gt;"9 - Perdu")*(Potentials!$E$2:$E$2000&lt;&gt;"10 - Gele"))
+SUMPRODUCT((Potentials!$F$2:$F$2000=0)*(Potentials!$B$2:$B$2000=AT915)*(Potentials!$D$2:$D$2000)*(Potentials!$E$2:$E$2000&lt;&gt;"8 - Gagne")*(Potentials!$E$2:$E$2000&lt;&gt;"9 - Perdu")*(Potentials!$E$2:$E$2000&lt;&gt;"10 - Gele")),
SUMPRODUCT((Potentials!$F$2:$F$2000)*(Potentials!$B$2:$B$2000=AT915)*(Potentials!$E$2:$E$2000&lt;&gt;"8 - Gagne")*(Potentials!$E$2:$E$2000&lt;&gt;"9 - Perdu")*(Potentials!$E$2:$E$2000&lt;&gt;"10 - Gele")*(Potentials!$O$2:$O$2000=$A$2))
+SUMPRODUCT((Potentials!$F$2:$F$2000=0)*(Potentials!$B$2:$B$2000=AT915)*(Potentials!$D$2:$D$2000)*(Potentials!$E$2:$E$2000&lt;&gt;"8 - Gagne")*(Potentials!$E$2:$E$2000&lt;&gt;"9 - Perdu")*(Potentials!$E$2:$E$2000&lt;&gt;"10 - Gele")*(Potentials!$O$2:$O$2000=$A$2)))</f>
      </c>
      <c r="BA915" t="str">
        <f>Potentials!A913</f>
      </c>
      <c r="BB915" s="2" t="str">
        <f t="array" ref="BB915" aca="1" ca="1">IF($A$2="Tous",SUMPRODUCT((Potentials!$F$2:$F$2000)*(Potentials!$A$2:$A$2000=BA915)*(Potentials!$E$2:$E$2000&lt;&gt;"8 - Gagne")*(Potentials!$E$2:$E$2000&lt;&gt;"9 - Perdu")*(Potentials!$E$2:$E$2000&lt;&gt;"10 - Gele"))
+SUMPRODUCT((Potentials!$F$2:$F$2000=0)*(Potentials!$A$2:$A$2000=BA915)*(Potentials!$D$2:$D$2000)*(Potentials!$E$2:$E$2000&lt;&gt;"8 - Gagne")*(Potentials!$E$2:$E$2000&lt;&gt;"9 - Perdu")*(Potentials!$E$2:$E$2000&lt;&gt;"10 - Gele")),
SUMPRODUCT((Potentials!$F$2:$F$2000)*(Potentials!$A$2:$A$2000=BA915)*(Potentials!$E$2:$E$2000&lt;&gt;"8 - Gagne")*(Potentials!$E$2:$E$2000&lt;&gt;"9 - Perdu")*(Potentials!$E$2:$E$2000&lt;&gt;"10 - Gele")*(Potentials!$O$2:$O$2000=$A$2))
+SUMPRODUCT((Potentials!$F$2:$F$2000=0)*(Potentials!$A$2:$A$2000=BA915)*(Potentials!$D$2:$D$2000)*(Potentials!$E$2:$E$2000&lt;&gt;"8 - Gagne")*(Potentials!$E$2:$E$2000&lt;&gt;"9 - Perdu")*(Potentials!$E$2:$E$2000&lt;&gt;"10 - Gele")*(Potentials!$O$2:$O$2000=$A$2)))</f>
      </c>
    </row>
    <row r="916" spans="1:113">
      <c r="R916" t="str">
        <f>Potentials!A914</f>
      </c>
      <c r="S916" s="1" t="str">
        <f>Potentials!M914</f>
      </c>
      <c r="T916" s="47" t="str">
        <f>IF(INDEX(Potentials!$A$1:$O$1000,MATCH(R916,Potentials!$A$1:$A$1000,0),MATCH("Origine setup",Potentials!$A$1:$O$1,0))&lt;&gt;"",0,
IF($A$2="Tous",
IF(AND($R$2=0,$S$2=0,DATE(YEAR(S916),MONTH(S916),DAY(S916))&gt;=$O$6,(DATE(YEAR(S916),MONTH(S916),DAY(S916))&lt;=$O$3),LEFT(R916,3)="PRA"),1,
IF(AND($R$2&lt;&gt;0,$S$2&lt;&gt;0,DATE(YEAR(S916),MONTH(S916),DAY(S916))&gt;=$R$2,(DATE(YEAR(S916),MONTH(S916),DAY(S916))&lt;=$S$2),LEFT(R916,3)="PRA"),1,0)),
IF(AND($R$2=0,$S$2=0,DATE(YEAR(S916),MONTH(S916),DAY(S916))&gt;=$O$6,(DATE(YEAR(S916),MONTH(S916),DAY(S916))&lt;=$O$3),INDEX(Potentials!$A$1:$O$1000,MATCH(R916,Potentials!$A$1:$A$1000,0),MATCH("Groupe",Potentials!$A$1:$O$1,0))=$A$2,LEFT(R916,3)="PRA"),1,
IF(AND($R$2&lt;&gt;0,$S$2&lt;&gt;0,DATE(YEAR(S916),MONTH(S916),DAY(S916))&gt;=$R$2,(DATE(YEAR(S916),MONTH(S916),DAY(S916))&lt;=$S$2),INDEX(Potentials!$A$1:$O$1000,MATCH(R916,Potentials!$A$1:$A$1000,0),MATCH("Groupe",Potentials!$A$1:$O$1,0))=$A$2,LEFT(R916,3)="PRA"),1,0))))</f>
      </c>
      <c r="U916" s="47" t="str">
        <f>IF(T916&lt;&gt;0,SUM($T$4:T916),0)</f>
      </c>
      <c r="V916" s="1"/>
      <c r="W916" s="17"/>
      <c r="Y916" t="str">
        <f>Projects!A914</f>
      </c>
      <c r="Z916" s="1" t="str">
        <f>Projects!I914</f>
      </c>
      <c r="AA916" s="47" t="str">
        <f>IF($A$2="Tous",
IF(AND($Y$2=0,$Z$2=0,DATE(YEAR(Z916),MONTH(Z916),DAY(Z916))&gt;=$O$6,(DATE(YEAR(Z916),MONTH(Z916),DAY(Z916))&lt;=$O$3)),1,
IF(AND($Y$2&lt;&gt;0,$Z$2&lt;&gt;0,DATE(YEAR(Z916),MONTH(Z916),DAY(Z916))&gt;=$Y$2,(DATE(YEAR(Z916),MONTH(Z916),DAY(Z916))&lt;=$Z$2)),1,0)),
IF(AND($Y$2=0,$Z$2=0,DATE(YEAR(Z916),MONTH(Z916),DAY(Z916))&gt;=$O$6,(DATE(YEAR(Z916),MONTH(Z916),DAY(Z916))&lt;=$O$3),INDEX(Projects!$A$1:$O$1000,MATCH(Y916,Projects!$A$1:$A$1000,0),MATCH("Groupe",Projects!$A$1:$O$1,0))=$A$2),1,
IF(AND($Y$2&lt;&gt;0,$Z$2&lt;&gt;0,DATE(YEAR(Z916),MONTH(Z916),DAY(Z916))&gt;=$Y$2,(DATE(YEAR(Z916),MONTH(Z916),DAY(Z916))&lt;=$Z$2),INDEX(Projects!$A$1:$O$1000,MATCH(Y916,Projects!$A$1:$A$1000,0),MATCH("Groupe",Projects!$A$1:$O$1,0))=$A$2),1,0)))</f>
      </c>
      <c r="AB916" s="47" t="str">
        <f>IF(AA916&lt;&gt;0,SUM($AA$4:AA916),0)</f>
      </c>
      <c r="AC916" s="1"/>
      <c r="AD916" s="17"/>
      <c r="AF916" t="str">
        <f>Projects!A914</f>
      </c>
      <c r="AG916" s="1" t="str">
        <f>Projects!D914</f>
      </c>
      <c r="AH916" s="47" t="str">
        <f>IF($A$2="Tous",
IF(AND($AF$2=0,$AG$2=0,DATE(YEAR(AG916),MONTH(AG916),DAY(AG916))&gt;=$O$6,(DATE(YEAR(AG916),MONTH(AG916),DAY(AG916))&lt;=$O$3)),1,
IF(AND($AF$2&lt;&gt;0,$AG$2&lt;&gt;0,DATE(YEAR(AG916),MONTH(AG916),DAY(AG916))&gt;=$AF$2,(DATE(YEAR(AG916),MONTH(AG916),DAY(AG916))&lt;=$AG$2)),1,0)),
IF(AND($AF$2=0,$AG$2=0,DATE(YEAR(AG916),MONTH(AG916),DAY(AG916))&gt;=$O$6,(DATE(YEAR(AG916),MONTH(AG916),DAY(AG916))&lt;=$O$3),INDEX(Projects!$A$1:$O$1000,MATCH(AF916,Projects!$A$1:$A$1000,0),MATCH("Groupe",Projects!$A$1:$O$1,0))=$A$2),1,
IF(AND($AF$2&lt;&gt;0,$AG$2&lt;&gt;0,DATE(YEAR(AG916),MONTH(AG916),DAY(AG916))&gt;=$AF$2,(DATE(YEAR(AG916),MONTH(AG916),DAY(AG916))&lt;=$AG$2),INDEX(Projects!$A$1:$O$1000,MATCH(AF916,Projects!$A$1:$A$1000,0),MATCH("Groupe",Projects!$A$1:$O$1,0))=$A$2),1,0)))</f>
      </c>
      <c r="AI916" s="47" t="str">
        <f>IF(AH916&lt;&gt;0,SUM($AH$4:AH916),0)</f>
      </c>
      <c r="AJ916" s="1"/>
      <c r="AK916" s="17"/>
      <c r="AM916" t="str">
        <f>Potentials!A914</f>
      </c>
      <c r="AN916" s="1" t="str">
        <f>Potentials!L914</f>
      </c>
      <c r="AO916" s="47" t="str">
        <f>IF(INDEX(Potentials!$A$1:$O$1000,MATCH(R916,Potentials!$A$1:$A$1000,0),MATCH("Origine setup",Potentials!$A$1:$O$1,0))&lt;&gt;"",0,
IF($A$2="Tous",
IF(AND($AM$2=0,$AN$2=0,DATE(YEAR(AN916),MONTH(AN916),DAY(AN916))&gt;=$O$6,(DATE(YEAR(AN916),MONTH(AN916),DAY(AN916))&lt;=$O$3),INDEX(Potentials!$A$1:$O$10000,MATCH(AM916,Potentials!$A$1:$A$1000,0),MATCH("Statut",Potentials!$A$1:$O$1,0))="9 -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IF(AND($AM$2&lt;&gt;0,$AN$2&lt;&gt;0,DATE(YEAR(AN916),MONTH(AN916),DAY(AN916))&gt;=$AM$2,(DATE(YEAR(AN916),MONTH(AN916),DAY(AN916))&lt;=$AN$2),INDEX(Potentials!$A$1:$O$10000,MATCH(AM916,Potentials!$A$1:$A$1000,0),MATCH("Statut",Potentials!$A$1:$O$1,0))="9 - Perdu"),1,0)),
IF(AND($AM$2=0,$AN$2=0,DATE(YEAR(AN916),MONTH(AN916),DAY(AN916))&gt;=$O$6,(DATE(YEAR(AN916),MONTH(AN916),DAY(AN916))&lt;=$O$3),INDEX(Potentials!$A$1:$O$1000,MATCH(AM916,Potentials!$A$1:$A$1000,0),MATCH("Groupe",Potentials!$A$1:$O$1,0))=$A$2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,MATCH(AM916,Potentials!$A$1:$A$1000,0),MATCH("Groupe",Potentials!$A$1:$O$1,0))=$A$2,INDEX(Potentials!$A$1:$O$10000,MATCH(AM916,Potentials!$A$1:$A$1000,0),MATCH("Statut",Potentials!$A$1:$O$1,0))="9 - Perdu"),1,0))))</f>
      </c>
      <c r="AP916" s="47" t="str">
        <f>IF(AO916&lt;&gt;0,SUM($AO$4:AO916),0)</f>
      </c>
      <c r="AQ916" s="1"/>
      <c r="AR916" s="17"/>
      <c r="AT916" t="str">
        <f>IF(COUNTIF($AT$4:AT915,Potentials!B914)&gt;0,"",Potentials!B914)</f>
      </c>
      <c r="AU916" s="2" t="str">
        <f t="array" ref="AU916" aca="1" ca="1">IF($A$2="Tous",SUMPRODUCT((Potentials!$F$2:$F$2000)*(Potentials!$B$2:$B$2000=AT916)*(Potentials!$E$2:$E$2000&lt;&gt;"8 - Gagne")*(Potentials!$E$2:$E$2000&lt;&gt;"9 - Perdu")*(Potentials!$E$2:$E$2000&lt;&gt;"10 - Gele"))
+SUMPRODUCT((Potentials!$F$2:$F$2000=0)*(Potentials!$B$2:$B$2000=AT916)*(Potentials!$D$2:$D$2000)*(Potentials!$E$2:$E$2000&lt;&gt;"8 - Gagne")*(Potentials!$E$2:$E$2000&lt;&gt;"9 - Perdu")*(Potentials!$E$2:$E$2000&lt;&gt;"10 - Gele")),
SUMPRODUCT((Potentials!$F$2:$F$2000)*(Potentials!$B$2:$B$2000=AT916)*(Potentials!$E$2:$E$2000&lt;&gt;"8 - Gagne")*(Potentials!$E$2:$E$2000&lt;&gt;"9 - Perdu")*(Potentials!$E$2:$E$2000&lt;&gt;"10 - Gele")*(Potentials!$O$2:$O$2000=$A$2))
+SUMPRODUCT((Potentials!$F$2:$F$2000=0)*(Potentials!$B$2:$B$2000=AT916)*(Potentials!$D$2:$D$2000)*(Potentials!$E$2:$E$2000&lt;&gt;"8 - Gagne")*(Potentials!$E$2:$E$2000&lt;&gt;"9 - Perdu")*(Potentials!$E$2:$E$2000&lt;&gt;"10 - Gele")*(Potentials!$O$2:$O$2000=$A$2)))</f>
      </c>
      <c r="BA916" t="str">
        <f>Potentials!A914</f>
      </c>
      <c r="BB916" s="2" t="str">
        <f t="array" ref="BB916" aca="1" ca="1">IF($A$2="Tous",SUMPRODUCT((Potentials!$F$2:$F$2000)*(Potentials!$A$2:$A$2000=BA916)*(Potentials!$E$2:$E$2000&lt;&gt;"8 - Gagne")*(Potentials!$E$2:$E$2000&lt;&gt;"9 - Perdu")*(Potentials!$E$2:$E$2000&lt;&gt;"10 - Gele"))
+SUMPRODUCT((Potentials!$F$2:$F$2000=0)*(Potentials!$A$2:$A$2000=BA916)*(Potentials!$D$2:$D$2000)*(Potentials!$E$2:$E$2000&lt;&gt;"8 - Gagne")*(Potentials!$E$2:$E$2000&lt;&gt;"9 - Perdu")*(Potentials!$E$2:$E$2000&lt;&gt;"10 - Gele")),
SUMPRODUCT((Potentials!$F$2:$F$2000)*(Potentials!$A$2:$A$2000=BA916)*(Potentials!$E$2:$E$2000&lt;&gt;"8 - Gagne")*(Potentials!$E$2:$E$2000&lt;&gt;"9 - Perdu")*(Potentials!$E$2:$E$2000&lt;&gt;"10 - Gele")*(Potentials!$O$2:$O$2000=$A$2))
+SUMPRODUCT((Potentials!$F$2:$F$2000=0)*(Potentials!$A$2:$A$2000=BA916)*(Potentials!$D$2:$D$2000)*(Potentials!$E$2:$E$2000&lt;&gt;"8 - Gagne")*(Potentials!$E$2:$E$2000&lt;&gt;"9 - Perdu")*(Potentials!$E$2:$E$2000&lt;&gt;"10 - Gele")*(Potentials!$O$2:$O$2000=$A$2)))</f>
      </c>
    </row>
    <row r="917" spans="1:113">
      <c r="R917" t="str">
        <f>Potentials!A915</f>
      </c>
      <c r="S917" s="1" t="str">
        <f>Potentials!M915</f>
      </c>
      <c r="T917" s="47" t="str">
        <f>IF(INDEX(Potentials!$A$1:$O$1000,MATCH(R917,Potentials!$A$1:$A$1000,0),MATCH("Origine setup",Potentials!$A$1:$O$1,0))&lt;&gt;"",0,
IF($A$2="Tous",
IF(AND($R$2=0,$S$2=0,DATE(YEAR(S917),MONTH(S917),DAY(S917))&gt;=$O$6,(DATE(YEAR(S917),MONTH(S917),DAY(S917))&lt;=$O$3),LEFT(R917,3)="PRA"),1,
IF(AND($R$2&lt;&gt;0,$S$2&lt;&gt;0,DATE(YEAR(S917),MONTH(S917),DAY(S917))&gt;=$R$2,(DATE(YEAR(S917),MONTH(S917),DAY(S917))&lt;=$S$2),LEFT(R917,3)="PRA"),1,0)),
IF(AND($R$2=0,$S$2=0,DATE(YEAR(S917),MONTH(S917),DAY(S917))&gt;=$O$6,(DATE(YEAR(S917),MONTH(S917),DAY(S917))&lt;=$O$3),INDEX(Potentials!$A$1:$O$1000,MATCH(R917,Potentials!$A$1:$A$1000,0),MATCH("Groupe",Potentials!$A$1:$O$1,0))=$A$2,LEFT(R917,3)="PRA"),1,
IF(AND($R$2&lt;&gt;0,$S$2&lt;&gt;0,DATE(YEAR(S917),MONTH(S917),DAY(S917))&gt;=$R$2,(DATE(YEAR(S917),MONTH(S917),DAY(S917))&lt;=$S$2),INDEX(Potentials!$A$1:$O$1000,MATCH(R917,Potentials!$A$1:$A$1000,0),MATCH("Groupe",Potentials!$A$1:$O$1,0))=$A$2,LEFT(R917,3)="PRA"),1,0))))</f>
      </c>
      <c r="U917" s="47" t="str">
        <f>IF(T917&lt;&gt;0,SUM($T$4:T917),0)</f>
      </c>
      <c r="V917" s="1"/>
      <c r="W917" s="17"/>
      <c r="Y917" t="str">
        <f>Projects!A915</f>
      </c>
      <c r="Z917" s="1" t="str">
        <f>Projects!I915</f>
      </c>
      <c r="AA917" s="47" t="str">
        <f>IF($A$2="Tous",
IF(AND($Y$2=0,$Z$2=0,DATE(YEAR(Z917),MONTH(Z917),DAY(Z917))&gt;=$O$6,(DATE(YEAR(Z917),MONTH(Z917),DAY(Z917))&lt;=$O$3)),1,
IF(AND($Y$2&lt;&gt;0,$Z$2&lt;&gt;0,DATE(YEAR(Z917),MONTH(Z917),DAY(Z917))&gt;=$Y$2,(DATE(YEAR(Z917),MONTH(Z917),DAY(Z917))&lt;=$Z$2)),1,0)),
IF(AND($Y$2=0,$Z$2=0,DATE(YEAR(Z917),MONTH(Z917),DAY(Z917))&gt;=$O$6,(DATE(YEAR(Z917),MONTH(Z917),DAY(Z917))&lt;=$O$3),INDEX(Projects!$A$1:$O$1000,MATCH(Y917,Projects!$A$1:$A$1000,0),MATCH("Groupe",Projects!$A$1:$O$1,0))=$A$2),1,
IF(AND($Y$2&lt;&gt;0,$Z$2&lt;&gt;0,DATE(YEAR(Z917),MONTH(Z917),DAY(Z917))&gt;=$Y$2,(DATE(YEAR(Z917),MONTH(Z917),DAY(Z917))&lt;=$Z$2),INDEX(Projects!$A$1:$O$1000,MATCH(Y917,Projects!$A$1:$A$1000,0),MATCH("Groupe",Projects!$A$1:$O$1,0))=$A$2),1,0)))</f>
      </c>
      <c r="AB917" s="47" t="str">
        <f>IF(AA917&lt;&gt;0,SUM($AA$4:AA917),0)</f>
      </c>
      <c r="AC917" s="1"/>
      <c r="AD917" s="17"/>
      <c r="AF917" t="str">
        <f>Projects!A915</f>
      </c>
      <c r="AG917" s="1" t="str">
        <f>Projects!D915</f>
      </c>
      <c r="AH917" s="47" t="str">
        <f>IF($A$2="Tous",
IF(AND($AF$2=0,$AG$2=0,DATE(YEAR(AG917),MONTH(AG917),DAY(AG917))&gt;=$O$6,(DATE(YEAR(AG917),MONTH(AG917),DAY(AG917))&lt;=$O$3)),1,
IF(AND($AF$2&lt;&gt;0,$AG$2&lt;&gt;0,DATE(YEAR(AG917),MONTH(AG917),DAY(AG917))&gt;=$AF$2,(DATE(YEAR(AG917),MONTH(AG917),DAY(AG917))&lt;=$AG$2)),1,0)),
IF(AND($AF$2=0,$AG$2=0,DATE(YEAR(AG917),MONTH(AG917),DAY(AG917))&gt;=$O$6,(DATE(YEAR(AG917),MONTH(AG917),DAY(AG917))&lt;=$O$3),INDEX(Projects!$A$1:$O$1000,MATCH(AF917,Projects!$A$1:$A$1000,0),MATCH("Groupe",Projects!$A$1:$O$1,0))=$A$2),1,
IF(AND($AF$2&lt;&gt;0,$AG$2&lt;&gt;0,DATE(YEAR(AG917),MONTH(AG917),DAY(AG917))&gt;=$AF$2,(DATE(YEAR(AG917),MONTH(AG917),DAY(AG917))&lt;=$AG$2),INDEX(Projects!$A$1:$O$1000,MATCH(AF917,Projects!$A$1:$A$1000,0),MATCH("Groupe",Projects!$A$1:$O$1,0))=$A$2),1,0)))</f>
      </c>
      <c r="AI917" s="47" t="str">
        <f>IF(AH917&lt;&gt;0,SUM($AH$4:AH917),0)</f>
      </c>
      <c r="AJ917" s="1"/>
      <c r="AK917" s="17"/>
      <c r="AM917" t="str">
        <f>Potentials!A915</f>
      </c>
      <c r="AN917" s="1" t="str">
        <f>Potentials!L915</f>
      </c>
      <c r="AO917" s="47" t="str">
        <f>IF(INDEX(Potentials!$A$1:$O$1000,MATCH(R917,Potentials!$A$1:$A$1000,0),MATCH("Origine setup",Potentials!$A$1:$O$1,0))&lt;&gt;"",0,
IF($A$2="Tous",
IF(AND($AM$2=0,$AN$2=0,DATE(YEAR(AN917),MONTH(AN917),DAY(AN917))&gt;=$O$6,(DATE(YEAR(AN917),MONTH(AN917),DAY(AN917))&lt;=$O$3),INDEX(Potentials!$A$1:$O$10000,MATCH(AM917,Potentials!$A$1:$A$1000,0),MATCH("Statut",Potentials!$A$1:$O$1,0))="9 -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IF(AND($AM$2&lt;&gt;0,$AN$2&lt;&gt;0,DATE(YEAR(AN917),MONTH(AN917),DAY(AN917))&gt;=$AM$2,(DATE(YEAR(AN917),MONTH(AN917),DAY(AN917))&lt;=$AN$2),INDEX(Potentials!$A$1:$O$10000,MATCH(AM917,Potentials!$A$1:$A$1000,0),MATCH("Statut",Potentials!$A$1:$O$1,0))="9 - Perdu"),1,0)),
IF(AND($AM$2=0,$AN$2=0,DATE(YEAR(AN917),MONTH(AN917),DAY(AN917))&gt;=$O$6,(DATE(YEAR(AN917),MONTH(AN917),DAY(AN917))&lt;=$O$3),INDEX(Potentials!$A$1:$O$1000,MATCH(AM917,Potentials!$A$1:$A$1000,0),MATCH("Groupe",Potentials!$A$1:$O$1,0))=$A$2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,MATCH(AM917,Potentials!$A$1:$A$1000,0),MATCH("Groupe",Potentials!$A$1:$O$1,0))=$A$2,INDEX(Potentials!$A$1:$O$10000,MATCH(AM917,Potentials!$A$1:$A$1000,0),MATCH("Statut",Potentials!$A$1:$O$1,0))="9 - Perdu"),1,0))))</f>
      </c>
      <c r="AP917" s="47" t="str">
        <f>IF(AO917&lt;&gt;0,SUM($AO$4:AO917),0)</f>
      </c>
      <c r="AQ917" s="1"/>
      <c r="AR917" s="17"/>
      <c r="AT917" t="str">
        <f>IF(COUNTIF($AT$4:AT916,Potentials!B915)&gt;0,"",Potentials!B915)</f>
      </c>
      <c r="AU917" s="2" t="str">
        <f t="array" ref="AU917" aca="1" ca="1">IF($A$2="Tous",SUMPRODUCT((Potentials!$F$2:$F$2000)*(Potentials!$B$2:$B$2000=AT917)*(Potentials!$E$2:$E$2000&lt;&gt;"8 - Gagne")*(Potentials!$E$2:$E$2000&lt;&gt;"9 - Perdu")*(Potentials!$E$2:$E$2000&lt;&gt;"10 - Gele"))
+SUMPRODUCT((Potentials!$F$2:$F$2000=0)*(Potentials!$B$2:$B$2000=AT917)*(Potentials!$D$2:$D$2000)*(Potentials!$E$2:$E$2000&lt;&gt;"8 - Gagne")*(Potentials!$E$2:$E$2000&lt;&gt;"9 - Perdu")*(Potentials!$E$2:$E$2000&lt;&gt;"10 - Gele")),
SUMPRODUCT((Potentials!$F$2:$F$2000)*(Potentials!$B$2:$B$2000=AT917)*(Potentials!$E$2:$E$2000&lt;&gt;"8 - Gagne")*(Potentials!$E$2:$E$2000&lt;&gt;"9 - Perdu")*(Potentials!$E$2:$E$2000&lt;&gt;"10 - Gele")*(Potentials!$O$2:$O$2000=$A$2))
+SUMPRODUCT((Potentials!$F$2:$F$2000=0)*(Potentials!$B$2:$B$2000=AT917)*(Potentials!$D$2:$D$2000)*(Potentials!$E$2:$E$2000&lt;&gt;"8 - Gagne")*(Potentials!$E$2:$E$2000&lt;&gt;"9 - Perdu")*(Potentials!$E$2:$E$2000&lt;&gt;"10 - Gele")*(Potentials!$O$2:$O$2000=$A$2)))</f>
      </c>
      <c r="BA917" t="str">
        <f>Potentials!A915</f>
      </c>
      <c r="BB917" s="2" t="str">
        <f t="array" ref="BB917" aca="1" ca="1">IF($A$2="Tous",SUMPRODUCT((Potentials!$F$2:$F$2000)*(Potentials!$A$2:$A$2000=BA917)*(Potentials!$E$2:$E$2000&lt;&gt;"8 - Gagne")*(Potentials!$E$2:$E$2000&lt;&gt;"9 - Perdu")*(Potentials!$E$2:$E$2000&lt;&gt;"10 - Gele"))
+SUMPRODUCT((Potentials!$F$2:$F$2000=0)*(Potentials!$A$2:$A$2000=BA917)*(Potentials!$D$2:$D$2000)*(Potentials!$E$2:$E$2000&lt;&gt;"8 - Gagne")*(Potentials!$E$2:$E$2000&lt;&gt;"9 - Perdu")*(Potentials!$E$2:$E$2000&lt;&gt;"10 - Gele")),
SUMPRODUCT((Potentials!$F$2:$F$2000)*(Potentials!$A$2:$A$2000=BA917)*(Potentials!$E$2:$E$2000&lt;&gt;"8 - Gagne")*(Potentials!$E$2:$E$2000&lt;&gt;"9 - Perdu")*(Potentials!$E$2:$E$2000&lt;&gt;"10 - Gele")*(Potentials!$O$2:$O$2000=$A$2))
+SUMPRODUCT((Potentials!$F$2:$F$2000=0)*(Potentials!$A$2:$A$2000=BA917)*(Potentials!$D$2:$D$2000)*(Potentials!$E$2:$E$2000&lt;&gt;"8 - Gagne")*(Potentials!$E$2:$E$2000&lt;&gt;"9 - Perdu")*(Potentials!$E$2:$E$2000&lt;&gt;"10 - Gele")*(Potentials!$O$2:$O$2000=$A$2)))</f>
      </c>
    </row>
    <row r="918" spans="1:113">
      <c r="R918" t="str">
        <f>Potentials!A916</f>
      </c>
      <c r="S918" s="1" t="str">
        <f>Potentials!M916</f>
      </c>
      <c r="T918" s="47" t="str">
        <f>IF(INDEX(Potentials!$A$1:$O$1000,MATCH(R918,Potentials!$A$1:$A$1000,0),MATCH("Origine setup",Potentials!$A$1:$O$1,0))&lt;&gt;"",0,
IF($A$2="Tous",
IF(AND($R$2=0,$S$2=0,DATE(YEAR(S918),MONTH(S918),DAY(S918))&gt;=$O$6,(DATE(YEAR(S918),MONTH(S918),DAY(S918))&lt;=$O$3),LEFT(R918,3)="PRA"),1,
IF(AND($R$2&lt;&gt;0,$S$2&lt;&gt;0,DATE(YEAR(S918),MONTH(S918),DAY(S918))&gt;=$R$2,(DATE(YEAR(S918),MONTH(S918),DAY(S918))&lt;=$S$2),LEFT(R918,3)="PRA"),1,0)),
IF(AND($R$2=0,$S$2=0,DATE(YEAR(S918),MONTH(S918),DAY(S918))&gt;=$O$6,(DATE(YEAR(S918),MONTH(S918),DAY(S918))&lt;=$O$3),INDEX(Potentials!$A$1:$O$1000,MATCH(R918,Potentials!$A$1:$A$1000,0),MATCH("Groupe",Potentials!$A$1:$O$1,0))=$A$2,LEFT(R918,3)="PRA"),1,
IF(AND($R$2&lt;&gt;0,$S$2&lt;&gt;0,DATE(YEAR(S918),MONTH(S918),DAY(S918))&gt;=$R$2,(DATE(YEAR(S918),MONTH(S918),DAY(S918))&lt;=$S$2),INDEX(Potentials!$A$1:$O$1000,MATCH(R918,Potentials!$A$1:$A$1000,0),MATCH("Groupe",Potentials!$A$1:$O$1,0))=$A$2,LEFT(R918,3)="PRA"),1,0))))</f>
      </c>
      <c r="U918" s="47" t="str">
        <f>IF(T918&lt;&gt;0,SUM($T$4:T918),0)</f>
      </c>
      <c r="V918" s="1"/>
      <c r="W918" s="17"/>
      <c r="Y918" t="str">
        <f>Projects!A916</f>
      </c>
      <c r="Z918" s="1" t="str">
        <f>Projects!I916</f>
      </c>
      <c r="AA918" s="47" t="str">
        <f>IF($A$2="Tous",
IF(AND($Y$2=0,$Z$2=0,DATE(YEAR(Z918),MONTH(Z918),DAY(Z918))&gt;=$O$6,(DATE(YEAR(Z918),MONTH(Z918),DAY(Z918))&lt;=$O$3)),1,
IF(AND($Y$2&lt;&gt;0,$Z$2&lt;&gt;0,DATE(YEAR(Z918),MONTH(Z918),DAY(Z918))&gt;=$Y$2,(DATE(YEAR(Z918),MONTH(Z918),DAY(Z918))&lt;=$Z$2)),1,0)),
IF(AND($Y$2=0,$Z$2=0,DATE(YEAR(Z918),MONTH(Z918),DAY(Z918))&gt;=$O$6,(DATE(YEAR(Z918),MONTH(Z918),DAY(Z918))&lt;=$O$3),INDEX(Projects!$A$1:$O$1000,MATCH(Y918,Projects!$A$1:$A$1000,0),MATCH("Groupe",Projects!$A$1:$O$1,0))=$A$2),1,
IF(AND($Y$2&lt;&gt;0,$Z$2&lt;&gt;0,DATE(YEAR(Z918),MONTH(Z918),DAY(Z918))&gt;=$Y$2,(DATE(YEAR(Z918),MONTH(Z918),DAY(Z918))&lt;=$Z$2),INDEX(Projects!$A$1:$O$1000,MATCH(Y918,Projects!$A$1:$A$1000,0),MATCH("Groupe",Projects!$A$1:$O$1,0))=$A$2),1,0)))</f>
      </c>
      <c r="AB918" s="47" t="str">
        <f>IF(AA918&lt;&gt;0,SUM($AA$4:AA918),0)</f>
      </c>
      <c r="AC918" s="1"/>
      <c r="AD918" s="17"/>
      <c r="AF918" t="str">
        <f>Projects!A916</f>
      </c>
      <c r="AG918" s="1" t="str">
        <f>Projects!D916</f>
      </c>
      <c r="AH918" s="47" t="str">
        <f>IF($A$2="Tous",
IF(AND($AF$2=0,$AG$2=0,DATE(YEAR(AG918),MONTH(AG918),DAY(AG918))&gt;=$O$6,(DATE(YEAR(AG918),MONTH(AG918),DAY(AG918))&lt;=$O$3)),1,
IF(AND($AF$2&lt;&gt;0,$AG$2&lt;&gt;0,DATE(YEAR(AG918),MONTH(AG918),DAY(AG918))&gt;=$AF$2,(DATE(YEAR(AG918),MONTH(AG918),DAY(AG918))&lt;=$AG$2)),1,0)),
IF(AND($AF$2=0,$AG$2=0,DATE(YEAR(AG918),MONTH(AG918),DAY(AG918))&gt;=$O$6,(DATE(YEAR(AG918),MONTH(AG918),DAY(AG918))&lt;=$O$3),INDEX(Projects!$A$1:$O$1000,MATCH(AF918,Projects!$A$1:$A$1000,0),MATCH("Groupe",Projects!$A$1:$O$1,0))=$A$2),1,
IF(AND($AF$2&lt;&gt;0,$AG$2&lt;&gt;0,DATE(YEAR(AG918),MONTH(AG918),DAY(AG918))&gt;=$AF$2,(DATE(YEAR(AG918),MONTH(AG918),DAY(AG918))&lt;=$AG$2),INDEX(Projects!$A$1:$O$1000,MATCH(AF918,Projects!$A$1:$A$1000,0),MATCH("Groupe",Projects!$A$1:$O$1,0))=$A$2),1,0)))</f>
      </c>
      <c r="AI918" s="47" t="str">
        <f>IF(AH918&lt;&gt;0,SUM($AH$4:AH918),0)</f>
      </c>
      <c r="AJ918" s="1"/>
      <c r="AK918" s="17"/>
      <c r="AM918" t="str">
        <f>Potentials!A916</f>
      </c>
      <c r="AN918" s="1" t="str">
        <f>Potentials!L916</f>
      </c>
      <c r="AO918" s="47" t="str">
        <f>IF(INDEX(Potentials!$A$1:$O$1000,MATCH(R918,Potentials!$A$1:$A$1000,0),MATCH("Origine setup",Potentials!$A$1:$O$1,0))&lt;&gt;"",0,
IF($A$2="Tous",
IF(AND($AM$2=0,$AN$2=0,DATE(YEAR(AN918),MONTH(AN918),DAY(AN918))&gt;=$O$6,(DATE(YEAR(AN918),MONTH(AN918),DAY(AN918))&lt;=$O$3),INDEX(Potentials!$A$1:$O$10000,MATCH(AM918,Potentials!$A$1:$A$1000,0),MATCH("Statut",Potentials!$A$1:$O$1,0))="9 -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IF(AND($AM$2&lt;&gt;0,$AN$2&lt;&gt;0,DATE(YEAR(AN918),MONTH(AN918),DAY(AN918))&gt;=$AM$2,(DATE(YEAR(AN918),MONTH(AN918),DAY(AN918))&lt;=$AN$2),INDEX(Potentials!$A$1:$O$10000,MATCH(AM918,Potentials!$A$1:$A$1000,0),MATCH("Statut",Potentials!$A$1:$O$1,0))="9 - Perdu"),1,0)),
IF(AND($AM$2=0,$AN$2=0,DATE(YEAR(AN918),MONTH(AN918),DAY(AN918))&gt;=$O$6,(DATE(YEAR(AN918),MONTH(AN918),DAY(AN918))&lt;=$O$3),INDEX(Potentials!$A$1:$O$1000,MATCH(AM918,Potentials!$A$1:$A$1000,0),MATCH("Groupe",Potentials!$A$1:$O$1,0))=$A$2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,MATCH(AM918,Potentials!$A$1:$A$1000,0),MATCH("Groupe",Potentials!$A$1:$O$1,0))=$A$2,INDEX(Potentials!$A$1:$O$10000,MATCH(AM918,Potentials!$A$1:$A$1000,0),MATCH("Statut",Potentials!$A$1:$O$1,0))="9 - Perdu"),1,0))))</f>
      </c>
      <c r="AP918" s="47" t="str">
        <f>IF(AO918&lt;&gt;0,SUM($AO$4:AO918),0)</f>
      </c>
      <c r="AQ918" s="1"/>
      <c r="AR918" s="17"/>
      <c r="AT918" t="str">
        <f>IF(COUNTIF($AT$4:AT917,Potentials!B916)&gt;0,"",Potentials!B916)</f>
      </c>
      <c r="AU918" s="2" t="str">
        <f t="array" ref="AU918" aca="1" ca="1">IF($A$2="Tous",SUMPRODUCT((Potentials!$F$2:$F$2000)*(Potentials!$B$2:$B$2000=AT918)*(Potentials!$E$2:$E$2000&lt;&gt;"8 - Gagne")*(Potentials!$E$2:$E$2000&lt;&gt;"9 - Perdu")*(Potentials!$E$2:$E$2000&lt;&gt;"10 - Gele"))
+SUMPRODUCT((Potentials!$F$2:$F$2000=0)*(Potentials!$B$2:$B$2000=AT918)*(Potentials!$D$2:$D$2000)*(Potentials!$E$2:$E$2000&lt;&gt;"8 - Gagne")*(Potentials!$E$2:$E$2000&lt;&gt;"9 - Perdu")*(Potentials!$E$2:$E$2000&lt;&gt;"10 - Gele")),
SUMPRODUCT((Potentials!$F$2:$F$2000)*(Potentials!$B$2:$B$2000=AT918)*(Potentials!$E$2:$E$2000&lt;&gt;"8 - Gagne")*(Potentials!$E$2:$E$2000&lt;&gt;"9 - Perdu")*(Potentials!$E$2:$E$2000&lt;&gt;"10 - Gele")*(Potentials!$O$2:$O$2000=$A$2))
+SUMPRODUCT((Potentials!$F$2:$F$2000=0)*(Potentials!$B$2:$B$2000=AT918)*(Potentials!$D$2:$D$2000)*(Potentials!$E$2:$E$2000&lt;&gt;"8 - Gagne")*(Potentials!$E$2:$E$2000&lt;&gt;"9 - Perdu")*(Potentials!$E$2:$E$2000&lt;&gt;"10 - Gele")*(Potentials!$O$2:$O$2000=$A$2)))</f>
      </c>
      <c r="BA918" t="str">
        <f>Potentials!A916</f>
      </c>
      <c r="BB918" s="2" t="str">
        <f t="array" ref="BB918" aca="1" ca="1">IF($A$2="Tous",SUMPRODUCT((Potentials!$F$2:$F$2000)*(Potentials!$A$2:$A$2000=BA918)*(Potentials!$E$2:$E$2000&lt;&gt;"8 - Gagne")*(Potentials!$E$2:$E$2000&lt;&gt;"9 - Perdu")*(Potentials!$E$2:$E$2000&lt;&gt;"10 - Gele"))
+SUMPRODUCT((Potentials!$F$2:$F$2000=0)*(Potentials!$A$2:$A$2000=BA918)*(Potentials!$D$2:$D$2000)*(Potentials!$E$2:$E$2000&lt;&gt;"8 - Gagne")*(Potentials!$E$2:$E$2000&lt;&gt;"9 - Perdu")*(Potentials!$E$2:$E$2000&lt;&gt;"10 - Gele")),
SUMPRODUCT((Potentials!$F$2:$F$2000)*(Potentials!$A$2:$A$2000=BA918)*(Potentials!$E$2:$E$2000&lt;&gt;"8 - Gagne")*(Potentials!$E$2:$E$2000&lt;&gt;"9 - Perdu")*(Potentials!$E$2:$E$2000&lt;&gt;"10 - Gele")*(Potentials!$O$2:$O$2000=$A$2))
+SUMPRODUCT((Potentials!$F$2:$F$2000=0)*(Potentials!$A$2:$A$2000=BA918)*(Potentials!$D$2:$D$2000)*(Potentials!$E$2:$E$2000&lt;&gt;"8 - Gagne")*(Potentials!$E$2:$E$2000&lt;&gt;"9 - Perdu")*(Potentials!$E$2:$E$2000&lt;&gt;"10 - Gele")*(Potentials!$O$2:$O$2000=$A$2)))</f>
      </c>
    </row>
    <row r="919" spans="1:113">
      <c r="R919" t="str">
        <f>Potentials!A917</f>
      </c>
      <c r="S919" s="1" t="str">
        <f>Potentials!M917</f>
      </c>
      <c r="T919" s="47" t="str">
        <f>IF(INDEX(Potentials!$A$1:$O$1000,MATCH(R919,Potentials!$A$1:$A$1000,0),MATCH("Origine setup",Potentials!$A$1:$O$1,0))&lt;&gt;"",0,
IF($A$2="Tous",
IF(AND($R$2=0,$S$2=0,DATE(YEAR(S919),MONTH(S919),DAY(S919))&gt;=$O$6,(DATE(YEAR(S919),MONTH(S919),DAY(S919))&lt;=$O$3),LEFT(R919,3)="PRA"),1,
IF(AND($R$2&lt;&gt;0,$S$2&lt;&gt;0,DATE(YEAR(S919),MONTH(S919),DAY(S919))&gt;=$R$2,(DATE(YEAR(S919),MONTH(S919),DAY(S919))&lt;=$S$2),LEFT(R919,3)="PRA"),1,0)),
IF(AND($R$2=0,$S$2=0,DATE(YEAR(S919),MONTH(S919),DAY(S919))&gt;=$O$6,(DATE(YEAR(S919),MONTH(S919),DAY(S919))&lt;=$O$3),INDEX(Potentials!$A$1:$O$1000,MATCH(R919,Potentials!$A$1:$A$1000,0),MATCH("Groupe",Potentials!$A$1:$O$1,0))=$A$2,LEFT(R919,3)="PRA"),1,
IF(AND($R$2&lt;&gt;0,$S$2&lt;&gt;0,DATE(YEAR(S919),MONTH(S919),DAY(S919))&gt;=$R$2,(DATE(YEAR(S919),MONTH(S919),DAY(S919))&lt;=$S$2),INDEX(Potentials!$A$1:$O$1000,MATCH(R919,Potentials!$A$1:$A$1000,0),MATCH("Groupe",Potentials!$A$1:$O$1,0))=$A$2,LEFT(R919,3)="PRA"),1,0))))</f>
      </c>
      <c r="U919" s="47" t="str">
        <f>IF(T919&lt;&gt;0,SUM($T$4:T919),0)</f>
      </c>
      <c r="V919" s="1"/>
      <c r="W919" s="17"/>
      <c r="Y919" t="str">
        <f>Projects!A917</f>
      </c>
      <c r="Z919" s="1" t="str">
        <f>Projects!I917</f>
      </c>
      <c r="AA919" s="47" t="str">
        <f>IF($A$2="Tous",
IF(AND($Y$2=0,$Z$2=0,DATE(YEAR(Z919),MONTH(Z919),DAY(Z919))&gt;=$O$6,(DATE(YEAR(Z919),MONTH(Z919),DAY(Z919))&lt;=$O$3)),1,
IF(AND($Y$2&lt;&gt;0,$Z$2&lt;&gt;0,DATE(YEAR(Z919),MONTH(Z919),DAY(Z919))&gt;=$Y$2,(DATE(YEAR(Z919),MONTH(Z919),DAY(Z919))&lt;=$Z$2)),1,0)),
IF(AND($Y$2=0,$Z$2=0,DATE(YEAR(Z919),MONTH(Z919),DAY(Z919))&gt;=$O$6,(DATE(YEAR(Z919),MONTH(Z919),DAY(Z919))&lt;=$O$3),INDEX(Projects!$A$1:$O$1000,MATCH(Y919,Projects!$A$1:$A$1000,0),MATCH("Groupe",Projects!$A$1:$O$1,0))=$A$2),1,
IF(AND($Y$2&lt;&gt;0,$Z$2&lt;&gt;0,DATE(YEAR(Z919),MONTH(Z919),DAY(Z919))&gt;=$Y$2,(DATE(YEAR(Z919),MONTH(Z919),DAY(Z919))&lt;=$Z$2),INDEX(Projects!$A$1:$O$1000,MATCH(Y919,Projects!$A$1:$A$1000,0),MATCH("Groupe",Projects!$A$1:$O$1,0))=$A$2),1,0)))</f>
      </c>
      <c r="AB919" s="47" t="str">
        <f>IF(AA919&lt;&gt;0,SUM($AA$4:AA919),0)</f>
      </c>
      <c r="AC919" s="1"/>
      <c r="AD919" s="17"/>
      <c r="AF919" t="str">
        <f>Projects!A917</f>
      </c>
      <c r="AG919" s="1" t="str">
        <f>Projects!D917</f>
      </c>
      <c r="AH919" s="47" t="str">
        <f>IF($A$2="Tous",
IF(AND($AF$2=0,$AG$2=0,DATE(YEAR(AG919),MONTH(AG919),DAY(AG919))&gt;=$O$6,(DATE(YEAR(AG919),MONTH(AG919),DAY(AG919))&lt;=$O$3)),1,
IF(AND($AF$2&lt;&gt;0,$AG$2&lt;&gt;0,DATE(YEAR(AG919),MONTH(AG919),DAY(AG919))&gt;=$AF$2,(DATE(YEAR(AG919),MONTH(AG919),DAY(AG919))&lt;=$AG$2)),1,0)),
IF(AND($AF$2=0,$AG$2=0,DATE(YEAR(AG919),MONTH(AG919),DAY(AG919))&gt;=$O$6,(DATE(YEAR(AG919),MONTH(AG919),DAY(AG919))&lt;=$O$3),INDEX(Projects!$A$1:$O$1000,MATCH(AF919,Projects!$A$1:$A$1000,0),MATCH("Groupe",Projects!$A$1:$O$1,0))=$A$2),1,
IF(AND($AF$2&lt;&gt;0,$AG$2&lt;&gt;0,DATE(YEAR(AG919),MONTH(AG919),DAY(AG919))&gt;=$AF$2,(DATE(YEAR(AG919),MONTH(AG919),DAY(AG919))&lt;=$AG$2),INDEX(Projects!$A$1:$O$1000,MATCH(AF919,Projects!$A$1:$A$1000,0),MATCH("Groupe",Projects!$A$1:$O$1,0))=$A$2),1,0)))</f>
      </c>
      <c r="AI919" s="47" t="str">
        <f>IF(AH919&lt;&gt;0,SUM($AH$4:AH919),0)</f>
      </c>
      <c r="AJ919" s="1"/>
      <c r="AK919" s="17"/>
      <c r="AM919" t="str">
        <f>Potentials!A917</f>
      </c>
      <c r="AN919" s="1" t="str">
        <f>Potentials!L917</f>
      </c>
      <c r="AO919" s="47" t="str">
        <f>IF(INDEX(Potentials!$A$1:$O$1000,MATCH(R919,Potentials!$A$1:$A$1000,0),MATCH("Origine setup",Potentials!$A$1:$O$1,0))&lt;&gt;"",0,
IF($A$2="Tous",
IF(AND($AM$2=0,$AN$2=0,DATE(YEAR(AN919),MONTH(AN919),DAY(AN919))&gt;=$O$6,(DATE(YEAR(AN919),MONTH(AN919),DAY(AN919))&lt;=$O$3),INDEX(Potentials!$A$1:$O$10000,MATCH(AM919,Potentials!$A$1:$A$1000,0),MATCH("Statut",Potentials!$A$1:$O$1,0))="9 -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IF(AND($AM$2&lt;&gt;0,$AN$2&lt;&gt;0,DATE(YEAR(AN919),MONTH(AN919),DAY(AN919))&gt;=$AM$2,(DATE(YEAR(AN919),MONTH(AN919),DAY(AN919))&lt;=$AN$2),INDEX(Potentials!$A$1:$O$10000,MATCH(AM919,Potentials!$A$1:$A$1000,0),MATCH("Statut",Potentials!$A$1:$O$1,0))="9 - Perdu"),1,0)),
IF(AND($AM$2=0,$AN$2=0,DATE(YEAR(AN919),MONTH(AN919),DAY(AN919))&gt;=$O$6,(DATE(YEAR(AN919),MONTH(AN919),DAY(AN919))&lt;=$O$3),INDEX(Potentials!$A$1:$O$1000,MATCH(AM919,Potentials!$A$1:$A$1000,0),MATCH("Groupe",Potentials!$A$1:$O$1,0))=$A$2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,MATCH(AM919,Potentials!$A$1:$A$1000,0),MATCH("Groupe",Potentials!$A$1:$O$1,0))=$A$2,INDEX(Potentials!$A$1:$O$10000,MATCH(AM919,Potentials!$A$1:$A$1000,0),MATCH("Statut",Potentials!$A$1:$O$1,0))="9 - Perdu"),1,0))))</f>
      </c>
      <c r="AP919" s="47" t="str">
        <f>IF(AO919&lt;&gt;0,SUM($AO$4:AO919),0)</f>
      </c>
      <c r="AQ919" s="1"/>
      <c r="AR919" s="17"/>
      <c r="AT919" t="str">
        <f>IF(COUNTIF($AT$4:AT918,Potentials!B917)&gt;0,"",Potentials!B917)</f>
      </c>
      <c r="AU919" s="2" t="str">
        <f t="array" ref="AU919" aca="1" ca="1">IF($A$2="Tous",SUMPRODUCT((Potentials!$F$2:$F$2000)*(Potentials!$B$2:$B$2000=AT919)*(Potentials!$E$2:$E$2000&lt;&gt;"8 - Gagne")*(Potentials!$E$2:$E$2000&lt;&gt;"9 - Perdu")*(Potentials!$E$2:$E$2000&lt;&gt;"10 - Gele"))
+SUMPRODUCT((Potentials!$F$2:$F$2000=0)*(Potentials!$B$2:$B$2000=AT919)*(Potentials!$D$2:$D$2000)*(Potentials!$E$2:$E$2000&lt;&gt;"8 - Gagne")*(Potentials!$E$2:$E$2000&lt;&gt;"9 - Perdu")*(Potentials!$E$2:$E$2000&lt;&gt;"10 - Gele")),
SUMPRODUCT((Potentials!$F$2:$F$2000)*(Potentials!$B$2:$B$2000=AT919)*(Potentials!$E$2:$E$2000&lt;&gt;"8 - Gagne")*(Potentials!$E$2:$E$2000&lt;&gt;"9 - Perdu")*(Potentials!$E$2:$E$2000&lt;&gt;"10 - Gele")*(Potentials!$O$2:$O$2000=$A$2))
+SUMPRODUCT((Potentials!$F$2:$F$2000=0)*(Potentials!$B$2:$B$2000=AT919)*(Potentials!$D$2:$D$2000)*(Potentials!$E$2:$E$2000&lt;&gt;"8 - Gagne")*(Potentials!$E$2:$E$2000&lt;&gt;"9 - Perdu")*(Potentials!$E$2:$E$2000&lt;&gt;"10 - Gele")*(Potentials!$O$2:$O$2000=$A$2)))</f>
      </c>
      <c r="BA919" t="str">
        <f>Potentials!A917</f>
      </c>
      <c r="BB919" s="2" t="str">
        <f t="array" ref="BB919" aca="1" ca="1">IF($A$2="Tous",SUMPRODUCT((Potentials!$F$2:$F$2000)*(Potentials!$A$2:$A$2000=BA919)*(Potentials!$E$2:$E$2000&lt;&gt;"8 - Gagne")*(Potentials!$E$2:$E$2000&lt;&gt;"9 - Perdu")*(Potentials!$E$2:$E$2000&lt;&gt;"10 - Gele"))
+SUMPRODUCT((Potentials!$F$2:$F$2000=0)*(Potentials!$A$2:$A$2000=BA919)*(Potentials!$D$2:$D$2000)*(Potentials!$E$2:$E$2000&lt;&gt;"8 - Gagne")*(Potentials!$E$2:$E$2000&lt;&gt;"9 - Perdu")*(Potentials!$E$2:$E$2000&lt;&gt;"10 - Gele")),
SUMPRODUCT((Potentials!$F$2:$F$2000)*(Potentials!$A$2:$A$2000=BA919)*(Potentials!$E$2:$E$2000&lt;&gt;"8 - Gagne")*(Potentials!$E$2:$E$2000&lt;&gt;"9 - Perdu")*(Potentials!$E$2:$E$2000&lt;&gt;"10 - Gele")*(Potentials!$O$2:$O$2000=$A$2))
+SUMPRODUCT((Potentials!$F$2:$F$2000=0)*(Potentials!$A$2:$A$2000=BA919)*(Potentials!$D$2:$D$2000)*(Potentials!$E$2:$E$2000&lt;&gt;"8 - Gagne")*(Potentials!$E$2:$E$2000&lt;&gt;"9 - Perdu")*(Potentials!$E$2:$E$2000&lt;&gt;"10 - Gele")*(Potentials!$O$2:$O$2000=$A$2)))</f>
      </c>
    </row>
    <row r="920" spans="1:113">
      <c r="R920" t="str">
        <f>Potentials!A918</f>
      </c>
      <c r="S920" s="1" t="str">
        <f>Potentials!M918</f>
      </c>
      <c r="T920" s="47" t="str">
        <f>IF(INDEX(Potentials!$A$1:$O$1000,MATCH(R920,Potentials!$A$1:$A$1000,0),MATCH("Origine setup",Potentials!$A$1:$O$1,0))&lt;&gt;"",0,
IF($A$2="Tous",
IF(AND($R$2=0,$S$2=0,DATE(YEAR(S920),MONTH(S920),DAY(S920))&gt;=$O$6,(DATE(YEAR(S920),MONTH(S920),DAY(S920))&lt;=$O$3),LEFT(R920,3)="PRA"),1,
IF(AND($R$2&lt;&gt;0,$S$2&lt;&gt;0,DATE(YEAR(S920),MONTH(S920),DAY(S920))&gt;=$R$2,(DATE(YEAR(S920),MONTH(S920),DAY(S920))&lt;=$S$2),LEFT(R920,3)="PRA"),1,0)),
IF(AND($R$2=0,$S$2=0,DATE(YEAR(S920),MONTH(S920),DAY(S920))&gt;=$O$6,(DATE(YEAR(S920),MONTH(S920),DAY(S920))&lt;=$O$3),INDEX(Potentials!$A$1:$O$1000,MATCH(R920,Potentials!$A$1:$A$1000,0),MATCH("Groupe",Potentials!$A$1:$O$1,0))=$A$2,LEFT(R920,3)="PRA"),1,
IF(AND($R$2&lt;&gt;0,$S$2&lt;&gt;0,DATE(YEAR(S920),MONTH(S920),DAY(S920))&gt;=$R$2,(DATE(YEAR(S920),MONTH(S920),DAY(S920))&lt;=$S$2),INDEX(Potentials!$A$1:$O$1000,MATCH(R920,Potentials!$A$1:$A$1000,0),MATCH("Groupe",Potentials!$A$1:$O$1,0))=$A$2,LEFT(R920,3)="PRA"),1,0))))</f>
      </c>
      <c r="U920" s="47" t="str">
        <f>IF(T920&lt;&gt;0,SUM($T$4:T920),0)</f>
      </c>
      <c r="V920" s="1"/>
      <c r="W920" s="17"/>
      <c r="Y920" t="str">
        <f>Projects!A918</f>
      </c>
      <c r="Z920" s="1" t="str">
        <f>Projects!I918</f>
      </c>
      <c r="AA920" s="47" t="str">
        <f>IF($A$2="Tous",
IF(AND($Y$2=0,$Z$2=0,DATE(YEAR(Z920),MONTH(Z920),DAY(Z920))&gt;=$O$6,(DATE(YEAR(Z920),MONTH(Z920),DAY(Z920))&lt;=$O$3)),1,
IF(AND($Y$2&lt;&gt;0,$Z$2&lt;&gt;0,DATE(YEAR(Z920),MONTH(Z920),DAY(Z920))&gt;=$Y$2,(DATE(YEAR(Z920),MONTH(Z920),DAY(Z920))&lt;=$Z$2)),1,0)),
IF(AND($Y$2=0,$Z$2=0,DATE(YEAR(Z920),MONTH(Z920),DAY(Z920))&gt;=$O$6,(DATE(YEAR(Z920),MONTH(Z920),DAY(Z920))&lt;=$O$3),INDEX(Projects!$A$1:$O$1000,MATCH(Y920,Projects!$A$1:$A$1000,0),MATCH("Groupe",Projects!$A$1:$O$1,0))=$A$2),1,
IF(AND($Y$2&lt;&gt;0,$Z$2&lt;&gt;0,DATE(YEAR(Z920),MONTH(Z920),DAY(Z920))&gt;=$Y$2,(DATE(YEAR(Z920),MONTH(Z920),DAY(Z920))&lt;=$Z$2),INDEX(Projects!$A$1:$O$1000,MATCH(Y920,Projects!$A$1:$A$1000,0),MATCH("Groupe",Projects!$A$1:$O$1,0))=$A$2),1,0)))</f>
      </c>
      <c r="AB920" s="47" t="str">
        <f>IF(AA920&lt;&gt;0,SUM($AA$4:AA920),0)</f>
      </c>
      <c r="AC920" s="1"/>
      <c r="AD920" s="17"/>
      <c r="AF920" t="str">
        <f>Projects!A918</f>
      </c>
      <c r="AG920" s="1" t="str">
        <f>Projects!D918</f>
      </c>
      <c r="AH920" s="47" t="str">
        <f>IF($A$2="Tous",
IF(AND($AF$2=0,$AG$2=0,DATE(YEAR(AG920),MONTH(AG920),DAY(AG920))&gt;=$O$6,(DATE(YEAR(AG920),MONTH(AG920),DAY(AG920))&lt;=$O$3)),1,
IF(AND($AF$2&lt;&gt;0,$AG$2&lt;&gt;0,DATE(YEAR(AG920),MONTH(AG920),DAY(AG920))&gt;=$AF$2,(DATE(YEAR(AG920),MONTH(AG920),DAY(AG920))&lt;=$AG$2)),1,0)),
IF(AND($AF$2=0,$AG$2=0,DATE(YEAR(AG920),MONTH(AG920),DAY(AG920))&gt;=$O$6,(DATE(YEAR(AG920),MONTH(AG920),DAY(AG920))&lt;=$O$3),INDEX(Projects!$A$1:$O$1000,MATCH(AF920,Projects!$A$1:$A$1000,0),MATCH("Groupe",Projects!$A$1:$O$1,0))=$A$2),1,
IF(AND($AF$2&lt;&gt;0,$AG$2&lt;&gt;0,DATE(YEAR(AG920),MONTH(AG920),DAY(AG920))&gt;=$AF$2,(DATE(YEAR(AG920),MONTH(AG920),DAY(AG920))&lt;=$AG$2),INDEX(Projects!$A$1:$O$1000,MATCH(AF920,Projects!$A$1:$A$1000,0),MATCH("Groupe",Projects!$A$1:$O$1,0))=$A$2),1,0)))</f>
      </c>
      <c r="AI920" s="47" t="str">
        <f>IF(AH920&lt;&gt;0,SUM($AH$4:AH920),0)</f>
      </c>
      <c r="AJ920" s="1"/>
      <c r="AK920" s="17"/>
      <c r="AM920" t="str">
        <f>Potentials!A918</f>
      </c>
      <c r="AN920" s="1" t="str">
        <f>Potentials!L918</f>
      </c>
      <c r="AO920" s="47" t="str">
        <f>IF(INDEX(Potentials!$A$1:$O$1000,MATCH(R920,Potentials!$A$1:$A$1000,0),MATCH("Origine setup",Potentials!$A$1:$O$1,0))&lt;&gt;"",0,
IF($A$2="Tous",
IF(AND($AM$2=0,$AN$2=0,DATE(YEAR(AN920),MONTH(AN920),DAY(AN920))&gt;=$O$6,(DATE(YEAR(AN920),MONTH(AN920),DAY(AN920))&lt;=$O$3),INDEX(Potentials!$A$1:$O$10000,MATCH(AM920,Potentials!$A$1:$A$1000,0),MATCH("Statut",Potentials!$A$1:$O$1,0))="9 -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IF(AND($AM$2&lt;&gt;0,$AN$2&lt;&gt;0,DATE(YEAR(AN920),MONTH(AN920),DAY(AN920))&gt;=$AM$2,(DATE(YEAR(AN920),MONTH(AN920),DAY(AN920))&lt;=$AN$2),INDEX(Potentials!$A$1:$O$10000,MATCH(AM920,Potentials!$A$1:$A$1000,0),MATCH("Statut",Potentials!$A$1:$O$1,0))="9 - Perdu"),1,0)),
IF(AND($AM$2=0,$AN$2=0,DATE(YEAR(AN920),MONTH(AN920),DAY(AN920))&gt;=$O$6,(DATE(YEAR(AN920),MONTH(AN920),DAY(AN920))&lt;=$O$3),INDEX(Potentials!$A$1:$O$1000,MATCH(AM920,Potentials!$A$1:$A$1000,0),MATCH("Groupe",Potentials!$A$1:$O$1,0))=$A$2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,MATCH(AM920,Potentials!$A$1:$A$1000,0),MATCH("Groupe",Potentials!$A$1:$O$1,0))=$A$2,INDEX(Potentials!$A$1:$O$10000,MATCH(AM920,Potentials!$A$1:$A$1000,0),MATCH("Statut",Potentials!$A$1:$O$1,0))="9 - Perdu"),1,0))))</f>
      </c>
      <c r="AP920" s="47" t="str">
        <f>IF(AO920&lt;&gt;0,SUM($AO$4:AO920),0)</f>
      </c>
      <c r="AQ920" s="1"/>
      <c r="AR920" s="17"/>
      <c r="AT920" t="str">
        <f>IF(COUNTIF($AT$4:AT919,Potentials!B918)&gt;0,"",Potentials!B918)</f>
      </c>
      <c r="AU920" s="2" t="str">
        <f t="array" ref="AU920" aca="1" ca="1">IF($A$2="Tous",SUMPRODUCT((Potentials!$F$2:$F$2000)*(Potentials!$B$2:$B$2000=AT920)*(Potentials!$E$2:$E$2000&lt;&gt;"8 - Gagne")*(Potentials!$E$2:$E$2000&lt;&gt;"9 - Perdu")*(Potentials!$E$2:$E$2000&lt;&gt;"10 - Gele"))
+SUMPRODUCT((Potentials!$F$2:$F$2000=0)*(Potentials!$B$2:$B$2000=AT920)*(Potentials!$D$2:$D$2000)*(Potentials!$E$2:$E$2000&lt;&gt;"8 - Gagne")*(Potentials!$E$2:$E$2000&lt;&gt;"9 - Perdu")*(Potentials!$E$2:$E$2000&lt;&gt;"10 - Gele")),
SUMPRODUCT((Potentials!$F$2:$F$2000)*(Potentials!$B$2:$B$2000=AT920)*(Potentials!$E$2:$E$2000&lt;&gt;"8 - Gagne")*(Potentials!$E$2:$E$2000&lt;&gt;"9 - Perdu")*(Potentials!$E$2:$E$2000&lt;&gt;"10 - Gele")*(Potentials!$O$2:$O$2000=$A$2))
+SUMPRODUCT((Potentials!$F$2:$F$2000=0)*(Potentials!$B$2:$B$2000=AT920)*(Potentials!$D$2:$D$2000)*(Potentials!$E$2:$E$2000&lt;&gt;"8 - Gagne")*(Potentials!$E$2:$E$2000&lt;&gt;"9 - Perdu")*(Potentials!$E$2:$E$2000&lt;&gt;"10 - Gele")*(Potentials!$O$2:$O$2000=$A$2)))</f>
      </c>
      <c r="BA920" t="str">
        <f>Potentials!A918</f>
      </c>
      <c r="BB920" s="2" t="str">
        <f t="array" ref="BB920" aca="1" ca="1">IF($A$2="Tous",SUMPRODUCT((Potentials!$F$2:$F$2000)*(Potentials!$A$2:$A$2000=BA920)*(Potentials!$E$2:$E$2000&lt;&gt;"8 - Gagne")*(Potentials!$E$2:$E$2000&lt;&gt;"9 - Perdu")*(Potentials!$E$2:$E$2000&lt;&gt;"10 - Gele"))
+SUMPRODUCT((Potentials!$F$2:$F$2000=0)*(Potentials!$A$2:$A$2000=BA920)*(Potentials!$D$2:$D$2000)*(Potentials!$E$2:$E$2000&lt;&gt;"8 - Gagne")*(Potentials!$E$2:$E$2000&lt;&gt;"9 - Perdu")*(Potentials!$E$2:$E$2000&lt;&gt;"10 - Gele")),
SUMPRODUCT((Potentials!$F$2:$F$2000)*(Potentials!$A$2:$A$2000=BA920)*(Potentials!$E$2:$E$2000&lt;&gt;"8 - Gagne")*(Potentials!$E$2:$E$2000&lt;&gt;"9 - Perdu")*(Potentials!$E$2:$E$2000&lt;&gt;"10 - Gele")*(Potentials!$O$2:$O$2000=$A$2))
+SUMPRODUCT((Potentials!$F$2:$F$2000=0)*(Potentials!$A$2:$A$2000=BA920)*(Potentials!$D$2:$D$2000)*(Potentials!$E$2:$E$2000&lt;&gt;"8 - Gagne")*(Potentials!$E$2:$E$2000&lt;&gt;"9 - Perdu")*(Potentials!$E$2:$E$2000&lt;&gt;"10 - Gele")*(Potentials!$O$2:$O$2000=$A$2)))</f>
      </c>
    </row>
    <row r="921" spans="1:113">
      <c r="R921" t="str">
        <f>Potentials!A919</f>
      </c>
      <c r="S921" s="1" t="str">
        <f>Potentials!M919</f>
      </c>
      <c r="T921" s="47" t="str">
        <f>IF(INDEX(Potentials!$A$1:$O$1000,MATCH(R921,Potentials!$A$1:$A$1000,0),MATCH("Origine setup",Potentials!$A$1:$O$1,0))&lt;&gt;"",0,
IF($A$2="Tous",
IF(AND($R$2=0,$S$2=0,DATE(YEAR(S921),MONTH(S921),DAY(S921))&gt;=$O$6,(DATE(YEAR(S921),MONTH(S921),DAY(S921))&lt;=$O$3),LEFT(R921,3)="PRA"),1,
IF(AND($R$2&lt;&gt;0,$S$2&lt;&gt;0,DATE(YEAR(S921),MONTH(S921),DAY(S921))&gt;=$R$2,(DATE(YEAR(S921),MONTH(S921),DAY(S921))&lt;=$S$2),LEFT(R921,3)="PRA"),1,0)),
IF(AND($R$2=0,$S$2=0,DATE(YEAR(S921),MONTH(S921),DAY(S921))&gt;=$O$6,(DATE(YEAR(S921),MONTH(S921),DAY(S921))&lt;=$O$3),INDEX(Potentials!$A$1:$O$1000,MATCH(R921,Potentials!$A$1:$A$1000,0),MATCH("Groupe",Potentials!$A$1:$O$1,0))=$A$2,LEFT(R921,3)="PRA"),1,
IF(AND($R$2&lt;&gt;0,$S$2&lt;&gt;0,DATE(YEAR(S921),MONTH(S921),DAY(S921))&gt;=$R$2,(DATE(YEAR(S921),MONTH(S921),DAY(S921))&lt;=$S$2),INDEX(Potentials!$A$1:$O$1000,MATCH(R921,Potentials!$A$1:$A$1000,0),MATCH("Groupe",Potentials!$A$1:$O$1,0))=$A$2,LEFT(R921,3)="PRA"),1,0))))</f>
      </c>
      <c r="U921" s="47" t="str">
        <f>IF(T921&lt;&gt;0,SUM($T$4:T921),0)</f>
      </c>
      <c r="V921" s="1"/>
      <c r="W921" s="17"/>
      <c r="Y921" t="str">
        <f>Projects!A919</f>
      </c>
      <c r="Z921" s="1" t="str">
        <f>Projects!I919</f>
      </c>
      <c r="AA921" s="47" t="str">
        <f>IF($A$2="Tous",
IF(AND($Y$2=0,$Z$2=0,DATE(YEAR(Z921),MONTH(Z921),DAY(Z921))&gt;=$O$6,(DATE(YEAR(Z921),MONTH(Z921),DAY(Z921))&lt;=$O$3)),1,
IF(AND($Y$2&lt;&gt;0,$Z$2&lt;&gt;0,DATE(YEAR(Z921),MONTH(Z921),DAY(Z921))&gt;=$Y$2,(DATE(YEAR(Z921),MONTH(Z921),DAY(Z921))&lt;=$Z$2)),1,0)),
IF(AND($Y$2=0,$Z$2=0,DATE(YEAR(Z921),MONTH(Z921),DAY(Z921))&gt;=$O$6,(DATE(YEAR(Z921),MONTH(Z921),DAY(Z921))&lt;=$O$3),INDEX(Projects!$A$1:$O$1000,MATCH(Y921,Projects!$A$1:$A$1000,0),MATCH("Groupe",Projects!$A$1:$O$1,0))=$A$2),1,
IF(AND($Y$2&lt;&gt;0,$Z$2&lt;&gt;0,DATE(YEAR(Z921),MONTH(Z921),DAY(Z921))&gt;=$Y$2,(DATE(YEAR(Z921),MONTH(Z921),DAY(Z921))&lt;=$Z$2),INDEX(Projects!$A$1:$O$1000,MATCH(Y921,Projects!$A$1:$A$1000,0),MATCH("Groupe",Projects!$A$1:$O$1,0))=$A$2),1,0)))</f>
      </c>
      <c r="AB921" s="47" t="str">
        <f>IF(AA921&lt;&gt;0,SUM($AA$4:AA921),0)</f>
      </c>
      <c r="AC921" s="1"/>
      <c r="AD921" s="17"/>
      <c r="AF921" t="str">
        <f>Projects!A919</f>
      </c>
      <c r="AG921" s="1" t="str">
        <f>Projects!D919</f>
      </c>
      <c r="AH921" s="47" t="str">
        <f>IF($A$2="Tous",
IF(AND($AF$2=0,$AG$2=0,DATE(YEAR(AG921),MONTH(AG921),DAY(AG921))&gt;=$O$6,(DATE(YEAR(AG921),MONTH(AG921),DAY(AG921))&lt;=$O$3)),1,
IF(AND($AF$2&lt;&gt;0,$AG$2&lt;&gt;0,DATE(YEAR(AG921),MONTH(AG921),DAY(AG921))&gt;=$AF$2,(DATE(YEAR(AG921),MONTH(AG921),DAY(AG921))&lt;=$AG$2)),1,0)),
IF(AND($AF$2=0,$AG$2=0,DATE(YEAR(AG921),MONTH(AG921),DAY(AG921))&gt;=$O$6,(DATE(YEAR(AG921),MONTH(AG921),DAY(AG921))&lt;=$O$3),INDEX(Projects!$A$1:$O$1000,MATCH(AF921,Projects!$A$1:$A$1000,0),MATCH("Groupe",Projects!$A$1:$O$1,0))=$A$2),1,
IF(AND($AF$2&lt;&gt;0,$AG$2&lt;&gt;0,DATE(YEAR(AG921),MONTH(AG921),DAY(AG921))&gt;=$AF$2,(DATE(YEAR(AG921),MONTH(AG921),DAY(AG921))&lt;=$AG$2),INDEX(Projects!$A$1:$O$1000,MATCH(AF921,Projects!$A$1:$A$1000,0),MATCH("Groupe",Projects!$A$1:$O$1,0))=$A$2),1,0)))</f>
      </c>
      <c r="AI921" s="47" t="str">
        <f>IF(AH921&lt;&gt;0,SUM($AH$4:AH921),0)</f>
      </c>
      <c r="AJ921" s="1"/>
      <c r="AK921" s="17"/>
      <c r="AM921" t="str">
        <f>Potentials!A919</f>
      </c>
      <c r="AN921" s="1" t="str">
        <f>Potentials!L919</f>
      </c>
      <c r="AO921" s="47" t="str">
        <f>IF(INDEX(Potentials!$A$1:$O$1000,MATCH(R921,Potentials!$A$1:$A$1000,0),MATCH("Origine setup",Potentials!$A$1:$O$1,0))&lt;&gt;"",0,
IF($A$2="Tous",
IF(AND($AM$2=0,$AN$2=0,DATE(YEAR(AN921),MONTH(AN921),DAY(AN921))&gt;=$O$6,(DATE(YEAR(AN921),MONTH(AN921),DAY(AN921))&lt;=$O$3),INDEX(Potentials!$A$1:$O$10000,MATCH(AM921,Potentials!$A$1:$A$1000,0),MATCH("Statut",Potentials!$A$1:$O$1,0))="9 -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IF(AND($AM$2&lt;&gt;0,$AN$2&lt;&gt;0,DATE(YEAR(AN921),MONTH(AN921),DAY(AN921))&gt;=$AM$2,(DATE(YEAR(AN921),MONTH(AN921),DAY(AN921))&lt;=$AN$2),INDEX(Potentials!$A$1:$O$10000,MATCH(AM921,Potentials!$A$1:$A$1000,0),MATCH("Statut",Potentials!$A$1:$O$1,0))="9 - Perdu"),1,0)),
IF(AND($AM$2=0,$AN$2=0,DATE(YEAR(AN921),MONTH(AN921),DAY(AN921))&gt;=$O$6,(DATE(YEAR(AN921),MONTH(AN921),DAY(AN921))&lt;=$O$3),INDEX(Potentials!$A$1:$O$1000,MATCH(AM921,Potentials!$A$1:$A$1000,0),MATCH("Groupe",Potentials!$A$1:$O$1,0))=$A$2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,MATCH(AM921,Potentials!$A$1:$A$1000,0),MATCH("Groupe",Potentials!$A$1:$O$1,0))=$A$2,INDEX(Potentials!$A$1:$O$10000,MATCH(AM921,Potentials!$A$1:$A$1000,0),MATCH("Statut",Potentials!$A$1:$O$1,0))="9 - Perdu"),1,0))))</f>
      </c>
      <c r="AP921" s="47" t="str">
        <f>IF(AO921&lt;&gt;0,SUM($AO$4:AO921),0)</f>
      </c>
      <c r="AQ921" s="1"/>
      <c r="AR921" s="17"/>
      <c r="AT921" t="str">
        <f>IF(COUNTIF($AT$4:AT920,Potentials!B919)&gt;0,"",Potentials!B919)</f>
      </c>
      <c r="AU921" s="2" t="str">
        <f t="array" ref="AU921" aca="1" ca="1">IF($A$2="Tous",SUMPRODUCT((Potentials!$F$2:$F$2000)*(Potentials!$B$2:$B$2000=AT921)*(Potentials!$E$2:$E$2000&lt;&gt;"8 - Gagne")*(Potentials!$E$2:$E$2000&lt;&gt;"9 - Perdu")*(Potentials!$E$2:$E$2000&lt;&gt;"10 - Gele"))
+SUMPRODUCT((Potentials!$F$2:$F$2000=0)*(Potentials!$B$2:$B$2000=AT921)*(Potentials!$D$2:$D$2000)*(Potentials!$E$2:$E$2000&lt;&gt;"8 - Gagne")*(Potentials!$E$2:$E$2000&lt;&gt;"9 - Perdu")*(Potentials!$E$2:$E$2000&lt;&gt;"10 - Gele")),
SUMPRODUCT((Potentials!$F$2:$F$2000)*(Potentials!$B$2:$B$2000=AT921)*(Potentials!$E$2:$E$2000&lt;&gt;"8 - Gagne")*(Potentials!$E$2:$E$2000&lt;&gt;"9 - Perdu")*(Potentials!$E$2:$E$2000&lt;&gt;"10 - Gele")*(Potentials!$O$2:$O$2000=$A$2))
+SUMPRODUCT((Potentials!$F$2:$F$2000=0)*(Potentials!$B$2:$B$2000=AT921)*(Potentials!$D$2:$D$2000)*(Potentials!$E$2:$E$2000&lt;&gt;"8 - Gagne")*(Potentials!$E$2:$E$2000&lt;&gt;"9 - Perdu")*(Potentials!$E$2:$E$2000&lt;&gt;"10 - Gele")*(Potentials!$O$2:$O$2000=$A$2)))</f>
      </c>
      <c r="BA921" t="str">
        <f>Potentials!A919</f>
      </c>
      <c r="BB921" s="2" t="str">
        <f t="array" ref="BB921" aca="1" ca="1">IF($A$2="Tous",SUMPRODUCT((Potentials!$F$2:$F$2000)*(Potentials!$A$2:$A$2000=BA921)*(Potentials!$E$2:$E$2000&lt;&gt;"8 - Gagne")*(Potentials!$E$2:$E$2000&lt;&gt;"9 - Perdu")*(Potentials!$E$2:$E$2000&lt;&gt;"10 - Gele"))
+SUMPRODUCT((Potentials!$F$2:$F$2000=0)*(Potentials!$A$2:$A$2000=BA921)*(Potentials!$D$2:$D$2000)*(Potentials!$E$2:$E$2000&lt;&gt;"8 - Gagne")*(Potentials!$E$2:$E$2000&lt;&gt;"9 - Perdu")*(Potentials!$E$2:$E$2000&lt;&gt;"10 - Gele")),
SUMPRODUCT((Potentials!$F$2:$F$2000)*(Potentials!$A$2:$A$2000=BA921)*(Potentials!$E$2:$E$2000&lt;&gt;"8 - Gagne")*(Potentials!$E$2:$E$2000&lt;&gt;"9 - Perdu")*(Potentials!$E$2:$E$2000&lt;&gt;"10 - Gele")*(Potentials!$O$2:$O$2000=$A$2))
+SUMPRODUCT((Potentials!$F$2:$F$2000=0)*(Potentials!$A$2:$A$2000=BA921)*(Potentials!$D$2:$D$2000)*(Potentials!$E$2:$E$2000&lt;&gt;"8 - Gagne")*(Potentials!$E$2:$E$2000&lt;&gt;"9 - Perdu")*(Potentials!$E$2:$E$2000&lt;&gt;"10 - Gele")*(Potentials!$O$2:$O$2000=$A$2)))</f>
      </c>
    </row>
    <row r="922" spans="1:113">
      <c r="R922" t="str">
        <f>Potentials!A920</f>
      </c>
      <c r="S922" s="1" t="str">
        <f>Potentials!M920</f>
      </c>
      <c r="T922" s="47" t="str">
        <f>IF(INDEX(Potentials!$A$1:$O$1000,MATCH(R922,Potentials!$A$1:$A$1000,0),MATCH("Origine setup",Potentials!$A$1:$O$1,0))&lt;&gt;"",0,
IF($A$2="Tous",
IF(AND($R$2=0,$S$2=0,DATE(YEAR(S922),MONTH(S922),DAY(S922))&gt;=$O$6,(DATE(YEAR(S922),MONTH(S922),DAY(S922))&lt;=$O$3),LEFT(R922,3)="PRA"),1,
IF(AND($R$2&lt;&gt;0,$S$2&lt;&gt;0,DATE(YEAR(S922),MONTH(S922),DAY(S922))&gt;=$R$2,(DATE(YEAR(S922),MONTH(S922),DAY(S922))&lt;=$S$2),LEFT(R922,3)="PRA"),1,0)),
IF(AND($R$2=0,$S$2=0,DATE(YEAR(S922),MONTH(S922),DAY(S922))&gt;=$O$6,(DATE(YEAR(S922),MONTH(S922),DAY(S922))&lt;=$O$3),INDEX(Potentials!$A$1:$O$1000,MATCH(R922,Potentials!$A$1:$A$1000,0),MATCH("Groupe",Potentials!$A$1:$O$1,0))=$A$2,LEFT(R922,3)="PRA"),1,
IF(AND($R$2&lt;&gt;0,$S$2&lt;&gt;0,DATE(YEAR(S922),MONTH(S922),DAY(S922))&gt;=$R$2,(DATE(YEAR(S922),MONTH(S922),DAY(S922))&lt;=$S$2),INDEX(Potentials!$A$1:$O$1000,MATCH(R922,Potentials!$A$1:$A$1000,0),MATCH("Groupe",Potentials!$A$1:$O$1,0))=$A$2,LEFT(R922,3)="PRA"),1,0))))</f>
      </c>
      <c r="U922" s="47" t="str">
        <f>IF(T922&lt;&gt;0,SUM($T$4:T922),0)</f>
      </c>
      <c r="V922" s="1"/>
      <c r="W922" s="17"/>
      <c r="Y922" t="str">
        <f>Projects!A920</f>
      </c>
      <c r="Z922" s="1" t="str">
        <f>Projects!I920</f>
      </c>
      <c r="AA922" s="47" t="str">
        <f>IF($A$2="Tous",
IF(AND($Y$2=0,$Z$2=0,DATE(YEAR(Z922),MONTH(Z922),DAY(Z922))&gt;=$O$6,(DATE(YEAR(Z922),MONTH(Z922),DAY(Z922))&lt;=$O$3)),1,
IF(AND($Y$2&lt;&gt;0,$Z$2&lt;&gt;0,DATE(YEAR(Z922),MONTH(Z922),DAY(Z922))&gt;=$Y$2,(DATE(YEAR(Z922),MONTH(Z922),DAY(Z922))&lt;=$Z$2)),1,0)),
IF(AND($Y$2=0,$Z$2=0,DATE(YEAR(Z922),MONTH(Z922),DAY(Z922))&gt;=$O$6,(DATE(YEAR(Z922),MONTH(Z922),DAY(Z922))&lt;=$O$3),INDEX(Projects!$A$1:$O$1000,MATCH(Y922,Projects!$A$1:$A$1000,0),MATCH("Groupe",Projects!$A$1:$O$1,0))=$A$2),1,
IF(AND($Y$2&lt;&gt;0,$Z$2&lt;&gt;0,DATE(YEAR(Z922),MONTH(Z922),DAY(Z922))&gt;=$Y$2,(DATE(YEAR(Z922),MONTH(Z922),DAY(Z922))&lt;=$Z$2),INDEX(Projects!$A$1:$O$1000,MATCH(Y922,Projects!$A$1:$A$1000,0),MATCH("Groupe",Projects!$A$1:$O$1,0))=$A$2),1,0)))</f>
      </c>
      <c r="AB922" s="47" t="str">
        <f>IF(AA922&lt;&gt;0,SUM($AA$4:AA922),0)</f>
      </c>
      <c r="AC922" s="1"/>
      <c r="AD922" s="17"/>
      <c r="AF922" t="str">
        <f>Projects!A920</f>
      </c>
      <c r="AG922" s="1" t="str">
        <f>Projects!D920</f>
      </c>
      <c r="AH922" s="47" t="str">
        <f>IF($A$2="Tous",
IF(AND($AF$2=0,$AG$2=0,DATE(YEAR(AG922),MONTH(AG922),DAY(AG922))&gt;=$O$6,(DATE(YEAR(AG922),MONTH(AG922),DAY(AG922))&lt;=$O$3)),1,
IF(AND($AF$2&lt;&gt;0,$AG$2&lt;&gt;0,DATE(YEAR(AG922),MONTH(AG922),DAY(AG922))&gt;=$AF$2,(DATE(YEAR(AG922),MONTH(AG922),DAY(AG922))&lt;=$AG$2)),1,0)),
IF(AND($AF$2=0,$AG$2=0,DATE(YEAR(AG922),MONTH(AG922),DAY(AG922))&gt;=$O$6,(DATE(YEAR(AG922),MONTH(AG922),DAY(AG922))&lt;=$O$3),INDEX(Projects!$A$1:$O$1000,MATCH(AF922,Projects!$A$1:$A$1000,0),MATCH("Groupe",Projects!$A$1:$O$1,0))=$A$2),1,
IF(AND($AF$2&lt;&gt;0,$AG$2&lt;&gt;0,DATE(YEAR(AG922),MONTH(AG922),DAY(AG922))&gt;=$AF$2,(DATE(YEAR(AG922),MONTH(AG922),DAY(AG922))&lt;=$AG$2),INDEX(Projects!$A$1:$O$1000,MATCH(AF922,Projects!$A$1:$A$1000,0),MATCH("Groupe",Projects!$A$1:$O$1,0))=$A$2),1,0)))</f>
      </c>
      <c r="AI922" s="47" t="str">
        <f>IF(AH922&lt;&gt;0,SUM($AH$4:AH922),0)</f>
      </c>
      <c r="AJ922" s="1"/>
      <c r="AK922" s="17"/>
      <c r="AM922" t="str">
        <f>Potentials!A920</f>
      </c>
      <c r="AN922" s="1" t="str">
        <f>Potentials!L920</f>
      </c>
      <c r="AO922" s="47" t="str">
        <f>IF(INDEX(Potentials!$A$1:$O$1000,MATCH(R922,Potentials!$A$1:$A$1000,0),MATCH("Origine setup",Potentials!$A$1:$O$1,0))&lt;&gt;"",0,
IF($A$2="Tous",
IF(AND($AM$2=0,$AN$2=0,DATE(YEAR(AN922),MONTH(AN922),DAY(AN922))&gt;=$O$6,(DATE(YEAR(AN922),MONTH(AN922),DAY(AN922))&lt;=$O$3),INDEX(Potentials!$A$1:$O$10000,MATCH(AM922,Potentials!$A$1:$A$1000,0),MATCH("Statut",Potentials!$A$1:$O$1,0))="9 -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IF(AND($AM$2&lt;&gt;0,$AN$2&lt;&gt;0,DATE(YEAR(AN922),MONTH(AN922),DAY(AN922))&gt;=$AM$2,(DATE(YEAR(AN922),MONTH(AN922),DAY(AN922))&lt;=$AN$2),INDEX(Potentials!$A$1:$O$10000,MATCH(AM922,Potentials!$A$1:$A$1000,0),MATCH("Statut",Potentials!$A$1:$O$1,0))="9 - Perdu"),1,0)),
IF(AND($AM$2=0,$AN$2=0,DATE(YEAR(AN922),MONTH(AN922),DAY(AN922))&gt;=$O$6,(DATE(YEAR(AN922),MONTH(AN922),DAY(AN922))&lt;=$O$3),INDEX(Potentials!$A$1:$O$1000,MATCH(AM922,Potentials!$A$1:$A$1000,0),MATCH("Groupe",Potentials!$A$1:$O$1,0))=$A$2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,MATCH(AM922,Potentials!$A$1:$A$1000,0),MATCH("Groupe",Potentials!$A$1:$O$1,0))=$A$2,INDEX(Potentials!$A$1:$O$10000,MATCH(AM922,Potentials!$A$1:$A$1000,0),MATCH("Statut",Potentials!$A$1:$O$1,0))="9 - Perdu"),1,0))))</f>
      </c>
      <c r="AP922" s="47" t="str">
        <f>IF(AO922&lt;&gt;0,SUM($AO$4:AO922),0)</f>
      </c>
      <c r="AQ922" s="1"/>
      <c r="AR922" s="17"/>
      <c r="AT922" t="str">
        <f>IF(COUNTIF($AT$4:AT921,Potentials!B920)&gt;0,"",Potentials!B920)</f>
      </c>
      <c r="AU922" s="2" t="str">
        <f t="array" ref="AU922" aca="1" ca="1">IF($A$2="Tous",SUMPRODUCT((Potentials!$F$2:$F$2000)*(Potentials!$B$2:$B$2000=AT922)*(Potentials!$E$2:$E$2000&lt;&gt;"8 - Gagne")*(Potentials!$E$2:$E$2000&lt;&gt;"9 - Perdu")*(Potentials!$E$2:$E$2000&lt;&gt;"10 - Gele"))
+SUMPRODUCT((Potentials!$F$2:$F$2000=0)*(Potentials!$B$2:$B$2000=AT922)*(Potentials!$D$2:$D$2000)*(Potentials!$E$2:$E$2000&lt;&gt;"8 - Gagne")*(Potentials!$E$2:$E$2000&lt;&gt;"9 - Perdu")*(Potentials!$E$2:$E$2000&lt;&gt;"10 - Gele")),
SUMPRODUCT((Potentials!$F$2:$F$2000)*(Potentials!$B$2:$B$2000=AT922)*(Potentials!$E$2:$E$2000&lt;&gt;"8 - Gagne")*(Potentials!$E$2:$E$2000&lt;&gt;"9 - Perdu")*(Potentials!$E$2:$E$2000&lt;&gt;"10 - Gele")*(Potentials!$O$2:$O$2000=$A$2))
+SUMPRODUCT((Potentials!$F$2:$F$2000=0)*(Potentials!$B$2:$B$2000=AT922)*(Potentials!$D$2:$D$2000)*(Potentials!$E$2:$E$2000&lt;&gt;"8 - Gagne")*(Potentials!$E$2:$E$2000&lt;&gt;"9 - Perdu")*(Potentials!$E$2:$E$2000&lt;&gt;"10 - Gele")*(Potentials!$O$2:$O$2000=$A$2)))</f>
      </c>
      <c r="BA922" t="str">
        <f>Potentials!A920</f>
      </c>
      <c r="BB922" s="2" t="str">
        <f t="array" ref="BB922" aca="1" ca="1">IF($A$2="Tous",SUMPRODUCT((Potentials!$F$2:$F$2000)*(Potentials!$A$2:$A$2000=BA922)*(Potentials!$E$2:$E$2000&lt;&gt;"8 - Gagne")*(Potentials!$E$2:$E$2000&lt;&gt;"9 - Perdu")*(Potentials!$E$2:$E$2000&lt;&gt;"10 - Gele"))
+SUMPRODUCT((Potentials!$F$2:$F$2000=0)*(Potentials!$A$2:$A$2000=BA922)*(Potentials!$D$2:$D$2000)*(Potentials!$E$2:$E$2000&lt;&gt;"8 - Gagne")*(Potentials!$E$2:$E$2000&lt;&gt;"9 - Perdu")*(Potentials!$E$2:$E$2000&lt;&gt;"10 - Gele")),
SUMPRODUCT((Potentials!$F$2:$F$2000)*(Potentials!$A$2:$A$2000=BA922)*(Potentials!$E$2:$E$2000&lt;&gt;"8 - Gagne")*(Potentials!$E$2:$E$2000&lt;&gt;"9 - Perdu")*(Potentials!$E$2:$E$2000&lt;&gt;"10 - Gele")*(Potentials!$O$2:$O$2000=$A$2))
+SUMPRODUCT((Potentials!$F$2:$F$2000=0)*(Potentials!$A$2:$A$2000=BA922)*(Potentials!$D$2:$D$2000)*(Potentials!$E$2:$E$2000&lt;&gt;"8 - Gagne")*(Potentials!$E$2:$E$2000&lt;&gt;"9 - Perdu")*(Potentials!$E$2:$E$2000&lt;&gt;"10 - Gele")*(Potentials!$O$2:$O$2000=$A$2)))</f>
      </c>
    </row>
    <row r="923" spans="1:113">
      <c r="R923" t="str">
        <f>Potentials!A921</f>
      </c>
      <c r="S923" s="1" t="str">
        <f>Potentials!M921</f>
      </c>
      <c r="T923" s="47" t="str">
        <f>IF(INDEX(Potentials!$A$1:$O$1000,MATCH(R923,Potentials!$A$1:$A$1000,0),MATCH("Origine setup",Potentials!$A$1:$O$1,0))&lt;&gt;"",0,
IF($A$2="Tous",
IF(AND($R$2=0,$S$2=0,DATE(YEAR(S923),MONTH(S923),DAY(S923))&gt;=$O$6,(DATE(YEAR(S923),MONTH(S923),DAY(S923))&lt;=$O$3),LEFT(R923,3)="PRA"),1,
IF(AND($R$2&lt;&gt;0,$S$2&lt;&gt;0,DATE(YEAR(S923),MONTH(S923),DAY(S923))&gt;=$R$2,(DATE(YEAR(S923),MONTH(S923),DAY(S923))&lt;=$S$2),LEFT(R923,3)="PRA"),1,0)),
IF(AND($R$2=0,$S$2=0,DATE(YEAR(S923),MONTH(S923),DAY(S923))&gt;=$O$6,(DATE(YEAR(S923),MONTH(S923),DAY(S923))&lt;=$O$3),INDEX(Potentials!$A$1:$O$1000,MATCH(R923,Potentials!$A$1:$A$1000,0),MATCH("Groupe",Potentials!$A$1:$O$1,0))=$A$2,LEFT(R923,3)="PRA"),1,
IF(AND($R$2&lt;&gt;0,$S$2&lt;&gt;0,DATE(YEAR(S923),MONTH(S923),DAY(S923))&gt;=$R$2,(DATE(YEAR(S923),MONTH(S923),DAY(S923))&lt;=$S$2),INDEX(Potentials!$A$1:$O$1000,MATCH(R923,Potentials!$A$1:$A$1000,0),MATCH("Groupe",Potentials!$A$1:$O$1,0))=$A$2,LEFT(R923,3)="PRA"),1,0))))</f>
      </c>
      <c r="U923" s="47" t="str">
        <f>IF(T923&lt;&gt;0,SUM($T$4:T923),0)</f>
      </c>
      <c r="V923" s="1"/>
      <c r="W923" s="17"/>
      <c r="Y923" t="str">
        <f>Projects!A921</f>
      </c>
      <c r="Z923" s="1" t="str">
        <f>Projects!I921</f>
      </c>
      <c r="AA923" s="47" t="str">
        <f>IF($A$2="Tous",
IF(AND($Y$2=0,$Z$2=0,DATE(YEAR(Z923),MONTH(Z923),DAY(Z923))&gt;=$O$6,(DATE(YEAR(Z923),MONTH(Z923),DAY(Z923))&lt;=$O$3)),1,
IF(AND($Y$2&lt;&gt;0,$Z$2&lt;&gt;0,DATE(YEAR(Z923),MONTH(Z923),DAY(Z923))&gt;=$Y$2,(DATE(YEAR(Z923),MONTH(Z923),DAY(Z923))&lt;=$Z$2)),1,0)),
IF(AND($Y$2=0,$Z$2=0,DATE(YEAR(Z923),MONTH(Z923),DAY(Z923))&gt;=$O$6,(DATE(YEAR(Z923),MONTH(Z923),DAY(Z923))&lt;=$O$3),INDEX(Projects!$A$1:$O$1000,MATCH(Y923,Projects!$A$1:$A$1000,0),MATCH("Groupe",Projects!$A$1:$O$1,0))=$A$2),1,
IF(AND($Y$2&lt;&gt;0,$Z$2&lt;&gt;0,DATE(YEAR(Z923),MONTH(Z923),DAY(Z923))&gt;=$Y$2,(DATE(YEAR(Z923),MONTH(Z923),DAY(Z923))&lt;=$Z$2),INDEX(Projects!$A$1:$O$1000,MATCH(Y923,Projects!$A$1:$A$1000,0),MATCH("Groupe",Projects!$A$1:$O$1,0))=$A$2),1,0)))</f>
      </c>
      <c r="AB923" s="47" t="str">
        <f>IF(AA923&lt;&gt;0,SUM($AA$4:AA923),0)</f>
      </c>
      <c r="AC923" s="1"/>
      <c r="AD923" s="17"/>
      <c r="AF923" t="str">
        <f>Projects!A921</f>
      </c>
      <c r="AG923" s="1" t="str">
        <f>Projects!D921</f>
      </c>
      <c r="AH923" s="47" t="str">
        <f>IF($A$2="Tous",
IF(AND($AF$2=0,$AG$2=0,DATE(YEAR(AG923),MONTH(AG923),DAY(AG923))&gt;=$O$6,(DATE(YEAR(AG923),MONTH(AG923),DAY(AG923))&lt;=$O$3)),1,
IF(AND($AF$2&lt;&gt;0,$AG$2&lt;&gt;0,DATE(YEAR(AG923),MONTH(AG923),DAY(AG923))&gt;=$AF$2,(DATE(YEAR(AG923),MONTH(AG923),DAY(AG923))&lt;=$AG$2)),1,0)),
IF(AND($AF$2=0,$AG$2=0,DATE(YEAR(AG923),MONTH(AG923),DAY(AG923))&gt;=$O$6,(DATE(YEAR(AG923),MONTH(AG923),DAY(AG923))&lt;=$O$3),INDEX(Projects!$A$1:$O$1000,MATCH(AF923,Projects!$A$1:$A$1000,0),MATCH("Groupe",Projects!$A$1:$O$1,0))=$A$2),1,
IF(AND($AF$2&lt;&gt;0,$AG$2&lt;&gt;0,DATE(YEAR(AG923),MONTH(AG923),DAY(AG923))&gt;=$AF$2,(DATE(YEAR(AG923),MONTH(AG923),DAY(AG923))&lt;=$AG$2),INDEX(Projects!$A$1:$O$1000,MATCH(AF923,Projects!$A$1:$A$1000,0),MATCH("Groupe",Projects!$A$1:$O$1,0))=$A$2),1,0)))</f>
      </c>
      <c r="AI923" s="47" t="str">
        <f>IF(AH923&lt;&gt;0,SUM($AH$4:AH923),0)</f>
      </c>
      <c r="AJ923" s="1"/>
      <c r="AK923" s="17"/>
      <c r="AM923" t="str">
        <f>Potentials!A921</f>
      </c>
      <c r="AN923" s="1" t="str">
        <f>Potentials!L921</f>
      </c>
      <c r="AO923" s="47" t="str">
        <f>IF(INDEX(Potentials!$A$1:$O$1000,MATCH(R923,Potentials!$A$1:$A$1000,0),MATCH("Origine setup",Potentials!$A$1:$O$1,0))&lt;&gt;"",0,
IF($A$2="Tous",
IF(AND($AM$2=0,$AN$2=0,DATE(YEAR(AN923),MONTH(AN923),DAY(AN923))&gt;=$O$6,(DATE(YEAR(AN923),MONTH(AN923),DAY(AN923))&lt;=$O$3),INDEX(Potentials!$A$1:$O$10000,MATCH(AM923,Potentials!$A$1:$A$1000,0),MATCH("Statut",Potentials!$A$1:$O$1,0))="9 -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IF(AND($AM$2&lt;&gt;0,$AN$2&lt;&gt;0,DATE(YEAR(AN923),MONTH(AN923),DAY(AN923))&gt;=$AM$2,(DATE(YEAR(AN923),MONTH(AN923),DAY(AN923))&lt;=$AN$2),INDEX(Potentials!$A$1:$O$10000,MATCH(AM923,Potentials!$A$1:$A$1000,0),MATCH("Statut",Potentials!$A$1:$O$1,0))="9 - Perdu"),1,0)),
IF(AND($AM$2=0,$AN$2=0,DATE(YEAR(AN923),MONTH(AN923),DAY(AN923))&gt;=$O$6,(DATE(YEAR(AN923),MONTH(AN923),DAY(AN923))&lt;=$O$3),INDEX(Potentials!$A$1:$O$1000,MATCH(AM923,Potentials!$A$1:$A$1000,0),MATCH("Groupe",Potentials!$A$1:$O$1,0))=$A$2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,MATCH(AM923,Potentials!$A$1:$A$1000,0),MATCH("Groupe",Potentials!$A$1:$O$1,0))=$A$2,INDEX(Potentials!$A$1:$O$10000,MATCH(AM923,Potentials!$A$1:$A$1000,0),MATCH("Statut",Potentials!$A$1:$O$1,0))="9 - Perdu"),1,0))))</f>
      </c>
      <c r="AP923" s="47" t="str">
        <f>IF(AO923&lt;&gt;0,SUM($AO$4:AO923),0)</f>
      </c>
      <c r="AQ923" s="1"/>
      <c r="AR923" s="17"/>
      <c r="AT923" t="str">
        <f>IF(COUNTIF($AT$4:AT922,Potentials!B921)&gt;0,"",Potentials!B921)</f>
      </c>
      <c r="AU923" s="2" t="str">
        <f t="array" ref="AU923" aca="1" ca="1">IF($A$2="Tous",SUMPRODUCT((Potentials!$F$2:$F$2000)*(Potentials!$B$2:$B$2000=AT923)*(Potentials!$E$2:$E$2000&lt;&gt;"8 - Gagne")*(Potentials!$E$2:$E$2000&lt;&gt;"9 - Perdu")*(Potentials!$E$2:$E$2000&lt;&gt;"10 - Gele"))
+SUMPRODUCT((Potentials!$F$2:$F$2000=0)*(Potentials!$B$2:$B$2000=AT923)*(Potentials!$D$2:$D$2000)*(Potentials!$E$2:$E$2000&lt;&gt;"8 - Gagne")*(Potentials!$E$2:$E$2000&lt;&gt;"9 - Perdu")*(Potentials!$E$2:$E$2000&lt;&gt;"10 - Gele")),
SUMPRODUCT((Potentials!$F$2:$F$2000)*(Potentials!$B$2:$B$2000=AT923)*(Potentials!$E$2:$E$2000&lt;&gt;"8 - Gagne")*(Potentials!$E$2:$E$2000&lt;&gt;"9 - Perdu")*(Potentials!$E$2:$E$2000&lt;&gt;"10 - Gele")*(Potentials!$O$2:$O$2000=$A$2))
+SUMPRODUCT((Potentials!$F$2:$F$2000=0)*(Potentials!$B$2:$B$2000=AT923)*(Potentials!$D$2:$D$2000)*(Potentials!$E$2:$E$2000&lt;&gt;"8 - Gagne")*(Potentials!$E$2:$E$2000&lt;&gt;"9 - Perdu")*(Potentials!$E$2:$E$2000&lt;&gt;"10 - Gele")*(Potentials!$O$2:$O$2000=$A$2)))</f>
      </c>
      <c r="BA923" t="str">
        <f>Potentials!A921</f>
      </c>
      <c r="BB923" s="2" t="str">
        <f t="array" ref="BB923" aca="1" ca="1">IF($A$2="Tous",SUMPRODUCT((Potentials!$F$2:$F$2000)*(Potentials!$A$2:$A$2000=BA923)*(Potentials!$E$2:$E$2000&lt;&gt;"8 - Gagne")*(Potentials!$E$2:$E$2000&lt;&gt;"9 - Perdu")*(Potentials!$E$2:$E$2000&lt;&gt;"10 - Gele"))
+SUMPRODUCT((Potentials!$F$2:$F$2000=0)*(Potentials!$A$2:$A$2000=BA923)*(Potentials!$D$2:$D$2000)*(Potentials!$E$2:$E$2000&lt;&gt;"8 - Gagne")*(Potentials!$E$2:$E$2000&lt;&gt;"9 - Perdu")*(Potentials!$E$2:$E$2000&lt;&gt;"10 - Gele")),
SUMPRODUCT((Potentials!$F$2:$F$2000)*(Potentials!$A$2:$A$2000=BA923)*(Potentials!$E$2:$E$2000&lt;&gt;"8 - Gagne")*(Potentials!$E$2:$E$2000&lt;&gt;"9 - Perdu")*(Potentials!$E$2:$E$2000&lt;&gt;"10 - Gele")*(Potentials!$O$2:$O$2000=$A$2))
+SUMPRODUCT((Potentials!$F$2:$F$2000=0)*(Potentials!$A$2:$A$2000=BA923)*(Potentials!$D$2:$D$2000)*(Potentials!$E$2:$E$2000&lt;&gt;"8 - Gagne")*(Potentials!$E$2:$E$2000&lt;&gt;"9 - Perdu")*(Potentials!$E$2:$E$2000&lt;&gt;"10 - Gele")*(Potentials!$O$2:$O$2000=$A$2)))</f>
      </c>
    </row>
    <row r="924" spans="1:113">
      <c r="R924" t="str">
        <f>Potentials!A922</f>
      </c>
      <c r="S924" s="1" t="str">
        <f>Potentials!M922</f>
      </c>
      <c r="T924" s="47" t="str">
        <f>IF(INDEX(Potentials!$A$1:$O$1000,MATCH(R924,Potentials!$A$1:$A$1000,0),MATCH("Origine setup",Potentials!$A$1:$O$1,0))&lt;&gt;"",0,
IF($A$2="Tous",
IF(AND($R$2=0,$S$2=0,DATE(YEAR(S924),MONTH(S924),DAY(S924))&gt;=$O$6,(DATE(YEAR(S924),MONTH(S924),DAY(S924))&lt;=$O$3),LEFT(R924,3)="PRA"),1,
IF(AND($R$2&lt;&gt;0,$S$2&lt;&gt;0,DATE(YEAR(S924),MONTH(S924),DAY(S924))&gt;=$R$2,(DATE(YEAR(S924),MONTH(S924),DAY(S924))&lt;=$S$2),LEFT(R924,3)="PRA"),1,0)),
IF(AND($R$2=0,$S$2=0,DATE(YEAR(S924),MONTH(S924),DAY(S924))&gt;=$O$6,(DATE(YEAR(S924),MONTH(S924),DAY(S924))&lt;=$O$3),INDEX(Potentials!$A$1:$O$1000,MATCH(R924,Potentials!$A$1:$A$1000,0),MATCH("Groupe",Potentials!$A$1:$O$1,0))=$A$2,LEFT(R924,3)="PRA"),1,
IF(AND($R$2&lt;&gt;0,$S$2&lt;&gt;0,DATE(YEAR(S924),MONTH(S924),DAY(S924))&gt;=$R$2,(DATE(YEAR(S924),MONTH(S924),DAY(S924))&lt;=$S$2),INDEX(Potentials!$A$1:$O$1000,MATCH(R924,Potentials!$A$1:$A$1000,0),MATCH("Groupe",Potentials!$A$1:$O$1,0))=$A$2,LEFT(R924,3)="PRA"),1,0))))</f>
      </c>
      <c r="U924" s="47" t="str">
        <f>IF(T924&lt;&gt;0,SUM($T$4:T924),0)</f>
      </c>
      <c r="V924" s="1"/>
      <c r="W924" s="17"/>
      <c r="Y924" t="str">
        <f>Projects!A922</f>
      </c>
      <c r="Z924" s="1" t="str">
        <f>Projects!I922</f>
      </c>
      <c r="AA924" s="47" t="str">
        <f>IF($A$2="Tous",
IF(AND($Y$2=0,$Z$2=0,DATE(YEAR(Z924),MONTH(Z924),DAY(Z924))&gt;=$O$6,(DATE(YEAR(Z924),MONTH(Z924),DAY(Z924))&lt;=$O$3)),1,
IF(AND($Y$2&lt;&gt;0,$Z$2&lt;&gt;0,DATE(YEAR(Z924),MONTH(Z924),DAY(Z924))&gt;=$Y$2,(DATE(YEAR(Z924),MONTH(Z924),DAY(Z924))&lt;=$Z$2)),1,0)),
IF(AND($Y$2=0,$Z$2=0,DATE(YEAR(Z924),MONTH(Z924),DAY(Z924))&gt;=$O$6,(DATE(YEAR(Z924),MONTH(Z924),DAY(Z924))&lt;=$O$3),INDEX(Projects!$A$1:$O$1000,MATCH(Y924,Projects!$A$1:$A$1000,0),MATCH("Groupe",Projects!$A$1:$O$1,0))=$A$2),1,
IF(AND($Y$2&lt;&gt;0,$Z$2&lt;&gt;0,DATE(YEAR(Z924),MONTH(Z924),DAY(Z924))&gt;=$Y$2,(DATE(YEAR(Z924),MONTH(Z924),DAY(Z924))&lt;=$Z$2),INDEX(Projects!$A$1:$O$1000,MATCH(Y924,Projects!$A$1:$A$1000,0),MATCH("Groupe",Projects!$A$1:$O$1,0))=$A$2),1,0)))</f>
      </c>
      <c r="AB924" s="47" t="str">
        <f>IF(AA924&lt;&gt;0,SUM($AA$4:AA924),0)</f>
      </c>
      <c r="AC924" s="1"/>
      <c r="AD924" s="17"/>
      <c r="AF924" t="str">
        <f>Projects!A922</f>
      </c>
      <c r="AG924" s="1" t="str">
        <f>Projects!D922</f>
      </c>
      <c r="AH924" s="47" t="str">
        <f>IF($A$2="Tous",
IF(AND($AF$2=0,$AG$2=0,DATE(YEAR(AG924),MONTH(AG924),DAY(AG924))&gt;=$O$6,(DATE(YEAR(AG924),MONTH(AG924),DAY(AG924))&lt;=$O$3)),1,
IF(AND($AF$2&lt;&gt;0,$AG$2&lt;&gt;0,DATE(YEAR(AG924),MONTH(AG924),DAY(AG924))&gt;=$AF$2,(DATE(YEAR(AG924),MONTH(AG924),DAY(AG924))&lt;=$AG$2)),1,0)),
IF(AND($AF$2=0,$AG$2=0,DATE(YEAR(AG924),MONTH(AG924),DAY(AG924))&gt;=$O$6,(DATE(YEAR(AG924),MONTH(AG924),DAY(AG924))&lt;=$O$3),INDEX(Projects!$A$1:$O$1000,MATCH(AF924,Projects!$A$1:$A$1000,0),MATCH("Groupe",Projects!$A$1:$O$1,0))=$A$2),1,
IF(AND($AF$2&lt;&gt;0,$AG$2&lt;&gt;0,DATE(YEAR(AG924),MONTH(AG924),DAY(AG924))&gt;=$AF$2,(DATE(YEAR(AG924),MONTH(AG924),DAY(AG924))&lt;=$AG$2),INDEX(Projects!$A$1:$O$1000,MATCH(AF924,Projects!$A$1:$A$1000,0),MATCH("Groupe",Projects!$A$1:$O$1,0))=$A$2),1,0)))</f>
      </c>
      <c r="AI924" s="47" t="str">
        <f>IF(AH924&lt;&gt;0,SUM($AH$4:AH924),0)</f>
      </c>
      <c r="AJ924" s="1"/>
      <c r="AK924" s="17"/>
      <c r="AM924" t="str">
        <f>Potentials!A922</f>
      </c>
      <c r="AN924" s="1" t="str">
        <f>Potentials!L922</f>
      </c>
      <c r="AO924" s="47" t="str">
        <f>IF(INDEX(Potentials!$A$1:$O$1000,MATCH(R924,Potentials!$A$1:$A$1000,0),MATCH("Origine setup",Potentials!$A$1:$O$1,0))&lt;&gt;"",0,
IF($A$2="Tous",
IF(AND($AM$2=0,$AN$2=0,DATE(YEAR(AN924),MONTH(AN924),DAY(AN924))&gt;=$O$6,(DATE(YEAR(AN924),MONTH(AN924),DAY(AN924))&lt;=$O$3),INDEX(Potentials!$A$1:$O$10000,MATCH(AM924,Potentials!$A$1:$A$1000,0),MATCH("Statut",Potentials!$A$1:$O$1,0))="9 -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IF(AND($AM$2&lt;&gt;0,$AN$2&lt;&gt;0,DATE(YEAR(AN924),MONTH(AN924),DAY(AN924))&gt;=$AM$2,(DATE(YEAR(AN924),MONTH(AN924),DAY(AN924))&lt;=$AN$2),INDEX(Potentials!$A$1:$O$10000,MATCH(AM924,Potentials!$A$1:$A$1000,0),MATCH("Statut",Potentials!$A$1:$O$1,0))="9 - Perdu"),1,0)),
IF(AND($AM$2=0,$AN$2=0,DATE(YEAR(AN924),MONTH(AN924),DAY(AN924))&gt;=$O$6,(DATE(YEAR(AN924),MONTH(AN924),DAY(AN924))&lt;=$O$3),INDEX(Potentials!$A$1:$O$1000,MATCH(AM924,Potentials!$A$1:$A$1000,0),MATCH("Groupe",Potentials!$A$1:$O$1,0))=$A$2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,MATCH(AM924,Potentials!$A$1:$A$1000,0),MATCH("Groupe",Potentials!$A$1:$O$1,0))=$A$2,INDEX(Potentials!$A$1:$O$10000,MATCH(AM924,Potentials!$A$1:$A$1000,0),MATCH("Statut",Potentials!$A$1:$O$1,0))="9 - Perdu"),1,0))))</f>
      </c>
      <c r="AP924" s="47" t="str">
        <f>IF(AO924&lt;&gt;0,SUM($AO$4:AO924),0)</f>
      </c>
      <c r="AQ924" s="1"/>
      <c r="AR924" s="17"/>
      <c r="AT924" t="str">
        <f>IF(COUNTIF($AT$4:AT923,Potentials!B922)&gt;0,"",Potentials!B922)</f>
      </c>
      <c r="AU924" s="2" t="str">
        <f t="array" ref="AU924" aca="1" ca="1">IF($A$2="Tous",SUMPRODUCT((Potentials!$F$2:$F$2000)*(Potentials!$B$2:$B$2000=AT924)*(Potentials!$E$2:$E$2000&lt;&gt;"8 - Gagne")*(Potentials!$E$2:$E$2000&lt;&gt;"9 - Perdu")*(Potentials!$E$2:$E$2000&lt;&gt;"10 - Gele"))
+SUMPRODUCT((Potentials!$F$2:$F$2000=0)*(Potentials!$B$2:$B$2000=AT924)*(Potentials!$D$2:$D$2000)*(Potentials!$E$2:$E$2000&lt;&gt;"8 - Gagne")*(Potentials!$E$2:$E$2000&lt;&gt;"9 - Perdu")*(Potentials!$E$2:$E$2000&lt;&gt;"10 - Gele")),
SUMPRODUCT((Potentials!$F$2:$F$2000)*(Potentials!$B$2:$B$2000=AT924)*(Potentials!$E$2:$E$2000&lt;&gt;"8 - Gagne")*(Potentials!$E$2:$E$2000&lt;&gt;"9 - Perdu")*(Potentials!$E$2:$E$2000&lt;&gt;"10 - Gele")*(Potentials!$O$2:$O$2000=$A$2))
+SUMPRODUCT((Potentials!$F$2:$F$2000=0)*(Potentials!$B$2:$B$2000=AT924)*(Potentials!$D$2:$D$2000)*(Potentials!$E$2:$E$2000&lt;&gt;"8 - Gagne")*(Potentials!$E$2:$E$2000&lt;&gt;"9 - Perdu")*(Potentials!$E$2:$E$2000&lt;&gt;"10 - Gele")*(Potentials!$O$2:$O$2000=$A$2)))</f>
      </c>
      <c r="BA924" t="str">
        <f>Potentials!A922</f>
      </c>
      <c r="BB924" s="2" t="str">
        <f t="array" ref="BB924" aca="1" ca="1">IF($A$2="Tous",SUMPRODUCT((Potentials!$F$2:$F$2000)*(Potentials!$A$2:$A$2000=BA924)*(Potentials!$E$2:$E$2000&lt;&gt;"8 - Gagne")*(Potentials!$E$2:$E$2000&lt;&gt;"9 - Perdu")*(Potentials!$E$2:$E$2000&lt;&gt;"10 - Gele"))
+SUMPRODUCT((Potentials!$F$2:$F$2000=0)*(Potentials!$A$2:$A$2000=BA924)*(Potentials!$D$2:$D$2000)*(Potentials!$E$2:$E$2000&lt;&gt;"8 - Gagne")*(Potentials!$E$2:$E$2000&lt;&gt;"9 - Perdu")*(Potentials!$E$2:$E$2000&lt;&gt;"10 - Gele")),
SUMPRODUCT((Potentials!$F$2:$F$2000)*(Potentials!$A$2:$A$2000=BA924)*(Potentials!$E$2:$E$2000&lt;&gt;"8 - Gagne")*(Potentials!$E$2:$E$2000&lt;&gt;"9 - Perdu")*(Potentials!$E$2:$E$2000&lt;&gt;"10 - Gele")*(Potentials!$O$2:$O$2000=$A$2))
+SUMPRODUCT((Potentials!$F$2:$F$2000=0)*(Potentials!$A$2:$A$2000=BA924)*(Potentials!$D$2:$D$2000)*(Potentials!$E$2:$E$2000&lt;&gt;"8 - Gagne")*(Potentials!$E$2:$E$2000&lt;&gt;"9 - Perdu")*(Potentials!$E$2:$E$2000&lt;&gt;"10 - Gele")*(Potentials!$O$2:$O$2000=$A$2)))</f>
      </c>
    </row>
    <row r="925" spans="1:113">
      <c r="R925" t="str">
        <f>Potentials!A923</f>
      </c>
      <c r="S925" s="1" t="str">
        <f>Potentials!M923</f>
      </c>
      <c r="T925" s="47" t="str">
        <f>IF(INDEX(Potentials!$A$1:$O$1000,MATCH(R925,Potentials!$A$1:$A$1000,0),MATCH("Origine setup",Potentials!$A$1:$O$1,0))&lt;&gt;"",0,
IF($A$2="Tous",
IF(AND($R$2=0,$S$2=0,DATE(YEAR(S925),MONTH(S925),DAY(S925))&gt;=$O$6,(DATE(YEAR(S925),MONTH(S925),DAY(S925))&lt;=$O$3),LEFT(R925,3)="PRA"),1,
IF(AND($R$2&lt;&gt;0,$S$2&lt;&gt;0,DATE(YEAR(S925),MONTH(S925),DAY(S925))&gt;=$R$2,(DATE(YEAR(S925),MONTH(S925),DAY(S925))&lt;=$S$2),LEFT(R925,3)="PRA"),1,0)),
IF(AND($R$2=0,$S$2=0,DATE(YEAR(S925),MONTH(S925),DAY(S925))&gt;=$O$6,(DATE(YEAR(S925),MONTH(S925),DAY(S925))&lt;=$O$3),INDEX(Potentials!$A$1:$O$1000,MATCH(R925,Potentials!$A$1:$A$1000,0),MATCH("Groupe",Potentials!$A$1:$O$1,0))=$A$2,LEFT(R925,3)="PRA"),1,
IF(AND($R$2&lt;&gt;0,$S$2&lt;&gt;0,DATE(YEAR(S925),MONTH(S925),DAY(S925))&gt;=$R$2,(DATE(YEAR(S925),MONTH(S925),DAY(S925))&lt;=$S$2),INDEX(Potentials!$A$1:$O$1000,MATCH(R925,Potentials!$A$1:$A$1000,0),MATCH("Groupe",Potentials!$A$1:$O$1,0))=$A$2,LEFT(R925,3)="PRA"),1,0))))</f>
      </c>
      <c r="U925" s="47" t="str">
        <f>IF(T925&lt;&gt;0,SUM($T$4:T925),0)</f>
      </c>
      <c r="V925" s="1"/>
      <c r="W925" s="17"/>
      <c r="Y925" t="str">
        <f>Projects!A923</f>
      </c>
      <c r="Z925" s="1" t="str">
        <f>Projects!I923</f>
      </c>
      <c r="AA925" s="47" t="str">
        <f>IF($A$2="Tous",
IF(AND($Y$2=0,$Z$2=0,DATE(YEAR(Z925),MONTH(Z925),DAY(Z925))&gt;=$O$6,(DATE(YEAR(Z925),MONTH(Z925),DAY(Z925))&lt;=$O$3)),1,
IF(AND($Y$2&lt;&gt;0,$Z$2&lt;&gt;0,DATE(YEAR(Z925),MONTH(Z925),DAY(Z925))&gt;=$Y$2,(DATE(YEAR(Z925),MONTH(Z925),DAY(Z925))&lt;=$Z$2)),1,0)),
IF(AND($Y$2=0,$Z$2=0,DATE(YEAR(Z925),MONTH(Z925),DAY(Z925))&gt;=$O$6,(DATE(YEAR(Z925),MONTH(Z925),DAY(Z925))&lt;=$O$3),INDEX(Projects!$A$1:$O$1000,MATCH(Y925,Projects!$A$1:$A$1000,0),MATCH("Groupe",Projects!$A$1:$O$1,0))=$A$2),1,
IF(AND($Y$2&lt;&gt;0,$Z$2&lt;&gt;0,DATE(YEAR(Z925),MONTH(Z925),DAY(Z925))&gt;=$Y$2,(DATE(YEAR(Z925),MONTH(Z925),DAY(Z925))&lt;=$Z$2),INDEX(Projects!$A$1:$O$1000,MATCH(Y925,Projects!$A$1:$A$1000,0),MATCH("Groupe",Projects!$A$1:$O$1,0))=$A$2),1,0)))</f>
      </c>
      <c r="AB925" s="47" t="str">
        <f>IF(AA925&lt;&gt;0,SUM($AA$4:AA925),0)</f>
      </c>
      <c r="AC925" s="1"/>
      <c r="AD925" s="17"/>
      <c r="AF925" t="str">
        <f>Projects!A923</f>
      </c>
      <c r="AG925" s="1" t="str">
        <f>Projects!D923</f>
      </c>
      <c r="AH925" s="47" t="str">
        <f>IF($A$2="Tous",
IF(AND($AF$2=0,$AG$2=0,DATE(YEAR(AG925),MONTH(AG925),DAY(AG925))&gt;=$O$6,(DATE(YEAR(AG925),MONTH(AG925),DAY(AG925))&lt;=$O$3)),1,
IF(AND($AF$2&lt;&gt;0,$AG$2&lt;&gt;0,DATE(YEAR(AG925),MONTH(AG925),DAY(AG925))&gt;=$AF$2,(DATE(YEAR(AG925),MONTH(AG925),DAY(AG925))&lt;=$AG$2)),1,0)),
IF(AND($AF$2=0,$AG$2=0,DATE(YEAR(AG925),MONTH(AG925),DAY(AG925))&gt;=$O$6,(DATE(YEAR(AG925),MONTH(AG925),DAY(AG925))&lt;=$O$3),INDEX(Projects!$A$1:$O$1000,MATCH(AF925,Projects!$A$1:$A$1000,0),MATCH("Groupe",Projects!$A$1:$O$1,0))=$A$2),1,
IF(AND($AF$2&lt;&gt;0,$AG$2&lt;&gt;0,DATE(YEAR(AG925),MONTH(AG925),DAY(AG925))&gt;=$AF$2,(DATE(YEAR(AG925),MONTH(AG925),DAY(AG925))&lt;=$AG$2),INDEX(Projects!$A$1:$O$1000,MATCH(AF925,Projects!$A$1:$A$1000,0),MATCH("Groupe",Projects!$A$1:$O$1,0))=$A$2),1,0)))</f>
      </c>
      <c r="AI925" s="47" t="str">
        <f>IF(AH925&lt;&gt;0,SUM($AH$4:AH925),0)</f>
      </c>
      <c r="AJ925" s="1"/>
      <c r="AK925" s="17"/>
      <c r="AM925" t="str">
        <f>Potentials!A923</f>
      </c>
      <c r="AN925" s="1" t="str">
        <f>Potentials!L923</f>
      </c>
      <c r="AO925" s="47" t="str">
        <f>IF(INDEX(Potentials!$A$1:$O$1000,MATCH(R925,Potentials!$A$1:$A$1000,0),MATCH("Origine setup",Potentials!$A$1:$O$1,0))&lt;&gt;"",0,
IF($A$2="Tous",
IF(AND($AM$2=0,$AN$2=0,DATE(YEAR(AN925),MONTH(AN925),DAY(AN925))&gt;=$O$6,(DATE(YEAR(AN925),MONTH(AN925),DAY(AN925))&lt;=$O$3),INDEX(Potentials!$A$1:$O$10000,MATCH(AM925,Potentials!$A$1:$A$1000,0),MATCH("Statut",Potentials!$A$1:$O$1,0))="9 -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IF(AND($AM$2&lt;&gt;0,$AN$2&lt;&gt;0,DATE(YEAR(AN925),MONTH(AN925),DAY(AN925))&gt;=$AM$2,(DATE(YEAR(AN925),MONTH(AN925),DAY(AN925))&lt;=$AN$2),INDEX(Potentials!$A$1:$O$10000,MATCH(AM925,Potentials!$A$1:$A$1000,0),MATCH("Statut",Potentials!$A$1:$O$1,0))="9 - Perdu"),1,0)),
IF(AND($AM$2=0,$AN$2=0,DATE(YEAR(AN925),MONTH(AN925),DAY(AN925))&gt;=$O$6,(DATE(YEAR(AN925),MONTH(AN925),DAY(AN925))&lt;=$O$3),INDEX(Potentials!$A$1:$O$1000,MATCH(AM925,Potentials!$A$1:$A$1000,0),MATCH("Groupe",Potentials!$A$1:$O$1,0))=$A$2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,MATCH(AM925,Potentials!$A$1:$A$1000,0),MATCH("Groupe",Potentials!$A$1:$O$1,0))=$A$2,INDEX(Potentials!$A$1:$O$10000,MATCH(AM925,Potentials!$A$1:$A$1000,0),MATCH("Statut",Potentials!$A$1:$O$1,0))="9 - Perdu"),1,0))))</f>
      </c>
      <c r="AP925" s="47" t="str">
        <f>IF(AO925&lt;&gt;0,SUM($AO$4:AO925),0)</f>
      </c>
      <c r="AQ925" s="1"/>
      <c r="AR925" s="17"/>
      <c r="AT925" t="str">
        <f>IF(COUNTIF($AT$4:AT924,Potentials!B923)&gt;0,"",Potentials!B923)</f>
      </c>
      <c r="AU925" s="2" t="str">
        <f t="array" ref="AU925" aca="1" ca="1">IF($A$2="Tous",SUMPRODUCT((Potentials!$F$2:$F$2000)*(Potentials!$B$2:$B$2000=AT925)*(Potentials!$E$2:$E$2000&lt;&gt;"8 - Gagne")*(Potentials!$E$2:$E$2000&lt;&gt;"9 - Perdu")*(Potentials!$E$2:$E$2000&lt;&gt;"10 - Gele"))
+SUMPRODUCT((Potentials!$F$2:$F$2000=0)*(Potentials!$B$2:$B$2000=AT925)*(Potentials!$D$2:$D$2000)*(Potentials!$E$2:$E$2000&lt;&gt;"8 - Gagne")*(Potentials!$E$2:$E$2000&lt;&gt;"9 - Perdu")*(Potentials!$E$2:$E$2000&lt;&gt;"10 - Gele")),
SUMPRODUCT((Potentials!$F$2:$F$2000)*(Potentials!$B$2:$B$2000=AT925)*(Potentials!$E$2:$E$2000&lt;&gt;"8 - Gagne")*(Potentials!$E$2:$E$2000&lt;&gt;"9 - Perdu")*(Potentials!$E$2:$E$2000&lt;&gt;"10 - Gele")*(Potentials!$O$2:$O$2000=$A$2))
+SUMPRODUCT((Potentials!$F$2:$F$2000=0)*(Potentials!$B$2:$B$2000=AT925)*(Potentials!$D$2:$D$2000)*(Potentials!$E$2:$E$2000&lt;&gt;"8 - Gagne")*(Potentials!$E$2:$E$2000&lt;&gt;"9 - Perdu")*(Potentials!$E$2:$E$2000&lt;&gt;"10 - Gele")*(Potentials!$O$2:$O$2000=$A$2)))</f>
      </c>
      <c r="BA925" t="str">
        <f>Potentials!A923</f>
      </c>
      <c r="BB925" s="2" t="str">
        <f t="array" ref="BB925" aca="1" ca="1">IF($A$2="Tous",SUMPRODUCT((Potentials!$F$2:$F$2000)*(Potentials!$A$2:$A$2000=BA925)*(Potentials!$E$2:$E$2000&lt;&gt;"8 - Gagne")*(Potentials!$E$2:$E$2000&lt;&gt;"9 - Perdu")*(Potentials!$E$2:$E$2000&lt;&gt;"10 - Gele"))
+SUMPRODUCT((Potentials!$F$2:$F$2000=0)*(Potentials!$A$2:$A$2000=BA925)*(Potentials!$D$2:$D$2000)*(Potentials!$E$2:$E$2000&lt;&gt;"8 - Gagne")*(Potentials!$E$2:$E$2000&lt;&gt;"9 - Perdu")*(Potentials!$E$2:$E$2000&lt;&gt;"10 - Gele")),
SUMPRODUCT((Potentials!$F$2:$F$2000)*(Potentials!$A$2:$A$2000=BA925)*(Potentials!$E$2:$E$2000&lt;&gt;"8 - Gagne")*(Potentials!$E$2:$E$2000&lt;&gt;"9 - Perdu")*(Potentials!$E$2:$E$2000&lt;&gt;"10 - Gele")*(Potentials!$O$2:$O$2000=$A$2))
+SUMPRODUCT((Potentials!$F$2:$F$2000=0)*(Potentials!$A$2:$A$2000=BA925)*(Potentials!$D$2:$D$2000)*(Potentials!$E$2:$E$2000&lt;&gt;"8 - Gagne")*(Potentials!$E$2:$E$2000&lt;&gt;"9 - Perdu")*(Potentials!$E$2:$E$2000&lt;&gt;"10 - Gele")*(Potentials!$O$2:$O$2000=$A$2)))</f>
      </c>
    </row>
    <row r="926" spans="1:113">
      <c r="R926" t="str">
        <f>Potentials!A924</f>
      </c>
      <c r="S926" s="1" t="str">
        <f>Potentials!M924</f>
      </c>
      <c r="T926" s="47" t="str">
        <f>IF(INDEX(Potentials!$A$1:$O$1000,MATCH(R926,Potentials!$A$1:$A$1000,0),MATCH("Origine setup",Potentials!$A$1:$O$1,0))&lt;&gt;"",0,
IF($A$2="Tous",
IF(AND($R$2=0,$S$2=0,DATE(YEAR(S926),MONTH(S926),DAY(S926))&gt;=$O$6,(DATE(YEAR(S926),MONTH(S926),DAY(S926))&lt;=$O$3),LEFT(R926,3)="PRA"),1,
IF(AND($R$2&lt;&gt;0,$S$2&lt;&gt;0,DATE(YEAR(S926),MONTH(S926),DAY(S926))&gt;=$R$2,(DATE(YEAR(S926),MONTH(S926),DAY(S926))&lt;=$S$2),LEFT(R926,3)="PRA"),1,0)),
IF(AND($R$2=0,$S$2=0,DATE(YEAR(S926),MONTH(S926),DAY(S926))&gt;=$O$6,(DATE(YEAR(S926),MONTH(S926),DAY(S926))&lt;=$O$3),INDEX(Potentials!$A$1:$O$1000,MATCH(R926,Potentials!$A$1:$A$1000,0),MATCH("Groupe",Potentials!$A$1:$O$1,0))=$A$2,LEFT(R926,3)="PRA"),1,
IF(AND($R$2&lt;&gt;0,$S$2&lt;&gt;0,DATE(YEAR(S926),MONTH(S926),DAY(S926))&gt;=$R$2,(DATE(YEAR(S926),MONTH(S926),DAY(S926))&lt;=$S$2),INDEX(Potentials!$A$1:$O$1000,MATCH(R926,Potentials!$A$1:$A$1000,0),MATCH("Groupe",Potentials!$A$1:$O$1,0))=$A$2,LEFT(R926,3)="PRA"),1,0))))</f>
      </c>
      <c r="U926" s="47" t="str">
        <f>IF(T926&lt;&gt;0,SUM($T$4:T926),0)</f>
      </c>
      <c r="V926" s="1"/>
      <c r="W926" s="17"/>
      <c r="Y926" t="str">
        <f>Projects!A924</f>
      </c>
      <c r="Z926" s="1" t="str">
        <f>Projects!I924</f>
      </c>
      <c r="AA926" s="47" t="str">
        <f>IF($A$2="Tous",
IF(AND($Y$2=0,$Z$2=0,DATE(YEAR(Z926),MONTH(Z926),DAY(Z926))&gt;=$O$6,(DATE(YEAR(Z926),MONTH(Z926),DAY(Z926))&lt;=$O$3)),1,
IF(AND($Y$2&lt;&gt;0,$Z$2&lt;&gt;0,DATE(YEAR(Z926),MONTH(Z926),DAY(Z926))&gt;=$Y$2,(DATE(YEAR(Z926),MONTH(Z926),DAY(Z926))&lt;=$Z$2)),1,0)),
IF(AND($Y$2=0,$Z$2=0,DATE(YEAR(Z926),MONTH(Z926),DAY(Z926))&gt;=$O$6,(DATE(YEAR(Z926),MONTH(Z926),DAY(Z926))&lt;=$O$3),INDEX(Projects!$A$1:$O$1000,MATCH(Y926,Projects!$A$1:$A$1000,0),MATCH("Groupe",Projects!$A$1:$O$1,0))=$A$2),1,
IF(AND($Y$2&lt;&gt;0,$Z$2&lt;&gt;0,DATE(YEAR(Z926),MONTH(Z926),DAY(Z926))&gt;=$Y$2,(DATE(YEAR(Z926),MONTH(Z926),DAY(Z926))&lt;=$Z$2),INDEX(Projects!$A$1:$O$1000,MATCH(Y926,Projects!$A$1:$A$1000,0),MATCH("Groupe",Projects!$A$1:$O$1,0))=$A$2),1,0)))</f>
      </c>
      <c r="AB926" s="47" t="str">
        <f>IF(AA926&lt;&gt;0,SUM($AA$4:AA926),0)</f>
      </c>
      <c r="AC926" s="1"/>
      <c r="AD926" s="17"/>
      <c r="AF926" t="str">
        <f>Projects!A924</f>
      </c>
      <c r="AG926" s="1" t="str">
        <f>Projects!D924</f>
      </c>
      <c r="AH926" s="47" t="str">
        <f>IF($A$2="Tous",
IF(AND($AF$2=0,$AG$2=0,DATE(YEAR(AG926),MONTH(AG926),DAY(AG926))&gt;=$O$6,(DATE(YEAR(AG926),MONTH(AG926),DAY(AG926))&lt;=$O$3)),1,
IF(AND($AF$2&lt;&gt;0,$AG$2&lt;&gt;0,DATE(YEAR(AG926),MONTH(AG926),DAY(AG926))&gt;=$AF$2,(DATE(YEAR(AG926),MONTH(AG926),DAY(AG926))&lt;=$AG$2)),1,0)),
IF(AND($AF$2=0,$AG$2=0,DATE(YEAR(AG926),MONTH(AG926),DAY(AG926))&gt;=$O$6,(DATE(YEAR(AG926),MONTH(AG926),DAY(AG926))&lt;=$O$3),INDEX(Projects!$A$1:$O$1000,MATCH(AF926,Projects!$A$1:$A$1000,0),MATCH("Groupe",Projects!$A$1:$O$1,0))=$A$2),1,
IF(AND($AF$2&lt;&gt;0,$AG$2&lt;&gt;0,DATE(YEAR(AG926),MONTH(AG926),DAY(AG926))&gt;=$AF$2,(DATE(YEAR(AG926),MONTH(AG926),DAY(AG926))&lt;=$AG$2),INDEX(Projects!$A$1:$O$1000,MATCH(AF926,Projects!$A$1:$A$1000,0),MATCH("Groupe",Projects!$A$1:$O$1,0))=$A$2),1,0)))</f>
      </c>
      <c r="AI926" s="47" t="str">
        <f>IF(AH926&lt;&gt;0,SUM($AH$4:AH926),0)</f>
      </c>
      <c r="AJ926" s="1"/>
      <c r="AK926" s="17"/>
      <c r="AM926" t="str">
        <f>Potentials!A924</f>
      </c>
      <c r="AN926" s="1" t="str">
        <f>Potentials!L924</f>
      </c>
      <c r="AO926" s="47" t="str">
        <f>IF(INDEX(Potentials!$A$1:$O$1000,MATCH(R926,Potentials!$A$1:$A$1000,0),MATCH("Origine setup",Potentials!$A$1:$O$1,0))&lt;&gt;"",0,
IF($A$2="Tous",
IF(AND($AM$2=0,$AN$2=0,DATE(YEAR(AN926),MONTH(AN926),DAY(AN926))&gt;=$O$6,(DATE(YEAR(AN926),MONTH(AN926),DAY(AN926))&lt;=$O$3),INDEX(Potentials!$A$1:$O$10000,MATCH(AM926,Potentials!$A$1:$A$1000,0),MATCH("Statut",Potentials!$A$1:$O$1,0))="9 -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IF(AND($AM$2&lt;&gt;0,$AN$2&lt;&gt;0,DATE(YEAR(AN926),MONTH(AN926),DAY(AN926))&gt;=$AM$2,(DATE(YEAR(AN926),MONTH(AN926),DAY(AN926))&lt;=$AN$2),INDEX(Potentials!$A$1:$O$10000,MATCH(AM926,Potentials!$A$1:$A$1000,0),MATCH("Statut",Potentials!$A$1:$O$1,0))="9 - Perdu"),1,0)),
IF(AND($AM$2=0,$AN$2=0,DATE(YEAR(AN926),MONTH(AN926),DAY(AN926))&gt;=$O$6,(DATE(YEAR(AN926),MONTH(AN926),DAY(AN926))&lt;=$O$3),INDEX(Potentials!$A$1:$O$1000,MATCH(AM926,Potentials!$A$1:$A$1000,0),MATCH("Groupe",Potentials!$A$1:$O$1,0))=$A$2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,MATCH(AM926,Potentials!$A$1:$A$1000,0),MATCH("Groupe",Potentials!$A$1:$O$1,0))=$A$2,INDEX(Potentials!$A$1:$O$10000,MATCH(AM926,Potentials!$A$1:$A$1000,0),MATCH("Statut",Potentials!$A$1:$O$1,0))="9 - Perdu"),1,0))))</f>
      </c>
      <c r="AP926" s="47" t="str">
        <f>IF(AO926&lt;&gt;0,SUM($AO$4:AO926),0)</f>
      </c>
      <c r="AQ926" s="1"/>
      <c r="AR926" s="17"/>
      <c r="AT926" t="str">
        <f>IF(COUNTIF($AT$4:AT925,Potentials!B924)&gt;0,"",Potentials!B924)</f>
      </c>
      <c r="AU926" s="2" t="str">
        <f t="array" ref="AU926" aca="1" ca="1">IF($A$2="Tous",SUMPRODUCT((Potentials!$F$2:$F$2000)*(Potentials!$B$2:$B$2000=AT926)*(Potentials!$E$2:$E$2000&lt;&gt;"8 - Gagne")*(Potentials!$E$2:$E$2000&lt;&gt;"9 - Perdu")*(Potentials!$E$2:$E$2000&lt;&gt;"10 - Gele"))
+SUMPRODUCT((Potentials!$F$2:$F$2000=0)*(Potentials!$B$2:$B$2000=AT926)*(Potentials!$D$2:$D$2000)*(Potentials!$E$2:$E$2000&lt;&gt;"8 - Gagne")*(Potentials!$E$2:$E$2000&lt;&gt;"9 - Perdu")*(Potentials!$E$2:$E$2000&lt;&gt;"10 - Gele")),
SUMPRODUCT((Potentials!$F$2:$F$2000)*(Potentials!$B$2:$B$2000=AT926)*(Potentials!$E$2:$E$2000&lt;&gt;"8 - Gagne")*(Potentials!$E$2:$E$2000&lt;&gt;"9 - Perdu")*(Potentials!$E$2:$E$2000&lt;&gt;"10 - Gele")*(Potentials!$O$2:$O$2000=$A$2))
+SUMPRODUCT((Potentials!$F$2:$F$2000=0)*(Potentials!$B$2:$B$2000=AT926)*(Potentials!$D$2:$D$2000)*(Potentials!$E$2:$E$2000&lt;&gt;"8 - Gagne")*(Potentials!$E$2:$E$2000&lt;&gt;"9 - Perdu")*(Potentials!$E$2:$E$2000&lt;&gt;"10 - Gele")*(Potentials!$O$2:$O$2000=$A$2)))</f>
      </c>
      <c r="BA926" t="str">
        <f>Potentials!A924</f>
      </c>
      <c r="BB926" s="2" t="str">
        <f t="array" ref="BB926" aca="1" ca="1">IF($A$2="Tous",SUMPRODUCT((Potentials!$F$2:$F$2000)*(Potentials!$A$2:$A$2000=BA926)*(Potentials!$E$2:$E$2000&lt;&gt;"8 - Gagne")*(Potentials!$E$2:$E$2000&lt;&gt;"9 - Perdu")*(Potentials!$E$2:$E$2000&lt;&gt;"10 - Gele"))
+SUMPRODUCT((Potentials!$F$2:$F$2000=0)*(Potentials!$A$2:$A$2000=BA926)*(Potentials!$D$2:$D$2000)*(Potentials!$E$2:$E$2000&lt;&gt;"8 - Gagne")*(Potentials!$E$2:$E$2000&lt;&gt;"9 - Perdu")*(Potentials!$E$2:$E$2000&lt;&gt;"10 - Gele")),
SUMPRODUCT((Potentials!$F$2:$F$2000)*(Potentials!$A$2:$A$2000=BA926)*(Potentials!$E$2:$E$2000&lt;&gt;"8 - Gagne")*(Potentials!$E$2:$E$2000&lt;&gt;"9 - Perdu")*(Potentials!$E$2:$E$2000&lt;&gt;"10 - Gele")*(Potentials!$O$2:$O$2000=$A$2))
+SUMPRODUCT((Potentials!$F$2:$F$2000=0)*(Potentials!$A$2:$A$2000=BA926)*(Potentials!$D$2:$D$2000)*(Potentials!$E$2:$E$2000&lt;&gt;"8 - Gagne")*(Potentials!$E$2:$E$2000&lt;&gt;"9 - Perdu")*(Potentials!$E$2:$E$2000&lt;&gt;"10 - Gele")*(Potentials!$O$2:$O$2000=$A$2)))</f>
      </c>
    </row>
    <row r="927" spans="1:113">
      <c r="R927" t="str">
        <f>Potentials!A925</f>
      </c>
      <c r="S927" s="1" t="str">
        <f>Potentials!M925</f>
      </c>
      <c r="T927" s="47" t="str">
        <f>IF(INDEX(Potentials!$A$1:$O$1000,MATCH(R927,Potentials!$A$1:$A$1000,0),MATCH("Origine setup",Potentials!$A$1:$O$1,0))&lt;&gt;"",0,
IF($A$2="Tous",
IF(AND($R$2=0,$S$2=0,DATE(YEAR(S927),MONTH(S927),DAY(S927))&gt;=$O$6,(DATE(YEAR(S927),MONTH(S927),DAY(S927))&lt;=$O$3),LEFT(R927,3)="PRA"),1,
IF(AND($R$2&lt;&gt;0,$S$2&lt;&gt;0,DATE(YEAR(S927),MONTH(S927),DAY(S927))&gt;=$R$2,(DATE(YEAR(S927),MONTH(S927),DAY(S927))&lt;=$S$2),LEFT(R927,3)="PRA"),1,0)),
IF(AND($R$2=0,$S$2=0,DATE(YEAR(S927),MONTH(S927),DAY(S927))&gt;=$O$6,(DATE(YEAR(S927),MONTH(S927),DAY(S927))&lt;=$O$3),INDEX(Potentials!$A$1:$O$1000,MATCH(R927,Potentials!$A$1:$A$1000,0),MATCH("Groupe",Potentials!$A$1:$O$1,0))=$A$2,LEFT(R927,3)="PRA"),1,
IF(AND($R$2&lt;&gt;0,$S$2&lt;&gt;0,DATE(YEAR(S927),MONTH(S927),DAY(S927))&gt;=$R$2,(DATE(YEAR(S927),MONTH(S927),DAY(S927))&lt;=$S$2),INDEX(Potentials!$A$1:$O$1000,MATCH(R927,Potentials!$A$1:$A$1000,0),MATCH("Groupe",Potentials!$A$1:$O$1,0))=$A$2,LEFT(R927,3)="PRA"),1,0))))</f>
      </c>
      <c r="U927" s="47" t="str">
        <f>IF(T927&lt;&gt;0,SUM($T$4:T927),0)</f>
      </c>
      <c r="V927" s="1"/>
      <c r="W927" s="17"/>
      <c r="Y927" t="str">
        <f>Projects!A925</f>
      </c>
      <c r="Z927" s="1" t="str">
        <f>Projects!I925</f>
      </c>
      <c r="AA927" s="47" t="str">
        <f>IF($A$2="Tous",
IF(AND($Y$2=0,$Z$2=0,DATE(YEAR(Z927),MONTH(Z927),DAY(Z927))&gt;=$O$6,(DATE(YEAR(Z927),MONTH(Z927),DAY(Z927))&lt;=$O$3)),1,
IF(AND($Y$2&lt;&gt;0,$Z$2&lt;&gt;0,DATE(YEAR(Z927),MONTH(Z927),DAY(Z927))&gt;=$Y$2,(DATE(YEAR(Z927),MONTH(Z927),DAY(Z927))&lt;=$Z$2)),1,0)),
IF(AND($Y$2=0,$Z$2=0,DATE(YEAR(Z927),MONTH(Z927),DAY(Z927))&gt;=$O$6,(DATE(YEAR(Z927),MONTH(Z927),DAY(Z927))&lt;=$O$3),INDEX(Projects!$A$1:$O$1000,MATCH(Y927,Projects!$A$1:$A$1000,0),MATCH("Groupe",Projects!$A$1:$O$1,0))=$A$2),1,
IF(AND($Y$2&lt;&gt;0,$Z$2&lt;&gt;0,DATE(YEAR(Z927),MONTH(Z927),DAY(Z927))&gt;=$Y$2,(DATE(YEAR(Z927),MONTH(Z927),DAY(Z927))&lt;=$Z$2),INDEX(Projects!$A$1:$O$1000,MATCH(Y927,Projects!$A$1:$A$1000,0),MATCH("Groupe",Projects!$A$1:$O$1,0))=$A$2),1,0)))</f>
      </c>
      <c r="AB927" s="47" t="str">
        <f>IF(AA927&lt;&gt;0,SUM($AA$4:AA927),0)</f>
      </c>
      <c r="AC927" s="1"/>
      <c r="AD927" s="17"/>
      <c r="AF927" t="str">
        <f>Projects!A925</f>
      </c>
      <c r="AG927" s="1" t="str">
        <f>Projects!D925</f>
      </c>
      <c r="AH927" s="47" t="str">
        <f>IF($A$2="Tous",
IF(AND($AF$2=0,$AG$2=0,DATE(YEAR(AG927),MONTH(AG927),DAY(AG927))&gt;=$O$6,(DATE(YEAR(AG927),MONTH(AG927),DAY(AG927))&lt;=$O$3)),1,
IF(AND($AF$2&lt;&gt;0,$AG$2&lt;&gt;0,DATE(YEAR(AG927),MONTH(AG927),DAY(AG927))&gt;=$AF$2,(DATE(YEAR(AG927),MONTH(AG927),DAY(AG927))&lt;=$AG$2)),1,0)),
IF(AND($AF$2=0,$AG$2=0,DATE(YEAR(AG927),MONTH(AG927),DAY(AG927))&gt;=$O$6,(DATE(YEAR(AG927),MONTH(AG927),DAY(AG927))&lt;=$O$3),INDEX(Projects!$A$1:$O$1000,MATCH(AF927,Projects!$A$1:$A$1000,0),MATCH("Groupe",Projects!$A$1:$O$1,0))=$A$2),1,
IF(AND($AF$2&lt;&gt;0,$AG$2&lt;&gt;0,DATE(YEAR(AG927),MONTH(AG927),DAY(AG927))&gt;=$AF$2,(DATE(YEAR(AG927),MONTH(AG927),DAY(AG927))&lt;=$AG$2),INDEX(Projects!$A$1:$O$1000,MATCH(AF927,Projects!$A$1:$A$1000,0),MATCH("Groupe",Projects!$A$1:$O$1,0))=$A$2),1,0)))</f>
      </c>
      <c r="AI927" s="47" t="str">
        <f>IF(AH927&lt;&gt;0,SUM($AH$4:AH927),0)</f>
      </c>
      <c r="AJ927" s="1"/>
      <c r="AK927" s="17"/>
      <c r="AM927" t="str">
        <f>Potentials!A925</f>
      </c>
      <c r="AN927" s="1" t="str">
        <f>Potentials!L925</f>
      </c>
      <c r="AO927" s="47" t="str">
        <f>IF(INDEX(Potentials!$A$1:$O$1000,MATCH(R927,Potentials!$A$1:$A$1000,0),MATCH("Origine setup",Potentials!$A$1:$O$1,0))&lt;&gt;"",0,
IF($A$2="Tous",
IF(AND($AM$2=0,$AN$2=0,DATE(YEAR(AN927),MONTH(AN927),DAY(AN927))&gt;=$O$6,(DATE(YEAR(AN927),MONTH(AN927),DAY(AN927))&lt;=$O$3),INDEX(Potentials!$A$1:$O$10000,MATCH(AM927,Potentials!$A$1:$A$1000,0),MATCH("Statut",Potentials!$A$1:$O$1,0))="9 -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IF(AND($AM$2&lt;&gt;0,$AN$2&lt;&gt;0,DATE(YEAR(AN927),MONTH(AN927),DAY(AN927))&gt;=$AM$2,(DATE(YEAR(AN927),MONTH(AN927),DAY(AN927))&lt;=$AN$2),INDEX(Potentials!$A$1:$O$10000,MATCH(AM927,Potentials!$A$1:$A$1000,0),MATCH("Statut",Potentials!$A$1:$O$1,0))="9 - Perdu"),1,0)),
IF(AND($AM$2=0,$AN$2=0,DATE(YEAR(AN927),MONTH(AN927),DAY(AN927))&gt;=$O$6,(DATE(YEAR(AN927),MONTH(AN927),DAY(AN927))&lt;=$O$3),INDEX(Potentials!$A$1:$O$1000,MATCH(AM927,Potentials!$A$1:$A$1000,0),MATCH("Groupe",Potentials!$A$1:$O$1,0))=$A$2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,MATCH(AM927,Potentials!$A$1:$A$1000,0),MATCH("Groupe",Potentials!$A$1:$O$1,0))=$A$2,INDEX(Potentials!$A$1:$O$10000,MATCH(AM927,Potentials!$A$1:$A$1000,0),MATCH("Statut",Potentials!$A$1:$O$1,0))="9 - Perdu"),1,0))))</f>
      </c>
      <c r="AP927" s="47" t="str">
        <f>IF(AO927&lt;&gt;0,SUM($AO$4:AO927),0)</f>
      </c>
      <c r="AQ927" s="1"/>
      <c r="AR927" s="17"/>
      <c r="AT927" t="str">
        <f>IF(COUNTIF($AT$4:AT926,Potentials!B925)&gt;0,"",Potentials!B925)</f>
      </c>
      <c r="AU927" s="2" t="str">
        <f t="array" ref="AU927" aca="1" ca="1">IF($A$2="Tous",SUMPRODUCT((Potentials!$F$2:$F$2000)*(Potentials!$B$2:$B$2000=AT927)*(Potentials!$E$2:$E$2000&lt;&gt;"8 - Gagne")*(Potentials!$E$2:$E$2000&lt;&gt;"9 - Perdu")*(Potentials!$E$2:$E$2000&lt;&gt;"10 - Gele"))
+SUMPRODUCT((Potentials!$F$2:$F$2000=0)*(Potentials!$B$2:$B$2000=AT927)*(Potentials!$D$2:$D$2000)*(Potentials!$E$2:$E$2000&lt;&gt;"8 - Gagne")*(Potentials!$E$2:$E$2000&lt;&gt;"9 - Perdu")*(Potentials!$E$2:$E$2000&lt;&gt;"10 - Gele")),
SUMPRODUCT((Potentials!$F$2:$F$2000)*(Potentials!$B$2:$B$2000=AT927)*(Potentials!$E$2:$E$2000&lt;&gt;"8 - Gagne")*(Potentials!$E$2:$E$2000&lt;&gt;"9 - Perdu")*(Potentials!$E$2:$E$2000&lt;&gt;"10 - Gele")*(Potentials!$O$2:$O$2000=$A$2))
+SUMPRODUCT((Potentials!$F$2:$F$2000=0)*(Potentials!$B$2:$B$2000=AT927)*(Potentials!$D$2:$D$2000)*(Potentials!$E$2:$E$2000&lt;&gt;"8 - Gagne")*(Potentials!$E$2:$E$2000&lt;&gt;"9 - Perdu")*(Potentials!$E$2:$E$2000&lt;&gt;"10 - Gele")*(Potentials!$O$2:$O$2000=$A$2)))</f>
      </c>
      <c r="BA927" t="str">
        <f>Potentials!A925</f>
      </c>
      <c r="BB927" s="2" t="str">
        <f t="array" ref="BB927" aca="1" ca="1">IF($A$2="Tous",SUMPRODUCT((Potentials!$F$2:$F$2000)*(Potentials!$A$2:$A$2000=BA927)*(Potentials!$E$2:$E$2000&lt;&gt;"8 - Gagne")*(Potentials!$E$2:$E$2000&lt;&gt;"9 - Perdu")*(Potentials!$E$2:$E$2000&lt;&gt;"10 - Gele"))
+SUMPRODUCT((Potentials!$F$2:$F$2000=0)*(Potentials!$A$2:$A$2000=BA927)*(Potentials!$D$2:$D$2000)*(Potentials!$E$2:$E$2000&lt;&gt;"8 - Gagne")*(Potentials!$E$2:$E$2000&lt;&gt;"9 - Perdu")*(Potentials!$E$2:$E$2000&lt;&gt;"10 - Gele")),
SUMPRODUCT((Potentials!$F$2:$F$2000)*(Potentials!$A$2:$A$2000=BA927)*(Potentials!$E$2:$E$2000&lt;&gt;"8 - Gagne")*(Potentials!$E$2:$E$2000&lt;&gt;"9 - Perdu")*(Potentials!$E$2:$E$2000&lt;&gt;"10 - Gele")*(Potentials!$O$2:$O$2000=$A$2))
+SUMPRODUCT((Potentials!$F$2:$F$2000=0)*(Potentials!$A$2:$A$2000=BA927)*(Potentials!$D$2:$D$2000)*(Potentials!$E$2:$E$2000&lt;&gt;"8 - Gagne")*(Potentials!$E$2:$E$2000&lt;&gt;"9 - Perdu")*(Potentials!$E$2:$E$2000&lt;&gt;"10 - Gele")*(Potentials!$O$2:$O$2000=$A$2)))</f>
      </c>
    </row>
    <row r="928" spans="1:113">
      <c r="R928" t="str">
        <f>Potentials!A926</f>
      </c>
      <c r="S928" s="1" t="str">
        <f>Potentials!M926</f>
      </c>
      <c r="T928" s="47" t="str">
        <f>IF(INDEX(Potentials!$A$1:$O$1000,MATCH(R928,Potentials!$A$1:$A$1000,0),MATCH("Origine setup",Potentials!$A$1:$O$1,0))&lt;&gt;"",0,
IF($A$2="Tous",
IF(AND($R$2=0,$S$2=0,DATE(YEAR(S928),MONTH(S928),DAY(S928))&gt;=$O$6,(DATE(YEAR(S928),MONTH(S928),DAY(S928))&lt;=$O$3),LEFT(R928,3)="PRA"),1,
IF(AND($R$2&lt;&gt;0,$S$2&lt;&gt;0,DATE(YEAR(S928),MONTH(S928),DAY(S928))&gt;=$R$2,(DATE(YEAR(S928),MONTH(S928),DAY(S928))&lt;=$S$2),LEFT(R928,3)="PRA"),1,0)),
IF(AND($R$2=0,$S$2=0,DATE(YEAR(S928),MONTH(S928),DAY(S928))&gt;=$O$6,(DATE(YEAR(S928),MONTH(S928),DAY(S928))&lt;=$O$3),INDEX(Potentials!$A$1:$O$1000,MATCH(R928,Potentials!$A$1:$A$1000,0),MATCH("Groupe",Potentials!$A$1:$O$1,0))=$A$2,LEFT(R928,3)="PRA"),1,
IF(AND($R$2&lt;&gt;0,$S$2&lt;&gt;0,DATE(YEAR(S928),MONTH(S928),DAY(S928))&gt;=$R$2,(DATE(YEAR(S928),MONTH(S928),DAY(S928))&lt;=$S$2),INDEX(Potentials!$A$1:$O$1000,MATCH(R928,Potentials!$A$1:$A$1000,0),MATCH("Groupe",Potentials!$A$1:$O$1,0))=$A$2,LEFT(R928,3)="PRA"),1,0))))</f>
      </c>
      <c r="U928" s="47" t="str">
        <f>IF(T928&lt;&gt;0,SUM($T$4:T928),0)</f>
      </c>
      <c r="V928" s="1"/>
      <c r="W928" s="17"/>
      <c r="Y928" t="str">
        <f>Projects!A926</f>
      </c>
      <c r="Z928" s="1" t="str">
        <f>Projects!I926</f>
      </c>
      <c r="AA928" s="47" t="str">
        <f>IF($A$2="Tous",
IF(AND($Y$2=0,$Z$2=0,DATE(YEAR(Z928),MONTH(Z928),DAY(Z928))&gt;=$O$6,(DATE(YEAR(Z928),MONTH(Z928),DAY(Z928))&lt;=$O$3)),1,
IF(AND($Y$2&lt;&gt;0,$Z$2&lt;&gt;0,DATE(YEAR(Z928),MONTH(Z928),DAY(Z928))&gt;=$Y$2,(DATE(YEAR(Z928),MONTH(Z928),DAY(Z928))&lt;=$Z$2)),1,0)),
IF(AND($Y$2=0,$Z$2=0,DATE(YEAR(Z928),MONTH(Z928),DAY(Z928))&gt;=$O$6,(DATE(YEAR(Z928),MONTH(Z928),DAY(Z928))&lt;=$O$3),INDEX(Projects!$A$1:$O$1000,MATCH(Y928,Projects!$A$1:$A$1000,0),MATCH("Groupe",Projects!$A$1:$O$1,0))=$A$2),1,
IF(AND($Y$2&lt;&gt;0,$Z$2&lt;&gt;0,DATE(YEAR(Z928),MONTH(Z928),DAY(Z928))&gt;=$Y$2,(DATE(YEAR(Z928),MONTH(Z928),DAY(Z928))&lt;=$Z$2),INDEX(Projects!$A$1:$O$1000,MATCH(Y928,Projects!$A$1:$A$1000,0),MATCH("Groupe",Projects!$A$1:$O$1,0))=$A$2),1,0)))</f>
      </c>
      <c r="AB928" s="47" t="str">
        <f>IF(AA928&lt;&gt;0,SUM($AA$4:AA928),0)</f>
      </c>
      <c r="AC928" s="1"/>
      <c r="AD928" s="17"/>
      <c r="AF928" t="str">
        <f>Projects!A926</f>
      </c>
      <c r="AG928" s="1" t="str">
        <f>Projects!D926</f>
      </c>
      <c r="AH928" s="47" t="str">
        <f>IF($A$2="Tous",
IF(AND($AF$2=0,$AG$2=0,DATE(YEAR(AG928),MONTH(AG928),DAY(AG928))&gt;=$O$6,(DATE(YEAR(AG928),MONTH(AG928),DAY(AG928))&lt;=$O$3)),1,
IF(AND($AF$2&lt;&gt;0,$AG$2&lt;&gt;0,DATE(YEAR(AG928),MONTH(AG928),DAY(AG928))&gt;=$AF$2,(DATE(YEAR(AG928),MONTH(AG928),DAY(AG928))&lt;=$AG$2)),1,0)),
IF(AND($AF$2=0,$AG$2=0,DATE(YEAR(AG928),MONTH(AG928),DAY(AG928))&gt;=$O$6,(DATE(YEAR(AG928),MONTH(AG928),DAY(AG928))&lt;=$O$3),INDEX(Projects!$A$1:$O$1000,MATCH(AF928,Projects!$A$1:$A$1000,0),MATCH("Groupe",Projects!$A$1:$O$1,0))=$A$2),1,
IF(AND($AF$2&lt;&gt;0,$AG$2&lt;&gt;0,DATE(YEAR(AG928),MONTH(AG928),DAY(AG928))&gt;=$AF$2,(DATE(YEAR(AG928),MONTH(AG928),DAY(AG928))&lt;=$AG$2),INDEX(Projects!$A$1:$O$1000,MATCH(AF928,Projects!$A$1:$A$1000,0),MATCH("Groupe",Projects!$A$1:$O$1,0))=$A$2),1,0)))</f>
      </c>
      <c r="AI928" s="47" t="str">
        <f>IF(AH928&lt;&gt;0,SUM($AH$4:AH928),0)</f>
      </c>
      <c r="AJ928" s="1"/>
      <c r="AK928" s="17"/>
      <c r="AM928" t="str">
        <f>Potentials!A926</f>
      </c>
      <c r="AN928" s="1" t="str">
        <f>Potentials!L926</f>
      </c>
      <c r="AO928" s="47" t="str">
        <f>IF(INDEX(Potentials!$A$1:$O$1000,MATCH(R928,Potentials!$A$1:$A$1000,0),MATCH("Origine setup",Potentials!$A$1:$O$1,0))&lt;&gt;"",0,
IF($A$2="Tous",
IF(AND($AM$2=0,$AN$2=0,DATE(YEAR(AN928),MONTH(AN928),DAY(AN928))&gt;=$O$6,(DATE(YEAR(AN928),MONTH(AN928),DAY(AN928))&lt;=$O$3),INDEX(Potentials!$A$1:$O$10000,MATCH(AM928,Potentials!$A$1:$A$1000,0),MATCH("Statut",Potentials!$A$1:$O$1,0))="9 -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IF(AND($AM$2&lt;&gt;0,$AN$2&lt;&gt;0,DATE(YEAR(AN928),MONTH(AN928),DAY(AN928))&gt;=$AM$2,(DATE(YEAR(AN928),MONTH(AN928),DAY(AN928))&lt;=$AN$2),INDEX(Potentials!$A$1:$O$10000,MATCH(AM928,Potentials!$A$1:$A$1000,0),MATCH("Statut",Potentials!$A$1:$O$1,0))="9 - Perdu"),1,0)),
IF(AND($AM$2=0,$AN$2=0,DATE(YEAR(AN928),MONTH(AN928),DAY(AN928))&gt;=$O$6,(DATE(YEAR(AN928),MONTH(AN928),DAY(AN928))&lt;=$O$3),INDEX(Potentials!$A$1:$O$1000,MATCH(AM928,Potentials!$A$1:$A$1000,0),MATCH("Groupe",Potentials!$A$1:$O$1,0))=$A$2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,MATCH(AM928,Potentials!$A$1:$A$1000,0),MATCH("Groupe",Potentials!$A$1:$O$1,0))=$A$2,INDEX(Potentials!$A$1:$O$10000,MATCH(AM928,Potentials!$A$1:$A$1000,0),MATCH("Statut",Potentials!$A$1:$O$1,0))="9 - Perdu"),1,0))))</f>
      </c>
      <c r="AP928" s="47" t="str">
        <f>IF(AO928&lt;&gt;0,SUM($AO$4:AO928),0)</f>
      </c>
      <c r="AQ928" s="1"/>
      <c r="AR928" s="17"/>
      <c r="AT928" t="str">
        <f>IF(COUNTIF($AT$4:AT927,Potentials!B926)&gt;0,"",Potentials!B926)</f>
      </c>
      <c r="AU928" s="2" t="str">
        <f t="array" ref="AU928" aca="1" ca="1">IF($A$2="Tous",SUMPRODUCT((Potentials!$F$2:$F$2000)*(Potentials!$B$2:$B$2000=AT928)*(Potentials!$E$2:$E$2000&lt;&gt;"8 - Gagne")*(Potentials!$E$2:$E$2000&lt;&gt;"9 - Perdu")*(Potentials!$E$2:$E$2000&lt;&gt;"10 - Gele"))
+SUMPRODUCT((Potentials!$F$2:$F$2000=0)*(Potentials!$B$2:$B$2000=AT928)*(Potentials!$D$2:$D$2000)*(Potentials!$E$2:$E$2000&lt;&gt;"8 - Gagne")*(Potentials!$E$2:$E$2000&lt;&gt;"9 - Perdu")*(Potentials!$E$2:$E$2000&lt;&gt;"10 - Gele")),
SUMPRODUCT((Potentials!$F$2:$F$2000)*(Potentials!$B$2:$B$2000=AT928)*(Potentials!$E$2:$E$2000&lt;&gt;"8 - Gagne")*(Potentials!$E$2:$E$2000&lt;&gt;"9 - Perdu")*(Potentials!$E$2:$E$2000&lt;&gt;"10 - Gele")*(Potentials!$O$2:$O$2000=$A$2))
+SUMPRODUCT((Potentials!$F$2:$F$2000=0)*(Potentials!$B$2:$B$2000=AT928)*(Potentials!$D$2:$D$2000)*(Potentials!$E$2:$E$2000&lt;&gt;"8 - Gagne")*(Potentials!$E$2:$E$2000&lt;&gt;"9 - Perdu")*(Potentials!$E$2:$E$2000&lt;&gt;"10 - Gele")*(Potentials!$O$2:$O$2000=$A$2)))</f>
      </c>
      <c r="BA928" t="str">
        <f>Potentials!A926</f>
      </c>
      <c r="BB928" s="2" t="str">
        <f t="array" ref="BB928" aca="1" ca="1">IF($A$2="Tous",SUMPRODUCT((Potentials!$F$2:$F$2000)*(Potentials!$A$2:$A$2000=BA928)*(Potentials!$E$2:$E$2000&lt;&gt;"8 - Gagne")*(Potentials!$E$2:$E$2000&lt;&gt;"9 - Perdu")*(Potentials!$E$2:$E$2000&lt;&gt;"10 - Gele"))
+SUMPRODUCT((Potentials!$F$2:$F$2000=0)*(Potentials!$A$2:$A$2000=BA928)*(Potentials!$D$2:$D$2000)*(Potentials!$E$2:$E$2000&lt;&gt;"8 - Gagne")*(Potentials!$E$2:$E$2000&lt;&gt;"9 - Perdu")*(Potentials!$E$2:$E$2000&lt;&gt;"10 - Gele")),
SUMPRODUCT((Potentials!$F$2:$F$2000)*(Potentials!$A$2:$A$2000=BA928)*(Potentials!$E$2:$E$2000&lt;&gt;"8 - Gagne")*(Potentials!$E$2:$E$2000&lt;&gt;"9 - Perdu")*(Potentials!$E$2:$E$2000&lt;&gt;"10 - Gele")*(Potentials!$O$2:$O$2000=$A$2))
+SUMPRODUCT((Potentials!$F$2:$F$2000=0)*(Potentials!$A$2:$A$2000=BA928)*(Potentials!$D$2:$D$2000)*(Potentials!$E$2:$E$2000&lt;&gt;"8 - Gagne")*(Potentials!$E$2:$E$2000&lt;&gt;"9 - Perdu")*(Potentials!$E$2:$E$2000&lt;&gt;"10 - Gele")*(Potentials!$O$2:$O$2000=$A$2)))</f>
      </c>
    </row>
    <row r="929" spans="1:113">
      <c r="R929" t="str">
        <f>Potentials!A927</f>
      </c>
      <c r="S929" s="1" t="str">
        <f>Potentials!M927</f>
      </c>
      <c r="T929" s="47" t="str">
        <f>IF(INDEX(Potentials!$A$1:$O$1000,MATCH(R929,Potentials!$A$1:$A$1000,0),MATCH("Origine setup",Potentials!$A$1:$O$1,0))&lt;&gt;"",0,
IF($A$2="Tous",
IF(AND($R$2=0,$S$2=0,DATE(YEAR(S929),MONTH(S929),DAY(S929))&gt;=$O$6,(DATE(YEAR(S929),MONTH(S929),DAY(S929))&lt;=$O$3),LEFT(R929,3)="PRA"),1,
IF(AND($R$2&lt;&gt;0,$S$2&lt;&gt;0,DATE(YEAR(S929),MONTH(S929),DAY(S929))&gt;=$R$2,(DATE(YEAR(S929),MONTH(S929),DAY(S929))&lt;=$S$2),LEFT(R929,3)="PRA"),1,0)),
IF(AND($R$2=0,$S$2=0,DATE(YEAR(S929),MONTH(S929),DAY(S929))&gt;=$O$6,(DATE(YEAR(S929),MONTH(S929),DAY(S929))&lt;=$O$3),INDEX(Potentials!$A$1:$O$1000,MATCH(R929,Potentials!$A$1:$A$1000,0),MATCH("Groupe",Potentials!$A$1:$O$1,0))=$A$2,LEFT(R929,3)="PRA"),1,
IF(AND($R$2&lt;&gt;0,$S$2&lt;&gt;0,DATE(YEAR(S929),MONTH(S929),DAY(S929))&gt;=$R$2,(DATE(YEAR(S929),MONTH(S929),DAY(S929))&lt;=$S$2),INDEX(Potentials!$A$1:$O$1000,MATCH(R929,Potentials!$A$1:$A$1000,0),MATCH("Groupe",Potentials!$A$1:$O$1,0))=$A$2,LEFT(R929,3)="PRA"),1,0))))</f>
      </c>
      <c r="U929" s="47" t="str">
        <f>IF(T929&lt;&gt;0,SUM($T$4:T929),0)</f>
      </c>
      <c r="V929" s="1"/>
      <c r="W929" s="17"/>
      <c r="Y929" t="str">
        <f>Projects!A927</f>
      </c>
      <c r="Z929" s="1" t="str">
        <f>Projects!I927</f>
      </c>
      <c r="AA929" s="47" t="str">
        <f>IF($A$2="Tous",
IF(AND($Y$2=0,$Z$2=0,DATE(YEAR(Z929),MONTH(Z929),DAY(Z929))&gt;=$O$6,(DATE(YEAR(Z929),MONTH(Z929),DAY(Z929))&lt;=$O$3)),1,
IF(AND($Y$2&lt;&gt;0,$Z$2&lt;&gt;0,DATE(YEAR(Z929),MONTH(Z929),DAY(Z929))&gt;=$Y$2,(DATE(YEAR(Z929),MONTH(Z929),DAY(Z929))&lt;=$Z$2)),1,0)),
IF(AND($Y$2=0,$Z$2=0,DATE(YEAR(Z929),MONTH(Z929),DAY(Z929))&gt;=$O$6,(DATE(YEAR(Z929),MONTH(Z929),DAY(Z929))&lt;=$O$3),INDEX(Projects!$A$1:$O$1000,MATCH(Y929,Projects!$A$1:$A$1000,0),MATCH("Groupe",Projects!$A$1:$O$1,0))=$A$2),1,
IF(AND($Y$2&lt;&gt;0,$Z$2&lt;&gt;0,DATE(YEAR(Z929),MONTH(Z929),DAY(Z929))&gt;=$Y$2,(DATE(YEAR(Z929),MONTH(Z929),DAY(Z929))&lt;=$Z$2),INDEX(Projects!$A$1:$O$1000,MATCH(Y929,Projects!$A$1:$A$1000,0),MATCH("Groupe",Projects!$A$1:$O$1,0))=$A$2),1,0)))</f>
      </c>
      <c r="AB929" s="47" t="str">
        <f>IF(AA929&lt;&gt;0,SUM($AA$4:AA929),0)</f>
      </c>
      <c r="AC929" s="1"/>
      <c r="AD929" s="17"/>
      <c r="AF929" t="str">
        <f>Projects!A927</f>
      </c>
      <c r="AG929" s="1" t="str">
        <f>Projects!D927</f>
      </c>
      <c r="AH929" s="47" t="str">
        <f>IF($A$2="Tous",
IF(AND($AF$2=0,$AG$2=0,DATE(YEAR(AG929),MONTH(AG929),DAY(AG929))&gt;=$O$6,(DATE(YEAR(AG929),MONTH(AG929),DAY(AG929))&lt;=$O$3)),1,
IF(AND($AF$2&lt;&gt;0,$AG$2&lt;&gt;0,DATE(YEAR(AG929),MONTH(AG929),DAY(AG929))&gt;=$AF$2,(DATE(YEAR(AG929),MONTH(AG929),DAY(AG929))&lt;=$AG$2)),1,0)),
IF(AND($AF$2=0,$AG$2=0,DATE(YEAR(AG929),MONTH(AG929),DAY(AG929))&gt;=$O$6,(DATE(YEAR(AG929),MONTH(AG929),DAY(AG929))&lt;=$O$3),INDEX(Projects!$A$1:$O$1000,MATCH(AF929,Projects!$A$1:$A$1000,0),MATCH("Groupe",Projects!$A$1:$O$1,0))=$A$2),1,
IF(AND($AF$2&lt;&gt;0,$AG$2&lt;&gt;0,DATE(YEAR(AG929),MONTH(AG929),DAY(AG929))&gt;=$AF$2,(DATE(YEAR(AG929),MONTH(AG929),DAY(AG929))&lt;=$AG$2),INDEX(Projects!$A$1:$O$1000,MATCH(AF929,Projects!$A$1:$A$1000,0),MATCH("Groupe",Projects!$A$1:$O$1,0))=$A$2),1,0)))</f>
      </c>
      <c r="AI929" s="47" t="str">
        <f>IF(AH929&lt;&gt;0,SUM($AH$4:AH929),0)</f>
      </c>
      <c r="AJ929" s="1"/>
      <c r="AK929" s="17"/>
      <c r="AM929" t="str">
        <f>Potentials!A927</f>
      </c>
      <c r="AN929" s="1" t="str">
        <f>Potentials!L927</f>
      </c>
      <c r="AO929" s="47" t="str">
        <f>IF(INDEX(Potentials!$A$1:$O$1000,MATCH(R929,Potentials!$A$1:$A$1000,0),MATCH("Origine setup",Potentials!$A$1:$O$1,0))&lt;&gt;"",0,
IF($A$2="Tous",
IF(AND($AM$2=0,$AN$2=0,DATE(YEAR(AN929),MONTH(AN929),DAY(AN929))&gt;=$O$6,(DATE(YEAR(AN929),MONTH(AN929),DAY(AN929))&lt;=$O$3),INDEX(Potentials!$A$1:$O$10000,MATCH(AM929,Potentials!$A$1:$A$1000,0),MATCH("Statut",Potentials!$A$1:$O$1,0))="9 -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IF(AND($AM$2&lt;&gt;0,$AN$2&lt;&gt;0,DATE(YEAR(AN929),MONTH(AN929),DAY(AN929))&gt;=$AM$2,(DATE(YEAR(AN929),MONTH(AN929),DAY(AN929))&lt;=$AN$2),INDEX(Potentials!$A$1:$O$10000,MATCH(AM929,Potentials!$A$1:$A$1000,0),MATCH("Statut",Potentials!$A$1:$O$1,0))="9 - Perdu"),1,0)),
IF(AND($AM$2=0,$AN$2=0,DATE(YEAR(AN929),MONTH(AN929),DAY(AN929))&gt;=$O$6,(DATE(YEAR(AN929),MONTH(AN929),DAY(AN929))&lt;=$O$3),INDEX(Potentials!$A$1:$O$1000,MATCH(AM929,Potentials!$A$1:$A$1000,0),MATCH("Groupe",Potentials!$A$1:$O$1,0))=$A$2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,MATCH(AM929,Potentials!$A$1:$A$1000,0),MATCH("Groupe",Potentials!$A$1:$O$1,0))=$A$2,INDEX(Potentials!$A$1:$O$10000,MATCH(AM929,Potentials!$A$1:$A$1000,0),MATCH("Statut",Potentials!$A$1:$O$1,0))="9 - Perdu"),1,0))))</f>
      </c>
      <c r="AP929" s="47" t="str">
        <f>IF(AO929&lt;&gt;0,SUM($AO$4:AO929),0)</f>
      </c>
      <c r="AQ929" s="1"/>
      <c r="AR929" s="17"/>
      <c r="AT929" t="str">
        <f>IF(COUNTIF($AT$4:AT928,Potentials!B927)&gt;0,"",Potentials!B927)</f>
      </c>
      <c r="AU929" s="2" t="str">
        <f t="array" ref="AU929" aca="1" ca="1">IF($A$2="Tous",SUMPRODUCT((Potentials!$F$2:$F$2000)*(Potentials!$B$2:$B$2000=AT929)*(Potentials!$E$2:$E$2000&lt;&gt;"8 - Gagne")*(Potentials!$E$2:$E$2000&lt;&gt;"9 - Perdu")*(Potentials!$E$2:$E$2000&lt;&gt;"10 - Gele"))
+SUMPRODUCT((Potentials!$F$2:$F$2000=0)*(Potentials!$B$2:$B$2000=AT929)*(Potentials!$D$2:$D$2000)*(Potentials!$E$2:$E$2000&lt;&gt;"8 - Gagne")*(Potentials!$E$2:$E$2000&lt;&gt;"9 - Perdu")*(Potentials!$E$2:$E$2000&lt;&gt;"10 - Gele")),
SUMPRODUCT((Potentials!$F$2:$F$2000)*(Potentials!$B$2:$B$2000=AT929)*(Potentials!$E$2:$E$2000&lt;&gt;"8 - Gagne")*(Potentials!$E$2:$E$2000&lt;&gt;"9 - Perdu")*(Potentials!$E$2:$E$2000&lt;&gt;"10 - Gele")*(Potentials!$O$2:$O$2000=$A$2))
+SUMPRODUCT((Potentials!$F$2:$F$2000=0)*(Potentials!$B$2:$B$2000=AT929)*(Potentials!$D$2:$D$2000)*(Potentials!$E$2:$E$2000&lt;&gt;"8 - Gagne")*(Potentials!$E$2:$E$2000&lt;&gt;"9 - Perdu")*(Potentials!$E$2:$E$2000&lt;&gt;"10 - Gele")*(Potentials!$O$2:$O$2000=$A$2)))</f>
      </c>
      <c r="BA929" t="str">
        <f>Potentials!A927</f>
      </c>
      <c r="BB929" s="2" t="str">
        <f t="array" ref="BB929" aca="1" ca="1">IF($A$2="Tous",SUMPRODUCT((Potentials!$F$2:$F$2000)*(Potentials!$A$2:$A$2000=BA929)*(Potentials!$E$2:$E$2000&lt;&gt;"8 - Gagne")*(Potentials!$E$2:$E$2000&lt;&gt;"9 - Perdu")*(Potentials!$E$2:$E$2000&lt;&gt;"10 - Gele"))
+SUMPRODUCT((Potentials!$F$2:$F$2000=0)*(Potentials!$A$2:$A$2000=BA929)*(Potentials!$D$2:$D$2000)*(Potentials!$E$2:$E$2000&lt;&gt;"8 - Gagne")*(Potentials!$E$2:$E$2000&lt;&gt;"9 - Perdu")*(Potentials!$E$2:$E$2000&lt;&gt;"10 - Gele")),
SUMPRODUCT((Potentials!$F$2:$F$2000)*(Potentials!$A$2:$A$2000=BA929)*(Potentials!$E$2:$E$2000&lt;&gt;"8 - Gagne")*(Potentials!$E$2:$E$2000&lt;&gt;"9 - Perdu")*(Potentials!$E$2:$E$2000&lt;&gt;"10 - Gele")*(Potentials!$O$2:$O$2000=$A$2))
+SUMPRODUCT((Potentials!$F$2:$F$2000=0)*(Potentials!$A$2:$A$2000=BA929)*(Potentials!$D$2:$D$2000)*(Potentials!$E$2:$E$2000&lt;&gt;"8 - Gagne")*(Potentials!$E$2:$E$2000&lt;&gt;"9 - Perdu")*(Potentials!$E$2:$E$2000&lt;&gt;"10 - Gele")*(Potentials!$O$2:$O$2000=$A$2)))</f>
      </c>
    </row>
    <row r="930" spans="1:113">
      <c r="R930" t="str">
        <f>Potentials!A928</f>
      </c>
      <c r="S930" s="1" t="str">
        <f>Potentials!M928</f>
      </c>
      <c r="T930" s="47" t="str">
        <f>IF(INDEX(Potentials!$A$1:$O$1000,MATCH(R930,Potentials!$A$1:$A$1000,0),MATCH("Origine setup",Potentials!$A$1:$O$1,0))&lt;&gt;"",0,
IF($A$2="Tous",
IF(AND($R$2=0,$S$2=0,DATE(YEAR(S930),MONTH(S930),DAY(S930))&gt;=$O$6,(DATE(YEAR(S930),MONTH(S930),DAY(S930))&lt;=$O$3),LEFT(R930,3)="PRA"),1,
IF(AND($R$2&lt;&gt;0,$S$2&lt;&gt;0,DATE(YEAR(S930),MONTH(S930),DAY(S930))&gt;=$R$2,(DATE(YEAR(S930),MONTH(S930),DAY(S930))&lt;=$S$2),LEFT(R930,3)="PRA"),1,0)),
IF(AND($R$2=0,$S$2=0,DATE(YEAR(S930),MONTH(S930),DAY(S930))&gt;=$O$6,(DATE(YEAR(S930),MONTH(S930),DAY(S930))&lt;=$O$3),INDEX(Potentials!$A$1:$O$1000,MATCH(R930,Potentials!$A$1:$A$1000,0),MATCH("Groupe",Potentials!$A$1:$O$1,0))=$A$2,LEFT(R930,3)="PRA"),1,
IF(AND($R$2&lt;&gt;0,$S$2&lt;&gt;0,DATE(YEAR(S930),MONTH(S930),DAY(S930))&gt;=$R$2,(DATE(YEAR(S930),MONTH(S930),DAY(S930))&lt;=$S$2),INDEX(Potentials!$A$1:$O$1000,MATCH(R930,Potentials!$A$1:$A$1000,0),MATCH("Groupe",Potentials!$A$1:$O$1,0))=$A$2,LEFT(R930,3)="PRA"),1,0))))</f>
      </c>
      <c r="U930" s="47" t="str">
        <f>IF(T930&lt;&gt;0,SUM($T$4:T930),0)</f>
      </c>
      <c r="V930" s="1"/>
      <c r="W930" s="17"/>
      <c r="Y930" t="str">
        <f>Projects!A928</f>
      </c>
      <c r="Z930" s="1" t="str">
        <f>Projects!I928</f>
      </c>
      <c r="AA930" s="47" t="str">
        <f>IF($A$2="Tous",
IF(AND($Y$2=0,$Z$2=0,DATE(YEAR(Z930),MONTH(Z930),DAY(Z930))&gt;=$O$6,(DATE(YEAR(Z930),MONTH(Z930),DAY(Z930))&lt;=$O$3)),1,
IF(AND($Y$2&lt;&gt;0,$Z$2&lt;&gt;0,DATE(YEAR(Z930),MONTH(Z930),DAY(Z930))&gt;=$Y$2,(DATE(YEAR(Z930),MONTH(Z930),DAY(Z930))&lt;=$Z$2)),1,0)),
IF(AND($Y$2=0,$Z$2=0,DATE(YEAR(Z930),MONTH(Z930),DAY(Z930))&gt;=$O$6,(DATE(YEAR(Z930),MONTH(Z930),DAY(Z930))&lt;=$O$3),INDEX(Projects!$A$1:$O$1000,MATCH(Y930,Projects!$A$1:$A$1000,0),MATCH("Groupe",Projects!$A$1:$O$1,0))=$A$2),1,
IF(AND($Y$2&lt;&gt;0,$Z$2&lt;&gt;0,DATE(YEAR(Z930),MONTH(Z930),DAY(Z930))&gt;=$Y$2,(DATE(YEAR(Z930),MONTH(Z930),DAY(Z930))&lt;=$Z$2),INDEX(Projects!$A$1:$O$1000,MATCH(Y930,Projects!$A$1:$A$1000,0),MATCH("Groupe",Projects!$A$1:$O$1,0))=$A$2),1,0)))</f>
      </c>
      <c r="AB930" s="47" t="str">
        <f>IF(AA930&lt;&gt;0,SUM($AA$4:AA930),0)</f>
      </c>
      <c r="AC930" s="1"/>
      <c r="AD930" s="17"/>
      <c r="AF930" t="str">
        <f>Projects!A928</f>
      </c>
      <c r="AG930" s="1" t="str">
        <f>Projects!D928</f>
      </c>
      <c r="AH930" s="47" t="str">
        <f>IF($A$2="Tous",
IF(AND($AF$2=0,$AG$2=0,DATE(YEAR(AG930),MONTH(AG930),DAY(AG930))&gt;=$O$6,(DATE(YEAR(AG930),MONTH(AG930),DAY(AG930))&lt;=$O$3)),1,
IF(AND($AF$2&lt;&gt;0,$AG$2&lt;&gt;0,DATE(YEAR(AG930),MONTH(AG930),DAY(AG930))&gt;=$AF$2,(DATE(YEAR(AG930),MONTH(AG930),DAY(AG930))&lt;=$AG$2)),1,0)),
IF(AND($AF$2=0,$AG$2=0,DATE(YEAR(AG930),MONTH(AG930),DAY(AG930))&gt;=$O$6,(DATE(YEAR(AG930),MONTH(AG930),DAY(AG930))&lt;=$O$3),INDEX(Projects!$A$1:$O$1000,MATCH(AF930,Projects!$A$1:$A$1000,0),MATCH("Groupe",Projects!$A$1:$O$1,0))=$A$2),1,
IF(AND($AF$2&lt;&gt;0,$AG$2&lt;&gt;0,DATE(YEAR(AG930),MONTH(AG930),DAY(AG930))&gt;=$AF$2,(DATE(YEAR(AG930),MONTH(AG930),DAY(AG930))&lt;=$AG$2),INDEX(Projects!$A$1:$O$1000,MATCH(AF930,Projects!$A$1:$A$1000,0),MATCH("Groupe",Projects!$A$1:$O$1,0))=$A$2),1,0)))</f>
      </c>
      <c r="AI930" s="47" t="str">
        <f>IF(AH930&lt;&gt;0,SUM($AH$4:AH930),0)</f>
      </c>
      <c r="AJ930" s="1"/>
      <c r="AK930" s="17"/>
      <c r="AM930" t="str">
        <f>Potentials!A928</f>
      </c>
      <c r="AN930" s="1" t="str">
        <f>Potentials!L928</f>
      </c>
      <c r="AO930" s="47" t="str">
        <f>IF(INDEX(Potentials!$A$1:$O$1000,MATCH(R930,Potentials!$A$1:$A$1000,0),MATCH("Origine setup",Potentials!$A$1:$O$1,0))&lt;&gt;"",0,
IF($A$2="Tous",
IF(AND($AM$2=0,$AN$2=0,DATE(YEAR(AN930),MONTH(AN930),DAY(AN930))&gt;=$O$6,(DATE(YEAR(AN930),MONTH(AN930),DAY(AN930))&lt;=$O$3),INDEX(Potentials!$A$1:$O$10000,MATCH(AM930,Potentials!$A$1:$A$1000,0),MATCH("Statut",Potentials!$A$1:$O$1,0))="9 -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IF(AND($AM$2&lt;&gt;0,$AN$2&lt;&gt;0,DATE(YEAR(AN930),MONTH(AN930),DAY(AN930))&gt;=$AM$2,(DATE(YEAR(AN930),MONTH(AN930),DAY(AN930))&lt;=$AN$2),INDEX(Potentials!$A$1:$O$10000,MATCH(AM930,Potentials!$A$1:$A$1000,0),MATCH("Statut",Potentials!$A$1:$O$1,0))="9 - Perdu"),1,0)),
IF(AND($AM$2=0,$AN$2=0,DATE(YEAR(AN930),MONTH(AN930),DAY(AN930))&gt;=$O$6,(DATE(YEAR(AN930),MONTH(AN930),DAY(AN930))&lt;=$O$3),INDEX(Potentials!$A$1:$O$1000,MATCH(AM930,Potentials!$A$1:$A$1000,0),MATCH("Groupe",Potentials!$A$1:$O$1,0))=$A$2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,MATCH(AM930,Potentials!$A$1:$A$1000,0),MATCH("Groupe",Potentials!$A$1:$O$1,0))=$A$2,INDEX(Potentials!$A$1:$O$10000,MATCH(AM930,Potentials!$A$1:$A$1000,0),MATCH("Statut",Potentials!$A$1:$O$1,0))="9 - Perdu"),1,0))))</f>
      </c>
      <c r="AP930" s="47" t="str">
        <f>IF(AO930&lt;&gt;0,SUM($AO$4:AO930),0)</f>
      </c>
      <c r="AQ930" s="1"/>
      <c r="AR930" s="17"/>
      <c r="AT930" t="str">
        <f>IF(COUNTIF($AT$4:AT929,Potentials!B928)&gt;0,"",Potentials!B928)</f>
      </c>
      <c r="AU930" s="2" t="str">
        <f t="array" ref="AU930" aca="1" ca="1">IF($A$2="Tous",SUMPRODUCT((Potentials!$F$2:$F$2000)*(Potentials!$B$2:$B$2000=AT930)*(Potentials!$E$2:$E$2000&lt;&gt;"8 - Gagne")*(Potentials!$E$2:$E$2000&lt;&gt;"9 - Perdu")*(Potentials!$E$2:$E$2000&lt;&gt;"10 - Gele"))
+SUMPRODUCT((Potentials!$F$2:$F$2000=0)*(Potentials!$B$2:$B$2000=AT930)*(Potentials!$D$2:$D$2000)*(Potentials!$E$2:$E$2000&lt;&gt;"8 - Gagne")*(Potentials!$E$2:$E$2000&lt;&gt;"9 - Perdu")*(Potentials!$E$2:$E$2000&lt;&gt;"10 - Gele")),
SUMPRODUCT((Potentials!$F$2:$F$2000)*(Potentials!$B$2:$B$2000=AT930)*(Potentials!$E$2:$E$2000&lt;&gt;"8 - Gagne")*(Potentials!$E$2:$E$2000&lt;&gt;"9 - Perdu")*(Potentials!$E$2:$E$2000&lt;&gt;"10 - Gele")*(Potentials!$O$2:$O$2000=$A$2))
+SUMPRODUCT((Potentials!$F$2:$F$2000=0)*(Potentials!$B$2:$B$2000=AT930)*(Potentials!$D$2:$D$2000)*(Potentials!$E$2:$E$2000&lt;&gt;"8 - Gagne")*(Potentials!$E$2:$E$2000&lt;&gt;"9 - Perdu")*(Potentials!$E$2:$E$2000&lt;&gt;"10 - Gele")*(Potentials!$O$2:$O$2000=$A$2)))</f>
      </c>
      <c r="BA930" t="str">
        <f>Potentials!A928</f>
      </c>
      <c r="BB930" s="2" t="str">
        <f t="array" ref="BB930" aca="1" ca="1">IF($A$2="Tous",SUMPRODUCT((Potentials!$F$2:$F$2000)*(Potentials!$A$2:$A$2000=BA930)*(Potentials!$E$2:$E$2000&lt;&gt;"8 - Gagne")*(Potentials!$E$2:$E$2000&lt;&gt;"9 - Perdu")*(Potentials!$E$2:$E$2000&lt;&gt;"10 - Gele"))
+SUMPRODUCT((Potentials!$F$2:$F$2000=0)*(Potentials!$A$2:$A$2000=BA930)*(Potentials!$D$2:$D$2000)*(Potentials!$E$2:$E$2000&lt;&gt;"8 - Gagne")*(Potentials!$E$2:$E$2000&lt;&gt;"9 - Perdu")*(Potentials!$E$2:$E$2000&lt;&gt;"10 - Gele")),
SUMPRODUCT((Potentials!$F$2:$F$2000)*(Potentials!$A$2:$A$2000=BA930)*(Potentials!$E$2:$E$2000&lt;&gt;"8 - Gagne")*(Potentials!$E$2:$E$2000&lt;&gt;"9 - Perdu")*(Potentials!$E$2:$E$2000&lt;&gt;"10 - Gele")*(Potentials!$O$2:$O$2000=$A$2))
+SUMPRODUCT((Potentials!$F$2:$F$2000=0)*(Potentials!$A$2:$A$2000=BA930)*(Potentials!$D$2:$D$2000)*(Potentials!$E$2:$E$2000&lt;&gt;"8 - Gagne")*(Potentials!$E$2:$E$2000&lt;&gt;"9 - Perdu")*(Potentials!$E$2:$E$2000&lt;&gt;"10 - Gele")*(Potentials!$O$2:$O$2000=$A$2)))</f>
      </c>
    </row>
    <row r="931" spans="1:113">
      <c r="R931" t="str">
        <f>Potentials!A929</f>
      </c>
      <c r="S931" s="1" t="str">
        <f>Potentials!M929</f>
      </c>
      <c r="T931" s="47" t="str">
        <f>IF(INDEX(Potentials!$A$1:$O$1000,MATCH(R931,Potentials!$A$1:$A$1000,0),MATCH("Origine setup",Potentials!$A$1:$O$1,0))&lt;&gt;"",0,
IF($A$2="Tous",
IF(AND($R$2=0,$S$2=0,DATE(YEAR(S931),MONTH(S931),DAY(S931))&gt;=$O$6,(DATE(YEAR(S931),MONTH(S931),DAY(S931))&lt;=$O$3),LEFT(R931,3)="PRA"),1,
IF(AND($R$2&lt;&gt;0,$S$2&lt;&gt;0,DATE(YEAR(S931),MONTH(S931),DAY(S931))&gt;=$R$2,(DATE(YEAR(S931),MONTH(S931),DAY(S931))&lt;=$S$2),LEFT(R931,3)="PRA"),1,0)),
IF(AND($R$2=0,$S$2=0,DATE(YEAR(S931),MONTH(S931),DAY(S931))&gt;=$O$6,(DATE(YEAR(S931),MONTH(S931),DAY(S931))&lt;=$O$3),INDEX(Potentials!$A$1:$O$1000,MATCH(R931,Potentials!$A$1:$A$1000,0),MATCH("Groupe",Potentials!$A$1:$O$1,0))=$A$2,LEFT(R931,3)="PRA"),1,
IF(AND($R$2&lt;&gt;0,$S$2&lt;&gt;0,DATE(YEAR(S931),MONTH(S931),DAY(S931))&gt;=$R$2,(DATE(YEAR(S931),MONTH(S931),DAY(S931))&lt;=$S$2),INDEX(Potentials!$A$1:$O$1000,MATCH(R931,Potentials!$A$1:$A$1000,0),MATCH("Groupe",Potentials!$A$1:$O$1,0))=$A$2,LEFT(R931,3)="PRA"),1,0))))</f>
      </c>
      <c r="U931" s="47" t="str">
        <f>IF(T931&lt;&gt;0,SUM($T$4:T931),0)</f>
      </c>
      <c r="V931" s="1"/>
      <c r="W931" s="17"/>
      <c r="Y931" t="str">
        <f>Projects!A929</f>
      </c>
      <c r="Z931" s="1" t="str">
        <f>Projects!I929</f>
      </c>
      <c r="AA931" s="47" t="str">
        <f>IF($A$2="Tous",
IF(AND($Y$2=0,$Z$2=0,DATE(YEAR(Z931),MONTH(Z931),DAY(Z931))&gt;=$O$6,(DATE(YEAR(Z931),MONTH(Z931),DAY(Z931))&lt;=$O$3)),1,
IF(AND($Y$2&lt;&gt;0,$Z$2&lt;&gt;0,DATE(YEAR(Z931),MONTH(Z931),DAY(Z931))&gt;=$Y$2,(DATE(YEAR(Z931),MONTH(Z931),DAY(Z931))&lt;=$Z$2)),1,0)),
IF(AND($Y$2=0,$Z$2=0,DATE(YEAR(Z931),MONTH(Z931),DAY(Z931))&gt;=$O$6,(DATE(YEAR(Z931),MONTH(Z931),DAY(Z931))&lt;=$O$3),INDEX(Projects!$A$1:$O$1000,MATCH(Y931,Projects!$A$1:$A$1000,0),MATCH("Groupe",Projects!$A$1:$O$1,0))=$A$2),1,
IF(AND($Y$2&lt;&gt;0,$Z$2&lt;&gt;0,DATE(YEAR(Z931),MONTH(Z931),DAY(Z931))&gt;=$Y$2,(DATE(YEAR(Z931),MONTH(Z931),DAY(Z931))&lt;=$Z$2),INDEX(Projects!$A$1:$O$1000,MATCH(Y931,Projects!$A$1:$A$1000,0),MATCH("Groupe",Projects!$A$1:$O$1,0))=$A$2),1,0)))</f>
      </c>
      <c r="AB931" s="47" t="str">
        <f>IF(AA931&lt;&gt;0,SUM($AA$4:AA931),0)</f>
      </c>
      <c r="AC931" s="1"/>
      <c r="AD931" s="17"/>
      <c r="AF931" t="str">
        <f>Projects!A929</f>
      </c>
      <c r="AG931" s="1" t="str">
        <f>Projects!D929</f>
      </c>
      <c r="AH931" s="47" t="str">
        <f>IF($A$2="Tous",
IF(AND($AF$2=0,$AG$2=0,DATE(YEAR(AG931),MONTH(AG931),DAY(AG931))&gt;=$O$6,(DATE(YEAR(AG931),MONTH(AG931),DAY(AG931))&lt;=$O$3)),1,
IF(AND($AF$2&lt;&gt;0,$AG$2&lt;&gt;0,DATE(YEAR(AG931),MONTH(AG931),DAY(AG931))&gt;=$AF$2,(DATE(YEAR(AG931),MONTH(AG931),DAY(AG931))&lt;=$AG$2)),1,0)),
IF(AND($AF$2=0,$AG$2=0,DATE(YEAR(AG931),MONTH(AG931),DAY(AG931))&gt;=$O$6,(DATE(YEAR(AG931),MONTH(AG931),DAY(AG931))&lt;=$O$3),INDEX(Projects!$A$1:$O$1000,MATCH(AF931,Projects!$A$1:$A$1000,0),MATCH("Groupe",Projects!$A$1:$O$1,0))=$A$2),1,
IF(AND($AF$2&lt;&gt;0,$AG$2&lt;&gt;0,DATE(YEAR(AG931),MONTH(AG931),DAY(AG931))&gt;=$AF$2,(DATE(YEAR(AG931),MONTH(AG931),DAY(AG931))&lt;=$AG$2),INDEX(Projects!$A$1:$O$1000,MATCH(AF931,Projects!$A$1:$A$1000,0),MATCH("Groupe",Projects!$A$1:$O$1,0))=$A$2),1,0)))</f>
      </c>
      <c r="AI931" s="47" t="str">
        <f>IF(AH931&lt;&gt;0,SUM($AH$4:AH931),0)</f>
      </c>
      <c r="AJ931" s="1"/>
      <c r="AK931" s="17"/>
      <c r="AM931" t="str">
        <f>Potentials!A929</f>
      </c>
      <c r="AN931" s="1" t="str">
        <f>Potentials!L929</f>
      </c>
      <c r="AO931" s="47" t="str">
        <f>IF(INDEX(Potentials!$A$1:$O$1000,MATCH(R931,Potentials!$A$1:$A$1000,0),MATCH("Origine setup",Potentials!$A$1:$O$1,0))&lt;&gt;"",0,
IF($A$2="Tous",
IF(AND($AM$2=0,$AN$2=0,DATE(YEAR(AN931),MONTH(AN931),DAY(AN931))&gt;=$O$6,(DATE(YEAR(AN931),MONTH(AN931),DAY(AN931))&lt;=$O$3),INDEX(Potentials!$A$1:$O$10000,MATCH(AM931,Potentials!$A$1:$A$1000,0),MATCH("Statut",Potentials!$A$1:$O$1,0))="9 -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IF(AND($AM$2&lt;&gt;0,$AN$2&lt;&gt;0,DATE(YEAR(AN931),MONTH(AN931),DAY(AN931))&gt;=$AM$2,(DATE(YEAR(AN931),MONTH(AN931),DAY(AN931))&lt;=$AN$2),INDEX(Potentials!$A$1:$O$10000,MATCH(AM931,Potentials!$A$1:$A$1000,0),MATCH("Statut",Potentials!$A$1:$O$1,0))="9 - Perdu"),1,0)),
IF(AND($AM$2=0,$AN$2=0,DATE(YEAR(AN931),MONTH(AN931),DAY(AN931))&gt;=$O$6,(DATE(YEAR(AN931),MONTH(AN931),DAY(AN931))&lt;=$O$3),INDEX(Potentials!$A$1:$O$1000,MATCH(AM931,Potentials!$A$1:$A$1000,0),MATCH("Groupe",Potentials!$A$1:$O$1,0))=$A$2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,MATCH(AM931,Potentials!$A$1:$A$1000,0),MATCH("Groupe",Potentials!$A$1:$O$1,0))=$A$2,INDEX(Potentials!$A$1:$O$10000,MATCH(AM931,Potentials!$A$1:$A$1000,0),MATCH("Statut",Potentials!$A$1:$O$1,0))="9 - Perdu"),1,0))))</f>
      </c>
      <c r="AP931" s="47" t="str">
        <f>IF(AO931&lt;&gt;0,SUM($AO$4:AO931),0)</f>
      </c>
      <c r="AQ931" s="1"/>
      <c r="AR931" s="17"/>
      <c r="AT931" t="str">
        <f>IF(COUNTIF($AT$4:AT930,Potentials!B929)&gt;0,"",Potentials!B929)</f>
      </c>
      <c r="AU931" s="2" t="str">
        <f t="array" ref="AU931" aca="1" ca="1">IF($A$2="Tous",SUMPRODUCT((Potentials!$F$2:$F$2000)*(Potentials!$B$2:$B$2000=AT931)*(Potentials!$E$2:$E$2000&lt;&gt;"8 - Gagne")*(Potentials!$E$2:$E$2000&lt;&gt;"9 - Perdu")*(Potentials!$E$2:$E$2000&lt;&gt;"10 - Gele"))
+SUMPRODUCT((Potentials!$F$2:$F$2000=0)*(Potentials!$B$2:$B$2000=AT931)*(Potentials!$D$2:$D$2000)*(Potentials!$E$2:$E$2000&lt;&gt;"8 - Gagne")*(Potentials!$E$2:$E$2000&lt;&gt;"9 - Perdu")*(Potentials!$E$2:$E$2000&lt;&gt;"10 - Gele")),
SUMPRODUCT((Potentials!$F$2:$F$2000)*(Potentials!$B$2:$B$2000=AT931)*(Potentials!$E$2:$E$2000&lt;&gt;"8 - Gagne")*(Potentials!$E$2:$E$2000&lt;&gt;"9 - Perdu")*(Potentials!$E$2:$E$2000&lt;&gt;"10 - Gele")*(Potentials!$O$2:$O$2000=$A$2))
+SUMPRODUCT((Potentials!$F$2:$F$2000=0)*(Potentials!$B$2:$B$2000=AT931)*(Potentials!$D$2:$D$2000)*(Potentials!$E$2:$E$2000&lt;&gt;"8 - Gagne")*(Potentials!$E$2:$E$2000&lt;&gt;"9 - Perdu")*(Potentials!$E$2:$E$2000&lt;&gt;"10 - Gele")*(Potentials!$O$2:$O$2000=$A$2)))</f>
      </c>
      <c r="BA931" t="str">
        <f>Potentials!A929</f>
      </c>
      <c r="BB931" s="2" t="str">
        <f t="array" ref="BB931" aca="1" ca="1">IF($A$2="Tous",SUMPRODUCT((Potentials!$F$2:$F$2000)*(Potentials!$A$2:$A$2000=BA931)*(Potentials!$E$2:$E$2000&lt;&gt;"8 - Gagne")*(Potentials!$E$2:$E$2000&lt;&gt;"9 - Perdu")*(Potentials!$E$2:$E$2000&lt;&gt;"10 - Gele"))
+SUMPRODUCT((Potentials!$F$2:$F$2000=0)*(Potentials!$A$2:$A$2000=BA931)*(Potentials!$D$2:$D$2000)*(Potentials!$E$2:$E$2000&lt;&gt;"8 - Gagne")*(Potentials!$E$2:$E$2000&lt;&gt;"9 - Perdu")*(Potentials!$E$2:$E$2000&lt;&gt;"10 - Gele")),
SUMPRODUCT((Potentials!$F$2:$F$2000)*(Potentials!$A$2:$A$2000=BA931)*(Potentials!$E$2:$E$2000&lt;&gt;"8 - Gagne")*(Potentials!$E$2:$E$2000&lt;&gt;"9 - Perdu")*(Potentials!$E$2:$E$2000&lt;&gt;"10 - Gele")*(Potentials!$O$2:$O$2000=$A$2))
+SUMPRODUCT((Potentials!$F$2:$F$2000=0)*(Potentials!$A$2:$A$2000=BA931)*(Potentials!$D$2:$D$2000)*(Potentials!$E$2:$E$2000&lt;&gt;"8 - Gagne")*(Potentials!$E$2:$E$2000&lt;&gt;"9 - Perdu")*(Potentials!$E$2:$E$2000&lt;&gt;"10 - Gele")*(Potentials!$O$2:$O$2000=$A$2)))</f>
      </c>
    </row>
    <row r="932" spans="1:113">
      <c r="R932" t="str">
        <f>Potentials!A930</f>
      </c>
      <c r="S932" s="1" t="str">
        <f>Potentials!M930</f>
      </c>
      <c r="T932" s="47" t="str">
        <f>IF(INDEX(Potentials!$A$1:$O$1000,MATCH(R932,Potentials!$A$1:$A$1000,0),MATCH("Origine setup",Potentials!$A$1:$O$1,0))&lt;&gt;"",0,
IF($A$2="Tous",
IF(AND($R$2=0,$S$2=0,DATE(YEAR(S932),MONTH(S932),DAY(S932))&gt;=$O$6,(DATE(YEAR(S932),MONTH(S932),DAY(S932))&lt;=$O$3),LEFT(R932,3)="PRA"),1,
IF(AND($R$2&lt;&gt;0,$S$2&lt;&gt;0,DATE(YEAR(S932),MONTH(S932),DAY(S932))&gt;=$R$2,(DATE(YEAR(S932),MONTH(S932),DAY(S932))&lt;=$S$2),LEFT(R932,3)="PRA"),1,0)),
IF(AND($R$2=0,$S$2=0,DATE(YEAR(S932),MONTH(S932),DAY(S932))&gt;=$O$6,(DATE(YEAR(S932),MONTH(S932),DAY(S932))&lt;=$O$3),INDEX(Potentials!$A$1:$O$1000,MATCH(R932,Potentials!$A$1:$A$1000,0),MATCH("Groupe",Potentials!$A$1:$O$1,0))=$A$2,LEFT(R932,3)="PRA"),1,
IF(AND($R$2&lt;&gt;0,$S$2&lt;&gt;0,DATE(YEAR(S932),MONTH(S932),DAY(S932))&gt;=$R$2,(DATE(YEAR(S932),MONTH(S932),DAY(S932))&lt;=$S$2),INDEX(Potentials!$A$1:$O$1000,MATCH(R932,Potentials!$A$1:$A$1000,0),MATCH("Groupe",Potentials!$A$1:$O$1,0))=$A$2,LEFT(R932,3)="PRA"),1,0))))</f>
      </c>
      <c r="U932" s="47" t="str">
        <f>IF(T932&lt;&gt;0,SUM($T$4:T932),0)</f>
      </c>
      <c r="V932" s="1"/>
      <c r="W932" s="17"/>
      <c r="Y932" t="str">
        <f>Projects!A930</f>
      </c>
      <c r="Z932" s="1" t="str">
        <f>Projects!I930</f>
      </c>
      <c r="AA932" s="47" t="str">
        <f>IF($A$2="Tous",
IF(AND($Y$2=0,$Z$2=0,DATE(YEAR(Z932),MONTH(Z932),DAY(Z932))&gt;=$O$6,(DATE(YEAR(Z932),MONTH(Z932),DAY(Z932))&lt;=$O$3)),1,
IF(AND($Y$2&lt;&gt;0,$Z$2&lt;&gt;0,DATE(YEAR(Z932),MONTH(Z932),DAY(Z932))&gt;=$Y$2,(DATE(YEAR(Z932),MONTH(Z932),DAY(Z932))&lt;=$Z$2)),1,0)),
IF(AND($Y$2=0,$Z$2=0,DATE(YEAR(Z932),MONTH(Z932),DAY(Z932))&gt;=$O$6,(DATE(YEAR(Z932),MONTH(Z932),DAY(Z932))&lt;=$O$3),INDEX(Projects!$A$1:$O$1000,MATCH(Y932,Projects!$A$1:$A$1000,0),MATCH("Groupe",Projects!$A$1:$O$1,0))=$A$2),1,
IF(AND($Y$2&lt;&gt;0,$Z$2&lt;&gt;0,DATE(YEAR(Z932),MONTH(Z932),DAY(Z932))&gt;=$Y$2,(DATE(YEAR(Z932),MONTH(Z932),DAY(Z932))&lt;=$Z$2),INDEX(Projects!$A$1:$O$1000,MATCH(Y932,Projects!$A$1:$A$1000,0),MATCH("Groupe",Projects!$A$1:$O$1,0))=$A$2),1,0)))</f>
      </c>
      <c r="AB932" s="47" t="str">
        <f>IF(AA932&lt;&gt;0,SUM($AA$4:AA932),0)</f>
      </c>
      <c r="AC932" s="1"/>
      <c r="AD932" s="17"/>
      <c r="AF932" t="str">
        <f>Projects!A930</f>
      </c>
      <c r="AG932" s="1" t="str">
        <f>Projects!D930</f>
      </c>
      <c r="AH932" s="47" t="str">
        <f>IF($A$2="Tous",
IF(AND($AF$2=0,$AG$2=0,DATE(YEAR(AG932),MONTH(AG932),DAY(AG932))&gt;=$O$6,(DATE(YEAR(AG932),MONTH(AG932),DAY(AG932))&lt;=$O$3)),1,
IF(AND($AF$2&lt;&gt;0,$AG$2&lt;&gt;0,DATE(YEAR(AG932),MONTH(AG932),DAY(AG932))&gt;=$AF$2,(DATE(YEAR(AG932),MONTH(AG932),DAY(AG932))&lt;=$AG$2)),1,0)),
IF(AND($AF$2=0,$AG$2=0,DATE(YEAR(AG932),MONTH(AG932),DAY(AG932))&gt;=$O$6,(DATE(YEAR(AG932),MONTH(AG932),DAY(AG932))&lt;=$O$3),INDEX(Projects!$A$1:$O$1000,MATCH(AF932,Projects!$A$1:$A$1000,0),MATCH("Groupe",Projects!$A$1:$O$1,0))=$A$2),1,
IF(AND($AF$2&lt;&gt;0,$AG$2&lt;&gt;0,DATE(YEAR(AG932),MONTH(AG932),DAY(AG932))&gt;=$AF$2,(DATE(YEAR(AG932),MONTH(AG932),DAY(AG932))&lt;=$AG$2),INDEX(Projects!$A$1:$O$1000,MATCH(AF932,Projects!$A$1:$A$1000,0),MATCH("Groupe",Projects!$A$1:$O$1,0))=$A$2),1,0)))</f>
      </c>
      <c r="AI932" s="47" t="str">
        <f>IF(AH932&lt;&gt;0,SUM($AH$4:AH932),0)</f>
      </c>
      <c r="AJ932" s="1"/>
      <c r="AK932" s="17"/>
      <c r="AM932" t="str">
        <f>Potentials!A930</f>
      </c>
      <c r="AN932" s="1" t="str">
        <f>Potentials!L930</f>
      </c>
      <c r="AO932" s="47" t="str">
        <f>IF(INDEX(Potentials!$A$1:$O$1000,MATCH(R932,Potentials!$A$1:$A$1000,0),MATCH("Origine setup",Potentials!$A$1:$O$1,0))&lt;&gt;"",0,
IF($A$2="Tous",
IF(AND($AM$2=0,$AN$2=0,DATE(YEAR(AN932),MONTH(AN932),DAY(AN932))&gt;=$O$6,(DATE(YEAR(AN932),MONTH(AN932),DAY(AN932))&lt;=$O$3),INDEX(Potentials!$A$1:$O$10000,MATCH(AM932,Potentials!$A$1:$A$1000,0),MATCH("Statut",Potentials!$A$1:$O$1,0))="9 -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IF(AND($AM$2&lt;&gt;0,$AN$2&lt;&gt;0,DATE(YEAR(AN932),MONTH(AN932),DAY(AN932))&gt;=$AM$2,(DATE(YEAR(AN932),MONTH(AN932),DAY(AN932))&lt;=$AN$2),INDEX(Potentials!$A$1:$O$10000,MATCH(AM932,Potentials!$A$1:$A$1000,0),MATCH("Statut",Potentials!$A$1:$O$1,0))="9 - Perdu"),1,0)),
IF(AND($AM$2=0,$AN$2=0,DATE(YEAR(AN932),MONTH(AN932),DAY(AN932))&gt;=$O$6,(DATE(YEAR(AN932),MONTH(AN932),DAY(AN932))&lt;=$O$3),INDEX(Potentials!$A$1:$O$1000,MATCH(AM932,Potentials!$A$1:$A$1000,0),MATCH("Groupe",Potentials!$A$1:$O$1,0))=$A$2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,MATCH(AM932,Potentials!$A$1:$A$1000,0),MATCH("Groupe",Potentials!$A$1:$O$1,0))=$A$2,INDEX(Potentials!$A$1:$O$10000,MATCH(AM932,Potentials!$A$1:$A$1000,0),MATCH("Statut",Potentials!$A$1:$O$1,0))="9 - Perdu"),1,0))))</f>
      </c>
      <c r="AP932" s="47" t="str">
        <f>IF(AO932&lt;&gt;0,SUM($AO$4:AO932),0)</f>
      </c>
      <c r="AQ932" s="1"/>
      <c r="AR932" s="17"/>
      <c r="AT932" t="str">
        <f>IF(COUNTIF($AT$4:AT931,Potentials!B930)&gt;0,"",Potentials!B930)</f>
      </c>
      <c r="AU932" s="2" t="str">
        <f t="array" ref="AU932" aca="1" ca="1">IF($A$2="Tous",SUMPRODUCT((Potentials!$F$2:$F$2000)*(Potentials!$B$2:$B$2000=AT932)*(Potentials!$E$2:$E$2000&lt;&gt;"8 - Gagne")*(Potentials!$E$2:$E$2000&lt;&gt;"9 - Perdu")*(Potentials!$E$2:$E$2000&lt;&gt;"10 - Gele"))
+SUMPRODUCT((Potentials!$F$2:$F$2000=0)*(Potentials!$B$2:$B$2000=AT932)*(Potentials!$D$2:$D$2000)*(Potentials!$E$2:$E$2000&lt;&gt;"8 - Gagne")*(Potentials!$E$2:$E$2000&lt;&gt;"9 - Perdu")*(Potentials!$E$2:$E$2000&lt;&gt;"10 - Gele")),
SUMPRODUCT((Potentials!$F$2:$F$2000)*(Potentials!$B$2:$B$2000=AT932)*(Potentials!$E$2:$E$2000&lt;&gt;"8 - Gagne")*(Potentials!$E$2:$E$2000&lt;&gt;"9 - Perdu")*(Potentials!$E$2:$E$2000&lt;&gt;"10 - Gele")*(Potentials!$O$2:$O$2000=$A$2))
+SUMPRODUCT((Potentials!$F$2:$F$2000=0)*(Potentials!$B$2:$B$2000=AT932)*(Potentials!$D$2:$D$2000)*(Potentials!$E$2:$E$2000&lt;&gt;"8 - Gagne")*(Potentials!$E$2:$E$2000&lt;&gt;"9 - Perdu")*(Potentials!$E$2:$E$2000&lt;&gt;"10 - Gele")*(Potentials!$O$2:$O$2000=$A$2)))</f>
      </c>
      <c r="BA932" t="str">
        <f>Potentials!A930</f>
      </c>
      <c r="BB932" s="2" t="str">
        <f t="array" ref="BB932" aca="1" ca="1">IF($A$2="Tous",SUMPRODUCT((Potentials!$F$2:$F$2000)*(Potentials!$A$2:$A$2000=BA932)*(Potentials!$E$2:$E$2000&lt;&gt;"8 - Gagne")*(Potentials!$E$2:$E$2000&lt;&gt;"9 - Perdu")*(Potentials!$E$2:$E$2000&lt;&gt;"10 - Gele"))
+SUMPRODUCT((Potentials!$F$2:$F$2000=0)*(Potentials!$A$2:$A$2000=BA932)*(Potentials!$D$2:$D$2000)*(Potentials!$E$2:$E$2000&lt;&gt;"8 - Gagne")*(Potentials!$E$2:$E$2000&lt;&gt;"9 - Perdu")*(Potentials!$E$2:$E$2000&lt;&gt;"10 - Gele")),
SUMPRODUCT((Potentials!$F$2:$F$2000)*(Potentials!$A$2:$A$2000=BA932)*(Potentials!$E$2:$E$2000&lt;&gt;"8 - Gagne")*(Potentials!$E$2:$E$2000&lt;&gt;"9 - Perdu")*(Potentials!$E$2:$E$2000&lt;&gt;"10 - Gele")*(Potentials!$O$2:$O$2000=$A$2))
+SUMPRODUCT((Potentials!$F$2:$F$2000=0)*(Potentials!$A$2:$A$2000=BA932)*(Potentials!$D$2:$D$2000)*(Potentials!$E$2:$E$2000&lt;&gt;"8 - Gagne")*(Potentials!$E$2:$E$2000&lt;&gt;"9 - Perdu")*(Potentials!$E$2:$E$2000&lt;&gt;"10 - Gele")*(Potentials!$O$2:$O$2000=$A$2)))</f>
      </c>
    </row>
    <row r="933" spans="1:113">
      <c r="R933" t="str">
        <f>Potentials!A931</f>
      </c>
      <c r="S933" s="1" t="str">
        <f>Potentials!M931</f>
      </c>
      <c r="T933" s="47" t="str">
        <f>IF(INDEX(Potentials!$A$1:$O$1000,MATCH(R933,Potentials!$A$1:$A$1000,0),MATCH("Origine setup",Potentials!$A$1:$O$1,0))&lt;&gt;"",0,
IF($A$2="Tous",
IF(AND($R$2=0,$S$2=0,DATE(YEAR(S933),MONTH(S933),DAY(S933))&gt;=$O$6,(DATE(YEAR(S933),MONTH(S933),DAY(S933))&lt;=$O$3),LEFT(R933,3)="PRA"),1,
IF(AND($R$2&lt;&gt;0,$S$2&lt;&gt;0,DATE(YEAR(S933),MONTH(S933),DAY(S933))&gt;=$R$2,(DATE(YEAR(S933),MONTH(S933),DAY(S933))&lt;=$S$2),LEFT(R933,3)="PRA"),1,0)),
IF(AND($R$2=0,$S$2=0,DATE(YEAR(S933),MONTH(S933),DAY(S933))&gt;=$O$6,(DATE(YEAR(S933),MONTH(S933),DAY(S933))&lt;=$O$3),INDEX(Potentials!$A$1:$O$1000,MATCH(R933,Potentials!$A$1:$A$1000,0),MATCH("Groupe",Potentials!$A$1:$O$1,0))=$A$2,LEFT(R933,3)="PRA"),1,
IF(AND($R$2&lt;&gt;0,$S$2&lt;&gt;0,DATE(YEAR(S933),MONTH(S933),DAY(S933))&gt;=$R$2,(DATE(YEAR(S933),MONTH(S933),DAY(S933))&lt;=$S$2),INDEX(Potentials!$A$1:$O$1000,MATCH(R933,Potentials!$A$1:$A$1000,0),MATCH("Groupe",Potentials!$A$1:$O$1,0))=$A$2,LEFT(R933,3)="PRA"),1,0))))</f>
      </c>
      <c r="U933" s="47" t="str">
        <f>IF(T933&lt;&gt;0,SUM($T$4:T933),0)</f>
      </c>
      <c r="V933" s="1"/>
      <c r="W933" s="17"/>
      <c r="Y933" t="str">
        <f>Projects!A931</f>
      </c>
      <c r="Z933" s="1" t="str">
        <f>Projects!I931</f>
      </c>
      <c r="AA933" s="47" t="str">
        <f>IF($A$2="Tous",
IF(AND($Y$2=0,$Z$2=0,DATE(YEAR(Z933),MONTH(Z933),DAY(Z933))&gt;=$O$6,(DATE(YEAR(Z933),MONTH(Z933),DAY(Z933))&lt;=$O$3)),1,
IF(AND($Y$2&lt;&gt;0,$Z$2&lt;&gt;0,DATE(YEAR(Z933),MONTH(Z933),DAY(Z933))&gt;=$Y$2,(DATE(YEAR(Z933),MONTH(Z933),DAY(Z933))&lt;=$Z$2)),1,0)),
IF(AND($Y$2=0,$Z$2=0,DATE(YEAR(Z933),MONTH(Z933),DAY(Z933))&gt;=$O$6,(DATE(YEAR(Z933),MONTH(Z933),DAY(Z933))&lt;=$O$3),INDEX(Projects!$A$1:$O$1000,MATCH(Y933,Projects!$A$1:$A$1000,0),MATCH("Groupe",Projects!$A$1:$O$1,0))=$A$2),1,
IF(AND($Y$2&lt;&gt;0,$Z$2&lt;&gt;0,DATE(YEAR(Z933),MONTH(Z933),DAY(Z933))&gt;=$Y$2,(DATE(YEAR(Z933),MONTH(Z933),DAY(Z933))&lt;=$Z$2),INDEX(Projects!$A$1:$O$1000,MATCH(Y933,Projects!$A$1:$A$1000,0),MATCH("Groupe",Projects!$A$1:$O$1,0))=$A$2),1,0)))</f>
      </c>
      <c r="AB933" s="47" t="str">
        <f>IF(AA933&lt;&gt;0,SUM($AA$4:AA933),0)</f>
      </c>
      <c r="AC933" s="1"/>
      <c r="AD933" s="17"/>
      <c r="AF933" t="str">
        <f>Projects!A931</f>
      </c>
      <c r="AG933" s="1" t="str">
        <f>Projects!D931</f>
      </c>
      <c r="AH933" s="47" t="str">
        <f>IF($A$2="Tous",
IF(AND($AF$2=0,$AG$2=0,DATE(YEAR(AG933),MONTH(AG933),DAY(AG933))&gt;=$O$6,(DATE(YEAR(AG933),MONTH(AG933),DAY(AG933))&lt;=$O$3)),1,
IF(AND($AF$2&lt;&gt;0,$AG$2&lt;&gt;0,DATE(YEAR(AG933),MONTH(AG933),DAY(AG933))&gt;=$AF$2,(DATE(YEAR(AG933),MONTH(AG933),DAY(AG933))&lt;=$AG$2)),1,0)),
IF(AND($AF$2=0,$AG$2=0,DATE(YEAR(AG933),MONTH(AG933),DAY(AG933))&gt;=$O$6,(DATE(YEAR(AG933),MONTH(AG933),DAY(AG933))&lt;=$O$3),INDEX(Projects!$A$1:$O$1000,MATCH(AF933,Projects!$A$1:$A$1000,0),MATCH("Groupe",Projects!$A$1:$O$1,0))=$A$2),1,
IF(AND($AF$2&lt;&gt;0,$AG$2&lt;&gt;0,DATE(YEAR(AG933),MONTH(AG933),DAY(AG933))&gt;=$AF$2,(DATE(YEAR(AG933),MONTH(AG933),DAY(AG933))&lt;=$AG$2),INDEX(Projects!$A$1:$O$1000,MATCH(AF933,Projects!$A$1:$A$1000,0),MATCH("Groupe",Projects!$A$1:$O$1,0))=$A$2),1,0)))</f>
      </c>
      <c r="AI933" s="47" t="str">
        <f>IF(AH933&lt;&gt;0,SUM($AH$4:AH933),0)</f>
      </c>
      <c r="AJ933" s="1"/>
      <c r="AK933" s="17"/>
      <c r="AM933" t="str">
        <f>Potentials!A931</f>
      </c>
      <c r="AN933" s="1" t="str">
        <f>Potentials!L931</f>
      </c>
      <c r="AO933" s="47" t="str">
        <f>IF(INDEX(Potentials!$A$1:$O$1000,MATCH(R933,Potentials!$A$1:$A$1000,0),MATCH("Origine setup",Potentials!$A$1:$O$1,0))&lt;&gt;"",0,
IF($A$2="Tous",
IF(AND($AM$2=0,$AN$2=0,DATE(YEAR(AN933),MONTH(AN933),DAY(AN933))&gt;=$O$6,(DATE(YEAR(AN933),MONTH(AN933),DAY(AN933))&lt;=$O$3),INDEX(Potentials!$A$1:$O$10000,MATCH(AM933,Potentials!$A$1:$A$1000,0),MATCH("Statut",Potentials!$A$1:$O$1,0))="9 -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IF(AND($AM$2&lt;&gt;0,$AN$2&lt;&gt;0,DATE(YEAR(AN933),MONTH(AN933),DAY(AN933))&gt;=$AM$2,(DATE(YEAR(AN933),MONTH(AN933),DAY(AN933))&lt;=$AN$2),INDEX(Potentials!$A$1:$O$10000,MATCH(AM933,Potentials!$A$1:$A$1000,0),MATCH("Statut",Potentials!$A$1:$O$1,0))="9 - Perdu"),1,0)),
IF(AND($AM$2=0,$AN$2=0,DATE(YEAR(AN933),MONTH(AN933),DAY(AN933))&gt;=$O$6,(DATE(YEAR(AN933),MONTH(AN933),DAY(AN933))&lt;=$O$3),INDEX(Potentials!$A$1:$O$1000,MATCH(AM933,Potentials!$A$1:$A$1000,0),MATCH("Groupe",Potentials!$A$1:$O$1,0))=$A$2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,MATCH(AM933,Potentials!$A$1:$A$1000,0),MATCH("Groupe",Potentials!$A$1:$O$1,0))=$A$2,INDEX(Potentials!$A$1:$O$10000,MATCH(AM933,Potentials!$A$1:$A$1000,0),MATCH("Statut",Potentials!$A$1:$O$1,0))="9 - Perdu"),1,0))))</f>
      </c>
      <c r="AP933" s="47" t="str">
        <f>IF(AO933&lt;&gt;0,SUM($AO$4:AO933),0)</f>
      </c>
      <c r="AQ933" s="1"/>
      <c r="AR933" s="17"/>
      <c r="AT933" t="str">
        <f>IF(COUNTIF($AT$4:AT932,Potentials!B931)&gt;0,"",Potentials!B931)</f>
      </c>
      <c r="AU933" s="2" t="str">
        <f t="array" ref="AU933" aca="1" ca="1">IF($A$2="Tous",SUMPRODUCT((Potentials!$F$2:$F$2000)*(Potentials!$B$2:$B$2000=AT933)*(Potentials!$E$2:$E$2000&lt;&gt;"8 - Gagne")*(Potentials!$E$2:$E$2000&lt;&gt;"9 - Perdu")*(Potentials!$E$2:$E$2000&lt;&gt;"10 - Gele"))
+SUMPRODUCT((Potentials!$F$2:$F$2000=0)*(Potentials!$B$2:$B$2000=AT933)*(Potentials!$D$2:$D$2000)*(Potentials!$E$2:$E$2000&lt;&gt;"8 - Gagne")*(Potentials!$E$2:$E$2000&lt;&gt;"9 - Perdu")*(Potentials!$E$2:$E$2000&lt;&gt;"10 - Gele")),
SUMPRODUCT((Potentials!$F$2:$F$2000)*(Potentials!$B$2:$B$2000=AT933)*(Potentials!$E$2:$E$2000&lt;&gt;"8 - Gagne")*(Potentials!$E$2:$E$2000&lt;&gt;"9 - Perdu")*(Potentials!$E$2:$E$2000&lt;&gt;"10 - Gele")*(Potentials!$O$2:$O$2000=$A$2))
+SUMPRODUCT((Potentials!$F$2:$F$2000=0)*(Potentials!$B$2:$B$2000=AT933)*(Potentials!$D$2:$D$2000)*(Potentials!$E$2:$E$2000&lt;&gt;"8 - Gagne")*(Potentials!$E$2:$E$2000&lt;&gt;"9 - Perdu")*(Potentials!$E$2:$E$2000&lt;&gt;"10 - Gele")*(Potentials!$O$2:$O$2000=$A$2)))</f>
      </c>
      <c r="BA933" t="str">
        <f>Potentials!A931</f>
      </c>
      <c r="BB933" s="2" t="str">
        <f t="array" ref="BB933" aca="1" ca="1">IF($A$2="Tous",SUMPRODUCT((Potentials!$F$2:$F$2000)*(Potentials!$A$2:$A$2000=BA933)*(Potentials!$E$2:$E$2000&lt;&gt;"8 - Gagne")*(Potentials!$E$2:$E$2000&lt;&gt;"9 - Perdu")*(Potentials!$E$2:$E$2000&lt;&gt;"10 - Gele"))
+SUMPRODUCT((Potentials!$F$2:$F$2000=0)*(Potentials!$A$2:$A$2000=BA933)*(Potentials!$D$2:$D$2000)*(Potentials!$E$2:$E$2000&lt;&gt;"8 - Gagne")*(Potentials!$E$2:$E$2000&lt;&gt;"9 - Perdu")*(Potentials!$E$2:$E$2000&lt;&gt;"10 - Gele")),
SUMPRODUCT((Potentials!$F$2:$F$2000)*(Potentials!$A$2:$A$2000=BA933)*(Potentials!$E$2:$E$2000&lt;&gt;"8 - Gagne")*(Potentials!$E$2:$E$2000&lt;&gt;"9 - Perdu")*(Potentials!$E$2:$E$2000&lt;&gt;"10 - Gele")*(Potentials!$O$2:$O$2000=$A$2))
+SUMPRODUCT((Potentials!$F$2:$F$2000=0)*(Potentials!$A$2:$A$2000=BA933)*(Potentials!$D$2:$D$2000)*(Potentials!$E$2:$E$2000&lt;&gt;"8 - Gagne")*(Potentials!$E$2:$E$2000&lt;&gt;"9 - Perdu")*(Potentials!$E$2:$E$2000&lt;&gt;"10 - Gele")*(Potentials!$O$2:$O$2000=$A$2)))</f>
      </c>
    </row>
    <row r="934" spans="1:113">
      <c r="R934" t="str">
        <f>Potentials!A932</f>
      </c>
      <c r="S934" s="1" t="str">
        <f>Potentials!M932</f>
      </c>
      <c r="T934" s="47" t="str">
        <f>IF(INDEX(Potentials!$A$1:$O$1000,MATCH(R934,Potentials!$A$1:$A$1000,0),MATCH("Origine setup",Potentials!$A$1:$O$1,0))&lt;&gt;"",0,
IF($A$2="Tous",
IF(AND($R$2=0,$S$2=0,DATE(YEAR(S934),MONTH(S934),DAY(S934))&gt;=$O$6,(DATE(YEAR(S934),MONTH(S934),DAY(S934))&lt;=$O$3),LEFT(R934,3)="PRA"),1,
IF(AND($R$2&lt;&gt;0,$S$2&lt;&gt;0,DATE(YEAR(S934),MONTH(S934),DAY(S934))&gt;=$R$2,(DATE(YEAR(S934),MONTH(S934),DAY(S934))&lt;=$S$2),LEFT(R934,3)="PRA"),1,0)),
IF(AND($R$2=0,$S$2=0,DATE(YEAR(S934),MONTH(S934),DAY(S934))&gt;=$O$6,(DATE(YEAR(S934),MONTH(S934),DAY(S934))&lt;=$O$3),INDEX(Potentials!$A$1:$O$1000,MATCH(R934,Potentials!$A$1:$A$1000,0),MATCH("Groupe",Potentials!$A$1:$O$1,0))=$A$2,LEFT(R934,3)="PRA"),1,
IF(AND($R$2&lt;&gt;0,$S$2&lt;&gt;0,DATE(YEAR(S934),MONTH(S934),DAY(S934))&gt;=$R$2,(DATE(YEAR(S934),MONTH(S934),DAY(S934))&lt;=$S$2),INDEX(Potentials!$A$1:$O$1000,MATCH(R934,Potentials!$A$1:$A$1000,0),MATCH("Groupe",Potentials!$A$1:$O$1,0))=$A$2,LEFT(R934,3)="PRA"),1,0))))</f>
      </c>
      <c r="U934" s="47" t="str">
        <f>IF(T934&lt;&gt;0,SUM($T$4:T934),0)</f>
      </c>
      <c r="V934" s="1"/>
      <c r="W934" s="17"/>
      <c r="Y934" t="str">
        <f>Projects!A932</f>
      </c>
      <c r="Z934" s="1" t="str">
        <f>Projects!I932</f>
      </c>
      <c r="AA934" s="47" t="str">
        <f>IF($A$2="Tous",
IF(AND($Y$2=0,$Z$2=0,DATE(YEAR(Z934),MONTH(Z934),DAY(Z934))&gt;=$O$6,(DATE(YEAR(Z934),MONTH(Z934),DAY(Z934))&lt;=$O$3)),1,
IF(AND($Y$2&lt;&gt;0,$Z$2&lt;&gt;0,DATE(YEAR(Z934),MONTH(Z934),DAY(Z934))&gt;=$Y$2,(DATE(YEAR(Z934),MONTH(Z934),DAY(Z934))&lt;=$Z$2)),1,0)),
IF(AND($Y$2=0,$Z$2=0,DATE(YEAR(Z934),MONTH(Z934),DAY(Z934))&gt;=$O$6,(DATE(YEAR(Z934),MONTH(Z934),DAY(Z934))&lt;=$O$3),INDEX(Projects!$A$1:$O$1000,MATCH(Y934,Projects!$A$1:$A$1000,0),MATCH("Groupe",Projects!$A$1:$O$1,0))=$A$2),1,
IF(AND($Y$2&lt;&gt;0,$Z$2&lt;&gt;0,DATE(YEAR(Z934),MONTH(Z934),DAY(Z934))&gt;=$Y$2,(DATE(YEAR(Z934),MONTH(Z934),DAY(Z934))&lt;=$Z$2),INDEX(Projects!$A$1:$O$1000,MATCH(Y934,Projects!$A$1:$A$1000,0),MATCH("Groupe",Projects!$A$1:$O$1,0))=$A$2),1,0)))</f>
      </c>
      <c r="AB934" s="47" t="str">
        <f>IF(AA934&lt;&gt;0,SUM($AA$4:AA934),0)</f>
      </c>
      <c r="AC934" s="1"/>
      <c r="AD934" s="17"/>
      <c r="AF934" t="str">
        <f>Projects!A932</f>
      </c>
      <c r="AG934" s="1" t="str">
        <f>Projects!D932</f>
      </c>
      <c r="AH934" s="47" t="str">
        <f>IF($A$2="Tous",
IF(AND($AF$2=0,$AG$2=0,DATE(YEAR(AG934),MONTH(AG934),DAY(AG934))&gt;=$O$6,(DATE(YEAR(AG934),MONTH(AG934),DAY(AG934))&lt;=$O$3)),1,
IF(AND($AF$2&lt;&gt;0,$AG$2&lt;&gt;0,DATE(YEAR(AG934),MONTH(AG934),DAY(AG934))&gt;=$AF$2,(DATE(YEAR(AG934),MONTH(AG934),DAY(AG934))&lt;=$AG$2)),1,0)),
IF(AND($AF$2=0,$AG$2=0,DATE(YEAR(AG934),MONTH(AG934),DAY(AG934))&gt;=$O$6,(DATE(YEAR(AG934),MONTH(AG934),DAY(AG934))&lt;=$O$3),INDEX(Projects!$A$1:$O$1000,MATCH(AF934,Projects!$A$1:$A$1000,0),MATCH("Groupe",Projects!$A$1:$O$1,0))=$A$2),1,
IF(AND($AF$2&lt;&gt;0,$AG$2&lt;&gt;0,DATE(YEAR(AG934),MONTH(AG934),DAY(AG934))&gt;=$AF$2,(DATE(YEAR(AG934),MONTH(AG934),DAY(AG934))&lt;=$AG$2),INDEX(Projects!$A$1:$O$1000,MATCH(AF934,Projects!$A$1:$A$1000,0),MATCH("Groupe",Projects!$A$1:$O$1,0))=$A$2),1,0)))</f>
      </c>
      <c r="AI934" s="47" t="str">
        <f>IF(AH934&lt;&gt;0,SUM($AH$4:AH934),0)</f>
      </c>
      <c r="AJ934" s="1"/>
      <c r="AK934" s="17"/>
      <c r="AM934" t="str">
        <f>Potentials!A932</f>
      </c>
      <c r="AN934" s="1" t="str">
        <f>Potentials!L932</f>
      </c>
      <c r="AO934" s="47" t="str">
        <f>IF(INDEX(Potentials!$A$1:$O$1000,MATCH(R934,Potentials!$A$1:$A$1000,0),MATCH("Origine setup",Potentials!$A$1:$O$1,0))&lt;&gt;"",0,
IF($A$2="Tous",
IF(AND($AM$2=0,$AN$2=0,DATE(YEAR(AN934),MONTH(AN934),DAY(AN934))&gt;=$O$6,(DATE(YEAR(AN934),MONTH(AN934),DAY(AN934))&lt;=$O$3),INDEX(Potentials!$A$1:$O$10000,MATCH(AM934,Potentials!$A$1:$A$1000,0),MATCH("Statut",Potentials!$A$1:$O$1,0))="9 -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IF(AND($AM$2&lt;&gt;0,$AN$2&lt;&gt;0,DATE(YEAR(AN934),MONTH(AN934),DAY(AN934))&gt;=$AM$2,(DATE(YEAR(AN934),MONTH(AN934),DAY(AN934))&lt;=$AN$2),INDEX(Potentials!$A$1:$O$10000,MATCH(AM934,Potentials!$A$1:$A$1000,0),MATCH("Statut",Potentials!$A$1:$O$1,0))="9 - Perdu"),1,0)),
IF(AND($AM$2=0,$AN$2=0,DATE(YEAR(AN934),MONTH(AN934),DAY(AN934))&gt;=$O$6,(DATE(YEAR(AN934),MONTH(AN934),DAY(AN934))&lt;=$O$3),INDEX(Potentials!$A$1:$O$1000,MATCH(AM934,Potentials!$A$1:$A$1000,0),MATCH("Groupe",Potentials!$A$1:$O$1,0))=$A$2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,MATCH(AM934,Potentials!$A$1:$A$1000,0),MATCH("Groupe",Potentials!$A$1:$O$1,0))=$A$2,INDEX(Potentials!$A$1:$O$10000,MATCH(AM934,Potentials!$A$1:$A$1000,0),MATCH("Statut",Potentials!$A$1:$O$1,0))="9 - Perdu"),1,0))))</f>
      </c>
      <c r="AP934" s="47" t="str">
        <f>IF(AO934&lt;&gt;0,SUM($AO$4:AO934),0)</f>
      </c>
      <c r="AQ934" s="1"/>
      <c r="AR934" s="17"/>
      <c r="AT934" t="str">
        <f>IF(COUNTIF($AT$4:AT933,Potentials!B932)&gt;0,"",Potentials!B932)</f>
      </c>
      <c r="AU934" s="2" t="str">
        <f t="array" ref="AU934" aca="1" ca="1">IF($A$2="Tous",SUMPRODUCT((Potentials!$F$2:$F$2000)*(Potentials!$B$2:$B$2000=AT934)*(Potentials!$E$2:$E$2000&lt;&gt;"8 - Gagne")*(Potentials!$E$2:$E$2000&lt;&gt;"9 - Perdu")*(Potentials!$E$2:$E$2000&lt;&gt;"10 - Gele"))
+SUMPRODUCT((Potentials!$F$2:$F$2000=0)*(Potentials!$B$2:$B$2000=AT934)*(Potentials!$D$2:$D$2000)*(Potentials!$E$2:$E$2000&lt;&gt;"8 - Gagne")*(Potentials!$E$2:$E$2000&lt;&gt;"9 - Perdu")*(Potentials!$E$2:$E$2000&lt;&gt;"10 - Gele")),
SUMPRODUCT((Potentials!$F$2:$F$2000)*(Potentials!$B$2:$B$2000=AT934)*(Potentials!$E$2:$E$2000&lt;&gt;"8 - Gagne")*(Potentials!$E$2:$E$2000&lt;&gt;"9 - Perdu")*(Potentials!$E$2:$E$2000&lt;&gt;"10 - Gele")*(Potentials!$O$2:$O$2000=$A$2))
+SUMPRODUCT((Potentials!$F$2:$F$2000=0)*(Potentials!$B$2:$B$2000=AT934)*(Potentials!$D$2:$D$2000)*(Potentials!$E$2:$E$2000&lt;&gt;"8 - Gagne")*(Potentials!$E$2:$E$2000&lt;&gt;"9 - Perdu")*(Potentials!$E$2:$E$2000&lt;&gt;"10 - Gele")*(Potentials!$O$2:$O$2000=$A$2)))</f>
      </c>
      <c r="BA934" t="str">
        <f>Potentials!A932</f>
      </c>
      <c r="BB934" s="2" t="str">
        <f t="array" ref="BB934" aca="1" ca="1">IF($A$2="Tous",SUMPRODUCT((Potentials!$F$2:$F$2000)*(Potentials!$A$2:$A$2000=BA934)*(Potentials!$E$2:$E$2000&lt;&gt;"8 - Gagne")*(Potentials!$E$2:$E$2000&lt;&gt;"9 - Perdu")*(Potentials!$E$2:$E$2000&lt;&gt;"10 - Gele"))
+SUMPRODUCT((Potentials!$F$2:$F$2000=0)*(Potentials!$A$2:$A$2000=BA934)*(Potentials!$D$2:$D$2000)*(Potentials!$E$2:$E$2000&lt;&gt;"8 - Gagne")*(Potentials!$E$2:$E$2000&lt;&gt;"9 - Perdu")*(Potentials!$E$2:$E$2000&lt;&gt;"10 - Gele")),
SUMPRODUCT((Potentials!$F$2:$F$2000)*(Potentials!$A$2:$A$2000=BA934)*(Potentials!$E$2:$E$2000&lt;&gt;"8 - Gagne")*(Potentials!$E$2:$E$2000&lt;&gt;"9 - Perdu")*(Potentials!$E$2:$E$2000&lt;&gt;"10 - Gele")*(Potentials!$O$2:$O$2000=$A$2))
+SUMPRODUCT((Potentials!$F$2:$F$2000=0)*(Potentials!$A$2:$A$2000=BA934)*(Potentials!$D$2:$D$2000)*(Potentials!$E$2:$E$2000&lt;&gt;"8 - Gagne")*(Potentials!$E$2:$E$2000&lt;&gt;"9 - Perdu")*(Potentials!$E$2:$E$2000&lt;&gt;"10 - Gele")*(Potentials!$O$2:$O$2000=$A$2)))</f>
      </c>
    </row>
    <row r="935" spans="1:113">
      <c r="R935" t="str">
        <f>Potentials!A933</f>
      </c>
      <c r="S935" s="1" t="str">
        <f>Potentials!M933</f>
      </c>
      <c r="T935" s="47" t="str">
        <f>IF(INDEX(Potentials!$A$1:$O$1000,MATCH(R935,Potentials!$A$1:$A$1000,0),MATCH("Origine setup",Potentials!$A$1:$O$1,0))&lt;&gt;"",0,
IF($A$2="Tous",
IF(AND($R$2=0,$S$2=0,DATE(YEAR(S935),MONTH(S935),DAY(S935))&gt;=$O$6,(DATE(YEAR(S935),MONTH(S935),DAY(S935))&lt;=$O$3),LEFT(R935,3)="PRA"),1,
IF(AND($R$2&lt;&gt;0,$S$2&lt;&gt;0,DATE(YEAR(S935),MONTH(S935),DAY(S935))&gt;=$R$2,(DATE(YEAR(S935),MONTH(S935),DAY(S935))&lt;=$S$2),LEFT(R935,3)="PRA"),1,0)),
IF(AND($R$2=0,$S$2=0,DATE(YEAR(S935),MONTH(S935),DAY(S935))&gt;=$O$6,(DATE(YEAR(S935),MONTH(S935),DAY(S935))&lt;=$O$3),INDEX(Potentials!$A$1:$O$1000,MATCH(R935,Potentials!$A$1:$A$1000,0),MATCH("Groupe",Potentials!$A$1:$O$1,0))=$A$2,LEFT(R935,3)="PRA"),1,
IF(AND($R$2&lt;&gt;0,$S$2&lt;&gt;0,DATE(YEAR(S935),MONTH(S935),DAY(S935))&gt;=$R$2,(DATE(YEAR(S935),MONTH(S935),DAY(S935))&lt;=$S$2),INDEX(Potentials!$A$1:$O$1000,MATCH(R935,Potentials!$A$1:$A$1000,0),MATCH("Groupe",Potentials!$A$1:$O$1,0))=$A$2,LEFT(R935,3)="PRA"),1,0))))</f>
      </c>
      <c r="U935" s="47" t="str">
        <f>IF(T935&lt;&gt;0,SUM($T$4:T935),0)</f>
      </c>
      <c r="V935" s="1"/>
      <c r="W935" s="17"/>
      <c r="Y935" t="str">
        <f>Projects!A933</f>
      </c>
      <c r="Z935" s="1" t="str">
        <f>Projects!I933</f>
      </c>
      <c r="AA935" s="47" t="str">
        <f>IF($A$2="Tous",
IF(AND($Y$2=0,$Z$2=0,DATE(YEAR(Z935),MONTH(Z935),DAY(Z935))&gt;=$O$6,(DATE(YEAR(Z935),MONTH(Z935),DAY(Z935))&lt;=$O$3)),1,
IF(AND($Y$2&lt;&gt;0,$Z$2&lt;&gt;0,DATE(YEAR(Z935),MONTH(Z935),DAY(Z935))&gt;=$Y$2,(DATE(YEAR(Z935),MONTH(Z935),DAY(Z935))&lt;=$Z$2)),1,0)),
IF(AND($Y$2=0,$Z$2=0,DATE(YEAR(Z935),MONTH(Z935),DAY(Z935))&gt;=$O$6,(DATE(YEAR(Z935),MONTH(Z935),DAY(Z935))&lt;=$O$3),INDEX(Projects!$A$1:$O$1000,MATCH(Y935,Projects!$A$1:$A$1000,0),MATCH("Groupe",Projects!$A$1:$O$1,0))=$A$2),1,
IF(AND($Y$2&lt;&gt;0,$Z$2&lt;&gt;0,DATE(YEAR(Z935),MONTH(Z935),DAY(Z935))&gt;=$Y$2,(DATE(YEAR(Z935),MONTH(Z935),DAY(Z935))&lt;=$Z$2),INDEX(Projects!$A$1:$O$1000,MATCH(Y935,Projects!$A$1:$A$1000,0),MATCH("Groupe",Projects!$A$1:$O$1,0))=$A$2),1,0)))</f>
      </c>
      <c r="AB935" s="47" t="str">
        <f>IF(AA935&lt;&gt;0,SUM($AA$4:AA935),0)</f>
      </c>
      <c r="AC935" s="1"/>
      <c r="AD935" s="17"/>
      <c r="AF935" t="str">
        <f>Projects!A933</f>
      </c>
      <c r="AG935" s="1" t="str">
        <f>Projects!D933</f>
      </c>
      <c r="AH935" s="47" t="str">
        <f>IF($A$2="Tous",
IF(AND($AF$2=0,$AG$2=0,DATE(YEAR(AG935),MONTH(AG935),DAY(AG935))&gt;=$O$6,(DATE(YEAR(AG935),MONTH(AG935),DAY(AG935))&lt;=$O$3)),1,
IF(AND($AF$2&lt;&gt;0,$AG$2&lt;&gt;0,DATE(YEAR(AG935),MONTH(AG935),DAY(AG935))&gt;=$AF$2,(DATE(YEAR(AG935),MONTH(AG935),DAY(AG935))&lt;=$AG$2)),1,0)),
IF(AND($AF$2=0,$AG$2=0,DATE(YEAR(AG935),MONTH(AG935),DAY(AG935))&gt;=$O$6,(DATE(YEAR(AG935),MONTH(AG935),DAY(AG935))&lt;=$O$3),INDEX(Projects!$A$1:$O$1000,MATCH(AF935,Projects!$A$1:$A$1000,0),MATCH("Groupe",Projects!$A$1:$O$1,0))=$A$2),1,
IF(AND($AF$2&lt;&gt;0,$AG$2&lt;&gt;0,DATE(YEAR(AG935),MONTH(AG935),DAY(AG935))&gt;=$AF$2,(DATE(YEAR(AG935),MONTH(AG935),DAY(AG935))&lt;=$AG$2),INDEX(Projects!$A$1:$O$1000,MATCH(AF935,Projects!$A$1:$A$1000,0),MATCH("Groupe",Projects!$A$1:$O$1,0))=$A$2),1,0)))</f>
      </c>
      <c r="AI935" s="47" t="str">
        <f>IF(AH935&lt;&gt;0,SUM($AH$4:AH935),0)</f>
      </c>
      <c r="AJ935" s="1"/>
      <c r="AK935" s="17"/>
      <c r="AM935" t="str">
        <f>Potentials!A933</f>
      </c>
      <c r="AN935" s="1" t="str">
        <f>Potentials!L933</f>
      </c>
      <c r="AO935" s="47" t="str">
        <f>IF(INDEX(Potentials!$A$1:$O$1000,MATCH(R935,Potentials!$A$1:$A$1000,0),MATCH("Origine setup",Potentials!$A$1:$O$1,0))&lt;&gt;"",0,
IF($A$2="Tous",
IF(AND($AM$2=0,$AN$2=0,DATE(YEAR(AN935),MONTH(AN935),DAY(AN935))&gt;=$O$6,(DATE(YEAR(AN935),MONTH(AN935),DAY(AN935))&lt;=$O$3),INDEX(Potentials!$A$1:$O$10000,MATCH(AM935,Potentials!$A$1:$A$1000,0),MATCH("Statut",Potentials!$A$1:$O$1,0))="9 -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IF(AND($AM$2&lt;&gt;0,$AN$2&lt;&gt;0,DATE(YEAR(AN935),MONTH(AN935),DAY(AN935))&gt;=$AM$2,(DATE(YEAR(AN935),MONTH(AN935),DAY(AN935))&lt;=$AN$2),INDEX(Potentials!$A$1:$O$10000,MATCH(AM935,Potentials!$A$1:$A$1000,0),MATCH("Statut",Potentials!$A$1:$O$1,0))="9 - Perdu"),1,0)),
IF(AND($AM$2=0,$AN$2=0,DATE(YEAR(AN935),MONTH(AN935),DAY(AN935))&gt;=$O$6,(DATE(YEAR(AN935),MONTH(AN935),DAY(AN935))&lt;=$O$3),INDEX(Potentials!$A$1:$O$1000,MATCH(AM935,Potentials!$A$1:$A$1000,0),MATCH("Groupe",Potentials!$A$1:$O$1,0))=$A$2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,MATCH(AM935,Potentials!$A$1:$A$1000,0),MATCH("Groupe",Potentials!$A$1:$O$1,0))=$A$2,INDEX(Potentials!$A$1:$O$10000,MATCH(AM935,Potentials!$A$1:$A$1000,0),MATCH("Statut",Potentials!$A$1:$O$1,0))="9 - Perdu"),1,0))))</f>
      </c>
      <c r="AP935" s="47" t="str">
        <f>IF(AO935&lt;&gt;0,SUM($AO$4:AO935),0)</f>
      </c>
      <c r="AQ935" s="1"/>
      <c r="AR935" s="17"/>
      <c r="AT935" t="str">
        <f>IF(COUNTIF($AT$4:AT934,Potentials!B933)&gt;0,"",Potentials!B933)</f>
      </c>
      <c r="AU935" s="2" t="str">
        <f t="array" ref="AU935" aca="1" ca="1">IF($A$2="Tous",SUMPRODUCT((Potentials!$F$2:$F$2000)*(Potentials!$B$2:$B$2000=AT935)*(Potentials!$E$2:$E$2000&lt;&gt;"8 - Gagne")*(Potentials!$E$2:$E$2000&lt;&gt;"9 - Perdu")*(Potentials!$E$2:$E$2000&lt;&gt;"10 - Gele"))
+SUMPRODUCT((Potentials!$F$2:$F$2000=0)*(Potentials!$B$2:$B$2000=AT935)*(Potentials!$D$2:$D$2000)*(Potentials!$E$2:$E$2000&lt;&gt;"8 - Gagne")*(Potentials!$E$2:$E$2000&lt;&gt;"9 - Perdu")*(Potentials!$E$2:$E$2000&lt;&gt;"10 - Gele")),
SUMPRODUCT((Potentials!$F$2:$F$2000)*(Potentials!$B$2:$B$2000=AT935)*(Potentials!$E$2:$E$2000&lt;&gt;"8 - Gagne")*(Potentials!$E$2:$E$2000&lt;&gt;"9 - Perdu")*(Potentials!$E$2:$E$2000&lt;&gt;"10 - Gele")*(Potentials!$O$2:$O$2000=$A$2))
+SUMPRODUCT((Potentials!$F$2:$F$2000=0)*(Potentials!$B$2:$B$2000=AT935)*(Potentials!$D$2:$D$2000)*(Potentials!$E$2:$E$2000&lt;&gt;"8 - Gagne")*(Potentials!$E$2:$E$2000&lt;&gt;"9 - Perdu")*(Potentials!$E$2:$E$2000&lt;&gt;"10 - Gele")*(Potentials!$O$2:$O$2000=$A$2)))</f>
      </c>
      <c r="BA935" t="str">
        <f>Potentials!A933</f>
      </c>
      <c r="BB935" s="2" t="str">
        <f t="array" ref="BB935" aca="1" ca="1">IF($A$2="Tous",SUMPRODUCT((Potentials!$F$2:$F$2000)*(Potentials!$A$2:$A$2000=BA935)*(Potentials!$E$2:$E$2000&lt;&gt;"8 - Gagne")*(Potentials!$E$2:$E$2000&lt;&gt;"9 - Perdu")*(Potentials!$E$2:$E$2000&lt;&gt;"10 - Gele"))
+SUMPRODUCT((Potentials!$F$2:$F$2000=0)*(Potentials!$A$2:$A$2000=BA935)*(Potentials!$D$2:$D$2000)*(Potentials!$E$2:$E$2000&lt;&gt;"8 - Gagne")*(Potentials!$E$2:$E$2000&lt;&gt;"9 - Perdu")*(Potentials!$E$2:$E$2000&lt;&gt;"10 - Gele")),
SUMPRODUCT((Potentials!$F$2:$F$2000)*(Potentials!$A$2:$A$2000=BA935)*(Potentials!$E$2:$E$2000&lt;&gt;"8 - Gagne")*(Potentials!$E$2:$E$2000&lt;&gt;"9 - Perdu")*(Potentials!$E$2:$E$2000&lt;&gt;"10 - Gele")*(Potentials!$O$2:$O$2000=$A$2))
+SUMPRODUCT((Potentials!$F$2:$F$2000=0)*(Potentials!$A$2:$A$2000=BA935)*(Potentials!$D$2:$D$2000)*(Potentials!$E$2:$E$2000&lt;&gt;"8 - Gagne")*(Potentials!$E$2:$E$2000&lt;&gt;"9 - Perdu")*(Potentials!$E$2:$E$2000&lt;&gt;"10 - Gele")*(Potentials!$O$2:$O$2000=$A$2)))</f>
      </c>
    </row>
    <row r="936" spans="1:113">
      <c r="R936" t="str">
        <f>Potentials!A934</f>
      </c>
      <c r="S936" s="1" t="str">
        <f>Potentials!M934</f>
      </c>
      <c r="T936" s="47" t="str">
        <f>IF(INDEX(Potentials!$A$1:$O$1000,MATCH(R936,Potentials!$A$1:$A$1000,0),MATCH("Origine setup",Potentials!$A$1:$O$1,0))&lt;&gt;"",0,
IF($A$2="Tous",
IF(AND($R$2=0,$S$2=0,DATE(YEAR(S936),MONTH(S936),DAY(S936))&gt;=$O$6,(DATE(YEAR(S936),MONTH(S936),DAY(S936))&lt;=$O$3),LEFT(R936,3)="PRA"),1,
IF(AND($R$2&lt;&gt;0,$S$2&lt;&gt;0,DATE(YEAR(S936),MONTH(S936),DAY(S936))&gt;=$R$2,(DATE(YEAR(S936),MONTH(S936),DAY(S936))&lt;=$S$2),LEFT(R936,3)="PRA"),1,0)),
IF(AND($R$2=0,$S$2=0,DATE(YEAR(S936),MONTH(S936),DAY(S936))&gt;=$O$6,(DATE(YEAR(S936),MONTH(S936),DAY(S936))&lt;=$O$3),INDEX(Potentials!$A$1:$O$1000,MATCH(R936,Potentials!$A$1:$A$1000,0),MATCH("Groupe",Potentials!$A$1:$O$1,0))=$A$2,LEFT(R936,3)="PRA"),1,
IF(AND($R$2&lt;&gt;0,$S$2&lt;&gt;0,DATE(YEAR(S936),MONTH(S936),DAY(S936))&gt;=$R$2,(DATE(YEAR(S936),MONTH(S936),DAY(S936))&lt;=$S$2),INDEX(Potentials!$A$1:$O$1000,MATCH(R936,Potentials!$A$1:$A$1000,0),MATCH("Groupe",Potentials!$A$1:$O$1,0))=$A$2,LEFT(R936,3)="PRA"),1,0))))</f>
      </c>
      <c r="U936" s="47" t="str">
        <f>IF(T936&lt;&gt;0,SUM($T$4:T936),0)</f>
      </c>
      <c r="V936" s="1"/>
      <c r="W936" s="17"/>
      <c r="Y936" t="str">
        <f>Projects!A934</f>
      </c>
      <c r="Z936" s="1" t="str">
        <f>Projects!I934</f>
      </c>
      <c r="AA936" s="47" t="str">
        <f>IF($A$2="Tous",
IF(AND($Y$2=0,$Z$2=0,DATE(YEAR(Z936),MONTH(Z936),DAY(Z936))&gt;=$O$6,(DATE(YEAR(Z936),MONTH(Z936),DAY(Z936))&lt;=$O$3)),1,
IF(AND($Y$2&lt;&gt;0,$Z$2&lt;&gt;0,DATE(YEAR(Z936),MONTH(Z936),DAY(Z936))&gt;=$Y$2,(DATE(YEAR(Z936),MONTH(Z936),DAY(Z936))&lt;=$Z$2)),1,0)),
IF(AND($Y$2=0,$Z$2=0,DATE(YEAR(Z936),MONTH(Z936),DAY(Z936))&gt;=$O$6,(DATE(YEAR(Z936),MONTH(Z936),DAY(Z936))&lt;=$O$3),INDEX(Projects!$A$1:$O$1000,MATCH(Y936,Projects!$A$1:$A$1000,0),MATCH("Groupe",Projects!$A$1:$O$1,0))=$A$2),1,
IF(AND($Y$2&lt;&gt;0,$Z$2&lt;&gt;0,DATE(YEAR(Z936),MONTH(Z936),DAY(Z936))&gt;=$Y$2,(DATE(YEAR(Z936),MONTH(Z936),DAY(Z936))&lt;=$Z$2),INDEX(Projects!$A$1:$O$1000,MATCH(Y936,Projects!$A$1:$A$1000,0),MATCH("Groupe",Projects!$A$1:$O$1,0))=$A$2),1,0)))</f>
      </c>
      <c r="AB936" s="47" t="str">
        <f>IF(AA936&lt;&gt;0,SUM($AA$4:AA936),0)</f>
      </c>
      <c r="AC936" s="1"/>
      <c r="AD936" s="17"/>
      <c r="AF936" t="str">
        <f>Projects!A934</f>
      </c>
      <c r="AG936" s="1" t="str">
        <f>Projects!D934</f>
      </c>
      <c r="AH936" s="47" t="str">
        <f>IF($A$2="Tous",
IF(AND($AF$2=0,$AG$2=0,DATE(YEAR(AG936),MONTH(AG936),DAY(AG936))&gt;=$O$6,(DATE(YEAR(AG936),MONTH(AG936),DAY(AG936))&lt;=$O$3)),1,
IF(AND($AF$2&lt;&gt;0,$AG$2&lt;&gt;0,DATE(YEAR(AG936),MONTH(AG936),DAY(AG936))&gt;=$AF$2,(DATE(YEAR(AG936),MONTH(AG936),DAY(AG936))&lt;=$AG$2)),1,0)),
IF(AND($AF$2=0,$AG$2=0,DATE(YEAR(AG936),MONTH(AG936),DAY(AG936))&gt;=$O$6,(DATE(YEAR(AG936),MONTH(AG936),DAY(AG936))&lt;=$O$3),INDEX(Projects!$A$1:$O$1000,MATCH(AF936,Projects!$A$1:$A$1000,0),MATCH("Groupe",Projects!$A$1:$O$1,0))=$A$2),1,
IF(AND($AF$2&lt;&gt;0,$AG$2&lt;&gt;0,DATE(YEAR(AG936),MONTH(AG936),DAY(AG936))&gt;=$AF$2,(DATE(YEAR(AG936),MONTH(AG936),DAY(AG936))&lt;=$AG$2),INDEX(Projects!$A$1:$O$1000,MATCH(AF936,Projects!$A$1:$A$1000,0),MATCH("Groupe",Projects!$A$1:$O$1,0))=$A$2),1,0)))</f>
      </c>
      <c r="AI936" s="47" t="str">
        <f>IF(AH936&lt;&gt;0,SUM($AH$4:AH936),0)</f>
      </c>
      <c r="AJ936" s="1"/>
      <c r="AK936" s="17"/>
      <c r="AM936" t="str">
        <f>Potentials!A934</f>
      </c>
      <c r="AN936" s="1" t="str">
        <f>Potentials!L934</f>
      </c>
      <c r="AO936" s="47" t="str">
        <f>IF(INDEX(Potentials!$A$1:$O$1000,MATCH(R936,Potentials!$A$1:$A$1000,0),MATCH("Origine setup",Potentials!$A$1:$O$1,0))&lt;&gt;"",0,
IF($A$2="Tous",
IF(AND($AM$2=0,$AN$2=0,DATE(YEAR(AN936),MONTH(AN936),DAY(AN936))&gt;=$O$6,(DATE(YEAR(AN936),MONTH(AN936),DAY(AN936))&lt;=$O$3),INDEX(Potentials!$A$1:$O$10000,MATCH(AM936,Potentials!$A$1:$A$1000,0),MATCH("Statut",Potentials!$A$1:$O$1,0))="9 -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IF(AND($AM$2&lt;&gt;0,$AN$2&lt;&gt;0,DATE(YEAR(AN936),MONTH(AN936),DAY(AN936))&gt;=$AM$2,(DATE(YEAR(AN936),MONTH(AN936),DAY(AN936))&lt;=$AN$2),INDEX(Potentials!$A$1:$O$10000,MATCH(AM936,Potentials!$A$1:$A$1000,0),MATCH("Statut",Potentials!$A$1:$O$1,0))="9 - Perdu"),1,0)),
IF(AND($AM$2=0,$AN$2=0,DATE(YEAR(AN936),MONTH(AN936),DAY(AN936))&gt;=$O$6,(DATE(YEAR(AN936),MONTH(AN936),DAY(AN936))&lt;=$O$3),INDEX(Potentials!$A$1:$O$1000,MATCH(AM936,Potentials!$A$1:$A$1000,0),MATCH("Groupe",Potentials!$A$1:$O$1,0))=$A$2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,MATCH(AM936,Potentials!$A$1:$A$1000,0),MATCH("Groupe",Potentials!$A$1:$O$1,0))=$A$2,INDEX(Potentials!$A$1:$O$10000,MATCH(AM936,Potentials!$A$1:$A$1000,0),MATCH("Statut",Potentials!$A$1:$O$1,0))="9 - Perdu"),1,0))))</f>
      </c>
      <c r="AP936" s="47" t="str">
        <f>IF(AO936&lt;&gt;0,SUM($AO$4:AO936),0)</f>
      </c>
      <c r="AQ936" s="1"/>
      <c r="AR936" s="17"/>
      <c r="AT936" t="str">
        <f>IF(COUNTIF($AT$4:AT935,Potentials!B934)&gt;0,"",Potentials!B934)</f>
      </c>
      <c r="AU936" s="2" t="str">
        <f t="array" ref="AU936" aca="1" ca="1">IF($A$2="Tous",SUMPRODUCT((Potentials!$F$2:$F$2000)*(Potentials!$B$2:$B$2000=AT936)*(Potentials!$E$2:$E$2000&lt;&gt;"8 - Gagne")*(Potentials!$E$2:$E$2000&lt;&gt;"9 - Perdu")*(Potentials!$E$2:$E$2000&lt;&gt;"10 - Gele"))
+SUMPRODUCT((Potentials!$F$2:$F$2000=0)*(Potentials!$B$2:$B$2000=AT936)*(Potentials!$D$2:$D$2000)*(Potentials!$E$2:$E$2000&lt;&gt;"8 - Gagne")*(Potentials!$E$2:$E$2000&lt;&gt;"9 - Perdu")*(Potentials!$E$2:$E$2000&lt;&gt;"10 - Gele")),
SUMPRODUCT((Potentials!$F$2:$F$2000)*(Potentials!$B$2:$B$2000=AT936)*(Potentials!$E$2:$E$2000&lt;&gt;"8 - Gagne")*(Potentials!$E$2:$E$2000&lt;&gt;"9 - Perdu")*(Potentials!$E$2:$E$2000&lt;&gt;"10 - Gele")*(Potentials!$O$2:$O$2000=$A$2))
+SUMPRODUCT((Potentials!$F$2:$F$2000=0)*(Potentials!$B$2:$B$2000=AT936)*(Potentials!$D$2:$D$2000)*(Potentials!$E$2:$E$2000&lt;&gt;"8 - Gagne")*(Potentials!$E$2:$E$2000&lt;&gt;"9 - Perdu")*(Potentials!$E$2:$E$2000&lt;&gt;"10 - Gele")*(Potentials!$O$2:$O$2000=$A$2)))</f>
      </c>
      <c r="BA936" t="str">
        <f>Potentials!A934</f>
      </c>
      <c r="BB936" s="2" t="str">
        <f t="array" ref="BB936" aca="1" ca="1">IF($A$2="Tous",SUMPRODUCT((Potentials!$F$2:$F$2000)*(Potentials!$A$2:$A$2000=BA936)*(Potentials!$E$2:$E$2000&lt;&gt;"8 - Gagne")*(Potentials!$E$2:$E$2000&lt;&gt;"9 - Perdu")*(Potentials!$E$2:$E$2000&lt;&gt;"10 - Gele"))
+SUMPRODUCT((Potentials!$F$2:$F$2000=0)*(Potentials!$A$2:$A$2000=BA936)*(Potentials!$D$2:$D$2000)*(Potentials!$E$2:$E$2000&lt;&gt;"8 - Gagne")*(Potentials!$E$2:$E$2000&lt;&gt;"9 - Perdu")*(Potentials!$E$2:$E$2000&lt;&gt;"10 - Gele")),
SUMPRODUCT((Potentials!$F$2:$F$2000)*(Potentials!$A$2:$A$2000=BA936)*(Potentials!$E$2:$E$2000&lt;&gt;"8 - Gagne")*(Potentials!$E$2:$E$2000&lt;&gt;"9 - Perdu")*(Potentials!$E$2:$E$2000&lt;&gt;"10 - Gele")*(Potentials!$O$2:$O$2000=$A$2))
+SUMPRODUCT((Potentials!$F$2:$F$2000=0)*(Potentials!$A$2:$A$2000=BA936)*(Potentials!$D$2:$D$2000)*(Potentials!$E$2:$E$2000&lt;&gt;"8 - Gagne")*(Potentials!$E$2:$E$2000&lt;&gt;"9 - Perdu")*(Potentials!$E$2:$E$2000&lt;&gt;"10 - Gele")*(Potentials!$O$2:$O$2000=$A$2)))</f>
      </c>
    </row>
    <row r="937" spans="1:113">
      <c r="R937" t="str">
        <f>Potentials!A935</f>
      </c>
      <c r="S937" s="1" t="str">
        <f>Potentials!M935</f>
      </c>
      <c r="T937" s="47" t="str">
        <f>IF(INDEX(Potentials!$A$1:$O$1000,MATCH(R937,Potentials!$A$1:$A$1000,0),MATCH("Origine setup",Potentials!$A$1:$O$1,0))&lt;&gt;"",0,
IF($A$2="Tous",
IF(AND($R$2=0,$S$2=0,DATE(YEAR(S937),MONTH(S937),DAY(S937))&gt;=$O$6,(DATE(YEAR(S937),MONTH(S937),DAY(S937))&lt;=$O$3),LEFT(R937,3)="PRA"),1,
IF(AND($R$2&lt;&gt;0,$S$2&lt;&gt;0,DATE(YEAR(S937),MONTH(S937),DAY(S937))&gt;=$R$2,(DATE(YEAR(S937),MONTH(S937),DAY(S937))&lt;=$S$2),LEFT(R937,3)="PRA"),1,0)),
IF(AND($R$2=0,$S$2=0,DATE(YEAR(S937),MONTH(S937),DAY(S937))&gt;=$O$6,(DATE(YEAR(S937),MONTH(S937),DAY(S937))&lt;=$O$3),INDEX(Potentials!$A$1:$O$1000,MATCH(R937,Potentials!$A$1:$A$1000,0),MATCH("Groupe",Potentials!$A$1:$O$1,0))=$A$2,LEFT(R937,3)="PRA"),1,
IF(AND($R$2&lt;&gt;0,$S$2&lt;&gt;0,DATE(YEAR(S937),MONTH(S937),DAY(S937))&gt;=$R$2,(DATE(YEAR(S937),MONTH(S937),DAY(S937))&lt;=$S$2),INDEX(Potentials!$A$1:$O$1000,MATCH(R937,Potentials!$A$1:$A$1000,0),MATCH("Groupe",Potentials!$A$1:$O$1,0))=$A$2,LEFT(R937,3)="PRA"),1,0))))</f>
      </c>
      <c r="U937" s="47" t="str">
        <f>IF(T937&lt;&gt;0,SUM($T$4:T937),0)</f>
      </c>
      <c r="V937" s="1"/>
      <c r="W937" s="17"/>
      <c r="Y937" t="str">
        <f>Projects!A935</f>
      </c>
      <c r="Z937" s="1" t="str">
        <f>Projects!I935</f>
      </c>
      <c r="AA937" s="47" t="str">
        <f>IF($A$2="Tous",
IF(AND($Y$2=0,$Z$2=0,DATE(YEAR(Z937),MONTH(Z937),DAY(Z937))&gt;=$O$6,(DATE(YEAR(Z937),MONTH(Z937),DAY(Z937))&lt;=$O$3)),1,
IF(AND($Y$2&lt;&gt;0,$Z$2&lt;&gt;0,DATE(YEAR(Z937),MONTH(Z937),DAY(Z937))&gt;=$Y$2,(DATE(YEAR(Z937),MONTH(Z937),DAY(Z937))&lt;=$Z$2)),1,0)),
IF(AND($Y$2=0,$Z$2=0,DATE(YEAR(Z937),MONTH(Z937),DAY(Z937))&gt;=$O$6,(DATE(YEAR(Z937),MONTH(Z937),DAY(Z937))&lt;=$O$3),INDEX(Projects!$A$1:$O$1000,MATCH(Y937,Projects!$A$1:$A$1000,0),MATCH("Groupe",Projects!$A$1:$O$1,0))=$A$2),1,
IF(AND($Y$2&lt;&gt;0,$Z$2&lt;&gt;0,DATE(YEAR(Z937),MONTH(Z937),DAY(Z937))&gt;=$Y$2,(DATE(YEAR(Z937),MONTH(Z937),DAY(Z937))&lt;=$Z$2),INDEX(Projects!$A$1:$O$1000,MATCH(Y937,Projects!$A$1:$A$1000,0),MATCH("Groupe",Projects!$A$1:$O$1,0))=$A$2),1,0)))</f>
      </c>
      <c r="AB937" s="47" t="str">
        <f>IF(AA937&lt;&gt;0,SUM($AA$4:AA937),0)</f>
      </c>
      <c r="AC937" s="1"/>
      <c r="AD937" s="17"/>
      <c r="AF937" t="str">
        <f>Projects!A935</f>
      </c>
      <c r="AG937" s="1" t="str">
        <f>Projects!D935</f>
      </c>
      <c r="AH937" s="47" t="str">
        <f>IF($A$2="Tous",
IF(AND($AF$2=0,$AG$2=0,DATE(YEAR(AG937),MONTH(AG937),DAY(AG937))&gt;=$O$6,(DATE(YEAR(AG937),MONTH(AG937),DAY(AG937))&lt;=$O$3)),1,
IF(AND($AF$2&lt;&gt;0,$AG$2&lt;&gt;0,DATE(YEAR(AG937),MONTH(AG937),DAY(AG937))&gt;=$AF$2,(DATE(YEAR(AG937),MONTH(AG937),DAY(AG937))&lt;=$AG$2)),1,0)),
IF(AND($AF$2=0,$AG$2=0,DATE(YEAR(AG937),MONTH(AG937),DAY(AG937))&gt;=$O$6,(DATE(YEAR(AG937),MONTH(AG937),DAY(AG937))&lt;=$O$3),INDEX(Projects!$A$1:$O$1000,MATCH(AF937,Projects!$A$1:$A$1000,0),MATCH("Groupe",Projects!$A$1:$O$1,0))=$A$2),1,
IF(AND($AF$2&lt;&gt;0,$AG$2&lt;&gt;0,DATE(YEAR(AG937),MONTH(AG937),DAY(AG937))&gt;=$AF$2,(DATE(YEAR(AG937),MONTH(AG937),DAY(AG937))&lt;=$AG$2),INDEX(Projects!$A$1:$O$1000,MATCH(AF937,Projects!$A$1:$A$1000,0),MATCH("Groupe",Projects!$A$1:$O$1,0))=$A$2),1,0)))</f>
      </c>
      <c r="AI937" s="47" t="str">
        <f>IF(AH937&lt;&gt;0,SUM($AH$4:AH937),0)</f>
      </c>
      <c r="AJ937" s="1"/>
      <c r="AK937" s="17"/>
      <c r="AM937" t="str">
        <f>Potentials!A935</f>
      </c>
      <c r="AN937" s="1" t="str">
        <f>Potentials!L935</f>
      </c>
      <c r="AO937" s="47" t="str">
        <f>IF(INDEX(Potentials!$A$1:$O$1000,MATCH(R937,Potentials!$A$1:$A$1000,0),MATCH("Origine setup",Potentials!$A$1:$O$1,0))&lt;&gt;"",0,
IF($A$2="Tous",
IF(AND($AM$2=0,$AN$2=0,DATE(YEAR(AN937),MONTH(AN937),DAY(AN937))&gt;=$O$6,(DATE(YEAR(AN937),MONTH(AN937),DAY(AN937))&lt;=$O$3),INDEX(Potentials!$A$1:$O$10000,MATCH(AM937,Potentials!$A$1:$A$1000,0),MATCH("Statut",Potentials!$A$1:$O$1,0))="9 -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IF(AND($AM$2&lt;&gt;0,$AN$2&lt;&gt;0,DATE(YEAR(AN937),MONTH(AN937),DAY(AN937))&gt;=$AM$2,(DATE(YEAR(AN937),MONTH(AN937),DAY(AN937))&lt;=$AN$2),INDEX(Potentials!$A$1:$O$10000,MATCH(AM937,Potentials!$A$1:$A$1000,0),MATCH("Statut",Potentials!$A$1:$O$1,0))="9 - Perdu"),1,0)),
IF(AND($AM$2=0,$AN$2=0,DATE(YEAR(AN937),MONTH(AN937),DAY(AN937))&gt;=$O$6,(DATE(YEAR(AN937),MONTH(AN937),DAY(AN937))&lt;=$O$3),INDEX(Potentials!$A$1:$O$1000,MATCH(AM937,Potentials!$A$1:$A$1000,0),MATCH("Groupe",Potentials!$A$1:$O$1,0))=$A$2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,MATCH(AM937,Potentials!$A$1:$A$1000,0),MATCH("Groupe",Potentials!$A$1:$O$1,0))=$A$2,INDEX(Potentials!$A$1:$O$10000,MATCH(AM937,Potentials!$A$1:$A$1000,0),MATCH("Statut",Potentials!$A$1:$O$1,0))="9 - Perdu"),1,0))))</f>
      </c>
      <c r="AP937" s="47" t="str">
        <f>IF(AO937&lt;&gt;0,SUM($AO$4:AO937),0)</f>
      </c>
      <c r="AQ937" s="1"/>
      <c r="AR937" s="17"/>
      <c r="AT937" t="str">
        <f>IF(COUNTIF($AT$4:AT936,Potentials!B935)&gt;0,"",Potentials!B935)</f>
      </c>
      <c r="AU937" s="2" t="str">
        <f t="array" ref="AU937" aca="1" ca="1">IF($A$2="Tous",SUMPRODUCT((Potentials!$F$2:$F$2000)*(Potentials!$B$2:$B$2000=AT937)*(Potentials!$E$2:$E$2000&lt;&gt;"8 - Gagne")*(Potentials!$E$2:$E$2000&lt;&gt;"9 - Perdu")*(Potentials!$E$2:$E$2000&lt;&gt;"10 - Gele"))
+SUMPRODUCT((Potentials!$F$2:$F$2000=0)*(Potentials!$B$2:$B$2000=AT937)*(Potentials!$D$2:$D$2000)*(Potentials!$E$2:$E$2000&lt;&gt;"8 - Gagne")*(Potentials!$E$2:$E$2000&lt;&gt;"9 - Perdu")*(Potentials!$E$2:$E$2000&lt;&gt;"10 - Gele")),
SUMPRODUCT((Potentials!$F$2:$F$2000)*(Potentials!$B$2:$B$2000=AT937)*(Potentials!$E$2:$E$2000&lt;&gt;"8 - Gagne")*(Potentials!$E$2:$E$2000&lt;&gt;"9 - Perdu")*(Potentials!$E$2:$E$2000&lt;&gt;"10 - Gele")*(Potentials!$O$2:$O$2000=$A$2))
+SUMPRODUCT((Potentials!$F$2:$F$2000=0)*(Potentials!$B$2:$B$2000=AT937)*(Potentials!$D$2:$D$2000)*(Potentials!$E$2:$E$2000&lt;&gt;"8 - Gagne")*(Potentials!$E$2:$E$2000&lt;&gt;"9 - Perdu")*(Potentials!$E$2:$E$2000&lt;&gt;"10 - Gele")*(Potentials!$O$2:$O$2000=$A$2)))</f>
      </c>
      <c r="BA937" t="str">
        <f>Potentials!A935</f>
      </c>
      <c r="BB937" s="2" t="str">
        <f t="array" ref="BB937" aca="1" ca="1">IF($A$2="Tous",SUMPRODUCT((Potentials!$F$2:$F$2000)*(Potentials!$A$2:$A$2000=BA937)*(Potentials!$E$2:$E$2000&lt;&gt;"8 - Gagne")*(Potentials!$E$2:$E$2000&lt;&gt;"9 - Perdu")*(Potentials!$E$2:$E$2000&lt;&gt;"10 - Gele"))
+SUMPRODUCT((Potentials!$F$2:$F$2000=0)*(Potentials!$A$2:$A$2000=BA937)*(Potentials!$D$2:$D$2000)*(Potentials!$E$2:$E$2000&lt;&gt;"8 - Gagne")*(Potentials!$E$2:$E$2000&lt;&gt;"9 - Perdu")*(Potentials!$E$2:$E$2000&lt;&gt;"10 - Gele")),
SUMPRODUCT((Potentials!$F$2:$F$2000)*(Potentials!$A$2:$A$2000=BA937)*(Potentials!$E$2:$E$2000&lt;&gt;"8 - Gagne")*(Potentials!$E$2:$E$2000&lt;&gt;"9 - Perdu")*(Potentials!$E$2:$E$2000&lt;&gt;"10 - Gele")*(Potentials!$O$2:$O$2000=$A$2))
+SUMPRODUCT((Potentials!$F$2:$F$2000=0)*(Potentials!$A$2:$A$2000=BA937)*(Potentials!$D$2:$D$2000)*(Potentials!$E$2:$E$2000&lt;&gt;"8 - Gagne")*(Potentials!$E$2:$E$2000&lt;&gt;"9 - Perdu")*(Potentials!$E$2:$E$2000&lt;&gt;"10 - Gele")*(Potentials!$O$2:$O$2000=$A$2)))</f>
      </c>
    </row>
    <row r="938" spans="1:113">
      <c r="R938" t="str">
        <f>Potentials!A936</f>
      </c>
      <c r="S938" s="1" t="str">
        <f>Potentials!M936</f>
      </c>
      <c r="T938" s="47" t="str">
        <f>IF(INDEX(Potentials!$A$1:$O$1000,MATCH(R938,Potentials!$A$1:$A$1000,0),MATCH("Origine setup",Potentials!$A$1:$O$1,0))&lt;&gt;"",0,
IF($A$2="Tous",
IF(AND($R$2=0,$S$2=0,DATE(YEAR(S938),MONTH(S938),DAY(S938))&gt;=$O$6,(DATE(YEAR(S938),MONTH(S938),DAY(S938))&lt;=$O$3),LEFT(R938,3)="PRA"),1,
IF(AND($R$2&lt;&gt;0,$S$2&lt;&gt;0,DATE(YEAR(S938),MONTH(S938),DAY(S938))&gt;=$R$2,(DATE(YEAR(S938),MONTH(S938),DAY(S938))&lt;=$S$2),LEFT(R938,3)="PRA"),1,0)),
IF(AND($R$2=0,$S$2=0,DATE(YEAR(S938),MONTH(S938),DAY(S938))&gt;=$O$6,(DATE(YEAR(S938),MONTH(S938),DAY(S938))&lt;=$O$3),INDEX(Potentials!$A$1:$O$1000,MATCH(R938,Potentials!$A$1:$A$1000,0),MATCH("Groupe",Potentials!$A$1:$O$1,0))=$A$2,LEFT(R938,3)="PRA"),1,
IF(AND($R$2&lt;&gt;0,$S$2&lt;&gt;0,DATE(YEAR(S938),MONTH(S938),DAY(S938))&gt;=$R$2,(DATE(YEAR(S938),MONTH(S938),DAY(S938))&lt;=$S$2),INDEX(Potentials!$A$1:$O$1000,MATCH(R938,Potentials!$A$1:$A$1000,0),MATCH("Groupe",Potentials!$A$1:$O$1,0))=$A$2,LEFT(R938,3)="PRA"),1,0))))</f>
      </c>
      <c r="U938" s="47" t="str">
        <f>IF(T938&lt;&gt;0,SUM($T$4:T938),0)</f>
      </c>
      <c r="V938" s="1"/>
      <c r="W938" s="17"/>
      <c r="Y938" t="str">
        <f>Projects!A936</f>
      </c>
      <c r="Z938" s="1" t="str">
        <f>Projects!I936</f>
      </c>
      <c r="AA938" s="47" t="str">
        <f>IF($A$2="Tous",
IF(AND($Y$2=0,$Z$2=0,DATE(YEAR(Z938),MONTH(Z938),DAY(Z938))&gt;=$O$6,(DATE(YEAR(Z938),MONTH(Z938),DAY(Z938))&lt;=$O$3)),1,
IF(AND($Y$2&lt;&gt;0,$Z$2&lt;&gt;0,DATE(YEAR(Z938),MONTH(Z938),DAY(Z938))&gt;=$Y$2,(DATE(YEAR(Z938),MONTH(Z938),DAY(Z938))&lt;=$Z$2)),1,0)),
IF(AND($Y$2=0,$Z$2=0,DATE(YEAR(Z938),MONTH(Z938),DAY(Z938))&gt;=$O$6,(DATE(YEAR(Z938),MONTH(Z938),DAY(Z938))&lt;=$O$3),INDEX(Projects!$A$1:$O$1000,MATCH(Y938,Projects!$A$1:$A$1000,0),MATCH("Groupe",Projects!$A$1:$O$1,0))=$A$2),1,
IF(AND($Y$2&lt;&gt;0,$Z$2&lt;&gt;0,DATE(YEAR(Z938),MONTH(Z938),DAY(Z938))&gt;=$Y$2,(DATE(YEAR(Z938),MONTH(Z938),DAY(Z938))&lt;=$Z$2),INDEX(Projects!$A$1:$O$1000,MATCH(Y938,Projects!$A$1:$A$1000,0),MATCH("Groupe",Projects!$A$1:$O$1,0))=$A$2),1,0)))</f>
      </c>
      <c r="AB938" s="47" t="str">
        <f>IF(AA938&lt;&gt;0,SUM($AA$4:AA938),0)</f>
      </c>
      <c r="AC938" s="1"/>
      <c r="AD938" s="17"/>
      <c r="AF938" t="str">
        <f>Projects!A936</f>
      </c>
      <c r="AG938" s="1" t="str">
        <f>Projects!D936</f>
      </c>
      <c r="AH938" s="47" t="str">
        <f>IF($A$2="Tous",
IF(AND($AF$2=0,$AG$2=0,DATE(YEAR(AG938),MONTH(AG938),DAY(AG938))&gt;=$O$6,(DATE(YEAR(AG938),MONTH(AG938),DAY(AG938))&lt;=$O$3)),1,
IF(AND($AF$2&lt;&gt;0,$AG$2&lt;&gt;0,DATE(YEAR(AG938),MONTH(AG938),DAY(AG938))&gt;=$AF$2,(DATE(YEAR(AG938),MONTH(AG938),DAY(AG938))&lt;=$AG$2)),1,0)),
IF(AND($AF$2=0,$AG$2=0,DATE(YEAR(AG938),MONTH(AG938),DAY(AG938))&gt;=$O$6,(DATE(YEAR(AG938),MONTH(AG938),DAY(AG938))&lt;=$O$3),INDEX(Projects!$A$1:$O$1000,MATCH(AF938,Projects!$A$1:$A$1000,0),MATCH("Groupe",Projects!$A$1:$O$1,0))=$A$2),1,
IF(AND($AF$2&lt;&gt;0,$AG$2&lt;&gt;0,DATE(YEAR(AG938),MONTH(AG938),DAY(AG938))&gt;=$AF$2,(DATE(YEAR(AG938),MONTH(AG938),DAY(AG938))&lt;=$AG$2),INDEX(Projects!$A$1:$O$1000,MATCH(AF938,Projects!$A$1:$A$1000,0),MATCH("Groupe",Projects!$A$1:$O$1,0))=$A$2),1,0)))</f>
      </c>
      <c r="AI938" s="47" t="str">
        <f>IF(AH938&lt;&gt;0,SUM($AH$4:AH938),0)</f>
      </c>
      <c r="AJ938" s="1"/>
      <c r="AK938" s="17"/>
      <c r="AM938" t="str">
        <f>Potentials!A936</f>
      </c>
      <c r="AN938" s="1" t="str">
        <f>Potentials!L936</f>
      </c>
      <c r="AO938" s="47" t="str">
        <f>IF(INDEX(Potentials!$A$1:$O$1000,MATCH(R938,Potentials!$A$1:$A$1000,0),MATCH("Origine setup",Potentials!$A$1:$O$1,0))&lt;&gt;"",0,
IF($A$2="Tous",
IF(AND($AM$2=0,$AN$2=0,DATE(YEAR(AN938),MONTH(AN938),DAY(AN938))&gt;=$O$6,(DATE(YEAR(AN938),MONTH(AN938),DAY(AN938))&lt;=$O$3),INDEX(Potentials!$A$1:$O$10000,MATCH(AM938,Potentials!$A$1:$A$1000,0),MATCH("Statut",Potentials!$A$1:$O$1,0))="9 -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IF(AND($AM$2&lt;&gt;0,$AN$2&lt;&gt;0,DATE(YEAR(AN938),MONTH(AN938),DAY(AN938))&gt;=$AM$2,(DATE(YEAR(AN938),MONTH(AN938),DAY(AN938))&lt;=$AN$2),INDEX(Potentials!$A$1:$O$10000,MATCH(AM938,Potentials!$A$1:$A$1000,0),MATCH("Statut",Potentials!$A$1:$O$1,0))="9 - Perdu"),1,0)),
IF(AND($AM$2=0,$AN$2=0,DATE(YEAR(AN938),MONTH(AN938),DAY(AN938))&gt;=$O$6,(DATE(YEAR(AN938),MONTH(AN938),DAY(AN938))&lt;=$O$3),INDEX(Potentials!$A$1:$O$1000,MATCH(AM938,Potentials!$A$1:$A$1000,0),MATCH("Groupe",Potentials!$A$1:$O$1,0))=$A$2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,MATCH(AM938,Potentials!$A$1:$A$1000,0),MATCH("Groupe",Potentials!$A$1:$O$1,0))=$A$2,INDEX(Potentials!$A$1:$O$10000,MATCH(AM938,Potentials!$A$1:$A$1000,0),MATCH("Statut",Potentials!$A$1:$O$1,0))="9 - Perdu"),1,0))))</f>
      </c>
      <c r="AP938" s="47" t="str">
        <f>IF(AO938&lt;&gt;0,SUM($AO$4:AO938),0)</f>
      </c>
      <c r="AQ938" s="1"/>
      <c r="AR938" s="17"/>
      <c r="AT938" t="str">
        <f>IF(COUNTIF($AT$4:AT937,Potentials!B936)&gt;0,"",Potentials!B936)</f>
      </c>
      <c r="AU938" s="2" t="str">
        <f t="array" ref="AU938" aca="1" ca="1">IF($A$2="Tous",SUMPRODUCT((Potentials!$F$2:$F$2000)*(Potentials!$B$2:$B$2000=AT938)*(Potentials!$E$2:$E$2000&lt;&gt;"8 - Gagne")*(Potentials!$E$2:$E$2000&lt;&gt;"9 - Perdu")*(Potentials!$E$2:$E$2000&lt;&gt;"10 - Gele"))
+SUMPRODUCT((Potentials!$F$2:$F$2000=0)*(Potentials!$B$2:$B$2000=AT938)*(Potentials!$D$2:$D$2000)*(Potentials!$E$2:$E$2000&lt;&gt;"8 - Gagne")*(Potentials!$E$2:$E$2000&lt;&gt;"9 - Perdu")*(Potentials!$E$2:$E$2000&lt;&gt;"10 - Gele")),
SUMPRODUCT((Potentials!$F$2:$F$2000)*(Potentials!$B$2:$B$2000=AT938)*(Potentials!$E$2:$E$2000&lt;&gt;"8 - Gagne")*(Potentials!$E$2:$E$2000&lt;&gt;"9 - Perdu")*(Potentials!$E$2:$E$2000&lt;&gt;"10 - Gele")*(Potentials!$O$2:$O$2000=$A$2))
+SUMPRODUCT((Potentials!$F$2:$F$2000=0)*(Potentials!$B$2:$B$2000=AT938)*(Potentials!$D$2:$D$2000)*(Potentials!$E$2:$E$2000&lt;&gt;"8 - Gagne")*(Potentials!$E$2:$E$2000&lt;&gt;"9 - Perdu")*(Potentials!$E$2:$E$2000&lt;&gt;"10 - Gele")*(Potentials!$O$2:$O$2000=$A$2)))</f>
      </c>
      <c r="BA938" t="str">
        <f>Potentials!A936</f>
      </c>
      <c r="BB938" s="2" t="str">
        <f t="array" ref="BB938" aca="1" ca="1">IF($A$2="Tous",SUMPRODUCT((Potentials!$F$2:$F$2000)*(Potentials!$A$2:$A$2000=BA938)*(Potentials!$E$2:$E$2000&lt;&gt;"8 - Gagne")*(Potentials!$E$2:$E$2000&lt;&gt;"9 - Perdu")*(Potentials!$E$2:$E$2000&lt;&gt;"10 - Gele"))
+SUMPRODUCT((Potentials!$F$2:$F$2000=0)*(Potentials!$A$2:$A$2000=BA938)*(Potentials!$D$2:$D$2000)*(Potentials!$E$2:$E$2000&lt;&gt;"8 - Gagne")*(Potentials!$E$2:$E$2000&lt;&gt;"9 - Perdu")*(Potentials!$E$2:$E$2000&lt;&gt;"10 - Gele")),
SUMPRODUCT((Potentials!$F$2:$F$2000)*(Potentials!$A$2:$A$2000=BA938)*(Potentials!$E$2:$E$2000&lt;&gt;"8 - Gagne")*(Potentials!$E$2:$E$2000&lt;&gt;"9 - Perdu")*(Potentials!$E$2:$E$2000&lt;&gt;"10 - Gele")*(Potentials!$O$2:$O$2000=$A$2))
+SUMPRODUCT((Potentials!$F$2:$F$2000=0)*(Potentials!$A$2:$A$2000=BA938)*(Potentials!$D$2:$D$2000)*(Potentials!$E$2:$E$2000&lt;&gt;"8 - Gagne")*(Potentials!$E$2:$E$2000&lt;&gt;"9 - Perdu")*(Potentials!$E$2:$E$2000&lt;&gt;"10 - Gele")*(Potentials!$O$2:$O$2000=$A$2)))</f>
      </c>
    </row>
    <row r="939" spans="1:113">
      <c r="R939" t="str">
        <f>Potentials!A937</f>
      </c>
      <c r="S939" s="1" t="str">
        <f>Potentials!M937</f>
      </c>
      <c r="T939" s="47" t="str">
        <f>IF(INDEX(Potentials!$A$1:$O$1000,MATCH(R939,Potentials!$A$1:$A$1000,0),MATCH("Origine setup",Potentials!$A$1:$O$1,0))&lt;&gt;"",0,
IF($A$2="Tous",
IF(AND($R$2=0,$S$2=0,DATE(YEAR(S939),MONTH(S939),DAY(S939))&gt;=$O$6,(DATE(YEAR(S939),MONTH(S939),DAY(S939))&lt;=$O$3),LEFT(R939,3)="PRA"),1,
IF(AND($R$2&lt;&gt;0,$S$2&lt;&gt;0,DATE(YEAR(S939),MONTH(S939),DAY(S939))&gt;=$R$2,(DATE(YEAR(S939),MONTH(S939),DAY(S939))&lt;=$S$2),LEFT(R939,3)="PRA"),1,0)),
IF(AND($R$2=0,$S$2=0,DATE(YEAR(S939),MONTH(S939),DAY(S939))&gt;=$O$6,(DATE(YEAR(S939),MONTH(S939),DAY(S939))&lt;=$O$3),INDEX(Potentials!$A$1:$O$1000,MATCH(R939,Potentials!$A$1:$A$1000,0),MATCH("Groupe",Potentials!$A$1:$O$1,0))=$A$2,LEFT(R939,3)="PRA"),1,
IF(AND($R$2&lt;&gt;0,$S$2&lt;&gt;0,DATE(YEAR(S939),MONTH(S939),DAY(S939))&gt;=$R$2,(DATE(YEAR(S939),MONTH(S939),DAY(S939))&lt;=$S$2),INDEX(Potentials!$A$1:$O$1000,MATCH(R939,Potentials!$A$1:$A$1000,0),MATCH("Groupe",Potentials!$A$1:$O$1,0))=$A$2,LEFT(R939,3)="PRA"),1,0))))</f>
      </c>
      <c r="U939" s="47" t="str">
        <f>IF(T939&lt;&gt;0,SUM($T$4:T939),0)</f>
      </c>
      <c r="V939" s="1"/>
      <c r="W939" s="17"/>
      <c r="Y939" t="str">
        <f>Projects!A937</f>
      </c>
      <c r="Z939" s="1" t="str">
        <f>Projects!I937</f>
      </c>
      <c r="AA939" s="47" t="str">
        <f>IF($A$2="Tous",
IF(AND($Y$2=0,$Z$2=0,DATE(YEAR(Z939),MONTH(Z939),DAY(Z939))&gt;=$O$6,(DATE(YEAR(Z939),MONTH(Z939),DAY(Z939))&lt;=$O$3)),1,
IF(AND($Y$2&lt;&gt;0,$Z$2&lt;&gt;0,DATE(YEAR(Z939),MONTH(Z939),DAY(Z939))&gt;=$Y$2,(DATE(YEAR(Z939),MONTH(Z939),DAY(Z939))&lt;=$Z$2)),1,0)),
IF(AND($Y$2=0,$Z$2=0,DATE(YEAR(Z939),MONTH(Z939),DAY(Z939))&gt;=$O$6,(DATE(YEAR(Z939),MONTH(Z939),DAY(Z939))&lt;=$O$3),INDEX(Projects!$A$1:$O$1000,MATCH(Y939,Projects!$A$1:$A$1000,0),MATCH("Groupe",Projects!$A$1:$O$1,0))=$A$2),1,
IF(AND($Y$2&lt;&gt;0,$Z$2&lt;&gt;0,DATE(YEAR(Z939),MONTH(Z939),DAY(Z939))&gt;=$Y$2,(DATE(YEAR(Z939),MONTH(Z939),DAY(Z939))&lt;=$Z$2),INDEX(Projects!$A$1:$O$1000,MATCH(Y939,Projects!$A$1:$A$1000,0),MATCH("Groupe",Projects!$A$1:$O$1,0))=$A$2),1,0)))</f>
      </c>
      <c r="AB939" s="47" t="str">
        <f>IF(AA939&lt;&gt;0,SUM($AA$4:AA939),0)</f>
      </c>
      <c r="AC939" s="1"/>
      <c r="AD939" s="17"/>
      <c r="AF939" t="str">
        <f>Projects!A937</f>
      </c>
      <c r="AG939" s="1" t="str">
        <f>Projects!D937</f>
      </c>
      <c r="AH939" s="47" t="str">
        <f>IF($A$2="Tous",
IF(AND($AF$2=0,$AG$2=0,DATE(YEAR(AG939),MONTH(AG939),DAY(AG939))&gt;=$O$6,(DATE(YEAR(AG939),MONTH(AG939),DAY(AG939))&lt;=$O$3)),1,
IF(AND($AF$2&lt;&gt;0,$AG$2&lt;&gt;0,DATE(YEAR(AG939),MONTH(AG939),DAY(AG939))&gt;=$AF$2,(DATE(YEAR(AG939),MONTH(AG939),DAY(AG939))&lt;=$AG$2)),1,0)),
IF(AND($AF$2=0,$AG$2=0,DATE(YEAR(AG939),MONTH(AG939),DAY(AG939))&gt;=$O$6,(DATE(YEAR(AG939),MONTH(AG939),DAY(AG939))&lt;=$O$3),INDEX(Projects!$A$1:$O$1000,MATCH(AF939,Projects!$A$1:$A$1000,0),MATCH("Groupe",Projects!$A$1:$O$1,0))=$A$2),1,
IF(AND($AF$2&lt;&gt;0,$AG$2&lt;&gt;0,DATE(YEAR(AG939),MONTH(AG939),DAY(AG939))&gt;=$AF$2,(DATE(YEAR(AG939),MONTH(AG939),DAY(AG939))&lt;=$AG$2),INDEX(Projects!$A$1:$O$1000,MATCH(AF939,Projects!$A$1:$A$1000,0),MATCH("Groupe",Projects!$A$1:$O$1,0))=$A$2),1,0)))</f>
      </c>
      <c r="AI939" s="47" t="str">
        <f>IF(AH939&lt;&gt;0,SUM($AH$4:AH939),0)</f>
      </c>
      <c r="AJ939" s="1"/>
      <c r="AK939" s="17"/>
      <c r="AM939" t="str">
        <f>Potentials!A937</f>
      </c>
      <c r="AN939" s="1" t="str">
        <f>Potentials!L937</f>
      </c>
      <c r="AO939" s="47" t="str">
        <f>IF(INDEX(Potentials!$A$1:$O$1000,MATCH(R939,Potentials!$A$1:$A$1000,0),MATCH("Origine setup",Potentials!$A$1:$O$1,0))&lt;&gt;"",0,
IF($A$2="Tous",
IF(AND($AM$2=0,$AN$2=0,DATE(YEAR(AN939),MONTH(AN939),DAY(AN939))&gt;=$O$6,(DATE(YEAR(AN939),MONTH(AN939),DAY(AN939))&lt;=$O$3),INDEX(Potentials!$A$1:$O$10000,MATCH(AM939,Potentials!$A$1:$A$1000,0),MATCH("Statut",Potentials!$A$1:$O$1,0))="9 -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IF(AND($AM$2&lt;&gt;0,$AN$2&lt;&gt;0,DATE(YEAR(AN939),MONTH(AN939),DAY(AN939))&gt;=$AM$2,(DATE(YEAR(AN939),MONTH(AN939),DAY(AN939))&lt;=$AN$2),INDEX(Potentials!$A$1:$O$10000,MATCH(AM939,Potentials!$A$1:$A$1000,0),MATCH("Statut",Potentials!$A$1:$O$1,0))="9 - Perdu"),1,0)),
IF(AND($AM$2=0,$AN$2=0,DATE(YEAR(AN939),MONTH(AN939),DAY(AN939))&gt;=$O$6,(DATE(YEAR(AN939),MONTH(AN939),DAY(AN939))&lt;=$O$3),INDEX(Potentials!$A$1:$O$1000,MATCH(AM939,Potentials!$A$1:$A$1000,0),MATCH("Groupe",Potentials!$A$1:$O$1,0))=$A$2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,MATCH(AM939,Potentials!$A$1:$A$1000,0),MATCH("Groupe",Potentials!$A$1:$O$1,0))=$A$2,INDEX(Potentials!$A$1:$O$10000,MATCH(AM939,Potentials!$A$1:$A$1000,0),MATCH("Statut",Potentials!$A$1:$O$1,0))="9 - Perdu"),1,0))))</f>
      </c>
      <c r="AP939" s="47" t="str">
        <f>IF(AO939&lt;&gt;0,SUM($AO$4:AO939),0)</f>
      </c>
      <c r="AQ939" s="1"/>
      <c r="AR939" s="17"/>
      <c r="AT939" t="str">
        <f>IF(COUNTIF($AT$4:AT938,Potentials!B937)&gt;0,"",Potentials!B937)</f>
      </c>
      <c r="AU939" s="2" t="str">
        <f t="array" ref="AU939" aca="1" ca="1">IF($A$2="Tous",SUMPRODUCT((Potentials!$F$2:$F$2000)*(Potentials!$B$2:$B$2000=AT939)*(Potentials!$E$2:$E$2000&lt;&gt;"8 - Gagne")*(Potentials!$E$2:$E$2000&lt;&gt;"9 - Perdu")*(Potentials!$E$2:$E$2000&lt;&gt;"10 - Gele"))
+SUMPRODUCT((Potentials!$F$2:$F$2000=0)*(Potentials!$B$2:$B$2000=AT939)*(Potentials!$D$2:$D$2000)*(Potentials!$E$2:$E$2000&lt;&gt;"8 - Gagne")*(Potentials!$E$2:$E$2000&lt;&gt;"9 - Perdu")*(Potentials!$E$2:$E$2000&lt;&gt;"10 - Gele")),
SUMPRODUCT((Potentials!$F$2:$F$2000)*(Potentials!$B$2:$B$2000=AT939)*(Potentials!$E$2:$E$2000&lt;&gt;"8 - Gagne")*(Potentials!$E$2:$E$2000&lt;&gt;"9 - Perdu")*(Potentials!$E$2:$E$2000&lt;&gt;"10 - Gele")*(Potentials!$O$2:$O$2000=$A$2))
+SUMPRODUCT((Potentials!$F$2:$F$2000=0)*(Potentials!$B$2:$B$2000=AT939)*(Potentials!$D$2:$D$2000)*(Potentials!$E$2:$E$2000&lt;&gt;"8 - Gagne")*(Potentials!$E$2:$E$2000&lt;&gt;"9 - Perdu")*(Potentials!$E$2:$E$2000&lt;&gt;"10 - Gele")*(Potentials!$O$2:$O$2000=$A$2)))</f>
      </c>
      <c r="BA939" t="str">
        <f>Potentials!A937</f>
      </c>
      <c r="BB939" s="2" t="str">
        <f t="array" ref="BB939" aca="1" ca="1">IF($A$2="Tous",SUMPRODUCT((Potentials!$F$2:$F$2000)*(Potentials!$A$2:$A$2000=BA939)*(Potentials!$E$2:$E$2000&lt;&gt;"8 - Gagne")*(Potentials!$E$2:$E$2000&lt;&gt;"9 - Perdu")*(Potentials!$E$2:$E$2000&lt;&gt;"10 - Gele"))
+SUMPRODUCT((Potentials!$F$2:$F$2000=0)*(Potentials!$A$2:$A$2000=BA939)*(Potentials!$D$2:$D$2000)*(Potentials!$E$2:$E$2000&lt;&gt;"8 - Gagne")*(Potentials!$E$2:$E$2000&lt;&gt;"9 - Perdu")*(Potentials!$E$2:$E$2000&lt;&gt;"10 - Gele")),
SUMPRODUCT((Potentials!$F$2:$F$2000)*(Potentials!$A$2:$A$2000=BA939)*(Potentials!$E$2:$E$2000&lt;&gt;"8 - Gagne")*(Potentials!$E$2:$E$2000&lt;&gt;"9 - Perdu")*(Potentials!$E$2:$E$2000&lt;&gt;"10 - Gele")*(Potentials!$O$2:$O$2000=$A$2))
+SUMPRODUCT((Potentials!$F$2:$F$2000=0)*(Potentials!$A$2:$A$2000=BA939)*(Potentials!$D$2:$D$2000)*(Potentials!$E$2:$E$2000&lt;&gt;"8 - Gagne")*(Potentials!$E$2:$E$2000&lt;&gt;"9 - Perdu")*(Potentials!$E$2:$E$2000&lt;&gt;"10 - Gele")*(Potentials!$O$2:$O$2000=$A$2)))</f>
      </c>
    </row>
    <row r="940" spans="1:113">
      <c r="R940" t="str">
        <f>Potentials!A938</f>
      </c>
      <c r="S940" s="1" t="str">
        <f>Potentials!M938</f>
      </c>
      <c r="T940" s="47" t="str">
        <f>IF(INDEX(Potentials!$A$1:$O$1000,MATCH(R940,Potentials!$A$1:$A$1000,0),MATCH("Origine setup",Potentials!$A$1:$O$1,0))&lt;&gt;"",0,
IF($A$2="Tous",
IF(AND($R$2=0,$S$2=0,DATE(YEAR(S940),MONTH(S940),DAY(S940))&gt;=$O$6,(DATE(YEAR(S940),MONTH(S940),DAY(S940))&lt;=$O$3),LEFT(R940,3)="PRA"),1,
IF(AND($R$2&lt;&gt;0,$S$2&lt;&gt;0,DATE(YEAR(S940),MONTH(S940),DAY(S940))&gt;=$R$2,(DATE(YEAR(S940),MONTH(S940),DAY(S940))&lt;=$S$2),LEFT(R940,3)="PRA"),1,0)),
IF(AND($R$2=0,$S$2=0,DATE(YEAR(S940),MONTH(S940),DAY(S940))&gt;=$O$6,(DATE(YEAR(S940),MONTH(S940),DAY(S940))&lt;=$O$3),INDEX(Potentials!$A$1:$O$1000,MATCH(R940,Potentials!$A$1:$A$1000,0),MATCH("Groupe",Potentials!$A$1:$O$1,0))=$A$2,LEFT(R940,3)="PRA"),1,
IF(AND($R$2&lt;&gt;0,$S$2&lt;&gt;0,DATE(YEAR(S940),MONTH(S940),DAY(S940))&gt;=$R$2,(DATE(YEAR(S940),MONTH(S940),DAY(S940))&lt;=$S$2),INDEX(Potentials!$A$1:$O$1000,MATCH(R940,Potentials!$A$1:$A$1000,0),MATCH("Groupe",Potentials!$A$1:$O$1,0))=$A$2,LEFT(R940,3)="PRA"),1,0))))</f>
      </c>
      <c r="U940" s="47" t="str">
        <f>IF(T940&lt;&gt;0,SUM($T$4:T940),0)</f>
      </c>
      <c r="V940" s="1"/>
      <c r="W940" s="17"/>
      <c r="Y940" t="str">
        <f>Projects!A938</f>
      </c>
      <c r="Z940" s="1" t="str">
        <f>Projects!I938</f>
      </c>
      <c r="AA940" s="47" t="str">
        <f>IF($A$2="Tous",
IF(AND($Y$2=0,$Z$2=0,DATE(YEAR(Z940),MONTH(Z940),DAY(Z940))&gt;=$O$6,(DATE(YEAR(Z940),MONTH(Z940),DAY(Z940))&lt;=$O$3)),1,
IF(AND($Y$2&lt;&gt;0,$Z$2&lt;&gt;0,DATE(YEAR(Z940),MONTH(Z940),DAY(Z940))&gt;=$Y$2,(DATE(YEAR(Z940),MONTH(Z940),DAY(Z940))&lt;=$Z$2)),1,0)),
IF(AND($Y$2=0,$Z$2=0,DATE(YEAR(Z940),MONTH(Z940),DAY(Z940))&gt;=$O$6,(DATE(YEAR(Z940),MONTH(Z940),DAY(Z940))&lt;=$O$3),INDEX(Projects!$A$1:$O$1000,MATCH(Y940,Projects!$A$1:$A$1000,0),MATCH("Groupe",Projects!$A$1:$O$1,0))=$A$2),1,
IF(AND($Y$2&lt;&gt;0,$Z$2&lt;&gt;0,DATE(YEAR(Z940),MONTH(Z940),DAY(Z940))&gt;=$Y$2,(DATE(YEAR(Z940),MONTH(Z940),DAY(Z940))&lt;=$Z$2),INDEX(Projects!$A$1:$O$1000,MATCH(Y940,Projects!$A$1:$A$1000,0),MATCH("Groupe",Projects!$A$1:$O$1,0))=$A$2),1,0)))</f>
      </c>
      <c r="AB940" s="47" t="str">
        <f>IF(AA940&lt;&gt;0,SUM($AA$4:AA940),0)</f>
      </c>
      <c r="AC940" s="1"/>
      <c r="AD940" s="17"/>
      <c r="AF940" t="str">
        <f>Projects!A938</f>
      </c>
      <c r="AG940" s="1" t="str">
        <f>Projects!D938</f>
      </c>
      <c r="AH940" s="47" t="str">
        <f>IF($A$2="Tous",
IF(AND($AF$2=0,$AG$2=0,DATE(YEAR(AG940),MONTH(AG940),DAY(AG940))&gt;=$O$6,(DATE(YEAR(AG940),MONTH(AG940),DAY(AG940))&lt;=$O$3)),1,
IF(AND($AF$2&lt;&gt;0,$AG$2&lt;&gt;0,DATE(YEAR(AG940),MONTH(AG940),DAY(AG940))&gt;=$AF$2,(DATE(YEAR(AG940),MONTH(AG940),DAY(AG940))&lt;=$AG$2)),1,0)),
IF(AND($AF$2=0,$AG$2=0,DATE(YEAR(AG940),MONTH(AG940),DAY(AG940))&gt;=$O$6,(DATE(YEAR(AG940),MONTH(AG940),DAY(AG940))&lt;=$O$3),INDEX(Projects!$A$1:$O$1000,MATCH(AF940,Projects!$A$1:$A$1000,0),MATCH("Groupe",Projects!$A$1:$O$1,0))=$A$2),1,
IF(AND($AF$2&lt;&gt;0,$AG$2&lt;&gt;0,DATE(YEAR(AG940),MONTH(AG940),DAY(AG940))&gt;=$AF$2,(DATE(YEAR(AG940),MONTH(AG940),DAY(AG940))&lt;=$AG$2),INDEX(Projects!$A$1:$O$1000,MATCH(AF940,Projects!$A$1:$A$1000,0),MATCH("Groupe",Projects!$A$1:$O$1,0))=$A$2),1,0)))</f>
      </c>
      <c r="AI940" s="47" t="str">
        <f>IF(AH940&lt;&gt;0,SUM($AH$4:AH940),0)</f>
      </c>
      <c r="AJ940" s="1"/>
      <c r="AK940" s="17"/>
      <c r="AM940" t="str">
        <f>Potentials!A938</f>
      </c>
      <c r="AN940" s="1" t="str">
        <f>Potentials!L938</f>
      </c>
      <c r="AO940" s="47" t="str">
        <f>IF(INDEX(Potentials!$A$1:$O$1000,MATCH(R940,Potentials!$A$1:$A$1000,0),MATCH("Origine setup",Potentials!$A$1:$O$1,0))&lt;&gt;"",0,
IF($A$2="Tous",
IF(AND($AM$2=0,$AN$2=0,DATE(YEAR(AN940),MONTH(AN940),DAY(AN940))&gt;=$O$6,(DATE(YEAR(AN940),MONTH(AN940),DAY(AN940))&lt;=$O$3),INDEX(Potentials!$A$1:$O$10000,MATCH(AM940,Potentials!$A$1:$A$1000,0),MATCH("Statut",Potentials!$A$1:$O$1,0))="9 -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IF(AND($AM$2&lt;&gt;0,$AN$2&lt;&gt;0,DATE(YEAR(AN940),MONTH(AN940),DAY(AN940))&gt;=$AM$2,(DATE(YEAR(AN940),MONTH(AN940),DAY(AN940))&lt;=$AN$2),INDEX(Potentials!$A$1:$O$10000,MATCH(AM940,Potentials!$A$1:$A$1000,0),MATCH("Statut",Potentials!$A$1:$O$1,0))="9 - Perdu"),1,0)),
IF(AND($AM$2=0,$AN$2=0,DATE(YEAR(AN940),MONTH(AN940),DAY(AN940))&gt;=$O$6,(DATE(YEAR(AN940),MONTH(AN940),DAY(AN940))&lt;=$O$3),INDEX(Potentials!$A$1:$O$1000,MATCH(AM940,Potentials!$A$1:$A$1000,0),MATCH("Groupe",Potentials!$A$1:$O$1,0))=$A$2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,MATCH(AM940,Potentials!$A$1:$A$1000,0),MATCH("Groupe",Potentials!$A$1:$O$1,0))=$A$2,INDEX(Potentials!$A$1:$O$10000,MATCH(AM940,Potentials!$A$1:$A$1000,0),MATCH("Statut",Potentials!$A$1:$O$1,0))="9 - Perdu"),1,0))))</f>
      </c>
      <c r="AP940" s="47" t="str">
        <f>IF(AO940&lt;&gt;0,SUM($AO$4:AO940),0)</f>
      </c>
      <c r="AQ940" s="1"/>
      <c r="AR940" s="17"/>
      <c r="AT940" t="str">
        <f>IF(COUNTIF($AT$4:AT939,Potentials!B938)&gt;0,"",Potentials!B938)</f>
      </c>
      <c r="AU940" s="2" t="str">
        <f t="array" ref="AU940" aca="1" ca="1">IF($A$2="Tous",SUMPRODUCT((Potentials!$F$2:$F$2000)*(Potentials!$B$2:$B$2000=AT940)*(Potentials!$E$2:$E$2000&lt;&gt;"8 - Gagne")*(Potentials!$E$2:$E$2000&lt;&gt;"9 - Perdu")*(Potentials!$E$2:$E$2000&lt;&gt;"10 - Gele"))
+SUMPRODUCT((Potentials!$F$2:$F$2000=0)*(Potentials!$B$2:$B$2000=AT940)*(Potentials!$D$2:$D$2000)*(Potentials!$E$2:$E$2000&lt;&gt;"8 - Gagne")*(Potentials!$E$2:$E$2000&lt;&gt;"9 - Perdu")*(Potentials!$E$2:$E$2000&lt;&gt;"10 - Gele")),
SUMPRODUCT((Potentials!$F$2:$F$2000)*(Potentials!$B$2:$B$2000=AT940)*(Potentials!$E$2:$E$2000&lt;&gt;"8 - Gagne")*(Potentials!$E$2:$E$2000&lt;&gt;"9 - Perdu")*(Potentials!$E$2:$E$2000&lt;&gt;"10 - Gele")*(Potentials!$O$2:$O$2000=$A$2))
+SUMPRODUCT((Potentials!$F$2:$F$2000=0)*(Potentials!$B$2:$B$2000=AT940)*(Potentials!$D$2:$D$2000)*(Potentials!$E$2:$E$2000&lt;&gt;"8 - Gagne")*(Potentials!$E$2:$E$2000&lt;&gt;"9 - Perdu")*(Potentials!$E$2:$E$2000&lt;&gt;"10 - Gele")*(Potentials!$O$2:$O$2000=$A$2)))</f>
      </c>
      <c r="BA940" t="str">
        <f>Potentials!A938</f>
      </c>
      <c r="BB940" s="2" t="str">
        <f t="array" ref="BB940" aca="1" ca="1">IF($A$2="Tous",SUMPRODUCT((Potentials!$F$2:$F$2000)*(Potentials!$A$2:$A$2000=BA940)*(Potentials!$E$2:$E$2000&lt;&gt;"8 - Gagne")*(Potentials!$E$2:$E$2000&lt;&gt;"9 - Perdu")*(Potentials!$E$2:$E$2000&lt;&gt;"10 - Gele"))
+SUMPRODUCT((Potentials!$F$2:$F$2000=0)*(Potentials!$A$2:$A$2000=BA940)*(Potentials!$D$2:$D$2000)*(Potentials!$E$2:$E$2000&lt;&gt;"8 - Gagne")*(Potentials!$E$2:$E$2000&lt;&gt;"9 - Perdu")*(Potentials!$E$2:$E$2000&lt;&gt;"10 - Gele")),
SUMPRODUCT((Potentials!$F$2:$F$2000)*(Potentials!$A$2:$A$2000=BA940)*(Potentials!$E$2:$E$2000&lt;&gt;"8 - Gagne")*(Potentials!$E$2:$E$2000&lt;&gt;"9 - Perdu")*(Potentials!$E$2:$E$2000&lt;&gt;"10 - Gele")*(Potentials!$O$2:$O$2000=$A$2))
+SUMPRODUCT((Potentials!$F$2:$F$2000=0)*(Potentials!$A$2:$A$2000=BA940)*(Potentials!$D$2:$D$2000)*(Potentials!$E$2:$E$2000&lt;&gt;"8 - Gagne")*(Potentials!$E$2:$E$2000&lt;&gt;"9 - Perdu")*(Potentials!$E$2:$E$2000&lt;&gt;"10 - Gele")*(Potentials!$O$2:$O$2000=$A$2)))</f>
      </c>
    </row>
    <row r="941" spans="1:113">
      <c r="R941" t="str">
        <f>Potentials!A939</f>
      </c>
      <c r="S941" s="1" t="str">
        <f>Potentials!M939</f>
      </c>
      <c r="T941" s="47" t="str">
        <f>IF(INDEX(Potentials!$A$1:$O$1000,MATCH(R941,Potentials!$A$1:$A$1000,0),MATCH("Origine setup",Potentials!$A$1:$O$1,0))&lt;&gt;"",0,
IF($A$2="Tous",
IF(AND($R$2=0,$S$2=0,DATE(YEAR(S941),MONTH(S941),DAY(S941))&gt;=$O$6,(DATE(YEAR(S941),MONTH(S941),DAY(S941))&lt;=$O$3),LEFT(R941,3)="PRA"),1,
IF(AND($R$2&lt;&gt;0,$S$2&lt;&gt;0,DATE(YEAR(S941),MONTH(S941),DAY(S941))&gt;=$R$2,(DATE(YEAR(S941),MONTH(S941),DAY(S941))&lt;=$S$2),LEFT(R941,3)="PRA"),1,0)),
IF(AND($R$2=0,$S$2=0,DATE(YEAR(S941),MONTH(S941),DAY(S941))&gt;=$O$6,(DATE(YEAR(S941),MONTH(S941),DAY(S941))&lt;=$O$3),INDEX(Potentials!$A$1:$O$1000,MATCH(R941,Potentials!$A$1:$A$1000,0),MATCH("Groupe",Potentials!$A$1:$O$1,0))=$A$2,LEFT(R941,3)="PRA"),1,
IF(AND($R$2&lt;&gt;0,$S$2&lt;&gt;0,DATE(YEAR(S941),MONTH(S941),DAY(S941))&gt;=$R$2,(DATE(YEAR(S941),MONTH(S941),DAY(S941))&lt;=$S$2),INDEX(Potentials!$A$1:$O$1000,MATCH(R941,Potentials!$A$1:$A$1000,0),MATCH("Groupe",Potentials!$A$1:$O$1,0))=$A$2,LEFT(R941,3)="PRA"),1,0))))</f>
      </c>
      <c r="U941" s="47" t="str">
        <f>IF(T941&lt;&gt;0,SUM($T$4:T941),0)</f>
      </c>
      <c r="V941" s="1"/>
      <c r="W941" s="17"/>
      <c r="Y941" t="str">
        <f>Projects!A939</f>
      </c>
      <c r="Z941" s="1" t="str">
        <f>Projects!I939</f>
      </c>
      <c r="AA941" s="47" t="str">
        <f>IF($A$2="Tous",
IF(AND($Y$2=0,$Z$2=0,DATE(YEAR(Z941),MONTH(Z941),DAY(Z941))&gt;=$O$6,(DATE(YEAR(Z941),MONTH(Z941),DAY(Z941))&lt;=$O$3)),1,
IF(AND($Y$2&lt;&gt;0,$Z$2&lt;&gt;0,DATE(YEAR(Z941),MONTH(Z941),DAY(Z941))&gt;=$Y$2,(DATE(YEAR(Z941),MONTH(Z941),DAY(Z941))&lt;=$Z$2)),1,0)),
IF(AND($Y$2=0,$Z$2=0,DATE(YEAR(Z941),MONTH(Z941),DAY(Z941))&gt;=$O$6,(DATE(YEAR(Z941),MONTH(Z941),DAY(Z941))&lt;=$O$3),INDEX(Projects!$A$1:$O$1000,MATCH(Y941,Projects!$A$1:$A$1000,0),MATCH("Groupe",Projects!$A$1:$O$1,0))=$A$2),1,
IF(AND($Y$2&lt;&gt;0,$Z$2&lt;&gt;0,DATE(YEAR(Z941),MONTH(Z941),DAY(Z941))&gt;=$Y$2,(DATE(YEAR(Z941),MONTH(Z941),DAY(Z941))&lt;=$Z$2),INDEX(Projects!$A$1:$O$1000,MATCH(Y941,Projects!$A$1:$A$1000,0),MATCH("Groupe",Projects!$A$1:$O$1,0))=$A$2),1,0)))</f>
      </c>
      <c r="AB941" s="47" t="str">
        <f>IF(AA941&lt;&gt;0,SUM($AA$4:AA941),0)</f>
      </c>
      <c r="AC941" s="1"/>
      <c r="AD941" s="17"/>
      <c r="AF941" t="str">
        <f>Projects!A939</f>
      </c>
      <c r="AG941" s="1" t="str">
        <f>Projects!D939</f>
      </c>
      <c r="AH941" s="47" t="str">
        <f>IF($A$2="Tous",
IF(AND($AF$2=0,$AG$2=0,DATE(YEAR(AG941),MONTH(AG941),DAY(AG941))&gt;=$O$6,(DATE(YEAR(AG941),MONTH(AG941),DAY(AG941))&lt;=$O$3)),1,
IF(AND($AF$2&lt;&gt;0,$AG$2&lt;&gt;0,DATE(YEAR(AG941),MONTH(AG941),DAY(AG941))&gt;=$AF$2,(DATE(YEAR(AG941),MONTH(AG941),DAY(AG941))&lt;=$AG$2)),1,0)),
IF(AND($AF$2=0,$AG$2=0,DATE(YEAR(AG941),MONTH(AG941),DAY(AG941))&gt;=$O$6,(DATE(YEAR(AG941),MONTH(AG941),DAY(AG941))&lt;=$O$3),INDEX(Projects!$A$1:$O$1000,MATCH(AF941,Projects!$A$1:$A$1000,0),MATCH("Groupe",Projects!$A$1:$O$1,0))=$A$2),1,
IF(AND($AF$2&lt;&gt;0,$AG$2&lt;&gt;0,DATE(YEAR(AG941),MONTH(AG941),DAY(AG941))&gt;=$AF$2,(DATE(YEAR(AG941),MONTH(AG941),DAY(AG941))&lt;=$AG$2),INDEX(Projects!$A$1:$O$1000,MATCH(AF941,Projects!$A$1:$A$1000,0),MATCH("Groupe",Projects!$A$1:$O$1,0))=$A$2),1,0)))</f>
      </c>
      <c r="AI941" s="47" t="str">
        <f>IF(AH941&lt;&gt;0,SUM($AH$4:AH941),0)</f>
      </c>
      <c r="AJ941" s="1"/>
      <c r="AK941" s="17"/>
      <c r="AM941" t="str">
        <f>Potentials!A939</f>
      </c>
      <c r="AN941" s="1" t="str">
        <f>Potentials!L939</f>
      </c>
      <c r="AO941" s="47" t="str">
        <f>IF(INDEX(Potentials!$A$1:$O$1000,MATCH(R941,Potentials!$A$1:$A$1000,0),MATCH("Origine setup",Potentials!$A$1:$O$1,0))&lt;&gt;"",0,
IF($A$2="Tous",
IF(AND($AM$2=0,$AN$2=0,DATE(YEAR(AN941),MONTH(AN941),DAY(AN941))&gt;=$O$6,(DATE(YEAR(AN941),MONTH(AN941),DAY(AN941))&lt;=$O$3),INDEX(Potentials!$A$1:$O$10000,MATCH(AM941,Potentials!$A$1:$A$1000,0),MATCH("Statut",Potentials!$A$1:$O$1,0))="9 -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IF(AND($AM$2&lt;&gt;0,$AN$2&lt;&gt;0,DATE(YEAR(AN941),MONTH(AN941),DAY(AN941))&gt;=$AM$2,(DATE(YEAR(AN941),MONTH(AN941),DAY(AN941))&lt;=$AN$2),INDEX(Potentials!$A$1:$O$10000,MATCH(AM941,Potentials!$A$1:$A$1000,0),MATCH("Statut",Potentials!$A$1:$O$1,0))="9 - Perdu"),1,0)),
IF(AND($AM$2=0,$AN$2=0,DATE(YEAR(AN941),MONTH(AN941),DAY(AN941))&gt;=$O$6,(DATE(YEAR(AN941),MONTH(AN941),DAY(AN941))&lt;=$O$3),INDEX(Potentials!$A$1:$O$1000,MATCH(AM941,Potentials!$A$1:$A$1000,0),MATCH("Groupe",Potentials!$A$1:$O$1,0))=$A$2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,MATCH(AM941,Potentials!$A$1:$A$1000,0),MATCH("Groupe",Potentials!$A$1:$O$1,0))=$A$2,INDEX(Potentials!$A$1:$O$10000,MATCH(AM941,Potentials!$A$1:$A$1000,0),MATCH("Statut",Potentials!$A$1:$O$1,0))="9 - Perdu"),1,0))))</f>
      </c>
      <c r="AP941" s="47" t="str">
        <f>IF(AO941&lt;&gt;0,SUM($AO$4:AO941),0)</f>
      </c>
      <c r="AQ941" s="1"/>
      <c r="AR941" s="17"/>
      <c r="AT941" t="str">
        <f>IF(COUNTIF($AT$4:AT940,Potentials!B939)&gt;0,"",Potentials!B939)</f>
      </c>
      <c r="AU941" s="2" t="str">
        <f t="array" ref="AU941" aca="1" ca="1">IF($A$2="Tous",SUMPRODUCT((Potentials!$F$2:$F$2000)*(Potentials!$B$2:$B$2000=AT941)*(Potentials!$E$2:$E$2000&lt;&gt;"8 - Gagne")*(Potentials!$E$2:$E$2000&lt;&gt;"9 - Perdu")*(Potentials!$E$2:$E$2000&lt;&gt;"10 - Gele"))
+SUMPRODUCT((Potentials!$F$2:$F$2000=0)*(Potentials!$B$2:$B$2000=AT941)*(Potentials!$D$2:$D$2000)*(Potentials!$E$2:$E$2000&lt;&gt;"8 - Gagne")*(Potentials!$E$2:$E$2000&lt;&gt;"9 - Perdu")*(Potentials!$E$2:$E$2000&lt;&gt;"10 - Gele")),
SUMPRODUCT((Potentials!$F$2:$F$2000)*(Potentials!$B$2:$B$2000=AT941)*(Potentials!$E$2:$E$2000&lt;&gt;"8 - Gagne")*(Potentials!$E$2:$E$2000&lt;&gt;"9 - Perdu")*(Potentials!$E$2:$E$2000&lt;&gt;"10 - Gele")*(Potentials!$O$2:$O$2000=$A$2))
+SUMPRODUCT((Potentials!$F$2:$F$2000=0)*(Potentials!$B$2:$B$2000=AT941)*(Potentials!$D$2:$D$2000)*(Potentials!$E$2:$E$2000&lt;&gt;"8 - Gagne")*(Potentials!$E$2:$E$2000&lt;&gt;"9 - Perdu")*(Potentials!$E$2:$E$2000&lt;&gt;"10 - Gele")*(Potentials!$O$2:$O$2000=$A$2)))</f>
      </c>
      <c r="BA941" t="str">
        <f>Potentials!A939</f>
      </c>
      <c r="BB941" s="2" t="str">
        <f t="array" ref="BB941" aca="1" ca="1">IF($A$2="Tous",SUMPRODUCT((Potentials!$F$2:$F$2000)*(Potentials!$A$2:$A$2000=BA941)*(Potentials!$E$2:$E$2000&lt;&gt;"8 - Gagne")*(Potentials!$E$2:$E$2000&lt;&gt;"9 - Perdu")*(Potentials!$E$2:$E$2000&lt;&gt;"10 - Gele"))
+SUMPRODUCT((Potentials!$F$2:$F$2000=0)*(Potentials!$A$2:$A$2000=BA941)*(Potentials!$D$2:$D$2000)*(Potentials!$E$2:$E$2000&lt;&gt;"8 - Gagne")*(Potentials!$E$2:$E$2000&lt;&gt;"9 - Perdu")*(Potentials!$E$2:$E$2000&lt;&gt;"10 - Gele")),
SUMPRODUCT((Potentials!$F$2:$F$2000)*(Potentials!$A$2:$A$2000=BA941)*(Potentials!$E$2:$E$2000&lt;&gt;"8 - Gagne")*(Potentials!$E$2:$E$2000&lt;&gt;"9 - Perdu")*(Potentials!$E$2:$E$2000&lt;&gt;"10 - Gele")*(Potentials!$O$2:$O$2000=$A$2))
+SUMPRODUCT((Potentials!$F$2:$F$2000=0)*(Potentials!$A$2:$A$2000=BA941)*(Potentials!$D$2:$D$2000)*(Potentials!$E$2:$E$2000&lt;&gt;"8 - Gagne")*(Potentials!$E$2:$E$2000&lt;&gt;"9 - Perdu")*(Potentials!$E$2:$E$2000&lt;&gt;"10 - Gele")*(Potentials!$O$2:$O$2000=$A$2)))</f>
      </c>
    </row>
    <row r="942" spans="1:113">
      <c r="R942" t="str">
        <f>Potentials!A940</f>
      </c>
      <c r="S942" s="1" t="str">
        <f>Potentials!M940</f>
      </c>
      <c r="T942" s="47" t="str">
        <f>IF(INDEX(Potentials!$A$1:$O$1000,MATCH(R942,Potentials!$A$1:$A$1000,0),MATCH("Origine setup",Potentials!$A$1:$O$1,0))&lt;&gt;"",0,
IF($A$2="Tous",
IF(AND($R$2=0,$S$2=0,DATE(YEAR(S942),MONTH(S942),DAY(S942))&gt;=$O$6,(DATE(YEAR(S942),MONTH(S942),DAY(S942))&lt;=$O$3),LEFT(R942,3)="PRA"),1,
IF(AND($R$2&lt;&gt;0,$S$2&lt;&gt;0,DATE(YEAR(S942),MONTH(S942),DAY(S942))&gt;=$R$2,(DATE(YEAR(S942),MONTH(S942),DAY(S942))&lt;=$S$2),LEFT(R942,3)="PRA"),1,0)),
IF(AND($R$2=0,$S$2=0,DATE(YEAR(S942),MONTH(S942),DAY(S942))&gt;=$O$6,(DATE(YEAR(S942),MONTH(S942),DAY(S942))&lt;=$O$3),INDEX(Potentials!$A$1:$O$1000,MATCH(R942,Potentials!$A$1:$A$1000,0),MATCH("Groupe",Potentials!$A$1:$O$1,0))=$A$2,LEFT(R942,3)="PRA"),1,
IF(AND($R$2&lt;&gt;0,$S$2&lt;&gt;0,DATE(YEAR(S942),MONTH(S942),DAY(S942))&gt;=$R$2,(DATE(YEAR(S942),MONTH(S942),DAY(S942))&lt;=$S$2),INDEX(Potentials!$A$1:$O$1000,MATCH(R942,Potentials!$A$1:$A$1000,0),MATCH("Groupe",Potentials!$A$1:$O$1,0))=$A$2,LEFT(R942,3)="PRA"),1,0))))</f>
      </c>
      <c r="U942" s="47" t="str">
        <f>IF(T942&lt;&gt;0,SUM($T$4:T942),0)</f>
      </c>
      <c r="V942" s="1"/>
      <c r="W942" s="17"/>
      <c r="Y942" t="str">
        <f>Projects!A940</f>
      </c>
      <c r="Z942" s="1" t="str">
        <f>Projects!I940</f>
      </c>
      <c r="AA942" s="47" t="str">
        <f>IF($A$2="Tous",
IF(AND($Y$2=0,$Z$2=0,DATE(YEAR(Z942),MONTH(Z942),DAY(Z942))&gt;=$O$6,(DATE(YEAR(Z942),MONTH(Z942),DAY(Z942))&lt;=$O$3)),1,
IF(AND($Y$2&lt;&gt;0,$Z$2&lt;&gt;0,DATE(YEAR(Z942),MONTH(Z942),DAY(Z942))&gt;=$Y$2,(DATE(YEAR(Z942),MONTH(Z942),DAY(Z942))&lt;=$Z$2)),1,0)),
IF(AND($Y$2=0,$Z$2=0,DATE(YEAR(Z942),MONTH(Z942),DAY(Z942))&gt;=$O$6,(DATE(YEAR(Z942),MONTH(Z942),DAY(Z942))&lt;=$O$3),INDEX(Projects!$A$1:$O$1000,MATCH(Y942,Projects!$A$1:$A$1000,0),MATCH("Groupe",Projects!$A$1:$O$1,0))=$A$2),1,
IF(AND($Y$2&lt;&gt;0,$Z$2&lt;&gt;0,DATE(YEAR(Z942),MONTH(Z942),DAY(Z942))&gt;=$Y$2,(DATE(YEAR(Z942),MONTH(Z942),DAY(Z942))&lt;=$Z$2),INDEX(Projects!$A$1:$O$1000,MATCH(Y942,Projects!$A$1:$A$1000,0),MATCH("Groupe",Projects!$A$1:$O$1,0))=$A$2),1,0)))</f>
      </c>
      <c r="AB942" s="47" t="str">
        <f>IF(AA942&lt;&gt;0,SUM($AA$4:AA942),0)</f>
      </c>
      <c r="AC942" s="1"/>
      <c r="AD942" s="17"/>
      <c r="AF942" t="str">
        <f>Projects!A940</f>
      </c>
      <c r="AG942" s="1" t="str">
        <f>Projects!D940</f>
      </c>
      <c r="AH942" s="47" t="str">
        <f>IF($A$2="Tous",
IF(AND($AF$2=0,$AG$2=0,DATE(YEAR(AG942),MONTH(AG942),DAY(AG942))&gt;=$O$6,(DATE(YEAR(AG942),MONTH(AG942),DAY(AG942))&lt;=$O$3)),1,
IF(AND($AF$2&lt;&gt;0,$AG$2&lt;&gt;0,DATE(YEAR(AG942),MONTH(AG942),DAY(AG942))&gt;=$AF$2,(DATE(YEAR(AG942),MONTH(AG942),DAY(AG942))&lt;=$AG$2)),1,0)),
IF(AND($AF$2=0,$AG$2=0,DATE(YEAR(AG942),MONTH(AG942),DAY(AG942))&gt;=$O$6,(DATE(YEAR(AG942),MONTH(AG942),DAY(AG942))&lt;=$O$3),INDEX(Projects!$A$1:$O$1000,MATCH(AF942,Projects!$A$1:$A$1000,0),MATCH("Groupe",Projects!$A$1:$O$1,0))=$A$2),1,
IF(AND($AF$2&lt;&gt;0,$AG$2&lt;&gt;0,DATE(YEAR(AG942),MONTH(AG942),DAY(AG942))&gt;=$AF$2,(DATE(YEAR(AG942),MONTH(AG942),DAY(AG942))&lt;=$AG$2),INDEX(Projects!$A$1:$O$1000,MATCH(AF942,Projects!$A$1:$A$1000,0),MATCH("Groupe",Projects!$A$1:$O$1,0))=$A$2),1,0)))</f>
      </c>
      <c r="AI942" s="47" t="str">
        <f>IF(AH942&lt;&gt;0,SUM($AH$4:AH942),0)</f>
      </c>
      <c r="AJ942" s="1"/>
      <c r="AK942" s="17"/>
      <c r="AM942" t="str">
        <f>Potentials!A940</f>
      </c>
      <c r="AN942" s="1" t="str">
        <f>Potentials!L940</f>
      </c>
      <c r="AO942" s="47" t="str">
        <f>IF(INDEX(Potentials!$A$1:$O$1000,MATCH(R942,Potentials!$A$1:$A$1000,0),MATCH("Origine setup",Potentials!$A$1:$O$1,0))&lt;&gt;"",0,
IF($A$2="Tous",
IF(AND($AM$2=0,$AN$2=0,DATE(YEAR(AN942),MONTH(AN942),DAY(AN942))&gt;=$O$6,(DATE(YEAR(AN942),MONTH(AN942),DAY(AN942))&lt;=$O$3),INDEX(Potentials!$A$1:$O$10000,MATCH(AM942,Potentials!$A$1:$A$1000,0),MATCH("Statut",Potentials!$A$1:$O$1,0))="9 -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IF(AND($AM$2&lt;&gt;0,$AN$2&lt;&gt;0,DATE(YEAR(AN942),MONTH(AN942),DAY(AN942))&gt;=$AM$2,(DATE(YEAR(AN942),MONTH(AN942),DAY(AN942))&lt;=$AN$2),INDEX(Potentials!$A$1:$O$10000,MATCH(AM942,Potentials!$A$1:$A$1000,0),MATCH("Statut",Potentials!$A$1:$O$1,0))="9 - Perdu"),1,0)),
IF(AND($AM$2=0,$AN$2=0,DATE(YEAR(AN942),MONTH(AN942),DAY(AN942))&gt;=$O$6,(DATE(YEAR(AN942),MONTH(AN942),DAY(AN942))&lt;=$O$3),INDEX(Potentials!$A$1:$O$1000,MATCH(AM942,Potentials!$A$1:$A$1000,0),MATCH("Groupe",Potentials!$A$1:$O$1,0))=$A$2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,MATCH(AM942,Potentials!$A$1:$A$1000,0),MATCH("Groupe",Potentials!$A$1:$O$1,0))=$A$2,INDEX(Potentials!$A$1:$O$10000,MATCH(AM942,Potentials!$A$1:$A$1000,0),MATCH("Statut",Potentials!$A$1:$O$1,0))="9 - Perdu"),1,0))))</f>
      </c>
      <c r="AP942" s="47" t="str">
        <f>IF(AO942&lt;&gt;0,SUM($AO$4:AO942),0)</f>
      </c>
      <c r="AQ942" s="1"/>
      <c r="AR942" s="17"/>
      <c r="AT942" t="str">
        <f>IF(COUNTIF($AT$4:AT941,Potentials!B940)&gt;0,"",Potentials!B940)</f>
      </c>
      <c r="AU942" s="2" t="str">
        <f t="array" ref="AU942" aca="1" ca="1">IF($A$2="Tous",SUMPRODUCT((Potentials!$F$2:$F$2000)*(Potentials!$B$2:$B$2000=AT942)*(Potentials!$E$2:$E$2000&lt;&gt;"8 - Gagne")*(Potentials!$E$2:$E$2000&lt;&gt;"9 - Perdu")*(Potentials!$E$2:$E$2000&lt;&gt;"10 - Gele"))
+SUMPRODUCT((Potentials!$F$2:$F$2000=0)*(Potentials!$B$2:$B$2000=AT942)*(Potentials!$D$2:$D$2000)*(Potentials!$E$2:$E$2000&lt;&gt;"8 - Gagne")*(Potentials!$E$2:$E$2000&lt;&gt;"9 - Perdu")*(Potentials!$E$2:$E$2000&lt;&gt;"10 - Gele")),
SUMPRODUCT((Potentials!$F$2:$F$2000)*(Potentials!$B$2:$B$2000=AT942)*(Potentials!$E$2:$E$2000&lt;&gt;"8 - Gagne")*(Potentials!$E$2:$E$2000&lt;&gt;"9 - Perdu")*(Potentials!$E$2:$E$2000&lt;&gt;"10 - Gele")*(Potentials!$O$2:$O$2000=$A$2))
+SUMPRODUCT((Potentials!$F$2:$F$2000=0)*(Potentials!$B$2:$B$2000=AT942)*(Potentials!$D$2:$D$2000)*(Potentials!$E$2:$E$2000&lt;&gt;"8 - Gagne")*(Potentials!$E$2:$E$2000&lt;&gt;"9 - Perdu")*(Potentials!$E$2:$E$2000&lt;&gt;"10 - Gele")*(Potentials!$O$2:$O$2000=$A$2)))</f>
      </c>
      <c r="BA942" t="str">
        <f>Potentials!A940</f>
      </c>
      <c r="BB942" s="2" t="str">
        <f t="array" ref="BB942" aca="1" ca="1">IF($A$2="Tous",SUMPRODUCT((Potentials!$F$2:$F$2000)*(Potentials!$A$2:$A$2000=BA942)*(Potentials!$E$2:$E$2000&lt;&gt;"8 - Gagne")*(Potentials!$E$2:$E$2000&lt;&gt;"9 - Perdu")*(Potentials!$E$2:$E$2000&lt;&gt;"10 - Gele"))
+SUMPRODUCT((Potentials!$F$2:$F$2000=0)*(Potentials!$A$2:$A$2000=BA942)*(Potentials!$D$2:$D$2000)*(Potentials!$E$2:$E$2000&lt;&gt;"8 - Gagne")*(Potentials!$E$2:$E$2000&lt;&gt;"9 - Perdu")*(Potentials!$E$2:$E$2000&lt;&gt;"10 - Gele")),
SUMPRODUCT((Potentials!$F$2:$F$2000)*(Potentials!$A$2:$A$2000=BA942)*(Potentials!$E$2:$E$2000&lt;&gt;"8 - Gagne")*(Potentials!$E$2:$E$2000&lt;&gt;"9 - Perdu")*(Potentials!$E$2:$E$2000&lt;&gt;"10 - Gele")*(Potentials!$O$2:$O$2000=$A$2))
+SUMPRODUCT((Potentials!$F$2:$F$2000=0)*(Potentials!$A$2:$A$2000=BA942)*(Potentials!$D$2:$D$2000)*(Potentials!$E$2:$E$2000&lt;&gt;"8 - Gagne")*(Potentials!$E$2:$E$2000&lt;&gt;"9 - Perdu")*(Potentials!$E$2:$E$2000&lt;&gt;"10 - Gele")*(Potentials!$O$2:$O$2000=$A$2)))</f>
      </c>
    </row>
    <row r="943" spans="1:113">
      <c r="R943" t="str">
        <f>Potentials!A941</f>
      </c>
      <c r="S943" s="1" t="str">
        <f>Potentials!M941</f>
      </c>
      <c r="T943" s="47" t="str">
        <f>IF(INDEX(Potentials!$A$1:$O$1000,MATCH(R943,Potentials!$A$1:$A$1000,0),MATCH("Origine setup",Potentials!$A$1:$O$1,0))&lt;&gt;"",0,
IF($A$2="Tous",
IF(AND($R$2=0,$S$2=0,DATE(YEAR(S943),MONTH(S943),DAY(S943))&gt;=$O$6,(DATE(YEAR(S943),MONTH(S943),DAY(S943))&lt;=$O$3),LEFT(R943,3)="PRA"),1,
IF(AND($R$2&lt;&gt;0,$S$2&lt;&gt;0,DATE(YEAR(S943),MONTH(S943),DAY(S943))&gt;=$R$2,(DATE(YEAR(S943),MONTH(S943),DAY(S943))&lt;=$S$2),LEFT(R943,3)="PRA"),1,0)),
IF(AND($R$2=0,$S$2=0,DATE(YEAR(S943),MONTH(S943),DAY(S943))&gt;=$O$6,(DATE(YEAR(S943),MONTH(S943),DAY(S943))&lt;=$O$3),INDEX(Potentials!$A$1:$O$1000,MATCH(R943,Potentials!$A$1:$A$1000,0),MATCH("Groupe",Potentials!$A$1:$O$1,0))=$A$2,LEFT(R943,3)="PRA"),1,
IF(AND($R$2&lt;&gt;0,$S$2&lt;&gt;0,DATE(YEAR(S943),MONTH(S943),DAY(S943))&gt;=$R$2,(DATE(YEAR(S943),MONTH(S943),DAY(S943))&lt;=$S$2),INDEX(Potentials!$A$1:$O$1000,MATCH(R943,Potentials!$A$1:$A$1000,0),MATCH("Groupe",Potentials!$A$1:$O$1,0))=$A$2,LEFT(R943,3)="PRA"),1,0))))</f>
      </c>
      <c r="U943" s="47" t="str">
        <f>IF(T943&lt;&gt;0,SUM($T$4:T943),0)</f>
      </c>
      <c r="V943" s="1"/>
      <c r="W943" s="17"/>
      <c r="Y943" t="str">
        <f>Projects!A941</f>
      </c>
      <c r="Z943" s="1" t="str">
        <f>Projects!I941</f>
      </c>
      <c r="AA943" s="47" t="str">
        <f>IF($A$2="Tous",
IF(AND($Y$2=0,$Z$2=0,DATE(YEAR(Z943),MONTH(Z943),DAY(Z943))&gt;=$O$6,(DATE(YEAR(Z943),MONTH(Z943),DAY(Z943))&lt;=$O$3)),1,
IF(AND($Y$2&lt;&gt;0,$Z$2&lt;&gt;0,DATE(YEAR(Z943),MONTH(Z943),DAY(Z943))&gt;=$Y$2,(DATE(YEAR(Z943),MONTH(Z943),DAY(Z943))&lt;=$Z$2)),1,0)),
IF(AND($Y$2=0,$Z$2=0,DATE(YEAR(Z943),MONTH(Z943),DAY(Z943))&gt;=$O$6,(DATE(YEAR(Z943),MONTH(Z943),DAY(Z943))&lt;=$O$3),INDEX(Projects!$A$1:$O$1000,MATCH(Y943,Projects!$A$1:$A$1000,0),MATCH("Groupe",Projects!$A$1:$O$1,0))=$A$2),1,
IF(AND($Y$2&lt;&gt;0,$Z$2&lt;&gt;0,DATE(YEAR(Z943),MONTH(Z943),DAY(Z943))&gt;=$Y$2,(DATE(YEAR(Z943),MONTH(Z943),DAY(Z943))&lt;=$Z$2),INDEX(Projects!$A$1:$O$1000,MATCH(Y943,Projects!$A$1:$A$1000,0),MATCH("Groupe",Projects!$A$1:$O$1,0))=$A$2),1,0)))</f>
      </c>
      <c r="AB943" s="47" t="str">
        <f>IF(AA943&lt;&gt;0,SUM($AA$4:AA943),0)</f>
      </c>
      <c r="AC943" s="1"/>
      <c r="AD943" s="17"/>
      <c r="AF943" t="str">
        <f>Projects!A941</f>
      </c>
      <c r="AG943" s="1" t="str">
        <f>Projects!D941</f>
      </c>
      <c r="AH943" s="47" t="str">
        <f>IF($A$2="Tous",
IF(AND($AF$2=0,$AG$2=0,DATE(YEAR(AG943),MONTH(AG943),DAY(AG943))&gt;=$O$6,(DATE(YEAR(AG943),MONTH(AG943),DAY(AG943))&lt;=$O$3)),1,
IF(AND($AF$2&lt;&gt;0,$AG$2&lt;&gt;0,DATE(YEAR(AG943),MONTH(AG943),DAY(AG943))&gt;=$AF$2,(DATE(YEAR(AG943),MONTH(AG943),DAY(AG943))&lt;=$AG$2)),1,0)),
IF(AND($AF$2=0,$AG$2=0,DATE(YEAR(AG943),MONTH(AG943),DAY(AG943))&gt;=$O$6,(DATE(YEAR(AG943),MONTH(AG943),DAY(AG943))&lt;=$O$3),INDEX(Projects!$A$1:$O$1000,MATCH(AF943,Projects!$A$1:$A$1000,0),MATCH("Groupe",Projects!$A$1:$O$1,0))=$A$2),1,
IF(AND($AF$2&lt;&gt;0,$AG$2&lt;&gt;0,DATE(YEAR(AG943),MONTH(AG943),DAY(AG943))&gt;=$AF$2,(DATE(YEAR(AG943),MONTH(AG943),DAY(AG943))&lt;=$AG$2),INDEX(Projects!$A$1:$O$1000,MATCH(AF943,Projects!$A$1:$A$1000,0),MATCH("Groupe",Projects!$A$1:$O$1,0))=$A$2),1,0)))</f>
      </c>
      <c r="AI943" s="47" t="str">
        <f>IF(AH943&lt;&gt;0,SUM($AH$4:AH943),0)</f>
      </c>
      <c r="AJ943" s="1"/>
      <c r="AK943" s="17"/>
      <c r="AM943" t="str">
        <f>Potentials!A941</f>
      </c>
      <c r="AN943" s="1" t="str">
        <f>Potentials!L941</f>
      </c>
      <c r="AO943" s="47" t="str">
        <f>IF(INDEX(Potentials!$A$1:$O$1000,MATCH(R943,Potentials!$A$1:$A$1000,0),MATCH("Origine setup",Potentials!$A$1:$O$1,0))&lt;&gt;"",0,
IF($A$2="Tous",
IF(AND($AM$2=0,$AN$2=0,DATE(YEAR(AN943),MONTH(AN943),DAY(AN943))&gt;=$O$6,(DATE(YEAR(AN943),MONTH(AN943),DAY(AN943))&lt;=$O$3),INDEX(Potentials!$A$1:$O$10000,MATCH(AM943,Potentials!$A$1:$A$1000,0),MATCH("Statut",Potentials!$A$1:$O$1,0))="9 -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IF(AND($AM$2&lt;&gt;0,$AN$2&lt;&gt;0,DATE(YEAR(AN943),MONTH(AN943),DAY(AN943))&gt;=$AM$2,(DATE(YEAR(AN943),MONTH(AN943),DAY(AN943))&lt;=$AN$2),INDEX(Potentials!$A$1:$O$10000,MATCH(AM943,Potentials!$A$1:$A$1000,0),MATCH("Statut",Potentials!$A$1:$O$1,0))="9 - Perdu"),1,0)),
IF(AND($AM$2=0,$AN$2=0,DATE(YEAR(AN943),MONTH(AN943),DAY(AN943))&gt;=$O$6,(DATE(YEAR(AN943),MONTH(AN943),DAY(AN943))&lt;=$O$3),INDEX(Potentials!$A$1:$O$1000,MATCH(AM943,Potentials!$A$1:$A$1000,0),MATCH("Groupe",Potentials!$A$1:$O$1,0))=$A$2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,MATCH(AM943,Potentials!$A$1:$A$1000,0),MATCH("Groupe",Potentials!$A$1:$O$1,0))=$A$2,INDEX(Potentials!$A$1:$O$10000,MATCH(AM943,Potentials!$A$1:$A$1000,0),MATCH("Statut",Potentials!$A$1:$O$1,0))="9 - Perdu"),1,0))))</f>
      </c>
      <c r="AP943" s="47" t="str">
        <f>IF(AO943&lt;&gt;0,SUM($AO$4:AO943),0)</f>
      </c>
      <c r="AQ943" s="1"/>
      <c r="AR943" s="17"/>
      <c r="AT943" t="str">
        <f>IF(COUNTIF($AT$4:AT942,Potentials!B941)&gt;0,"",Potentials!B941)</f>
      </c>
      <c r="AU943" s="2" t="str">
        <f t="array" ref="AU943" aca="1" ca="1">IF($A$2="Tous",SUMPRODUCT((Potentials!$F$2:$F$2000)*(Potentials!$B$2:$B$2000=AT943)*(Potentials!$E$2:$E$2000&lt;&gt;"8 - Gagne")*(Potentials!$E$2:$E$2000&lt;&gt;"9 - Perdu")*(Potentials!$E$2:$E$2000&lt;&gt;"10 - Gele"))
+SUMPRODUCT((Potentials!$F$2:$F$2000=0)*(Potentials!$B$2:$B$2000=AT943)*(Potentials!$D$2:$D$2000)*(Potentials!$E$2:$E$2000&lt;&gt;"8 - Gagne")*(Potentials!$E$2:$E$2000&lt;&gt;"9 - Perdu")*(Potentials!$E$2:$E$2000&lt;&gt;"10 - Gele")),
SUMPRODUCT((Potentials!$F$2:$F$2000)*(Potentials!$B$2:$B$2000=AT943)*(Potentials!$E$2:$E$2000&lt;&gt;"8 - Gagne")*(Potentials!$E$2:$E$2000&lt;&gt;"9 - Perdu")*(Potentials!$E$2:$E$2000&lt;&gt;"10 - Gele")*(Potentials!$O$2:$O$2000=$A$2))
+SUMPRODUCT((Potentials!$F$2:$F$2000=0)*(Potentials!$B$2:$B$2000=AT943)*(Potentials!$D$2:$D$2000)*(Potentials!$E$2:$E$2000&lt;&gt;"8 - Gagne")*(Potentials!$E$2:$E$2000&lt;&gt;"9 - Perdu")*(Potentials!$E$2:$E$2000&lt;&gt;"10 - Gele")*(Potentials!$O$2:$O$2000=$A$2)))</f>
      </c>
      <c r="BA943" t="str">
        <f>Potentials!A941</f>
      </c>
      <c r="BB943" s="2" t="str">
        <f t="array" ref="BB943" aca="1" ca="1">IF($A$2="Tous",SUMPRODUCT((Potentials!$F$2:$F$2000)*(Potentials!$A$2:$A$2000=BA943)*(Potentials!$E$2:$E$2000&lt;&gt;"8 - Gagne")*(Potentials!$E$2:$E$2000&lt;&gt;"9 - Perdu")*(Potentials!$E$2:$E$2000&lt;&gt;"10 - Gele"))
+SUMPRODUCT((Potentials!$F$2:$F$2000=0)*(Potentials!$A$2:$A$2000=BA943)*(Potentials!$D$2:$D$2000)*(Potentials!$E$2:$E$2000&lt;&gt;"8 - Gagne")*(Potentials!$E$2:$E$2000&lt;&gt;"9 - Perdu")*(Potentials!$E$2:$E$2000&lt;&gt;"10 - Gele")),
SUMPRODUCT((Potentials!$F$2:$F$2000)*(Potentials!$A$2:$A$2000=BA943)*(Potentials!$E$2:$E$2000&lt;&gt;"8 - Gagne")*(Potentials!$E$2:$E$2000&lt;&gt;"9 - Perdu")*(Potentials!$E$2:$E$2000&lt;&gt;"10 - Gele")*(Potentials!$O$2:$O$2000=$A$2))
+SUMPRODUCT((Potentials!$F$2:$F$2000=0)*(Potentials!$A$2:$A$2000=BA943)*(Potentials!$D$2:$D$2000)*(Potentials!$E$2:$E$2000&lt;&gt;"8 - Gagne")*(Potentials!$E$2:$E$2000&lt;&gt;"9 - Perdu")*(Potentials!$E$2:$E$2000&lt;&gt;"10 - Gele")*(Potentials!$O$2:$O$2000=$A$2)))</f>
      </c>
    </row>
    <row r="944" spans="1:113">
      <c r="R944" t="str">
        <f>Potentials!A942</f>
      </c>
      <c r="S944" s="1" t="str">
        <f>Potentials!M942</f>
      </c>
      <c r="T944" s="47" t="str">
        <f>IF(INDEX(Potentials!$A$1:$O$1000,MATCH(R944,Potentials!$A$1:$A$1000,0),MATCH("Origine setup",Potentials!$A$1:$O$1,0))&lt;&gt;"",0,
IF($A$2="Tous",
IF(AND($R$2=0,$S$2=0,DATE(YEAR(S944),MONTH(S944),DAY(S944))&gt;=$O$6,(DATE(YEAR(S944),MONTH(S944),DAY(S944))&lt;=$O$3),LEFT(R944,3)="PRA"),1,
IF(AND($R$2&lt;&gt;0,$S$2&lt;&gt;0,DATE(YEAR(S944),MONTH(S944),DAY(S944))&gt;=$R$2,(DATE(YEAR(S944),MONTH(S944),DAY(S944))&lt;=$S$2),LEFT(R944,3)="PRA"),1,0)),
IF(AND($R$2=0,$S$2=0,DATE(YEAR(S944),MONTH(S944),DAY(S944))&gt;=$O$6,(DATE(YEAR(S944),MONTH(S944),DAY(S944))&lt;=$O$3),INDEX(Potentials!$A$1:$O$1000,MATCH(R944,Potentials!$A$1:$A$1000,0),MATCH("Groupe",Potentials!$A$1:$O$1,0))=$A$2,LEFT(R944,3)="PRA"),1,
IF(AND($R$2&lt;&gt;0,$S$2&lt;&gt;0,DATE(YEAR(S944),MONTH(S944),DAY(S944))&gt;=$R$2,(DATE(YEAR(S944),MONTH(S944),DAY(S944))&lt;=$S$2),INDEX(Potentials!$A$1:$O$1000,MATCH(R944,Potentials!$A$1:$A$1000,0),MATCH("Groupe",Potentials!$A$1:$O$1,0))=$A$2,LEFT(R944,3)="PRA"),1,0))))</f>
      </c>
      <c r="U944" s="47" t="str">
        <f>IF(T944&lt;&gt;0,SUM($T$4:T944),0)</f>
      </c>
      <c r="V944" s="1"/>
      <c r="W944" s="17"/>
      <c r="Y944" t="str">
        <f>Projects!A942</f>
      </c>
      <c r="Z944" s="1" t="str">
        <f>Projects!I942</f>
      </c>
      <c r="AA944" s="47" t="str">
        <f>IF($A$2="Tous",
IF(AND($Y$2=0,$Z$2=0,DATE(YEAR(Z944),MONTH(Z944),DAY(Z944))&gt;=$O$6,(DATE(YEAR(Z944),MONTH(Z944),DAY(Z944))&lt;=$O$3)),1,
IF(AND($Y$2&lt;&gt;0,$Z$2&lt;&gt;0,DATE(YEAR(Z944),MONTH(Z944),DAY(Z944))&gt;=$Y$2,(DATE(YEAR(Z944),MONTH(Z944),DAY(Z944))&lt;=$Z$2)),1,0)),
IF(AND($Y$2=0,$Z$2=0,DATE(YEAR(Z944),MONTH(Z944),DAY(Z944))&gt;=$O$6,(DATE(YEAR(Z944),MONTH(Z944),DAY(Z944))&lt;=$O$3),INDEX(Projects!$A$1:$O$1000,MATCH(Y944,Projects!$A$1:$A$1000,0),MATCH("Groupe",Projects!$A$1:$O$1,0))=$A$2),1,
IF(AND($Y$2&lt;&gt;0,$Z$2&lt;&gt;0,DATE(YEAR(Z944),MONTH(Z944),DAY(Z944))&gt;=$Y$2,(DATE(YEAR(Z944),MONTH(Z944),DAY(Z944))&lt;=$Z$2),INDEX(Projects!$A$1:$O$1000,MATCH(Y944,Projects!$A$1:$A$1000,0),MATCH("Groupe",Projects!$A$1:$O$1,0))=$A$2),1,0)))</f>
      </c>
      <c r="AB944" s="47" t="str">
        <f>IF(AA944&lt;&gt;0,SUM($AA$4:AA944),0)</f>
      </c>
      <c r="AC944" s="1"/>
      <c r="AD944" s="17"/>
      <c r="AF944" t="str">
        <f>Projects!A942</f>
      </c>
      <c r="AG944" s="1" t="str">
        <f>Projects!D942</f>
      </c>
      <c r="AH944" s="47" t="str">
        <f>IF($A$2="Tous",
IF(AND($AF$2=0,$AG$2=0,DATE(YEAR(AG944),MONTH(AG944),DAY(AG944))&gt;=$O$6,(DATE(YEAR(AG944),MONTH(AG944),DAY(AG944))&lt;=$O$3)),1,
IF(AND($AF$2&lt;&gt;0,$AG$2&lt;&gt;0,DATE(YEAR(AG944),MONTH(AG944),DAY(AG944))&gt;=$AF$2,(DATE(YEAR(AG944),MONTH(AG944),DAY(AG944))&lt;=$AG$2)),1,0)),
IF(AND($AF$2=0,$AG$2=0,DATE(YEAR(AG944),MONTH(AG944),DAY(AG944))&gt;=$O$6,(DATE(YEAR(AG944),MONTH(AG944),DAY(AG944))&lt;=$O$3),INDEX(Projects!$A$1:$O$1000,MATCH(AF944,Projects!$A$1:$A$1000,0),MATCH("Groupe",Projects!$A$1:$O$1,0))=$A$2),1,
IF(AND($AF$2&lt;&gt;0,$AG$2&lt;&gt;0,DATE(YEAR(AG944),MONTH(AG944),DAY(AG944))&gt;=$AF$2,(DATE(YEAR(AG944),MONTH(AG944),DAY(AG944))&lt;=$AG$2),INDEX(Projects!$A$1:$O$1000,MATCH(AF944,Projects!$A$1:$A$1000,0),MATCH("Groupe",Projects!$A$1:$O$1,0))=$A$2),1,0)))</f>
      </c>
      <c r="AI944" s="47" t="str">
        <f>IF(AH944&lt;&gt;0,SUM($AH$4:AH944),0)</f>
      </c>
      <c r="AJ944" s="1"/>
      <c r="AK944" s="17"/>
      <c r="AM944" t="str">
        <f>Potentials!A942</f>
      </c>
      <c r="AN944" s="1" t="str">
        <f>Potentials!L942</f>
      </c>
      <c r="AO944" s="47" t="str">
        <f>IF(INDEX(Potentials!$A$1:$O$1000,MATCH(R944,Potentials!$A$1:$A$1000,0),MATCH("Origine setup",Potentials!$A$1:$O$1,0))&lt;&gt;"",0,
IF($A$2="Tous",
IF(AND($AM$2=0,$AN$2=0,DATE(YEAR(AN944),MONTH(AN944),DAY(AN944))&gt;=$O$6,(DATE(YEAR(AN944),MONTH(AN944),DAY(AN944))&lt;=$O$3),INDEX(Potentials!$A$1:$O$10000,MATCH(AM944,Potentials!$A$1:$A$1000,0),MATCH("Statut",Potentials!$A$1:$O$1,0))="9 -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IF(AND($AM$2&lt;&gt;0,$AN$2&lt;&gt;0,DATE(YEAR(AN944),MONTH(AN944),DAY(AN944))&gt;=$AM$2,(DATE(YEAR(AN944),MONTH(AN944),DAY(AN944))&lt;=$AN$2),INDEX(Potentials!$A$1:$O$10000,MATCH(AM944,Potentials!$A$1:$A$1000,0),MATCH("Statut",Potentials!$A$1:$O$1,0))="9 - Perdu"),1,0)),
IF(AND($AM$2=0,$AN$2=0,DATE(YEAR(AN944),MONTH(AN944),DAY(AN944))&gt;=$O$6,(DATE(YEAR(AN944),MONTH(AN944),DAY(AN944))&lt;=$O$3),INDEX(Potentials!$A$1:$O$1000,MATCH(AM944,Potentials!$A$1:$A$1000,0),MATCH("Groupe",Potentials!$A$1:$O$1,0))=$A$2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,MATCH(AM944,Potentials!$A$1:$A$1000,0),MATCH("Groupe",Potentials!$A$1:$O$1,0))=$A$2,INDEX(Potentials!$A$1:$O$10000,MATCH(AM944,Potentials!$A$1:$A$1000,0),MATCH("Statut",Potentials!$A$1:$O$1,0))="9 - Perdu"),1,0))))</f>
      </c>
      <c r="AP944" s="47" t="str">
        <f>IF(AO944&lt;&gt;0,SUM($AO$4:AO944),0)</f>
      </c>
      <c r="AQ944" s="1"/>
      <c r="AR944" s="17"/>
      <c r="AT944" t="str">
        <f>IF(COUNTIF($AT$4:AT943,Potentials!B942)&gt;0,"",Potentials!B942)</f>
      </c>
      <c r="AU944" s="2" t="str">
        <f t="array" ref="AU944" aca="1" ca="1">IF($A$2="Tous",SUMPRODUCT((Potentials!$F$2:$F$2000)*(Potentials!$B$2:$B$2000=AT944)*(Potentials!$E$2:$E$2000&lt;&gt;"8 - Gagne")*(Potentials!$E$2:$E$2000&lt;&gt;"9 - Perdu")*(Potentials!$E$2:$E$2000&lt;&gt;"10 - Gele"))
+SUMPRODUCT((Potentials!$F$2:$F$2000=0)*(Potentials!$B$2:$B$2000=AT944)*(Potentials!$D$2:$D$2000)*(Potentials!$E$2:$E$2000&lt;&gt;"8 - Gagne")*(Potentials!$E$2:$E$2000&lt;&gt;"9 - Perdu")*(Potentials!$E$2:$E$2000&lt;&gt;"10 - Gele")),
SUMPRODUCT((Potentials!$F$2:$F$2000)*(Potentials!$B$2:$B$2000=AT944)*(Potentials!$E$2:$E$2000&lt;&gt;"8 - Gagne")*(Potentials!$E$2:$E$2000&lt;&gt;"9 - Perdu")*(Potentials!$E$2:$E$2000&lt;&gt;"10 - Gele")*(Potentials!$O$2:$O$2000=$A$2))
+SUMPRODUCT((Potentials!$F$2:$F$2000=0)*(Potentials!$B$2:$B$2000=AT944)*(Potentials!$D$2:$D$2000)*(Potentials!$E$2:$E$2000&lt;&gt;"8 - Gagne")*(Potentials!$E$2:$E$2000&lt;&gt;"9 - Perdu")*(Potentials!$E$2:$E$2000&lt;&gt;"10 - Gele")*(Potentials!$O$2:$O$2000=$A$2)))</f>
      </c>
      <c r="BA944" t="str">
        <f>Potentials!A942</f>
      </c>
      <c r="BB944" s="2" t="str">
        <f t="array" ref="BB944" aca="1" ca="1">IF($A$2="Tous",SUMPRODUCT((Potentials!$F$2:$F$2000)*(Potentials!$A$2:$A$2000=BA944)*(Potentials!$E$2:$E$2000&lt;&gt;"8 - Gagne")*(Potentials!$E$2:$E$2000&lt;&gt;"9 - Perdu")*(Potentials!$E$2:$E$2000&lt;&gt;"10 - Gele"))
+SUMPRODUCT((Potentials!$F$2:$F$2000=0)*(Potentials!$A$2:$A$2000=BA944)*(Potentials!$D$2:$D$2000)*(Potentials!$E$2:$E$2000&lt;&gt;"8 - Gagne")*(Potentials!$E$2:$E$2000&lt;&gt;"9 - Perdu")*(Potentials!$E$2:$E$2000&lt;&gt;"10 - Gele")),
SUMPRODUCT((Potentials!$F$2:$F$2000)*(Potentials!$A$2:$A$2000=BA944)*(Potentials!$E$2:$E$2000&lt;&gt;"8 - Gagne")*(Potentials!$E$2:$E$2000&lt;&gt;"9 - Perdu")*(Potentials!$E$2:$E$2000&lt;&gt;"10 - Gele")*(Potentials!$O$2:$O$2000=$A$2))
+SUMPRODUCT((Potentials!$F$2:$F$2000=0)*(Potentials!$A$2:$A$2000=BA944)*(Potentials!$D$2:$D$2000)*(Potentials!$E$2:$E$2000&lt;&gt;"8 - Gagne")*(Potentials!$E$2:$E$2000&lt;&gt;"9 - Perdu")*(Potentials!$E$2:$E$2000&lt;&gt;"10 - Gele")*(Potentials!$O$2:$O$2000=$A$2)))</f>
      </c>
    </row>
    <row r="945" spans="1:113">
      <c r="R945" t="str">
        <f>Potentials!A943</f>
      </c>
      <c r="S945" s="1" t="str">
        <f>Potentials!M943</f>
      </c>
      <c r="T945" s="47" t="str">
        <f>IF(INDEX(Potentials!$A$1:$O$1000,MATCH(R945,Potentials!$A$1:$A$1000,0),MATCH("Origine setup",Potentials!$A$1:$O$1,0))&lt;&gt;"",0,
IF($A$2="Tous",
IF(AND($R$2=0,$S$2=0,DATE(YEAR(S945),MONTH(S945),DAY(S945))&gt;=$O$6,(DATE(YEAR(S945),MONTH(S945),DAY(S945))&lt;=$O$3),LEFT(R945,3)="PRA"),1,
IF(AND($R$2&lt;&gt;0,$S$2&lt;&gt;0,DATE(YEAR(S945),MONTH(S945),DAY(S945))&gt;=$R$2,(DATE(YEAR(S945),MONTH(S945),DAY(S945))&lt;=$S$2),LEFT(R945,3)="PRA"),1,0)),
IF(AND($R$2=0,$S$2=0,DATE(YEAR(S945),MONTH(S945),DAY(S945))&gt;=$O$6,(DATE(YEAR(S945),MONTH(S945),DAY(S945))&lt;=$O$3),INDEX(Potentials!$A$1:$O$1000,MATCH(R945,Potentials!$A$1:$A$1000,0),MATCH("Groupe",Potentials!$A$1:$O$1,0))=$A$2,LEFT(R945,3)="PRA"),1,
IF(AND($R$2&lt;&gt;0,$S$2&lt;&gt;0,DATE(YEAR(S945),MONTH(S945),DAY(S945))&gt;=$R$2,(DATE(YEAR(S945),MONTH(S945),DAY(S945))&lt;=$S$2),INDEX(Potentials!$A$1:$O$1000,MATCH(R945,Potentials!$A$1:$A$1000,0),MATCH("Groupe",Potentials!$A$1:$O$1,0))=$A$2,LEFT(R945,3)="PRA"),1,0))))</f>
      </c>
      <c r="U945" s="47" t="str">
        <f>IF(T945&lt;&gt;0,SUM($T$4:T945),0)</f>
      </c>
      <c r="V945" s="1"/>
      <c r="W945" s="17"/>
      <c r="Y945" t="str">
        <f>Projects!A943</f>
      </c>
      <c r="Z945" s="1" t="str">
        <f>Projects!I943</f>
      </c>
      <c r="AA945" s="47" t="str">
        <f>IF($A$2="Tous",
IF(AND($Y$2=0,$Z$2=0,DATE(YEAR(Z945),MONTH(Z945),DAY(Z945))&gt;=$O$6,(DATE(YEAR(Z945),MONTH(Z945),DAY(Z945))&lt;=$O$3)),1,
IF(AND($Y$2&lt;&gt;0,$Z$2&lt;&gt;0,DATE(YEAR(Z945),MONTH(Z945),DAY(Z945))&gt;=$Y$2,(DATE(YEAR(Z945),MONTH(Z945),DAY(Z945))&lt;=$Z$2)),1,0)),
IF(AND($Y$2=0,$Z$2=0,DATE(YEAR(Z945),MONTH(Z945),DAY(Z945))&gt;=$O$6,(DATE(YEAR(Z945),MONTH(Z945),DAY(Z945))&lt;=$O$3),INDEX(Projects!$A$1:$O$1000,MATCH(Y945,Projects!$A$1:$A$1000,0),MATCH("Groupe",Projects!$A$1:$O$1,0))=$A$2),1,
IF(AND($Y$2&lt;&gt;0,$Z$2&lt;&gt;0,DATE(YEAR(Z945),MONTH(Z945),DAY(Z945))&gt;=$Y$2,(DATE(YEAR(Z945),MONTH(Z945),DAY(Z945))&lt;=$Z$2),INDEX(Projects!$A$1:$O$1000,MATCH(Y945,Projects!$A$1:$A$1000,0),MATCH("Groupe",Projects!$A$1:$O$1,0))=$A$2),1,0)))</f>
      </c>
      <c r="AB945" s="47" t="str">
        <f>IF(AA945&lt;&gt;0,SUM($AA$4:AA945),0)</f>
      </c>
      <c r="AC945" s="1"/>
      <c r="AD945" s="17"/>
      <c r="AF945" t="str">
        <f>Projects!A943</f>
      </c>
      <c r="AG945" s="1" t="str">
        <f>Projects!D943</f>
      </c>
      <c r="AH945" s="47" t="str">
        <f>IF($A$2="Tous",
IF(AND($AF$2=0,$AG$2=0,DATE(YEAR(AG945),MONTH(AG945),DAY(AG945))&gt;=$O$6,(DATE(YEAR(AG945),MONTH(AG945),DAY(AG945))&lt;=$O$3)),1,
IF(AND($AF$2&lt;&gt;0,$AG$2&lt;&gt;0,DATE(YEAR(AG945),MONTH(AG945),DAY(AG945))&gt;=$AF$2,(DATE(YEAR(AG945),MONTH(AG945),DAY(AG945))&lt;=$AG$2)),1,0)),
IF(AND($AF$2=0,$AG$2=0,DATE(YEAR(AG945),MONTH(AG945),DAY(AG945))&gt;=$O$6,(DATE(YEAR(AG945),MONTH(AG945),DAY(AG945))&lt;=$O$3),INDEX(Projects!$A$1:$O$1000,MATCH(AF945,Projects!$A$1:$A$1000,0),MATCH("Groupe",Projects!$A$1:$O$1,0))=$A$2),1,
IF(AND($AF$2&lt;&gt;0,$AG$2&lt;&gt;0,DATE(YEAR(AG945),MONTH(AG945),DAY(AG945))&gt;=$AF$2,(DATE(YEAR(AG945),MONTH(AG945),DAY(AG945))&lt;=$AG$2),INDEX(Projects!$A$1:$O$1000,MATCH(AF945,Projects!$A$1:$A$1000,0),MATCH("Groupe",Projects!$A$1:$O$1,0))=$A$2),1,0)))</f>
      </c>
      <c r="AI945" s="47" t="str">
        <f>IF(AH945&lt;&gt;0,SUM($AH$4:AH945),0)</f>
      </c>
      <c r="AJ945" s="1"/>
      <c r="AK945" s="17"/>
      <c r="AM945" t="str">
        <f>Potentials!A943</f>
      </c>
      <c r="AN945" s="1" t="str">
        <f>Potentials!L943</f>
      </c>
      <c r="AO945" s="47" t="str">
        <f>IF(INDEX(Potentials!$A$1:$O$1000,MATCH(R945,Potentials!$A$1:$A$1000,0),MATCH("Origine setup",Potentials!$A$1:$O$1,0))&lt;&gt;"",0,
IF($A$2="Tous",
IF(AND($AM$2=0,$AN$2=0,DATE(YEAR(AN945),MONTH(AN945),DAY(AN945))&gt;=$O$6,(DATE(YEAR(AN945),MONTH(AN945),DAY(AN945))&lt;=$O$3),INDEX(Potentials!$A$1:$O$10000,MATCH(AM945,Potentials!$A$1:$A$1000,0),MATCH("Statut",Potentials!$A$1:$O$1,0))="9 -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IF(AND($AM$2&lt;&gt;0,$AN$2&lt;&gt;0,DATE(YEAR(AN945),MONTH(AN945),DAY(AN945))&gt;=$AM$2,(DATE(YEAR(AN945),MONTH(AN945),DAY(AN945))&lt;=$AN$2),INDEX(Potentials!$A$1:$O$10000,MATCH(AM945,Potentials!$A$1:$A$1000,0),MATCH("Statut",Potentials!$A$1:$O$1,0))="9 - Perdu"),1,0)),
IF(AND($AM$2=0,$AN$2=0,DATE(YEAR(AN945),MONTH(AN945),DAY(AN945))&gt;=$O$6,(DATE(YEAR(AN945),MONTH(AN945),DAY(AN945))&lt;=$O$3),INDEX(Potentials!$A$1:$O$1000,MATCH(AM945,Potentials!$A$1:$A$1000,0),MATCH("Groupe",Potentials!$A$1:$O$1,0))=$A$2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,MATCH(AM945,Potentials!$A$1:$A$1000,0),MATCH("Groupe",Potentials!$A$1:$O$1,0))=$A$2,INDEX(Potentials!$A$1:$O$10000,MATCH(AM945,Potentials!$A$1:$A$1000,0),MATCH("Statut",Potentials!$A$1:$O$1,0))="9 - Perdu"),1,0))))</f>
      </c>
      <c r="AP945" s="47" t="str">
        <f>IF(AO945&lt;&gt;0,SUM($AO$4:AO945),0)</f>
      </c>
      <c r="AQ945" s="1"/>
      <c r="AR945" s="17"/>
      <c r="AT945" t="str">
        <f>IF(COUNTIF($AT$4:AT944,Potentials!B943)&gt;0,"",Potentials!B943)</f>
      </c>
      <c r="AU945" s="2" t="str">
        <f t="array" ref="AU945" aca="1" ca="1">IF($A$2="Tous",SUMPRODUCT((Potentials!$F$2:$F$2000)*(Potentials!$B$2:$B$2000=AT945)*(Potentials!$E$2:$E$2000&lt;&gt;"8 - Gagne")*(Potentials!$E$2:$E$2000&lt;&gt;"9 - Perdu")*(Potentials!$E$2:$E$2000&lt;&gt;"10 - Gele"))
+SUMPRODUCT((Potentials!$F$2:$F$2000=0)*(Potentials!$B$2:$B$2000=AT945)*(Potentials!$D$2:$D$2000)*(Potentials!$E$2:$E$2000&lt;&gt;"8 - Gagne")*(Potentials!$E$2:$E$2000&lt;&gt;"9 - Perdu")*(Potentials!$E$2:$E$2000&lt;&gt;"10 - Gele")),
SUMPRODUCT((Potentials!$F$2:$F$2000)*(Potentials!$B$2:$B$2000=AT945)*(Potentials!$E$2:$E$2000&lt;&gt;"8 - Gagne")*(Potentials!$E$2:$E$2000&lt;&gt;"9 - Perdu")*(Potentials!$E$2:$E$2000&lt;&gt;"10 - Gele")*(Potentials!$O$2:$O$2000=$A$2))
+SUMPRODUCT((Potentials!$F$2:$F$2000=0)*(Potentials!$B$2:$B$2000=AT945)*(Potentials!$D$2:$D$2000)*(Potentials!$E$2:$E$2000&lt;&gt;"8 - Gagne")*(Potentials!$E$2:$E$2000&lt;&gt;"9 - Perdu")*(Potentials!$E$2:$E$2000&lt;&gt;"10 - Gele")*(Potentials!$O$2:$O$2000=$A$2)))</f>
      </c>
      <c r="BA945" t="str">
        <f>Potentials!A943</f>
      </c>
      <c r="BB945" s="2" t="str">
        <f t="array" ref="BB945" aca="1" ca="1">IF($A$2="Tous",SUMPRODUCT((Potentials!$F$2:$F$2000)*(Potentials!$A$2:$A$2000=BA945)*(Potentials!$E$2:$E$2000&lt;&gt;"8 - Gagne")*(Potentials!$E$2:$E$2000&lt;&gt;"9 - Perdu")*(Potentials!$E$2:$E$2000&lt;&gt;"10 - Gele"))
+SUMPRODUCT((Potentials!$F$2:$F$2000=0)*(Potentials!$A$2:$A$2000=BA945)*(Potentials!$D$2:$D$2000)*(Potentials!$E$2:$E$2000&lt;&gt;"8 - Gagne")*(Potentials!$E$2:$E$2000&lt;&gt;"9 - Perdu")*(Potentials!$E$2:$E$2000&lt;&gt;"10 - Gele")),
SUMPRODUCT((Potentials!$F$2:$F$2000)*(Potentials!$A$2:$A$2000=BA945)*(Potentials!$E$2:$E$2000&lt;&gt;"8 - Gagne")*(Potentials!$E$2:$E$2000&lt;&gt;"9 - Perdu")*(Potentials!$E$2:$E$2000&lt;&gt;"10 - Gele")*(Potentials!$O$2:$O$2000=$A$2))
+SUMPRODUCT((Potentials!$F$2:$F$2000=0)*(Potentials!$A$2:$A$2000=BA945)*(Potentials!$D$2:$D$2000)*(Potentials!$E$2:$E$2000&lt;&gt;"8 - Gagne")*(Potentials!$E$2:$E$2000&lt;&gt;"9 - Perdu")*(Potentials!$E$2:$E$2000&lt;&gt;"10 - Gele")*(Potentials!$O$2:$O$2000=$A$2)))</f>
      </c>
    </row>
    <row r="946" spans="1:113">
      <c r="R946" t="str">
        <f>Potentials!A944</f>
      </c>
      <c r="S946" s="1" t="str">
        <f>Potentials!M944</f>
      </c>
      <c r="T946" s="47" t="str">
        <f>IF(INDEX(Potentials!$A$1:$O$1000,MATCH(R946,Potentials!$A$1:$A$1000,0),MATCH("Origine setup",Potentials!$A$1:$O$1,0))&lt;&gt;"",0,
IF($A$2="Tous",
IF(AND($R$2=0,$S$2=0,DATE(YEAR(S946),MONTH(S946),DAY(S946))&gt;=$O$6,(DATE(YEAR(S946),MONTH(S946),DAY(S946))&lt;=$O$3),LEFT(R946,3)="PRA"),1,
IF(AND($R$2&lt;&gt;0,$S$2&lt;&gt;0,DATE(YEAR(S946),MONTH(S946),DAY(S946))&gt;=$R$2,(DATE(YEAR(S946),MONTH(S946),DAY(S946))&lt;=$S$2),LEFT(R946,3)="PRA"),1,0)),
IF(AND($R$2=0,$S$2=0,DATE(YEAR(S946),MONTH(S946),DAY(S946))&gt;=$O$6,(DATE(YEAR(S946),MONTH(S946),DAY(S946))&lt;=$O$3),INDEX(Potentials!$A$1:$O$1000,MATCH(R946,Potentials!$A$1:$A$1000,0),MATCH("Groupe",Potentials!$A$1:$O$1,0))=$A$2,LEFT(R946,3)="PRA"),1,
IF(AND($R$2&lt;&gt;0,$S$2&lt;&gt;0,DATE(YEAR(S946),MONTH(S946),DAY(S946))&gt;=$R$2,(DATE(YEAR(S946),MONTH(S946),DAY(S946))&lt;=$S$2),INDEX(Potentials!$A$1:$O$1000,MATCH(R946,Potentials!$A$1:$A$1000,0),MATCH("Groupe",Potentials!$A$1:$O$1,0))=$A$2,LEFT(R946,3)="PRA"),1,0))))</f>
      </c>
      <c r="U946" s="47" t="str">
        <f>IF(T946&lt;&gt;0,SUM($T$4:T946),0)</f>
      </c>
      <c r="V946" s="1"/>
      <c r="W946" s="17"/>
      <c r="Y946" t="str">
        <f>Projects!A944</f>
      </c>
      <c r="Z946" s="1" t="str">
        <f>Projects!I944</f>
      </c>
      <c r="AA946" s="47" t="str">
        <f>IF($A$2="Tous",
IF(AND($Y$2=0,$Z$2=0,DATE(YEAR(Z946),MONTH(Z946),DAY(Z946))&gt;=$O$6,(DATE(YEAR(Z946),MONTH(Z946),DAY(Z946))&lt;=$O$3)),1,
IF(AND($Y$2&lt;&gt;0,$Z$2&lt;&gt;0,DATE(YEAR(Z946),MONTH(Z946),DAY(Z946))&gt;=$Y$2,(DATE(YEAR(Z946),MONTH(Z946),DAY(Z946))&lt;=$Z$2)),1,0)),
IF(AND($Y$2=0,$Z$2=0,DATE(YEAR(Z946),MONTH(Z946),DAY(Z946))&gt;=$O$6,(DATE(YEAR(Z946),MONTH(Z946),DAY(Z946))&lt;=$O$3),INDEX(Projects!$A$1:$O$1000,MATCH(Y946,Projects!$A$1:$A$1000,0),MATCH("Groupe",Projects!$A$1:$O$1,0))=$A$2),1,
IF(AND($Y$2&lt;&gt;0,$Z$2&lt;&gt;0,DATE(YEAR(Z946),MONTH(Z946),DAY(Z946))&gt;=$Y$2,(DATE(YEAR(Z946),MONTH(Z946),DAY(Z946))&lt;=$Z$2),INDEX(Projects!$A$1:$O$1000,MATCH(Y946,Projects!$A$1:$A$1000,0),MATCH("Groupe",Projects!$A$1:$O$1,0))=$A$2),1,0)))</f>
      </c>
      <c r="AB946" s="47" t="str">
        <f>IF(AA946&lt;&gt;0,SUM($AA$4:AA946),0)</f>
      </c>
      <c r="AC946" s="1"/>
      <c r="AD946" s="17"/>
      <c r="AF946" t="str">
        <f>Projects!A944</f>
      </c>
      <c r="AG946" s="1" t="str">
        <f>Projects!D944</f>
      </c>
      <c r="AH946" s="47" t="str">
        <f>IF($A$2="Tous",
IF(AND($AF$2=0,$AG$2=0,DATE(YEAR(AG946),MONTH(AG946),DAY(AG946))&gt;=$O$6,(DATE(YEAR(AG946),MONTH(AG946),DAY(AG946))&lt;=$O$3)),1,
IF(AND($AF$2&lt;&gt;0,$AG$2&lt;&gt;0,DATE(YEAR(AG946),MONTH(AG946),DAY(AG946))&gt;=$AF$2,(DATE(YEAR(AG946),MONTH(AG946),DAY(AG946))&lt;=$AG$2)),1,0)),
IF(AND($AF$2=0,$AG$2=0,DATE(YEAR(AG946),MONTH(AG946),DAY(AG946))&gt;=$O$6,(DATE(YEAR(AG946),MONTH(AG946),DAY(AG946))&lt;=$O$3),INDEX(Projects!$A$1:$O$1000,MATCH(AF946,Projects!$A$1:$A$1000,0),MATCH("Groupe",Projects!$A$1:$O$1,0))=$A$2),1,
IF(AND($AF$2&lt;&gt;0,$AG$2&lt;&gt;0,DATE(YEAR(AG946),MONTH(AG946),DAY(AG946))&gt;=$AF$2,(DATE(YEAR(AG946),MONTH(AG946),DAY(AG946))&lt;=$AG$2),INDEX(Projects!$A$1:$O$1000,MATCH(AF946,Projects!$A$1:$A$1000,0),MATCH("Groupe",Projects!$A$1:$O$1,0))=$A$2),1,0)))</f>
      </c>
      <c r="AI946" s="47" t="str">
        <f>IF(AH946&lt;&gt;0,SUM($AH$4:AH946),0)</f>
      </c>
      <c r="AJ946" s="1"/>
      <c r="AK946" s="17"/>
      <c r="AM946" t="str">
        <f>Potentials!A944</f>
      </c>
      <c r="AN946" s="1" t="str">
        <f>Potentials!L944</f>
      </c>
      <c r="AO946" s="47" t="str">
        <f>IF(INDEX(Potentials!$A$1:$O$1000,MATCH(R946,Potentials!$A$1:$A$1000,0),MATCH("Origine setup",Potentials!$A$1:$O$1,0))&lt;&gt;"",0,
IF($A$2="Tous",
IF(AND($AM$2=0,$AN$2=0,DATE(YEAR(AN946),MONTH(AN946),DAY(AN946))&gt;=$O$6,(DATE(YEAR(AN946),MONTH(AN946),DAY(AN946))&lt;=$O$3),INDEX(Potentials!$A$1:$O$10000,MATCH(AM946,Potentials!$A$1:$A$1000,0),MATCH("Statut",Potentials!$A$1:$O$1,0))="9 -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IF(AND($AM$2&lt;&gt;0,$AN$2&lt;&gt;0,DATE(YEAR(AN946),MONTH(AN946),DAY(AN946))&gt;=$AM$2,(DATE(YEAR(AN946),MONTH(AN946),DAY(AN946))&lt;=$AN$2),INDEX(Potentials!$A$1:$O$10000,MATCH(AM946,Potentials!$A$1:$A$1000,0),MATCH("Statut",Potentials!$A$1:$O$1,0))="9 - Perdu"),1,0)),
IF(AND($AM$2=0,$AN$2=0,DATE(YEAR(AN946),MONTH(AN946),DAY(AN946))&gt;=$O$6,(DATE(YEAR(AN946),MONTH(AN946),DAY(AN946))&lt;=$O$3),INDEX(Potentials!$A$1:$O$1000,MATCH(AM946,Potentials!$A$1:$A$1000,0),MATCH("Groupe",Potentials!$A$1:$O$1,0))=$A$2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,MATCH(AM946,Potentials!$A$1:$A$1000,0),MATCH("Groupe",Potentials!$A$1:$O$1,0))=$A$2,INDEX(Potentials!$A$1:$O$10000,MATCH(AM946,Potentials!$A$1:$A$1000,0),MATCH("Statut",Potentials!$A$1:$O$1,0))="9 - Perdu"),1,0))))</f>
      </c>
      <c r="AP946" s="47" t="str">
        <f>IF(AO946&lt;&gt;0,SUM($AO$4:AO946),0)</f>
      </c>
      <c r="AQ946" s="1"/>
      <c r="AR946" s="17"/>
      <c r="AT946" t="str">
        <f>IF(COUNTIF($AT$4:AT945,Potentials!B944)&gt;0,"",Potentials!B944)</f>
      </c>
      <c r="AU946" s="2" t="str">
        <f t="array" ref="AU946" aca="1" ca="1">IF($A$2="Tous",SUMPRODUCT((Potentials!$F$2:$F$2000)*(Potentials!$B$2:$B$2000=AT946)*(Potentials!$E$2:$E$2000&lt;&gt;"8 - Gagne")*(Potentials!$E$2:$E$2000&lt;&gt;"9 - Perdu")*(Potentials!$E$2:$E$2000&lt;&gt;"10 - Gele"))
+SUMPRODUCT((Potentials!$F$2:$F$2000=0)*(Potentials!$B$2:$B$2000=AT946)*(Potentials!$D$2:$D$2000)*(Potentials!$E$2:$E$2000&lt;&gt;"8 - Gagne")*(Potentials!$E$2:$E$2000&lt;&gt;"9 - Perdu")*(Potentials!$E$2:$E$2000&lt;&gt;"10 - Gele")),
SUMPRODUCT((Potentials!$F$2:$F$2000)*(Potentials!$B$2:$B$2000=AT946)*(Potentials!$E$2:$E$2000&lt;&gt;"8 - Gagne")*(Potentials!$E$2:$E$2000&lt;&gt;"9 - Perdu")*(Potentials!$E$2:$E$2000&lt;&gt;"10 - Gele")*(Potentials!$O$2:$O$2000=$A$2))
+SUMPRODUCT((Potentials!$F$2:$F$2000=0)*(Potentials!$B$2:$B$2000=AT946)*(Potentials!$D$2:$D$2000)*(Potentials!$E$2:$E$2000&lt;&gt;"8 - Gagne")*(Potentials!$E$2:$E$2000&lt;&gt;"9 - Perdu")*(Potentials!$E$2:$E$2000&lt;&gt;"10 - Gele")*(Potentials!$O$2:$O$2000=$A$2)))</f>
      </c>
      <c r="BA946" t="str">
        <f>Potentials!A944</f>
      </c>
      <c r="BB946" s="2" t="str">
        <f t="array" ref="BB946" aca="1" ca="1">IF($A$2="Tous",SUMPRODUCT((Potentials!$F$2:$F$2000)*(Potentials!$A$2:$A$2000=BA946)*(Potentials!$E$2:$E$2000&lt;&gt;"8 - Gagne")*(Potentials!$E$2:$E$2000&lt;&gt;"9 - Perdu")*(Potentials!$E$2:$E$2000&lt;&gt;"10 - Gele"))
+SUMPRODUCT((Potentials!$F$2:$F$2000=0)*(Potentials!$A$2:$A$2000=BA946)*(Potentials!$D$2:$D$2000)*(Potentials!$E$2:$E$2000&lt;&gt;"8 - Gagne")*(Potentials!$E$2:$E$2000&lt;&gt;"9 - Perdu")*(Potentials!$E$2:$E$2000&lt;&gt;"10 - Gele")),
SUMPRODUCT((Potentials!$F$2:$F$2000)*(Potentials!$A$2:$A$2000=BA946)*(Potentials!$E$2:$E$2000&lt;&gt;"8 - Gagne")*(Potentials!$E$2:$E$2000&lt;&gt;"9 - Perdu")*(Potentials!$E$2:$E$2000&lt;&gt;"10 - Gele")*(Potentials!$O$2:$O$2000=$A$2))
+SUMPRODUCT((Potentials!$F$2:$F$2000=0)*(Potentials!$A$2:$A$2000=BA946)*(Potentials!$D$2:$D$2000)*(Potentials!$E$2:$E$2000&lt;&gt;"8 - Gagne")*(Potentials!$E$2:$E$2000&lt;&gt;"9 - Perdu")*(Potentials!$E$2:$E$2000&lt;&gt;"10 - Gele")*(Potentials!$O$2:$O$2000=$A$2)))</f>
      </c>
    </row>
    <row r="947" spans="1:113">
      <c r="R947" t="str">
        <f>Potentials!A945</f>
      </c>
      <c r="S947" s="1" t="str">
        <f>Potentials!M945</f>
      </c>
      <c r="T947" s="47" t="str">
        <f>IF(INDEX(Potentials!$A$1:$O$1000,MATCH(R947,Potentials!$A$1:$A$1000,0),MATCH("Origine setup",Potentials!$A$1:$O$1,0))&lt;&gt;"",0,
IF($A$2="Tous",
IF(AND($R$2=0,$S$2=0,DATE(YEAR(S947),MONTH(S947),DAY(S947))&gt;=$O$6,(DATE(YEAR(S947),MONTH(S947),DAY(S947))&lt;=$O$3),LEFT(R947,3)="PRA"),1,
IF(AND($R$2&lt;&gt;0,$S$2&lt;&gt;0,DATE(YEAR(S947),MONTH(S947),DAY(S947))&gt;=$R$2,(DATE(YEAR(S947),MONTH(S947),DAY(S947))&lt;=$S$2),LEFT(R947,3)="PRA"),1,0)),
IF(AND($R$2=0,$S$2=0,DATE(YEAR(S947),MONTH(S947),DAY(S947))&gt;=$O$6,(DATE(YEAR(S947),MONTH(S947),DAY(S947))&lt;=$O$3),INDEX(Potentials!$A$1:$O$1000,MATCH(R947,Potentials!$A$1:$A$1000,0),MATCH("Groupe",Potentials!$A$1:$O$1,0))=$A$2,LEFT(R947,3)="PRA"),1,
IF(AND($R$2&lt;&gt;0,$S$2&lt;&gt;0,DATE(YEAR(S947),MONTH(S947),DAY(S947))&gt;=$R$2,(DATE(YEAR(S947),MONTH(S947),DAY(S947))&lt;=$S$2),INDEX(Potentials!$A$1:$O$1000,MATCH(R947,Potentials!$A$1:$A$1000,0),MATCH("Groupe",Potentials!$A$1:$O$1,0))=$A$2,LEFT(R947,3)="PRA"),1,0))))</f>
      </c>
      <c r="U947" s="47" t="str">
        <f>IF(T947&lt;&gt;0,SUM($T$4:T947),0)</f>
      </c>
      <c r="V947" s="1"/>
      <c r="W947" s="17"/>
      <c r="Y947" t="str">
        <f>Projects!A945</f>
      </c>
      <c r="Z947" s="1" t="str">
        <f>Projects!I945</f>
      </c>
      <c r="AA947" s="47" t="str">
        <f>IF($A$2="Tous",
IF(AND($Y$2=0,$Z$2=0,DATE(YEAR(Z947),MONTH(Z947),DAY(Z947))&gt;=$O$6,(DATE(YEAR(Z947),MONTH(Z947),DAY(Z947))&lt;=$O$3)),1,
IF(AND($Y$2&lt;&gt;0,$Z$2&lt;&gt;0,DATE(YEAR(Z947),MONTH(Z947),DAY(Z947))&gt;=$Y$2,(DATE(YEAR(Z947),MONTH(Z947),DAY(Z947))&lt;=$Z$2)),1,0)),
IF(AND($Y$2=0,$Z$2=0,DATE(YEAR(Z947),MONTH(Z947),DAY(Z947))&gt;=$O$6,(DATE(YEAR(Z947),MONTH(Z947),DAY(Z947))&lt;=$O$3),INDEX(Projects!$A$1:$O$1000,MATCH(Y947,Projects!$A$1:$A$1000,0),MATCH("Groupe",Projects!$A$1:$O$1,0))=$A$2),1,
IF(AND($Y$2&lt;&gt;0,$Z$2&lt;&gt;0,DATE(YEAR(Z947),MONTH(Z947),DAY(Z947))&gt;=$Y$2,(DATE(YEAR(Z947),MONTH(Z947),DAY(Z947))&lt;=$Z$2),INDEX(Projects!$A$1:$O$1000,MATCH(Y947,Projects!$A$1:$A$1000,0),MATCH("Groupe",Projects!$A$1:$O$1,0))=$A$2),1,0)))</f>
      </c>
      <c r="AB947" s="47" t="str">
        <f>IF(AA947&lt;&gt;0,SUM($AA$4:AA947),0)</f>
      </c>
      <c r="AC947" s="1"/>
      <c r="AD947" s="17"/>
      <c r="AF947" t="str">
        <f>Projects!A945</f>
      </c>
      <c r="AG947" s="1" t="str">
        <f>Projects!D945</f>
      </c>
      <c r="AH947" s="47" t="str">
        <f>IF($A$2="Tous",
IF(AND($AF$2=0,$AG$2=0,DATE(YEAR(AG947),MONTH(AG947),DAY(AG947))&gt;=$O$6,(DATE(YEAR(AG947),MONTH(AG947),DAY(AG947))&lt;=$O$3)),1,
IF(AND($AF$2&lt;&gt;0,$AG$2&lt;&gt;0,DATE(YEAR(AG947),MONTH(AG947),DAY(AG947))&gt;=$AF$2,(DATE(YEAR(AG947),MONTH(AG947),DAY(AG947))&lt;=$AG$2)),1,0)),
IF(AND($AF$2=0,$AG$2=0,DATE(YEAR(AG947),MONTH(AG947),DAY(AG947))&gt;=$O$6,(DATE(YEAR(AG947),MONTH(AG947),DAY(AG947))&lt;=$O$3),INDEX(Projects!$A$1:$O$1000,MATCH(AF947,Projects!$A$1:$A$1000,0),MATCH("Groupe",Projects!$A$1:$O$1,0))=$A$2),1,
IF(AND($AF$2&lt;&gt;0,$AG$2&lt;&gt;0,DATE(YEAR(AG947),MONTH(AG947),DAY(AG947))&gt;=$AF$2,(DATE(YEAR(AG947),MONTH(AG947),DAY(AG947))&lt;=$AG$2),INDEX(Projects!$A$1:$O$1000,MATCH(AF947,Projects!$A$1:$A$1000,0),MATCH("Groupe",Projects!$A$1:$O$1,0))=$A$2),1,0)))</f>
      </c>
      <c r="AI947" s="47" t="str">
        <f>IF(AH947&lt;&gt;0,SUM($AH$4:AH947),0)</f>
      </c>
      <c r="AJ947" s="1"/>
      <c r="AK947" s="17"/>
      <c r="AM947" t="str">
        <f>Potentials!A945</f>
      </c>
      <c r="AN947" s="1" t="str">
        <f>Potentials!L945</f>
      </c>
      <c r="AO947" s="47" t="str">
        <f>IF(INDEX(Potentials!$A$1:$O$1000,MATCH(R947,Potentials!$A$1:$A$1000,0),MATCH("Origine setup",Potentials!$A$1:$O$1,0))&lt;&gt;"",0,
IF($A$2="Tous",
IF(AND($AM$2=0,$AN$2=0,DATE(YEAR(AN947),MONTH(AN947),DAY(AN947))&gt;=$O$6,(DATE(YEAR(AN947),MONTH(AN947),DAY(AN947))&lt;=$O$3),INDEX(Potentials!$A$1:$O$10000,MATCH(AM947,Potentials!$A$1:$A$1000,0),MATCH("Statut",Potentials!$A$1:$O$1,0))="9 -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IF(AND($AM$2&lt;&gt;0,$AN$2&lt;&gt;0,DATE(YEAR(AN947),MONTH(AN947),DAY(AN947))&gt;=$AM$2,(DATE(YEAR(AN947),MONTH(AN947),DAY(AN947))&lt;=$AN$2),INDEX(Potentials!$A$1:$O$10000,MATCH(AM947,Potentials!$A$1:$A$1000,0),MATCH("Statut",Potentials!$A$1:$O$1,0))="9 - Perdu"),1,0)),
IF(AND($AM$2=0,$AN$2=0,DATE(YEAR(AN947),MONTH(AN947),DAY(AN947))&gt;=$O$6,(DATE(YEAR(AN947),MONTH(AN947),DAY(AN947))&lt;=$O$3),INDEX(Potentials!$A$1:$O$1000,MATCH(AM947,Potentials!$A$1:$A$1000,0),MATCH("Groupe",Potentials!$A$1:$O$1,0))=$A$2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,MATCH(AM947,Potentials!$A$1:$A$1000,0),MATCH("Groupe",Potentials!$A$1:$O$1,0))=$A$2,INDEX(Potentials!$A$1:$O$10000,MATCH(AM947,Potentials!$A$1:$A$1000,0),MATCH("Statut",Potentials!$A$1:$O$1,0))="9 - Perdu"),1,0))))</f>
      </c>
      <c r="AP947" s="47" t="str">
        <f>IF(AO947&lt;&gt;0,SUM($AO$4:AO947),0)</f>
      </c>
      <c r="AQ947" s="1"/>
      <c r="AR947" s="17"/>
      <c r="AT947" t="str">
        <f>IF(COUNTIF($AT$4:AT946,Potentials!B945)&gt;0,"",Potentials!B945)</f>
      </c>
      <c r="AU947" s="2" t="str">
        <f t="array" ref="AU947" aca="1" ca="1">IF($A$2="Tous",SUMPRODUCT((Potentials!$F$2:$F$2000)*(Potentials!$B$2:$B$2000=AT947)*(Potentials!$E$2:$E$2000&lt;&gt;"8 - Gagne")*(Potentials!$E$2:$E$2000&lt;&gt;"9 - Perdu")*(Potentials!$E$2:$E$2000&lt;&gt;"10 - Gele"))
+SUMPRODUCT((Potentials!$F$2:$F$2000=0)*(Potentials!$B$2:$B$2000=AT947)*(Potentials!$D$2:$D$2000)*(Potentials!$E$2:$E$2000&lt;&gt;"8 - Gagne")*(Potentials!$E$2:$E$2000&lt;&gt;"9 - Perdu")*(Potentials!$E$2:$E$2000&lt;&gt;"10 - Gele")),
SUMPRODUCT((Potentials!$F$2:$F$2000)*(Potentials!$B$2:$B$2000=AT947)*(Potentials!$E$2:$E$2000&lt;&gt;"8 - Gagne")*(Potentials!$E$2:$E$2000&lt;&gt;"9 - Perdu")*(Potentials!$E$2:$E$2000&lt;&gt;"10 - Gele")*(Potentials!$O$2:$O$2000=$A$2))
+SUMPRODUCT((Potentials!$F$2:$F$2000=0)*(Potentials!$B$2:$B$2000=AT947)*(Potentials!$D$2:$D$2000)*(Potentials!$E$2:$E$2000&lt;&gt;"8 - Gagne")*(Potentials!$E$2:$E$2000&lt;&gt;"9 - Perdu")*(Potentials!$E$2:$E$2000&lt;&gt;"10 - Gele")*(Potentials!$O$2:$O$2000=$A$2)))</f>
      </c>
      <c r="BA947" t="str">
        <f>Potentials!A945</f>
      </c>
      <c r="BB947" s="2" t="str">
        <f t="array" ref="BB947" aca="1" ca="1">IF($A$2="Tous",SUMPRODUCT((Potentials!$F$2:$F$2000)*(Potentials!$A$2:$A$2000=BA947)*(Potentials!$E$2:$E$2000&lt;&gt;"8 - Gagne")*(Potentials!$E$2:$E$2000&lt;&gt;"9 - Perdu")*(Potentials!$E$2:$E$2000&lt;&gt;"10 - Gele"))
+SUMPRODUCT((Potentials!$F$2:$F$2000=0)*(Potentials!$A$2:$A$2000=BA947)*(Potentials!$D$2:$D$2000)*(Potentials!$E$2:$E$2000&lt;&gt;"8 - Gagne")*(Potentials!$E$2:$E$2000&lt;&gt;"9 - Perdu")*(Potentials!$E$2:$E$2000&lt;&gt;"10 - Gele")),
SUMPRODUCT((Potentials!$F$2:$F$2000)*(Potentials!$A$2:$A$2000=BA947)*(Potentials!$E$2:$E$2000&lt;&gt;"8 - Gagne")*(Potentials!$E$2:$E$2000&lt;&gt;"9 - Perdu")*(Potentials!$E$2:$E$2000&lt;&gt;"10 - Gele")*(Potentials!$O$2:$O$2000=$A$2))
+SUMPRODUCT((Potentials!$F$2:$F$2000=0)*(Potentials!$A$2:$A$2000=BA947)*(Potentials!$D$2:$D$2000)*(Potentials!$E$2:$E$2000&lt;&gt;"8 - Gagne")*(Potentials!$E$2:$E$2000&lt;&gt;"9 - Perdu")*(Potentials!$E$2:$E$2000&lt;&gt;"10 - Gele")*(Potentials!$O$2:$O$2000=$A$2)))</f>
      </c>
    </row>
    <row r="948" spans="1:113">
      <c r="R948" t="str">
        <f>Potentials!A946</f>
      </c>
      <c r="S948" s="1" t="str">
        <f>Potentials!M946</f>
      </c>
      <c r="T948" s="47" t="str">
        <f>IF(INDEX(Potentials!$A$1:$O$1000,MATCH(R948,Potentials!$A$1:$A$1000,0),MATCH("Origine setup",Potentials!$A$1:$O$1,0))&lt;&gt;"",0,
IF($A$2="Tous",
IF(AND($R$2=0,$S$2=0,DATE(YEAR(S948),MONTH(S948),DAY(S948))&gt;=$O$6,(DATE(YEAR(S948),MONTH(S948),DAY(S948))&lt;=$O$3),LEFT(R948,3)="PRA"),1,
IF(AND($R$2&lt;&gt;0,$S$2&lt;&gt;0,DATE(YEAR(S948),MONTH(S948),DAY(S948))&gt;=$R$2,(DATE(YEAR(S948),MONTH(S948),DAY(S948))&lt;=$S$2),LEFT(R948,3)="PRA"),1,0)),
IF(AND($R$2=0,$S$2=0,DATE(YEAR(S948),MONTH(S948),DAY(S948))&gt;=$O$6,(DATE(YEAR(S948),MONTH(S948),DAY(S948))&lt;=$O$3),INDEX(Potentials!$A$1:$O$1000,MATCH(R948,Potentials!$A$1:$A$1000,0),MATCH("Groupe",Potentials!$A$1:$O$1,0))=$A$2,LEFT(R948,3)="PRA"),1,
IF(AND($R$2&lt;&gt;0,$S$2&lt;&gt;0,DATE(YEAR(S948),MONTH(S948),DAY(S948))&gt;=$R$2,(DATE(YEAR(S948),MONTH(S948),DAY(S948))&lt;=$S$2),INDEX(Potentials!$A$1:$O$1000,MATCH(R948,Potentials!$A$1:$A$1000,0),MATCH("Groupe",Potentials!$A$1:$O$1,0))=$A$2,LEFT(R948,3)="PRA"),1,0))))</f>
      </c>
      <c r="U948" s="47" t="str">
        <f>IF(T948&lt;&gt;0,SUM($T$4:T948),0)</f>
      </c>
      <c r="V948" s="1"/>
      <c r="W948" s="17"/>
      <c r="Y948" t="str">
        <f>Projects!A946</f>
      </c>
      <c r="Z948" s="1" t="str">
        <f>Projects!I946</f>
      </c>
      <c r="AA948" s="47" t="str">
        <f>IF($A$2="Tous",
IF(AND($Y$2=0,$Z$2=0,DATE(YEAR(Z948),MONTH(Z948),DAY(Z948))&gt;=$O$6,(DATE(YEAR(Z948),MONTH(Z948),DAY(Z948))&lt;=$O$3)),1,
IF(AND($Y$2&lt;&gt;0,$Z$2&lt;&gt;0,DATE(YEAR(Z948),MONTH(Z948),DAY(Z948))&gt;=$Y$2,(DATE(YEAR(Z948),MONTH(Z948),DAY(Z948))&lt;=$Z$2)),1,0)),
IF(AND($Y$2=0,$Z$2=0,DATE(YEAR(Z948),MONTH(Z948),DAY(Z948))&gt;=$O$6,(DATE(YEAR(Z948),MONTH(Z948),DAY(Z948))&lt;=$O$3),INDEX(Projects!$A$1:$O$1000,MATCH(Y948,Projects!$A$1:$A$1000,0),MATCH("Groupe",Projects!$A$1:$O$1,0))=$A$2),1,
IF(AND($Y$2&lt;&gt;0,$Z$2&lt;&gt;0,DATE(YEAR(Z948),MONTH(Z948),DAY(Z948))&gt;=$Y$2,(DATE(YEAR(Z948),MONTH(Z948),DAY(Z948))&lt;=$Z$2),INDEX(Projects!$A$1:$O$1000,MATCH(Y948,Projects!$A$1:$A$1000,0),MATCH("Groupe",Projects!$A$1:$O$1,0))=$A$2),1,0)))</f>
      </c>
      <c r="AB948" s="47" t="str">
        <f>IF(AA948&lt;&gt;0,SUM($AA$4:AA948),0)</f>
      </c>
      <c r="AC948" s="1"/>
      <c r="AD948" s="17"/>
      <c r="AF948" t="str">
        <f>Projects!A946</f>
      </c>
      <c r="AG948" s="1" t="str">
        <f>Projects!D946</f>
      </c>
      <c r="AH948" s="47" t="str">
        <f>IF($A$2="Tous",
IF(AND($AF$2=0,$AG$2=0,DATE(YEAR(AG948),MONTH(AG948),DAY(AG948))&gt;=$O$6,(DATE(YEAR(AG948),MONTH(AG948),DAY(AG948))&lt;=$O$3)),1,
IF(AND($AF$2&lt;&gt;0,$AG$2&lt;&gt;0,DATE(YEAR(AG948),MONTH(AG948),DAY(AG948))&gt;=$AF$2,(DATE(YEAR(AG948),MONTH(AG948),DAY(AG948))&lt;=$AG$2)),1,0)),
IF(AND($AF$2=0,$AG$2=0,DATE(YEAR(AG948),MONTH(AG948),DAY(AG948))&gt;=$O$6,(DATE(YEAR(AG948),MONTH(AG948),DAY(AG948))&lt;=$O$3),INDEX(Projects!$A$1:$O$1000,MATCH(AF948,Projects!$A$1:$A$1000,0),MATCH("Groupe",Projects!$A$1:$O$1,0))=$A$2),1,
IF(AND($AF$2&lt;&gt;0,$AG$2&lt;&gt;0,DATE(YEAR(AG948),MONTH(AG948),DAY(AG948))&gt;=$AF$2,(DATE(YEAR(AG948),MONTH(AG948),DAY(AG948))&lt;=$AG$2),INDEX(Projects!$A$1:$O$1000,MATCH(AF948,Projects!$A$1:$A$1000,0),MATCH("Groupe",Projects!$A$1:$O$1,0))=$A$2),1,0)))</f>
      </c>
      <c r="AI948" s="47" t="str">
        <f>IF(AH948&lt;&gt;0,SUM($AH$4:AH948),0)</f>
      </c>
      <c r="AJ948" s="1"/>
      <c r="AK948" s="17"/>
      <c r="AM948" t="str">
        <f>Potentials!A946</f>
      </c>
      <c r="AN948" s="1" t="str">
        <f>Potentials!L946</f>
      </c>
      <c r="AO948" s="47" t="str">
        <f>IF(INDEX(Potentials!$A$1:$O$1000,MATCH(R948,Potentials!$A$1:$A$1000,0),MATCH("Origine setup",Potentials!$A$1:$O$1,0))&lt;&gt;"",0,
IF($A$2="Tous",
IF(AND($AM$2=0,$AN$2=0,DATE(YEAR(AN948),MONTH(AN948),DAY(AN948))&gt;=$O$6,(DATE(YEAR(AN948),MONTH(AN948),DAY(AN948))&lt;=$O$3),INDEX(Potentials!$A$1:$O$10000,MATCH(AM948,Potentials!$A$1:$A$1000,0),MATCH("Statut",Potentials!$A$1:$O$1,0))="9 -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IF(AND($AM$2&lt;&gt;0,$AN$2&lt;&gt;0,DATE(YEAR(AN948),MONTH(AN948),DAY(AN948))&gt;=$AM$2,(DATE(YEAR(AN948),MONTH(AN948),DAY(AN948))&lt;=$AN$2),INDEX(Potentials!$A$1:$O$10000,MATCH(AM948,Potentials!$A$1:$A$1000,0),MATCH("Statut",Potentials!$A$1:$O$1,0))="9 - Perdu"),1,0)),
IF(AND($AM$2=0,$AN$2=0,DATE(YEAR(AN948),MONTH(AN948),DAY(AN948))&gt;=$O$6,(DATE(YEAR(AN948),MONTH(AN948),DAY(AN948))&lt;=$O$3),INDEX(Potentials!$A$1:$O$1000,MATCH(AM948,Potentials!$A$1:$A$1000,0),MATCH("Groupe",Potentials!$A$1:$O$1,0))=$A$2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,MATCH(AM948,Potentials!$A$1:$A$1000,0),MATCH("Groupe",Potentials!$A$1:$O$1,0))=$A$2,INDEX(Potentials!$A$1:$O$10000,MATCH(AM948,Potentials!$A$1:$A$1000,0),MATCH("Statut",Potentials!$A$1:$O$1,0))="9 - Perdu"),1,0))))</f>
      </c>
      <c r="AP948" s="47" t="str">
        <f>IF(AO948&lt;&gt;0,SUM($AO$4:AO948),0)</f>
      </c>
      <c r="AQ948" s="1"/>
      <c r="AR948" s="17"/>
      <c r="AT948" t="str">
        <f>IF(COUNTIF($AT$4:AT947,Potentials!B946)&gt;0,"",Potentials!B946)</f>
      </c>
      <c r="AU948" s="2" t="str">
        <f t="array" ref="AU948" aca="1" ca="1">IF($A$2="Tous",SUMPRODUCT((Potentials!$F$2:$F$2000)*(Potentials!$B$2:$B$2000=AT948)*(Potentials!$E$2:$E$2000&lt;&gt;"8 - Gagne")*(Potentials!$E$2:$E$2000&lt;&gt;"9 - Perdu")*(Potentials!$E$2:$E$2000&lt;&gt;"10 - Gele"))
+SUMPRODUCT((Potentials!$F$2:$F$2000=0)*(Potentials!$B$2:$B$2000=AT948)*(Potentials!$D$2:$D$2000)*(Potentials!$E$2:$E$2000&lt;&gt;"8 - Gagne")*(Potentials!$E$2:$E$2000&lt;&gt;"9 - Perdu")*(Potentials!$E$2:$E$2000&lt;&gt;"10 - Gele")),
SUMPRODUCT((Potentials!$F$2:$F$2000)*(Potentials!$B$2:$B$2000=AT948)*(Potentials!$E$2:$E$2000&lt;&gt;"8 - Gagne")*(Potentials!$E$2:$E$2000&lt;&gt;"9 - Perdu")*(Potentials!$E$2:$E$2000&lt;&gt;"10 - Gele")*(Potentials!$O$2:$O$2000=$A$2))
+SUMPRODUCT((Potentials!$F$2:$F$2000=0)*(Potentials!$B$2:$B$2000=AT948)*(Potentials!$D$2:$D$2000)*(Potentials!$E$2:$E$2000&lt;&gt;"8 - Gagne")*(Potentials!$E$2:$E$2000&lt;&gt;"9 - Perdu")*(Potentials!$E$2:$E$2000&lt;&gt;"10 - Gele")*(Potentials!$O$2:$O$2000=$A$2)))</f>
      </c>
      <c r="BA948" t="str">
        <f>Potentials!A946</f>
      </c>
      <c r="BB948" s="2" t="str">
        <f t="array" ref="BB948" aca="1" ca="1">IF($A$2="Tous",SUMPRODUCT((Potentials!$F$2:$F$2000)*(Potentials!$A$2:$A$2000=BA948)*(Potentials!$E$2:$E$2000&lt;&gt;"8 - Gagne")*(Potentials!$E$2:$E$2000&lt;&gt;"9 - Perdu")*(Potentials!$E$2:$E$2000&lt;&gt;"10 - Gele"))
+SUMPRODUCT((Potentials!$F$2:$F$2000=0)*(Potentials!$A$2:$A$2000=BA948)*(Potentials!$D$2:$D$2000)*(Potentials!$E$2:$E$2000&lt;&gt;"8 - Gagne")*(Potentials!$E$2:$E$2000&lt;&gt;"9 - Perdu")*(Potentials!$E$2:$E$2000&lt;&gt;"10 - Gele")),
SUMPRODUCT((Potentials!$F$2:$F$2000)*(Potentials!$A$2:$A$2000=BA948)*(Potentials!$E$2:$E$2000&lt;&gt;"8 - Gagne")*(Potentials!$E$2:$E$2000&lt;&gt;"9 - Perdu")*(Potentials!$E$2:$E$2000&lt;&gt;"10 - Gele")*(Potentials!$O$2:$O$2000=$A$2))
+SUMPRODUCT((Potentials!$F$2:$F$2000=0)*(Potentials!$A$2:$A$2000=BA948)*(Potentials!$D$2:$D$2000)*(Potentials!$E$2:$E$2000&lt;&gt;"8 - Gagne")*(Potentials!$E$2:$E$2000&lt;&gt;"9 - Perdu")*(Potentials!$E$2:$E$2000&lt;&gt;"10 - Gele")*(Potentials!$O$2:$O$2000=$A$2)))</f>
      </c>
    </row>
    <row r="949" spans="1:113">
      <c r="R949" t="str">
        <f>Potentials!A947</f>
      </c>
      <c r="S949" s="1" t="str">
        <f>Potentials!M947</f>
      </c>
      <c r="T949" s="47" t="str">
        <f>IF(INDEX(Potentials!$A$1:$O$1000,MATCH(R949,Potentials!$A$1:$A$1000,0),MATCH("Origine setup",Potentials!$A$1:$O$1,0))&lt;&gt;"",0,
IF($A$2="Tous",
IF(AND($R$2=0,$S$2=0,DATE(YEAR(S949),MONTH(S949),DAY(S949))&gt;=$O$6,(DATE(YEAR(S949),MONTH(S949),DAY(S949))&lt;=$O$3),LEFT(R949,3)="PRA"),1,
IF(AND($R$2&lt;&gt;0,$S$2&lt;&gt;0,DATE(YEAR(S949),MONTH(S949),DAY(S949))&gt;=$R$2,(DATE(YEAR(S949),MONTH(S949),DAY(S949))&lt;=$S$2),LEFT(R949,3)="PRA"),1,0)),
IF(AND($R$2=0,$S$2=0,DATE(YEAR(S949),MONTH(S949),DAY(S949))&gt;=$O$6,(DATE(YEAR(S949),MONTH(S949),DAY(S949))&lt;=$O$3),INDEX(Potentials!$A$1:$O$1000,MATCH(R949,Potentials!$A$1:$A$1000,0),MATCH("Groupe",Potentials!$A$1:$O$1,0))=$A$2,LEFT(R949,3)="PRA"),1,
IF(AND($R$2&lt;&gt;0,$S$2&lt;&gt;0,DATE(YEAR(S949),MONTH(S949),DAY(S949))&gt;=$R$2,(DATE(YEAR(S949),MONTH(S949),DAY(S949))&lt;=$S$2),INDEX(Potentials!$A$1:$O$1000,MATCH(R949,Potentials!$A$1:$A$1000,0),MATCH("Groupe",Potentials!$A$1:$O$1,0))=$A$2,LEFT(R949,3)="PRA"),1,0))))</f>
      </c>
      <c r="U949" s="47" t="str">
        <f>IF(T949&lt;&gt;0,SUM($T$4:T949),0)</f>
      </c>
      <c r="V949" s="1"/>
      <c r="W949" s="17"/>
      <c r="Y949" t="str">
        <f>Projects!A947</f>
      </c>
      <c r="Z949" s="1" t="str">
        <f>Projects!I947</f>
      </c>
      <c r="AA949" s="47" t="str">
        <f>IF($A$2="Tous",
IF(AND($Y$2=0,$Z$2=0,DATE(YEAR(Z949),MONTH(Z949),DAY(Z949))&gt;=$O$6,(DATE(YEAR(Z949),MONTH(Z949),DAY(Z949))&lt;=$O$3)),1,
IF(AND($Y$2&lt;&gt;0,$Z$2&lt;&gt;0,DATE(YEAR(Z949),MONTH(Z949),DAY(Z949))&gt;=$Y$2,(DATE(YEAR(Z949),MONTH(Z949),DAY(Z949))&lt;=$Z$2)),1,0)),
IF(AND($Y$2=0,$Z$2=0,DATE(YEAR(Z949),MONTH(Z949),DAY(Z949))&gt;=$O$6,(DATE(YEAR(Z949),MONTH(Z949),DAY(Z949))&lt;=$O$3),INDEX(Projects!$A$1:$O$1000,MATCH(Y949,Projects!$A$1:$A$1000,0),MATCH("Groupe",Projects!$A$1:$O$1,0))=$A$2),1,
IF(AND($Y$2&lt;&gt;0,$Z$2&lt;&gt;0,DATE(YEAR(Z949),MONTH(Z949),DAY(Z949))&gt;=$Y$2,(DATE(YEAR(Z949),MONTH(Z949),DAY(Z949))&lt;=$Z$2),INDEX(Projects!$A$1:$O$1000,MATCH(Y949,Projects!$A$1:$A$1000,0),MATCH("Groupe",Projects!$A$1:$O$1,0))=$A$2),1,0)))</f>
      </c>
      <c r="AB949" s="47" t="str">
        <f>IF(AA949&lt;&gt;0,SUM($AA$4:AA949),0)</f>
      </c>
      <c r="AC949" s="1"/>
      <c r="AD949" s="17"/>
      <c r="AF949" t="str">
        <f>Projects!A947</f>
      </c>
      <c r="AG949" s="1" t="str">
        <f>Projects!D947</f>
      </c>
      <c r="AH949" s="47" t="str">
        <f>IF($A$2="Tous",
IF(AND($AF$2=0,$AG$2=0,DATE(YEAR(AG949),MONTH(AG949),DAY(AG949))&gt;=$O$6,(DATE(YEAR(AG949),MONTH(AG949),DAY(AG949))&lt;=$O$3)),1,
IF(AND($AF$2&lt;&gt;0,$AG$2&lt;&gt;0,DATE(YEAR(AG949),MONTH(AG949),DAY(AG949))&gt;=$AF$2,(DATE(YEAR(AG949),MONTH(AG949),DAY(AG949))&lt;=$AG$2)),1,0)),
IF(AND($AF$2=0,$AG$2=0,DATE(YEAR(AG949),MONTH(AG949),DAY(AG949))&gt;=$O$6,(DATE(YEAR(AG949),MONTH(AG949),DAY(AG949))&lt;=$O$3),INDEX(Projects!$A$1:$O$1000,MATCH(AF949,Projects!$A$1:$A$1000,0),MATCH("Groupe",Projects!$A$1:$O$1,0))=$A$2),1,
IF(AND($AF$2&lt;&gt;0,$AG$2&lt;&gt;0,DATE(YEAR(AG949),MONTH(AG949),DAY(AG949))&gt;=$AF$2,(DATE(YEAR(AG949),MONTH(AG949),DAY(AG949))&lt;=$AG$2),INDEX(Projects!$A$1:$O$1000,MATCH(AF949,Projects!$A$1:$A$1000,0),MATCH("Groupe",Projects!$A$1:$O$1,0))=$A$2),1,0)))</f>
      </c>
      <c r="AI949" s="47" t="str">
        <f>IF(AH949&lt;&gt;0,SUM($AH$4:AH949),0)</f>
      </c>
      <c r="AJ949" s="1"/>
      <c r="AK949" s="17"/>
      <c r="AM949" t="str">
        <f>Potentials!A947</f>
      </c>
      <c r="AN949" s="1" t="str">
        <f>Potentials!L947</f>
      </c>
      <c r="AO949" s="47" t="str">
        <f>IF(INDEX(Potentials!$A$1:$O$1000,MATCH(R949,Potentials!$A$1:$A$1000,0),MATCH("Origine setup",Potentials!$A$1:$O$1,0))&lt;&gt;"",0,
IF($A$2="Tous",
IF(AND($AM$2=0,$AN$2=0,DATE(YEAR(AN949),MONTH(AN949),DAY(AN949))&gt;=$O$6,(DATE(YEAR(AN949),MONTH(AN949),DAY(AN949))&lt;=$O$3),INDEX(Potentials!$A$1:$O$10000,MATCH(AM949,Potentials!$A$1:$A$1000,0),MATCH("Statut",Potentials!$A$1:$O$1,0))="9 -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IF(AND($AM$2&lt;&gt;0,$AN$2&lt;&gt;0,DATE(YEAR(AN949),MONTH(AN949),DAY(AN949))&gt;=$AM$2,(DATE(YEAR(AN949),MONTH(AN949),DAY(AN949))&lt;=$AN$2),INDEX(Potentials!$A$1:$O$10000,MATCH(AM949,Potentials!$A$1:$A$1000,0),MATCH("Statut",Potentials!$A$1:$O$1,0))="9 - Perdu"),1,0)),
IF(AND($AM$2=0,$AN$2=0,DATE(YEAR(AN949),MONTH(AN949),DAY(AN949))&gt;=$O$6,(DATE(YEAR(AN949),MONTH(AN949),DAY(AN949))&lt;=$O$3),INDEX(Potentials!$A$1:$O$1000,MATCH(AM949,Potentials!$A$1:$A$1000,0),MATCH("Groupe",Potentials!$A$1:$O$1,0))=$A$2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,MATCH(AM949,Potentials!$A$1:$A$1000,0),MATCH("Groupe",Potentials!$A$1:$O$1,0))=$A$2,INDEX(Potentials!$A$1:$O$10000,MATCH(AM949,Potentials!$A$1:$A$1000,0),MATCH("Statut",Potentials!$A$1:$O$1,0))="9 - Perdu"),1,0))))</f>
      </c>
      <c r="AP949" s="47" t="str">
        <f>IF(AO949&lt;&gt;0,SUM($AO$4:AO949),0)</f>
      </c>
      <c r="AQ949" s="1"/>
      <c r="AR949" s="17"/>
      <c r="AT949" t="str">
        <f>IF(COUNTIF($AT$4:AT948,Potentials!B947)&gt;0,"",Potentials!B947)</f>
      </c>
      <c r="AU949" s="2" t="str">
        <f t="array" ref="AU949" aca="1" ca="1">IF($A$2="Tous",SUMPRODUCT((Potentials!$F$2:$F$2000)*(Potentials!$B$2:$B$2000=AT949)*(Potentials!$E$2:$E$2000&lt;&gt;"8 - Gagne")*(Potentials!$E$2:$E$2000&lt;&gt;"9 - Perdu")*(Potentials!$E$2:$E$2000&lt;&gt;"10 - Gele"))
+SUMPRODUCT((Potentials!$F$2:$F$2000=0)*(Potentials!$B$2:$B$2000=AT949)*(Potentials!$D$2:$D$2000)*(Potentials!$E$2:$E$2000&lt;&gt;"8 - Gagne")*(Potentials!$E$2:$E$2000&lt;&gt;"9 - Perdu")*(Potentials!$E$2:$E$2000&lt;&gt;"10 - Gele")),
SUMPRODUCT((Potentials!$F$2:$F$2000)*(Potentials!$B$2:$B$2000=AT949)*(Potentials!$E$2:$E$2000&lt;&gt;"8 - Gagne")*(Potentials!$E$2:$E$2000&lt;&gt;"9 - Perdu")*(Potentials!$E$2:$E$2000&lt;&gt;"10 - Gele")*(Potentials!$O$2:$O$2000=$A$2))
+SUMPRODUCT((Potentials!$F$2:$F$2000=0)*(Potentials!$B$2:$B$2000=AT949)*(Potentials!$D$2:$D$2000)*(Potentials!$E$2:$E$2000&lt;&gt;"8 - Gagne")*(Potentials!$E$2:$E$2000&lt;&gt;"9 - Perdu")*(Potentials!$E$2:$E$2000&lt;&gt;"10 - Gele")*(Potentials!$O$2:$O$2000=$A$2)))</f>
      </c>
      <c r="BA949" t="str">
        <f>Potentials!A947</f>
      </c>
      <c r="BB949" s="2" t="str">
        <f t="array" ref="BB949" aca="1" ca="1">IF($A$2="Tous",SUMPRODUCT((Potentials!$F$2:$F$2000)*(Potentials!$A$2:$A$2000=BA949)*(Potentials!$E$2:$E$2000&lt;&gt;"8 - Gagne")*(Potentials!$E$2:$E$2000&lt;&gt;"9 - Perdu")*(Potentials!$E$2:$E$2000&lt;&gt;"10 - Gele"))
+SUMPRODUCT((Potentials!$F$2:$F$2000=0)*(Potentials!$A$2:$A$2000=BA949)*(Potentials!$D$2:$D$2000)*(Potentials!$E$2:$E$2000&lt;&gt;"8 - Gagne")*(Potentials!$E$2:$E$2000&lt;&gt;"9 - Perdu")*(Potentials!$E$2:$E$2000&lt;&gt;"10 - Gele")),
SUMPRODUCT((Potentials!$F$2:$F$2000)*(Potentials!$A$2:$A$2000=BA949)*(Potentials!$E$2:$E$2000&lt;&gt;"8 - Gagne")*(Potentials!$E$2:$E$2000&lt;&gt;"9 - Perdu")*(Potentials!$E$2:$E$2000&lt;&gt;"10 - Gele")*(Potentials!$O$2:$O$2000=$A$2))
+SUMPRODUCT((Potentials!$F$2:$F$2000=0)*(Potentials!$A$2:$A$2000=BA949)*(Potentials!$D$2:$D$2000)*(Potentials!$E$2:$E$2000&lt;&gt;"8 - Gagne")*(Potentials!$E$2:$E$2000&lt;&gt;"9 - Perdu")*(Potentials!$E$2:$E$2000&lt;&gt;"10 - Gele")*(Potentials!$O$2:$O$2000=$A$2)))</f>
      </c>
    </row>
    <row r="950" spans="1:113">
      <c r="R950" t="str">
        <f>Potentials!A948</f>
      </c>
      <c r="S950" s="1" t="str">
        <f>Potentials!M948</f>
      </c>
      <c r="T950" s="47" t="str">
        <f>IF(INDEX(Potentials!$A$1:$O$1000,MATCH(R950,Potentials!$A$1:$A$1000,0),MATCH("Origine setup",Potentials!$A$1:$O$1,0))&lt;&gt;"",0,
IF($A$2="Tous",
IF(AND($R$2=0,$S$2=0,DATE(YEAR(S950),MONTH(S950),DAY(S950))&gt;=$O$6,(DATE(YEAR(S950),MONTH(S950),DAY(S950))&lt;=$O$3),LEFT(R950,3)="PRA"),1,
IF(AND($R$2&lt;&gt;0,$S$2&lt;&gt;0,DATE(YEAR(S950),MONTH(S950),DAY(S950))&gt;=$R$2,(DATE(YEAR(S950),MONTH(S950),DAY(S950))&lt;=$S$2),LEFT(R950,3)="PRA"),1,0)),
IF(AND($R$2=0,$S$2=0,DATE(YEAR(S950),MONTH(S950),DAY(S950))&gt;=$O$6,(DATE(YEAR(S950),MONTH(S950),DAY(S950))&lt;=$O$3),INDEX(Potentials!$A$1:$O$1000,MATCH(R950,Potentials!$A$1:$A$1000,0),MATCH("Groupe",Potentials!$A$1:$O$1,0))=$A$2,LEFT(R950,3)="PRA"),1,
IF(AND($R$2&lt;&gt;0,$S$2&lt;&gt;0,DATE(YEAR(S950),MONTH(S950),DAY(S950))&gt;=$R$2,(DATE(YEAR(S950),MONTH(S950),DAY(S950))&lt;=$S$2),INDEX(Potentials!$A$1:$O$1000,MATCH(R950,Potentials!$A$1:$A$1000,0),MATCH("Groupe",Potentials!$A$1:$O$1,0))=$A$2,LEFT(R950,3)="PRA"),1,0))))</f>
      </c>
      <c r="U950" s="47" t="str">
        <f>IF(T950&lt;&gt;0,SUM($T$4:T950),0)</f>
      </c>
      <c r="V950" s="1"/>
      <c r="W950" s="17"/>
      <c r="Y950" t="str">
        <f>Projects!A948</f>
      </c>
      <c r="Z950" s="1" t="str">
        <f>Projects!I948</f>
      </c>
      <c r="AA950" s="47" t="str">
        <f>IF($A$2="Tous",
IF(AND($Y$2=0,$Z$2=0,DATE(YEAR(Z950),MONTH(Z950),DAY(Z950))&gt;=$O$6,(DATE(YEAR(Z950),MONTH(Z950),DAY(Z950))&lt;=$O$3)),1,
IF(AND($Y$2&lt;&gt;0,$Z$2&lt;&gt;0,DATE(YEAR(Z950),MONTH(Z950),DAY(Z950))&gt;=$Y$2,(DATE(YEAR(Z950),MONTH(Z950),DAY(Z950))&lt;=$Z$2)),1,0)),
IF(AND($Y$2=0,$Z$2=0,DATE(YEAR(Z950),MONTH(Z950),DAY(Z950))&gt;=$O$6,(DATE(YEAR(Z950),MONTH(Z950),DAY(Z950))&lt;=$O$3),INDEX(Projects!$A$1:$O$1000,MATCH(Y950,Projects!$A$1:$A$1000,0),MATCH("Groupe",Projects!$A$1:$O$1,0))=$A$2),1,
IF(AND($Y$2&lt;&gt;0,$Z$2&lt;&gt;0,DATE(YEAR(Z950),MONTH(Z950),DAY(Z950))&gt;=$Y$2,(DATE(YEAR(Z950),MONTH(Z950),DAY(Z950))&lt;=$Z$2),INDEX(Projects!$A$1:$O$1000,MATCH(Y950,Projects!$A$1:$A$1000,0),MATCH("Groupe",Projects!$A$1:$O$1,0))=$A$2),1,0)))</f>
      </c>
      <c r="AB950" s="47" t="str">
        <f>IF(AA950&lt;&gt;0,SUM($AA$4:AA950),0)</f>
      </c>
      <c r="AC950" s="1"/>
      <c r="AD950" s="17"/>
      <c r="AF950" t="str">
        <f>Projects!A948</f>
      </c>
      <c r="AG950" s="1" t="str">
        <f>Projects!D948</f>
      </c>
      <c r="AH950" s="47" t="str">
        <f>IF($A$2="Tous",
IF(AND($AF$2=0,$AG$2=0,DATE(YEAR(AG950),MONTH(AG950),DAY(AG950))&gt;=$O$6,(DATE(YEAR(AG950),MONTH(AG950),DAY(AG950))&lt;=$O$3)),1,
IF(AND($AF$2&lt;&gt;0,$AG$2&lt;&gt;0,DATE(YEAR(AG950),MONTH(AG950),DAY(AG950))&gt;=$AF$2,(DATE(YEAR(AG950),MONTH(AG950),DAY(AG950))&lt;=$AG$2)),1,0)),
IF(AND($AF$2=0,$AG$2=0,DATE(YEAR(AG950),MONTH(AG950),DAY(AG950))&gt;=$O$6,(DATE(YEAR(AG950),MONTH(AG950),DAY(AG950))&lt;=$O$3),INDEX(Projects!$A$1:$O$1000,MATCH(AF950,Projects!$A$1:$A$1000,0),MATCH("Groupe",Projects!$A$1:$O$1,0))=$A$2),1,
IF(AND($AF$2&lt;&gt;0,$AG$2&lt;&gt;0,DATE(YEAR(AG950),MONTH(AG950),DAY(AG950))&gt;=$AF$2,(DATE(YEAR(AG950),MONTH(AG950),DAY(AG950))&lt;=$AG$2),INDEX(Projects!$A$1:$O$1000,MATCH(AF950,Projects!$A$1:$A$1000,0),MATCH("Groupe",Projects!$A$1:$O$1,0))=$A$2),1,0)))</f>
      </c>
      <c r="AI950" s="47" t="str">
        <f>IF(AH950&lt;&gt;0,SUM($AH$4:AH950),0)</f>
      </c>
      <c r="AJ950" s="1"/>
      <c r="AK950" s="17"/>
      <c r="AM950" t="str">
        <f>Potentials!A948</f>
      </c>
      <c r="AN950" s="1" t="str">
        <f>Potentials!L948</f>
      </c>
      <c r="AO950" s="47" t="str">
        <f>IF(INDEX(Potentials!$A$1:$O$1000,MATCH(R950,Potentials!$A$1:$A$1000,0),MATCH("Origine setup",Potentials!$A$1:$O$1,0))&lt;&gt;"",0,
IF($A$2="Tous",
IF(AND($AM$2=0,$AN$2=0,DATE(YEAR(AN950),MONTH(AN950),DAY(AN950))&gt;=$O$6,(DATE(YEAR(AN950),MONTH(AN950),DAY(AN950))&lt;=$O$3),INDEX(Potentials!$A$1:$O$10000,MATCH(AM950,Potentials!$A$1:$A$1000,0),MATCH("Statut",Potentials!$A$1:$O$1,0))="9 -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IF(AND($AM$2&lt;&gt;0,$AN$2&lt;&gt;0,DATE(YEAR(AN950),MONTH(AN950),DAY(AN950))&gt;=$AM$2,(DATE(YEAR(AN950),MONTH(AN950),DAY(AN950))&lt;=$AN$2),INDEX(Potentials!$A$1:$O$10000,MATCH(AM950,Potentials!$A$1:$A$1000,0),MATCH("Statut",Potentials!$A$1:$O$1,0))="9 - Perdu"),1,0)),
IF(AND($AM$2=0,$AN$2=0,DATE(YEAR(AN950),MONTH(AN950),DAY(AN950))&gt;=$O$6,(DATE(YEAR(AN950),MONTH(AN950),DAY(AN950))&lt;=$O$3),INDEX(Potentials!$A$1:$O$1000,MATCH(AM950,Potentials!$A$1:$A$1000,0),MATCH("Groupe",Potentials!$A$1:$O$1,0))=$A$2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,MATCH(AM950,Potentials!$A$1:$A$1000,0),MATCH("Groupe",Potentials!$A$1:$O$1,0))=$A$2,INDEX(Potentials!$A$1:$O$10000,MATCH(AM950,Potentials!$A$1:$A$1000,0),MATCH("Statut",Potentials!$A$1:$O$1,0))="9 - Perdu"),1,0))))</f>
      </c>
      <c r="AP950" s="47" t="str">
        <f>IF(AO950&lt;&gt;0,SUM($AO$4:AO950),0)</f>
      </c>
      <c r="AQ950" s="1"/>
      <c r="AR950" s="17"/>
      <c r="AT950" t="str">
        <f>IF(COUNTIF($AT$4:AT949,Potentials!B948)&gt;0,"",Potentials!B948)</f>
      </c>
      <c r="AU950" s="2" t="str">
        <f t="array" ref="AU950" aca="1" ca="1">IF($A$2="Tous",SUMPRODUCT((Potentials!$F$2:$F$2000)*(Potentials!$B$2:$B$2000=AT950)*(Potentials!$E$2:$E$2000&lt;&gt;"8 - Gagne")*(Potentials!$E$2:$E$2000&lt;&gt;"9 - Perdu")*(Potentials!$E$2:$E$2000&lt;&gt;"10 - Gele"))
+SUMPRODUCT((Potentials!$F$2:$F$2000=0)*(Potentials!$B$2:$B$2000=AT950)*(Potentials!$D$2:$D$2000)*(Potentials!$E$2:$E$2000&lt;&gt;"8 - Gagne")*(Potentials!$E$2:$E$2000&lt;&gt;"9 - Perdu")*(Potentials!$E$2:$E$2000&lt;&gt;"10 - Gele")),
SUMPRODUCT((Potentials!$F$2:$F$2000)*(Potentials!$B$2:$B$2000=AT950)*(Potentials!$E$2:$E$2000&lt;&gt;"8 - Gagne")*(Potentials!$E$2:$E$2000&lt;&gt;"9 - Perdu")*(Potentials!$E$2:$E$2000&lt;&gt;"10 - Gele")*(Potentials!$O$2:$O$2000=$A$2))
+SUMPRODUCT((Potentials!$F$2:$F$2000=0)*(Potentials!$B$2:$B$2000=AT950)*(Potentials!$D$2:$D$2000)*(Potentials!$E$2:$E$2000&lt;&gt;"8 - Gagne")*(Potentials!$E$2:$E$2000&lt;&gt;"9 - Perdu")*(Potentials!$E$2:$E$2000&lt;&gt;"10 - Gele")*(Potentials!$O$2:$O$2000=$A$2)))</f>
      </c>
      <c r="BA950" t="str">
        <f>Potentials!A948</f>
      </c>
      <c r="BB950" s="2" t="str">
        <f t="array" ref="BB950" aca="1" ca="1">IF($A$2="Tous",SUMPRODUCT((Potentials!$F$2:$F$2000)*(Potentials!$A$2:$A$2000=BA950)*(Potentials!$E$2:$E$2000&lt;&gt;"8 - Gagne")*(Potentials!$E$2:$E$2000&lt;&gt;"9 - Perdu")*(Potentials!$E$2:$E$2000&lt;&gt;"10 - Gele"))
+SUMPRODUCT((Potentials!$F$2:$F$2000=0)*(Potentials!$A$2:$A$2000=BA950)*(Potentials!$D$2:$D$2000)*(Potentials!$E$2:$E$2000&lt;&gt;"8 - Gagne")*(Potentials!$E$2:$E$2000&lt;&gt;"9 - Perdu")*(Potentials!$E$2:$E$2000&lt;&gt;"10 - Gele")),
SUMPRODUCT((Potentials!$F$2:$F$2000)*(Potentials!$A$2:$A$2000=BA950)*(Potentials!$E$2:$E$2000&lt;&gt;"8 - Gagne")*(Potentials!$E$2:$E$2000&lt;&gt;"9 - Perdu")*(Potentials!$E$2:$E$2000&lt;&gt;"10 - Gele")*(Potentials!$O$2:$O$2000=$A$2))
+SUMPRODUCT((Potentials!$F$2:$F$2000=0)*(Potentials!$A$2:$A$2000=BA950)*(Potentials!$D$2:$D$2000)*(Potentials!$E$2:$E$2000&lt;&gt;"8 - Gagne")*(Potentials!$E$2:$E$2000&lt;&gt;"9 - Perdu")*(Potentials!$E$2:$E$2000&lt;&gt;"10 - Gele")*(Potentials!$O$2:$O$2000=$A$2)))</f>
      </c>
    </row>
    <row r="951" spans="1:113">
      <c r="R951" t="str">
        <f>Potentials!A949</f>
      </c>
      <c r="S951" s="1" t="str">
        <f>Potentials!M949</f>
      </c>
      <c r="T951" s="47" t="str">
        <f>IF(INDEX(Potentials!$A$1:$O$1000,MATCH(R951,Potentials!$A$1:$A$1000,0),MATCH("Origine setup",Potentials!$A$1:$O$1,0))&lt;&gt;"",0,
IF($A$2="Tous",
IF(AND($R$2=0,$S$2=0,DATE(YEAR(S951),MONTH(S951),DAY(S951))&gt;=$O$6,(DATE(YEAR(S951),MONTH(S951),DAY(S951))&lt;=$O$3),LEFT(R951,3)="PRA"),1,
IF(AND($R$2&lt;&gt;0,$S$2&lt;&gt;0,DATE(YEAR(S951),MONTH(S951),DAY(S951))&gt;=$R$2,(DATE(YEAR(S951),MONTH(S951),DAY(S951))&lt;=$S$2),LEFT(R951,3)="PRA"),1,0)),
IF(AND($R$2=0,$S$2=0,DATE(YEAR(S951),MONTH(S951),DAY(S951))&gt;=$O$6,(DATE(YEAR(S951),MONTH(S951),DAY(S951))&lt;=$O$3),INDEX(Potentials!$A$1:$O$1000,MATCH(R951,Potentials!$A$1:$A$1000,0),MATCH("Groupe",Potentials!$A$1:$O$1,0))=$A$2,LEFT(R951,3)="PRA"),1,
IF(AND($R$2&lt;&gt;0,$S$2&lt;&gt;0,DATE(YEAR(S951),MONTH(S951),DAY(S951))&gt;=$R$2,(DATE(YEAR(S951),MONTH(S951),DAY(S951))&lt;=$S$2),INDEX(Potentials!$A$1:$O$1000,MATCH(R951,Potentials!$A$1:$A$1000,0),MATCH("Groupe",Potentials!$A$1:$O$1,0))=$A$2,LEFT(R951,3)="PRA"),1,0))))</f>
      </c>
      <c r="U951" s="47" t="str">
        <f>IF(T951&lt;&gt;0,SUM($T$4:T951),0)</f>
      </c>
      <c r="V951" s="1"/>
      <c r="W951" s="17"/>
      <c r="Y951" t="str">
        <f>Projects!A949</f>
      </c>
      <c r="Z951" s="1" t="str">
        <f>Projects!I949</f>
      </c>
      <c r="AA951" s="47" t="str">
        <f>IF($A$2="Tous",
IF(AND($Y$2=0,$Z$2=0,DATE(YEAR(Z951),MONTH(Z951),DAY(Z951))&gt;=$O$6,(DATE(YEAR(Z951),MONTH(Z951),DAY(Z951))&lt;=$O$3)),1,
IF(AND($Y$2&lt;&gt;0,$Z$2&lt;&gt;0,DATE(YEAR(Z951),MONTH(Z951),DAY(Z951))&gt;=$Y$2,(DATE(YEAR(Z951),MONTH(Z951),DAY(Z951))&lt;=$Z$2)),1,0)),
IF(AND($Y$2=0,$Z$2=0,DATE(YEAR(Z951),MONTH(Z951),DAY(Z951))&gt;=$O$6,(DATE(YEAR(Z951),MONTH(Z951),DAY(Z951))&lt;=$O$3),INDEX(Projects!$A$1:$O$1000,MATCH(Y951,Projects!$A$1:$A$1000,0),MATCH("Groupe",Projects!$A$1:$O$1,0))=$A$2),1,
IF(AND($Y$2&lt;&gt;0,$Z$2&lt;&gt;0,DATE(YEAR(Z951),MONTH(Z951),DAY(Z951))&gt;=$Y$2,(DATE(YEAR(Z951),MONTH(Z951),DAY(Z951))&lt;=$Z$2),INDEX(Projects!$A$1:$O$1000,MATCH(Y951,Projects!$A$1:$A$1000,0),MATCH("Groupe",Projects!$A$1:$O$1,0))=$A$2),1,0)))</f>
      </c>
      <c r="AB951" s="47" t="str">
        <f>IF(AA951&lt;&gt;0,SUM($AA$4:AA951),0)</f>
      </c>
      <c r="AC951" s="1"/>
      <c r="AD951" s="17"/>
      <c r="AF951" t="str">
        <f>Projects!A949</f>
      </c>
      <c r="AG951" s="1" t="str">
        <f>Projects!D949</f>
      </c>
      <c r="AH951" s="47" t="str">
        <f>IF($A$2="Tous",
IF(AND($AF$2=0,$AG$2=0,DATE(YEAR(AG951),MONTH(AG951),DAY(AG951))&gt;=$O$6,(DATE(YEAR(AG951),MONTH(AG951),DAY(AG951))&lt;=$O$3)),1,
IF(AND($AF$2&lt;&gt;0,$AG$2&lt;&gt;0,DATE(YEAR(AG951),MONTH(AG951),DAY(AG951))&gt;=$AF$2,(DATE(YEAR(AG951),MONTH(AG951),DAY(AG951))&lt;=$AG$2)),1,0)),
IF(AND($AF$2=0,$AG$2=0,DATE(YEAR(AG951),MONTH(AG951),DAY(AG951))&gt;=$O$6,(DATE(YEAR(AG951),MONTH(AG951),DAY(AG951))&lt;=$O$3),INDEX(Projects!$A$1:$O$1000,MATCH(AF951,Projects!$A$1:$A$1000,0),MATCH("Groupe",Projects!$A$1:$O$1,0))=$A$2),1,
IF(AND($AF$2&lt;&gt;0,$AG$2&lt;&gt;0,DATE(YEAR(AG951),MONTH(AG951),DAY(AG951))&gt;=$AF$2,(DATE(YEAR(AG951),MONTH(AG951),DAY(AG951))&lt;=$AG$2),INDEX(Projects!$A$1:$O$1000,MATCH(AF951,Projects!$A$1:$A$1000,0),MATCH("Groupe",Projects!$A$1:$O$1,0))=$A$2),1,0)))</f>
      </c>
      <c r="AI951" s="47" t="str">
        <f>IF(AH951&lt;&gt;0,SUM($AH$4:AH951),0)</f>
      </c>
      <c r="AJ951" s="1"/>
      <c r="AK951" s="17"/>
      <c r="AM951" t="str">
        <f>Potentials!A949</f>
      </c>
      <c r="AN951" s="1" t="str">
        <f>Potentials!L949</f>
      </c>
      <c r="AO951" s="47" t="str">
        <f>IF(INDEX(Potentials!$A$1:$O$1000,MATCH(R951,Potentials!$A$1:$A$1000,0),MATCH("Origine setup",Potentials!$A$1:$O$1,0))&lt;&gt;"",0,
IF($A$2="Tous",
IF(AND($AM$2=0,$AN$2=0,DATE(YEAR(AN951),MONTH(AN951),DAY(AN951))&gt;=$O$6,(DATE(YEAR(AN951),MONTH(AN951),DAY(AN951))&lt;=$O$3),INDEX(Potentials!$A$1:$O$10000,MATCH(AM951,Potentials!$A$1:$A$1000,0),MATCH("Statut",Potentials!$A$1:$O$1,0))="9 -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IF(AND($AM$2&lt;&gt;0,$AN$2&lt;&gt;0,DATE(YEAR(AN951),MONTH(AN951),DAY(AN951))&gt;=$AM$2,(DATE(YEAR(AN951),MONTH(AN951),DAY(AN951))&lt;=$AN$2),INDEX(Potentials!$A$1:$O$10000,MATCH(AM951,Potentials!$A$1:$A$1000,0),MATCH("Statut",Potentials!$A$1:$O$1,0))="9 - Perdu"),1,0)),
IF(AND($AM$2=0,$AN$2=0,DATE(YEAR(AN951),MONTH(AN951),DAY(AN951))&gt;=$O$6,(DATE(YEAR(AN951),MONTH(AN951),DAY(AN951))&lt;=$O$3),INDEX(Potentials!$A$1:$O$1000,MATCH(AM951,Potentials!$A$1:$A$1000,0),MATCH("Groupe",Potentials!$A$1:$O$1,0))=$A$2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,MATCH(AM951,Potentials!$A$1:$A$1000,0),MATCH("Groupe",Potentials!$A$1:$O$1,0))=$A$2,INDEX(Potentials!$A$1:$O$10000,MATCH(AM951,Potentials!$A$1:$A$1000,0),MATCH("Statut",Potentials!$A$1:$O$1,0))="9 - Perdu"),1,0))))</f>
      </c>
      <c r="AP951" s="47" t="str">
        <f>IF(AO951&lt;&gt;0,SUM($AO$4:AO951),0)</f>
      </c>
      <c r="AQ951" s="1"/>
      <c r="AR951" s="17"/>
      <c r="AT951" t="str">
        <f>IF(COUNTIF($AT$4:AT950,Potentials!B949)&gt;0,"",Potentials!B949)</f>
      </c>
      <c r="AU951" s="2" t="str">
        <f t="array" ref="AU951" aca="1" ca="1">IF($A$2="Tous",SUMPRODUCT((Potentials!$F$2:$F$2000)*(Potentials!$B$2:$B$2000=AT951)*(Potentials!$E$2:$E$2000&lt;&gt;"8 - Gagne")*(Potentials!$E$2:$E$2000&lt;&gt;"9 - Perdu")*(Potentials!$E$2:$E$2000&lt;&gt;"10 - Gele"))
+SUMPRODUCT((Potentials!$F$2:$F$2000=0)*(Potentials!$B$2:$B$2000=AT951)*(Potentials!$D$2:$D$2000)*(Potentials!$E$2:$E$2000&lt;&gt;"8 - Gagne")*(Potentials!$E$2:$E$2000&lt;&gt;"9 - Perdu")*(Potentials!$E$2:$E$2000&lt;&gt;"10 - Gele")),
SUMPRODUCT((Potentials!$F$2:$F$2000)*(Potentials!$B$2:$B$2000=AT951)*(Potentials!$E$2:$E$2000&lt;&gt;"8 - Gagne")*(Potentials!$E$2:$E$2000&lt;&gt;"9 - Perdu")*(Potentials!$E$2:$E$2000&lt;&gt;"10 - Gele")*(Potentials!$O$2:$O$2000=$A$2))
+SUMPRODUCT((Potentials!$F$2:$F$2000=0)*(Potentials!$B$2:$B$2000=AT951)*(Potentials!$D$2:$D$2000)*(Potentials!$E$2:$E$2000&lt;&gt;"8 - Gagne")*(Potentials!$E$2:$E$2000&lt;&gt;"9 - Perdu")*(Potentials!$E$2:$E$2000&lt;&gt;"10 - Gele")*(Potentials!$O$2:$O$2000=$A$2)))</f>
      </c>
      <c r="BA951" t="str">
        <f>Potentials!A949</f>
      </c>
      <c r="BB951" s="2" t="str">
        <f t="array" ref="BB951" aca="1" ca="1">IF($A$2="Tous",SUMPRODUCT((Potentials!$F$2:$F$2000)*(Potentials!$A$2:$A$2000=BA951)*(Potentials!$E$2:$E$2000&lt;&gt;"8 - Gagne")*(Potentials!$E$2:$E$2000&lt;&gt;"9 - Perdu")*(Potentials!$E$2:$E$2000&lt;&gt;"10 - Gele"))
+SUMPRODUCT((Potentials!$F$2:$F$2000=0)*(Potentials!$A$2:$A$2000=BA951)*(Potentials!$D$2:$D$2000)*(Potentials!$E$2:$E$2000&lt;&gt;"8 - Gagne")*(Potentials!$E$2:$E$2000&lt;&gt;"9 - Perdu")*(Potentials!$E$2:$E$2000&lt;&gt;"10 - Gele")),
SUMPRODUCT((Potentials!$F$2:$F$2000)*(Potentials!$A$2:$A$2000=BA951)*(Potentials!$E$2:$E$2000&lt;&gt;"8 - Gagne")*(Potentials!$E$2:$E$2000&lt;&gt;"9 - Perdu")*(Potentials!$E$2:$E$2000&lt;&gt;"10 - Gele")*(Potentials!$O$2:$O$2000=$A$2))
+SUMPRODUCT((Potentials!$F$2:$F$2000=0)*(Potentials!$A$2:$A$2000=BA951)*(Potentials!$D$2:$D$2000)*(Potentials!$E$2:$E$2000&lt;&gt;"8 - Gagne")*(Potentials!$E$2:$E$2000&lt;&gt;"9 - Perdu")*(Potentials!$E$2:$E$2000&lt;&gt;"10 - Gele")*(Potentials!$O$2:$O$2000=$A$2)))</f>
      </c>
    </row>
    <row r="952" spans="1:113">
      <c r="R952" t="str">
        <f>Potentials!A950</f>
      </c>
      <c r="S952" s="1" t="str">
        <f>Potentials!M950</f>
      </c>
      <c r="T952" s="47" t="str">
        <f>IF(INDEX(Potentials!$A$1:$O$1000,MATCH(R952,Potentials!$A$1:$A$1000,0),MATCH("Origine setup",Potentials!$A$1:$O$1,0))&lt;&gt;"",0,
IF($A$2="Tous",
IF(AND($R$2=0,$S$2=0,DATE(YEAR(S952),MONTH(S952),DAY(S952))&gt;=$O$6,(DATE(YEAR(S952),MONTH(S952),DAY(S952))&lt;=$O$3),LEFT(R952,3)="PRA"),1,
IF(AND($R$2&lt;&gt;0,$S$2&lt;&gt;0,DATE(YEAR(S952),MONTH(S952),DAY(S952))&gt;=$R$2,(DATE(YEAR(S952),MONTH(S952),DAY(S952))&lt;=$S$2),LEFT(R952,3)="PRA"),1,0)),
IF(AND($R$2=0,$S$2=0,DATE(YEAR(S952),MONTH(S952),DAY(S952))&gt;=$O$6,(DATE(YEAR(S952),MONTH(S952),DAY(S952))&lt;=$O$3),INDEX(Potentials!$A$1:$O$1000,MATCH(R952,Potentials!$A$1:$A$1000,0),MATCH("Groupe",Potentials!$A$1:$O$1,0))=$A$2,LEFT(R952,3)="PRA"),1,
IF(AND($R$2&lt;&gt;0,$S$2&lt;&gt;0,DATE(YEAR(S952),MONTH(S952),DAY(S952))&gt;=$R$2,(DATE(YEAR(S952),MONTH(S952),DAY(S952))&lt;=$S$2),INDEX(Potentials!$A$1:$O$1000,MATCH(R952,Potentials!$A$1:$A$1000,0),MATCH("Groupe",Potentials!$A$1:$O$1,0))=$A$2,LEFT(R952,3)="PRA"),1,0))))</f>
      </c>
      <c r="U952" s="47" t="str">
        <f>IF(T952&lt;&gt;0,SUM($T$4:T952),0)</f>
      </c>
      <c r="V952" s="1"/>
      <c r="W952" s="17"/>
      <c r="Y952" t="str">
        <f>Projects!A950</f>
      </c>
      <c r="Z952" s="1" t="str">
        <f>Projects!I950</f>
      </c>
      <c r="AA952" s="47" t="str">
        <f>IF($A$2="Tous",
IF(AND($Y$2=0,$Z$2=0,DATE(YEAR(Z952),MONTH(Z952),DAY(Z952))&gt;=$O$6,(DATE(YEAR(Z952),MONTH(Z952),DAY(Z952))&lt;=$O$3)),1,
IF(AND($Y$2&lt;&gt;0,$Z$2&lt;&gt;0,DATE(YEAR(Z952),MONTH(Z952),DAY(Z952))&gt;=$Y$2,(DATE(YEAR(Z952),MONTH(Z952),DAY(Z952))&lt;=$Z$2)),1,0)),
IF(AND($Y$2=0,$Z$2=0,DATE(YEAR(Z952),MONTH(Z952),DAY(Z952))&gt;=$O$6,(DATE(YEAR(Z952),MONTH(Z952),DAY(Z952))&lt;=$O$3),INDEX(Projects!$A$1:$O$1000,MATCH(Y952,Projects!$A$1:$A$1000,0),MATCH("Groupe",Projects!$A$1:$O$1,0))=$A$2),1,
IF(AND($Y$2&lt;&gt;0,$Z$2&lt;&gt;0,DATE(YEAR(Z952),MONTH(Z952),DAY(Z952))&gt;=$Y$2,(DATE(YEAR(Z952),MONTH(Z952),DAY(Z952))&lt;=$Z$2),INDEX(Projects!$A$1:$O$1000,MATCH(Y952,Projects!$A$1:$A$1000,0),MATCH("Groupe",Projects!$A$1:$O$1,0))=$A$2),1,0)))</f>
      </c>
      <c r="AB952" s="47" t="str">
        <f>IF(AA952&lt;&gt;0,SUM($AA$4:AA952),0)</f>
      </c>
      <c r="AC952" s="1"/>
      <c r="AD952" s="17"/>
      <c r="AF952" t="str">
        <f>Projects!A950</f>
      </c>
      <c r="AG952" s="1" t="str">
        <f>Projects!D950</f>
      </c>
      <c r="AH952" s="47" t="str">
        <f>IF($A$2="Tous",
IF(AND($AF$2=0,$AG$2=0,DATE(YEAR(AG952),MONTH(AG952),DAY(AG952))&gt;=$O$6,(DATE(YEAR(AG952),MONTH(AG952),DAY(AG952))&lt;=$O$3)),1,
IF(AND($AF$2&lt;&gt;0,$AG$2&lt;&gt;0,DATE(YEAR(AG952),MONTH(AG952),DAY(AG952))&gt;=$AF$2,(DATE(YEAR(AG952),MONTH(AG952),DAY(AG952))&lt;=$AG$2)),1,0)),
IF(AND($AF$2=0,$AG$2=0,DATE(YEAR(AG952),MONTH(AG952),DAY(AG952))&gt;=$O$6,(DATE(YEAR(AG952),MONTH(AG952),DAY(AG952))&lt;=$O$3),INDEX(Projects!$A$1:$O$1000,MATCH(AF952,Projects!$A$1:$A$1000,0),MATCH("Groupe",Projects!$A$1:$O$1,0))=$A$2),1,
IF(AND($AF$2&lt;&gt;0,$AG$2&lt;&gt;0,DATE(YEAR(AG952),MONTH(AG952),DAY(AG952))&gt;=$AF$2,(DATE(YEAR(AG952),MONTH(AG952),DAY(AG952))&lt;=$AG$2),INDEX(Projects!$A$1:$O$1000,MATCH(AF952,Projects!$A$1:$A$1000,0),MATCH("Groupe",Projects!$A$1:$O$1,0))=$A$2),1,0)))</f>
      </c>
      <c r="AI952" s="47" t="str">
        <f>IF(AH952&lt;&gt;0,SUM($AH$4:AH952),0)</f>
      </c>
      <c r="AJ952" s="1"/>
      <c r="AK952" s="17"/>
      <c r="AM952" t="str">
        <f>Potentials!A950</f>
      </c>
      <c r="AN952" s="1" t="str">
        <f>Potentials!L950</f>
      </c>
      <c r="AO952" s="47" t="str">
        <f>IF(INDEX(Potentials!$A$1:$O$1000,MATCH(R952,Potentials!$A$1:$A$1000,0),MATCH("Origine setup",Potentials!$A$1:$O$1,0))&lt;&gt;"",0,
IF($A$2="Tous",
IF(AND($AM$2=0,$AN$2=0,DATE(YEAR(AN952),MONTH(AN952),DAY(AN952))&gt;=$O$6,(DATE(YEAR(AN952),MONTH(AN952),DAY(AN952))&lt;=$O$3),INDEX(Potentials!$A$1:$O$10000,MATCH(AM952,Potentials!$A$1:$A$1000,0),MATCH("Statut",Potentials!$A$1:$O$1,0))="9 -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IF(AND($AM$2&lt;&gt;0,$AN$2&lt;&gt;0,DATE(YEAR(AN952),MONTH(AN952),DAY(AN952))&gt;=$AM$2,(DATE(YEAR(AN952),MONTH(AN952),DAY(AN952))&lt;=$AN$2),INDEX(Potentials!$A$1:$O$10000,MATCH(AM952,Potentials!$A$1:$A$1000,0),MATCH("Statut",Potentials!$A$1:$O$1,0))="9 - Perdu"),1,0)),
IF(AND($AM$2=0,$AN$2=0,DATE(YEAR(AN952),MONTH(AN952),DAY(AN952))&gt;=$O$6,(DATE(YEAR(AN952),MONTH(AN952),DAY(AN952))&lt;=$O$3),INDEX(Potentials!$A$1:$O$1000,MATCH(AM952,Potentials!$A$1:$A$1000,0),MATCH("Groupe",Potentials!$A$1:$O$1,0))=$A$2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,MATCH(AM952,Potentials!$A$1:$A$1000,0),MATCH("Groupe",Potentials!$A$1:$O$1,0))=$A$2,INDEX(Potentials!$A$1:$O$10000,MATCH(AM952,Potentials!$A$1:$A$1000,0),MATCH("Statut",Potentials!$A$1:$O$1,0))="9 - Perdu"),1,0))))</f>
      </c>
      <c r="AP952" s="47" t="str">
        <f>IF(AO952&lt;&gt;0,SUM($AO$4:AO952),0)</f>
      </c>
      <c r="AQ952" s="1"/>
      <c r="AR952" s="17"/>
      <c r="AT952" t="str">
        <f>IF(COUNTIF($AT$4:AT951,Potentials!B950)&gt;0,"",Potentials!B950)</f>
      </c>
      <c r="AU952" s="2" t="str">
        <f t="array" ref="AU952" aca="1" ca="1">IF($A$2="Tous",SUMPRODUCT((Potentials!$F$2:$F$2000)*(Potentials!$B$2:$B$2000=AT952)*(Potentials!$E$2:$E$2000&lt;&gt;"8 - Gagne")*(Potentials!$E$2:$E$2000&lt;&gt;"9 - Perdu")*(Potentials!$E$2:$E$2000&lt;&gt;"10 - Gele"))
+SUMPRODUCT((Potentials!$F$2:$F$2000=0)*(Potentials!$B$2:$B$2000=AT952)*(Potentials!$D$2:$D$2000)*(Potentials!$E$2:$E$2000&lt;&gt;"8 - Gagne")*(Potentials!$E$2:$E$2000&lt;&gt;"9 - Perdu")*(Potentials!$E$2:$E$2000&lt;&gt;"10 - Gele")),
SUMPRODUCT((Potentials!$F$2:$F$2000)*(Potentials!$B$2:$B$2000=AT952)*(Potentials!$E$2:$E$2000&lt;&gt;"8 - Gagne")*(Potentials!$E$2:$E$2000&lt;&gt;"9 - Perdu")*(Potentials!$E$2:$E$2000&lt;&gt;"10 - Gele")*(Potentials!$O$2:$O$2000=$A$2))
+SUMPRODUCT((Potentials!$F$2:$F$2000=0)*(Potentials!$B$2:$B$2000=AT952)*(Potentials!$D$2:$D$2000)*(Potentials!$E$2:$E$2000&lt;&gt;"8 - Gagne")*(Potentials!$E$2:$E$2000&lt;&gt;"9 - Perdu")*(Potentials!$E$2:$E$2000&lt;&gt;"10 - Gele")*(Potentials!$O$2:$O$2000=$A$2)))</f>
      </c>
      <c r="BA952" t="str">
        <f>Potentials!A950</f>
      </c>
      <c r="BB952" s="2" t="str">
        <f t="array" ref="BB952" aca="1" ca="1">IF($A$2="Tous",SUMPRODUCT((Potentials!$F$2:$F$2000)*(Potentials!$A$2:$A$2000=BA952)*(Potentials!$E$2:$E$2000&lt;&gt;"8 - Gagne")*(Potentials!$E$2:$E$2000&lt;&gt;"9 - Perdu")*(Potentials!$E$2:$E$2000&lt;&gt;"10 - Gele"))
+SUMPRODUCT((Potentials!$F$2:$F$2000=0)*(Potentials!$A$2:$A$2000=BA952)*(Potentials!$D$2:$D$2000)*(Potentials!$E$2:$E$2000&lt;&gt;"8 - Gagne")*(Potentials!$E$2:$E$2000&lt;&gt;"9 - Perdu")*(Potentials!$E$2:$E$2000&lt;&gt;"10 - Gele")),
SUMPRODUCT((Potentials!$F$2:$F$2000)*(Potentials!$A$2:$A$2000=BA952)*(Potentials!$E$2:$E$2000&lt;&gt;"8 - Gagne")*(Potentials!$E$2:$E$2000&lt;&gt;"9 - Perdu")*(Potentials!$E$2:$E$2000&lt;&gt;"10 - Gele")*(Potentials!$O$2:$O$2000=$A$2))
+SUMPRODUCT((Potentials!$F$2:$F$2000=0)*(Potentials!$A$2:$A$2000=BA952)*(Potentials!$D$2:$D$2000)*(Potentials!$E$2:$E$2000&lt;&gt;"8 - Gagne")*(Potentials!$E$2:$E$2000&lt;&gt;"9 - Perdu")*(Potentials!$E$2:$E$2000&lt;&gt;"10 - Gele")*(Potentials!$O$2:$O$2000=$A$2)))</f>
      </c>
    </row>
    <row r="953" spans="1:113">
      <c r="R953" t="str">
        <f>Potentials!A951</f>
      </c>
      <c r="S953" s="1" t="str">
        <f>Potentials!M951</f>
      </c>
      <c r="T953" s="47" t="str">
        <f>IF(INDEX(Potentials!$A$1:$O$1000,MATCH(R953,Potentials!$A$1:$A$1000,0),MATCH("Origine setup",Potentials!$A$1:$O$1,0))&lt;&gt;"",0,
IF($A$2="Tous",
IF(AND($R$2=0,$S$2=0,DATE(YEAR(S953),MONTH(S953),DAY(S953))&gt;=$O$6,(DATE(YEAR(S953),MONTH(S953),DAY(S953))&lt;=$O$3),LEFT(R953,3)="PRA"),1,
IF(AND($R$2&lt;&gt;0,$S$2&lt;&gt;0,DATE(YEAR(S953),MONTH(S953),DAY(S953))&gt;=$R$2,(DATE(YEAR(S953),MONTH(S953),DAY(S953))&lt;=$S$2),LEFT(R953,3)="PRA"),1,0)),
IF(AND($R$2=0,$S$2=0,DATE(YEAR(S953),MONTH(S953),DAY(S953))&gt;=$O$6,(DATE(YEAR(S953),MONTH(S953),DAY(S953))&lt;=$O$3),INDEX(Potentials!$A$1:$O$1000,MATCH(R953,Potentials!$A$1:$A$1000,0),MATCH("Groupe",Potentials!$A$1:$O$1,0))=$A$2,LEFT(R953,3)="PRA"),1,
IF(AND($R$2&lt;&gt;0,$S$2&lt;&gt;0,DATE(YEAR(S953),MONTH(S953),DAY(S953))&gt;=$R$2,(DATE(YEAR(S953),MONTH(S953),DAY(S953))&lt;=$S$2),INDEX(Potentials!$A$1:$O$1000,MATCH(R953,Potentials!$A$1:$A$1000,0),MATCH("Groupe",Potentials!$A$1:$O$1,0))=$A$2,LEFT(R953,3)="PRA"),1,0))))</f>
      </c>
      <c r="U953" s="47" t="str">
        <f>IF(T953&lt;&gt;0,SUM($T$4:T953),0)</f>
      </c>
      <c r="V953" s="1"/>
      <c r="W953" s="17"/>
      <c r="Y953" t="str">
        <f>Projects!A951</f>
      </c>
      <c r="Z953" s="1" t="str">
        <f>Projects!I951</f>
      </c>
      <c r="AA953" s="47" t="str">
        <f>IF($A$2="Tous",
IF(AND($Y$2=0,$Z$2=0,DATE(YEAR(Z953),MONTH(Z953),DAY(Z953))&gt;=$O$6,(DATE(YEAR(Z953),MONTH(Z953),DAY(Z953))&lt;=$O$3)),1,
IF(AND($Y$2&lt;&gt;0,$Z$2&lt;&gt;0,DATE(YEAR(Z953),MONTH(Z953),DAY(Z953))&gt;=$Y$2,(DATE(YEAR(Z953),MONTH(Z953),DAY(Z953))&lt;=$Z$2)),1,0)),
IF(AND($Y$2=0,$Z$2=0,DATE(YEAR(Z953),MONTH(Z953),DAY(Z953))&gt;=$O$6,(DATE(YEAR(Z953),MONTH(Z953),DAY(Z953))&lt;=$O$3),INDEX(Projects!$A$1:$O$1000,MATCH(Y953,Projects!$A$1:$A$1000,0),MATCH("Groupe",Projects!$A$1:$O$1,0))=$A$2),1,
IF(AND($Y$2&lt;&gt;0,$Z$2&lt;&gt;0,DATE(YEAR(Z953),MONTH(Z953),DAY(Z953))&gt;=$Y$2,(DATE(YEAR(Z953),MONTH(Z953),DAY(Z953))&lt;=$Z$2),INDEX(Projects!$A$1:$O$1000,MATCH(Y953,Projects!$A$1:$A$1000,0),MATCH("Groupe",Projects!$A$1:$O$1,0))=$A$2),1,0)))</f>
      </c>
      <c r="AB953" s="47" t="str">
        <f>IF(AA953&lt;&gt;0,SUM($AA$4:AA953),0)</f>
      </c>
      <c r="AC953" s="1"/>
      <c r="AD953" s="17"/>
      <c r="AF953" t="str">
        <f>Projects!A951</f>
      </c>
      <c r="AG953" s="1" t="str">
        <f>Projects!D951</f>
      </c>
      <c r="AH953" s="47" t="str">
        <f>IF($A$2="Tous",
IF(AND($AF$2=0,$AG$2=0,DATE(YEAR(AG953),MONTH(AG953),DAY(AG953))&gt;=$O$6,(DATE(YEAR(AG953),MONTH(AG953),DAY(AG953))&lt;=$O$3)),1,
IF(AND($AF$2&lt;&gt;0,$AG$2&lt;&gt;0,DATE(YEAR(AG953),MONTH(AG953),DAY(AG953))&gt;=$AF$2,(DATE(YEAR(AG953),MONTH(AG953),DAY(AG953))&lt;=$AG$2)),1,0)),
IF(AND($AF$2=0,$AG$2=0,DATE(YEAR(AG953),MONTH(AG953),DAY(AG953))&gt;=$O$6,(DATE(YEAR(AG953),MONTH(AG953),DAY(AG953))&lt;=$O$3),INDEX(Projects!$A$1:$O$1000,MATCH(AF953,Projects!$A$1:$A$1000,0),MATCH("Groupe",Projects!$A$1:$O$1,0))=$A$2),1,
IF(AND($AF$2&lt;&gt;0,$AG$2&lt;&gt;0,DATE(YEAR(AG953),MONTH(AG953),DAY(AG953))&gt;=$AF$2,(DATE(YEAR(AG953),MONTH(AG953),DAY(AG953))&lt;=$AG$2),INDEX(Projects!$A$1:$O$1000,MATCH(AF953,Projects!$A$1:$A$1000,0),MATCH("Groupe",Projects!$A$1:$O$1,0))=$A$2),1,0)))</f>
      </c>
      <c r="AI953" s="47" t="str">
        <f>IF(AH953&lt;&gt;0,SUM($AH$4:AH953),0)</f>
      </c>
      <c r="AJ953" s="1"/>
      <c r="AK953" s="17"/>
      <c r="AM953" t="str">
        <f>Potentials!A951</f>
      </c>
      <c r="AN953" s="1" t="str">
        <f>Potentials!L951</f>
      </c>
      <c r="AO953" s="47" t="str">
        <f>IF(INDEX(Potentials!$A$1:$O$1000,MATCH(R953,Potentials!$A$1:$A$1000,0),MATCH("Origine setup",Potentials!$A$1:$O$1,0))&lt;&gt;"",0,
IF($A$2="Tous",
IF(AND($AM$2=0,$AN$2=0,DATE(YEAR(AN953),MONTH(AN953),DAY(AN953))&gt;=$O$6,(DATE(YEAR(AN953),MONTH(AN953),DAY(AN953))&lt;=$O$3),INDEX(Potentials!$A$1:$O$10000,MATCH(AM953,Potentials!$A$1:$A$1000,0),MATCH("Statut",Potentials!$A$1:$O$1,0))="9 -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IF(AND($AM$2&lt;&gt;0,$AN$2&lt;&gt;0,DATE(YEAR(AN953),MONTH(AN953),DAY(AN953))&gt;=$AM$2,(DATE(YEAR(AN953),MONTH(AN953),DAY(AN953))&lt;=$AN$2),INDEX(Potentials!$A$1:$O$10000,MATCH(AM953,Potentials!$A$1:$A$1000,0),MATCH("Statut",Potentials!$A$1:$O$1,0))="9 - Perdu"),1,0)),
IF(AND($AM$2=0,$AN$2=0,DATE(YEAR(AN953),MONTH(AN953),DAY(AN953))&gt;=$O$6,(DATE(YEAR(AN953),MONTH(AN953),DAY(AN953))&lt;=$O$3),INDEX(Potentials!$A$1:$O$1000,MATCH(AM953,Potentials!$A$1:$A$1000,0),MATCH("Groupe",Potentials!$A$1:$O$1,0))=$A$2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,MATCH(AM953,Potentials!$A$1:$A$1000,0),MATCH("Groupe",Potentials!$A$1:$O$1,0))=$A$2,INDEX(Potentials!$A$1:$O$10000,MATCH(AM953,Potentials!$A$1:$A$1000,0),MATCH("Statut",Potentials!$A$1:$O$1,0))="9 - Perdu"),1,0))))</f>
      </c>
      <c r="AP953" s="47" t="str">
        <f>IF(AO953&lt;&gt;0,SUM($AO$4:AO953),0)</f>
      </c>
      <c r="AQ953" s="1"/>
      <c r="AR953" s="17"/>
      <c r="AT953" t="str">
        <f>IF(COUNTIF($AT$4:AT952,Potentials!B951)&gt;0,"",Potentials!B951)</f>
      </c>
      <c r="AU953" s="2" t="str">
        <f t="array" ref="AU953" aca="1" ca="1">IF($A$2="Tous",SUMPRODUCT((Potentials!$F$2:$F$2000)*(Potentials!$B$2:$B$2000=AT953)*(Potentials!$E$2:$E$2000&lt;&gt;"8 - Gagne")*(Potentials!$E$2:$E$2000&lt;&gt;"9 - Perdu")*(Potentials!$E$2:$E$2000&lt;&gt;"10 - Gele"))
+SUMPRODUCT((Potentials!$F$2:$F$2000=0)*(Potentials!$B$2:$B$2000=AT953)*(Potentials!$D$2:$D$2000)*(Potentials!$E$2:$E$2000&lt;&gt;"8 - Gagne")*(Potentials!$E$2:$E$2000&lt;&gt;"9 - Perdu")*(Potentials!$E$2:$E$2000&lt;&gt;"10 - Gele")),
SUMPRODUCT((Potentials!$F$2:$F$2000)*(Potentials!$B$2:$B$2000=AT953)*(Potentials!$E$2:$E$2000&lt;&gt;"8 - Gagne")*(Potentials!$E$2:$E$2000&lt;&gt;"9 - Perdu")*(Potentials!$E$2:$E$2000&lt;&gt;"10 - Gele")*(Potentials!$O$2:$O$2000=$A$2))
+SUMPRODUCT((Potentials!$F$2:$F$2000=0)*(Potentials!$B$2:$B$2000=AT953)*(Potentials!$D$2:$D$2000)*(Potentials!$E$2:$E$2000&lt;&gt;"8 - Gagne")*(Potentials!$E$2:$E$2000&lt;&gt;"9 - Perdu")*(Potentials!$E$2:$E$2000&lt;&gt;"10 - Gele")*(Potentials!$O$2:$O$2000=$A$2)))</f>
      </c>
      <c r="BA953" t="str">
        <f>Potentials!A951</f>
      </c>
      <c r="BB953" s="2" t="str">
        <f t="array" ref="BB953" aca="1" ca="1">IF($A$2="Tous",SUMPRODUCT((Potentials!$F$2:$F$2000)*(Potentials!$A$2:$A$2000=BA953)*(Potentials!$E$2:$E$2000&lt;&gt;"8 - Gagne")*(Potentials!$E$2:$E$2000&lt;&gt;"9 - Perdu")*(Potentials!$E$2:$E$2000&lt;&gt;"10 - Gele"))
+SUMPRODUCT((Potentials!$F$2:$F$2000=0)*(Potentials!$A$2:$A$2000=BA953)*(Potentials!$D$2:$D$2000)*(Potentials!$E$2:$E$2000&lt;&gt;"8 - Gagne")*(Potentials!$E$2:$E$2000&lt;&gt;"9 - Perdu")*(Potentials!$E$2:$E$2000&lt;&gt;"10 - Gele")),
SUMPRODUCT((Potentials!$F$2:$F$2000)*(Potentials!$A$2:$A$2000=BA953)*(Potentials!$E$2:$E$2000&lt;&gt;"8 - Gagne")*(Potentials!$E$2:$E$2000&lt;&gt;"9 - Perdu")*(Potentials!$E$2:$E$2000&lt;&gt;"10 - Gele")*(Potentials!$O$2:$O$2000=$A$2))
+SUMPRODUCT((Potentials!$F$2:$F$2000=0)*(Potentials!$A$2:$A$2000=BA953)*(Potentials!$D$2:$D$2000)*(Potentials!$E$2:$E$2000&lt;&gt;"8 - Gagne")*(Potentials!$E$2:$E$2000&lt;&gt;"9 - Perdu")*(Potentials!$E$2:$E$2000&lt;&gt;"10 - Gele")*(Potentials!$O$2:$O$2000=$A$2)))</f>
      </c>
    </row>
    <row r="954" spans="1:113">
      <c r="R954" t="str">
        <f>Potentials!A952</f>
      </c>
      <c r="S954" s="1" t="str">
        <f>Potentials!M952</f>
      </c>
      <c r="T954" s="47" t="str">
        <f>IF(INDEX(Potentials!$A$1:$O$1000,MATCH(R954,Potentials!$A$1:$A$1000,0),MATCH("Origine setup",Potentials!$A$1:$O$1,0))&lt;&gt;"",0,
IF($A$2="Tous",
IF(AND($R$2=0,$S$2=0,DATE(YEAR(S954),MONTH(S954),DAY(S954))&gt;=$O$6,(DATE(YEAR(S954),MONTH(S954),DAY(S954))&lt;=$O$3),LEFT(R954,3)="PRA"),1,
IF(AND($R$2&lt;&gt;0,$S$2&lt;&gt;0,DATE(YEAR(S954),MONTH(S954),DAY(S954))&gt;=$R$2,(DATE(YEAR(S954),MONTH(S954),DAY(S954))&lt;=$S$2),LEFT(R954,3)="PRA"),1,0)),
IF(AND($R$2=0,$S$2=0,DATE(YEAR(S954),MONTH(S954),DAY(S954))&gt;=$O$6,(DATE(YEAR(S954),MONTH(S954),DAY(S954))&lt;=$O$3),INDEX(Potentials!$A$1:$O$1000,MATCH(R954,Potentials!$A$1:$A$1000,0),MATCH("Groupe",Potentials!$A$1:$O$1,0))=$A$2,LEFT(R954,3)="PRA"),1,
IF(AND($R$2&lt;&gt;0,$S$2&lt;&gt;0,DATE(YEAR(S954),MONTH(S954),DAY(S954))&gt;=$R$2,(DATE(YEAR(S954),MONTH(S954),DAY(S954))&lt;=$S$2),INDEX(Potentials!$A$1:$O$1000,MATCH(R954,Potentials!$A$1:$A$1000,0),MATCH("Groupe",Potentials!$A$1:$O$1,0))=$A$2,LEFT(R954,3)="PRA"),1,0))))</f>
      </c>
      <c r="U954" s="47" t="str">
        <f>IF(T954&lt;&gt;0,SUM($T$4:T954),0)</f>
      </c>
      <c r="V954" s="1"/>
      <c r="W954" s="17"/>
      <c r="Y954" t="str">
        <f>Projects!A952</f>
      </c>
      <c r="Z954" s="1" t="str">
        <f>Projects!I952</f>
      </c>
      <c r="AA954" s="47" t="str">
        <f>IF($A$2="Tous",
IF(AND($Y$2=0,$Z$2=0,DATE(YEAR(Z954),MONTH(Z954),DAY(Z954))&gt;=$O$6,(DATE(YEAR(Z954),MONTH(Z954),DAY(Z954))&lt;=$O$3)),1,
IF(AND($Y$2&lt;&gt;0,$Z$2&lt;&gt;0,DATE(YEAR(Z954),MONTH(Z954),DAY(Z954))&gt;=$Y$2,(DATE(YEAR(Z954),MONTH(Z954),DAY(Z954))&lt;=$Z$2)),1,0)),
IF(AND($Y$2=0,$Z$2=0,DATE(YEAR(Z954),MONTH(Z954),DAY(Z954))&gt;=$O$6,(DATE(YEAR(Z954),MONTH(Z954),DAY(Z954))&lt;=$O$3),INDEX(Projects!$A$1:$O$1000,MATCH(Y954,Projects!$A$1:$A$1000,0),MATCH("Groupe",Projects!$A$1:$O$1,0))=$A$2),1,
IF(AND($Y$2&lt;&gt;0,$Z$2&lt;&gt;0,DATE(YEAR(Z954),MONTH(Z954),DAY(Z954))&gt;=$Y$2,(DATE(YEAR(Z954),MONTH(Z954),DAY(Z954))&lt;=$Z$2),INDEX(Projects!$A$1:$O$1000,MATCH(Y954,Projects!$A$1:$A$1000,0),MATCH("Groupe",Projects!$A$1:$O$1,0))=$A$2),1,0)))</f>
      </c>
      <c r="AB954" s="47" t="str">
        <f>IF(AA954&lt;&gt;0,SUM($AA$4:AA954),0)</f>
      </c>
      <c r="AC954" s="1"/>
      <c r="AD954" s="17"/>
      <c r="AF954" t="str">
        <f>Projects!A952</f>
      </c>
      <c r="AG954" s="1" t="str">
        <f>Projects!D952</f>
      </c>
      <c r="AH954" s="47" t="str">
        <f>IF($A$2="Tous",
IF(AND($AF$2=0,$AG$2=0,DATE(YEAR(AG954),MONTH(AG954),DAY(AG954))&gt;=$O$6,(DATE(YEAR(AG954),MONTH(AG954),DAY(AG954))&lt;=$O$3)),1,
IF(AND($AF$2&lt;&gt;0,$AG$2&lt;&gt;0,DATE(YEAR(AG954),MONTH(AG954),DAY(AG954))&gt;=$AF$2,(DATE(YEAR(AG954),MONTH(AG954),DAY(AG954))&lt;=$AG$2)),1,0)),
IF(AND($AF$2=0,$AG$2=0,DATE(YEAR(AG954),MONTH(AG954),DAY(AG954))&gt;=$O$6,(DATE(YEAR(AG954),MONTH(AG954),DAY(AG954))&lt;=$O$3),INDEX(Projects!$A$1:$O$1000,MATCH(AF954,Projects!$A$1:$A$1000,0),MATCH("Groupe",Projects!$A$1:$O$1,0))=$A$2),1,
IF(AND($AF$2&lt;&gt;0,$AG$2&lt;&gt;0,DATE(YEAR(AG954),MONTH(AG954),DAY(AG954))&gt;=$AF$2,(DATE(YEAR(AG954),MONTH(AG954),DAY(AG954))&lt;=$AG$2),INDEX(Projects!$A$1:$O$1000,MATCH(AF954,Projects!$A$1:$A$1000,0),MATCH("Groupe",Projects!$A$1:$O$1,0))=$A$2),1,0)))</f>
      </c>
      <c r="AI954" s="47" t="str">
        <f>IF(AH954&lt;&gt;0,SUM($AH$4:AH954),0)</f>
      </c>
      <c r="AJ954" s="1"/>
      <c r="AK954" s="17"/>
      <c r="AM954" t="str">
        <f>Potentials!A952</f>
      </c>
      <c r="AN954" s="1" t="str">
        <f>Potentials!L952</f>
      </c>
      <c r="AO954" s="47" t="str">
        <f>IF(INDEX(Potentials!$A$1:$O$1000,MATCH(R954,Potentials!$A$1:$A$1000,0),MATCH("Origine setup",Potentials!$A$1:$O$1,0))&lt;&gt;"",0,
IF($A$2="Tous",
IF(AND($AM$2=0,$AN$2=0,DATE(YEAR(AN954),MONTH(AN954),DAY(AN954))&gt;=$O$6,(DATE(YEAR(AN954),MONTH(AN954),DAY(AN954))&lt;=$O$3),INDEX(Potentials!$A$1:$O$10000,MATCH(AM954,Potentials!$A$1:$A$1000,0),MATCH("Statut",Potentials!$A$1:$O$1,0))="9 -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IF(AND($AM$2&lt;&gt;0,$AN$2&lt;&gt;0,DATE(YEAR(AN954),MONTH(AN954),DAY(AN954))&gt;=$AM$2,(DATE(YEAR(AN954),MONTH(AN954),DAY(AN954))&lt;=$AN$2),INDEX(Potentials!$A$1:$O$10000,MATCH(AM954,Potentials!$A$1:$A$1000,0),MATCH("Statut",Potentials!$A$1:$O$1,0))="9 - Perdu"),1,0)),
IF(AND($AM$2=0,$AN$2=0,DATE(YEAR(AN954),MONTH(AN954),DAY(AN954))&gt;=$O$6,(DATE(YEAR(AN954),MONTH(AN954),DAY(AN954))&lt;=$O$3),INDEX(Potentials!$A$1:$O$1000,MATCH(AM954,Potentials!$A$1:$A$1000,0),MATCH("Groupe",Potentials!$A$1:$O$1,0))=$A$2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,MATCH(AM954,Potentials!$A$1:$A$1000,0),MATCH("Groupe",Potentials!$A$1:$O$1,0))=$A$2,INDEX(Potentials!$A$1:$O$10000,MATCH(AM954,Potentials!$A$1:$A$1000,0),MATCH("Statut",Potentials!$A$1:$O$1,0))="9 - Perdu"),1,0))))</f>
      </c>
      <c r="AP954" s="47" t="str">
        <f>IF(AO954&lt;&gt;0,SUM($AO$4:AO954),0)</f>
      </c>
      <c r="AQ954" s="1"/>
      <c r="AR954" s="17"/>
      <c r="AT954" t="str">
        <f>IF(COUNTIF($AT$4:AT953,Potentials!B952)&gt;0,"",Potentials!B952)</f>
      </c>
      <c r="AU954" s="2" t="str">
        <f t="array" ref="AU954" aca="1" ca="1">IF($A$2="Tous",SUMPRODUCT((Potentials!$F$2:$F$2000)*(Potentials!$B$2:$B$2000=AT954)*(Potentials!$E$2:$E$2000&lt;&gt;"8 - Gagne")*(Potentials!$E$2:$E$2000&lt;&gt;"9 - Perdu")*(Potentials!$E$2:$E$2000&lt;&gt;"10 - Gele"))
+SUMPRODUCT((Potentials!$F$2:$F$2000=0)*(Potentials!$B$2:$B$2000=AT954)*(Potentials!$D$2:$D$2000)*(Potentials!$E$2:$E$2000&lt;&gt;"8 - Gagne")*(Potentials!$E$2:$E$2000&lt;&gt;"9 - Perdu")*(Potentials!$E$2:$E$2000&lt;&gt;"10 - Gele")),
SUMPRODUCT((Potentials!$F$2:$F$2000)*(Potentials!$B$2:$B$2000=AT954)*(Potentials!$E$2:$E$2000&lt;&gt;"8 - Gagne")*(Potentials!$E$2:$E$2000&lt;&gt;"9 - Perdu")*(Potentials!$E$2:$E$2000&lt;&gt;"10 - Gele")*(Potentials!$O$2:$O$2000=$A$2))
+SUMPRODUCT((Potentials!$F$2:$F$2000=0)*(Potentials!$B$2:$B$2000=AT954)*(Potentials!$D$2:$D$2000)*(Potentials!$E$2:$E$2000&lt;&gt;"8 - Gagne")*(Potentials!$E$2:$E$2000&lt;&gt;"9 - Perdu")*(Potentials!$E$2:$E$2000&lt;&gt;"10 - Gele")*(Potentials!$O$2:$O$2000=$A$2)))</f>
      </c>
      <c r="BA954" t="str">
        <f>Potentials!A952</f>
      </c>
      <c r="BB954" s="2" t="str">
        <f t="array" ref="BB954" aca="1" ca="1">IF($A$2="Tous",SUMPRODUCT((Potentials!$F$2:$F$2000)*(Potentials!$A$2:$A$2000=BA954)*(Potentials!$E$2:$E$2000&lt;&gt;"8 - Gagne")*(Potentials!$E$2:$E$2000&lt;&gt;"9 - Perdu")*(Potentials!$E$2:$E$2000&lt;&gt;"10 - Gele"))
+SUMPRODUCT((Potentials!$F$2:$F$2000=0)*(Potentials!$A$2:$A$2000=BA954)*(Potentials!$D$2:$D$2000)*(Potentials!$E$2:$E$2000&lt;&gt;"8 - Gagne")*(Potentials!$E$2:$E$2000&lt;&gt;"9 - Perdu")*(Potentials!$E$2:$E$2000&lt;&gt;"10 - Gele")),
SUMPRODUCT((Potentials!$F$2:$F$2000)*(Potentials!$A$2:$A$2000=BA954)*(Potentials!$E$2:$E$2000&lt;&gt;"8 - Gagne")*(Potentials!$E$2:$E$2000&lt;&gt;"9 - Perdu")*(Potentials!$E$2:$E$2000&lt;&gt;"10 - Gele")*(Potentials!$O$2:$O$2000=$A$2))
+SUMPRODUCT((Potentials!$F$2:$F$2000=0)*(Potentials!$A$2:$A$2000=BA954)*(Potentials!$D$2:$D$2000)*(Potentials!$E$2:$E$2000&lt;&gt;"8 - Gagne")*(Potentials!$E$2:$E$2000&lt;&gt;"9 - Perdu")*(Potentials!$E$2:$E$2000&lt;&gt;"10 - Gele")*(Potentials!$O$2:$O$2000=$A$2)))</f>
      </c>
    </row>
    <row r="955" spans="1:113">
      <c r="R955" t="str">
        <f>Potentials!A953</f>
      </c>
      <c r="S955" s="1" t="str">
        <f>Potentials!M953</f>
      </c>
      <c r="T955" s="47" t="str">
        <f>IF(INDEX(Potentials!$A$1:$O$1000,MATCH(R955,Potentials!$A$1:$A$1000,0),MATCH("Origine setup",Potentials!$A$1:$O$1,0))&lt;&gt;"",0,
IF($A$2="Tous",
IF(AND($R$2=0,$S$2=0,DATE(YEAR(S955),MONTH(S955),DAY(S955))&gt;=$O$6,(DATE(YEAR(S955),MONTH(S955),DAY(S955))&lt;=$O$3),LEFT(R955,3)="PRA"),1,
IF(AND($R$2&lt;&gt;0,$S$2&lt;&gt;0,DATE(YEAR(S955),MONTH(S955),DAY(S955))&gt;=$R$2,(DATE(YEAR(S955),MONTH(S955),DAY(S955))&lt;=$S$2),LEFT(R955,3)="PRA"),1,0)),
IF(AND($R$2=0,$S$2=0,DATE(YEAR(S955),MONTH(S955),DAY(S955))&gt;=$O$6,(DATE(YEAR(S955),MONTH(S955),DAY(S955))&lt;=$O$3),INDEX(Potentials!$A$1:$O$1000,MATCH(R955,Potentials!$A$1:$A$1000,0),MATCH("Groupe",Potentials!$A$1:$O$1,0))=$A$2,LEFT(R955,3)="PRA"),1,
IF(AND($R$2&lt;&gt;0,$S$2&lt;&gt;0,DATE(YEAR(S955),MONTH(S955),DAY(S955))&gt;=$R$2,(DATE(YEAR(S955),MONTH(S955),DAY(S955))&lt;=$S$2),INDEX(Potentials!$A$1:$O$1000,MATCH(R955,Potentials!$A$1:$A$1000,0),MATCH("Groupe",Potentials!$A$1:$O$1,0))=$A$2,LEFT(R955,3)="PRA"),1,0))))</f>
      </c>
      <c r="U955" s="47" t="str">
        <f>IF(T955&lt;&gt;0,SUM($T$4:T955),0)</f>
      </c>
      <c r="V955" s="1"/>
      <c r="W955" s="17"/>
      <c r="Y955" t="str">
        <f>Projects!A953</f>
      </c>
      <c r="Z955" s="1" t="str">
        <f>Projects!I953</f>
      </c>
      <c r="AA955" s="47" t="str">
        <f>IF($A$2="Tous",
IF(AND($Y$2=0,$Z$2=0,DATE(YEAR(Z955),MONTH(Z955),DAY(Z955))&gt;=$O$6,(DATE(YEAR(Z955),MONTH(Z955),DAY(Z955))&lt;=$O$3)),1,
IF(AND($Y$2&lt;&gt;0,$Z$2&lt;&gt;0,DATE(YEAR(Z955),MONTH(Z955),DAY(Z955))&gt;=$Y$2,(DATE(YEAR(Z955),MONTH(Z955),DAY(Z955))&lt;=$Z$2)),1,0)),
IF(AND($Y$2=0,$Z$2=0,DATE(YEAR(Z955),MONTH(Z955),DAY(Z955))&gt;=$O$6,(DATE(YEAR(Z955),MONTH(Z955),DAY(Z955))&lt;=$O$3),INDEX(Projects!$A$1:$O$1000,MATCH(Y955,Projects!$A$1:$A$1000,0),MATCH("Groupe",Projects!$A$1:$O$1,0))=$A$2),1,
IF(AND($Y$2&lt;&gt;0,$Z$2&lt;&gt;0,DATE(YEAR(Z955),MONTH(Z955),DAY(Z955))&gt;=$Y$2,(DATE(YEAR(Z955),MONTH(Z955),DAY(Z955))&lt;=$Z$2),INDEX(Projects!$A$1:$O$1000,MATCH(Y955,Projects!$A$1:$A$1000,0),MATCH("Groupe",Projects!$A$1:$O$1,0))=$A$2),1,0)))</f>
      </c>
      <c r="AB955" s="47" t="str">
        <f>IF(AA955&lt;&gt;0,SUM($AA$4:AA955),0)</f>
      </c>
      <c r="AC955" s="1"/>
      <c r="AD955" s="17"/>
      <c r="AF955" t="str">
        <f>Projects!A953</f>
      </c>
      <c r="AG955" s="1" t="str">
        <f>Projects!D953</f>
      </c>
      <c r="AH955" s="47" t="str">
        <f>IF($A$2="Tous",
IF(AND($AF$2=0,$AG$2=0,DATE(YEAR(AG955),MONTH(AG955),DAY(AG955))&gt;=$O$6,(DATE(YEAR(AG955),MONTH(AG955),DAY(AG955))&lt;=$O$3)),1,
IF(AND($AF$2&lt;&gt;0,$AG$2&lt;&gt;0,DATE(YEAR(AG955),MONTH(AG955),DAY(AG955))&gt;=$AF$2,(DATE(YEAR(AG955),MONTH(AG955),DAY(AG955))&lt;=$AG$2)),1,0)),
IF(AND($AF$2=0,$AG$2=0,DATE(YEAR(AG955),MONTH(AG955),DAY(AG955))&gt;=$O$6,(DATE(YEAR(AG955),MONTH(AG955),DAY(AG955))&lt;=$O$3),INDEX(Projects!$A$1:$O$1000,MATCH(AF955,Projects!$A$1:$A$1000,0),MATCH("Groupe",Projects!$A$1:$O$1,0))=$A$2),1,
IF(AND($AF$2&lt;&gt;0,$AG$2&lt;&gt;0,DATE(YEAR(AG955),MONTH(AG955),DAY(AG955))&gt;=$AF$2,(DATE(YEAR(AG955),MONTH(AG955),DAY(AG955))&lt;=$AG$2),INDEX(Projects!$A$1:$O$1000,MATCH(AF955,Projects!$A$1:$A$1000,0),MATCH("Groupe",Projects!$A$1:$O$1,0))=$A$2),1,0)))</f>
      </c>
      <c r="AI955" s="47" t="str">
        <f>IF(AH955&lt;&gt;0,SUM($AH$4:AH955),0)</f>
      </c>
      <c r="AJ955" s="1"/>
      <c r="AK955" s="17"/>
      <c r="AM955" t="str">
        <f>Potentials!A953</f>
      </c>
      <c r="AN955" s="1" t="str">
        <f>Potentials!L953</f>
      </c>
      <c r="AO955" s="47" t="str">
        <f>IF(INDEX(Potentials!$A$1:$O$1000,MATCH(R955,Potentials!$A$1:$A$1000,0),MATCH("Origine setup",Potentials!$A$1:$O$1,0))&lt;&gt;"",0,
IF($A$2="Tous",
IF(AND($AM$2=0,$AN$2=0,DATE(YEAR(AN955),MONTH(AN955),DAY(AN955))&gt;=$O$6,(DATE(YEAR(AN955),MONTH(AN955),DAY(AN955))&lt;=$O$3),INDEX(Potentials!$A$1:$O$10000,MATCH(AM955,Potentials!$A$1:$A$1000,0),MATCH("Statut",Potentials!$A$1:$O$1,0))="9 -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IF(AND($AM$2&lt;&gt;0,$AN$2&lt;&gt;0,DATE(YEAR(AN955),MONTH(AN955),DAY(AN955))&gt;=$AM$2,(DATE(YEAR(AN955),MONTH(AN955),DAY(AN955))&lt;=$AN$2),INDEX(Potentials!$A$1:$O$10000,MATCH(AM955,Potentials!$A$1:$A$1000,0),MATCH("Statut",Potentials!$A$1:$O$1,0))="9 - Perdu"),1,0)),
IF(AND($AM$2=0,$AN$2=0,DATE(YEAR(AN955),MONTH(AN955),DAY(AN955))&gt;=$O$6,(DATE(YEAR(AN955),MONTH(AN955),DAY(AN955))&lt;=$O$3),INDEX(Potentials!$A$1:$O$1000,MATCH(AM955,Potentials!$A$1:$A$1000,0),MATCH("Groupe",Potentials!$A$1:$O$1,0))=$A$2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,MATCH(AM955,Potentials!$A$1:$A$1000,0),MATCH("Groupe",Potentials!$A$1:$O$1,0))=$A$2,INDEX(Potentials!$A$1:$O$10000,MATCH(AM955,Potentials!$A$1:$A$1000,0),MATCH("Statut",Potentials!$A$1:$O$1,0))="9 - Perdu"),1,0))))</f>
      </c>
      <c r="AP955" s="47" t="str">
        <f>IF(AO955&lt;&gt;0,SUM($AO$4:AO955),0)</f>
      </c>
      <c r="AQ955" s="1"/>
      <c r="AR955" s="17"/>
      <c r="AT955" t="str">
        <f>IF(COUNTIF($AT$4:AT954,Potentials!B953)&gt;0,"",Potentials!B953)</f>
      </c>
      <c r="AU955" s="2" t="str">
        <f t="array" ref="AU955" aca="1" ca="1">IF($A$2="Tous",SUMPRODUCT((Potentials!$F$2:$F$2000)*(Potentials!$B$2:$B$2000=AT955)*(Potentials!$E$2:$E$2000&lt;&gt;"8 - Gagne")*(Potentials!$E$2:$E$2000&lt;&gt;"9 - Perdu")*(Potentials!$E$2:$E$2000&lt;&gt;"10 - Gele"))
+SUMPRODUCT((Potentials!$F$2:$F$2000=0)*(Potentials!$B$2:$B$2000=AT955)*(Potentials!$D$2:$D$2000)*(Potentials!$E$2:$E$2000&lt;&gt;"8 - Gagne")*(Potentials!$E$2:$E$2000&lt;&gt;"9 - Perdu")*(Potentials!$E$2:$E$2000&lt;&gt;"10 - Gele")),
SUMPRODUCT((Potentials!$F$2:$F$2000)*(Potentials!$B$2:$B$2000=AT955)*(Potentials!$E$2:$E$2000&lt;&gt;"8 - Gagne")*(Potentials!$E$2:$E$2000&lt;&gt;"9 - Perdu")*(Potentials!$E$2:$E$2000&lt;&gt;"10 - Gele")*(Potentials!$O$2:$O$2000=$A$2))
+SUMPRODUCT((Potentials!$F$2:$F$2000=0)*(Potentials!$B$2:$B$2000=AT955)*(Potentials!$D$2:$D$2000)*(Potentials!$E$2:$E$2000&lt;&gt;"8 - Gagne")*(Potentials!$E$2:$E$2000&lt;&gt;"9 - Perdu")*(Potentials!$E$2:$E$2000&lt;&gt;"10 - Gele")*(Potentials!$O$2:$O$2000=$A$2)))</f>
      </c>
      <c r="BA955" t="str">
        <f>Potentials!A953</f>
      </c>
      <c r="BB955" s="2" t="str">
        <f t="array" ref="BB955" aca="1" ca="1">IF($A$2="Tous",SUMPRODUCT((Potentials!$F$2:$F$2000)*(Potentials!$A$2:$A$2000=BA955)*(Potentials!$E$2:$E$2000&lt;&gt;"8 - Gagne")*(Potentials!$E$2:$E$2000&lt;&gt;"9 - Perdu")*(Potentials!$E$2:$E$2000&lt;&gt;"10 - Gele"))
+SUMPRODUCT((Potentials!$F$2:$F$2000=0)*(Potentials!$A$2:$A$2000=BA955)*(Potentials!$D$2:$D$2000)*(Potentials!$E$2:$E$2000&lt;&gt;"8 - Gagne")*(Potentials!$E$2:$E$2000&lt;&gt;"9 - Perdu")*(Potentials!$E$2:$E$2000&lt;&gt;"10 - Gele")),
SUMPRODUCT((Potentials!$F$2:$F$2000)*(Potentials!$A$2:$A$2000=BA955)*(Potentials!$E$2:$E$2000&lt;&gt;"8 - Gagne")*(Potentials!$E$2:$E$2000&lt;&gt;"9 - Perdu")*(Potentials!$E$2:$E$2000&lt;&gt;"10 - Gele")*(Potentials!$O$2:$O$2000=$A$2))
+SUMPRODUCT((Potentials!$F$2:$F$2000=0)*(Potentials!$A$2:$A$2000=BA955)*(Potentials!$D$2:$D$2000)*(Potentials!$E$2:$E$2000&lt;&gt;"8 - Gagne")*(Potentials!$E$2:$E$2000&lt;&gt;"9 - Perdu")*(Potentials!$E$2:$E$2000&lt;&gt;"10 - Gele")*(Potentials!$O$2:$O$2000=$A$2)))</f>
      </c>
    </row>
    <row r="956" spans="1:113">
      <c r="R956" t="str">
        <f>Potentials!A954</f>
      </c>
      <c r="S956" s="1" t="str">
        <f>Potentials!M954</f>
      </c>
      <c r="T956" s="47" t="str">
        <f>IF(INDEX(Potentials!$A$1:$O$1000,MATCH(R956,Potentials!$A$1:$A$1000,0),MATCH("Origine setup",Potentials!$A$1:$O$1,0))&lt;&gt;"",0,
IF($A$2="Tous",
IF(AND($R$2=0,$S$2=0,DATE(YEAR(S956),MONTH(S956),DAY(S956))&gt;=$O$6,(DATE(YEAR(S956),MONTH(S956),DAY(S956))&lt;=$O$3),LEFT(R956,3)="PRA"),1,
IF(AND($R$2&lt;&gt;0,$S$2&lt;&gt;0,DATE(YEAR(S956),MONTH(S956),DAY(S956))&gt;=$R$2,(DATE(YEAR(S956),MONTH(S956),DAY(S956))&lt;=$S$2),LEFT(R956,3)="PRA"),1,0)),
IF(AND($R$2=0,$S$2=0,DATE(YEAR(S956),MONTH(S956),DAY(S956))&gt;=$O$6,(DATE(YEAR(S956),MONTH(S956),DAY(S956))&lt;=$O$3),INDEX(Potentials!$A$1:$O$1000,MATCH(R956,Potentials!$A$1:$A$1000,0),MATCH("Groupe",Potentials!$A$1:$O$1,0))=$A$2,LEFT(R956,3)="PRA"),1,
IF(AND($R$2&lt;&gt;0,$S$2&lt;&gt;0,DATE(YEAR(S956),MONTH(S956),DAY(S956))&gt;=$R$2,(DATE(YEAR(S956),MONTH(S956),DAY(S956))&lt;=$S$2),INDEX(Potentials!$A$1:$O$1000,MATCH(R956,Potentials!$A$1:$A$1000,0),MATCH("Groupe",Potentials!$A$1:$O$1,0))=$A$2,LEFT(R956,3)="PRA"),1,0))))</f>
      </c>
      <c r="U956" s="47" t="str">
        <f>IF(T956&lt;&gt;0,SUM($T$4:T956),0)</f>
      </c>
      <c r="V956" s="1"/>
      <c r="W956" s="17"/>
      <c r="Y956" t="str">
        <f>Projects!A954</f>
      </c>
      <c r="Z956" s="1" t="str">
        <f>Projects!I954</f>
      </c>
      <c r="AA956" s="47" t="str">
        <f>IF($A$2="Tous",
IF(AND($Y$2=0,$Z$2=0,DATE(YEAR(Z956),MONTH(Z956),DAY(Z956))&gt;=$O$6,(DATE(YEAR(Z956),MONTH(Z956),DAY(Z956))&lt;=$O$3)),1,
IF(AND($Y$2&lt;&gt;0,$Z$2&lt;&gt;0,DATE(YEAR(Z956),MONTH(Z956),DAY(Z956))&gt;=$Y$2,(DATE(YEAR(Z956),MONTH(Z956),DAY(Z956))&lt;=$Z$2)),1,0)),
IF(AND($Y$2=0,$Z$2=0,DATE(YEAR(Z956),MONTH(Z956),DAY(Z956))&gt;=$O$6,(DATE(YEAR(Z956),MONTH(Z956),DAY(Z956))&lt;=$O$3),INDEX(Projects!$A$1:$O$1000,MATCH(Y956,Projects!$A$1:$A$1000,0),MATCH("Groupe",Projects!$A$1:$O$1,0))=$A$2),1,
IF(AND($Y$2&lt;&gt;0,$Z$2&lt;&gt;0,DATE(YEAR(Z956),MONTH(Z956),DAY(Z956))&gt;=$Y$2,(DATE(YEAR(Z956),MONTH(Z956),DAY(Z956))&lt;=$Z$2),INDEX(Projects!$A$1:$O$1000,MATCH(Y956,Projects!$A$1:$A$1000,0),MATCH("Groupe",Projects!$A$1:$O$1,0))=$A$2),1,0)))</f>
      </c>
      <c r="AB956" s="47" t="str">
        <f>IF(AA956&lt;&gt;0,SUM($AA$4:AA956),0)</f>
      </c>
      <c r="AC956" s="1"/>
      <c r="AD956" s="17"/>
      <c r="AF956" t="str">
        <f>Projects!A954</f>
      </c>
      <c r="AG956" s="1" t="str">
        <f>Projects!D954</f>
      </c>
      <c r="AH956" s="47" t="str">
        <f>IF($A$2="Tous",
IF(AND($AF$2=0,$AG$2=0,DATE(YEAR(AG956),MONTH(AG956),DAY(AG956))&gt;=$O$6,(DATE(YEAR(AG956),MONTH(AG956),DAY(AG956))&lt;=$O$3)),1,
IF(AND($AF$2&lt;&gt;0,$AG$2&lt;&gt;0,DATE(YEAR(AG956),MONTH(AG956),DAY(AG956))&gt;=$AF$2,(DATE(YEAR(AG956),MONTH(AG956),DAY(AG956))&lt;=$AG$2)),1,0)),
IF(AND($AF$2=0,$AG$2=0,DATE(YEAR(AG956),MONTH(AG956),DAY(AG956))&gt;=$O$6,(DATE(YEAR(AG956),MONTH(AG956),DAY(AG956))&lt;=$O$3),INDEX(Projects!$A$1:$O$1000,MATCH(AF956,Projects!$A$1:$A$1000,0),MATCH("Groupe",Projects!$A$1:$O$1,0))=$A$2),1,
IF(AND($AF$2&lt;&gt;0,$AG$2&lt;&gt;0,DATE(YEAR(AG956),MONTH(AG956),DAY(AG956))&gt;=$AF$2,(DATE(YEAR(AG956),MONTH(AG956),DAY(AG956))&lt;=$AG$2),INDEX(Projects!$A$1:$O$1000,MATCH(AF956,Projects!$A$1:$A$1000,0),MATCH("Groupe",Projects!$A$1:$O$1,0))=$A$2),1,0)))</f>
      </c>
      <c r="AI956" s="47" t="str">
        <f>IF(AH956&lt;&gt;0,SUM($AH$4:AH956),0)</f>
      </c>
      <c r="AJ956" s="1"/>
      <c r="AK956" s="17"/>
      <c r="AM956" t="str">
        <f>Potentials!A954</f>
      </c>
      <c r="AN956" s="1" t="str">
        <f>Potentials!L954</f>
      </c>
      <c r="AO956" s="47" t="str">
        <f>IF(INDEX(Potentials!$A$1:$O$1000,MATCH(R956,Potentials!$A$1:$A$1000,0),MATCH("Origine setup",Potentials!$A$1:$O$1,0))&lt;&gt;"",0,
IF($A$2="Tous",
IF(AND($AM$2=0,$AN$2=0,DATE(YEAR(AN956),MONTH(AN956),DAY(AN956))&gt;=$O$6,(DATE(YEAR(AN956),MONTH(AN956),DAY(AN956))&lt;=$O$3),INDEX(Potentials!$A$1:$O$10000,MATCH(AM956,Potentials!$A$1:$A$1000,0),MATCH("Statut",Potentials!$A$1:$O$1,0))="9 -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IF(AND($AM$2&lt;&gt;0,$AN$2&lt;&gt;0,DATE(YEAR(AN956),MONTH(AN956),DAY(AN956))&gt;=$AM$2,(DATE(YEAR(AN956),MONTH(AN956),DAY(AN956))&lt;=$AN$2),INDEX(Potentials!$A$1:$O$10000,MATCH(AM956,Potentials!$A$1:$A$1000,0),MATCH("Statut",Potentials!$A$1:$O$1,0))="9 - Perdu"),1,0)),
IF(AND($AM$2=0,$AN$2=0,DATE(YEAR(AN956),MONTH(AN956),DAY(AN956))&gt;=$O$6,(DATE(YEAR(AN956),MONTH(AN956),DAY(AN956))&lt;=$O$3),INDEX(Potentials!$A$1:$O$1000,MATCH(AM956,Potentials!$A$1:$A$1000,0),MATCH("Groupe",Potentials!$A$1:$O$1,0))=$A$2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,MATCH(AM956,Potentials!$A$1:$A$1000,0),MATCH("Groupe",Potentials!$A$1:$O$1,0))=$A$2,INDEX(Potentials!$A$1:$O$10000,MATCH(AM956,Potentials!$A$1:$A$1000,0),MATCH("Statut",Potentials!$A$1:$O$1,0))="9 - Perdu"),1,0))))</f>
      </c>
      <c r="AP956" s="47" t="str">
        <f>IF(AO956&lt;&gt;0,SUM($AO$4:AO956),0)</f>
      </c>
      <c r="AQ956" s="1"/>
      <c r="AR956" s="17"/>
      <c r="AT956" t="str">
        <f>IF(COUNTIF($AT$4:AT955,Potentials!B954)&gt;0,"",Potentials!B954)</f>
      </c>
      <c r="AU956" s="2" t="str">
        <f t="array" ref="AU956" aca="1" ca="1">IF($A$2="Tous",SUMPRODUCT((Potentials!$F$2:$F$2000)*(Potentials!$B$2:$B$2000=AT956)*(Potentials!$E$2:$E$2000&lt;&gt;"8 - Gagne")*(Potentials!$E$2:$E$2000&lt;&gt;"9 - Perdu")*(Potentials!$E$2:$E$2000&lt;&gt;"10 - Gele"))
+SUMPRODUCT((Potentials!$F$2:$F$2000=0)*(Potentials!$B$2:$B$2000=AT956)*(Potentials!$D$2:$D$2000)*(Potentials!$E$2:$E$2000&lt;&gt;"8 - Gagne")*(Potentials!$E$2:$E$2000&lt;&gt;"9 - Perdu")*(Potentials!$E$2:$E$2000&lt;&gt;"10 - Gele")),
SUMPRODUCT((Potentials!$F$2:$F$2000)*(Potentials!$B$2:$B$2000=AT956)*(Potentials!$E$2:$E$2000&lt;&gt;"8 - Gagne")*(Potentials!$E$2:$E$2000&lt;&gt;"9 - Perdu")*(Potentials!$E$2:$E$2000&lt;&gt;"10 - Gele")*(Potentials!$O$2:$O$2000=$A$2))
+SUMPRODUCT((Potentials!$F$2:$F$2000=0)*(Potentials!$B$2:$B$2000=AT956)*(Potentials!$D$2:$D$2000)*(Potentials!$E$2:$E$2000&lt;&gt;"8 - Gagne")*(Potentials!$E$2:$E$2000&lt;&gt;"9 - Perdu")*(Potentials!$E$2:$E$2000&lt;&gt;"10 - Gele")*(Potentials!$O$2:$O$2000=$A$2)))</f>
      </c>
      <c r="BA956" t="str">
        <f>Potentials!A954</f>
      </c>
      <c r="BB956" s="2" t="str">
        <f t="array" ref="BB956" aca="1" ca="1">IF($A$2="Tous",SUMPRODUCT((Potentials!$F$2:$F$2000)*(Potentials!$A$2:$A$2000=BA956)*(Potentials!$E$2:$E$2000&lt;&gt;"8 - Gagne")*(Potentials!$E$2:$E$2000&lt;&gt;"9 - Perdu")*(Potentials!$E$2:$E$2000&lt;&gt;"10 - Gele"))
+SUMPRODUCT((Potentials!$F$2:$F$2000=0)*(Potentials!$A$2:$A$2000=BA956)*(Potentials!$D$2:$D$2000)*(Potentials!$E$2:$E$2000&lt;&gt;"8 - Gagne")*(Potentials!$E$2:$E$2000&lt;&gt;"9 - Perdu")*(Potentials!$E$2:$E$2000&lt;&gt;"10 - Gele")),
SUMPRODUCT((Potentials!$F$2:$F$2000)*(Potentials!$A$2:$A$2000=BA956)*(Potentials!$E$2:$E$2000&lt;&gt;"8 - Gagne")*(Potentials!$E$2:$E$2000&lt;&gt;"9 - Perdu")*(Potentials!$E$2:$E$2000&lt;&gt;"10 - Gele")*(Potentials!$O$2:$O$2000=$A$2))
+SUMPRODUCT((Potentials!$F$2:$F$2000=0)*(Potentials!$A$2:$A$2000=BA956)*(Potentials!$D$2:$D$2000)*(Potentials!$E$2:$E$2000&lt;&gt;"8 - Gagne")*(Potentials!$E$2:$E$2000&lt;&gt;"9 - Perdu")*(Potentials!$E$2:$E$2000&lt;&gt;"10 - Gele")*(Potentials!$O$2:$O$2000=$A$2)))</f>
      </c>
    </row>
    <row r="957" spans="1:113">
      <c r="R957" t="str">
        <f>Potentials!A955</f>
      </c>
      <c r="S957" s="1" t="str">
        <f>Potentials!M955</f>
      </c>
      <c r="T957" s="47" t="str">
        <f>IF(INDEX(Potentials!$A$1:$O$1000,MATCH(R957,Potentials!$A$1:$A$1000,0),MATCH("Origine setup",Potentials!$A$1:$O$1,0))&lt;&gt;"",0,
IF($A$2="Tous",
IF(AND($R$2=0,$S$2=0,DATE(YEAR(S957),MONTH(S957),DAY(S957))&gt;=$O$6,(DATE(YEAR(S957),MONTH(S957),DAY(S957))&lt;=$O$3),LEFT(R957,3)="PRA"),1,
IF(AND($R$2&lt;&gt;0,$S$2&lt;&gt;0,DATE(YEAR(S957),MONTH(S957),DAY(S957))&gt;=$R$2,(DATE(YEAR(S957),MONTH(S957),DAY(S957))&lt;=$S$2),LEFT(R957,3)="PRA"),1,0)),
IF(AND($R$2=0,$S$2=0,DATE(YEAR(S957),MONTH(S957),DAY(S957))&gt;=$O$6,(DATE(YEAR(S957),MONTH(S957),DAY(S957))&lt;=$O$3),INDEX(Potentials!$A$1:$O$1000,MATCH(R957,Potentials!$A$1:$A$1000,0),MATCH("Groupe",Potentials!$A$1:$O$1,0))=$A$2,LEFT(R957,3)="PRA"),1,
IF(AND($R$2&lt;&gt;0,$S$2&lt;&gt;0,DATE(YEAR(S957),MONTH(S957),DAY(S957))&gt;=$R$2,(DATE(YEAR(S957),MONTH(S957),DAY(S957))&lt;=$S$2),INDEX(Potentials!$A$1:$O$1000,MATCH(R957,Potentials!$A$1:$A$1000,0),MATCH("Groupe",Potentials!$A$1:$O$1,0))=$A$2,LEFT(R957,3)="PRA"),1,0))))</f>
      </c>
      <c r="U957" s="47" t="str">
        <f>IF(T957&lt;&gt;0,SUM($T$4:T957),0)</f>
      </c>
      <c r="V957" s="1"/>
      <c r="W957" s="17"/>
      <c r="Y957" t="str">
        <f>Projects!A955</f>
      </c>
      <c r="Z957" s="1" t="str">
        <f>Projects!I955</f>
      </c>
      <c r="AA957" s="47" t="str">
        <f>IF($A$2="Tous",
IF(AND($Y$2=0,$Z$2=0,DATE(YEAR(Z957),MONTH(Z957),DAY(Z957))&gt;=$O$6,(DATE(YEAR(Z957),MONTH(Z957),DAY(Z957))&lt;=$O$3)),1,
IF(AND($Y$2&lt;&gt;0,$Z$2&lt;&gt;0,DATE(YEAR(Z957),MONTH(Z957),DAY(Z957))&gt;=$Y$2,(DATE(YEAR(Z957),MONTH(Z957),DAY(Z957))&lt;=$Z$2)),1,0)),
IF(AND($Y$2=0,$Z$2=0,DATE(YEAR(Z957),MONTH(Z957),DAY(Z957))&gt;=$O$6,(DATE(YEAR(Z957),MONTH(Z957),DAY(Z957))&lt;=$O$3),INDEX(Projects!$A$1:$O$1000,MATCH(Y957,Projects!$A$1:$A$1000,0),MATCH("Groupe",Projects!$A$1:$O$1,0))=$A$2),1,
IF(AND($Y$2&lt;&gt;0,$Z$2&lt;&gt;0,DATE(YEAR(Z957),MONTH(Z957),DAY(Z957))&gt;=$Y$2,(DATE(YEAR(Z957),MONTH(Z957),DAY(Z957))&lt;=$Z$2),INDEX(Projects!$A$1:$O$1000,MATCH(Y957,Projects!$A$1:$A$1000,0),MATCH("Groupe",Projects!$A$1:$O$1,0))=$A$2),1,0)))</f>
      </c>
      <c r="AB957" s="47" t="str">
        <f>IF(AA957&lt;&gt;0,SUM($AA$4:AA957),0)</f>
      </c>
      <c r="AC957" s="1"/>
      <c r="AD957" s="17"/>
      <c r="AF957" t="str">
        <f>Projects!A955</f>
      </c>
      <c r="AG957" s="1" t="str">
        <f>Projects!D955</f>
      </c>
      <c r="AH957" s="47" t="str">
        <f>IF($A$2="Tous",
IF(AND($AF$2=0,$AG$2=0,DATE(YEAR(AG957),MONTH(AG957),DAY(AG957))&gt;=$O$6,(DATE(YEAR(AG957),MONTH(AG957),DAY(AG957))&lt;=$O$3)),1,
IF(AND($AF$2&lt;&gt;0,$AG$2&lt;&gt;0,DATE(YEAR(AG957),MONTH(AG957),DAY(AG957))&gt;=$AF$2,(DATE(YEAR(AG957),MONTH(AG957),DAY(AG957))&lt;=$AG$2)),1,0)),
IF(AND($AF$2=0,$AG$2=0,DATE(YEAR(AG957),MONTH(AG957),DAY(AG957))&gt;=$O$6,(DATE(YEAR(AG957),MONTH(AG957),DAY(AG957))&lt;=$O$3),INDEX(Projects!$A$1:$O$1000,MATCH(AF957,Projects!$A$1:$A$1000,0),MATCH("Groupe",Projects!$A$1:$O$1,0))=$A$2),1,
IF(AND($AF$2&lt;&gt;0,$AG$2&lt;&gt;0,DATE(YEAR(AG957),MONTH(AG957),DAY(AG957))&gt;=$AF$2,(DATE(YEAR(AG957),MONTH(AG957),DAY(AG957))&lt;=$AG$2),INDEX(Projects!$A$1:$O$1000,MATCH(AF957,Projects!$A$1:$A$1000,0),MATCH("Groupe",Projects!$A$1:$O$1,0))=$A$2),1,0)))</f>
      </c>
      <c r="AI957" s="47" t="str">
        <f>IF(AH957&lt;&gt;0,SUM($AH$4:AH957),0)</f>
      </c>
      <c r="AJ957" s="1"/>
      <c r="AK957" s="17"/>
      <c r="AM957" t="str">
        <f>Potentials!A955</f>
      </c>
      <c r="AN957" s="1" t="str">
        <f>Potentials!L955</f>
      </c>
      <c r="AO957" s="47" t="str">
        <f>IF(INDEX(Potentials!$A$1:$O$1000,MATCH(R957,Potentials!$A$1:$A$1000,0),MATCH("Origine setup",Potentials!$A$1:$O$1,0))&lt;&gt;"",0,
IF($A$2="Tous",
IF(AND($AM$2=0,$AN$2=0,DATE(YEAR(AN957),MONTH(AN957),DAY(AN957))&gt;=$O$6,(DATE(YEAR(AN957),MONTH(AN957),DAY(AN957))&lt;=$O$3),INDEX(Potentials!$A$1:$O$10000,MATCH(AM957,Potentials!$A$1:$A$1000,0),MATCH("Statut",Potentials!$A$1:$O$1,0))="9 -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IF(AND($AM$2&lt;&gt;0,$AN$2&lt;&gt;0,DATE(YEAR(AN957),MONTH(AN957),DAY(AN957))&gt;=$AM$2,(DATE(YEAR(AN957),MONTH(AN957),DAY(AN957))&lt;=$AN$2),INDEX(Potentials!$A$1:$O$10000,MATCH(AM957,Potentials!$A$1:$A$1000,0),MATCH("Statut",Potentials!$A$1:$O$1,0))="9 - Perdu"),1,0)),
IF(AND($AM$2=0,$AN$2=0,DATE(YEAR(AN957),MONTH(AN957),DAY(AN957))&gt;=$O$6,(DATE(YEAR(AN957),MONTH(AN957),DAY(AN957))&lt;=$O$3),INDEX(Potentials!$A$1:$O$1000,MATCH(AM957,Potentials!$A$1:$A$1000,0),MATCH("Groupe",Potentials!$A$1:$O$1,0))=$A$2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,MATCH(AM957,Potentials!$A$1:$A$1000,0),MATCH("Groupe",Potentials!$A$1:$O$1,0))=$A$2,INDEX(Potentials!$A$1:$O$10000,MATCH(AM957,Potentials!$A$1:$A$1000,0),MATCH("Statut",Potentials!$A$1:$O$1,0))="9 - Perdu"),1,0))))</f>
      </c>
      <c r="AP957" s="47" t="str">
        <f>IF(AO957&lt;&gt;0,SUM($AO$4:AO957),0)</f>
      </c>
      <c r="AQ957" s="1"/>
      <c r="AR957" s="17"/>
      <c r="AT957" t="str">
        <f>IF(COUNTIF($AT$4:AT956,Potentials!B955)&gt;0,"",Potentials!B955)</f>
      </c>
      <c r="AU957" s="2" t="str">
        <f t="array" ref="AU957" aca="1" ca="1">IF($A$2="Tous",SUMPRODUCT((Potentials!$F$2:$F$2000)*(Potentials!$B$2:$B$2000=AT957)*(Potentials!$E$2:$E$2000&lt;&gt;"8 - Gagne")*(Potentials!$E$2:$E$2000&lt;&gt;"9 - Perdu")*(Potentials!$E$2:$E$2000&lt;&gt;"10 - Gele"))
+SUMPRODUCT((Potentials!$F$2:$F$2000=0)*(Potentials!$B$2:$B$2000=AT957)*(Potentials!$D$2:$D$2000)*(Potentials!$E$2:$E$2000&lt;&gt;"8 - Gagne")*(Potentials!$E$2:$E$2000&lt;&gt;"9 - Perdu")*(Potentials!$E$2:$E$2000&lt;&gt;"10 - Gele")),
SUMPRODUCT((Potentials!$F$2:$F$2000)*(Potentials!$B$2:$B$2000=AT957)*(Potentials!$E$2:$E$2000&lt;&gt;"8 - Gagne")*(Potentials!$E$2:$E$2000&lt;&gt;"9 - Perdu")*(Potentials!$E$2:$E$2000&lt;&gt;"10 - Gele")*(Potentials!$O$2:$O$2000=$A$2))
+SUMPRODUCT((Potentials!$F$2:$F$2000=0)*(Potentials!$B$2:$B$2000=AT957)*(Potentials!$D$2:$D$2000)*(Potentials!$E$2:$E$2000&lt;&gt;"8 - Gagne")*(Potentials!$E$2:$E$2000&lt;&gt;"9 - Perdu")*(Potentials!$E$2:$E$2000&lt;&gt;"10 - Gele")*(Potentials!$O$2:$O$2000=$A$2)))</f>
      </c>
      <c r="BA957" t="str">
        <f>Potentials!A955</f>
      </c>
      <c r="BB957" s="2" t="str">
        <f t="array" ref="BB957" aca="1" ca="1">IF($A$2="Tous",SUMPRODUCT((Potentials!$F$2:$F$2000)*(Potentials!$A$2:$A$2000=BA957)*(Potentials!$E$2:$E$2000&lt;&gt;"8 - Gagne")*(Potentials!$E$2:$E$2000&lt;&gt;"9 - Perdu")*(Potentials!$E$2:$E$2000&lt;&gt;"10 - Gele"))
+SUMPRODUCT((Potentials!$F$2:$F$2000=0)*(Potentials!$A$2:$A$2000=BA957)*(Potentials!$D$2:$D$2000)*(Potentials!$E$2:$E$2000&lt;&gt;"8 - Gagne")*(Potentials!$E$2:$E$2000&lt;&gt;"9 - Perdu")*(Potentials!$E$2:$E$2000&lt;&gt;"10 - Gele")),
SUMPRODUCT((Potentials!$F$2:$F$2000)*(Potentials!$A$2:$A$2000=BA957)*(Potentials!$E$2:$E$2000&lt;&gt;"8 - Gagne")*(Potentials!$E$2:$E$2000&lt;&gt;"9 - Perdu")*(Potentials!$E$2:$E$2000&lt;&gt;"10 - Gele")*(Potentials!$O$2:$O$2000=$A$2))
+SUMPRODUCT((Potentials!$F$2:$F$2000=0)*(Potentials!$A$2:$A$2000=BA957)*(Potentials!$D$2:$D$2000)*(Potentials!$E$2:$E$2000&lt;&gt;"8 - Gagne")*(Potentials!$E$2:$E$2000&lt;&gt;"9 - Perdu")*(Potentials!$E$2:$E$2000&lt;&gt;"10 - Gele")*(Potentials!$O$2:$O$2000=$A$2)))</f>
      </c>
    </row>
    <row r="958" spans="1:113">
      <c r="R958" t="str">
        <f>Potentials!A956</f>
      </c>
      <c r="S958" s="1" t="str">
        <f>Potentials!M956</f>
      </c>
      <c r="T958" s="47" t="str">
        <f>IF(INDEX(Potentials!$A$1:$O$1000,MATCH(R958,Potentials!$A$1:$A$1000,0),MATCH("Origine setup",Potentials!$A$1:$O$1,0))&lt;&gt;"",0,
IF($A$2="Tous",
IF(AND($R$2=0,$S$2=0,DATE(YEAR(S958),MONTH(S958),DAY(S958))&gt;=$O$6,(DATE(YEAR(S958),MONTH(S958),DAY(S958))&lt;=$O$3),LEFT(R958,3)="PRA"),1,
IF(AND($R$2&lt;&gt;0,$S$2&lt;&gt;0,DATE(YEAR(S958),MONTH(S958),DAY(S958))&gt;=$R$2,(DATE(YEAR(S958),MONTH(S958),DAY(S958))&lt;=$S$2),LEFT(R958,3)="PRA"),1,0)),
IF(AND($R$2=0,$S$2=0,DATE(YEAR(S958),MONTH(S958),DAY(S958))&gt;=$O$6,(DATE(YEAR(S958),MONTH(S958),DAY(S958))&lt;=$O$3),INDEX(Potentials!$A$1:$O$1000,MATCH(R958,Potentials!$A$1:$A$1000,0),MATCH("Groupe",Potentials!$A$1:$O$1,0))=$A$2,LEFT(R958,3)="PRA"),1,
IF(AND($R$2&lt;&gt;0,$S$2&lt;&gt;0,DATE(YEAR(S958),MONTH(S958),DAY(S958))&gt;=$R$2,(DATE(YEAR(S958),MONTH(S958),DAY(S958))&lt;=$S$2),INDEX(Potentials!$A$1:$O$1000,MATCH(R958,Potentials!$A$1:$A$1000,0),MATCH("Groupe",Potentials!$A$1:$O$1,0))=$A$2,LEFT(R958,3)="PRA"),1,0))))</f>
      </c>
      <c r="U958" s="47" t="str">
        <f>IF(T958&lt;&gt;0,SUM($T$4:T958),0)</f>
      </c>
      <c r="V958" s="1"/>
      <c r="W958" s="17"/>
      <c r="Y958" t="str">
        <f>Projects!A956</f>
      </c>
      <c r="Z958" s="1" t="str">
        <f>Projects!I956</f>
      </c>
      <c r="AA958" s="47" t="str">
        <f>IF($A$2="Tous",
IF(AND($Y$2=0,$Z$2=0,DATE(YEAR(Z958),MONTH(Z958),DAY(Z958))&gt;=$O$6,(DATE(YEAR(Z958),MONTH(Z958),DAY(Z958))&lt;=$O$3)),1,
IF(AND($Y$2&lt;&gt;0,$Z$2&lt;&gt;0,DATE(YEAR(Z958),MONTH(Z958),DAY(Z958))&gt;=$Y$2,(DATE(YEAR(Z958),MONTH(Z958),DAY(Z958))&lt;=$Z$2)),1,0)),
IF(AND($Y$2=0,$Z$2=0,DATE(YEAR(Z958),MONTH(Z958),DAY(Z958))&gt;=$O$6,(DATE(YEAR(Z958),MONTH(Z958),DAY(Z958))&lt;=$O$3),INDEX(Projects!$A$1:$O$1000,MATCH(Y958,Projects!$A$1:$A$1000,0),MATCH("Groupe",Projects!$A$1:$O$1,0))=$A$2),1,
IF(AND($Y$2&lt;&gt;0,$Z$2&lt;&gt;0,DATE(YEAR(Z958),MONTH(Z958),DAY(Z958))&gt;=$Y$2,(DATE(YEAR(Z958),MONTH(Z958),DAY(Z958))&lt;=$Z$2),INDEX(Projects!$A$1:$O$1000,MATCH(Y958,Projects!$A$1:$A$1000,0),MATCH("Groupe",Projects!$A$1:$O$1,0))=$A$2),1,0)))</f>
      </c>
      <c r="AB958" s="47" t="str">
        <f>IF(AA958&lt;&gt;0,SUM($AA$4:AA958),0)</f>
      </c>
      <c r="AC958" s="1"/>
      <c r="AD958" s="17"/>
      <c r="AF958" t="str">
        <f>Projects!A956</f>
      </c>
      <c r="AG958" s="1" t="str">
        <f>Projects!D956</f>
      </c>
      <c r="AH958" s="47" t="str">
        <f>IF($A$2="Tous",
IF(AND($AF$2=0,$AG$2=0,DATE(YEAR(AG958),MONTH(AG958),DAY(AG958))&gt;=$O$6,(DATE(YEAR(AG958),MONTH(AG958),DAY(AG958))&lt;=$O$3)),1,
IF(AND($AF$2&lt;&gt;0,$AG$2&lt;&gt;0,DATE(YEAR(AG958),MONTH(AG958),DAY(AG958))&gt;=$AF$2,(DATE(YEAR(AG958),MONTH(AG958),DAY(AG958))&lt;=$AG$2)),1,0)),
IF(AND($AF$2=0,$AG$2=0,DATE(YEAR(AG958),MONTH(AG958),DAY(AG958))&gt;=$O$6,(DATE(YEAR(AG958),MONTH(AG958),DAY(AG958))&lt;=$O$3),INDEX(Projects!$A$1:$O$1000,MATCH(AF958,Projects!$A$1:$A$1000,0),MATCH("Groupe",Projects!$A$1:$O$1,0))=$A$2),1,
IF(AND($AF$2&lt;&gt;0,$AG$2&lt;&gt;0,DATE(YEAR(AG958),MONTH(AG958),DAY(AG958))&gt;=$AF$2,(DATE(YEAR(AG958),MONTH(AG958),DAY(AG958))&lt;=$AG$2),INDEX(Projects!$A$1:$O$1000,MATCH(AF958,Projects!$A$1:$A$1000,0),MATCH("Groupe",Projects!$A$1:$O$1,0))=$A$2),1,0)))</f>
      </c>
      <c r="AI958" s="47" t="str">
        <f>IF(AH958&lt;&gt;0,SUM($AH$4:AH958),0)</f>
      </c>
      <c r="AJ958" s="1"/>
      <c r="AK958" s="17"/>
      <c r="AM958" t="str">
        <f>Potentials!A956</f>
      </c>
      <c r="AN958" s="1" t="str">
        <f>Potentials!L956</f>
      </c>
      <c r="AO958" s="47" t="str">
        <f>IF(INDEX(Potentials!$A$1:$O$1000,MATCH(R958,Potentials!$A$1:$A$1000,0),MATCH("Origine setup",Potentials!$A$1:$O$1,0))&lt;&gt;"",0,
IF($A$2="Tous",
IF(AND($AM$2=0,$AN$2=0,DATE(YEAR(AN958),MONTH(AN958),DAY(AN958))&gt;=$O$6,(DATE(YEAR(AN958),MONTH(AN958),DAY(AN958))&lt;=$O$3),INDEX(Potentials!$A$1:$O$10000,MATCH(AM958,Potentials!$A$1:$A$1000,0),MATCH("Statut",Potentials!$A$1:$O$1,0))="9 -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IF(AND($AM$2&lt;&gt;0,$AN$2&lt;&gt;0,DATE(YEAR(AN958),MONTH(AN958),DAY(AN958))&gt;=$AM$2,(DATE(YEAR(AN958),MONTH(AN958),DAY(AN958))&lt;=$AN$2),INDEX(Potentials!$A$1:$O$10000,MATCH(AM958,Potentials!$A$1:$A$1000,0),MATCH("Statut",Potentials!$A$1:$O$1,0))="9 - Perdu"),1,0)),
IF(AND($AM$2=0,$AN$2=0,DATE(YEAR(AN958),MONTH(AN958),DAY(AN958))&gt;=$O$6,(DATE(YEAR(AN958),MONTH(AN958),DAY(AN958))&lt;=$O$3),INDEX(Potentials!$A$1:$O$1000,MATCH(AM958,Potentials!$A$1:$A$1000,0),MATCH("Groupe",Potentials!$A$1:$O$1,0))=$A$2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,MATCH(AM958,Potentials!$A$1:$A$1000,0),MATCH("Groupe",Potentials!$A$1:$O$1,0))=$A$2,INDEX(Potentials!$A$1:$O$10000,MATCH(AM958,Potentials!$A$1:$A$1000,0),MATCH("Statut",Potentials!$A$1:$O$1,0))="9 - Perdu"),1,0))))</f>
      </c>
      <c r="AP958" s="47" t="str">
        <f>IF(AO958&lt;&gt;0,SUM($AO$4:AO958),0)</f>
      </c>
      <c r="AQ958" s="1"/>
      <c r="AR958" s="17"/>
      <c r="AT958" t="str">
        <f>IF(COUNTIF($AT$4:AT957,Potentials!B956)&gt;0,"",Potentials!B956)</f>
      </c>
      <c r="AU958" s="2" t="str">
        <f t="array" ref="AU958" aca="1" ca="1">IF($A$2="Tous",SUMPRODUCT((Potentials!$F$2:$F$2000)*(Potentials!$B$2:$B$2000=AT958)*(Potentials!$E$2:$E$2000&lt;&gt;"8 - Gagne")*(Potentials!$E$2:$E$2000&lt;&gt;"9 - Perdu")*(Potentials!$E$2:$E$2000&lt;&gt;"10 - Gele"))
+SUMPRODUCT((Potentials!$F$2:$F$2000=0)*(Potentials!$B$2:$B$2000=AT958)*(Potentials!$D$2:$D$2000)*(Potentials!$E$2:$E$2000&lt;&gt;"8 - Gagne")*(Potentials!$E$2:$E$2000&lt;&gt;"9 - Perdu")*(Potentials!$E$2:$E$2000&lt;&gt;"10 - Gele")),
SUMPRODUCT((Potentials!$F$2:$F$2000)*(Potentials!$B$2:$B$2000=AT958)*(Potentials!$E$2:$E$2000&lt;&gt;"8 - Gagne")*(Potentials!$E$2:$E$2000&lt;&gt;"9 - Perdu")*(Potentials!$E$2:$E$2000&lt;&gt;"10 - Gele")*(Potentials!$O$2:$O$2000=$A$2))
+SUMPRODUCT((Potentials!$F$2:$F$2000=0)*(Potentials!$B$2:$B$2000=AT958)*(Potentials!$D$2:$D$2000)*(Potentials!$E$2:$E$2000&lt;&gt;"8 - Gagne")*(Potentials!$E$2:$E$2000&lt;&gt;"9 - Perdu")*(Potentials!$E$2:$E$2000&lt;&gt;"10 - Gele")*(Potentials!$O$2:$O$2000=$A$2)))</f>
      </c>
      <c r="BA958" t="str">
        <f>Potentials!A956</f>
      </c>
      <c r="BB958" s="2" t="str">
        <f t="array" ref="BB958" aca="1" ca="1">IF($A$2="Tous",SUMPRODUCT((Potentials!$F$2:$F$2000)*(Potentials!$A$2:$A$2000=BA958)*(Potentials!$E$2:$E$2000&lt;&gt;"8 - Gagne")*(Potentials!$E$2:$E$2000&lt;&gt;"9 - Perdu")*(Potentials!$E$2:$E$2000&lt;&gt;"10 - Gele"))
+SUMPRODUCT((Potentials!$F$2:$F$2000=0)*(Potentials!$A$2:$A$2000=BA958)*(Potentials!$D$2:$D$2000)*(Potentials!$E$2:$E$2000&lt;&gt;"8 - Gagne")*(Potentials!$E$2:$E$2000&lt;&gt;"9 - Perdu")*(Potentials!$E$2:$E$2000&lt;&gt;"10 - Gele")),
SUMPRODUCT((Potentials!$F$2:$F$2000)*(Potentials!$A$2:$A$2000=BA958)*(Potentials!$E$2:$E$2000&lt;&gt;"8 - Gagne")*(Potentials!$E$2:$E$2000&lt;&gt;"9 - Perdu")*(Potentials!$E$2:$E$2000&lt;&gt;"10 - Gele")*(Potentials!$O$2:$O$2000=$A$2))
+SUMPRODUCT((Potentials!$F$2:$F$2000=0)*(Potentials!$A$2:$A$2000=BA958)*(Potentials!$D$2:$D$2000)*(Potentials!$E$2:$E$2000&lt;&gt;"8 - Gagne")*(Potentials!$E$2:$E$2000&lt;&gt;"9 - Perdu")*(Potentials!$E$2:$E$2000&lt;&gt;"10 - Gele")*(Potentials!$O$2:$O$2000=$A$2)))</f>
      </c>
    </row>
    <row r="959" spans="1:113">
      <c r="R959" t="str">
        <f>Potentials!A957</f>
      </c>
      <c r="S959" s="1" t="str">
        <f>Potentials!M957</f>
      </c>
      <c r="T959" s="47" t="str">
        <f>IF(INDEX(Potentials!$A$1:$O$1000,MATCH(R959,Potentials!$A$1:$A$1000,0),MATCH("Origine setup",Potentials!$A$1:$O$1,0))&lt;&gt;"",0,
IF($A$2="Tous",
IF(AND($R$2=0,$S$2=0,DATE(YEAR(S959),MONTH(S959),DAY(S959))&gt;=$O$6,(DATE(YEAR(S959),MONTH(S959),DAY(S959))&lt;=$O$3),LEFT(R959,3)="PRA"),1,
IF(AND($R$2&lt;&gt;0,$S$2&lt;&gt;0,DATE(YEAR(S959),MONTH(S959),DAY(S959))&gt;=$R$2,(DATE(YEAR(S959),MONTH(S959),DAY(S959))&lt;=$S$2),LEFT(R959,3)="PRA"),1,0)),
IF(AND($R$2=0,$S$2=0,DATE(YEAR(S959),MONTH(S959),DAY(S959))&gt;=$O$6,(DATE(YEAR(S959),MONTH(S959),DAY(S959))&lt;=$O$3),INDEX(Potentials!$A$1:$O$1000,MATCH(R959,Potentials!$A$1:$A$1000,0),MATCH("Groupe",Potentials!$A$1:$O$1,0))=$A$2,LEFT(R959,3)="PRA"),1,
IF(AND($R$2&lt;&gt;0,$S$2&lt;&gt;0,DATE(YEAR(S959),MONTH(S959),DAY(S959))&gt;=$R$2,(DATE(YEAR(S959),MONTH(S959),DAY(S959))&lt;=$S$2),INDEX(Potentials!$A$1:$O$1000,MATCH(R959,Potentials!$A$1:$A$1000,0),MATCH("Groupe",Potentials!$A$1:$O$1,0))=$A$2,LEFT(R959,3)="PRA"),1,0))))</f>
      </c>
      <c r="U959" s="47" t="str">
        <f>IF(T959&lt;&gt;0,SUM($T$4:T959),0)</f>
      </c>
      <c r="V959" s="1"/>
      <c r="W959" s="17"/>
      <c r="Y959" t="str">
        <f>Projects!A957</f>
      </c>
      <c r="Z959" s="1" t="str">
        <f>Projects!I957</f>
      </c>
      <c r="AA959" s="47" t="str">
        <f>IF($A$2="Tous",
IF(AND($Y$2=0,$Z$2=0,DATE(YEAR(Z959),MONTH(Z959),DAY(Z959))&gt;=$O$6,(DATE(YEAR(Z959),MONTH(Z959),DAY(Z959))&lt;=$O$3)),1,
IF(AND($Y$2&lt;&gt;0,$Z$2&lt;&gt;0,DATE(YEAR(Z959),MONTH(Z959),DAY(Z959))&gt;=$Y$2,(DATE(YEAR(Z959),MONTH(Z959),DAY(Z959))&lt;=$Z$2)),1,0)),
IF(AND($Y$2=0,$Z$2=0,DATE(YEAR(Z959),MONTH(Z959),DAY(Z959))&gt;=$O$6,(DATE(YEAR(Z959),MONTH(Z959),DAY(Z959))&lt;=$O$3),INDEX(Projects!$A$1:$O$1000,MATCH(Y959,Projects!$A$1:$A$1000,0),MATCH("Groupe",Projects!$A$1:$O$1,0))=$A$2),1,
IF(AND($Y$2&lt;&gt;0,$Z$2&lt;&gt;0,DATE(YEAR(Z959),MONTH(Z959),DAY(Z959))&gt;=$Y$2,(DATE(YEAR(Z959),MONTH(Z959),DAY(Z959))&lt;=$Z$2),INDEX(Projects!$A$1:$O$1000,MATCH(Y959,Projects!$A$1:$A$1000,0),MATCH("Groupe",Projects!$A$1:$O$1,0))=$A$2),1,0)))</f>
      </c>
      <c r="AB959" s="47" t="str">
        <f>IF(AA959&lt;&gt;0,SUM($AA$4:AA959),0)</f>
      </c>
      <c r="AC959" s="1"/>
      <c r="AD959" s="17"/>
      <c r="AF959" t="str">
        <f>Projects!A957</f>
      </c>
      <c r="AG959" s="1" t="str">
        <f>Projects!D957</f>
      </c>
      <c r="AH959" s="47" t="str">
        <f>IF($A$2="Tous",
IF(AND($AF$2=0,$AG$2=0,DATE(YEAR(AG959),MONTH(AG959),DAY(AG959))&gt;=$O$6,(DATE(YEAR(AG959),MONTH(AG959),DAY(AG959))&lt;=$O$3)),1,
IF(AND($AF$2&lt;&gt;0,$AG$2&lt;&gt;0,DATE(YEAR(AG959),MONTH(AG959),DAY(AG959))&gt;=$AF$2,(DATE(YEAR(AG959),MONTH(AG959),DAY(AG959))&lt;=$AG$2)),1,0)),
IF(AND($AF$2=0,$AG$2=0,DATE(YEAR(AG959),MONTH(AG959),DAY(AG959))&gt;=$O$6,(DATE(YEAR(AG959),MONTH(AG959),DAY(AG959))&lt;=$O$3),INDEX(Projects!$A$1:$O$1000,MATCH(AF959,Projects!$A$1:$A$1000,0),MATCH("Groupe",Projects!$A$1:$O$1,0))=$A$2),1,
IF(AND($AF$2&lt;&gt;0,$AG$2&lt;&gt;0,DATE(YEAR(AG959),MONTH(AG959),DAY(AG959))&gt;=$AF$2,(DATE(YEAR(AG959),MONTH(AG959),DAY(AG959))&lt;=$AG$2),INDEX(Projects!$A$1:$O$1000,MATCH(AF959,Projects!$A$1:$A$1000,0),MATCH("Groupe",Projects!$A$1:$O$1,0))=$A$2),1,0)))</f>
      </c>
      <c r="AI959" s="47" t="str">
        <f>IF(AH959&lt;&gt;0,SUM($AH$4:AH959),0)</f>
      </c>
      <c r="AJ959" s="1"/>
      <c r="AK959" s="17"/>
      <c r="AM959" t="str">
        <f>Potentials!A957</f>
      </c>
      <c r="AN959" s="1" t="str">
        <f>Potentials!L957</f>
      </c>
      <c r="AO959" s="47" t="str">
        <f>IF(INDEX(Potentials!$A$1:$O$1000,MATCH(R959,Potentials!$A$1:$A$1000,0),MATCH("Origine setup",Potentials!$A$1:$O$1,0))&lt;&gt;"",0,
IF($A$2="Tous",
IF(AND($AM$2=0,$AN$2=0,DATE(YEAR(AN959),MONTH(AN959),DAY(AN959))&gt;=$O$6,(DATE(YEAR(AN959),MONTH(AN959),DAY(AN959))&lt;=$O$3),INDEX(Potentials!$A$1:$O$10000,MATCH(AM959,Potentials!$A$1:$A$1000,0),MATCH("Statut",Potentials!$A$1:$O$1,0))="9 -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IF(AND($AM$2&lt;&gt;0,$AN$2&lt;&gt;0,DATE(YEAR(AN959),MONTH(AN959),DAY(AN959))&gt;=$AM$2,(DATE(YEAR(AN959),MONTH(AN959),DAY(AN959))&lt;=$AN$2),INDEX(Potentials!$A$1:$O$10000,MATCH(AM959,Potentials!$A$1:$A$1000,0),MATCH("Statut",Potentials!$A$1:$O$1,0))="9 - Perdu"),1,0)),
IF(AND($AM$2=0,$AN$2=0,DATE(YEAR(AN959),MONTH(AN959),DAY(AN959))&gt;=$O$6,(DATE(YEAR(AN959),MONTH(AN959),DAY(AN959))&lt;=$O$3),INDEX(Potentials!$A$1:$O$1000,MATCH(AM959,Potentials!$A$1:$A$1000,0),MATCH("Groupe",Potentials!$A$1:$O$1,0))=$A$2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,MATCH(AM959,Potentials!$A$1:$A$1000,0),MATCH("Groupe",Potentials!$A$1:$O$1,0))=$A$2,INDEX(Potentials!$A$1:$O$10000,MATCH(AM959,Potentials!$A$1:$A$1000,0),MATCH("Statut",Potentials!$A$1:$O$1,0))="9 - Perdu"),1,0))))</f>
      </c>
      <c r="AP959" s="47" t="str">
        <f>IF(AO959&lt;&gt;0,SUM($AO$4:AO959),0)</f>
      </c>
      <c r="AQ959" s="1"/>
      <c r="AR959" s="17"/>
      <c r="AT959" t="str">
        <f>IF(COUNTIF($AT$4:AT958,Potentials!B957)&gt;0,"",Potentials!B957)</f>
      </c>
      <c r="AU959" s="2" t="str">
        <f t="array" ref="AU959" aca="1" ca="1">IF($A$2="Tous",SUMPRODUCT((Potentials!$F$2:$F$2000)*(Potentials!$B$2:$B$2000=AT959)*(Potentials!$E$2:$E$2000&lt;&gt;"8 - Gagne")*(Potentials!$E$2:$E$2000&lt;&gt;"9 - Perdu")*(Potentials!$E$2:$E$2000&lt;&gt;"10 - Gele"))
+SUMPRODUCT((Potentials!$F$2:$F$2000=0)*(Potentials!$B$2:$B$2000=AT959)*(Potentials!$D$2:$D$2000)*(Potentials!$E$2:$E$2000&lt;&gt;"8 - Gagne")*(Potentials!$E$2:$E$2000&lt;&gt;"9 - Perdu")*(Potentials!$E$2:$E$2000&lt;&gt;"10 - Gele")),
SUMPRODUCT((Potentials!$F$2:$F$2000)*(Potentials!$B$2:$B$2000=AT959)*(Potentials!$E$2:$E$2000&lt;&gt;"8 - Gagne")*(Potentials!$E$2:$E$2000&lt;&gt;"9 - Perdu")*(Potentials!$E$2:$E$2000&lt;&gt;"10 - Gele")*(Potentials!$O$2:$O$2000=$A$2))
+SUMPRODUCT((Potentials!$F$2:$F$2000=0)*(Potentials!$B$2:$B$2000=AT959)*(Potentials!$D$2:$D$2000)*(Potentials!$E$2:$E$2000&lt;&gt;"8 - Gagne")*(Potentials!$E$2:$E$2000&lt;&gt;"9 - Perdu")*(Potentials!$E$2:$E$2000&lt;&gt;"10 - Gele")*(Potentials!$O$2:$O$2000=$A$2)))</f>
      </c>
      <c r="BA959" t="str">
        <f>Potentials!A957</f>
      </c>
      <c r="BB959" s="2" t="str">
        <f t="array" ref="BB959" aca="1" ca="1">IF($A$2="Tous",SUMPRODUCT((Potentials!$F$2:$F$2000)*(Potentials!$A$2:$A$2000=BA959)*(Potentials!$E$2:$E$2000&lt;&gt;"8 - Gagne")*(Potentials!$E$2:$E$2000&lt;&gt;"9 - Perdu")*(Potentials!$E$2:$E$2000&lt;&gt;"10 - Gele"))
+SUMPRODUCT((Potentials!$F$2:$F$2000=0)*(Potentials!$A$2:$A$2000=BA959)*(Potentials!$D$2:$D$2000)*(Potentials!$E$2:$E$2000&lt;&gt;"8 - Gagne")*(Potentials!$E$2:$E$2000&lt;&gt;"9 - Perdu")*(Potentials!$E$2:$E$2000&lt;&gt;"10 - Gele")),
SUMPRODUCT((Potentials!$F$2:$F$2000)*(Potentials!$A$2:$A$2000=BA959)*(Potentials!$E$2:$E$2000&lt;&gt;"8 - Gagne")*(Potentials!$E$2:$E$2000&lt;&gt;"9 - Perdu")*(Potentials!$E$2:$E$2000&lt;&gt;"10 - Gele")*(Potentials!$O$2:$O$2000=$A$2))
+SUMPRODUCT((Potentials!$F$2:$F$2000=0)*(Potentials!$A$2:$A$2000=BA959)*(Potentials!$D$2:$D$2000)*(Potentials!$E$2:$E$2000&lt;&gt;"8 - Gagne")*(Potentials!$E$2:$E$2000&lt;&gt;"9 - Perdu")*(Potentials!$E$2:$E$2000&lt;&gt;"10 - Gele")*(Potentials!$O$2:$O$2000=$A$2)))</f>
      </c>
    </row>
    <row r="960" spans="1:113">
      <c r="R960" t="str">
        <f>Potentials!A958</f>
      </c>
      <c r="S960" s="1" t="str">
        <f>Potentials!M958</f>
      </c>
      <c r="T960" s="47" t="str">
        <f>IF(INDEX(Potentials!$A$1:$O$1000,MATCH(R960,Potentials!$A$1:$A$1000,0),MATCH("Origine setup",Potentials!$A$1:$O$1,0))&lt;&gt;"",0,
IF($A$2="Tous",
IF(AND($R$2=0,$S$2=0,DATE(YEAR(S960),MONTH(S960),DAY(S960))&gt;=$O$6,(DATE(YEAR(S960),MONTH(S960),DAY(S960))&lt;=$O$3),LEFT(R960,3)="PRA"),1,
IF(AND($R$2&lt;&gt;0,$S$2&lt;&gt;0,DATE(YEAR(S960),MONTH(S960),DAY(S960))&gt;=$R$2,(DATE(YEAR(S960),MONTH(S960),DAY(S960))&lt;=$S$2),LEFT(R960,3)="PRA"),1,0)),
IF(AND($R$2=0,$S$2=0,DATE(YEAR(S960),MONTH(S960),DAY(S960))&gt;=$O$6,(DATE(YEAR(S960),MONTH(S960),DAY(S960))&lt;=$O$3),INDEX(Potentials!$A$1:$O$1000,MATCH(R960,Potentials!$A$1:$A$1000,0),MATCH("Groupe",Potentials!$A$1:$O$1,0))=$A$2,LEFT(R960,3)="PRA"),1,
IF(AND($R$2&lt;&gt;0,$S$2&lt;&gt;0,DATE(YEAR(S960),MONTH(S960),DAY(S960))&gt;=$R$2,(DATE(YEAR(S960),MONTH(S960),DAY(S960))&lt;=$S$2),INDEX(Potentials!$A$1:$O$1000,MATCH(R960,Potentials!$A$1:$A$1000,0),MATCH("Groupe",Potentials!$A$1:$O$1,0))=$A$2,LEFT(R960,3)="PRA"),1,0))))</f>
      </c>
      <c r="U960" s="47" t="str">
        <f>IF(T960&lt;&gt;0,SUM($T$4:T960),0)</f>
      </c>
      <c r="V960" s="1"/>
      <c r="W960" s="17"/>
      <c r="Y960" t="str">
        <f>Projects!A958</f>
      </c>
      <c r="Z960" s="1" t="str">
        <f>Projects!I958</f>
      </c>
      <c r="AA960" s="47" t="str">
        <f>IF($A$2="Tous",
IF(AND($Y$2=0,$Z$2=0,DATE(YEAR(Z960),MONTH(Z960),DAY(Z960))&gt;=$O$6,(DATE(YEAR(Z960),MONTH(Z960),DAY(Z960))&lt;=$O$3)),1,
IF(AND($Y$2&lt;&gt;0,$Z$2&lt;&gt;0,DATE(YEAR(Z960),MONTH(Z960),DAY(Z960))&gt;=$Y$2,(DATE(YEAR(Z960),MONTH(Z960),DAY(Z960))&lt;=$Z$2)),1,0)),
IF(AND($Y$2=0,$Z$2=0,DATE(YEAR(Z960),MONTH(Z960),DAY(Z960))&gt;=$O$6,(DATE(YEAR(Z960),MONTH(Z960),DAY(Z960))&lt;=$O$3),INDEX(Projects!$A$1:$O$1000,MATCH(Y960,Projects!$A$1:$A$1000,0),MATCH("Groupe",Projects!$A$1:$O$1,0))=$A$2),1,
IF(AND($Y$2&lt;&gt;0,$Z$2&lt;&gt;0,DATE(YEAR(Z960),MONTH(Z960),DAY(Z960))&gt;=$Y$2,(DATE(YEAR(Z960),MONTH(Z960),DAY(Z960))&lt;=$Z$2),INDEX(Projects!$A$1:$O$1000,MATCH(Y960,Projects!$A$1:$A$1000,0),MATCH("Groupe",Projects!$A$1:$O$1,0))=$A$2),1,0)))</f>
      </c>
      <c r="AB960" s="47" t="str">
        <f>IF(AA960&lt;&gt;0,SUM($AA$4:AA960),0)</f>
      </c>
      <c r="AC960" s="1"/>
      <c r="AD960" s="17"/>
      <c r="AF960" t="str">
        <f>Projects!A958</f>
      </c>
      <c r="AG960" s="1" t="str">
        <f>Projects!D958</f>
      </c>
      <c r="AH960" s="47" t="str">
        <f>IF($A$2="Tous",
IF(AND($AF$2=0,$AG$2=0,DATE(YEAR(AG960),MONTH(AG960),DAY(AG960))&gt;=$O$6,(DATE(YEAR(AG960),MONTH(AG960),DAY(AG960))&lt;=$O$3)),1,
IF(AND($AF$2&lt;&gt;0,$AG$2&lt;&gt;0,DATE(YEAR(AG960),MONTH(AG960),DAY(AG960))&gt;=$AF$2,(DATE(YEAR(AG960),MONTH(AG960),DAY(AG960))&lt;=$AG$2)),1,0)),
IF(AND($AF$2=0,$AG$2=0,DATE(YEAR(AG960),MONTH(AG960),DAY(AG960))&gt;=$O$6,(DATE(YEAR(AG960),MONTH(AG960),DAY(AG960))&lt;=$O$3),INDEX(Projects!$A$1:$O$1000,MATCH(AF960,Projects!$A$1:$A$1000,0),MATCH("Groupe",Projects!$A$1:$O$1,0))=$A$2),1,
IF(AND($AF$2&lt;&gt;0,$AG$2&lt;&gt;0,DATE(YEAR(AG960),MONTH(AG960),DAY(AG960))&gt;=$AF$2,(DATE(YEAR(AG960),MONTH(AG960),DAY(AG960))&lt;=$AG$2),INDEX(Projects!$A$1:$O$1000,MATCH(AF960,Projects!$A$1:$A$1000,0),MATCH("Groupe",Projects!$A$1:$O$1,0))=$A$2),1,0)))</f>
      </c>
      <c r="AI960" s="47" t="str">
        <f>IF(AH960&lt;&gt;0,SUM($AH$4:AH960),0)</f>
      </c>
      <c r="AJ960" s="1"/>
      <c r="AK960" s="17"/>
      <c r="AM960" t="str">
        <f>Potentials!A958</f>
      </c>
      <c r="AN960" s="1" t="str">
        <f>Potentials!L958</f>
      </c>
      <c r="AO960" s="47" t="str">
        <f>IF(INDEX(Potentials!$A$1:$O$1000,MATCH(R960,Potentials!$A$1:$A$1000,0),MATCH("Origine setup",Potentials!$A$1:$O$1,0))&lt;&gt;"",0,
IF($A$2="Tous",
IF(AND($AM$2=0,$AN$2=0,DATE(YEAR(AN960),MONTH(AN960),DAY(AN960))&gt;=$O$6,(DATE(YEAR(AN960),MONTH(AN960),DAY(AN960))&lt;=$O$3),INDEX(Potentials!$A$1:$O$10000,MATCH(AM960,Potentials!$A$1:$A$1000,0),MATCH("Statut",Potentials!$A$1:$O$1,0))="9 -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IF(AND($AM$2&lt;&gt;0,$AN$2&lt;&gt;0,DATE(YEAR(AN960),MONTH(AN960),DAY(AN960))&gt;=$AM$2,(DATE(YEAR(AN960),MONTH(AN960),DAY(AN960))&lt;=$AN$2),INDEX(Potentials!$A$1:$O$10000,MATCH(AM960,Potentials!$A$1:$A$1000,0),MATCH("Statut",Potentials!$A$1:$O$1,0))="9 - Perdu"),1,0)),
IF(AND($AM$2=0,$AN$2=0,DATE(YEAR(AN960),MONTH(AN960),DAY(AN960))&gt;=$O$6,(DATE(YEAR(AN960),MONTH(AN960),DAY(AN960))&lt;=$O$3),INDEX(Potentials!$A$1:$O$1000,MATCH(AM960,Potentials!$A$1:$A$1000,0),MATCH("Groupe",Potentials!$A$1:$O$1,0))=$A$2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,MATCH(AM960,Potentials!$A$1:$A$1000,0),MATCH("Groupe",Potentials!$A$1:$O$1,0))=$A$2,INDEX(Potentials!$A$1:$O$10000,MATCH(AM960,Potentials!$A$1:$A$1000,0),MATCH("Statut",Potentials!$A$1:$O$1,0))="9 - Perdu"),1,0))))</f>
      </c>
      <c r="AP960" s="47" t="str">
        <f>IF(AO960&lt;&gt;0,SUM($AO$4:AO960),0)</f>
      </c>
      <c r="AQ960" s="1"/>
      <c r="AR960" s="17"/>
      <c r="AT960" t="str">
        <f>IF(COUNTIF($AT$4:AT959,Potentials!B958)&gt;0,"",Potentials!B958)</f>
      </c>
      <c r="AU960" s="2" t="str">
        <f t="array" ref="AU960" aca="1" ca="1">IF($A$2="Tous",SUMPRODUCT((Potentials!$F$2:$F$2000)*(Potentials!$B$2:$B$2000=AT960)*(Potentials!$E$2:$E$2000&lt;&gt;"8 - Gagne")*(Potentials!$E$2:$E$2000&lt;&gt;"9 - Perdu")*(Potentials!$E$2:$E$2000&lt;&gt;"10 - Gele"))
+SUMPRODUCT((Potentials!$F$2:$F$2000=0)*(Potentials!$B$2:$B$2000=AT960)*(Potentials!$D$2:$D$2000)*(Potentials!$E$2:$E$2000&lt;&gt;"8 - Gagne")*(Potentials!$E$2:$E$2000&lt;&gt;"9 - Perdu")*(Potentials!$E$2:$E$2000&lt;&gt;"10 - Gele")),
SUMPRODUCT((Potentials!$F$2:$F$2000)*(Potentials!$B$2:$B$2000=AT960)*(Potentials!$E$2:$E$2000&lt;&gt;"8 - Gagne")*(Potentials!$E$2:$E$2000&lt;&gt;"9 - Perdu")*(Potentials!$E$2:$E$2000&lt;&gt;"10 - Gele")*(Potentials!$O$2:$O$2000=$A$2))
+SUMPRODUCT((Potentials!$F$2:$F$2000=0)*(Potentials!$B$2:$B$2000=AT960)*(Potentials!$D$2:$D$2000)*(Potentials!$E$2:$E$2000&lt;&gt;"8 - Gagne")*(Potentials!$E$2:$E$2000&lt;&gt;"9 - Perdu")*(Potentials!$E$2:$E$2000&lt;&gt;"10 - Gele")*(Potentials!$O$2:$O$2000=$A$2)))</f>
      </c>
      <c r="BA960" t="str">
        <f>Potentials!A958</f>
      </c>
      <c r="BB960" s="2" t="str">
        <f t="array" ref="BB960" aca="1" ca="1">IF($A$2="Tous",SUMPRODUCT((Potentials!$F$2:$F$2000)*(Potentials!$A$2:$A$2000=BA960)*(Potentials!$E$2:$E$2000&lt;&gt;"8 - Gagne")*(Potentials!$E$2:$E$2000&lt;&gt;"9 - Perdu")*(Potentials!$E$2:$E$2000&lt;&gt;"10 - Gele"))
+SUMPRODUCT((Potentials!$F$2:$F$2000=0)*(Potentials!$A$2:$A$2000=BA960)*(Potentials!$D$2:$D$2000)*(Potentials!$E$2:$E$2000&lt;&gt;"8 - Gagne")*(Potentials!$E$2:$E$2000&lt;&gt;"9 - Perdu")*(Potentials!$E$2:$E$2000&lt;&gt;"10 - Gele")),
SUMPRODUCT((Potentials!$F$2:$F$2000)*(Potentials!$A$2:$A$2000=BA960)*(Potentials!$E$2:$E$2000&lt;&gt;"8 - Gagne")*(Potentials!$E$2:$E$2000&lt;&gt;"9 - Perdu")*(Potentials!$E$2:$E$2000&lt;&gt;"10 - Gele")*(Potentials!$O$2:$O$2000=$A$2))
+SUMPRODUCT((Potentials!$F$2:$F$2000=0)*(Potentials!$A$2:$A$2000=BA960)*(Potentials!$D$2:$D$2000)*(Potentials!$E$2:$E$2000&lt;&gt;"8 - Gagne")*(Potentials!$E$2:$E$2000&lt;&gt;"9 - Perdu")*(Potentials!$E$2:$E$2000&lt;&gt;"10 - Gele")*(Potentials!$O$2:$O$2000=$A$2)))</f>
      </c>
    </row>
    <row r="961" spans="1:113">
      <c r="R961" t="str">
        <f>Potentials!A959</f>
      </c>
      <c r="S961" s="1" t="str">
        <f>Potentials!M959</f>
      </c>
      <c r="T961" s="47" t="str">
        <f>IF(INDEX(Potentials!$A$1:$O$1000,MATCH(R961,Potentials!$A$1:$A$1000,0),MATCH("Origine setup",Potentials!$A$1:$O$1,0))&lt;&gt;"",0,
IF($A$2="Tous",
IF(AND($R$2=0,$S$2=0,DATE(YEAR(S961),MONTH(S961),DAY(S961))&gt;=$O$6,(DATE(YEAR(S961),MONTH(S961),DAY(S961))&lt;=$O$3),LEFT(R961,3)="PRA"),1,
IF(AND($R$2&lt;&gt;0,$S$2&lt;&gt;0,DATE(YEAR(S961),MONTH(S961),DAY(S961))&gt;=$R$2,(DATE(YEAR(S961),MONTH(S961),DAY(S961))&lt;=$S$2),LEFT(R961,3)="PRA"),1,0)),
IF(AND($R$2=0,$S$2=0,DATE(YEAR(S961),MONTH(S961),DAY(S961))&gt;=$O$6,(DATE(YEAR(S961),MONTH(S961),DAY(S961))&lt;=$O$3),INDEX(Potentials!$A$1:$O$1000,MATCH(R961,Potentials!$A$1:$A$1000,0),MATCH("Groupe",Potentials!$A$1:$O$1,0))=$A$2,LEFT(R961,3)="PRA"),1,
IF(AND($R$2&lt;&gt;0,$S$2&lt;&gt;0,DATE(YEAR(S961),MONTH(S961),DAY(S961))&gt;=$R$2,(DATE(YEAR(S961),MONTH(S961),DAY(S961))&lt;=$S$2),INDEX(Potentials!$A$1:$O$1000,MATCH(R961,Potentials!$A$1:$A$1000,0),MATCH("Groupe",Potentials!$A$1:$O$1,0))=$A$2,LEFT(R961,3)="PRA"),1,0))))</f>
      </c>
      <c r="U961" s="47" t="str">
        <f>IF(T961&lt;&gt;0,SUM($T$4:T961),0)</f>
      </c>
      <c r="V961" s="1"/>
      <c r="W961" s="17"/>
      <c r="Y961" t="str">
        <f>Projects!A959</f>
      </c>
      <c r="Z961" s="1" t="str">
        <f>Projects!I959</f>
      </c>
      <c r="AA961" s="47" t="str">
        <f>IF($A$2="Tous",
IF(AND($Y$2=0,$Z$2=0,DATE(YEAR(Z961),MONTH(Z961),DAY(Z961))&gt;=$O$6,(DATE(YEAR(Z961),MONTH(Z961),DAY(Z961))&lt;=$O$3)),1,
IF(AND($Y$2&lt;&gt;0,$Z$2&lt;&gt;0,DATE(YEAR(Z961),MONTH(Z961),DAY(Z961))&gt;=$Y$2,(DATE(YEAR(Z961),MONTH(Z961),DAY(Z961))&lt;=$Z$2)),1,0)),
IF(AND($Y$2=0,$Z$2=0,DATE(YEAR(Z961),MONTH(Z961),DAY(Z961))&gt;=$O$6,(DATE(YEAR(Z961),MONTH(Z961),DAY(Z961))&lt;=$O$3),INDEX(Projects!$A$1:$O$1000,MATCH(Y961,Projects!$A$1:$A$1000,0),MATCH("Groupe",Projects!$A$1:$O$1,0))=$A$2),1,
IF(AND($Y$2&lt;&gt;0,$Z$2&lt;&gt;0,DATE(YEAR(Z961),MONTH(Z961),DAY(Z961))&gt;=$Y$2,(DATE(YEAR(Z961),MONTH(Z961),DAY(Z961))&lt;=$Z$2),INDEX(Projects!$A$1:$O$1000,MATCH(Y961,Projects!$A$1:$A$1000,0),MATCH("Groupe",Projects!$A$1:$O$1,0))=$A$2),1,0)))</f>
      </c>
      <c r="AB961" s="47" t="str">
        <f>IF(AA961&lt;&gt;0,SUM($AA$4:AA961),0)</f>
      </c>
      <c r="AC961" s="1"/>
      <c r="AD961" s="17"/>
      <c r="AF961" t="str">
        <f>Projects!A959</f>
      </c>
      <c r="AG961" s="1" t="str">
        <f>Projects!D959</f>
      </c>
      <c r="AH961" s="47" t="str">
        <f>IF($A$2="Tous",
IF(AND($AF$2=0,$AG$2=0,DATE(YEAR(AG961),MONTH(AG961),DAY(AG961))&gt;=$O$6,(DATE(YEAR(AG961),MONTH(AG961),DAY(AG961))&lt;=$O$3)),1,
IF(AND($AF$2&lt;&gt;0,$AG$2&lt;&gt;0,DATE(YEAR(AG961),MONTH(AG961),DAY(AG961))&gt;=$AF$2,(DATE(YEAR(AG961),MONTH(AG961),DAY(AG961))&lt;=$AG$2)),1,0)),
IF(AND($AF$2=0,$AG$2=0,DATE(YEAR(AG961),MONTH(AG961),DAY(AG961))&gt;=$O$6,(DATE(YEAR(AG961),MONTH(AG961),DAY(AG961))&lt;=$O$3),INDEX(Projects!$A$1:$O$1000,MATCH(AF961,Projects!$A$1:$A$1000,0),MATCH("Groupe",Projects!$A$1:$O$1,0))=$A$2),1,
IF(AND($AF$2&lt;&gt;0,$AG$2&lt;&gt;0,DATE(YEAR(AG961),MONTH(AG961),DAY(AG961))&gt;=$AF$2,(DATE(YEAR(AG961),MONTH(AG961),DAY(AG961))&lt;=$AG$2),INDEX(Projects!$A$1:$O$1000,MATCH(AF961,Projects!$A$1:$A$1000,0),MATCH("Groupe",Projects!$A$1:$O$1,0))=$A$2),1,0)))</f>
      </c>
      <c r="AI961" s="47" t="str">
        <f>IF(AH961&lt;&gt;0,SUM($AH$4:AH961),0)</f>
      </c>
      <c r="AJ961" s="1"/>
      <c r="AK961" s="17"/>
      <c r="AM961" t="str">
        <f>Potentials!A959</f>
      </c>
      <c r="AN961" s="1" t="str">
        <f>Potentials!L959</f>
      </c>
      <c r="AO961" s="47" t="str">
        <f>IF(INDEX(Potentials!$A$1:$O$1000,MATCH(R961,Potentials!$A$1:$A$1000,0),MATCH("Origine setup",Potentials!$A$1:$O$1,0))&lt;&gt;"",0,
IF($A$2="Tous",
IF(AND($AM$2=0,$AN$2=0,DATE(YEAR(AN961),MONTH(AN961),DAY(AN961))&gt;=$O$6,(DATE(YEAR(AN961),MONTH(AN961),DAY(AN961))&lt;=$O$3),INDEX(Potentials!$A$1:$O$10000,MATCH(AM961,Potentials!$A$1:$A$1000,0),MATCH("Statut",Potentials!$A$1:$O$1,0))="9 -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IF(AND($AM$2&lt;&gt;0,$AN$2&lt;&gt;0,DATE(YEAR(AN961),MONTH(AN961),DAY(AN961))&gt;=$AM$2,(DATE(YEAR(AN961),MONTH(AN961),DAY(AN961))&lt;=$AN$2),INDEX(Potentials!$A$1:$O$10000,MATCH(AM961,Potentials!$A$1:$A$1000,0),MATCH("Statut",Potentials!$A$1:$O$1,0))="9 - Perdu"),1,0)),
IF(AND($AM$2=0,$AN$2=0,DATE(YEAR(AN961),MONTH(AN961),DAY(AN961))&gt;=$O$6,(DATE(YEAR(AN961),MONTH(AN961),DAY(AN961))&lt;=$O$3),INDEX(Potentials!$A$1:$O$1000,MATCH(AM961,Potentials!$A$1:$A$1000,0),MATCH("Groupe",Potentials!$A$1:$O$1,0))=$A$2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,MATCH(AM961,Potentials!$A$1:$A$1000,0),MATCH("Groupe",Potentials!$A$1:$O$1,0))=$A$2,INDEX(Potentials!$A$1:$O$10000,MATCH(AM961,Potentials!$A$1:$A$1000,0),MATCH("Statut",Potentials!$A$1:$O$1,0))="9 - Perdu"),1,0))))</f>
      </c>
      <c r="AP961" s="47" t="str">
        <f>IF(AO961&lt;&gt;0,SUM($AO$4:AO961),0)</f>
      </c>
      <c r="AQ961" s="1"/>
      <c r="AR961" s="17"/>
      <c r="AT961" t="str">
        <f>IF(COUNTIF($AT$4:AT960,Potentials!B959)&gt;0,"",Potentials!B959)</f>
      </c>
      <c r="AU961" s="2" t="str">
        <f t="array" ref="AU961" aca="1" ca="1">IF($A$2="Tous",SUMPRODUCT((Potentials!$F$2:$F$2000)*(Potentials!$B$2:$B$2000=AT961)*(Potentials!$E$2:$E$2000&lt;&gt;"8 - Gagne")*(Potentials!$E$2:$E$2000&lt;&gt;"9 - Perdu")*(Potentials!$E$2:$E$2000&lt;&gt;"10 - Gele"))
+SUMPRODUCT((Potentials!$F$2:$F$2000=0)*(Potentials!$B$2:$B$2000=AT961)*(Potentials!$D$2:$D$2000)*(Potentials!$E$2:$E$2000&lt;&gt;"8 - Gagne")*(Potentials!$E$2:$E$2000&lt;&gt;"9 - Perdu")*(Potentials!$E$2:$E$2000&lt;&gt;"10 - Gele")),
SUMPRODUCT((Potentials!$F$2:$F$2000)*(Potentials!$B$2:$B$2000=AT961)*(Potentials!$E$2:$E$2000&lt;&gt;"8 - Gagne")*(Potentials!$E$2:$E$2000&lt;&gt;"9 - Perdu")*(Potentials!$E$2:$E$2000&lt;&gt;"10 - Gele")*(Potentials!$O$2:$O$2000=$A$2))
+SUMPRODUCT((Potentials!$F$2:$F$2000=0)*(Potentials!$B$2:$B$2000=AT961)*(Potentials!$D$2:$D$2000)*(Potentials!$E$2:$E$2000&lt;&gt;"8 - Gagne")*(Potentials!$E$2:$E$2000&lt;&gt;"9 - Perdu")*(Potentials!$E$2:$E$2000&lt;&gt;"10 - Gele")*(Potentials!$O$2:$O$2000=$A$2)))</f>
      </c>
      <c r="BA961" t="str">
        <f>Potentials!A959</f>
      </c>
      <c r="BB961" s="2" t="str">
        <f t="array" ref="BB961" aca="1" ca="1">IF($A$2="Tous",SUMPRODUCT((Potentials!$F$2:$F$2000)*(Potentials!$A$2:$A$2000=BA961)*(Potentials!$E$2:$E$2000&lt;&gt;"8 - Gagne")*(Potentials!$E$2:$E$2000&lt;&gt;"9 - Perdu")*(Potentials!$E$2:$E$2000&lt;&gt;"10 - Gele"))
+SUMPRODUCT((Potentials!$F$2:$F$2000=0)*(Potentials!$A$2:$A$2000=BA961)*(Potentials!$D$2:$D$2000)*(Potentials!$E$2:$E$2000&lt;&gt;"8 - Gagne")*(Potentials!$E$2:$E$2000&lt;&gt;"9 - Perdu")*(Potentials!$E$2:$E$2000&lt;&gt;"10 - Gele")),
SUMPRODUCT((Potentials!$F$2:$F$2000)*(Potentials!$A$2:$A$2000=BA961)*(Potentials!$E$2:$E$2000&lt;&gt;"8 - Gagne")*(Potentials!$E$2:$E$2000&lt;&gt;"9 - Perdu")*(Potentials!$E$2:$E$2000&lt;&gt;"10 - Gele")*(Potentials!$O$2:$O$2000=$A$2))
+SUMPRODUCT((Potentials!$F$2:$F$2000=0)*(Potentials!$A$2:$A$2000=BA961)*(Potentials!$D$2:$D$2000)*(Potentials!$E$2:$E$2000&lt;&gt;"8 - Gagne")*(Potentials!$E$2:$E$2000&lt;&gt;"9 - Perdu")*(Potentials!$E$2:$E$2000&lt;&gt;"10 - Gele")*(Potentials!$O$2:$O$2000=$A$2)))</f>
      </c>
    </row>
    <row r="962" spans="1:113">
      <c r="R962" t="str">
        <f>Potentials!A960</f>
      </c>
      <c r="S962" s="1" t="str">
        <f>Potentials!M960</f>
      </c>
      <c r="T962" s="47" t="str">
        <f>IF(INDEX(Potentials!$A$1:$O$1000,MATCH(R962,Potentials!$A$1:$A$1000,0),MATCH("Origine setup",Potentials!$A$1:$O$1,0))&lt;&gt;"",0,
IF($A$2="Tous",
IF(AND($R$2=0,$S$2=0,DATE(YEAR(S962),MONTH(S962),DAY(S962))&gt;=$O$6,(DATE(YEAR(S962),MONTH(S962),DAY(S962))&lt;=$O$3),LEFT(R962,3)="PRA"),1,
IF(AND($R$2&lt;&gt;0,$S$2&lt;&gt;0,DATE(YEAR(S962),MONTH(S962),DAY(S962))&gt;=$R$2,(DATE(YEAR(S962),MONTH(S962),DAY(S962))&lt;=$S$2),LEFT(R962,3)="PRA"),1,0)),
IF(AND($R$2=0,$S$2=0,DATE(YEAR(S962),MONTH(S962),DAY(S962))&gt;=$O$6,(DATE(YEAR(S962),MONTH(S962),DAY(S962))&lt;=$O$3),INDEX(Potentials!$A$1:$O$1000,MATCH(R962,Potentials!$A$1:$A$1000,0),MATCH("Groupe",Potentials!$A$1:$O$1,0))=$A$2,LEFT(R962,3)="PRA"),1,
IF(AND($R$2&lt;&gt;0,$S$2&lt;&gt;0,DATE(YEAR(S962),MONTH(S962),DAY(S962))&gt;=$R$2,(DATE(YEAR(S962),MONTH(S962),DAY(S962))&lt;=$S$2),INDEX(Potentials!$A$1:$O$1000,MATCH(R962,Potentials!$A$1:$A$1000,0),MATCH("Groupe",Potentials!$A$1:$O$1,0))=$A$2,LEFT(R962,3)="PRA"),1,0))))</f>
      </c>
      <c r="U962" s="47" t="str">
        <f>IF(T962&lt;&gt;0,SUM($T$4:T962),0)</f>
      </c>
      <c r="V962" s="1"/>
      <c r="W962" s="17"/>
      <c r="Y962" t="str">
        <f>Projects!A960</f>
      </c>
      <c r="Z962" s="1" t="str">
        <f>Projects!I960</f>
      </c>
      <c r="AA962" s="47" t="str">
        <f>IF($A$2="Tous",
IF(AND($Y$2=0,$Z$2=0,DATE(YEAR(Z962),MONTH(Z962),DAY(Z962))&gt;=$O$6,(DATE(YEAR(Z962),MONTH(Z962),DAY(Z962))&lt;=$O$3)),1,
IF(AND($Y$2&lt;&gt;0,$Z$2&lt;&gt;0,DATE(YEAR(Z962),MONTH(Z962),DAY(Z962))&gt;=$Y$2,(DATE(YEAR(Z962),MONTH(Z962),DAY(Z962))&lt;=$Z$2)),1,0)),
IF(AND($Y$2=0,$Z$2=0,DATE(YEAR(Z962),MONTH(Z962),DAY(Z962))&gt;=$O$6,(DATE(YEAR(Z962),MONTH(Z962),DAY(Z962))&lt;=$O$3),INDEX(Projects!$A$1:$O$1000,MATCH(Y962,Projects!$A$1:$A$1000,0),MATCH("Groupe",Projects!$A$1:$O$1,0))=$A$2),1,
IF(AND($Y$2&lt;&gt;0,$Z$2&lt;&gt;0,DATE(YEAR(Z962),MONTH(Z962),DAY(Z962))&gt;=$Y$2,(DATE(YEAR(Z962),MONTH(Z962),DAY(Z962))&lt;=$Z$2),INDEX(Projects!$A$1:$O$1000,MATCH(Y962,Projects!$A$1:$A$1000,0),MATCH("Groupe",Projects!$A$1:$O$1,0))=$A$2),1,0)))</f>
      </c>
      <c r="AB962" s="47" t="str">
        <f>IF(AA962&lt;&gt;0,SUM($AA$4:AA962),0)</f>
      </c>
      <c r="AC962" s="1"/>
      <c r="AD962" s="17"/>
      <c r="AF962" t="str">
        <f>Projects!A960</f>
      </c>
      <c r="AG962" s="1" t="str">
        <f>Projects!D960</f>
      </c>
      <c r="AH962" s="47" t="str">
        <f>IF($A$2="Tous",
IF(AND($AF$2=0,$AG$2=0,DATE(YEAR(AG962),MONTH(AG962),DAY(AG962))&gt;=$O$6,(DATE(YEAR(AG962),MONTH(AG962),DAY(AG962))&lt;=$O$3)),1,
IF(AND($AF$2&lt;&gt;0,$AG$2&lt;&gt;0,DATE(YEAR(AG962),MONTH(AG962),DAY(AG962))&gt;=$AF$2,(DATE(YEAR(AG962),MONTH(AG962),DAY(AG962))&lt;=$AG$2)),1,0)),
IF(AND($AF$2=0,$AG$2=0,DATE(YEAR(AG962),MONTH(AG962),DAY(AG962))&gt;=$O$6,(DATE(YEAR(AG962),MONTH(AG962),DAY(AG962))&lt;=$O$3),INDEX(Projects!$A$1:$O$1000,MATCH(AF962,Projects!$A$1:$A$1000,0),MATCH("Groupe",Projects!$A$1:$O$1,0))=$A$2),1,
IF(AND($AF$2&lt;&gt;0,$AG$2&lt;&gt;0,DATE(YEAR(AG962),MONTH(AG962),DAY(AG962))&gt;=$AF$2,(DATE(YEAR(AG962),MONTH(AG962),DAY(AG962))&lt;=$AG$2),INDEX(Projects!$A$1:$O$1000,MATCH(AF962,Projects!$A$1:$A$1000,0),MATCH("Groupe",Projects!$A$1:$O$1,0))=$A$2),1,0)))</f>
      </c>
      <c r="AI962" s="47" t="str">
        <f>IF(AH962&lt;&gt;0,SUM($AH$4:AH962),0)</f>
      </c>
      <c r="AJ962" s="1"/>
      <c r="AK962" s="17"/>
      <c r="AM962" t="str">
        <f>Potentials!A960</f>
      </c>
      <c r="AN962" s="1" t="str">
        <f>Potentials!L960</f>
      </c>
      <c r="AO962" s="47" t="str">
        <f>IF(INDEX(Potentials!$A$1:$O$1000,MATCH(R962,Potentials!$A$1:$A$1000,0),MATCH("Origine setup",Potentials!$A$1:$O$1,0))&lt;&gt;"",0,
IF($A$2="Tous",
IF(AND($AM$2=0,$AN$2=0,DATE(YEAR(AN962),MONTH(AN962),DAY(AN962))&gt;=$O$6,(DATE(YEAR(AN962),MONTH(AN962),DAY(AN962))&lt;=$O$3),INDEX(Potentials!$A$1:$O$10000,MATCH(AM962,Potentials!$A$1:$A$1000,0),MATCH("Statut",Potentials!$A$1:$O$1,0))="9 -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IF(AND($AM$2&lt;&gt;0,$AN$2&lt;&gt;0,DATE(YEAR(AN962),MONTH(AN962),DAY(AN962))&gt;=$AM$2,(DATE(YEAR(AN962),MONTH(AN962),DAY(AN962))&lt;=$AN$2),INDEX(Potentials!$A$1:$O$10000,MATCH(AM962,Potentials!$A$1:$A$1000,0),MATCH("Statut",Potentials!$A$1:$O$1,0))="9 - Perdu"),1,0)),
IF(AND($AM$2=0,$AN$2=0,DATE(YEAR(AN962),MONTH(AN962),DAY(AN962))&gt;=$O$6,(DATE(YEAR(AN962),MONTH(AN962),DAY(AN962))&lt;=$O$3),INDEX(Potentials!$A$1:$O$1000,MATCH(AM962,Potentials!$A$1:$A$1000,0),MATCH("Groupe",Potentials!$A$1:$O$1,0))=$A$2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,MATCH(AM962,Potentials!$A$1:$A$1000,0),MATCH("Groupe",Potentials!$A$1:$O$1,0))=$A$2,INDEX(Potentials!$A$1:$O$10000,MATCH(AM962,Potentials!$A$1:$A$1000,0),MATCH("Statut",Potentials!$A$1:$O$1,0))="9 - Perdu"),1,0))))</f>
      </c>
      <c r="AP962" s="47" t="str">
        <f>IF(AO962&lt;&gt;0,SUM($AO$4:AO962),0)</f>
      </c>
      <c r="AQ962" s="1"/>
      <c r="AR962" s="17"/>
      <c r="AT962" t="str">
        <f>IF(COUNTIF($AT$4:AT961,Potentials!B960)&gt;0,"",Potentials!B960)</f>
      </c>
      <c r="AU962" s="2" t="str">
        <f t="array" ref="AU962" aca="1" ca="1">IF($A$2="Tous",SUMPRODUCT((Potentials!$F$2:$F$2000)*(Potentials!$B$2:$B$2000=AT962)*(Potentials!$E$2:$E$2000&lt;&gt;"8 - Gagne")*(Potentials!$E$2:$E$2000&lt;&gt;"9 - Perdu")*(Potentials!$E$2:$E$2000&lt;&gt;"10 - Gele"))
+SUMPRODUCT((Potentials!$F$2:$F$2000=0)*(Potentials!$B$2:$B$2000=AT962)*(Potentials!$D$2:$D$2000)*(Potentials!$E$2:$E$2000&lt;&gt;"8 - Gagne")*(Potentials!$E$2:$E$2000&lt;&gt;"9 - Perdu")*(Potentials!$E$2:$E$2000&lt;&gt;"10 - Gele")),
SUMPRODUCT((Potentials!$F$2:$F$2000)*(Potentials!$B$2:$B$2000=AT962)*(Potentials!$E$2:$E$2000&lt;&gt;"8 - Gagne")*(Potentials!$E$2:$E$2000&lt;&gt;"9 - Perdu")*(Potentials!$E$2:$E$2000&lt;&gt;"10 - Gele")*(Potentials!$O$2:$O$2000=$A$2))
+SUMPRODUCT((Potentials!$F$2:$F$2000=0)*(Potentials!$B$2:$B$2000=AT962)*(Potentials!$D$2:$D$2000)*(Potentials!$E$2:$E$2000&lt;&gt;"8 - Gagne")*(Potentials!$E$2:$E$2000&lt;&gt;"9 - Perdu")*(Potentials!$E$2:$E$2000&lt;&gt;"10 - Gele")*(Potentials!$O$2:$O$2000=$A$2)))</f>
      </c>
      <c r="BA962" t="str">
        <f>Potentials!A960</f>
      </c>
      <c r="BB962" s="2" t="str">
        <f t="array" ref="BB962" aca="1" ca="1">IF($A$2="Tous",SUMPRODUCT((Potentials!$F$2:$F$2000)*(Potentials!$A$2:$A$2000=BA962)*(Potentials!$E$2:$E$2000&lt;&gt;"8 - Gagne")*(Potentials!$E$2:$E$2000&lt;&gt;"9 - Perdu")*(Potentials!$E$2:$E$2000&lt;&gt;"10 - Gele"))
+SUMPRODUCT((Potentials!$F$2:$F$2000=0)*(Potentials!$A$2:$A$2000=BA962)*(Potentials!$D$2:$D$2000)*(Potentials!$E$2:$E$2000&lt;&gt;"8 - Gagne")*(Potentials!$E$2:$E$2000&lt;&gt;"9 - Perdu")*(Potentials!$E$2:$E$2000&lt;&gt;"10 - Gele")),
SUMPRODUCT((Potentials!$F$2:$F$2000)*(Potentials!$A$2:$A$2000=BA962)*(Potentials!$E$2:$E$2000&lt;&gt;"8 - Gagne")*(Potentials!$E$2:$E$2000&lt;&gt;"9 - Perdu")*(Potentials!$E$2:$E$2000&lt;&gt;"10 - Gele")*(Potentials!$O$2:$O$2000=$A$2))
+SUMPRODUCT((Potentials!$F$2:$F$2000=0)*(Potentials!$A$2:$A$2000=BA962)*(Potentials!$D$2:$D$2000)*(Potentials!$E$2:$E$2000&lt;&gt;"8 - Gagne")*(Potentials!$E$2:$E$2000&lt;&gt;"9 - Perdu")*(Potentials!$E$2:$E$2000&lt;&gt;"10 - Gele")*(Potentials!$O$2:$O$2000=$A$2)))</f>
      </c>
    </row>
    <row r="963" spans="1:113">
      <c r="R963" t="str">
        <f>Potentials!A961</f>
      </c>
      <c r="S963" s="1" t="str">
        <f>Potentials!M961</f>
      </c>
      <c r="T963" s="47" t="str">
        <f>IF(INDEX(Potentials!$A$1:$O$1000,MATCH(R963,Potentials!$A$1:$A$1000,0),MATCH("Origine setup",Potentials!$A$1:$O$1,0))&lt;&gt;"",0,
IF($A$2="Tous",
IF(AND($R$2=0,$S$2=0,DATE(YEAR(S963),MONTH(S963),DAY(S963))&gt;=$O$6,(DATE(YEAR(S963),MONTH(S963),DAY(S963))&lt;=$O$3),LEFT(R963,3)="PRA"),1,
IF(AND($R$2&lt;&gt;0,$S$2&lt;&gt;0,DATE(YEAR(S963),MONTH(S963),DAY(S963))&gt;=$R$2,(DATE(YEAR(S963),MONTH(S963),DAY(S963))&lt;=$S$2),LEFT(R963,3)="PRA"),1,0)),
IF(AND($R$2=0,$S$2=0,DATE(YEAR(S963),MONTH(S963),DAY(S963))&gt;=$O$6,(DATE(YEAR(S963),MONTH(S963),DAY(S963))&lt;=$O$3),INDEX(Potentials!$A$1:$O$1000,MATCH(R963,Potentials!$A$1:$A$1000,0),MATCH("Groupe",Potentials!$A$1:$O$1,0))=$A$2,LEFT(R963,3)="PRA"),1,
IF(AND($R$2&lt;&gt;0,$S$2&lt;&gt;0,DATE(YEAR(S963),MONTH(S963),DAY(S963))&gt;=$R$2,(DATE(YEAR(S963),MONTH(S963),DAY(S963))&lt;=$S$2),INDEX(Potentials!$A$1:$O$1000,MATCH(R963,Potentials!$A$1:$A$1000,0),MATCH("Groupe",Potentials!$A$1:$O$1,0))=$A$2,LEFT(R963,3)="PRA"),1,0))))</f>
      </c>
      <c r="U963" s="47" t="str">
        <f>IF(T963&lt;&gt;0,SUM($T$4:T963),0)</f>
      </c>
      <c r="V963" s="1"/>
      <c r="W963" s="17"/>
      <c r="Y963" t="str">
        <f>Projects!A961</f>
      </c>
      <c r="Z963" s="1" t="str">
        <f>Projects!I961</f>
      </c>
      <c r="AA963" s="47" t="str">
        <f>IF($A$2="Tous",
IF(AND($Y$2=0,$Z$2=0,DATE(YEAR(Z963),MONTH(Z963),DAY(Z963))&gt;=$O$6,(DATE(YEAR(Z963),MONTH(Z963),DAY(Z963))&lt;=$O$3)),1,
IF(AND($Y$2&lt;&gt;0,$Z$2&lt;&gt;0,DATE(YEAR(Z963),MONTH(Z963),DAY(Z963))&gt;=$Y$2,(DATE(YEAR(Z963),MONTH(Z963),DAY(Z963))&lt;=$Z$2)),1,0)),
IF(AND($Y$2=0,$Z$2=0,DATE(YEAR(Z963),MONTH(Z963),DAY(Z963))&gt;=$O$6,(DATE(YEAR(Z963),MONTH(Z963),DAY(Z963))&lt;=$O$3),INDEX(Projects!$A$1:$O$1000,MATCH(Y963,Projects!$A$1:$A$1000,0),MATCH("Groupe",Projects!$A$1:$O$1,0))=$A$2),1,
IF(AND($Y$2&lt;&gt;0,$Z$2&lt;&gt;0,DATE(YEAR(Z963),MONTH(Z963),DAY(Z963))&gt;=$Y$2,(DATE(YEAR(Z963),MONTH(Z963),DAY(Z963))&lt;=$Z$2),INDEX(Projects!$A$1:$O$1000,MATCH(Y963,Projects!$A$1:$A$1000,0),MATCH("Groupe",Projects!$A$1:$O$1,0))=$A$2),1,0)))</f>
      </c>
      <c r="AB963" s="47" t="str">
        <f>IF(AA963&lt;&gt;0,SUM($AA$4:AA963),0)</f>
      </c>
      <c r="AC963" s="1"/>
      <c r="AD963" s="17"/>
      <c r="AF963" t="str">
        <f>Projects!A961</f>
      </c>
      <c r="AG963" s="1" t="str">
        <f>Projects!D961</f>
      </c>
      <c r="AH963" s="47" t="str">
        <f>IF($A$2="Tous",
IF(AND($AF$2=0,$AG$2=0,DATE(YEAR(AG963),MONTH(AG963),DAY(AG963))&gt;=$O$6,(DATE(YEAR(AG963),MONTH(AG963),DAY(AG963))&lt;=$O$3)),1,
IF(AND($AF$2&lt;&gt;0,$AG$2&lt;&gt;0,DATE(YEAR(AG963),MONTH(AG963),DAY(AG963))&gt;=$AF$2,(DATE(YEAR(AG963),MONTH(AG963),DAY(AG963))&lt;=$AG$2)),1,0)),
IF(AND($AF$2=0,$AG$2=0,DATE(YEAR(AG963),MONTH(AG963),DAY(AG963))&gt;=$O$6,(DATE(YEAR(AG963),MONTH(AG963),DAY(AG963))&lt;=$O$3),INDEX(Projects!$A$1:$O$1000,MATCH(AF963,Projects!$A$1:$A$1000,0),MATCH("Groupe",Projects!$A$1:$O$1,0))=$A$2),1,
IF(AND($AF$2&lt;&gt;0,$AG$2&lt;&gt;0,DATE(YEAR(AG963),MONTH(AG963),DAY(AG963))&gt;=$AF$2,(DATE(YEAR(AG963),MONTH(AG963),DAY(AG963))&lt;=$AG$2),INDEX(Projects!$A$1:$O$1000,MATCH(AF963,Projects!$A$1:$A$1000,0),MATCH("Groupe",Projects!$A$1:$O$1,0))=$A$2),1,0)))</f>
      </c>
      <c r="AI963" s="47" t="str">
        <f>IF(AH963&lt;&gt;0,SUM($AH$4:AH963),0)</f>
      </c>
      <c r="AJ963" s="1"/>
      <c r="AK963" s="17"/>
      <c r="AM963" t="str">
        <f>Potentials!A961</f>
      </c>
      <c r="AN963" s="1" t="str">
        <f>Potentials!L961</f>
      </c>
      <c r="AO963" s="47" t="str">
        <f>IF(INDEX(Potentials!$A$1:$O$1000,MATCH(R963,Potentials!$A$1:$A$1000,0),MATCH("Origine setup",Potentials!$A$1:$O$1,0))&lt;&gt;"",0,
IF($A$2="Tous",
IF(AND($AM$2=0,$AN$2=0,DATE(YEAR(AN963),MONTH(AN963),DAY(AN963))&gt;=$O$6,(DATE(YEAR(AN963),MONTH(AN963),DAY(AN963))&lt;=$O$3),INDEX(Potentials!$A$1:$O$10000,MATCH(AM963,Potentials!$A$1:$A$1000,0),MATCH("Statut",Potentials!$A$1:$O$1,0))="9 -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IF(AND($AM$2&lt;&gt;0,$AN$2&lt;&gt;0,DATE(YEAR(AN963),MONTH(AN963),DAY(AN963))&gt;=$AM$2,(DATE(YEAR(AN963),MONTH(AN963),DAY(AN963))&lt;=$AN$2),INDEX(Potentials!$A$1:$O$10000,MATCH(AM963,Potentials!$A$1:$A$1000,0),MATCH("Statut",Potentials!$A$1:$O$1,0))="9 - Perdu"),1,0)),
IF(AND($AM$2=0,$AN$2=0,DATE(YEAR(AN963),MONTH(AN963),DAY(AN963))&gt;=$O$6,(DATE(YEAR(AN963),MONTH(AN963),DAY(AN963))&lt;=$O$3),INDEX(Potentials!$A$1:$O$1000,MATCH(AM963,Potentials!$A$1:$A$1000,0),MATCH("Groupe",Potentials!$A$1:$O$1,0))=$A$2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,MATCH(AM963,Potentials!$A$1:$A$1000,0),MATCH("Groupe",Potentials!$A$1:$O$1,0))=$A$2,INDEX(Potentials!$A$1:$O$10000,MATCH(AM963,Potentials!$A$1:$A$1000,0),MATCH("Statut",Potentials!$A$1:$O$1,0))="9 - Perdu"),1,0))))</f>
      </c>
      <c r="AP963" s="47" t="str">
        <f>IF(AO963&lt;&gt;0,SUM($AO$4:AO963),0)</f>
      </c>
      <c r="AQ963" s="1"/>
      <c r="AR963" s="17"/>
      <c r="AT963" t="str">
        <f>IF(COUNTIF($AT$4:AT962,Potentials!B961)&gt;0,"",Potentials!B961)</f>
      </c>
      <c r="AU963" s="2" t="str">
        <f t="array" ref="AU963" aca="1" ca="1">IF($A$2="Tous",SUMPRODUCT((Potentials!$F$2:$F$2000)*(Potentials!$B$2:$B$2000=AT963)*(Potentials!$E$2:$E$2000&lt;&gt;"8 - Gagne")*(Potentials!$E$2:$E$2000&lt;&gt;"9 - Perdu")*(Potentials!$E$2:$E$2000&lt;&gt;"10 - Gele"))
+SUMPRODUCT((Potentials!$F$2:$F$2000=0)*(Potentials!$B$2:$B$2000=AT963)*(Potentials!$D$2:$D$2000)*(Potentials!$E$2:$E$2000&lt;&gt;"8 - Gagne")*(Potentials!$E$2:$E$2000&lt;&gt;"9 - Perdu")*(Potentials!$E$2:$E$2000&lt;&gt;"10 - Gele")),
SUMPRODUCT((Potentials!$F$2:$F$2000)*(Potentials!$B$2:$B$2000=AT963)*(Potentials!$E$2:$E$2000&lt;&gt;"8 - Gagne")*(Potentials!$E$2:$E$2000&lt;&gt;"9 - Perdu")*(Potentials!$E$2:$E$2000&lt;&gt;"10 - Gele")*(Potentials!$O$2:$O$2000=$A$2))
+SUMPRODUCT((Potentials!$F$2:$F$2000=0)*(Potentials!$B$2:$B$2000=AT963)*(Potentials!$D$2:$D$2000)*(Potentials!$E$2:$E$2000&lt;&gt;"8 - Gagne")*(Potentials!$E$2:$E$2000&lt;&gt;"9 - Perdu")*(Potentials!$E$2:$E$2000&lt;&gt;"10 - Gele")*(Potentials!$O$2:$O$2000=$A$2)))</f>
      </c>
      <c r="BA963" t="str">
        <f>Potentials!A961</f>
      </c>
      <c r="BB963" s="2" t="str">
        <f t="array" ref="BB963" aca="1" ca="1">IF($A$2="Tous",SUMPRODUCT((Potentials!$F$2:$F$2000)*(Potentials!$A$2:$A$2000=BA963)*(Potentials!$E$2:$E$2000&lt;&gt;"8 - Gagne")*(Potentials!$E$2:$E$2000&lt;&gt;"9 - Perdu")*(Potentials!$E$2:$E$2000&lt;&gt;"10 - Gele"))
+SUMPRODUCT((Potentials!$F$2:$F$2000=0)*(Potentials!$A$2:$A$2000=BA963)*(Potentials!$D$2:$D$2000)*(Potentials!$E$2:$E$2000&lt;&gt;"8 - Gagne")*(Potentials!$E$2:$E$2000&lt;&gt;"9 - Perdu")*(Potentials!$E$2:$E$2000&lt;&gt;"10 - Gele")),
SUMPRODUCT((Potentials!$F$2:$F$2000)*(Potentials!$A$2:$A$2000=BA963)*(Potentials!$E$2:$E$2000&lt;&gt;"8 - Gagne")*(Potentials!$E$2:$E$2000&lt;&gt;"9 - Perdu")*(Potentials!$E$2:$E$2000&lt;&gt;"10 - Gele")*(Potentials!$O$2:$O$2000=$A$2))
+SUMPRODUCT((Potentials!$F$2:$F$2000=0)*(Potentials!$A$2:$A$2000=BA963)*(Potentials!$D$2:$D$2000)*(Potentials!$E$2:$E$2000&lt;&gt;"8 - Gagne")*(Potentials!$E$2:$E$2000&lt;&gt;"9 - Perdu")*(Potentials!$E$2:$E$2000&lt;&gt;"10 - Gele")*(Potentials!$O$2:$O$2000=$A$2)))</f>
      </c>
    </row>
    <row r="964" spans="1:113">
      <c r="R964" t="str">
        <f>Potentials!A962</f>
      </c>
      <c r="S964" s="1" t="str">
        <f>Potentials!M962</f>
      </c>
      <c r="T964" s="47" t="str">
        <f>IF(INDEX(Potentials!$A$1:$O$1000,MATCH(R964,Potentials!$A$1:$A$1000,0),MATCH("Origine setup",Potentials!$A$1:$O$1,0))&lt;&gt;"",0,
IF($A$2="Tous",
IF(AND($R$2=0,$S$2=0,DATE(YEAR(S964),MONTH(S964),DAY(S964))&gt;=$O$6,(DATE(YEAR(S964),MONTH(S964),DAY(S964))&lt;=$O$3),LEFT(R964,3)="PRA"),1,
IF(AND($R$2&lt;&gt;0,$S$2&lt;&gt;0,DATE(YEAR(S964),MONTH(S964),DAY(S964))&gt;=$R$2,(DATE(YEAR(S964),MONTH(S964),DAY(S964))&lt;=$S$2),LEFT(R964,3)="PRA"),1,0)),
IF(AND($R$2=0,$S$2=0,DATE(YEAR(S964),MONTH(S964),DAY(S964))&gt;=$O$6,(DATE(YEAR(S964),MONTH(S964),DAY(S964))&lt;=$O$3),INDEX(Potentials!$A$1:$O$1000,MATCH(R964,Potentials!$A$1:$A$1000,0),MATCH("Groupe",Potentials!$A$1:$O$1,0))=$A$2,LEFT(R964,3)="PRA"),1,
IF(AND($R$2&lt;&gt;0,$S$2&lt;&gt;0,DATE(YEAR(S964),MONTH(S964),DAY(S964))&gt;=$R$2,(DATE(YEAR(S964),MONTH(S964),DAY(S964))&lt;=$S$2),INDEX(Potentials!$A$1:$O$1000,MATCH(R964,Potentials!$A$1:$A$1000,0),MATCH("Groupe",Potentials!$A$1:$O$1,0))=$A$2,LEFT(R964,3)="PRA"),1,0))))</f>
      </c>
      <c r="U964" s="47" t="str">
        <f>IF(T964&lt;&gt;0,SUM($T$4:T964),0)</f>
      </c>
      <c r="V964" s="1"/>
      <c r="W964" s="17"/>
      <c r="Y964" t="str">
        <f>Projects!A962</f>
      </c>
      <c r="Z964" s="1" t="str">
        <f>Projects!I962</f>
      </c>
      <c r="AA964" s="47" t="str">
        <f>IF($A$2="Tous",
IF(AND($Y$2=0,$Z$2=0,DATE(YEAR(Z964),MONTH(Z964),DAY(Z964))&gt;=$O$6,(DATE(YEAR(Z964),MONTH(Z964),DAY(Z964))&lt;=$O$3)),1,
IF(AND($Y$2&lt;&gt;0,$Z$2&lt;&gt;0,DATE(YEAR(Z964),MONTH(Z964),DAY(Z964))&gt;=$Y$2,(DATE(YEAR(Z964),MONTH(Z964),DAY(Z964))&lt;=$Z$2)),1,0)),
IF(AND($Y$2=0,$Z$2=0,DATE(YEAR(Z964),MONTH(Z964),DAY(Z964))&gt;=$O$6,(DATE(YEAR(Z964),MONTH(Z964),DAY(Z964))&lt;=$O$3),INDEX(Projects!$A$1:$O$1000,MATCH(Y964,Projects!$A$1:$A$1000,0),MATCH("Groupe",Projects!$A$1:$O$1,0))=$A$2),1,
IF(AND($Y$2&lt;&gt;0,$Z$2&lt;&gt;0,DATE(YEAR(Z964),MONTH(Z964),DAY(Z964))&gt;=$Y$2,(DATE(YEAR(Z964),MONTH(Z964),DAY(Z964))&lt;=$Z$2),INDEX(Projects!$A$1:$O$1000,MATCH(Y964,Projects!$A$1:$A$1000,0),MATCH("Groupe",Projects!$A$1:$O$1,0))=$A$2),1,0)))</f>
      </c>
      <c r="AB964" s="47" t="str">
        <f>IF(AA964&lt;&gt;0,SUM($AA$4:AA964),0)</f>
      </c>
      <c r="AC964" s="1"/>
      <c r="AD964" s="17"/>
      <c r="AF964" t="str">
        <f>Projects!A962</f>
      </c>
      <c r="AG964" s="1" t="str">
        <f>Projects!D962</f>
      </c>
      <c r="AH964" s="47" t="str">
        <f>IF($A$2="Tous",
IF(AND($AF$2=0,$AG$2=0,DATE(YEAR(AG964),MONTH(AG964),DAY(AG964))&gt;=$O$6,(DATE(YEAR(AG964),MONTH(AG964),DAY(AG964))&lt;=$O$3)),1,
IF(AND($AF$2&lt;&gt;0,$AG$2&lt;&gt;0,DATE(YEAR(AG964),MONTH(AG964),DAY(AG964))&gt;=$AF$2,(DATE(YEAR(AG964),MONTH(AG964),DAY(AG964))&lt;=$AG$2)),1,0)),
IF(AND($AF$2=0,$AG$2=0,DATE(YEAR(AG964),MONTH(AG964),DAY(AG964))&gt;=$O$6,(DATE(YEAR(AG964),MONTH(AG964),DAY(AG964))&lt;=$O$3),INDEX(Projects!$A$1:$O$1000,MATCH(AF964,Projects!$A$1:$A$1000,0),MATCH("Groupe",Projects!$A$1:$O$1,0))=$A$2),1,
IF(AND($AF$2&lt;&gt;0,$AG$2&lt;&gt;0,DATE(YEAR(AG964),MONTH(AG964),DAY(AG964))&gt;=$AF$2,(DATE(YEAR(AG964),MONTH(AG964),DAY(AG964))&lt;=$AG$2),INDEX(Projects!$A$1:$O$1000,MATCH(AF964,Projects!$A$1:$A$1000,0),MATCH("Groupe",Projects!$A$1:$O$1,0))=$A$2),1,0)))</f>
      </c>
      <c r="AI964" s="47" t="str">
        <f>IF(AH964&lt;&gt;0,SUM($AH$4:AH964),0)</f>
      </c>
      <c r="AJ964" s="1"/>
      <c r="AK964" s="17"/>
      <c r="AM964" t="str">
        <f>Potentials!A962</f>
      </c>
      <c r="AN964" s="1" t="str">
        <f>Potentials!L962</f>
      </c>
      <c r="AO964" s="47" t="str">
        <f>IF(INDEX(Potentials!$A$1:$O$1000,MATCH(R964,Potentials!$A$1:$A$1000,0),MATCH("Origine setup",Potentials!$A$1:$O$1,0))&lt;&gt;"",0,
IF($A$2="Tous",
IF(AND($AM$2=0,$AN$2=0,DATE(YEAR(AN964),MONTH(AN964),DAY(AN964))&gt;=$O$6,(DATE(YEAR(AN964),MONTH(AN964),DAY(AN964))&lt;=$O$3),INDEX(Potentials!$A$1:$O$10000,MATCH(AM964,Potentials!$A$1:$A$1000,0),MATCH("Statut",Potentials!$A$1:$O$1,0))="9 -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IF(AND($AM$2&lt;&gt;0,$AN$2&lt;&gt;0,DATE(YEAR(AN964),MONTH(AN964),DAY(AN964))&gt;=$AM$2,(DATE(YEAR(AN964),MONTH(AN964),DAY(AN964))&lt;=$AN$2),INDEX(Potentials!$A$1:$O$10000,MATCH(AM964,Potentials!$A$1:$A$1000,0),MATCH("Statut",Potentials!$A$1:$O$1,0))="9 - Perdu"),1,0)),
IF(AND($AM$2=0,$AN$2=0,DATE(YEAR(AN964),MONTH(AN964),DAY(AN964))&gt;=$O$6,(DATE(YEAR(AN964),MONTH(AN964),DAY(AN964))&lt;=$O$3),INDEX(Potentials!$A$1:$O$1000,MATCH(AM964,Potentials!$A$1:$A$1000,0),MATCH("Groupe",Potentials!$A$1:$O$1,0))=$A$2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,MATCH(AM964,Potentials!$A$1:$A$1000,0),MATCH("Groupe",Potentials!$A$1:$O$1,0))=$A$2,INDEX(Potentials!$A$1:$O$10000,MATCH(AM964,Potentials!$A$1:$A$1000,0),MATCH("Statut",Potentials!$A$1:$O$1,0))="9 - Perdu"),1,0))))</f>
      </c>
      <c r="AP964" s="47" t="str">
        <f>IF(AO964&lt;&gt;0,SUM($AO$4:AO964),0)</f>
      </c>
      <c r="AQ964" s="1"/>
      <c r="AR964" s="17"/>
      <c r="AT964" t="str">
        <f>IF(COUNTIF($AT$4:AT963,Potentials!B962)&gt;0,"",Potentials!B962)</f>
      </c>
      <c r="AU964" s="2" t="str">
        <f t="array" ref="AU964" aca="1" ca="1">IF($A$2="Tous",SUMPRODUCT((Potentials!$F$2:$F$2000)*(Potentials!$B$2:$B$2000=AT964)*(Potentials!$E$2:$E$2000&lt;&gt;"8 - Gagne")*(Potentials!$E$2:$E$2000&lt;&gt;"9 - Perdu")*(Potentials!$E$2:$E$2000&lt;&gt;"10 - Gele"))
+SUMPRODUCT((Potentials!$F$2:$F$2000=0)*(Potentials!$B$2:$B$2000=AT964)*(Potentials!$D$2:$D$2000)*(Potentials!$E$2:$E$2000&lt;&gt;"8 - Gagne")*(Potentials!$E$2:$E$2000&lt;&gt;"9 - Perdu")*(Potentials!$E$2:$E$2000&lt;&gt;"10 - Gele")),
SUMPRODUCT((Potentials!$F$2:$F$2000)*(Potentials!$B$2:$B$2000=AT964)*(Potentials!$E$2:$E$2000&lt;&gt;"8 - Gagne")*(Potentials!$E$2:$E$2000&lt;&gt;"9 - Perdu")*(Potentials!$E$2:$E$2000&lt;&gt;"10 - Gele")*(Potentials!$O$2:$O$2000=$A$2))
+SUMPRODUCT((Potentials!$F$2:$F$2000=0)*(Potentials!$B$2:$B$2000=AT964)*(Potentials!$D$2:$D$2000)*(Potentials!$E$2:$E$2000&lt;&gt;"8 - Gagne")*(Potentials!$E$2:$E$2000&lt;&gt;"9 - Perdu")*(Potentials!$E$2:$E$2000&lt;&gt;"10 - Gele")*(Potentials!$O$2:$O$2000=$A$2)))</f>
      </c>
      <c r="BA964" t="str">
        <f>Potentials!A962</f>
      </c>
      <c r="BB964" s="2" t="str">
        <f t="array" ref="BB964" aca="1" ca="1">IF($A$2="Tous",SUMPRODUCT((Potentials!$F$2:$F$2000)*(Potentials!$A$2:$A$2000=BA964)*(Potentials!$E$2:$E$2000&lt;&gt;"8 - Gagne")*(Potentials!$E$2:$E$2000&lt;&gt;"9 - Perdu")*(Potentials!$E$2:$E$2000&lt;&gt;"10 - Gele"))
+SUMPRODUCT((Potentials!$F$2:$F$2000=0)*(Potentials!$A$2:$A$2000=BA964)*(Potentials!$D$2:$D$2000)*(Potentials!$E$2:$E$2000&lt;&gt;"8 - Gagne")*(Potentials!$E$2:$E$2000&lt;&gt;"9 - Perdu")*(Potentials!$E$2:$E$2000&lt;&gt;"10 - Gele")),
SUMPRODUCT((Potentials!$F$2:$F$2000)*(Potentials!$A$2:$A$2000=BA964)*(Potentials!$E$2:$E$2000&lt;&gt;"8 - Gagne")*(Potentials!$E$2:$E$2000&lt;&gt;"9 - Perdu")*(Potentials!$E$2:$E$2000&lt;&gt;"10 - Gele")*(Potentials!$O$2:$O$2000=$A$2))
+SUMPRODUCT((Potentials!$F$2:$F$2000=0)*(Potentials!$A$2:$A$2000=BA964)*(Potentials!$D$2:$D$2000)*(Potentials!$E$2:$E$2000&lt;&gt;"8 - Gagne")*(Potentials!$E$2:$E$2000&lt;&gt;"9 - Perdu")*(Potentials!$E$2:$E$2000&lt;&gt;"10 - Gele")*(Potentials!$O$2:$O$2000=$A$2)))</f>
      </c>
    </row>
    <row r="965" spans="1:113">
      <c r="R965" t="str">
        <f>Potentials!A963</f>
      </c>
      <c r="S965" s="1" t="str">
        <f>Potentials!M963</f>
      </c>
      <c r="T965" s="47" t="str">
        <f>IF(INDEX(Potentials!$A$1:$O$1000,MATCH(R965,Potentials!$A$1:$A$1000,0),MATCH("Origine setup",Potentials!$A$1:$O$1,0))&lt;&gt;"",0,
IF($A$2="Tous",
IF(AND($R$2=0,$S$2=0,DATE(YEAR(S965),MONTH(S965),DAY(S965))&gt;=$O$6,(DATE(YEAR(S965),MONTH(S965),DAY(S965))&lt;=$O$3),LEFT(R965,3)="PRA"),1,
IF(AND($R$2&lt;&gt;0,$S$2&lt;&gt;0,DATE(YEAR(S965),MONTH(S965),DAY(S965))&gt;=$R$2,(DATE(YEAR(S965),MONTH(S965),DAY(S965))&lt;=$S$2),LEFT(R965,3)="PRA"),1,0)),
IF(AND($R$2=0,$S$2=0,DATE(YEAR(S965),MONTH(S965),DAY(S965))&gt;=$O$6,(DATE(YEAR(S965),MONTH(S965),DAY(S965))&lt;=$O$3),INDEX(Potentials!$A$1:$O$1000,MATCH(R965,Potentials!$A$1:$A$1000,0),MATCH("Groupe",Potentials!$A$1:$O$1,0))=$A$2,LEFT(R965,3)="PRA"),1,
IF(AND($R$2&lt;&gt;0,$S$2&lt;&gt;0,DATE(YEAR(S965),MONTH(S965),DAY(S965))&gt;=$R$2,(DATE(YEAR(S965),MONTH(S965),DAY(S965))&lt;=$S$2),INDEX(Potentials!$A$1:$O$1000,MATCH(R965,Potentials!$A$1:$A$1000,0),MATCH("Groupe",Potentials!$A$1:$O$1,0))=$A$2,LEFT(R965,3)="PRA"),1,0))))</f>
      </c>
      <c r="U965" s="47" t="str">
        <f>IF(T965&lt;&gt;0,SUM($T$4:T965),0)</f>
      </c>
      <c r="V965" s="1"/>
      <c r="W965" s="17"/>
      <c r="Y965" t="str">
        <f>Projects!A963</f>
      </c>
      <c r="Z965" s="1" t="str">
        <f>Projects!I963</f>
      </c>
      <c r="AA965" s="47" t="str">
        <f>IF($A$2="Tous",
IF(AND($Y$2=0,$Z$2=0,DATE(YEAR(Z965),MONTH(Z965),DAY(Z965))&gt;=$O$6,(DATE(YEAR(Z965),MONTH(Z965),DAY(Z965))&lt;=$O$3)),1,
IF(AND($Y$2&lt;&gt;0,$Z$2&lt;&gt;0,DATE(YEAR(Z965),MONTH(Z965),DAY(Z965))&gt;=$Y$2,(DATE(YEAR(Z965),MONTH(Z965),DAY(Z965))&lt;=$Z$2)),1,0)),
IF(AND($Y$2=0,$Z$2=0,DATE(YEAR(Z965),MONTH(Z965),DAY(Z965))&gt;=$O$6,(DATE(YEAR(Z965),MONTH(Z965),DAY(Z965))&lt;=$O$3),INDEX(Projects!$A$1:$O$1000,MATCH(Y965,Projects!$A$1:$A$1000,0),MATCH("Groupe",Projects!$A$1:$O$1,0))=$A$2),1,
IF(AND($Y$2&lt;&gt;0,$Z$2&lt;&gt;0,DATE(YEAR(Z965),MONTH(Z965),DAY(Z965))&gt;=$Y$2,(DATE(YEAR(Z965),MONTH(Z965),DAY(Z965))&lt;=$Z$2),INDEX(Projects!$A$1:$O$1000,MATCH(Y965,Projects!$A$1:$A$1000,0),MATCH("Groupe",Projects!$A$1:$O$1,0))=$A$2),1,0)))</f>
      </c>
      <c r="AB965" s="47" t="str">
        <f>IF(AA965&lt;&gt;0,SUM($AA$4:AA965),0)</f>
      </c>
      <c r="AC965" s="1"/>
      <c r="AD965" s="17"/>
      <c r="AF965" t="str">
        <f>Projects!A963</f>
      </c>
      <c r="AG965" s="1" t="str">
        <f>Projects!D963</f>
      </c>
      <c r="AH965" s="47" t="str">
        <f>IF($A$2="Tous",
IF(AND($AF$2=0,$AG$2=0,DATE(YEAR(AG965),MONTH(AG965),DAY(AG965))&gt;=$O$6,(DATE(YEAR(AG965),MONTH(AG965),DAY(AG965))&lt;=$O$3)),1,
IF(AND($AF$2&lt;&gt;0,$AG$2&lt;&gt;0,DATE(YEAR(AG965),MONTH(AG965),DAY(AG965))&gt;=$AF$2,(DATE(YEAR(AG965),MONTH(AG965),DAY(AG965))&lt;=$AG$2)),1,0)),
IF(AND($AF$2=0,$AG$2=0,DATE(YEAR(AG965),MONTH(AG965),DAY(AG965))&gt;=$O$6,(DATE(YEAR(AG965),MONTH(AG965),DAY(AG965))&lt;=$O$3),INDEX(Projects!$A$1:$O$1000,MATCH(AF965,Projects!$A$1:$A$1000,0),MATCH("Groupe",Projects!$A$1:$O$1,0))=$A$2),1,
IF(AND($AF$2&lt;&gt;0,$AG$2&lt;&gt;0,DATE(YEAR(AG965),MONTH(AG965),DAY(AG965))&gt;=$AF$2,(DATE(YEAR(AG965),MONTH(AG965),DAY(AG965))&lt;=$AG$2),INDEX(Projects!$A$1:$O$1000,MATCH(AF965,Projects!$A$1:$A$1000,0),MATCH("Groupe",Projects!$A$1:$O$1,0))=$A$2),1,0)))</f>
      </c>
      <c r="AI965" s="47" t="str">
        <f>IF(AH965&lt;&gt;0,SUM($AH$4:AH965),0)</f>
      </c>
      <c r="AJ965" s="1"/>
      <c r="AK965" s="17"/>
      <c r="AM965" t="str">
        <f>Potentials!A963</f>
      </c>
      <c r="AN965" s="1" t="str">
        <f>Potentials!L963</f>
      </c>
      <c r="AO965" s="47" t="str">
        <f>IF(INDEX(Potentials!$A$1:$O$1000,MATCH(R965,Potentials!$A$1:$A$1000,0),MATCH("Origine setup",Potentials!$A$1:$O$1,0))&lt;&gt;"",0,
IF($A$2="Tous",
IF(AND($AM$2=0,$AN$2=0,DATE(YEAR(AN965),MONTH(AN965),DAY(AN965))&gt;=$O$6,(DATE(YEAR(AN965),MONTH(AN965),DAY(AN965))&lt;=$O$3),INDEX(Potentials!$A$1:$O$10000,MATCH(AM965,Potentials!$A$1:$A$1000,0),MATCH("Statut",Potentials!$A$1:$O$1,0))="9 -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IF(AND($AM$2&lt;&gt;0,$AN$2&lt;&gt;0,DATE(YEAR(AN965),MONTH(AN965),DAY(AN965))&gt;=$AM$2,(DATE(YEAR(AN965),MONTH(AN965),DAY(AN965))&lt;=$AN$2),INDEX(Potentials!$A$1:$O$10000,MATCH(AM965,Potentials!$A$1:$A$1000,0),MATCH("Statut",Potentials!$A$1:$O$1,0))="9 - Perdu"),1,0)),
IF(AND($AM$2=0,$AN$2=0,DATE(YEAR(AN965),MONTH(AN965),DAY(AN965))&gt;=$O$6,(DATE(YEAR(AN965),MONTH(AN965),DAY(AN965))&lt;=$O$3),INDEX(Potentials!$A$1:$O$1000,MATCH(AM965,Potentials!$A$1:$A$1000,0),MATCH("Groupe",Potentials!$A$1:$O$1,0))=$A$2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,MATCH(AM965,Potentials!$A$1:$A$1000,0),MATCH("Groupe",Potentials!$A$1:$O$1,0))=$A$2,INDEX(Potentials!$A$1:$O$10000,MATCH(AM965,Potentials!$A$1:$A$1000,0),MATCH("Statut",Potentials!$A$1:$O$1,0))="9 - Perdu"),1,0))))</f>
      </c>
      <c r="AP965" s="47" t="str">
        <f>IF(AO965&lt;&gt;0,SUM($AO$4:AO965),0)</f>
      </c>
      <c r="AQ965" s="1"/>
      <c r="AR965" s="17"/>
      <c r="AT965" t="str">
        <f>IF(COUNTIF($AT$4:AT964,Potentials!B963)&gt;0,"",Potentials!B963)</f>
      </c>
      <c r="AU965" s="2" t="str">
        <f t="array" ref="AU965" aca="1" ca="1">IF($A$2="Tous",SUMPRODUCT((Potentials!$F$2:$F$2000)*(Potentials!$B$2:$B$2000=AT965)*(Potentials!$E$2:$E$2000&lt;&gt;"8 - Gagne")*(Potentials!$E$2:$E$2000&lt;&gt;"9 - Perdu")*(Potentials!$E$2:$E$2000&lt;&gt;"10 - Gele"))
+SUMPRODUCT((Potentials!$F$2:$F$2000=0)*(Potentials!$B$2:$B$2000=AT965)*(Potentials!$D$2:$D$2000)*(Potentials!$E$2:$E$2000&lt;&gt;"8 - Gagne")*(Potentials!$E$2:$E$2000&lt;&gt;"9 - Perdu")*(Potentials!$E$2:$E$2000&lt;&gt;"10 - Gele")),
SUMPRODUCT((Potentials!$F$2:$F$2000)*(Potentials!$B$2:$B$2000=AT965)*(Potentials!$E$2:$E$2000&lt;&gt;"8 - Gagne")*(Potentials!$E$2:$E$2000&lt;&gt;"9 - Perdu")*(Potentials!$E$2:$E$2000&lt;&gt;"10 - Gele")*(Potentials!$O$2:$O$2000=$A$2))
+SUMPRODUCT((Potentials!$F$2:$F$2000=0)*(Potentials!$B$2:$B$2000=AT965)*(Potentials!$D$2:$D$2000)*(Potentials!$E$2:$E$2000&lt;&gt;"8 - Gagne")*(Potentials!$E$2:$E$2000&lt;&gt;"9 - Perdu")*(Potentials!$E$2:$E$2000&lt;&gt;"10 - Gele")*(Potentials!$O$2:$O$2000=$A$2)))</f>
      </c>
      <c r="BA965" t="str">
        <f>Potentials!A963</f>
      </c>
      <c r="BB965" s="2" t="str">
        <f t="array" ref="BB965" aca="1" ca="1">IF($A$2="Tous",SUMPRODUCT((Potentials!$F$2:$F$2000)*(Potentials!$A$2:$A$2000=BA965)*(Potentials!$E$2:$E$2000&lt;&gt;"8 - Gagne")*(Potentials!$E$2:$E$2000&lt;&gt;"9 - Perdu")*(Potentials!$E$2:$E$2000&lt;&gt;"10 - Gele"))
+SUMPRODUCT((Potentials!$F$2:$F$2000=0)*(Potentials!$A$2:$A$2000=BA965)*(Potentials!$D$2:$D$2000)*(Potentials!$E$2:$E$2000&lt;&gt;"8 - Gagne")*(Potentials!$E$2:$E$2000&lt;&gt;"9 - Perdu")*(Potentials!$E$2:$E$2000&lt;&gt;"10 - Gele")),
SUMPRODUCT((Potentials!$F$2:$F$2000)*(Potentials!$A$2:$A$2000=BA965)*(Potentials!$E$2:$E$2000&lt;&gt;"8 - Gagne")*(Potentials!$E$2:$E$2000&lt;&gt;"9 - Perdu")*(Potentials!$E$2:$E$2000&lt;&gt;"10 - Gele")*(Potentials!$O$2:$O$2000=$A$2))
+SUMPRODUCT((Potentials!$F$2:$F$2000=0)*(Potentials!$A$2:$A$2000=BA965)*(Potentials!$D$2:$D$2000)*(Potentials!$E$2:$E$2000&lt;&gt;"8 - Gagne")*(Potentials!$E$2:$E$2000&lt;&gt;"9 - Perdu")*(Potentials!$E$2:$E$2000&lt;&gt;"10 - Gele")*(Potentials!$O$2:$O$2000=$A$2)))</f>
      </c>
    </row>
    <row r="966" spans="1:113">
      <c r="R966" t="str">
        <f>Potentials!A964</f>
      </c>
      <c r="S966" s="1" t="str">
        <f>Potentials!M964</f>
      </c>
      <c r="T966" s="47" t="str">
        <f>IF(INDEX(Potentials!$A$1:$O$1000,MATCH(R966,Potentials!$A$1:$A$1000,0),MATCH("Origine setup",Potentials!$A$1:$O$1,0))&lt;&gt;"",0,
IF($A$2="Tous",
IF(AND($R$2=0,$S$2=0,DATE(YEAR(S966),MONTH(S966),DAY(S966))&gt;=$O$6,(DATE(YEAR(S966),MONTH(S966),DAY(S966))&lt;=$O$3),LEFT(R966,3)="PRA"),1,
IF(AND($R$2&lt;&gt;0,$S$2&lt;&gt;0,DATE(YEAR(S966),MONTH(S966),DAY(S966))&gt;=$R$2,(DATE(YEAR(S966),MONTH(S966),DAY(S966))&lt;=$S$2),LEFT(R966,3)="PRA"),1,0)),
IF(AND($R$2=0,$S$2=0,DATE(YEAR(S966),MONTH(S966),DAY(S966))&gt;=$O$6,(DATE(YEAR(S966),MONTH(S966),DAY(S966))&lt;=$O$3),INDEX(Potentials!$A$1:$O$1000,MATCH(R966,Potentials!$A$1:$A$1000,0),MATCH("Groupe",Potentials!$A$1:$O$1,0))=$A$2,LEFT(R966,3)="PRA"),1,
IF(AND($R$2&lt;&gt;0,$S$2&lt;&gt;0,DATE(YEAR(S966),MONTH(S966),DAY(S966))&gt;=$R$2,(DATE(YEAR(S966),MONTH(S966),DAY(S966))&lt;=$S$2),INDEX(Potentials!$A$1:$O$1000,MATCH(R966,Potentials!$A$1:$A$1000,0),MATCH("Groupe",Potentials!$A$1:$O$1,0))=$A$2,LEFT(R966,3)="PRA"),1,0))))</f>
      </c>
      <c r="U966" s="47" t="str">
        <f>IF(T966&lt;&gt;0,SUM($T$4:T966),0)</f>
      </c>
      <c r="V966" s="1"/>
      <c r="W966" s="17"/>
      <c r="Y966" t="str">
        <f>Projects!A964</f>
      </c>
      <c r="Z966" s="1" t="str">
        <f>Projects!I964</f>
      </c>
      <c r="AA966" s="47" t="str">
        <f>IF($A$2="Tous",
IF(AND($Y$2=0,$Z$2=0,DATE(YEAR(Z966),MONTH(Z966),DAY(Z966))&gt;=$O$6,(DATE(YEAR(Z966),MONTH(Z966),DAY(Z966))&lt;=$O$3)),1,
IF(AND($Y$2&lt;&gt;0,$Z$2&lt;&gt;0,DATE(YEAR(Z966),MONTH(Z966),DAY(Z966))&gt;=$Y$2,(DATE(YEAR(Z966),MONTH(Z966),DAY(Z966))&lt;=$Z$2)),1,0)),
IF(AND($Y$2=0,$Z$2=0,DATE(YEAR(Z966),MONTH(Z966),DAY(Z966))&gt;=$O$6,(DATE(YEAR(Z966),MONTH(Z966),DAY(Z966))&lt;=$O$3),INDEX(Projects!$A$1:$O$1000,MATCH(Y966,Projects!$A$1:$A$1000,0),MATCH("Groupe",Projects!$A$1:$O$1,0))=$A$2),1,
IF(AND($Y$2&lt;&gt;0,$Z$2&lt;&gt;0,DATE(YEAR(Z966),MONTH(Z966),DAY(Z966))&gt;=$Y$2,(DATE(YEAR(Z966),MONTH(Z966),DAY(Z966))&lt;=$Z$2),INDEX(Projects!$A$1:$O$1000,MATCH(Y966,Projects!$A$1:$A$1000,0),MATCH("Groupe",Projects!$A$1:$O$1,0))=$A$2),1,0)))</f>
      </c>
      <c r="AB966" s="47" t="str">
        <f>IF(AA966&lt;&gt;0,SUM($AA$4:AA966),0)</f>
      </c>
      <c r="AC966" s="1"/>
      <c r="AD966" s="17"/>
      <c r="AF966" t="str">
        <f>Projects!A964</f>
      </c>
      <c r="AG966" s="1" t="str">
        <f>Projects!D964</f>
      </c>
      <c r="AH966" s="47" t="str">
        <f>IF($A$2="Tous",
IF(AND($AF$2=0,$AG$2=0,DATE(YEAR(AG966),MONTH(AG966),DAY(AG966))&gt;=$O$6,(DATE(YEAR(AG966),MONTH(AG966),DAY(AG966))&lt;=$O$3)),1,
IF(AND($AF$2&lt;&gt;0,$AG$2&lt;&gt;0,DATE(YEAR(AG966),MONTH(AG966),DAY(AG966))&gt;=$AF$2,(DATE(YEAR(AG966),MONTH(AG966),DAY(AG966))&lt;=$AG$2)),1,0)),
IF(AND($AF$2=0,$AG$2=0,DATE(YEAR(AG966),MONTH(AG966),DAY(AG966))&gt;=$O$6,(DATE(YEAR(AG966),MONTH(AG966),DAY(AG966))&lt;=$O$3),INDEX(Projects!$A$1:$O$1000,MATCH(AF966,Projects!$A$1:$A$1000,0),MATCH("Groupe",Projects!$A$1:$O$1,0))=$A$2),1,
IF(AND($AF$2&lt;&gt;0,$AG$2&lt;&gt;0,DATE(YEAR(AG966),MONTH(AG966),DAY(AG966))&gt;=$AF$2,(DATE(YEAR(AG966),MONTH(AG966),DAY(AG966))&lt;=$AG$2),INDEX(Projects!$A$1:$O$1000,MATCH(AF966,Projects!$A$1:$A$1000,0),MATCH("Groupe",Projects!$A$1:$O$1,0))=$A$2),1,0)))</f>
      </c>
      <c r="AI966" s="47" t="str">
        <f>IF(AH966&lt;&gt;0,SUM($AH$4:AH966),0)</f>
      </c>
      <c r="AJ966" s="1"/>
      <c r="AK966" s="17"/>
      <c r="AM966" t="str">
        <f>Potentials!A964</f>
      </c>
      <c r="AN966" s="1" t="str">
        <f>Potentials!L964</f>
      </c>
      <c r="AO966" s="47" t="str">
        <f>IF(INDEX(Potentials!$A$1:$O$1000,MATCH(R966,Potentials!$A$1:$A$1000,0),MATCH("Origine setup",Potentials!$A$1:$O$1,0))&lt;&gt;"",0,
IF($A$2="Tous",
IF(AND($AM$2=0,$AN$2=0,DATE(YEAR(AN966),MONTH(AN966),DAY(AN966))&gt;=$O$6,(DATE(YEAR(AN966),MONTH(AN966),DAY(AN966))&lt;=$O$3),INDEX(Potentials!$A$1:$O$10000,MATCH(AM966,Potentials!$A$1:$A$1000,0),MATCH("Statut",Potentials!$A$1:$O$1,0))="9 -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IF(AND($AM$2&lt;&gt;0,$AN$2&lt;&gt;0,DATE(YEAR(AN966),MONTH(AN966),DAY(AN966))&gt;=$AM$2,(DATE(YEAR(AN966),MONTH(AN966),DAY(AN966))&lt;=$AN$2),INDEX(Potentials!$A$1:$O$10000,MATCH(AM966,Potentials!$A$1:$A$1000,0),MATCH("Statut",Potentials!$A$1:$O$1,0))="9 - Perdu"),1,0)),
IF(AND($AM$2=0,$AN$2=0,DATE(YEAR(AN966),MONTH(AN966),DAY(AN966))&gt;=$O$6,(DATE(YEAR(AN966),MONTH(AN966),DAY(AN966))&lt;=$O$3),INDEX(Potentials!$A$1:$O$1000,MATCH(AM966,Potentials!$A$1:$A$1000,0),MATCH("Groupe",Potentials!$A$1:$O$1,0))=$A$2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,MATCH(AM966,Potentials!$A$1:$A$1000,0),MATCH("Groupe",Potentials!$A$1:$O$1,0))=$A$2,INDEX(Potentials!$A$1:$O$10000,MATCH(AM966,Potentials!$A$1:$A$1000,0),MATCH("Statut",Potentials!$A$1:$O$1,0))="9 - Perdu"),1,0))))</f>
      </c>
      <c r="AP966" s="47" t="str">
        <f>IF(AO966&lt;&gt;0,SUM($AO$4:AO966),0)</f>
      </c>
      <c r="AQ966" s="1"/>
      <c r="AR966" s="17"/>
      <c r="AT966" t="str">
        <f>IF(COUNTIF($AT$4:AT965,Potentials!B964)&gt;0,"",Potentials!B964)</f>
      </c>
      <c r="AU966" s="2" t="str">
        <f t="array" ref="AU966" aca="1" ca="1">IF($A$2="Tous",SUMPRODUCT((Potentials!$F$2:$F$2000)*(Potentials!$B$2:$B$2000=AT966)*(Potentials!$E$2:$E$2000&lt;&gt;"8 - Gagne")*(Potentials!$E$2:$E$2000&lt;&gt;"9 - Perdu")*(Potentials!$E$2:$E$2000&lt;&gt;"10 - Gele"))
+SUMPRODUCT((Potentials!$F$2:$F$2000=0)*(Potentials!$B$2:$B$2000=AT966)*(Potentials!$D$2:$D$2000)*(Potentials!$E$2:$E$2000&lt;&gt;"8 - Gagne")*(Potentials!$E$2:$E$2000&lt;&gt;"9 - Perdu")*(Potentials!$E$2:$E$2000&lt;&gt;"10 - Gele")),
SUMPRODUCT((Potentials!$F$2:$F$2000)*(Potentials!$B$2:$B$2000=AT966)*(Potentials!$E$2:$E$2000&lt;&gt;"8 - Gagne")*(Potentials!$E$2:$E$2000&lt;&gt;"9 - Perdu")*(Potentials!$E$2:$E$2000&lt;&gt;"10 - Gele")*(Potentials!$O$2:$O$2000=$A$2))
+SUMPRODUCT((Potentials!$F$2:$F$2000=0)*(Potentials!$B$2:$B$2000=AT966)*(Potentials!$D$2:$D$2000)*(Potentials!$E$2:$E$2000&lt;&gt;"8 - Gagne")*(Potentials!$E$2:$E$2000&lt;&gt;"9 - Perdu")*(Potentials!$E$2:$E$2000&lt;&gt;"10 - Gele")*(Potentials!$O$2:$O$2000=$A$2)))</f>
      </c>
      <c r="BA966" t="str">
        <f>Potentials!A964</f>
      </c>
      <c r="BB966" s="2" t="str">
        <f t="array" ref="BB966" aca="1" ca="1">IF($A$2="Tous",SUMPRODUCT((Potentials!$F$2:$F$2000)*(Potentials!$A$2:$A$2000=BA966)*(Potentials!$E$2:$E$2000&lt;&gt;"8 - Gagne")*(Potentials!$E$2:$E$2000&lt;&gt;"9 - Perdu")*(Potentials!$E$2:$E$2000&lt;&gt;"10 - Gele"))
+SUMPRODUCT((Potentials!$F$2:$F$2000=0)*(Potentials!$A$2:$A$2000=BA966)*(Potentials!$D$2:$D$2000)*(Potentials!$E$2:$E$2000&lt;&gt;"8 - Gagne")*(Potentials!$E$2:$E$2000&lt;&gt;"9 - Perdu")*(Potentials!$E$2:$E$2000&lt;&gt;"10 - Gele")),
SUMPRODUCT((Potentials!$F$2:$F$2000)*(Potentials!$A$2:$A$2000=BA966)*(Potentials!$E$2:$E$2000&lt;&gt;"8 - Gagne")*(Potentials!$E$2:$E$2000&lt;&gt;"9 - Perdu")*(Potentials!$E$2:$E$2000&lt;&gt;"10 - Gele")*(Potentials!$O$2:$O$2000=$A$2))
+SUMPRODUCT((Potentials!$F$2:$F$2000=0)*(Potentials!$A$2:$A$2000=BA966)*(Potentials!$D$2:$D$2000)*(Potentials!$E$2:$E$2000&lt;&gt;"8 - Gagne")*(Potentials!$E$2:$E$2000&lt;&gt;"9 - Perdu")*(Potentials!$E$2:$E$2000&lt;&gt;"10 - Gele")*(Potentials!$O$2:$O$2000=$A$2)))</f>
      </c>
    </row>
    <row r="967" spans="1:113">
      <c r="R967" t="str">
        <f>Potentials!A965</f>
      </c>
      <c r="S967" s="1" t="str">
        <f>Potentials!M965</f>
      </c>
      <c r="T967" s="47" t="str">
        <f>IF(INDEX(Potentials!$A$1:$O$1000,MATCH(R967,Potentials!$A$1:$A$1000,0),MATCH("Origine setup",Potentials!$A$1:$O$1,0))&lt;&gt;"",0,
IF($A$2="Tous",
IF(AND($R$2=0,$S$2=0,DATE(YEAR(S967),MONTH(S967),DAY(S967))&gt;=$O$6,(DATE(YEAR(S967),MONTH(S967),DAY(S967))&lt;=$O$3),LEFT(R967,3)="PRA"),1,
IF(AND($R$2&lt;&gt;0,$S$2&lt;&gt;0,DATE(YEAR(S967),MONTH(S967),DAY(S967))&gt;=$R$2,(DATE(YEAR(S967),MONTH(S967),DAY(S967))&lt;=$S$2),LEFT(R967,3)="PRA"),1,0)),
IF(AND($R$2=0,$S$2=0,DATE(YEAR(S967),MONTH(S967),DAY(S967))&gt;=$O$6,(DATE(YEAR(S967),MONTH(S967),DAY(S967))&lt;=$O$3),INDEX(Potentials!$A$1:$O$1000,MATCH(R967,Potentials!$A$1:$A$1000,0),MATCH("Groupe",Potentials!$A$1:$O$1,0))=$A$2,LEFT(R967,3)="PRA"),1,
IF(AND($R$2&lt;&gt;0,$S$2&lt;&gt;0,DATE(YEAR(S967),MONTH(S967),DAY(S967))&gt;=$R$2,(DATE(YEAR(S967),MONTH(S967),DAY(S967))&lt;=$S$2),INDEX(Potentials!$A$1:$O$1000,MATCH(R967,Potentials!$A$1:$A$1000,0),MATCH("Groupe",Potentials!$A$1:$O$1,0))=$A$2,LEFT(R967,3)="PRA"),1,0))))</f>
      </c>
      <c r="U967" s="47" t="str">
        <f>IF(T967&lt;&gt;0,SUM($T$4:T967),0)</f>
      </c>
      <c r="V967" s="1"/>
      <c r="W967" s="17"/>
      <c r="Y967" t="str">
        <f>Projects!A965</f>
      </c>
      <c r="Z967" s="1" t="str">
        <f>Projects!I965</f>
      </c>
      <c r="AA967" s="47" t="str">
        <f>IF($A$2="Tous",
IF(AND($Y$2=0,$Z$2=0,DATE(YEAR(Z967),MONTH(Z967),DAY(Z967))&gt;=$O$6,(DATE(YEAR(Z967),MONTH(Z967),DAY(Z967))&lt;=$O$3)),1,
IF(AND($Y$2&lt;&gt;0,$Z$2&lt;&gt;0,DATE(YEAR(Z967),MONTH(Z967),DAY(Z967))&gt;=$Y$2,(DATE(YEAR(Z967),MONTH(Z967),DAY(Z967))&lt;=$Z$2)),1,0)),
IF(AND($Y$2=0,$Z$2=0,DATE(YEAR(Z967),MONTH(Z967),DAY(Z967))&gt;=$O$6,(DATE(YEAR(Z967),MONTH(Z967),DAY(Z967))&lt;=$O$3),INDEX(Projects!$A$1:$O$1000,MATCH(Y967,Projects!$A$1:$A$1000,0),MATCH("Groupe",Projects!$A$1:$O$1,0))=$A$2),1,
IF(AND($Y$2&lt;&gt;0,$Z$2&lt;&gt;0,DATE(YEAR(Z967),MONTH(Z967),DAY(Z967))&gt;=$Y$2,(DATE(YEAR(Z967),MONTH(Z967),DAY(Z967))&lt;=$Z$2),INDEX(Projects!$A$1:$O$1000,MATCH(Y967,Projects!$A$1:$A$1000,0),MATCH("Groupe",Projects!$A$1:$O$1,0))=$A$2),1,0)))</f>
      </c>
      <c r="AB967" s="47" t="str">
        <f>IF(AA967&lt;&gt;0,SUM($AA$4:AA967),0)</f>
      </c>
      <c r="AC967" s="1"/>
      <c r="AD967" s="17"/>
      <c r="AF967" t="str">
        <f>Projects!A965</f>
      </c>
      <c r="AG967" s="1" t="str">
        <f>Projects!D965</f>
      </c>
      <c r="AH967" s="47" t="str">
        <f>IF($A$2="Tous",
IF(AND($AF$2=0,$AG$2=0,DATE(YEAR(AG967),MONTH(AG967),DAY(AG967))&gt;=$O$6,(DATE(YEAR(AG967),MONTH(AG967),DAY(AG967))&lt;=$O$3)),1,
IF(AND($AF$2&lt;&gt;0,$AG$2&lt;&gt;0,DATE(YEAR(AG967),MONTH(AG967),DAY(AG967))&gt;=$AF$2,(DATE(YEAR(AG967),MONTH(AG967),DAY(AG967))&lt;=$AG$2)),1,0)),
IF(AND($AF$2=0,$AG$2=0,DATE(YEAR(AG967),MONTH(AG967),DAY(AG967))&gt;=$O$6,(DATE(YEAR(AG967),MONTH(AG967),DAY(AG967))&lt;=$O$3),INDEX(Projects!$A$1:$O$1000,MATCH(AF967,Projects!$A$1:$A$1000,0),MATCH("Groupe",Projects!$A$1:$O$1,0))=$A$2),1,
IF(AND($AF$2&lt;&gt;0,$AG$2&lt;&gt;0,DATE(YEAR(AG967),MONTH(AG967),DAY(AG967))&gt;=$AF$2,(DATE(YEAR(AG967),MONTH(AG967),DAY(AG967))&lt;=$AG$2),INDEX(Projects!$A$1:$O$1000,MATCH(AF967,Projects!$A$1:$A$1000,0),MATCH("Groupe",Projects!$A$1:$O$1,0))=$A$2),1,0)))</f>
      </c>
      <c r="AI967" s="47" t="str">
        <f>IF(AH967&lt;&gt;0,SUM($AH$4:AH967),0)</f>
      </c>
      <c r="AJ967" s="1"/>
      <c r="AK967" s="17"/>
      <c r="AM967" t="str">
        <f>Potentials!A965</f>
      </c>
      <c r="AN967" s="1" t="str">
        <f>Potentials!L965</f>
      </c>
      <c r="AO967" s="47" t="str">
        <f>IF(INDEX(Potentials!$A$1:$O$1000,MATCH(R967,Potentials!$A$1:$A$1000,0),MATCH("Origine setup",Potentials!$A$1:$O$1,0))&lt;&gt;"",0,
IF($A$2="Tous",
IF(AND($AM$2=0,$AN$2=0,DATE(YEAR(AN967),MONTH(AN967),DAY(AN967))&gt;=$O$6,(DATE(YEAR(AN967),MONTH(AN967),DAY(AN967))&lt;=$O$3),INDEX(Potentials!$A$1:$O$10000,MATCH(AM967,Potentials!$A$1:$A$1000,0),MATCH("Statut",Potentials!$A$1:$O$1,0))="9 -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IF(AND($AM$2&lt;&gt;0,$AN$2&lt;&gt;0,DATE(YEAR(AN967),MONTH(AN967),DAY(AN967))&gt;=$AM$2,(DATE(YEAR(AN967),MONTH(AN967),DAY(AN967))&lt;=$AN$2),INDEX(Potentials!$A$1:$O$10000,MATCH(AM967,Potentials!$A$1:$A$1000,0),MATCH("Statut",Potentials!$A$1:$O$1,0))="9 - Perdu"),1,0)),
IF(AND($AM$2=0,$AN$2=0,DATE(YEAR(AN967),MONTH(AN967),DAY(AN967))&gt;=$O$6,(DATE(YEAR(AN967),MONTH(AN967),DAY(AN967))&lt;=$O$3),INDEX(Potentials!$A$1:$O$1000,MATCH(AM967,Potentials!$A$1:$A$1000,0),MATCH("Groupe",Potentials!$A$1:$O$1,0))=$A$2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,MATCH(AM967,Potentials!$A$1:$A$1000,0),MATCH("Groupe",Potentials!$A$1:$O$1,0))=$A$2,INDEX(Potentials!$A$1:$O$10000,MATCH(AM967,Potentials!$A$1:$A$1000,0),MATCH("Statut",Potentials!$A$1:$O$1,0))="9 - Perdu"),1,0))))</f>
      </c>
      <c r="AP967" s="47" t="str">
        <f>IF(AO967&lt;&gt;0,SUM($AO$4:AO967),0)</f>
      </c>
      <c r="AQ967" s="1"/>
      <c r="AR967" s="17"/>
      <c r="AT967" t="str">
        <f>IF(COUNTIF($AT$4:AT966,Potentials!B965)&gt;0,"",Potentials!B965)</f>
      </c>
      <c r="AU967" s="2" t="str">
        <f t="array" ref="AU967" aca="1" ca="1">IF($A$2="Tous",SUMPRODUCT((Potentials!$F$2:$F$2000)*(Potentials!$B$2:$B$2000=AT967)*(Potentials!$E$2:$E$2000&lt;&gt;"8 - Gagne")*(Potentials!$E$2:$E$2000&lt;&gt;"9 - Perdu")*(Potentials!$E$2:$E$2000&lt;&gt;"10 - Gele"))
+SUMPRODUCT((Potentials!$F$2:$F$2000=0)*(Potentials!$B$2:$B$2000=AT967)*(Potentials!$D$2:$D$2000)*(Potentials!$E$2:$E$2000&lt;&gt;"8 - Gagne")*(Potentials!$E$2:$E$2000&lt;&gt;"9 - Perdu")*(Potentials!$E$2:$E$2000&lt;&gt;"10 - Gele")),
SUMPRODUCT((Potentials!$F$2:$F$2000)*(Potentials!$B$2:$B$2000=AT967)*(Potentials!$E$2:$E$2000&lt;&gt;"8 - Gagne")*(Potentials!$E$2:$E$2000&lt;&gt;"9 - Perdu")*(Potentials!$E$2:$E$2000&lt;&gt;"10 - Gele")*(Potentials!$O$2:$O$2000=$A$2))
+SUMPRODUCT((Potentials!$F$2:$F$2000=0)*(Potentials!$B$2:$B$2000=AT967)*(Potentials!$D$2:$D$2000)*(Potentials!$E$2:$E$2000&lt;&gt;"8 - Gagne")*(Potentials!$E$2:$E$2000&lt;&gt;"9 - Perdu")*(Potentials!$E$2:$E$2000&lt;&gt;"10 - Gele")*(Potentials!$O$2:$O$2000=$A$2)))</f>
      </c>
      <c r="BA967" t="str">
        <f>Potentials!A965</f>
      </c>
      <c r="BB967" s="2" t="str">
        <f t="array" ref="BB967" aca="1" ca="1">IF($A$2="Tous",SUMPRODUCT((Potentials!$F$2:$F$2000)*(Potentials!$A$2:$A$2000=BA967)*(Potentials!$E$2:$E$2000&lt;&gt;"8 - Gagne")*(Potentials!$E$2:$E$2000&lt;&gt;"9 - Perdu")*(Potentials!$E$2:$E$2000&lt;&gt;"10 - Gele"))
+SUMPRODUCT((Potentials!$F$2:$F$2000=0)*(Potentials!$A$2:$A$2000=BA967)*(Potentials!$D$2:$D$2000)*(Potentials!$E$2:$E$2000&lt;&gt;"8 - Gagne")*(Potentials!$E$2:$E$2000&lt;&gt;"9 - Perdu")*(Potentials!$E$2:$E$2000&lt;&gt;"10 - Gele")),
SUMPRODUCT((Potentials!$F$2:$F$2000)*(Potentials!$A$2:$A$2000=BA967)*(Potentials!$E$2:$E$2000&lt;&gt;"8 - Gagne")*(Potentials!$E$2:$E$2000&lt;&gt;"9 - Perdu")*(Potentials!$E$2:$E$2000&lt;&gt;"10 - Gele")*(Potentials!$O$2:$O$2000=$A$2))
+SUMPRODUCT((Potentials!$F$2:$F$2000=0)*(Potentials!$A$2:$A$2000=BA967)*(Potentials!$D$2:$D$2000)*(Potentials!$E$2:$E$2000&lt;&gt;"8 - Gagne")*(Potentials!$E$2:$E$2000&lt;&gt;"9 - Perdu")*(Potentials!$E$2:$E$2000&lt;&gt;"10 - Gele")*(Potentials!$O$2:$O$2000=$A$2)))</f>
      </c>
    </row>
    <row r="968" spans="1:113">
      <c r="R968" t="str">
        <f>Potentials!A966</f>
      </c>
      <c r="S968" s="1" t="str">
        <f>Potentials!M966</f>
      </c>
      <c r="T968" s="47" t="str">
        <f>IF(INDEX(Potentials!$A$1:$O$1000,MATCH(R968,Potentials!$A$1:$A$1000,0),MATCH("Origine setup",Potentials!$A$1:$O$1,0))&lt;&gt;"",0,
IF($A$2="Tous",
IF(AND($R$2=0,$S$2=0,DATE(YEAR(S968),MONTH(S968),DAY(S968))&gt;=$O$6,(DATE(YEAR(S968),MONTH(S968),DAY(S968))&lt;=$O$3),LEFT(R968,3)="PRA"),1,
IF(AND($R$2&lt;&gt;0,$S$2&lt;&gt;0,DATE(YEAR(S968),MONTH(S968),DAY(S968))&gt;=$R$2,(DATE(YEAR(S968),MONTH(S968),DAY(S968))&lt;=$S$2),LEFT(R968,3)="PRA"),1,0)),
IF(AND($R$2=0,$S$2=0,DATE(YEAR(S968),MONTH(S968),DAY(S968))&gt;=$O$6,(DATE(YEAR(S968),MONTH(S968),DAY(S968))&lt;=$O$3),INDEX(Potentials!$A$1:$O$1000,MATCH(R968,Potentials!$A$1:$A$1000,0),MATCH("Groupe",Potentials!$A$1:$O$1,0))=$A$2,LEFT(R968,3)="PRA"),1,
IF(AND($R$2&lt;&gt;0,$S$2&lt;&gt;0,DATE(YEAR(S968),MONTH(S968),DAY(S968))&gt;=$R$2,(DATE(YEAR(S968),MONTH(S968),DAY(S968))&lt;=$S$2),INDEX(Potentials!$A$1:$O$1000,MATCH(R968,Potentials!$A$1:$A$1000,0),MATCH("Groupe",Potentials!$A$1:$O$1,0))=$A$2,LEFT(R968,3)="PRA"),1,0))))</f>
      </c>
      <c r="U968" s="47" t="str">
        <f>IF(T968&lt;&gt;0,SUM($T$4:T968),0)</f>
      </c>
      <c r="V968" s="1"/>
      <c r="W968" s="17"/>
      <c r="Y968" t="str">
        <f>Projects!A966</f>
      </c>
      <c r="Z968" s="1" t="str">
        <f>Projects!I966</f>
      </c>
      <c r="AA968" s="47" t="str">
        <f>IF($A$2="Tous",
IF(AND($Y$2=0,$Z$2=0,DATE(YEAR(Z968),MONTH(Z968),DAY(Z968))&gt;=$O$6,(DATE(YEAR(Z968),MONTH(Z968),DAY(Z968))&lt;=$O$3)),1,
IF(AND($Y$2&lt;&gt;0,$Z$2&lt;&gt;0,DATE(YEAR(Z968),MONTH(Z968),DAY(Z968))&gt;=$Y$2,(DATE(YEAR(Z968),MONTH(Z968),DAY(Z968))&lt;=$Z$2)),1,0)),
IF(AND($Y$2=0,$Z$2=0,DATE(YEAR(Z968),MONTH(Z968),DAY(Z968))&gt;=$O$6,(DATE(YEAR(Z968),MONTH(Z968),DAY(Z968))&lt;=$O$3),INDEX(Projects!$A$1:$O$1000,MATCH(Y968,Projects!$A$1:$A$1000,0),MATCH("Groupe",Projects!$A$1:$O$1,0))=$A$2),1,
IF(AND($Y$2&lt;&gt;0,$Z$2&lt;&gt;0,DATE(YEAR(Z968),MONTH(Z968),DAY(Z968))&gt;=$Y$2,(DATE(YEAR(Z968),MONTH(Z968),DAY(Z968))&lt;=$Z$2),INDEX(Projects!$A$1:$O$1000,MATCH(Y968,Projects!$A$1:$A$1000,0),MATCH("Groupe",Projects!$A$1:$O$1,0))=$A$2),1,0)))</f>
      </c>
      <c r="AB968" s="47" t="str">
        <f>IF(AA968&lt;&gt;0,SUM($AA$4:AA968),0)</f>
      </c>
      <c r="AC968" s="1"/>
      <c r="AD968" s="17"/>
      <c r="AF968" t="str">
        <f>Projects!A966</f>
      </c>
      <c r="AG968" s="1" t="str">
        <f>Projects!D966</f>
      </c>
      <c r="AH968" s="47" t="str">
        <f>IF($A$2="Tous",
IF(AND($AF$2=0,$AG$2=0,DATE(YEAR(AG968),MONTH(AG968),DAY(AG968))&gt;=$O$6,(DATE(YEAR(AG968),MONTH(AG968),DAY(AG968))&lt;=$O$3)),1,
IF(AND($AF$2&lt;&gt;0,$AG$2&lt;&gt;0,DATE(YEAR(AG968),MONTH(AG968),DAY(AG968))&gt;=$AF$2,(DATE(YEAR(AG968),MONTH(AG968),DAY(AG968))&lt;=$AG$2)),1,0)),
IF(AND($AF$2=0,$AG$2=0,DATE(YEAR(AG968),MONTH(AG968),DAY(AG968))&gt;=$O$6,(DATE(YEAR(AG968),MONTH(AG968),DAY(AG968))&lt;=$O$3),INDEX(Projects!$A$1:$O$1000,MATCH(AF968,Projects!$A$1:$A$1000,0),MATCH("Groupe",Projects!$A$1:$O$1,0))=$A$2),1,
IF(AND($AF$2&lt;&gt;0,$AG$2&lt;&gt;0,DATE(YEAR(AG968),MONTH(AG968),DAY(AG968))&gt;=$AF$2,(DATE(YEAR(AG968),MONTH(AG968),DAY(AG968))&lt;=$AG$2),INDEX(Projects!$A$1:$O$1000,MATCH(AF968,Projects!$A$1:$A$1000,0),MATCH("Groupe",Projects!$A$1:$O$1,0))=$A$2),1,0)))</f>
      </c>
      <c r="AI968" s="47" t="str">
        <f>IF(AH968&lt;&gt;0,SUM($AH$4:AH968),0)</f>
      </c>
      <c r="AJ968" s="1"/>
      <c r="AK968" s="17"/>
      <c r="AM968" t="str">
        <f>Potentials!A966</f>
      </c>
      <c r="AN968" s="1" t="str">
        <f>Potentials!L966</f>
      </c>
      <c r="AO968" s="47" t="str">
        <f>IF(INDEX(Potentials!$A$1:$O$1000,MATCH(R968,Potentials!$A$1:$A$1000,0),MATCH("Origine setup",Potentials!$A$1:$O$1,0))&lt;&gt;"",0,
IF($A$2="Tous",
IF(AND($AM$2=0,$AN$2=0,DATE(YEAR(AN968),MONTH(AN968),DAY(AN968))&gt;=$O$6,(DATE(YEAR(AN968),MONTH(AN968),DAY(AN968))&lt;=$O$3),INDEX(Potentials!$A$1:$O$10000,MATCH(AM968,Potentials!$A$1:$A$1000,0),MATCH("Statut",Potentials!$A$1:$O$1,0))="9 -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IF(AND($AM$2&lt;&gt;0,$AN$2&lt;&gt;0,DATE(YEAR(AN968),MONTH(AN968),DAY(AN968))&gt;=$AM$2,(DATE(YEAR(AN968),MONTH(AN968),DAY(AN968))&lt;=$AN$2),INDEX(Potentials!$A$1:$O$10000,MATCH(AM968,Potentials!$A$1:$A$1000,0),MATCH("Statut",Potentials!$A$1:$O$1,0))="9 - Perdu"),1,0)),
IF(AND($AM$2=0,$AN$2=0,DATE(YEAR(AN968),MONTH(AN968),DAY(AN968))&gt;=$O$6,(DATE(YEAR(AN968),MONTH(AN968),DAY(AN968))&lt;=$O$3),INDEX(Potentials!$A$1:$O$1000,MATCH(AM968,Potentials!$A$1:$A$1000,0),MATCH("Groupe",Potentials!$A$1:$O$1,0))=$A$2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,MATCH(AM968,Potentials!$A$1:$A$1000,0),MATCH("Groupe",Potentials!$A$1:$O$1,0))=$A$2,INDEX(Potentials!$A$1:$O$10000,MATCH(AM968,Potentials!$A$1:$A$1000,0),MATCH("Statut",Potentials!$A$1:$O$1,0))="9 - Perdu"),1,0))))</f>
      </c>
      <c r="AP968" s="47" t="str">
        <f>IF(AO968&lt;&gt;0,SUM($AO$4:AO968),0)</f>
      </c>
      <c r="AQ968" s="1"/>
      <c r="AR968" s="17"/>
      <c r="AT968" t="str">
        <f>IF(COUNTIF($AT$4:AT967,Potentials!B966)&gt;0,"",Potentials!B966)</f>
      </c>
      <c r="AU968" s="2" t="str">
        <f t="array" ref="AU968" aca="1" ca="1">IF($A$2="Tous",SUMPRODUCT((Potentials!$F$2:$F$2000)*(Potentials!$B$2:$B$2000=AT968)*(Potentials!$E$2:$E$2000&lt;&gt;"8 - Gagne")*(Potentials!$E$2:$E$2000&lt;&gt;"9 - Perdu")*(Potentials!$E$2:$E$2000&lt;&gt;"10 - Gele"))
+SUMPRODUCT((Potentials!$F$2:$F$2000=0)*(Potentials!$B$2:$B$2000=AT968)*(Potentials!$D$2:$D$2000)*(Potentials!$E$2:$E$2000&lt;&gt;"8 - Gagne")*(Potentials!$E$2:$E$2000&lt;&gt;"9 - Perdu")*(Potentials!$E$2:$E$2000&lt;&gt;"10 - Gele")),
SUMPRODUCT((Potentials!$F$2:$F$2000)*(Potentials!$B$2:$B$2000=AT968)*(Potentials!$E$2:$E$2000&lt;&gt;"8 - Gagne")*(Potentials!$E$2:$E$2000&lt;&gt;"9 - Perdu")*(Potentials!$E$2:$E$2000&lt;&gt;"10 - Gele")*(Potentials!$O$2:$O$2000=$A$2))
+SUMPRODUCT((Potentials!$F$2:$F$2000=0)*(Potentials!$B$2:$B$2000=AT968)*(Potentials!$D$2:$D$2000)*(Potentials!$E$2:$E$2000&lt;&gt;"8 - Gagne")*(Potentials!$E$2:$E$2000&lt;&gt;"9 - Perdu")*(Potentials!$E$2:$E$2000&lt;&gt;"10 - Gele")*(Potentials!$O$2:$O$2000=$A$2)))</f>
      </c>
      <c r="BA968" t="str">
        <f>Potentials!A966</f>
      </c>
      <c r="BB968" s="2" t="str">
        <f t="array" ref="BB968" aca="1" ca="1">IF($A$2="Tous",SUMPRODUCT((Potentials!$F$2:$F$2000)*(Potentials!$A$2:$A$2000=BA968)*(Potentials!$E$2:$E$2000&lt;&gt;"8 - Gagne")*(Potentials!$E$2:$E$2000&lt;&gt;"9 - Perdu")*(Potentials!$E$2:$E$2000&lt;&gt;"10 - Gele"))
+SUMPRODUCT((Potentials!$F$2:$F$2000=0)*(Potentials!$A$2:$A$2000=BA968)*(Potentials!$D$2:$D$2000)*(Potentials!$E$2:$E$2000&lt;&gt;"8 - Gagne")*(Potentials!$E$2:$E$2000&lt;&gt;"9 - Perdu")*(Potentials!$E$2:$E$2000&lt;&gt;"10 - Gele")),
SUMPRODUCT((Potentials!$F$2:$F$2000)*(Potentials!$A$2:$A$2000=BA968)*(Potentials!$E$2:$E$2000&lt;&gt;"8 - Gagne")*(Potentials!$E$2:$E$2000&lt;&gt;"9 - Perdu")*(Potentials!$E$2:$E$2000&lt;&gt;"10 - Gele")*(Potentials!$O$2:$O$2000=$A$2))
+SUMPRODUCT((Potentials!$F$2:$F$2000=0)*(Potentials!$A$2:$A$2000=BA968)*(Potentials!$D$2:$D$2000)*(Potentials!$E$2:$E$2000&lt;&gt;"8 - Gagne")*(Potentials!$E$2:$E$2000&lt;&gt;"9 - Perdu")*(Potentials!$E$2:$E$2000&lt;&gt;"10 - Gele")*(Potentials!$O$2:$O$2000=$A$2)))</f>
      </c>
    </row>
    <row r="969" spans="1:113">
      <c r="R969" t="str">
        <f>Potentials!A967</f>
      </c>
      <c r="S969" s="1" t="str">
        <f>Potentials!M967</f>
      </c>
      <c r="T969" s="47" t="str">
        <f>IF(INDEX(Potentials!$A$1:$O$1000,MATCH(R969,Potentials!$A$1:$A$1000,0),MATCH("Origine setup",Potentials!$A$1:$O$1,0))&lt;&gt;"",0,
IF($A$2="Tous",
IF(AND($R$2=0,$S$2=0,DATE(YEAR(S969),MONTH(S969),DAY(S969))&gt;=$O$6,(DATE(YEAR(S969),MONTH(S969),DAY(S969))&lt;=$O$3),LEFT(R969,3)="PRA"),1,
IF(AND($R$2&lt;&gt;0,$S$2&lt;&gt;0,DATE(YEAR(S969),MONTH(S969),DAY(S969))&gt;=$R$2,(DATE(YEAR(S969),MONTH(S969),DAY(S969))&lt;=$S$2),LEFT(R969,3)="PRA"),1,0)),
IF(AND($R$2=0,$S$2=0,DATE(YEAR(S969),MONTH(S969),DAY(S969))&gt;=$O$6,(DATE(YEAR(S969),MONTH(S969),DAY(S969))&lt;=$O$3),INDEX(Potentials!$A$1:$O$1000,MATCH(R969,Potentials!$A$1:$A$1000,0),MATCH("Groupe",Potentials!$A$1:$O$1,0))=$A$2,LEFT(R969,3)="PRA"),1,
IF(AND($R$2&lt;&gt;0,$S$2&lt;&gt;0,DATE(YEAR(S969),MONTH(S969),DAY(S969))&gt;=$R$2,(DATE(YEAR(S969),MONTH(S969),DAY(S969))&lt;=$S$2),INDEX(Potentials!$A$1:$O$1000,MATCH(R969,Potentials!$A$1:$A$1000,0),MATCH("Groupe",Potentials!$A$1:$O$1,0))=$A$2,LEFT(R969,3)="PRA"),1,0))))</f>
      </c>
      <c r="U969" s="47" t="str">
        <f>IF(T969&lt;&gt;0,SUM($T$4:T969),0)</f>
      </c>
      <c r="V969" s="1"/>
      <c r="W969" s="17"/>
      <c r="Y969" t="str">
        <f>Projects!A967</f>
      </c>
      <c r="Z969" s="1" t="str">
        <f>Projects!I967</f>
      </c>
      <c r="AA969" s="47" t="str">
        <f>IF($A$2="Tous",
IF(AND($Y$2=0,$Z$2=0,DATE(YEAR(Z969),MONTH(Z969),DAY(Z969))&gt;=$O$6,(DATE(YEAR(Z969),MONTH(Z969),DAY(Z969))&lt;=$O$3)),1,
IF(AND($Y$2&lt;&gt;0,$Z$2&lt;&gt;0,DATE(YEAR(Z969),MONTH(Z969),DAY(Z969))&gt;=$Y$2,(DATE(YEAR(Z969),MONTH(Z969),DAY(Z969))&lt;=$Z$2)),1,0)),
IF(AND($Y$2=0,$Z$2=0,DATE(YEAR(Z969),MONTH(Z969),DAY(Z969))&gt;=$O$6,(DATE(YEAR(Z969),MONTH(Z969),DAY(Z969))&lt;=$O$3),INDEX(Projects!$A$1:$O$1000,MATCH(Y969,Projects!$A$1:$A$1000,0),MATCH("Groupe",Projects!$A$1:$O$1,0))=$A$2),1,
IF(AND($Y$2&lt;&gt;0,$Z$2&lt;&gt;0,DATE(YEAR(Z969),MONTH(Z969),DAY(Z969))&gt;=$Y$2,(DATE(YEAR(Z969),MONTH(Z969),DAY(Z969))&lt;=$Z$2),INDEX(Projects!$A$1:$O$1000,MATCH(Y969,Projects!$A$1:$A$1000,0),MATCH("Groupe",Projects!$A$1:$O$1,0))=$A$2),1,0)))</f>
      </c>
      <c r="AB969" s="47" t="str">
        <f>IF(AA969&lt;&gt;0,SUM($AA$4:AA969),0)</f>
      </c>
      <c r="AC969" s="1"/>
      <c r="AD969" s="17"/>
      <c r="AF969" t="str">
        <f>Projects!A967</f>
      </c>
      <c r="AG969" s="1" t="str">
        <f>Projects!D967</f>
      </c>
      <c r="AH969" s="47" t="str">
        <f>IF($A$2="Tous",
IF(AND($AF$2=0,$AG$2=0,DATE(YEAR(AG969),MONTH(AG969),DAY(AG969))&gt;=$O$6,(DATE(YEAR(AG969),MONTH(AG969),DAY(AG969))&lt;=$O$3)),1,
IF(AND($AF$2&lt;&gt;0,$AG$2&lt;&gt;0,DATE(YEAR(AG969),MONTH(AG969),DAY(AG969))&gt;=$AF$2,(DATE(YEAR(AG969),MONTH(AG969),DAY(AG969))&lt;=$AG$2)),1,0)),
IF(AND($AF$2=0,$AG$2=0,DATE(YEAR(AG969),MONTH(AG969),DAY(AG969))&gt;=$O$6,(DATE(YEAR(AG969),MONTH(AG969),DAY(AG969))&lt;=$O$3),INDEX(Projects!$A$1:$O$1000,MATCH(AF969,Projects!$A$1:$A$1000,0),MATCH("Groupe",Projects!$A$1:$O$1,0))=$A$2),1,
IF(AND($AF$2&lt;&gt;0,$AG$2&lt;&gt;0,DATE(YEAR(AG969),MONTH(AG969),DAY(AG969))&gt;=$AF$2,(DATE(YEAR(AG969),MONTH(AG969),DAY(AG969))&lt;=$AG$2),INDEX(Projects!$A$1:$O$1000,MATCH(AF969,Projects!$A$1:$A$1000,0),MATCH("Groupe",Projects!$A$1:$O$1,0))=$A$2),1,0)))</f>
      </c>
      <c r="AI969" s="47" t="str">
        <f>IF(AH969&lt;&gt;0,SUM($AH$4:AH969),0)</f>
      </c>
      <c r="AJ969" s="1"/>
      <c r="AK969" s="17"/>
      <c r="AM969" t="str">
        <f>Potentials!A967</f>
      </c>
      <c r="AN969" s="1" t="str">
        <f>Potentials!L967</f>
      </c>
      <c r="AO969" s="47" t="str">
        <f>IF(INDEX(Potentials!$A$1:$O$1000,MATCH(R969,Potentials!$A$1:$A$1000,0),MATCH("Origine setup",Potentials!$A$1:$O$1,0))&lt;&gt;"",0,
IF($A$2="Tous",
IF(AND($AM$2=0,$AN$2=0,DATE(YEAR(AN969),MONTH(AN969),DAY(AN969))&gt;=$O$6,(DATE(YEAR(AN969),MONTH(AN969),DAY(AN969))&lt;=$O$3),INDEX(Potentials!$A$1:$O$10000,MATCH(AM969,Potentials!$A$1:$A$1000,0),MATCH("Statut",Potentials!$A$1:$O$1,0))="9 -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IF(AND($AM$2&lt;&gt;0,$AN$2&lt;&gt;0,DATE(YEAR(AN969),MONTH(AN969),DAY(AN969))&gt;=$AM$2,(DATE(YEAR(AN969),MONTH(AN969),DAY(AN969))&lt;=$AN$2),INDEX(Potentials!$A$1:$O$10000,MATCH(AM969,Potentials!$A$1:$A$1000,0),MATCH("Statut",Potentials!$A$1:$O$1,0))="9 - Perdu"),1,0)),
IF(AND($AM$2=0,$AN$2=0,DATE(YEAR(AN969),MONTH(AN969),DAY(AN969))&gt;=$O$6,(DATE(YEAR(AN969),MONTH(AN969),DAY(AN969))&lt;=$O$3),INDEX(Potentials!$A$1:$O$1000,MATCH(AM969,Potentials!$A$1:$A$1000,0),MATCH("Groupe",Potentials!$A$1:$O$1,0))=$A$2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,MATCH(AM969,Potentials!$A$1:$A$1000,0),MATCH("Groupe",Potentials!$A$1:$O$1,0))=$A$2,INDEX(Potentials!$A$1:$O$10000,MATCH(AM969,Potentials!$A$1:$A$1000,0),MATCH("Statut",Potentials!$A$1:$O$1,0))="9 - Perdu"),1,0))))</f>
      </c>
      <c r="AP969" s="47" t="str">
        <f>IF(AO969&lt;&gt;0,SUM($AO$4:AO969),0)</f>
      </c>
      <c r="AQ969" s="1"/>
      <c r="AR969" s="17"/>
      <c r="AT969" t="str">
        <f>IF(COUNTIF($AT$4:AT968,Potentials!B967)&gt;0,"",Potentials!B967)</f>
      </c>
      <c r="AU969" s="2" t="str">
        <f t="array" ref="AU969" aca="1" ca="1">IF($A$2="Tous",SUMPRODUCT((Potentials!$F$2:$F$2000)*(Potentials!$B$2:$B$2000=AT969)*(Potentials!$E$2:$E$2000&lt;&gt;"8 - Gagne")*(Potentials!$E$2:$E$2000&lt;&gt;"9 - Perdu")*(Potentials!$E$2:$E$2000&lt;&gt;"10 - Gele"))
+SUMPRODUCT((Potentials!$F$2:$F$2000=0)*(Potentials!$B$2:$B$2000=AT969)*(Potentials!$D$2:$D$2000)*(Potentials!$E$2:$E$2000&lt;&gt;"8 - Gagne")*(Potentials!$E$2:$E$2000&lt;&gt;"9 - Perdu")*(Potentials!$E$2:$E$2000&lt;&gt;"10 - Gele")),
SUMPRODUCT((Potentials!$F$2:$F$2000)*(Potentials!$B$2:$B$2000=AT969)*(Potentials!$E$2:$E$2000&lt;&gt;"8 - Gagne")*(Potentials!$E$2:$E$2000&lt;&gt;"9 - Perdu")*(Potentials!$E$2:$E$2000&lt;&gt;"10 - Gele")*(Potentials!$O$2:$O$2000=$A$2))
+SUMPRODUCT((Potentials!$F$2:$F$2000=0)*(Potentials!$B$2:$B$2000=AT969)*(Potentials!$D$2:$D$2000)*(Potentials!$E$2:$E$2000&lt;&gt;"8 - Gagne")*(Potentials!$E$2:$E$2000&lt;&gt;"9 - Perdu")*(Potentials!$E$2:$E$2000&lt;&gt;"10 - Gele")*(Potentials!$O$2:$O$2000=$A$2)))</f>
      </c>
      <c r="BA969" t="str">
        <f>Potentials!A967</f>
      </c>
      <c r="BB969" s="2" t="str">
        <f t="array" ref="BB969" aca="1" ca="1">IF($A$2="Tous",SUMPRODUCT((Potentials!$F$2:$F$2000)*(Potentials!$A$2:$A$2000=BA969)*(Potentials!$E$2:$E$2000&lt;&gt;"8 - Gagne")*(Potentials!$E$2:$E$2000&lt;&gt;"9 - Perdu")*(Potentials!$E$2:$E$2000&lt;&gt;"10 - Gele"))
+SUMPRODUCT((Potentials!$F$2:$F$2000=0)*(Potentials!$A$2:$A$2000=BA969)*(Potentials!$D$2:$D$2000)*(Potentials!$E$2:$E$2000&lt;&gt;"8 - Gagne")*(Potentials!$E$2:$E$2000&lt;&gt;"9 - Perdu")*(Potentials!$E$2:$E$2000&lt;&gt;"10 - Gele")),
SUMPRODUCT((Potentials!$F$2:$F$2000)*(Potentials!$A$2:$A$2000=BA969)*(Potentials!$E$2:$E$2000&lt;&gt;"8 - Gagne")*(Potentials!$E$2:$E$2000&lt;&gt;"9 - Perdu")*(Potentials!$E$2:$E$2000&lt;&gt;"10 - Gele")*(Potentials!$O$2:$O$2000=$A$2))
+SUMPRODUCT((Potentials!$F$2:$F$2000=0)*(Potentials!$A$2:$A$2000=BA969)*(Potentials!$D$2:$D$2000)*(Potentials!$E$2:$E$2000&lt;&gt;"8 - Gagne")*(Potentials!$E$2:$E$2000&lt;&gt;"9 - Perdu")*(Potentials!$E$2:$E$2000&lt;&gt;"10 - Gele")*(Potentials!$O$2:$O$2000=$A$2)))</f>
      </c>
    </row>
    <row r="970" spans="1:113">
      <c r="R970" t="str">
        <f>Potentials!A968</f>
      </c>
      <c r="S970" s="1" t="str">
        <f>Potentials!M968</f>
      </c>
      <c r="T970" s="47" t="str">
        <f>IF(INDEX(Potentials!$A$1:$O$1000,MATCH(R970,Potentials!$A$1:$A$1000,0),MATCH("Origine setup",Potentials!$A$1:$O$1,0))&lt;&gt;"",0,
IF($A$2="Tous",
IF(AND($R$2=0,$S$2=0,DATE(YEAR(S970),MONTH(S970),DAY(S970))&gt;=$O$6,(DATE(YEAR(S970),MONTH(S970),DAY(S970))&lt;=$O$3),LEFT(R970,3)="PRA"),1,
IF(AND($R$2&lt;&gt;0,$S$2&lt;&gt;0,DATE(YEAR(S970),MONTH(S970),DAY(S970))&gt;=$R$2,(DATE(YEAR(S970),MONTH(S970),DAY(S970))&lt;=$S$2),LEFT(R970,3)="PRA"),1,0)),
IF(AND($R$2=0,$S$2=0,DATE(YEAR(S970),MONTH(S970),DAY(S970))&gt;=$O$6,(DATE(YEAR(S970),MONTH(S970),DAY(S970))&lt;=$O$3),INDEX(Potentials!$A$1:$O$1000,MATCH(R970,Potentials!$A$1:$A$1000,0),MATCH("Groupe",Potentials!$A$1:$O$1,0))=$A$2,LEFT(R970,3)="PRA"),1,
IF(AND($R$2&lt;&gt;0,$S$2&lt;&gt;0,DATE(YEAR(S970),MONTH(S970),DAY(S970))&gt;=$R$2,(DATE(YEAR(S970),MONTH(S970),DAY(S970))&lt;=$S$2),INDEX(Potentials!$A$1:$O$1000,MATCH(R970,Potentials!$A$1:$A$1000,0),MATCH("Groupe",Potentials!$A$1:$O$1,0))=$A$2,LEFT(R970,3)="PRA"),1,0))))</f>
      </c>
      <c r="U970" s="47" t="str">
        <f>IF(T970&lt;&gt;0,SUM($T$4:T970),0)</f>
      </c>
      <c r="V970" s="1"/>
      <c r="W970" s="17"/>
      <c r="Y970" t="str">
        <f>Projects!A968</f>
      </c>
      <c r="Z970" s="1" t="str">
        <f>Projects!I968</f>
      </c>
      <c r="AA970" s="47" t="str">
        <f>IF($A$2="Tous",
IF(AND($Y$2=0,$Z$2=0,DATE(YEAR(Z970),MONTH(Z970),DAY(Z970))&gt;=$O$6,(DATE(YEAR(Z970),MONTH(Z970),DAY(Z970))&lt;=$O$3)),1,
IF(AND($Y$2&lt;&gt;0,$Z$2&lt;&gt;0,DATE(YEAR(Z970),MONTH(Z970),DAY(Z970))&gt;=$Y$2,(DATE(YEAR(Z970),MONTH(Z970),DAY(Z970))&lt;=$Z$2)),1,0)),
IF(AND($Y$2=0,$Z$2=0,DATE(YEAR(Z970),MONTH(Z970),DAY(Z970))&gt;=$O$6,(DATE(YEAR(Z970),MONTH(Z970),DAY(Z970))&lt;=$O$3),INDEX(Projects!$A$1:$O$1000,MATCH(Y970,Projects!$A$1:$A$1000,0),MATCH("Groupe",Projects!$A$1:$O$1,0))=$A$2),1,
IF(AND($Y$2&lt;&gt;0,$Z$2&lt;&gt;0,DATE(YEAR(Z970),MONTH(Z970),DAY(Z970))&gt;=$Y$2,(DATE(YEAR(Z970),MONTH(Z970),DAY(Z970))&lt;=$Z$2),INDEX(Projects!$A$1:$O$1000,MATCH(Y970,Projects!$A$1:$A$1000,0),MATCH("Groupe",Projects!$A$1:$O$1,0))=$A$2),1,0)))</f>
      </c>
      <c r="AB970" s="47" t="str">
        <f>IF(AA970&lt;&gt;0,SUM($AA$4:AA970),0)</f>
      </c>
      <c r="AC970" s="1"/>
      <c r="AD970" s="17"/>
      <c r="AF970" t="str">
        <f>Projects!A968</f>
      </c>
      <c r="AG970" s="1" t="str">
        <f>Projects!D968</f>
      </c>
      <c r="AH970" s="47" t="str">
        <f>IF($A$2="Tous",
IF(AND($AF$2=0,$AG$2=0,DATE(YEAR(AG970),MONTH(AG970),DAY(AG970))&gt;=$O$6,(DATE(YEAR(AG970),MONTH(AG970),DAY(AG970))&lt;=$O$3)),1,
IF(AND($AF$2&lt;&gt;0,$AG$2&lt;&gt;0,DATE(YEAR(AG970),MONTH(AG970),DAY(AG970))&gt;=$AF$2,(DATE(YEAR(AG970),MONTH(AG970),DAY(AG970))&lt;=$AG$2)),1,0)),
IF(AND($AF$2=0,$AG$2=0,DATE(YEAR(AG970),MONTH(AG970),DAY(AG970))&gt;=$O$6,(DATE(YEAR(AG970),MONTH(AG970),DAY(AG970))&lt;=$O$3),INDEX(Projects!$A$1:$O$1000,MATCH(AF970,Projects!$A$1:$A$1000,0),MATCH("Groupe",Projects!$A$1:$O$1,0))=$A$2),1,
IF(AND($AF$2&lt;&gt;0,$AG$2&lt;&gt;0,DATE(YEAR(AG970),MONTH(AG970),DAY(AG970))&gt;=$AF$2,(DATE(YEAR(AG970),MONTH(AG970),DAY(AG970))&lt;=$AG$2),INDEX(Projects!$A$1:$O$1000,MATCH(AF970,Projects!$A$1:$A$1000,0),MATCH("Groupe",Projects!$A$1:$O$1,0))=$A$2),1,0)))</f>
      </c>
      <c r="AI970" s="47" t="str">
        <f>IF(AH970&lt;&gt;0,SUM($AH$4:AH970),0)</f>
      </c>
      <c r="AJ970" s="1"/>
      <c r="AK970" s="17"/>
      <c r="AM970" t="str">
        <f>Potentials!A968</f>
      </c>
      <c r="AN970" s="1" t="str">
        <f>Potentials!L968</f>
      </c>
      <c r="AO970" s="47" t="str">
        <f>IF(INDEX(Potentials!$A$1:$O$1000,MATCH(R970,Potentials!$A$1:$A$1000,0),MATCH("Origine setup",Potentials!$A$1:$O$1,0))&lt;&gt;"",0,
IF($A$2="Tous",
IF(AND($AM$2=0,$AN$2=0,DATE(YEAR(AN970),MONTH(AN970),DAY(AN970))&gt;=$O$6,(DATE(YEAR(AN970),MONTH(AN970),DAY(AN970))&lt;=$O$3),INDEX(Potentials!$A$1:$O$10000,MATCH(AM970,Potentials!$A$1:$A$1000,0),MATCH("Statut",Potentials!$A$1:$O$1,0))="9 -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IF(AND($AM$2&lt;&gt;0,$AN$2&lt;&gt;0,DATE(YEAR(AN970),MONTH(AN970),DAY(AN970))&gt;=$AM$2,(DATE(YEAR(AN970),MONTH(AN970),DAY(AN970))&lt;=$AN$2),INDEX(Potentials!$A$1:$O$10000,MATCH(AM970,Potentials!$A$1:$A$1000,0),MATCH("Statut",Potentials!$A$1:$O$1,0))="9 - Perdu"),1,0)),
IF(AND($AM$2=0,$AN$2=0,DATE(YEAR(AN970),MONTH(AN970),DAY(AN970))&gt;=$O$6,(DATE(YEAR(AN970),MONTH(AN970),DAY(AN970))&lt;=$O$3),INDEX(Potentials!$A$1:$O$1000,MATCH(AM970,Potentials!$A$1:$A$1000,0),MATCH("Groupe",Potentials!$A$1:$O$1,0))=$A$2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,MATCH(AM970,Potentials!$A$1:$A$1000,0),MATCH("Groupe",Potentials!$A$1:$O$1,0))=$A$2,INDEX(Potentials!$A$1:$O$10000,MATCH(AM970,Potentials!$A$1:$A$1000,0),MATCH("Statut",Potentials!$A$1:$O$1,0))="9 - Perdu"),1,0))))</f>
      </c>
      <c r="AP970" s="47" t="str">
        <f>IF(AO970&lt;&gt;0,SUM($AO$4:AO970),0)</f>
      </c>
      <c r="AQ970" s="1"/>
      <c r="AR970" s="17"/>
      <c r="AT970" t="str">
        <f>IF(COUNTIF($AT$4:AT969,Potentials!B968)&gt;0,"",Potentials!B968)</f>
      </c>
      <c r="AU970" s="2" t="str">
        <f t="array" ref="AU970" aca="1" ca="1">IF($A$2="Tous",SUMPRODUCT((Potentials!$F$2:$F$2000)*(Potentials!$B$2:$B$2000=AT970)*(Potentials!$E$2:$E$2000&lt;&gt;"8 - Gagne")*(Potentials!$E$2:$E$2000&lt;&gt;"9 - Perdu")*(Potentials!$E$2:$E$2000&lt;&gt;"10 - Gele"))
+SUMPRODUCT((Potentials!$F$2:$F$2000=0)*(Potentials!$B$2:$B$2000=AT970)*(Potentials!$D$2:$D$2000)*(Potentials!$E$2:$E$2000&lt;&gt;"8 - Gagne")*(Potentials!$E$2:$E$2000&lt;&gt;"9 - Perdu")*(Potentials!$E$2:$E$2000&lt;&gt;"10 - Gele")),
SUMPRODUCT((Potentials!$F$2:$F$2000)*(Potentials!$B$2:$B$2000=AT970)*(Potentials!$E$2:$E$2000&lt;&gt;"8 - Gagne")*(Potentials!$E$2:$E$2000&lt;&gt;"9 - Perdu")*(Potentials!$E$2:$E$2000&lt;&gt;"10 - Gele")*(Potentials!$O$2:$O$2000=$A$2))
+SUMPRODUCT((Potentials!$F$2:$F$2000=0)*(Potentials!$B$2:$B$2000=AT970)*(Potentials!$D$2:$D$2000)*(Potentials!$E$2:$E$2000&lt;&gt;"8 - Gagne")*(Potentials!$E$2:$E$2000&lt;&gt;"9 - Perdu")*(Potentials!$E$2:$E$2000&lt;&gt;"10 - Gele")*(Potentials!$O$2:$O$2000=$A$2)))</f>
      </c>
      <c r="BA970" t="str">
        <f>Potentials!A968</f>
      </c>
      <c r="BB970" s="2" t="str">
        <f t="array" ref="BB970" aca="1" ca="1">IF($A$2="Tous",SUMPRODUCT((Potentials!$F$2:$F$2000)*(Potentials!$A$2:$A$2000=BA970)*(Potentials!$E$2:$E$2000&lt;&gt;"8 - Gagne")*(Potentials!$E$2:$E$2000&lt;&gt;"9 - Perdu")*(Potentials!$E$2:$E$2000&lt;&gt;"10 - Gele"))
+SUMPRODUCT((Potentials!$F$2:$F$2000=0)*(Potentials!$A$2:$A$2000=BA970)*(Potentials!$D$2:$D$2000)*(Potentials!$E$2:$E$2000&lt;&gt;"8 - Gagne")*(Potentials!$E$2:$E$2000&lt;&gt;"9 - Perdu")*(Potentials!$E$2:$E$2000&lt;&gt;"10 - Gele")),
SUMPRODUCT((Potentials!$F$2:$F$2000)*(Potentials!$A$2:$A$2000=BA970)*(Potentials!$E$2:$E$2000&lt;&gt;"8 - Gagne")*(Potentials!$E$2:$E$2000&lt;&gt;"9 - Perdu")*(Potentials!$E$2:$E$2000&lt;&gt;"10 - Gele")*(Potentials!$O$2:$O$2000=$A$2))
+SUMPRODUCT((Potentials!$F$2:$F$2000=0)*(Potentials!$A$2:$A$2000=BA970)*(Potentials!$D$2:$D$2000)*(Potentials!$E$2:$E$2000&lt;&gt;"8 - Gagne")*(Potentials!$E$2:$E$2000&lt;&gt;"9 - Perdu")*(Potentials!$E$2:$E$2000&lt;&gt;"10 - Gele")*(Potentials!$O$2:$O$2000=$A$2)))</f>
      </c>
    </row>
    <row r="971" spans="1:113">
      <c r="R971" t="str">
        <f>Potentials!A969</f>
      </c>
      <c r="S971" s="1" t="str">
        <f>Potentials!M969</f>
      </c>
      <c r="T971" s="47" t="str">
        <f>IF(INDEX(Potentials!$A$1:$O$1000,MATCH(R971,Potentials!$A$1:$A$1000,0),MATCH("Origine setup",Potentials!$A$1:$O$1,0))&lt;&gt;"",0,
IF($A$2="Tous",
IF(AND($R$2=0,$S$2=0,DATE(YEAR(S971),MONTH(S971),DAY(S971))&gt;=$O$6,(DATE(YEAR(S971),MONTH(S971),DAY(S971))&lt;=$O$3),LEFT(R971,3)="PRA"),1,
IF(AND($R$2&lt;&gt;0,$S$2&lt;&gt;0,DATE(YEAR(S971),MONTH(S971),DAY(S971))&gt;=$R$2,(DATE(YEAR(S971),MONTH(S971),DAY(S971))&lt;=$S$2),LEFT(R971,3)="PRA"),1,0)),
IF(AND($R$2=0,$S$2=0,DATE(YEAR(S971),MONTH(S971),DAY(S971))&gt;=$O$6,(DATE(YEAR(S971),MONTH(S971),DAY(S971))&lt;=$O$3),INDEX(Potentials!$A$1:$O$1000,MATCH(R971,Potentials!$A$1:$A$1000,0),MATCH("Groupe",Potentials!$A$1:$O$1,0))=$A$2,LEFT(R971,3)="PRA"),1,
IF(AND($R$2&lt;&gt;0,$S$2&lt;&gt;0,DATE(YEAR(S971),MONTH(S971),DAY(S971))&gt;=$R$2,(DATE(YEAR(S971),MONTH(S971),DAY(S971))&lt;=$S$2),INDEX(Potentials!$A$1:$O$1000,MATCH(R971,Potentials!$A$1:$A$1000,0),MATCH("Groupe",Potentials!$A$1:$O$1,0))=$A$2,LEFT(R971,3)="PRA"),1,0))))</f>
      </c>
      <c r="U971" s="47" t="str">
        <f>IF(T971&lt;&gt;0,SUM($T$4:T971),0)</f>
      </c>
      <c r="V971" s="1"/>
      <c r="W971" s="17"/>
      <c r="Y971" t="str">
        <f>Projects!A969</f>
      </c>
      <c r="Z971" s="1" t="str">
        <f>Projects!I969</f>
      </c>
      <c r="AA971" s="47" t="str">
        <f>IF($A$2="Tous",
IF(AND($Y$2=0,$Z$2=0,DATE(YEAR(Z971),MONTH(Z971),DAY(Z971))&gt;=$O$6,(DATE(YEAR(Z971),MONTH(Z971),DAY(Z971))&lt;=$O$3)),1,
IF(AND($Y$2&lt;&gt;0,$Z$2&lt;&gt;0,DATE(YEAR(Z971),MONTH(Z971),DAY(Z971))&gt;=$Y$2,(DATE(YEAR(Z971),MONTH(Z971),DAY(Z971))&lt;=$Z$2)),1,0)),
IF(AND($Y$2=0,$Z$2=0,DATE(YEAR(Z971),MONTH(Z971),DAY(Z971))&gt;=$O$6,(DATE(YEAR(Z971),MONTH(Z971),DAY(Z971))&lt;=$O$3),INDEX(Projects!$A$1:$O$1000,MATCH(Y971,Projects!$A$1:$A$1000,0),MATCH("Groupe",Projects!$A$1:$O$1,0))=$A$2),1,
IF(AND($Y$2&lt;&gt;0,$Z$2&lt;&gt;0,DATE(YEAR(Z971),MONTH(Z971),DAY(Z971))&gt;=$Y$2,(DATE(YEAR(Z971),MONTH(Z971),DAY(Z971))&lt;=$Z$2),INDEX(Projects!$A$1:$O$1000,MATCH(Y971,Projects!$A$1:$A$1000,0),MATCH("Groupe",Projects!$A$1:$O$1,0))=$A$2),1,0)))</f>
      </c>
      <c r="AB971" s="47" t="str">
        <f>IF(AA971&lt;&gt;0,SUM($AA$4:AA971),0)</f>
      </c>
      <c r="AC971" s="1"/>
      <c r="AD971" s="17"/>
      <c r="AF971" t="str">
        <f>Projects!A969</f>
      </c>
      <c r="AG971" s="1" t="str">
        <f>Projects!D969</f>
      </c>
      <c r="AH971" s="47" t="str">
        <f>IF($A$2="Tous",
IF(AND($AF$2=0,$AG$2=0,DATE(YEAR(AG971),MONTH(AG971),DAY(AG971))&gt;=$O$6,(DATE(YEAR(AG971),MONTH(AG971),DAY(AG971))&lt;=$O$3)),1,
IF(AND($AF$2&lt;&gt;0,$AG$2&lt;&gt;0,DATE(YEAR(AG971),MONTH(AG971),DAY(AG971))&gt;=$AF$2,(DATE(YEAR(AG971),MONTH(AG971),DAY(AG971))&lt;=$AG$2)),1,0)),
IF(AND($AF$2=0,$AG$2=0,DATE(YEAR(AG971),MONTH(AG971),DAY(AG971))&gt;=$O$6,(DATE(YEAR(AG971),MONTH(AG971),DAY(AG971))&lt;=$O$3),INDEX(Projects!$A$1:$O$1000,MATCH(AF971,Projects!$A$1:$A$1000,0),MATCH("Groupe",Projects!$A$1:$O$1,0))=$A$2),1,
IF(AND($AF$2&lt;&gt;0,$AG$2&lt;&gt;0,DATE(YEAR(AG971),MONTH(AG971),DAY(AG971))&gt;=$AF$2,(DATE(YEAR(AG971),MONTH(AG971),DAY(AG971))&lt;=$AG$2),INDEX(Projects!$A$1:$O$1000,MATCH(AF971,Projects!$A$1:$A$1000,0),MATCH("Groupe",Projects!$A$1:$O$1,0))=$A$2),1,0)))</f>
      </c>
      <c r="AI971" s="47" t="str">
        <f>IF(AH971&lt;&gt;0,SUM($AH$4:AH971),0)</f>
      </c>
      <c r="AJ971" s="1"/>
      <c r="AK971" s="17"/>
      <c r="AM971" t="str">
        <f>Potentials!A969</f>
      </c>
      <c r="AN971" s="1" t="str">
        <f>Potentials!L969</f>
      </c>
      <c r="AO971" s="47" t="str">
        <f>IF(INDEX(Potentials!$A$1:$O$1000,MATCH(R971,Potentials!$A$1:$A$1000,0),MATCH("Origine setup",Potentials!$A$1:$O$1,0))&lt;&gt;"",0,
IF($A$2="Tous",
IF(AND($AM$2=0,$AN$2=0,DATE(YEAR(AN971),MONTH(AN971),DAY(AN971))&gt;=$O$6,(DATE(YEAR(AN971),MONTH(AN971),DAY(AN971))&lt;=$O$3),INDEX(Potentials!$A$1:$O$10000,MATCH(AM971,Potentials!$A$1:$A$1000,0),MATCH("Statut",Potentials!$A$1:$O$1,0))="9 -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IF(AND($AM$2&lt;&gt;0,$AN$2&lt;&gt;0,DATE(YEAR(AN971),MONTH(AN971),DAY(AN971))&gt;=$AM$2,(DATE(YEAR(AN971),MONTH(AN971),DAY(AN971))&lt;=$AN$2),INDEX(Potentials!$A$1:$O$10000,MATCH(AM971,Potentials!$A$1:$A$1000,0),MATCH("Statut",Potentials!$A$1:$O$1,0))="9 - Perdu"),1,0)),
IF(AND($AM$2=0,$AN$2=0,DATE(YEAR(AN971),MONTH(AN971),DAY(AN971))&gt;=$O$6,(DATE(YEAR(AN971),MONTH(AN971),DAY(AN971))&lt;=$O$3),INDEX(Potentials!$A$1:$O$1000,MATCH(AM971,Potentials!$A$1:$A$1000,0),MATCH("Groupe",Potentials!$A$1:$O$1,0))=$A$2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,MATCH(AM971,Potentials!$A$1:$A$1000,0),MATCH("Groupe",Potentials!$A$1:$O$1,0))=$A$2,INDEX(Potentials!$A$1:$O$10000,MATCH(AM971,Potentials!$A$1:$A$1000,0),MATCH("Statut",Potentials!$A$1:$O$1,0))="9 - Perdu"),1,0))))</f>
      </c>
      <c r="AP971" s="47" t="str">
        <f>IF(AO971&lt;&gt;0,SUM($AO$4:AO971),0)</f>
      </c>
      <c r="AQ971" s="1"/>
      <c r="AR971" s="17"/>
      <c r="AT971" t="str">
        <f>IF(COUNTIF($AT$4:AT970,Potentials!B969)&gt;0,"",Potentials!B969)</f>
      </c>
      <c r="AU971" s="2" t="str">
        <f t="array" ref="AU971" aca="1" ca="1">IF($A$2="Tous",SUMPRODUCT((Potentials!$F$2:$F$2000)*(Potentials!$B$2:$B$2000=AT971)*(Potentials!$E$2:$E$2000&lt;&gt;"8 - Gagne")*(Potentials!$E$2:$E$2000&lt;&gt;"9 - Perdu")*(Potentials!$E$2:$E$2000&lt;&gt;"10 - Gele"))
+SUMPRODUCT((Potentials!$F$2:$F$2000=0)*(Potentials!$B$2:$B$2000=AT971)*(Potentials!$D$2:$D$2000)*(Potentials!$E$2:$E$2000&lt;&gt;"8 - Gagne")*(Potentials!$E$2:$E$2000&lt;&gt;"9 - Perdu")*(Potentials!$E$2:$E$2000&lt;&gt;"10 - Gele")),
SUMPRODUCT((Potentials!$F$2:$F$2000)*(Potentials!$B$2:$B$2000=AT971)*(Potentials!$E$2:$E$2000&lt;&gt;"8 - Gagne")*(Potentials!$E$2:$E$2000&lt;&gt;"9 - Perdu")*(Potentials!$E$2:$E$2000&lt;&gt;"10 - Gele")*(Potentials!$O$2:$O$2000=$A$2))
+SUMPRODUCT((Potentials!$F$2:$F$2000=0)*(Potentials!$B$2:$B$2000=AT971)*(Potentials!$D$2:$D$2000)*(Potentials!$E$2:$E$2000&lt;&gt;"8 - Gagne")*(Potentials!$E$2:$E$2000&lt;&gt;"9 - Perdu")*(Potentials!$E$2:$E$2000&lt;&gt;"10 - Gele")*(Potentials!$O$2:$O$2000=$A$2)))</f>
      </c>
      <c r="BA971" t="str">
        <f>Potentials!A969</f>
      </c>
      <c r="BB971" s="2" t="str">
        <f t="array" ref="BB971" aca="1" ca="1">IF($A$2="Tous",SUMPRODUCT((Potentials!$F$2:$F$2000)*(Potentials!$A$2:$A$2000=BA971)*(Potentials!$E$2:$E$2000&lt;&gt;"8 - Gagne")*(Potentials!$E$2:$E$2000&lt;&gt;"9 - Perdu")*(Potentials!$E$2:$E$2000&lt;&gt;"10 - Gele"))
+SUMPRODUCT((Potentials!$F$2:$F$2000=0)*(Potentials!$A$2:$A$2000=BA971)*(Potentials!$D$2:$D$2000)*(Potentials!$E$2:$E$2000&lt;&gt;"8 - Gagne")*(Potentials!$E$2:$E$2000&lt;&gt;"9 - Perdu")*(Potentials!$E$2:$E$2000&lt;&gt;"10 - Gele")),
SUMPRODUCT((Potentials!$F$2:$F$2000)*(Potentials!$A$2:$A$2000=BA971)*(Potentials!$E$2:$E$2000&lt;&gt;"8 - Gagne")*(Potentials!$E$2:$E$2000&lt;&gt;"9 - Perdu")*(Potentials!$E$2:$E$2000&lt;&gt;"10 - Gele")*(Potentials!$O$2:$O$2000=$A$2))
+SUMPRODUCT((Potentials!$F$2:$F$2000=0)*(Potentials!$A$2:$A$2000=BA971)*(Potentials!$D$2:$D$2000)*(Potentials!$E$2:$E$2000&lt;&gt;"8 - Gagne")*(Potentials!$E$2:$E$2000&lt;&gt;"9 - Perdu")*(Potentials!$E$2:$E$2000&lt;&gt;"10 - Gele")*(Potentials!$O$2:$O$2000=$A$2)))</f>
      </c>
    </row>
    <row r="972" spans="1:113">
      <c r="R972" t="str">
        <f>Potentials!A970</f>
      </c>
      <c r="S972" s="1" t="str">
        <f>Potentials!M970</f>
      </c>
      <c r="T972" s="47" t="str">
        <f>IF(INDEX(Potentials!$A$1:$O$1000,MATCH(R972,Potentials!$A$1:$A$1000,0),MATCH("Origine setup",Potentials!$A$1:$O$1,0))&lt;&gt;"",0,
IF($A$2="Tous",
IF(AND($R$2=0,$S$2=0,DATE(YEAR(S972),MONTH(S972),DAY(S972))&gt;=$O$6,(DATE(YEAR(S972),MONTH(S972),DAY(S972))&lt;=$O$3),LEFT(R972,3)="PRA"),1,
IF(AND($R$2&lt;&gt;0,$S$2&lt;&gt;0,DATE(YEAR(S972),MONTH(S972),DAY(S972))&gt;=$R$2,(DATE(YEAR(S972),MONTH(S972),DAY(S972))&lt;=$S$2),LEFT(R972,3)="PRA"),1,0)),
IF(AND($R$2=0,$S$2=0,DATE(YEAR(S972),MONTH(S972),DAY(S972))&gt;=$O$6,(DATE(YEAR(S972),MONTH(S972),DAY(S972))&lt;=$O$3),INDEX(Potentials!$A$1:$O$1000,MATCH(R972,Potentials!$A$1:$A$1000,0),MATCH("Groupe",Potentials!$A$1:$O$1,0))=$A$2,LEFT(R972,3)="PRA"),1,
IF(AND($R$2&lt;&gt;0,$S$2&lt;&gt;0,DATE(YEAR(S972),MONTH(S972),DAY(S972))&gt;=$R$2,(DATE(YEAR(S972),MONTH(S972),DAY(S972))&lt;=$S$2),INDEX(Potentials!$A$1:$O$1000,MATCH(R972,Potentials!$A$1:$A$1000,0),MATCH("Groupe",Potentials!$A$1:$O$1,0))=$A$2,LEFT(R972,3)="PRA"),1,0))))</f>
      </c>
      <c r="U972" s="47" t="str">
        <f>IF(T972&lt;&gt;0,SUM($T$4:T972),0)</f>
      </c>
      <c r="V972" s="1"/>
      <c r="W972" s="17"/>
      <c r="Y972" t="str">
        <f>Projects!A970</f>
      </c>
      <c r="Z972" s="1" t="str">
        <f>Projects!I970</f>
      </c>
      <c r="AA972" s="47" t="str">
        <f>IF($A$2="Tous",
IF(AND($Y$2=0,$Z$2=0,DATE(YEAR(Z972),MONTH(Z972),DAY(Z972))&gt;=$O$6,(DATE(YEAR(Z972),MONTH(Z972),DAY(Z972))&lt;=$O$3)),1,
IF(AND($Y$2&lt;&gt;0,$Z$2&lt;&gt;0,DATE(YEAR(Z972),MONTH(Z972),DAY(Z972))&gt;=$Y$2,(DATE(YEAR(Z972),MONTH(Z972),DAY(Z972))&lt;=$Z$2)),1,0)),
IF(AND($Y$2=0,$Z$2=0,DATE(YEAR(Z972),MONTH(Z972),DAY(Z972))&gt;=$O$6,(DATE(YEAR(Z972),MONTH(Z972),DAY(Z972))&lt;=$O$3),INDEX(Projects!$A$1:$O$1000,MATCH(Y972,Projects!$A$1:$A$1000,0),MATCH("Groupe",Projects!$A$1:$O$1,0))=$A$2),1,
IF(AND($Y$2&lt;&gt;0,$Z$2&lt;&gt;0,DATE(YEAR(Z972),MONTH(Z972),DAY(Z972))&gt;=$Y$2,(DATE(YEAR(Z972),MONTH(Z972),DAY(Z972))&lt;=$Z$2),INDEX(Projects!$A$1:$O$1000,MATCH(Y972,Projects!$A$1:$A$1000,0),MATCH("Groupe",Projects!$A$1:$O$1,0))=$A$2),1,0)))</f>
      </c>
      <c r="AB972" s="47" t="str">
        <f>IF(AA972&lt;&gt;0,SUM($AA$4:AA972),0)</f>
      </c>
      <c r="AC972" s="1"/>
      <c r="AD972" s="17"/>
      <c r="AF972" t="str">
        <f>Projects!A970</f>
      </c>
      <c r="AG972" s="1" t="str">
        <f>Projects!D970</f>
      </c>
      <c r="AH972" s="47" t="str">
        <f>IF($A$2="Tous",
IF(AND($AF$2=0,$AG$2=0,DATE(YEAR(AG972),MONTH(AG972),DAY(AG972))&gt;=$O$6,(DATE(YEAR(AG972),MONTH(AG972),DAY(AG972))&lt;=$O$3)),1,
IF(AND($AF$2&lt;&gt;0,$AG$2&lt;&gt;0,DATE(YEAR(AG972),MONTH(AG972),DAY(AG972))&gt;=$AF$2,(DATE(YEAR(AG972),MONTH(AG972),DAY(AG972))&lt;=$AG$2)),1,0)),
IF(AND($AF$2=0,$AG$2=0,DATE(YEAR(AG972),MONTH(AG972),DAY(AG972))&gt;=$O$6,(DATE(YEAR(AG972),MONTH(AG972),DAY(AG972))&lt;=$O$3),INDEX(Projects!$A$1:$O$1000,MATCH(AF972,Projects!$A$1:$A$1000,0),MATCH("Groupe",Projects!$A$1:$O$1,0))=$A$2),1,
IF(AND($AF$2&lt;&gt;0,$AG$2&lt;&gt;0,DATE(YEAR(AG972),MONTH(AG972),DAY(AG972))&gt;=$AF$2,(DATE(YEAR(AG972),MONTH(AG972),DAY(AG972))&lt;=$AG$2),INDEX(Projects!$A$1:$O$1000,MATCH(AF972,Projects!$A$1:$A$1000,0),MATCH("Groupe",Projects!$A$1:$O$1,0))=$A$2),1,0)))</f>
      </c>
      <c r="AI972" s="47" t="str">
        <f>IF(AH972&lt;&gt;0,SUM($AH$4:AH972),0)</f>
      </c>
      <c r="AJ972" s="1"/>
      <c r="AK972" s="17"/>
      <c r="AM972" t="str">
        <f>Potentials!A970</f>
      </c>
      <c r="AN972" s="1" t="str">
        <f>Potentials!L970</f>
      </c>
      <c r="AO972" s="47" t="str">
        <f>IF(INDEX(Potentials!$A$1:$O$1000,MATCH(R972,Potentials!$A$1:$A$1000,0),MATCH("Origine setup",Potentials!$A$1:$O$1,0))&lt;&gt;"",0,
IF($A$2="Tous",
IF(AND($AM$2=0,$AN$2=0,DATE(YEAR(AN972),MONTH(AN972),DAY(AN972))&gt;=$O$6,(DATE(YEAR(AN972),MONTH(AN972),DAY(AN972))&lt;=$O$3),INDEX(Potentials!$A$1:$O$10000,MATCH(AM972,Potentials!$A$1:$A$1000,0),MATCH("Statut",Potentials!$A$1:$O$1,0))="9 -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IF(AND($AM$2&lt;&gt;0,$AN$2&lt;&gt;0,DATE(YEAR(AN972),MONTH(AN972),DAY(AN972))&gt;=$AM$2,(DATE(YEAR(AN972),MONTH(AN972),DAY(AN972))&lt;=$AN$2),INDEX(Potentials!$A$1:$O$10000,MATCH(AM972,Potentials!$A$1:$A$1000,0),MATCH("Statut",Potentials!$A$1:$O$1,0))="9 - Perdu"),1,0)),
IF(AND($AM$2=0,$AN$2=0,DATE(YEAR(AN972),MONTH(AN972),DAY(AN972))&gt;=$O$6,(DATE(YEAR(AN972),MONTH(AN972),DAY(AN972))&lt;=$O$3),INDEX(Potentials!$A$1:$O$1000,MATCH(AM972,Potentials!$A$1:$A$1000,0),MATCH("Groupe",Potentials!$A$1:$O$1,0))=$A$2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,MATCH(AM972,Potentials!$A$1:$A$1000,0),MATCH("Groupe",Potentials!$A$1:$O$1,0))=$A$2,INDEX(Potentials!$A$1:$O$10000,MATCH(AM972,Potentials!$A$1:$A$1000,0),MATCH("Statut",Potentials!$A$1:$O$1,0))="9 - Perdu"),1,0))))</f>
      </c>
      <c r="AP972" s="47" t="str">
        <f>IF(AO972&lt;&gt;0,SUM($AO$4:AO972),0)</f>
      </c>
      <c r="AQ972" s="1"/>
      <c r="AR972" s="17"/>
      <c r="AT972" t="str">
        <f>IF(COUNTIF($AT$4:AT971,Potentials!B970)&gt;0,"",Potentials!B970)</f>
      </c>
      <c r="AU972" s="2" t="str">
        <f t="array" ref="AU972" aca="1" ca="1">IF($A$2="Tous",SUMPRODUCT((Potentials!$F$2:$F$2000)*(Potentials!$B$2:$B$2000=AT972)*(Potentials!$E$2:$E$2000&lt;&gt;"8 - Gagne")*(Potentials!$E$2:$E$2000&lt;&gt;"9 - Perdu")*(Potentials!$E$2:$E$2000&lt;&gt;"10 - Gele"))
+SUMPRODUCT((Potentials!$F$2:$F$2000=0)*(Potentials!$B$2:$B$2000=AT972)*(Potentials!$D$2:$D$2000)*(Potentials!$E$2:$E$2000&lt;&gt;"8 - Gagne")*(Potentials!$E$2:$E$2000&lt;&gt;"9 - Perdu")*(Potentials!$E$2:$E$2000&lt;&gt;"10 - Gele")),
SUMPRODUCT((Potentials!$F$2:$F$2000)*(Potentials!$B$2:$B$2000=AT972)*(Potentials!$E$2:$E$2000&lt;&gt;"8 - Gagne")*(Potentials!$E$2:$E$2000&lt;&gt;"9 - Perdu")*(Potentials!$E$2:$E$2000&lt;&gt;"10 - Gele")*(Potentials!$O$2:$O$2000=$A$2))
+SUMPRODUCT((Potentials!$F$2:$F$2000=0)*(Potentials!$B$2:$B$2000=AT972)*(Potentials!$D$2:$D$2000)*(Potentials!$E$2:$E$2000&lt;&gt;"8 - Gagne")*(Potentials!$E$2:$E$2000&lt;&gt;"9 - Perdu")*(Potentials!$E$2:$E$2000&lt;&gt;"10 - Gele")*(Potentials!$O$2:$O$2000=$A$2)))</f>
      </c>
      <c r="BA972" t="str">
        <f>Potentials!A970</f>
      </c>
      <c r="BB972" s="2" t="str">
        <f t="array" ref="BB972" aca="1" ca="1">IF($A$2="Tous",SUMPRODUCT((Potentials!$F$2:$F$2000)*(Potentials!$A$2:$A$2000=BA972)*(Potentials!$E$2:$E$2000&lt;&gt;"8 - Gagne")*(Potentials!$E$2:$E$2000&lt;&gt;"9 - Perdu")*(Potentials!$E$2:$E$2000&lt;&gt;"10 - Gele"))
+SUMPRODUCT((Potentials!$F$2:$F$2000=0)*(Potentials!$A$2:$A$2000=BA972)*(Potentials!$D$2:$D$2000)*(Potentials!$E$2:$E$2000&lt;&gt;"8 - Gagne")*(Potentials!$E$2:$E$2000&lt;&gt;"9 - Perdu")*(Potentials!$E$2:$E$2000&lt;&gt;"10 - Gele")),
SUMPRODUCT((Potentials!$F$2:$F$2000)*(Potentials!$A$2:$A$2000=BA972)*(Potentials!$E$2:$E$2000&lt;&gt;"8 - Gagne")*(Potentials!$E$2:$E$2000&lt;&gt;"9 - Perdu")*(Potentials!$E$2:$E$2000&lt;&gt;"10 - Gele")*(Potentials!$O$2:$O$2000=$A$2))
+SUMPRODUCT((Potentials!$F$2:$F$2000=0)*(Potentials!$A$2:$A$2000=BA972)*(Potentials!$D$2:$D$2000)*(Potentials!$E$2:$E$2000&lt;&gt;"8 - Gagne")*(Potentials!$E$2:$E$2000&lt;&gt;"9 - Perdu")*(Potentials!$E$2:$E$2000&lt;&gt;"10 - Gele")*(Potentials!$O$2:$O$2000=$A$2)))</f>
      </c>
    </row>
    <row r="973" spans="1:113">
      <c r="R973" t="str">
        <f>Potentials!A971</f>
      </c>
      <c r="S973" s="1" t="str">
        <f>Potentials!M971</f>
      </c>
      <c r="T973" s="47" t="str">
        <f>IF(INDEX(Potentials!$A$1:$O$1000,MATCH(R973,Potentials!$A$1:$A$1000,0),MATCH("Origine setup",Potentials!$A$1:$O$1,0))&lt;&gt;"",0,
IF($A$2="Tous",
IF(AND($R$2=0,$S$2=0,DATE(YEAR(S973),MONTH(S973),DAY(S973))&gt;=$O$6,(DATE(YEAR(S973),MONTH(S973),DAY(S973))&lt;=$O$3),LEFT(R973,3)="PRA"),1,
IF(AND($R$2&lt;&gt;0,$S$2&lt;&gt;0,DATE(YEAR(S973),MONTH(S973),DAY(S973))&gt;=$R$2,(DATE(YEAR(S973),MONTH(S973),DAY(S973))&lt;=$S$2),LEFT(R973,3)="PRA"),1,0)),
IF(AND($R$2=0,$S$2=0,DATE(YEAR(S973),MONTH(S973),DAY(S973))&gt;=$O$6,(DATE(YEAR(S973),MONTH(S973),DAY(S973))&lt;=$O$3),INDEX(Potentials!$A$1:$O$1000,MATCH(R973,Potentials!$A$1:$A$1000,0),MATCH("Groupe",Potentials!$A$1:$O$1,0))=$A$2,LEFT(R973,3)="PRA"),1,
IF(AND($R$2&lt;&gt;0,$S$2&lt;&gt;0,DATE(YEAR(S973),MONTH(S973),DAY(S973))&gt;=$R$2,(DATE(YEAR(S973),MONTH(S973),DAY(S973))&lt;=$S$2),INDEX(Potentials!$A$1:$O$1000,MATCH(R973,Potentials!$A$1:$A$1000,0),MATCH("Groupe",Potentials!$A$1:$O$1,0))=$A$2,LEFT(R973,3)="PRA"),1,0))))</f>
      </c>
      <c r="U973" s="47" t="str">
        <f>IF(T973&lt;&gt;0,SUM($T$4:T973),0)</f>
      </c>
      <c r="V973" s="1"/>
      <c r="W973" s="17"/>
      <c r="Y973" t="str">
        <f>Projects!A971</f>
      </c>
      <c r="Z973" s="1" t="str">
        <f>Projects!I971</f>
      </c>
      <c r="AA973" s="47" t="str">
        <f>IF($A$2="Tous",
IF(AND($Y$2=0,$Z$2=0,DATE(YEAR(Z973),MONTH(Z973),DAY(Z973))&gt;=$O$6,(DATE(YEAR(Z973),MONTH(Z973),DAY(Z973))&lt;=$O$3)),1,
IF(AND($Y$2&lt;&gt;0,$Z$2&lt;&gt;0,DATE(YEAR(Z973),MONTH(Z973),DAY(Z973))&gt;=$Y$2,(DATE(YEAR(Z973),MONTH(Z973),DAY(Z973))&lt;=$Z$2)),1,0)),
IF(AND($Y$2=0,$Z$2=0,DATE(YEAR(Z973),MONTH(Z973),DAY(Z973))&gt;=$O$6,(DATE(YEAR(Z973),MONTH(Z973),DAY(Z973))&lt;=$O$3),INDEX(Projects!$A$1:$O$1000,MATCH(Y973,Projects!$A$1:$A$1000,0),MATCH("Groupe",Projects!$A$1:$O$1,0))=$A$2),1,
IF(AND($Y$2&lt;&gt;0,$Z$2&lt;&gt;0,DATE(YEAR(Z973),MONTH(Z973),DAY(Z973))&gt;=$Y$2,(DATE(YEAR(Z973),MONTH(Z973),DAY(Z973))&lt;=$Z$2),INDEX(Projects!$A$1:$O$1000,MATCH(Y973,Projects!$A$1:$A$1000,0),MATCH("Groupe",Projects!$A$1:$O$1,0))=$A$2),1,0)))</f>
      </c>
      <c r="AB973" s="47" t="str">
        <f>IF(AA973&lt;&gt;0,SUM($AA$4:AA973),0)</f>
      </c>
      <c r="AC973" s="1"/>
      <c r="AD973" s="17"/>
      <c r="AF973" t="str">
        <f>Projects!A971</f>
      </c>
      <c r="AG973" s="1" t="str">
        <f>Projects!D971</f>
      </c>
      <c r="AH973" s="47" t="str">
        <f>IF($A$2="Tous",
IF(AND($AF$2=0,$AG$2=0,DATE(YEAR(AG973),MONTH(AG973),DAY(AG973))&gt;=$O$6,(DATE(YEAR(AG973),MONTH(AG973),DAY(AG973))&lt;=$O$3)),1,
IF(AND($AF$2&lt;&gt;0,$AG$2&lt;&gt;0,DATE(YEAR(AG973),MONTH(AG973),DAY(AG973))&gt;=$AF$2,(DATE(YEAR(AG973),MONTH(AG973),DAY(AG973))&lt;=$AG$2)),1,0)),
IF(AND($AF$2=0,$AG$2=0,DATE(YEAR(AG973),MONTH(AG973),DAY(AG973))&gt;=$O$6,(DATE(YEAR(AG973),MONTH(AG973),DAY(AG973))&lt;=$O$3),INDEX(Projects!$A$1:$O$1000,MATCH(AF973,Projects!$A$1:$A$1000,0),MATCH("Groupe",Projects!$A$1:$O$1,0))=$A$2),1,
IF(AND($AF$2&lt;&gt;0,$AG$2&lt;&gt;0,DATE(YEAR(AG973),MONTH(AG973),DAY(AG973))&gt;=$AF$2,(DATE(YEAR(AG973),MONTH(AG973),DAY(AG973))&lt;=$AG$2),INDEX(Projects!$A$1:$O$1000,MATCH(AF973,Projects!$A$1:$A$1000,0),MATCH("Groupe",Projects!$A$1:$O$1,0))=$A$2),1,0)))</f>
      </c>
      <c r="AI973" s="47" t="str">
        <f>IF(AH973&lt;&gt;0,SUM($AH$4:AH973),0)</f>
      </c>
      <c r="AJ973" s="1"/>
      <c r="AK973" s="17"/>
      <c r="AM973" t="str">
        <f>Potentials!A971</f>
      </c>
      <c r="AN973" s="1" t="str">
        <f>Potentials!L971</f>
      </c>
      <c r="AO973" s="47" t="str">
        <f>IF(INDEX(Potentials!$A$1:$O$1000,MATCH(R973,Potentials!$A$1:$A$1000,0),MATCH("Origine setup",Potentials!$A$1:$O$1,0))&lt;&gt;"",0,
IF($A$2="Tous",
IF(AND($AM$2=0,$AN$2=0,DATE(YEAR(AN973),MONTH(AN973),DAY(AN973))&gt;=$O$6,(DATE(YEAR(AN973),MONTH(AN973),DAY(AN973))&lt;=$O$3),INDEX(Potentials!$A$1:$O$10000,MATCH(AM973,Potentials!$A$1:$A$1000,0),MATCH("Statut",Potentials!$A$1:$O$1,0))="9 -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IF(AND($AM$2&lt;&gt;0,$AN$2&lt;&gt;0,DATE(YEAR(AN973),MONTH(AN973),DAY(AN973))&gt;=$AM$2,(DATE(YEAR(AN973),MONTH(AN973),DAY(AN973))&lt;=$AN$2),INDEX(Potentials!$A$1:$O$10000,MATCH(AM973,Potentials!$A$1:$A$1000,0),MATCH("Statut",Potentials!$A$1:$O$1,0))="9 - Perdu"),1,0)),
IF(AND($AM$2=0,$AN$2=0,DATE(YEAR(AN973),MONTH(AN973),DAY(AN973))&gt;=$O$6,(DATE(YEAR(AN973),MONTH(AN973),DAY(AN973))&lt;=$O$3),INDEX(Potentials!$A$1:$O$1000,MATCH(AM973,Potentials!$A$1:$A$1000,0),MATCH("Groupe",Potentials!$A$1:$O$1,0))=$A$2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,MATCH(AM973,Potentials!$A$1:$A$1000,0),MATCH("Groupe",Potentials!$A$1:$O$1,0))=$A$2,INDEX(Potentials!$A$1:$O$10000,MATCH(AM973,Potentials!$A$1:$A$1000,0),MATCH("Statut",Potentials!$A$1:$O$1,0))="9 - Perdu"),1,0))))</f>
      </c>
      <c r="AP973" s="47" t="str">
        <f>IF(AO973&lt;&gt;0,SUM($AO$4:AO973),0)</f>
      </c>
      <c r="AQ973" s="1"/>
      <c r="AR973" s="17"/>
      <c r="AT973" t="str">
        <f>IF(COUNTIF($AT$4:AT972,Potentials!B971)&gt;0,"",Potentials!B971)</f>
      </c>
      <c r="AU973" s="2" t="str">
        <f t="array" ref="AU973" aca="1" ca="1">IF($A$2="Tous",SUMPRODUCT((Potentials!$F$2:$F$2000)*(Potentials!$B$2:$B$2000=AT973)*(Potentials!$E$2:$E$2000&lt;&gt;"8 - Gagne")*(Potentials!$E$2:$E$2000&lt;&gt;"9 - Perdu")*(Potentials!$E$2:$E$2000&lt;&gt;"10 - Gele"))
+SUMPRODUCT((Potentials!$F$2:$F$2000=0)*(Potentials!$B$2:$B$2000=AT973)*(Potentials!$D$2:$D$2000)*(Potentials!$E$2:$E$2000&lt;&gt;"8 - Gagne")*(Potentials!$E$2:$E$2000&lt;&gt;"9 - Perdu")*(Potentials!$E$2:$E$2000&lt;&gt;"10 - Gele")),
SUMPRODUCT((Potentials!$F$2:$F$2000)*(Potentials!$B$2:$B$2000=AT973)*(Potentials!$E$2:$E$2000&lt;&gt;"8 - Gagne")*(Potentials!$E$2:$E$2000&lt;&gt;"9 - Perdu")*(Potentials!$E$2:$E$2000&lt;&gt;"10 - Gele")*(Potentials!$O$2:$O$2000=$A$2))
+SUMPRODUCT((Potentials!$F$2:$F$2000=0)*(Potentials!$B$2:$B$2000=AT973)*(Potentials!$D$2:$D$2000)*(Potentials!$E$2:$E$2000&lt;&gt;"8 - Gagne")*(Potentials!$E$2:$E$2000&lt;&gt;"9 - Perdu")*(Potentials!$E$2:$E$2000&lt;&gt;"10 - Gele")*(Potentials!$O$2:$O$2000=$A$2)))</f>
      </c>
      <c r="BA973" t="str">
        <f>Potentials!A971</f>
      </c>
      <c r="BB973" s="2" t="str">
        <f t="array" ref="BB973" aca="1" ca="1">IF($A$2="Tous",SUMPRODUCT((Potentials!$F$2:$F$2000)*(Potentials!$A$2:$A$2000=BA973)*(Potentials!$E$2:$E$2000&lt;&gt;"8 - Gagne")*(Potentials!$E$2:$E$2000&lt;&gt;"9 - Perdu")*(Potentials!$E$2:$E$2000&lt;&gt;"10 - Gele"))
+SUMPRODUCT((Potentials!$F$2:$F$2000=0)*(Potentials!$A$2:$A$2000=BA973)*(Potentials!$D$2:$D$2000)*(Potentials!$E$2:$E$2000&lt;&gt;"8 - Gagne")*(Potentials!$E$2:$E$2000&lt;&gt;"9 - Perdu")*(Potentials!$E$2:$E$2000&lt;&gt;"10 - Gele")),
SUMPRODUCT((Potentials!$F$2:$F$2000)*(Potentials!$A$2:$A$2000=BA973)*(Potentials!$E$2:$E$2000&lt;&gt;"8 - Gagne")*(Potentials!$E$2:$E$2000&lt;&gt;"9 - Perdu")*(Potentials!$E$2:$E$2000&lt;&gt;"10 - Gele")*(Potentials!$O$2:$O$2000=$A$2))
+SUMPRODUCT((Potentials!$F$2:$F$2000=0)*(Potentials!$A$2:$A$2000=BA973)*(Potentials!$D$2:$D$2000)*(Potentials!$E$2:$E$2000&lt;&gt;"8 - Gagne")*(Potentials!$E$2:$E$2000&lt;&gt;"9 - Perdu")*(Potentials!$E$2:$E$2000&lt;&gt;"10 - Gele")*(Potentials!$O$2:$O$2000=$A$2)))</f>
      </c>
    </row>
    <row r="974" spans="1:113">
      <c r="R974" t="str">
        <f>Potentials!A972</f>
      </c>
      <c r="S974" s="1" t="str">
        <f>Potentials!M972</f>
      </c>
      <c r="T974" s="47" t="str">
        <f>IF(INDEX(Potentials!$A$1:$O$1000,MATCH(R974,Potentials!$A$1:$A$1000,0),MATCH("Origine setup",Potentials!$A$1:$O$1,0))&lt;&gt;"",0,
IF($A$2="Tous",
IF(AND($R$2=0,$S$2=0,DATE(YEAR(S974),MONTH(S974),DAY(S974))&gt;=$O$6,(DATE(YEAR(S974),MONTH(S974),DAY(S974))&lt;=$O$3),LEFT(R974,3)="PRA"),1,
IF(AND($R$2&lt;&gt;0,$S$2&lt;&gt;0,DATE(YEAR(S974),MONTH(S974),DAY(S974))&gt;=$R$2,(DATE(YEAR(S974),MONTH(S974),DAY(S974))&lt;=$S$2),LEFT(R974,3)="PRA"),1,0)),
IF(AND($R$2=0,$S$2=0,DATE(YEAR(S974),MONTH(S974),DAY(S974))&gt;=$O$6,(DATE(YEAR(S974),MONTH(S974),DAY(S974))&lt;=$O$3),INDEX(Potentials!$A$1:$O$1000,MATCH(R974,Potentials!$A$1:$A$1000,0),MATCH("Groupe",Potentials!$A$1:$O$1,0))=$A$2,LEFT(R974,3)="PRA"),1,
IF(AND($R$2&lt;&gt;0,$S$2&lt;&gt;0,DATE(YEAR(S974),MONTH(S974),DAY(S974))&gt;=$R$2,(DATE(YEAR(S974),MONTH(S974),DAY(S974))&lt;=$S$2),INDEX(Potentials!$A$1:$O$1000,MATCH(R974,Potentials!$A$1:$A$1000,0),MATCH("Groupe",Potentials!$A$1:$O$1,0))=$A$2,LEFT(R974,3)="PRA"),1,0))))</f>
      </c>
      <c r="U974" s="47" t="str">
        <f>IF(T974&lt;&gt;0,SUM($T$4:T974),0)</f>
      </c>
      <c r="V974" s="1"/>
      <c r="W974" s="17"/>
      <c r="Y974" t="str">
        <f>Projects!A972</f>
      </c>
      <c r="Z974" s="1" t="str">
        <f>Projects!I972</f>
      </c>
      <c r="AA974" s="47" t="str">
        <f>IF($A$2="Tous",
IF(AND($Y$2=0,$Z$2=0,DATE(YEAR(Z974),MONTH(Z974),DAY(Z974))&gt;=$O$6,(DATE(YEAR(Z974),MONTH(Z974),DAY(Z974))&lt;=$O$3)),1,
IF(AND($Y$2&lt;&gt;0,$Z$2&lt;&gt;0,DATE(YEAR(Z974),MONTH(Z974),DAY(Z974))&gt;=$Y$2,(DATE(YEAR(Z974),MONTH(Z974),DAY(Z974))&lt;=$Z$2)),1,0)),
IF(AND($Y$2=0,$Z$2=0,DATE(YEAR(Z974),MONTH(Z974),DAY(Z974))&gt;=$O$6,(DATE(YEAR(Z974),MONTH(Z974),DAY(Z974))&lt;=$O$3),INDEX(Projects!$A$1:$O$1000,MATCH(Y974,Projects!$A$1:$A$1000,0),MATCH("Groupe",Projects!$A$1:$O$1,0))=$A$2),1,
IF(AND($Y$2&lt;&gt;0,$Z$2&lt;&gt;0,DATE(YEAR(Z974),MONTH(Z974),DAY(Z974))&gt;=$Y$2,(DATE(YEAR(Z974),MONTH(Z974),DAY(Z974))&lt;=$Z$2),INDEX(Projects!$A$1:$O$1000,MATCH(Y974,Projects!$A$1:$A$1000,0),MATCH("Groupe",Projects!$A$1:$O$1,0))=$A$2),1,0)))</f>
      </c>
      <c r="AB974" s="47" t="str">
        <f>IF(AA974&lt;&gt;0,SUM($AA$4:AA974),0)</f>
      </c>
      <c r="AC974" s="1"/>
      <c r="AD974" s="17"/>
      <c r="AF974" t="str">
        <f>Projects!A972</f>
      </c>
      <c r="AG974" s="1" t="str">
        <f>Projects!D972</f>
      </c>
      <c r="AH974" s="47" t="str">
        <f>IF($A$2="Tous",
IF(AND($AF$2=0,$AG$2=0,DATE(YEAR(AG974),MONTH(AG974),DAY(AG974))&gt;=$O$6,(DATE(YEAR(AG974),MONTH(AG974),DAY(AG974))&lt;=$O$3)),1,
IF(AND($AF$2&lt;&gt;0,$AG$2&lt;&gt;0,DATE(YEAR(AG974),MONTH(AG974),DAY(AG974))&gt;=$AF$2,(DATE(YEAR(AG974),MONTH(AG974),DAY(AG974))&lt;=$AG$2)),1,0)),
IF(AND($AF$2=0,$AG$2=0,DATE(YEAR(AG974),MONTH(AG974),DAY(AG974))&gt;=$O$6,(DATE(YEAR(AG974),MONTH(AG974),DAY(AG974))&lt;=$O$3),INDEX(Projects!$A$1:$O$1000,MATCH(AF974,Projects!$A$1:$A$1000,0),MATCH("Groupe",Projects!$A$1:$O$1,0))=$A$2),1,
IF(AND($AF$2&lt;&gt;0,$AG$2&lt;&gt;0,DATE(YEAR(AG974),MONTH(AG974),DAY(AG974))&gt;=$AF$2,(DATE(YEAR(AG974),MONTH(AG974),DAY(AG974))&lt;=$AG$2),INDEX(Projects!$A$1:$O$1000,MATCH(AF974,Projects!$A$1:$A$1000,0),MATCH("Groupe",Projects!$A$1:$O$1,0))=$A$2),1,0)))</f>
      </c>
      <c r="AI974" s="47" t="str">
        <f>IF(AH974&lt;&gt;0,SUM($AH$4:AH974),0)</f>
      </c>
      <c r="AJ974" s="1"/>
      <c r="AK974" s="17"/>
      <c r="AM974" t="str">
        <f>Potentials!A972</f>
      </c>
      <c r="AN974" s="1" t="str">
        <f>Potentials!L972</f>
      </c>
      <c r="AO974" s="47" t="str">
        <f>IF(INDEX(Potentials!$A$1:$O$1000,MATCH(R974,Potentials!$A$1:$A$1000,0),MATCH("Origine setup",Potentials!$A$1:$O$1,0))&lt;&gt;"",0,
IF($A$2="Tous",
IF(AND($AM$2=0,$AN$2=0,DATE(YEAR(AN974),MONTH(AN974),DAY(AN974))&gt;=$O$6,(DATE(YEAR(AN974),MONTH(AN974),DAY(AN974))&lt;=$O$3),INDEX(Potentials!$A$1:$O$10000,MATCH(AM974,Potentials!$A$1:$A$1000,0),MATCH("Statut",Potentials!$A$1:$O$1,0))="9 -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IF(AND($AM$2&lt;&gt;0,$AN$2&lt;&gt;0,DATE(YEAR(AN974),MONTH(AN974),DAY(AN974))&gt;=$AM$2,(DATE(YEAR(AN974),MONTH(AN974),DAY(AN974))&lt;=$AN$2),INDEX(Potentials!$A$1:$O$10000,MATCH(AM974,Potentials!$A$1:$A$1000,0),MATCH("Statut",Potentials!$A$1:$O$1,0))="9 - Perdu"),1,0)),
IF(AND($AM$2=0,$AN$2=0,DATE(YEAR(AN974),MONTH(AN974),DAY(AN974))&gt;=$O$6,(DATE(YEAR(AN974),MONTH(AN974),DAY(AN974))&lt;=$O$3),INDEX(Potentials!$A$1:$O$1000,MATCH(AM974,Potentials!$A$1:$A$1000,0),MATCH("Groupe",Potentials!$A$1:$O$1,0))=$A$2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,MATCH(AM974,Potentials!$A$1:$A$1000,0),MATCH("Groupe",Potentials!$A$1:$O$1,0))=$A$2,INDEX(Potentials!$A$1:$O$10000,MATCH(AM974,Potentials!$A$1:$A$1000,0),MATCH("Statut",Potentials!$A$1:$O$1,0))="9 - Perdu"),1,0))))</f>
      </c>
      <c r="AP974" s="47" t="str">
        <f>IF(AO974&lt;&gt;0,SUM($AO$4:AO974),0)</f>
      </c>
      <c r="AQ974" s="1"/>
      <c r="AR974" s="17"/>
      <c r="AT974" t="str">
        <f>IF(COUNTIF($AT$4:AT973,Potentials!B972)&gt;0,"",Potentials!B972)</f>
      </c>
      <c r="AU974" s="2" t="str">
        <f t="array" ref="AU974" aca="1" ca="1">IF($A$2="Tous",SUMPRODUCT((Potentials!$F$2:$F$2000)*(Potentials!$B$2:$B$2000=AT974)*(Potentials!$E$2:$E$2000&lt;&gt;"8 - Gagne")*(Potentials!$E$2:$E$2000&lt;&gt;"9 - Perdu")*(Potentials!$E$2:$E$2000&lt;&gt;"10 - Gele"))
+SUMPRODUCT((Potentials!$F$2:$F$2000=0)*(Potentials!$B$2:$B$2000=AT974)*(Potentials!$D$2:$D$2000)*(Potentials!$E$2:$E$2000&lt;&gt;"8 - Gagne")*(Potentials!$E$2:$E$2000&lt;&gt;"9 - Perdu")*(Potentials!$E$2:$E$2000&lt;&gt;"10 - Gele")),
SUMPRODUCT((Potentials!$F$2:$F$2000)*(Potentials!$B$2:$B$2000=AT974)*(Potentials!$E$2:$E$2000&lt;&gt;"8 - Gagne")*(Potentials!$E$2:$E$2000&lt;&gt;"9 - Perdu")*(Potentials!$E$2:$E$2000&lt;&gt;"10 - Gele")*(Potentials!$O$2:$O$2000=$A$2))
+SUMPRODUCT((Potentials!$F$2:$F$2000=0)*(Potentials!$B$2:$B$2000=AT974)*(Potentials!$D$2:$D$2000)*(Potentials!$E$2:$E$2000&lt;&gt;"8 - Gagne")*(Potentials!$E$2:$E$2000&lt;&gt;"9 - Perdu")*(Potentials!$E$2:$E$2000&lt;&gt;"10 - Gele")*(Potentials!$O$2:$O$2000=$A$2)))</f>
      </c>
      <c r="BA974" t="str">
        <f>Potentials!A972</f>
      </c>
      <c r="BB974" s="2" t="str">
        <f t="array" ref="BB974" aca="1" ca="1">IF($A$2="Tous",SUMPRODUCT((Potentials!$F$2:$F$2000)*(Potentials!$A$2:$A$2000=BA974)*(Potentials!$E$2:$E$2000&lt;&gt;"8 - Gagne")*(Potentials!$E$2:$E$2000&lt;&gt;"9 - Perdu")*(Potentials!$E$2:$E$2000&lt;&gt;"10 - Gele"))
+SUMPRODUCT((Potentials!$F$2:$F$2000=0)*(Potentials!$A$2:$A$2000=BA974)*(Potentials!$D$2:$D$2000)*(Potentials!$E$2:$E$2000&lt;&gt;"8 - Gagne")*(Potentials!$E$2:$E$2000&lt;&gt;"9 - Perdu")*(Potentials!$E$2:$E$2000&lt;&gt;"10 - Gele")),
SUMPRODUCT((Potentials!$F$2:$F$2000)*(Potentials!$A$2:$A$2000=BA974)*(Potentials!$E$2:$E$2000&lt;&gt;"8 - Gagne")*(Potentials!$E$2:$E$2000&lt;&gt;"9 - Perdu")*(Potentials!$E$2:$E$2000&lt;&gt;"10 - Gele")*(Potentials!$O$2:$O$2000=$A$2))
+SUMPRODUCT((Potentials!$F$2:$F$2000=0)*(Potentials!$A$2:$A$2000=BA974)*(Potentials!$D$2:$D$2000)*(Potentials!$E$2:$E$2000&lt;&gt;"8 - Gagne")*(Potentials!$E$2:$E$2000&lt;&gt;"9 - Perdu")*(Potentials!$E$2:$E$2000&lt;&gt;"10 - Gele")*(Potentials!$O$2:$O$2000=$A$2)))</f>
      </c>
    </row>
    <row r="975" spans="1:113">
      <c r="R975" t="str">
        <f>Potentials!A973</f>
      </c>
      <c r="S975" s="1" t="str">
        <f>Potentials!M973</f>
      </c>
      <c r="T975" s="47" t="str">
        <f>IF(INDEX(Potentials!$A$1:$O$1000,MATCH(R975,Potentials!$A$1:$A$1000,0),MATCH("Origine setup",Potentials!$A$1:$O$1,0))&lt;&gt;"",0,
IF($A$2="Tous",
IF(AND($R$2=0,$S$2=0,DATE(YEAR(S975),MONTH(S975),DAY(S975))&gt;=$O$6,(DATE(YEAR(S975),MONTH(S975),DAY(S975))&lt;=$O$3),LEFT(R975,3)="PRA"),1,
IF(AND($R$2&lt;&gt;0,$S$2&lt;&gt;0,DATE(YEAR(S975),MONTH(S975),DAY(S975))&gt;=$R$2,(DATE(YEAR(S975),MONTH(S975),DAY(S975))&lt;=$S$2),LEFT(R975,3)="PRA"),1,0)),
IF(AND($R$2=0,$S$2=0,DATE(YEAR(S975),MONTH(S975),DAY(S975))&gt;=$O$6,(DATE(YEAR(S975),MONTH(S975),DAY(S975))&lt;=$O$3),INDEX(Potentials!$A$1:$O$1000,MATCH(R975,Potentials!$A$1:$A$1000,0),MATCH("Groupe",Potentials!$A$1:$O$1,0))=$A$2,LEFT(R975,3)="PRA"),1,
IF(AND($R$2&lt;&gt;0,$S$2&lt;&gt;0,DATE(YEAR(S975),MONTH(S975),DAY(S975))&gt;=$R$2,(DATE(YEAR(S975),MONTH(S975),DAY(S975))&lt;=$S$2),INDEX(Potentials!$A$1:$O$1000,MATCH(R975,Potentials!$A$1:$A$1000,0),MATCH("Groupe",Potentials!$A$1:$O$1,0))=$A$2,LEFT(R975,3)="PRA"),1,0))))</f>
      </c>
      <c r="U975" s="47" t="str">
        <f>IF(T975&lt;&gt;0,SUM($T$4:T975),0)</f>
      </c>
      <c r="V975" s="1"/>
      <c r="W975" s="17"/>
      <c r="Y975" t="str">
        <f>Projects!A973</f>
      </c>
      <c r="Z975" s="1" t="str">
        <f>Projects!I973</f>
      </c>
      <c r="AA975" s="47" t="str">
        <f>IF($A$2="Tous",
IF(AND($Y$2=0,$Z$2=0,DATE(YEAR(Z975),MONTH(Z975),DAY(Z975))&gt;=$O$6,(DATE(YEAR(Z975),MONTH(Z975),DAY(Z975))&lt;=$O$3)),1,
IF(AND($Y$2&lt;&gt;0,$Z$2&lt;&gt;0,DATE(YEAR(Z975),MONTH(Z975),DAY(Z975))&gt;=$Y$2,(DATE(YEAR(Z975),MONTH(Z975),DAY(Z975))&lt;=$Z$2)),1,0)),
IF(AND($Y$2=0,$Z$2=0,DATE(YEAR(Z975),MONTH(Z975),DAY(Z975))&gt;=$O$6,(DATE(YEAR(Z975),MONTH(Z975),DAY(Z975))&lt;=$O$3),INDEX(Projects!$A$1:$O$1000,MATCH(Y975,Projects!$A$1:$A$1000,0),MATCH("Groupe",Projects!$A$1:$O$1,0))=$A$2),1,
IF(AND($Y$2&lt;&gt;0,$Z$2&lt;&gt;0,DATE(YEAR(Z975),MONTH(Z975),DAY(Z975))&gt;=$Y$2,(DATE(YEAR(Z975),MONTH(Z975),DAY(Z975))&lt;=$Z$2),INDEX(Projects!$A$1:$O$1000,MATCH(Y975,Projects!$A$1:$A$1000,0),MATCH("Groupe",Projects!$A$1:$O$1,0))=$A$2),1,0)))</f>
      </c>
      <c r="AB975" s="47" t="str">
        <f>IF(AA975&lt;&gt;0,SUM($AA$4:AA975),0)</f>
      </c>
      <c r="AC975" s="1"/>
      <c r="AD975" s="17"/>
      <c r="AF975" t="str">
        <f>Projects!A973</f>
      </c>
      <c r="AG975" s="1" t="str">
        <f>Projects!D973</f>
      </c>
      <c r="AH975" s="47" t="str">
        <f>IF($A$2="Tous",
IF(AND($AF$2=0,$AG$2=0,DATE(YEAR(AG975),MONTH(AG975),DAY(AG975))&gt;=$O$6,(DATE(YEAR(AG975),MONTH(AG975),DAY(AG975))&lt;=$O$3)),1,
IF(AND($AF$2&lt;&gt;0,$AG$2&lt;&gt;0,DATE(YEAR(AG975),MONTH(AG975),DAY(AG975))&gt;=$AF$2,(DATE(YEAR(AG975),MONTH(AG975),DAY(AG975))&lt;=$AG$2)),1,0)),
IF(AND($AF$2=0,$AG$2=0,DATE(YEAR(AG975),MONTH(AG975),DAY(AG975))&gt;=$O$6,(DATE(YEAR(AG975),MONTH(AG975),DAY(AG975))&lt;=$O$3),INDEX(Projects!$A$1:$O$1000,MATCH(AF975,Projects!$A$1:$A$1000,0),MATCH("Groupe",Projects!$A$1:$O$1,0))=$A$2),1,
IF(AND($AF$2&lt;&gt;0,$AG$2&lt;&gt;0,DATE(YEAR(AG975),MONTH(AG975),DAY(AG975))&gt;=$AF$2,(DATE(YEAR(AG975),MONTH(AG975),DAY(AG975))&lt;=$AG$2),INDEX(Projects!$A$1:$O$1000,MATCH(AF975,Projects!$A$1:$A$1000,0),MATCH("Groupe",Projects!$A$1:$O$1,0))=$A$2),1,0)))</f>
      </c>
      <c r="AI975" s="47" t="str">
        <f>IF(AH975&lt;&gt;0,SUM($AH$4:AH975),0)</f>
      </c>
      <c r="AJ975" s="1"/>
      <c r="AK975" s="17"/>
      <c r="AM975" t="str">
        <f>Potentials!A973</f>
      </c>
      <c r="AN975" s="1" t="str">
        <f>Potentials!L973</f>
      </c>
      <c r="AO975" s="47" t="str">
        <f>IF(INDEX(Potentials!$A$1:$O$1000,MATCH(R975,Potentials!$A$1:$A$1000,0),MATCH("Origine setup",Potentials!$A$1:$O$1,0))&lt;&gt;"",0,
IF($A$2="Tous",
IF(AND($AM$2=0,$AN$2=0,DATE(YEAR(AN975),MONTH(AN975),DAY(AN975))&gt;=$O$6,(DATE(YEAR(AN975),MONTH(AN975),DAY(AN975))&lt;=$O$3),INDEX(Potentials!$A$1:$O$10000,MATCH(AM975,Potentials!$A$1:$A$1000,0),MATCH("Statut",Potentials!$A$1:$O$1,0))="9 -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IF(AND($AM$2&lt;&gt;0,$AN$2&lt;&gt;0,DATE(YEAR(AN975),MONTH(AN975),DAY(AN975))&gt;=$AM$2,(DATE(YEAR(AN975),MONTH(AN975),DAY(AN975))&lt;=$AN$2),INDEX(Potentials!$A$1:$O$10000,MATCH(AM975,Potentials!$A$1:$A$1000,0),MATCH("Statut",Potentials!$A$1:$O$1,0))="9 - Perdu"),1,0)),
IF(AND($AM$2=0,$AN$2=0,DATE(YEAR(AN975),MONTH(AN975),DAY(AN975))&gt;=$O$6,(DATE(YEAR(AN975),MONTH(AN975),DAY(AN975))&lt;=$O$3),INDEX(Potentials!$A$1:$O$1000,MATCH(AM975,Potentials!$A$1:$A$1000,0),MATCH("Groupe",Potentials!$A$1:$O$1,0))=$A$2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,MATCH(AM975,Potentials!$A$1:$A$1000,0),MATCH("Groupe",Potentials!$A$1:$O$1,0))=$A$2,INDEX(Potentials!$A$1:$O$10000,MATCH(AM975,Potentials!$A$1:$A$1000,0),MATCH("Statut",Potentials!$A$1:$O$1,0))="9 - Perdu"),1,0))))</f>
      </c>
      <c r="AP975" s="47" t="str">
        <f>IF(AO975&lt;&gt;0,SUM($AO$4:AO975),0)</f>
      </c>
      <c r="AQ975" s="1"/>
      <c r="AR975" s="17"/>
      <c r="AT975" t="str">
        <f>IF(COUNTIF($AT$4:AT974,Potentials!B973)&gt;0,"",Potentials!B973)</f>
      </c>
      <c r="AU975" s="2" t="str">
        <f t="array" ref="AU975" aca="1" ca="1">IF($A$2="Tous",SUMPRODUCT((Potentials!$F$2:$F$2000)*(Potentials!$B$2:$B$2000=AT975)*(Potentials!$E$2:$E$2000&lt;&gt;"8 - Gagne")*(Potentials!$E$2:$E$2000&lt;&gt;"9 - Perdu")*(Potentials!$E$2:$E$2000&lt;&gt;"10 - Gele"))
+SUMPRODUCT((Potentials!$F$2:$F$2000=0)*(Potentials!$B$2:$B$2000=AT975)*(Potentials!$D$2:$D$2000)*(Potentials!$E$2:$E$2000&lt;&gt;"8 - Gagne")*(Potentials!$E$2:$E$2000&lt;&gt;"9 - Perdu")*(Potentials!$E$2:$E$2000&lt;&gt;"10 - Gele")),
SUMPRODUCT((Potentials!$F$2:$F$2000)*(Potentials!$B$2:$B$2000=AT975)*(Potentials!$E$2:$E$2000&lt;&gt;"8 - Gagne")*(Potentials!$E$2:$E$2000&lt;&gt;"9 - Perdu")*(Potentials!$E$2:$E$2000&lt;&gt;"10 - Gele")*(Potentials!$O$2:$O$2000=$A$2))
+SUMPRODUCT((Potentials!$F$2:$F$2000=0)*(Potentials!$B$2:$B$2000=AT975)*(Potentials!$D$2:$D$2000)*(Potentials!$E$2:$E$2000&lt;&gt;"8 - Gagne")*(Potentials!$E$2:$E$2000&lt;&gt;"9 - Perdu")*(Potentials!$E$2:$E$2000&lt;&gt;"10 - Gele")*(Potentials!$O$2:$O$2000=$A$2)))</f>
      </c>
      <c r="BA975" t="str">
        <f>Potentials!A973</f>
      </c>
      <c r="BB975" s="2" t="str">
        <f t="array" ref="BB975" aca="1" ca="1">IF($A$2="Tous",SUMPRODUCT((Potentials!$F$2:$F$2000)*(Potentials!$A$2:$A$2000=BA975)*(Potentials!$E$2:$E$2000&lt;&gt;"8 - Gagne")*(Potentials!$E$2:$E$2000&lt;&gt;"9 - Perdu")*(Potentials!$E$2:$E$2000&lt;&gt;"10 - Gele"))
+SUMPRODUCT((Potentials!$F$2:$F$2000=0)*(Potentials!$A$2:$A$2000=BA975)*(Potentials!$D$2:$D$2000)*(Potentials!$E$2:$E$2000&lt;&gt;"8 - Gagne")*(Potentials!$E$2:$E$2000&lt;&gt;"9 - Perdu")*(Potentials!$E$2:$E$2000&lt;&gt;"10 - Gele")),
SUMPRODUCT((Potentials!$F$2:$F$2000)*(Potentials!$A$2:$A$2000=BA975)*(Potentials!$E$2:$E$2000&lt;&gt;"8 - Gagne")*(Potentials!$E$2:$E$2000&lt;&gt;"9 - Perdu")*(Potentials!$E$2:$E$2000&lt;&gt;"10 - Gele")*(Potentials!$O$2:$O$2000=$A$2))
+SUMPRODUCT((Potentials!$F$2:$F$2000=0)*(Potentials!$A$2:$A$2000=BA975)*(Potentials!$D$2:$D$2000)*(Potentials!$E$2:$E$2000&lt;&gt;"8 - Gagne")*(Potentials!$E$2:$E$2000&lt;&gt;"9 - Perdu")*(Potentials!$E$2:$E$2000&lt;&gt;"10 - Gele")*(Potentials!$O$2:$O$2000=$A$2)))</f>
      </c>
    </row>
    <row r="976" spans="1:113">
      <c r="R976" t="str">
        <f>Potentials!A974</f>
      </c>
      <c r="S976" s="1" t="str">
        <f>Potentials!M974</f>
      </c>
      <c r="T976" s="47" t="str">
        <f>IF(INDEX(Potentials!$A$1:$O$1000,MATCH(R976,Potentials!$A$1:$A$1000,0),MATCH("Origine setup",Potentials!$A$1:$O$1,0))&lt;&gt;"",0,
IF($A$2="Tous",
IF(AND($R$2=0,$S$2=0,DATE(YEAR(S976),MONTH(S976),DAY(S976))&gt;=$O$6,(DATE(YEAR(S976),MONTH(S976),DAY(S976))&lt;=$O$3),LEFT(R976,3)="PRA"),1,
IF(AND($R$2&lt;&gt;0,$S$2&lt;&gt;0,DATE(YEAR(S976),MONTH(S976),DAY(S976))&gt;=$R$2,(DATE(YEAR(S976),MONTH(S976),DAY(S976))&lt;=$S$2),LEFT(R976,3)="PRA"),1,0)),
IF(AND($R$2=0,$S$2=0,DATE(YEAR(S976),MONTH(S976),DAY(S976))&gt;=$O$6,(DATE(YEAR(S976),MONTH(S976),DAY(S976))&lt;=$O$3),INDEX(Potentials!$A$1:$O$1000,MATCH(R976,Potentials!$A$1:$A$1000,0),MATCH("Groupe",Potentials!$A$1:$O$1,0))=$A$2,LEFT(R976,3)="PRA"),1,
IF(AND($R$2&lt;&gt;0,$S$2&lt;&gt;0,DATE(YEAR(S976),MONTH(S976),DAY(S976))&gt;=$R$2,(DATE(YEAR(S976),MONTH(S976),DAY(S976))&lt;=$S$2),INDEX(Potentials!$A$1:$O$1000,MATCH(R976,Potentials!$A$1:$A$1000,0),MATCH("Groupe",Potentials!$A$1:$O$1,0))=$A$2,LEFT(R976,3)="PRA"),1,0))))</f>
      </c>
      <c r="U976" s="47" t="str">
        <f>IF(T976&lt;&gt;0,SUM($T$4:T976),0)</f>
      </c>
      <c r="V976" s="1"/>
      <c r="W976" s="17"/>
      <c r="Y976" t="str">
        <f>Projects!A974</f>
      </c>
      <c r="Z976" s="1" t="str">
        <f>Projects!I974</f>
      </c>
      <c r="AA976" s="47" t="str">
        <f>IF($A$2="Tous",
IF(AND($Y$2=0,$Z$2=0,DATE(YEAR(Z976),MONTH(Z976),DAY(Z976))&gt;=$O$6,(DATE(YEAR(Z976),MONTH(Z976),DAY(Z976))&lt;=$O$3)),1,
IF(AND($Y$2&lt;&gt;0,$Z$2&lt;&gt;0,DATE(YEAR(Z976),MONTH(Z976),DAY(Z976))&gt;=$Y$2,(DATE(YEAR(Z976),MONTH(Z976),DAY(Z976))&lt;=$Z$2)),1,0)),
IF(AND($Y$2=0,$Z$2=0,DATE(YEAR(Z976),MONTH(Z976),DAY(Z976))&gt;=$O$6,(DATE(YEAR(Z976),MONTH(Z976),DAY(Z976))&lt;=$O$3),INDEX(Projects!$A$1:$O$1000,MATCH(Y976,Projects!$A$1:$A$1000,0),MATCH("Groupe",Projects!$A$1:$O$1,0))=$A$2),1,
IF(AND($Y$2&lt;&gt;0,$Z$2&lt;&gt;0,DATE(YEAR(Z976),MONTH(Z976),DAY(Z976))&gt;=$Y$2,(DATE(YEAR(Z976),MONTH(Z976),DAY(Z976))&lt;=$Z$2),INDEX(Projects!$A$1:$O$1000,MATCH(Y976,Projects!$A$1:$A$1000,0),MATCH("Groupe",Projects!$A$1:$O$1,0))=$A$2),1,0)))</f>
      </c>
      <c r="AB976" s="47" t="str">
        <f>IF(AA976&lt;&gt;0,SUM($AA$4:AA976),0)</f>
      </c>
      <c r="AC976" s="1"/>
      <c r="AD976" s="17"/>
      <c r="AF976" t="str">
        <f>Projects!A974</f>
      </c>
      <c r="AG976" s="1" t="str">
        <f>Projects!D974</f>
      </c>
      <c r="AH976" s="47" t="str">
        <f>IF($A$2="Tous",
IF(AND($AF$2=0,$AG$2=0,DATE(YEAR(AG976),MONTH(AG976),DAY(AG976))&gt;=$O$6,(DATE(YEAR(AG976),MONTH(AG976),DAY(AG976))&lt;=$O$3)),1,
IF(AND($AF$2&lt;&gt;0,$AG$2&lt;&gt;0,DATE(YEAR(AG976),MONTH(AG976),DAY(AG976))&gt;=$AF$2,(DATE(YEAR(AG976),MONTH(AG976),DAY(AG976))&lt;=$AG$2)),1,0)),
IF(AND($AF$2=0,$AG$2=0,DATE(YEAR(AG976),MONTH(AG976),DAY(AG976))&gt;=$O$6,(DATE(YEAR(AG976),MONTH(AG976),DAY(AG976))&lt;=$O$3),INDEX(Projects!$A$1:$O$1000,MATCH(AF976,Projects!$A$1:$A$1000,0),MATCH("Groupe",Projects!$A$1:$O$1,0))=$A$2),1,
IF(AND($AF$2&lt;&gt;0,$AG$2&lt;&gt;0,DATE(YEAR(AG976),MONTH(AG976),DAY(AG976))&gt;=$AF$2,(DATE(YEAR(AG976),MONTH(AG976),DAY(AG976))&lt;=$AG$2),INDEX(Projects!$A$1:$O$1000,MATCH(AF976,Projects!$A$1:$A$1000,0),MATCH("Groupe",Projects!$A$1:$O$1,0))=$A$2),1,0)))</f>
      </c>
      <c r="AI976" s="47" t="str">
        <f>IF(AH976&lt;&gt;0,SUM($AH$4:AH976),0)</f>
      </c>
      <c r="AJ976" s="1"/>
      <c r="AK976" s="17"/>
      <c r="AM976" t="str">
        <f>Potentials!A974</f>
      </c>
      <c r="AN976" s="1" t="str">
        <f>Potentials!L974</f>
      </c>
      <c r="AO976" s="47" t="str">
        <f>IF(INDEX(Potentials!$A$1:$O$1000,MATCH(R976,Potentials!$A$1:$A$1000,0),MATCH("Origine setup",Potentials!$A$1:$O$1,0))&lt;&gt;"",0,
IF($A$2="Tous",
IF(AND($AM$2=0,$AN$2=0,DATE(YEAR(AN976),MONTH(AN976),DAY(AN976))&gt;=$O$6,(DATE(YEAR(AN976),MONTH(AN976),DAY(AN976))&lt;=$O$3),INDEX(Potentials!$A$1:$O$10000,MATCH(AM976,Potentials!$A$1:$A$1000,0),MATCH("Statut",Potentials!$A$1:$O$1,0))="9 -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IF(AND($AM$2&lt;&gt;0,$AN$2&lt;&gt;0,DATE(YEAR(AN976),MONTH(AN976),DAY(AN976))&gt;=$AM$2,(DATE(YEAR(AN976),MONTH(AN976),DAY(AN976))&lt;=$AN$2),INDEX(Potentials!$A$1:$O$10000,MATCH(AM976,Potentials!$A$1:$A$1000,0),MATCH("Statut",Potentials!$A$1:$O$1,0))="9 - Perdu"),1,0)),
IF(AND($AM$2=0,$AN$2=0,DATE(YEAR(AN976),MONTH(AN976),DAY(AN976))&gt;=$O$6,(DATE(YEAR(AN976),MONTH(AN976),DAY(AN976))&lt;=$O$3),INDEX(Potentials!$A$1:$O$1000,MATCH(AM976,Potentials!$A$1:$A$1000,0),MATCH("Groupe",Potentials!$A$1:$O$1,0))=$A$2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,MATCH(AM976,Potentials!$A$1:$A$1000,0),MATCH("Groupe",Potentials!$A$1:$O$1,0))=$A$2,INDEX(Potentials!$A$1:$O$10000,MATCH(AM976,Potentials!$A$1:$A$1000,0),MATCH("Statut",Potentials!$A$1:$O$1,0))="9 - Perdu"),1,0))))</f>
      </c>
      <c r="AP976" s="47" t="str">
        <f>IF(AO976&lt;&gt;0,SUM($AO$4:AO976),0)</f>
      </c>
      <c r="AQ976" s="1"/>
      <c r="AR976" s="17"/>
      <c r="AT976" t="str">
        <f>IF(COUNTIF($AT$4:AT975,Potentials!B974)&gt;0,"",Potentials!B974)</f>
      </c>
      <c r="AU976" s="2" t="str">
        <f t="array" ref="AU976" aca="1" ca="1">IF($A$2="Tous",SUMPRODUCT((Potentials!$F$2:$F$2000)*(Potentials!$B$2:$B$2000=AT976)*(Potentials!$E$2:$E$2000&lt;&gt;"8 - Gagne")*(Potentials!$E$2:$E$2000&lt;&gt;"9 - Perdu")*(Potentials!$E$2:$E$2000&lt;&gt;"10 - Gele"))
+SUMPRODUCT((Potentials!$F$2:$F$2000=0)*(Potentials!$B$2:$B$2000=AT976)*(Potentials!$D$2:$D$2000)*(Potentials!$E$2:$E$2000&lt;&gt;"8 - Gagne")*(Potentials!$E$2:$E$2000&lt;&gt;"9 - Perdu")*(Potentials!$E$2:$E$2000&lt;&gt;"10 - Gele")),
SUMPRODUCT((Potentials!$F$2:$F$2000)*(Potentials!$B$2:$B$2000=AT976)*(Potentials!$E$2:$E$2000&lt;&gt;"8 - Gagne")*(Potentials!$E$2:$E$2000&lt;&gt;"9 - Perdu")*(Potentials!$E$2:$E$2000&lt;&gt;"10 - Gele")*(Potentials!$O$2:$O$2000=$A$2))
+SUMPRODUCT((Potentials!$F$2:$F$2000=0)*(Potentials!$B$2:$B$2000=AT976)*(Potentials!$D$2:$D$2000)*(Potentials!$E$2:$E$2000&lt;&gt;"8 - Gagne")*(Potentials!$E$2:$E$2000&lt;&gt;"9 - Perdu")*(Potentials!$E$2:$E$2000&lt;&gt;"10 - Gele")*(Potentials!$O$2:$O$2000=$A$2)))</f>
      </c>
      <c r="BA976" t="str">
        <f>Potentials!A974</f>
      </c>
      <c r="BB976" s="2" t="str">
        <f t="array" ref="BB976" aca="1" ca="1">IF($A$2="Tous",SUMPRODUCT((Potentials!$F$2:$F$2000)*(Potentials!$A$2:$A$2000=BA976)*(Potentials!$E$2:$E$2000&lt;&gt;"8 - Gagne")*(Potentials!$E$2:$E$2000&lt;&gt;"9 - Perdu")*(Potentials!$E$2:$E$2000&lt;&gt;"10 - Gele"))
+SUMPRODUCT((Potentials!$F$2:$F$2000=0)*(Potentials!$A$2:$A$2000=BA976)*(Potentials!$D$2:$D$2000)*(Potentials!$E$2:$E$2000&lt;&gt;"8 - Gagne")*(Potentials!$E$2:$E$2000&lt;&gt;"9 - Perdu")*(Potentials!$E$2:$E$2000&lt;&gt;"10 - Gele")),
SUMPRODUCT((Potentials!$F$2:$F$2000)*(Potentials!$A$2:$A$2000=BA976)*(Potentials!$E$2:$E$2000&lt;&gt;"8 - Gagne")*(Potentials!$E$2:$E$2000&lt;&gt;"9 - Perdu")*(Potentials!$E$2:$E$2000&lt;&gt;"10 - Gele")*(Potentials!$O$2:$O$2000=$A$2))
+SUMPRODUCT((Potentials!$F$2:$F$2000=0)*(Potentials!$A$2:$A$2000=BA976)*(Potentials!$D$2:$D$2000)*(Potentials!$E$2:$E$2000&lt;&gt;"8 - Gagne")*(Potentials!$E$2:$E$2000&lt;&gt;"9 - Perdu")*(Potentials!$E$2:$E$2000&lt;&gt;"10 - Gele")*(Potentials!$O$2:$O$2000=$A$2)))</f>
      </c>
    </row>
    <row r="977" spans="1:113">
      <c r="R977" t="str">
        <f>Potentials!A975</f>
      </c>
      <c r="S977" s="1" t="str">
        <f>Potentials!M975</f>
      </c>
      <c r="T977" s="47" t="str">
        <f>IF(INDEX(Potentials!$A$1:$O$1000,MATCH(R977,Potentials!$A$1:$A$1000,0),MATCH("Origine setup",Potentials!$A$1:$O$1,0))&lt;&gt;"",0,
IF($A$2="Tous",
IF(AND($R$2=0,$S$2=0,DATE(YEAR(S977),MONTH(S977),DAY(S977))&gt;=$O$6,(DATE(YEAR(S977),MONTH(S977),DAY(S977))&lt;=$O$3),LEFT(R977,3)="PRA"),1,
IF(AND($R$2&lt;&gt;0,$S$2&lt;&gt;0,DATE(YEAR(S977),MONTH(S977),DAY(S977))&gt;=$R$2,(DATE(YEAR(S977),MONTH(S977),DAY(S977))&lt;=$S$2),LEFT(R977,3)="PRA"),1,0)),
IF(AND($R$2=0,$S$2=0,DATE(YEAR(S977),MONTH(S977),DAY(S977))&gt;=$O$6,(DATE(YEAR(S977),MONTH(S977),DAY(S977))&lt;=$O$3),INDEX(Potentials!$A$1:$O$1000,MATCH(R977,Potentials!$A$1:$A$1000,0),MATCH("Groupe",Potentials!$A$1:$O$1,0))=$A$2,LEFT(R977,3)="PRA"),1,
IF(AND($R$2&lt;&gt;0,$S$2&lt;&gt;0,DATE(YEAR(S977),MONTH(S977),DAY(S977))&gt;=$R$2,(DATE(YEAR(S977),MONTH(S977),DAY(S977))&lt;=$S$2),INDEX(Potentials!$A$1:$O$1000,MATCH(R977,Potentials!$A$1:$A$1000,0),MATCH("Groupe",Potentials!$A$1:$O$1,0))=$A$2,LEFT(R977,3)="PRA"),1,0))))</f>
      </c>
      <c r="U977" s="47" t="str">
        <f>IF(T977&lt;&gt;0,SUM($T$4:T977),0)</f>
      </c>
      <c r="V977" s="1"/>
      <c r="W977" s="17"/>
      <c r="Y977" t="str">
        <f>Projects!A975</f>
      </c>
      <c r="Z977" s="1" t="str">
        <f>Projects!I975</f>
      </c>
      <c r="AA977" s="47" t="str">
        <f>IF($A$2="Tous",
IF(AND($Y$2=0,$Z$2=0,DATE(YEAR(Z977),MONTH(Z977),DAY(Z977))&gt;=$O$6,(DATE(YEAR(Z977),MONTH(Z977),DAY(Z977))&lt;=$O$3)),1,
IF(AND($Y$2&lt;&gt;0,$Z$2&lt;&gt;0,DATE(YEAR(Z977),MONTH(Z977),DAY(Z977))&gt;=$Y$2,(DATE(YEAR(Z977),MONTH(Z977),DAY(Z977))&lt;=$Z$2)),1,0)),
IF(AND($Y$2=0,$Z$2=0,DATE(YEAR(Z977),MONTH(Z977),DAY(Z977))&gt;=$O$6,(DATE(YEAR(Z977),MONTH(Z977),DAY(Z977))&lt;=$O$3),INDEX(Projects!$A$1:$O$1000,MATCH(Y977,Projects!$A$1:$A$1000,0),MATCH("Groupe",Projects!$A$1:$O$1,0))=$A$2),1,
IF(AND($Y$2&lt;&gt;0,$Z$2&lt;&gt;0,DATE(YEAR(Z977),MONTH(Z977),DAY(Z977))&gt;=$Y$2,(DATE(YEAR(Z977),MONTH(Z977),DAY(Z977))&lt;=$Z$2),INDEX(Projects!$A$1:$O$1000,MATCH(Y977,Projects!$A$1:$A$1000,0),MATCH("Groupe",Projects!$A$1:$O$1,0))=$A$2),1,0)))</f>
      </c>
      <c r="AB977" s="47" t="str">
        <f>IF(AA977&lt;&gt;0,SUM($AA$4:AA977),0)</f>
      </c>
      <c r="AC977" s="1"/>
      <c r="AD977" s="17"/>
      <c r="AF977" t="str">
        <f>Projects!A975</f>
      </c>
      <c r="AG977" s="1" t="str">
        <f>Projects!D975</f>
      </c>
      <c r="AH977" s="47" t="str">
        <f>IF($A$2="Tous",
IF(AND($AF$2=0,$AG$2=0,DATE(YEAR(AG977),MONTH(AG977),DAY(AG977))&gt;=$O$6,(DATE(YEAR(AG977),MONTH(AG977),DAY(AG977))&lt;=$O$3)),1,
IF(AND($AF$2&lt;&gt;0,$AG$2&lt;&gt;0,DATE(YEAR(AG977),MONTH(AG977),DAY(AG977))&gt;=$AF$2,(DATE(YEAR(AG977),MONTH(AG977),DAY(AG977))&lt;=$AG$2)),1,0)),
IF(AND($AF$2=0,$AG$2=0,DATE(YEAR(AG977),MONTH(AG977),DAY(AG977))&gt;=$O$6,(DATE(YEAR(AG977),MONTH(AG977),DAY(AG977))&lt;=$O$3),INDEX(Projects!$A$1:$O$1000,MATCH(AF977,Projects!$A$1:$A$1000,0),MATCH("Groupe",Projects!$A$1:$O$1,0))=$A$2),1,
IF(AND($AF$2&lt;&gt;0,$AG$2&lt;&gt;0,DATE(YEAR(AG977),MONTH(AG977),DAY(AG977))&gt;=$AF$2,(DATE(YEAR(AG977),MONTH(AG977),DAY(AG977))&lt;=$AG$2),INDEX(Projects!$A$1:$O$1000,MATCH(AF977,Projects!$A$1:$A$1000,0),MATCH("Groupe",Projects!$A$1:$O$1,0))=$A$2),1,0)))</f>
      </c>
      <c r="AI977" s="47" t="str">
        <f>IF(AH977&lt;&gt;0,SUM($AH$4:AH977),0)</f>
      </c>
      <c r="AJ977" s="1"/>
      <c r="AK977" s="17"/>
      <c r="AM977" t="str">
        <f>Potentials!A975</f>
      </c>
      <c r="AN977" s="1" t="str">
        <f>Potentials!L975</f>
      </c>
      <c r="AO977" s="47" t="str">
        <f>IF(INDEX(Potentials!$A$1:$O$1000,MATCH(R977,Potentials!$A$1:$A$1000,0),MATCH("Origine setup",Potentials!$A$1:$O$1,0))&lt;&gt;"",0,
IF($A$2="Tous",
IF(AND($AM$2=0,$AN$2=0,DATE(YEAR(AN977),MONTH(AN977),DAY(AN977))&gt;=$O$6,(DATE(YEAR(AN977),MONTH(AN977),DAY(AN977))&lt;=$O$3),INDEX(Potentials!$A$1:$O$10000,MATCH(AM977,Potentials!$A$1:$A$1000,0),MATCH("Statut",Potentials!$A$1:$O$1,0))="9 -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IF(AND($AM$2&lt;&gt;0,$AN$2&lt;&gt;0,DATE(YEAR(AN977),MONTH(AN977),DAY(AN977))&gt;=$AM$2,(DATE(YEAR(AN977),MONTH(AN977),DAY(AN977))&lt;=$AN$2),INDEX(Potentials!$A$1:$O$10000,MATCH(AM977,Potentials!$A$1:$A$1000,0),MATCH("Statut",Potentials!$A$1:$O$1,0))="9 - Perdu"),1,0)),
IF(AND($AM$2=0,$AN$2=0,DATE(YEAR(AN977),MONTH(AN977),DAY(AN977))&gt;=$O$6,(DATE(YEAR(AN977),MONTH(AN977),DAY(AN977))&lt;=$O$3),INDEX(Potentials!$A$1:$O$1000,MATCH(AM977,Potentials!$A$1:$A$1000,0),MATCH("Groupe",Potentials!$A$1:$O$1,0))=$A$2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,MATCH(AM977,Potentials!$A$1:$A$1000,0),MATCH("Groupe",Potentials!$A$1:$O$1,0))=$A$2,INDEX(Potentials!$A$1:$O$10000,MATCH(AM977,Potentials!$A$1:$A$1000,0),MATCH("Statut",Potentials!$A$1:$O$1,0))="9 - Perdu"),1,0))))</f>
      </c>
      <c r="AP977" s="47" t="str">
        <f>IF(AO977&lt;&gt;0,SUM($AO$4:AO977),0)</f>
      </c>
      <c r="AQ977" s="1"/>
      <c r="AR977" s="17"/>
      <c r="AT977" t="str">
        <f>IF(COUNTIF($AT$4:AT976,Potentials!B975)&gt;0,"",Potentials!B975)</f>
      </c>
      <c r="AU977" s="2" t="str">
        <f t="array" ref="AU977" aca="1" ca="1">IF($A$2="Tous",SUMPRODUCT((Potentials!$F$2:$F$2000)*(Potentials!$B$2:$B$2000=AT977)*(Potentials!$E$2:$E$2000&lt;&gt;"8 - Gagne")*(Potentials!$E$2:$E$2000&lt;&gt;"9 - Perdu")*(Potentials!$E$2:$E$2000&lt;&gt;"10 - Gele"))
+SUMPRODUCT((Potentials!$F$2:$F$2000=0)*(Potentials!$B$2:$B$2000=AT977)*(Potentials!$D$2:$D$2000)*(Potentials!$E$2:$E$2000&lt;&gt;"8 - Gagne")*(Potentials!$E$2:$E$2000&lt;&gt;"9 - Perdu")*(Potentials!$E$2:$E$2000&lt;&gt;"10 - Gele")),
SUMPRODUCT((Potentials!$F$2:$F$2000)*(Potentials!$B$2:$B$2000=AT977)*(Potentials!$E$2:$E$2000&lt;&gt;"8 - Gagne")*(Potentials!$E$2:$E$2000&lt;&gt;"9 - Perdu")*(Potentials!$E$2:$E$2000&lt;&gt;"10 - Gele")*(Potentials!$O$2:$O$2000=$A$2))
+SUMPRODUCT((Potentials!$F$2:$F$2000=0)*(Potentials!$B$2:$B$2000=AT977)*(Potentials!$D$2:$D$2000)*(Potentials!$E$2:$E$2000&lt;&gt;"8 - Gagne")*(Potentials!$E$2:$E$2000&lt;&gt;"9 - Perdu")*(Potentials!$E$2:$E$2000&lt;&gt;"10 - Gele")*(Potentials!$O$2:$O$2000=$A$2)))</f>
      </c>
      <c r="BA977" t="str">
        <f>Potentials!A975</f>
      </c>
      <c r="BB977" s="2" t="str">
        <f t="array" ref="BB977" aca="1" ca="1">IF($A$2="Tous",SUMPRODUCT((Potentials!$F$2:$F$2000)*(Potentials!$A$2:$A$2000=BA977)*(Potentials!$E$2:$E$2000&lt;&gt;"8 - Gagne")*(Potentials!$E$2:$E$2000&lt;&gt;"9 - Perdu")*(Potentials!$E$2:$E$2000&lt;&gt;"10 - Gele"))
+SUMPRODUCT((Potentials!$F$2:$F$2000=0)*(Potentials!$A$2:$A$2000=BA977)*(Potentials!$D$2:$D$2000)*(Potentials!$E$2:$E$2000&lt;&gt;"8 - Gagne")*(Potentials!$E$2:$E$2000&lt;&gt;"9 - Perdu")*(Potentials!$E$2:$E$2000&lt;&gt;"10 - Gele")),
SUMPRODUCT((Potentials!$F$2:$F$2000)*(Potentials!$A$2:$A$2000=BA977)*(Potentials!$E$2:$E$2000&lt;&gt;"8 - Gagne")*(Potentials!$E$2:$E$2000&lt;&gt;"9 - Perdu")*(Potentials!$E$2:$E$2000&lt;&gt;"10 - Gele")*(Potentials!$O$2:$O$2000=$A$2))
+SUMPRODUCT((Potentials!$F$2:$F$2000=0)*(Potentials!$A$2:$A$2000=BA977)*(Potentials!$D$2:$D$2000)*(Potentials!$E$2:$E$2000&lt;&gt;"8 - Gagne")*(Potentials!$E$2:$E$2000&lt;&gt;"9 - Perdu")*(Potentials!$E$2:$E$2000&lt;&gt;"10 - Gele")*(Potentials!$O$2:$O$2000=$A$2)))</f>
      </c>
    </row>
    <row r="978" spans="1:113">
      <c r="R978" t="str">
        <f>Potentials!A976</f>
      </c>
      <c r="S978" s="1" t="str">
        <f>Potentials!M976</f>
      </c>
      <c r="T978" s="47" t="str">
        <f>IF(INDEX(Potentials!$A$1:$O$1000,MATCH(R978,Potentials!$A$1:$A$1000,0),MATCH("Origine setup",Potentials!$A$1:$O$1,0))&lt;&gt;"",0,
IF($A$2="Tous",
IF(AND($R$2=0,$S$2=0,DATE(YEAR(S978),MONTH(S978),DAY(S978))&gt;=$O$6,(DATE(YEAR(S978),MONTH(S978),DAY(S978))&lt;=$O$3),LEFT(R978,3)="PRA"),1,
IF(AND($R$2&lt;&gt;0,$S$2&lt;&gt;0,DATE(YEAR(S978),MONTH(S978),DAY(S978))&gt;=$R$2,(DATE(YEAR(S978),MONTH(S978),DAY(S978))&lt;=$S$2),LEFT(R978,3)="PRA"),1,0)),
IF(AND($R$2=0,$S$2=0,DATE(YEAR(S978),MONTH(S978),DAY(S978))&gt;=$O$6,(DATE(YEAR(S978),MONTH(S978),DAY(S978))&lt;=$O$3),INDEX(Potentials!$A$1:$O$1000,MATCH(R978,Potentials!$A$1:$A$1000,0),MATCH("Groupe",Potentials!$A$1:$O$1,0))=$A$2,LEFT(R978,3)="PRA"),1,
IF(AND($R$2&lt;&gt;0,$S$2&lt;&gt;0,DATE(YEAR(S978),MONTH(S978),DAY(S978))&gt;=$R$2,(DATE(YEAR(S978),MONTH(S978),DAY(S978))&lt;=$S$2),INDEX(Potentials!$A$1:$O$1000,MATCH(R978,Potentials!$A$1:$A$1000,0),MATCH("Groupe",Potentials!$A$1:$O$1,0))=$A$2,LEFT(R978,3)="PRA"),1,0))))</f>
      </c>
      <c r="U978" s="47" t="str">
        <f>IF(T978&lt;&gt;0,SUM($T$4:T978),0)</f>
      </c>
      <c r="V978" s="1"/>
      <c r="W978" s="17"/>
      <c r="Y978" t="str">
        <f>Projects!A976</f>
      </c>
      <c r="Z978" s="1" t="str">
        <f>Projects!I976</f>
      </c>
      <c r="AA978" s="47" t="str">
        <f>IF($A$2="Tous",
IF(AND($Y$2=0,$Z$2=0,DATE(YEAR(Z978),MONTH(Z978),DAY(Z978))&gt;=$O$6,(DATE(YEAR(Z978),MONTH(Z978),DAY(Z978))&lt;=$O$3)),1,
IF(AND($Y$2&lt;&gt;0,$Z$2&lt;&gt;0,DATE(YEAR(Z978),MONTH(Z978),DAY(Z978))&gt;=$Y$2,(DATE(YEAR(Z978),MONTH(Z978),DAY(Z978))&lt;=$Z$2)),1,0)),
IF(AND($Y$2=0,$Z$2=0,DATE(YEAR(Z978),MONTH(Z978),DAY(Z978))&gt;=$O$6,(DATE(YEAR(Z978),MONTH(Z978),DAY(Z978))&lt;=$O$3),INDEX(Projects!$A$1:$O$1000,MATCH(Y978,Projects!$A$1:$A$1000,0),MATCH("Groupe",Projects!$A$1:$O$1,0))=$A$2),1,
IF(AND($Y$2&lt;&gt;0,$Z$2&lt;&gt;0,DATE(YEAR(Z978),MONTH(Z978),DAY(Z978))&gt;=$Y$2,(DATE(YEAR(Z978),MONTH(Z978),DAY(Z978))&lt;=$Z$2),INDEX(Projects!$A$1:$O$1000,MATCH(Y978,Projects!$A$1:$A$1000,0),MATCH("Groupe",Projects!$A$1:$O$1,0))=$A$2),1,0)))</f>
      </c>
      <c r="AB978" s="47" t="str">
        <f>IF(AA978&lt;&gt;0,SUM($AA$4:AA978),0)</f>
      </c>
      <c r="AC978" s="1"/>
      <c r="AD978" s="17"/>
      <c r="AF978" t="str">
        <f>Projects!A976</f>
      </c>
      <c r="AG978" s="1" t="str">
        <f>Projects!D976</f>
      </c>
      <c r="AH978" s="47" t="str">
        <f>IF($A$2="Tous",
IF(AND($AF$2=0,$AG$2=0,DATE(YEAR(AG978),MONTH(AG978),DAY(AG978))&gt;=$O$6,(DATE(YEAR(AG978),MONTH(AG978),DAY(AG978))&lt;=$O$3)),1,
IF(AND($AF$2&lt;&gt;0,$AG$2&lt;&gt;0,DATE(YEAR(AG978),MONTH(AG978),DAY(AG978))&gt;=$AF$2,(DATE(YEAR(AG978),MONTH(AG978),DAY(AG978))&lt;=$AG$2)),1,0)),
IF(AND($AF$2=0,$AG$2=0,DATE(YEAR(AG978),MONTH(AG978),DAY(AG978))&gt;=$O$6,(DATE(YEAR(AG978),MONTH(AG978),DAY(AG978))&lt;=$O$3),INDEX(Projects!$A$1:$O$1000,MATCH(AF978,Projects!$A$1:$A$1000,0),MATCH("Groupe",Projects!$A$1:$O$1,0))=$A$2),1,
IF(AND($AF$2&lt;&gt;0,$AG$2&lt;&gt;0,DATE(YEAR(AG978),MONTH(AG978),DAY(AG978))&gt;=$AF$2,(DATE(YEAR(AG978),MONTH(AG978),DAY(AG978))&lt;=$AG$2),INDEX(Projects!$A$1:$O$1000,MATCH(AF978,Projects!$A$1:$A$1000,0),MATCH("Groupe",Projects!$A$1:$O$1,0))=$A$2),1,0)))</f>
      </c>
      <c r="AI978" s="47" t="str">
        <f>IF(AH978&lt;&gt;0,SUM($AH$4:AH978),0)</f>
      </c>
      <c r="AJ978" s="1"/>
      <c r="AK978" s="17"/>
      <c r="AM978" t="str">
        <f>Potentials!A976</f>
      </c>
      <c r="AN978" s="1" t="str">
        <f>Potentials!L976</f>
      </c>
      <c r="AO978" s="47" t="str">
        <f>IF(INDEX(Potentials!$A$1:$O$1000,MATCH(R978,Potentials!$A$1:$A$1000,0),MATCH("Origine setup",Potentials!$A$1:$O$1,0))&lt;&gt;"",0,
IF($A$2="Tous",
IF(AND($AM$2=0,$AN$2=0,DATE(YEAR(AN978),MONTH(AN978),DAY(AN978))&gt;=$O$6,(DATE(YEAR(AN978),MONTH(AN978),DAY(AN978))&lt;=$O$3),INDEX(Potentials!$A$1:$O$10000,MATCH(AM978,Potentials!$A$1:$A$1000,0),MATCH("Statut",Potentials!$A$1:$O$1,0))="9 -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IF(AND($AM$2&lt;&gt;0,$AN$2&lt;&gt;0,DATE(YEAR(AN978),MONTH(AN978),DAY(AN978))&gt;=$AM$2,(DATE(YEAR(AN978),MONTH(AN978),DAY(AN978))&lt;=$AN$2),INDEX(Potentials!$A$1:$O$10000,MATCH(AM978,Potentials!$A$1:$A$1000,0),MATCH("Statut",Potentials!$A$1:$O$1,0))="9 - Perdu"),1,0)),
IF(AND($AM$2=0,$AN$2=0,DATE(YEAR(AN978),MONTH(AN978),DAY(AN978))&gt;=$O$6,(DATE(YEAR(AN978),MONTH(AN978),DAY(AN978))&lt;=$O$3),INDEX(Potentials!$A$1:$O$1000,MATCH(AM978,Potentials!$A$1:$A$1000,0),MATCH("Groupe",Potentials!$A$1:$O$1,0))=$A$2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,MATCH(AM978,Potentials!$A$1:$A$1000,0),MATCH("Groupe",Potentials!$A$1:$O$1,0))=$A$2,INDEX(Potentials!$A$1:$O$10000,MATCH(AM978,Potentials!$A$1:$A$1000,0),MATCH("Statut",Potentials!$A$1:$O$1,0))="9 - Perdu"),1,0))))</f>
      </c>
      <c r="AP978" s="47" t="str">
        <f>IF(AO978&lt;&gt;0,SUM($AO$4:AO978),0)</f>
      </c>
      <c r="AQ978" s="1"/>
      <c r="AR978" s="17"/>
      <c r="AT978" t="str">
        <f>IF(COUNTIF($AT$4:AT977,Potentials!B976)&gt;0,"",Potentials!B976)</f>
      </c>
      <c r="AU978" s="2" t="str">
        <f t="array" ref="AU978" aca="1" ca="1">IF($A$2="Tous",SUMPRODUCT((Potentials!$F$2:$F$2000)*(Potentials!$B$2:$B$2000=AT978)*(Potentials!$E$2:$E$2000&lt;&gt;"8 - Gagne")*(Potentials!$E$2:$E$2000&lt;&gt;"9 - Perdu")*(Potentials!$E$2:$E$2000&lt;&gt;"10 - Gele"))
+SUMPRODUCT((Potentials!$F$2:$F$2000=0)*(Potentials!$B$2:$B$2000=AT978)*(Potentials!$D$2:$D$2000)*(Potentials!$E$2:$E$2000&lt;&gt;"8 - Gagne")*(Potentials!$E$2:$E$2000&lt;&gt;"9 - Perdu")*(Potentials!$E$2:$E$2000&lt;&gt;"10 - Gele")),
SUMPRODUCT((Potentials!$F$2:$F$2000)*(Potentials!$B$2:$B$2000=AT978)*(Potentials!$E$2:$E$2000&lt;&gt;"8 - Gagne")*(Potentials!$E$2:$E$2000&lt;&gt;"9 - Perdu")*(Potentials!$E$2:$E$2000&lt;&gt;"10 - Gele")*(Potentials!$O$2:$O$2000=$A$2))
+SUMPRODUCT((Potentials!$F$2:$F$2000=0)*(Potentials!$B$2:$B$2000=AT978)*(Potentials!$D$2:$D$2000)*(Potentials!$E$2:$E$2000&lt;&gt;"8 - Gagne")*(Potentials!$E$2:$E$2000&lt;&gt;"9 - Perdu")*(Potentials!$E$2:$E$2000&lt;&gt;"10 - Gele")*(Potentials!$O$2:$O$2000=$A$2)))</f>
      </c>
      <c r="BA978" t="str">
        <f>Potentials!A976</f>
      </c>
      <c r="BB978" s="2" t="str">
        <f t="array" ref="BB978" aca="1" ca="1">IF($A$2="Tous",SUMPRODUCT((Potentials!$F$2:$F$2000)*(Potentials!$A$2:$A$2000=BA978)*(Potentials!$E$2:$E$2000&lt;&gt;"8 - Gagne")*(Potentials!$E$2:$E$2000&lt;&gt;"9 - Perdu")*(Potentials!$E$2:$E$2000&lt;&gt;"10 - Gele"))
+SUMPRODUCT((Potentials!$F$2:$F$2000=0)*(Potentials!$A$2:$A$2000=BA978)*(Potentials!$D$2:$D$2000)*(Potentials!$E$2:$E$2000&lt;&gt;"8 - Gagne")*(Potentials!$E$2:$E$2000&lt;&gt;"9 - Perdu")*(Potentials!$E$2:$E$2000&lt;&gt;"10 - Gele")),
SUMPRODUCT((Potentials!$F$2:$F$2000)*(Potentials!$A$2:$A$2000=BA978)*(Potentials!$E$2:$E$2000&lt;&gt;"8 - Gagne")*(Potentials!$E$2:$E$2000&lt;&gt;"9 - Perdu")*(Potentials!$E$2:$E$2000&lt;&gt;"10 - Gele")*(Potentials!$O$2:$O$2000=$A$2))
+SUMPRODUCT((Potentials!$F$2:$F$2000=0)*(Potentials!$A$2:$A$2000=BA978)*(Potentials!$D$2:$D$2000)*(Potentials!$E$2:$E$2000&lt;&gt;"8 - Gagne")*(Potentials!$E$2:$E$2000&lt;&gt;"9 - Perdu")*(Potentials!$E$2:$E$2000&lt;&gt;"10 - Gele")*(Potentials!$O$2:$O$2000=$A$2)))</f>
      </c>
    </row>
    <row r="979" spans="1:113">
      <c r="R979" t="str">
        <f>Potentials!A977</f>
      </c>
      <c r="S979" s="1" t="str">
        <f>Potentials!M977</f>
      </c>
      <c r="T979" s="47" t="str">
        <f>IF(INDEX(Potentials!$A$1:$O$1000,MATCH(R979,Potentials!$A$1:$A$1000,0),MATCH("Origine setup",Potentials!$A$1:$O$1,0))&lt;&gt;"",0,
IF($A$2="Tous",
IF(AND($R$2=0,$S$2=0,DATE(YEAR(S979),MONTH(S979),DAY(S979))&gt;=$O$6,(DATE(YEAR(S979),MONTH(S979),DAY(S979))&lt;=$O$3),LEFT(R979,3)="PRA"),1,
IF(AND($R$2&lt;&gt;0,$S$2&lt;&gt;0,DATE(YEAR(S979),MONTH(S979),DAY(S979))&gt;=$R$2,(DATE(YEAR(S979),MONTH(S979),DAY(S979))&lt;=$S$2),LEFT(R979,3)="PRA"),1,0)),
IF(AND($R$2=0,$S$2=0,DATE(YEAR(S979),MONTH(S979),DAY(S979))&gt;=$O$6,(DATE(YEAR(S979),MONTH(S979),DAY(S979))&lt;=$O$3),INDEX(Potentials!$A$1:$O$1000,MATCH(R979,Potentials!$A$1:$A$1000,0),MATCH("Groupe",Potentials!$A$1:$O$1,0))=$A$2,LEFT(R979,3)="PRA"),1,
IF(AND($R$2&lt;&gt;0,$S$2&lt;&gt;0,DATE(YEAR(S979),MONTH(S979),DAY(S979))&gt;=$R$2,(DATE(YEAR(S979),MONTH(S979),DAY(S979))&lt;=$S$2),INDEX(Potentials!$A$1:$O$1000,MATCH(R979,Potentials!$A$1:$A$1000,0),MATCH("Groupe",Potentials!$A$1:$O$1,0))=$A$2,LEFT(R979,3)="PRA"),1,0))))</f>
      </c>
      <c r="U979" s="47" t="str">
        <f>IF(T979&lt;&gt;0,SUM($T$4:T979),0)</f>
      </c>
      <c r="V979" s="1"/>
      <c r="W979" s="17"/>
      <c r="Y979" t="str">
        <f>Projects!A977</f>
      </c>
      <c r="Z979" s="1" t="str">
        <f>Projects!I977</f>
      </c>
      <c r="AA979" s="47" t="str">
        <f>IF($A$2="Tous",
IF(AND($Y$2=0,$Z$2=0,DATE(YEAR(Z979),MONTH(Z979),DAY(Z979))&gt;=$O$6,(DATE(YEAR(Z979),MONTH(Z979),DAY(Z979))&lt;=$O$3)),1,
IF(AND($Y$2&lt;&gt;0,$Z$2&lt;&gt;0,DATE(YEAR(Z979),MONTH(Z979),DAY(Z979))&gt;=$Y$2,(DATE(YEAR(Z979),MONTH(Z979),DAY(Z979))&lt;=$Z$2)),1,0)),
IF(AND($Y$2=0,$Z$2=0,DATE(YEAR(Z979),MONTH(Z979),DAY(Z979))&gt;=$O$6,(DATE(YEAR(Z979),MONTH(Z979),DAY(Z979))&lt;=$O$3),INDEX(Projects!$A$1:$O$1000,MATCH(Y979,Projects!$A$1:$A$1000,0),MATCH("Groupe",Projects!$A$1:$O$1,0))=$A$2),1,
IF(AND($Y$2&lt;&gt;0,$Z$2&lt;&gt;0,DATE(YEAR(Z979),MONTH(Z979),DAY(Z979))&gt;=$Y$2,(DATE(YEAR(Z979),MONTH(Z979),DAY(Z979))&lt;=$Z$2),INDEX(Projects!$A$1:$O$1000,MATCH(Y979,Projects!$A$1:$A$1000,0),MATCH("Groupe",Projects!$A$1:$O$1,0))=$A$2),1,0)))</f>
      </c>
      <c r="AB979" s="47" t="str">
        <f>IF(AA979&lt;&gt;0,SUM($AA$4:AA979),0)</f>
      </c>
      <c r="AC979" s="1"/>
      <c r="AD979" s="17"/>
      <c r="AF979" t="str">
        <f>Projects!A977</f>
      </c>
      <c r="AG979" s="1" t="str">
        <f>Projects!D977</f>
      </c>
      <c r="AH979" s="47" t="str">
        <f>IF($A$2="Tous",
IF(AND($AF$2=0,$AG$2=0,DATE(YEAR(AG979),MONTH(AG979),DAY(AG979))&gt;=$O$6,(DATE(YEAR(AG979),MONTH(AG979),DAY(AG979))&lt;=$O$3)),1,
IF(AND($AF$2&lt;&gt;0,$AG$2&lt;&gt;0,DATE(YEAR(AG979),MONTH(AG979),DAY(AG979))&gt;=$AF$2,(DATE(YEAR(AG979),MONTH(AG979),DAY(AG979))&lt;=$AG$2)),1,0)),
IF(AND($AF$2=0,$AG$2=0,DATE(YEAR(AG979),MONTH(AG979),DAY(AG979))&gt;=$O$6,(DATE(YEAR(AG979),MONTH(AG979),DAY(AG979))&lt;=$O$3),INDEX(Projects!$A$1:$O$1000,MATCH(AF979,Projects!$A$1:$A$1000,0),MATCH("Groupe",Projects!$A$1:$O$1,0))=$A$2),1,
IF(AND($AF$2&lt;&gt;0,$AG$2&lt;&gt;0,DATE(YEAR(AG979),MONTH(AG979),DAY(AG979))&gt;=$AF$2,(DATE(YEAR(AG979),MONTH(AG979),DAY(AG979))&lt;=$AG$2),INDEX(Projects!$A$1:$O$1000,MATCH(AF979,Projects!$A$1:$A$1000,0),MATCH("Groupe",Projects!$A$1:$O$1,0))=$A$2),1,0)))</f>
      </c>
      <c r="AI979" s="47" t="str">
        <f>IF(AH979&lt;&gt;0,SUM($AH$4:AH979),0)</f>
      </c>
      <c r="AJ979" s="1"/>
      <c r="AK979" s="17"/>
      <c r="AM979" t="str">
        <f>Potentials!A977</f>
      </c>
      <c r="AN979" s="1" t="str">
        <f>Potentials!L977</f>
      </c>
      <c r="AO979" s="47" t="str">
        <f>IF(INDEX(Potentials!$A$1:$O$1000,MATCH(R979,Potentials!$A$1:$A$1000,0),MATCH("Origine setup",Potentials!$A$1:$O$1,0))&lt;&gt;"",0,
IF($A$2="Tous",
IF(AND($AM$2=0,$AN$2=0,DATE(YEAR(AN979),MONTH(AN979),DAY(AN979))&gt;=$O$6,(DATE(YEAR(AN979),MONTH(AN979),DAY(AN979))&lt;=$O$3),INDEX(Potentials!$A$1:$O$10000,MATCH(AM979,Potentials!$A$1:$A$1000,0),MATCH("Statut",Potentials!$A$1:$O$1,0))="9 -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IF(AND($AM$2&lt;&gt;0,$AN$2&lt;&gt;0,DATE(YEAR(AN979),MONTH(AN979),DAY(AN979))&gt;=$AM$2,(DATE(YEAR(AN979),MONTH(AN979),DAY(AN979))&lt;=$AN$2),INDEX(Potentials!$A$1:$O$10000,MATCH(AM979,Potentials!$A$1:$A$1000,0),MATCH("Statut",Potentials!$A$1:$O$1,0))="9 - Perdu"),1,0)),
IF(AND($AM$2=0,$AN$2=0,DATE(YEAR(AN979),MONTH(AN979),DAY(AN979))&gt;=$O$6,(DATE(YEAR(AN979),MONTH(AN979),DAY(AN979))&lt;=$O$3),INDEX(Potentials!$A$1:$O$1000,MATCH(AM979,Potentials!$A$1:$A$1000,0),MATCH("Groupe",Potentials!$A$1:$O$1,0))=$A$2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,MATCH(AM979,Potentials!$A$1:$A$1000,0),MATCH("Groupe",Potentials!$A$1:$O$1,0))=$A$2,INDEX(Potentials!$A$1:$O$10000,MATCH(AM979,Potentials!$A$1:$A$1000,0),MATCH("Statut",Potentials!$A$1:$O$1,0))="9 - Perdu"),1,0))))</f>
      </c>
      <c r="AP979" s="47" t="str">
        <f>IF(AO979&lt;&gt;0,SUM($AO$4:AO979),0)</f>
      </c>
      <c r="AQ979" s="1"/>
      <c r="AR979" s="17"/>
      <c r="AT979" t="str">
        <f>IF(COUNTIF($AT$4:AT978,Potentials!B977)&gt;0,"",Potentials!B977)</f>
      </c>
      <c r="AU979" s="2" t="str">
        <f t="array" ref="AU979" aca="1" ca="1">IF($A$2="Tous",SUMPRODUCT((Potentials!$F$2:$F$2000)*(Potentials!$B$2:$B$2000=AT979)*(Potentials!$E$2:$E$2000&lt;&gt;"8 - Gagne")*(Potentials!$E$2:$E$2000&lt;&gt;"9 - Perdu")*(Potentials!$E$2:$E$2000&lt;&gt;"10 - Gele"))
+SUMPRODUCT((Potentials!$F$2:$F$2000=0)*(Potentials!$B$2:$B$2000=AT979)*(Potentials!$D$2:$D$2000)*(Potentials!$E$2:$E$2000&lt;&gt;"8 - Gagne")*(Potentials!$E$2:$E$2000&lt;&gt;"9 - Perdu")*(Potentials!$E$2:$E$2000&lt;&gt;"10 - Gele")),
SUMPRODUCT((Potentials!$F$2:$F$2000)*(Potentials!$B$2:$B$2000=AT979)*(Potentials!$E$2:$E$2000&lt;&gt;"8 - Gagne")*(Potentials!$E$2:$E$2000&lt;&gt;"9 - Perdu")*(Potentials!$E$2:$E$2000&lt;&gt;"10 - Gele")*(Potentials!$O$2:$O$2000=$A$2))
+SUMPRODUCT((Potentials!$F$2:$F$2000=0)*(Potentials!$B$2:$B$2000=AT979)*(Potentials!$D$2:$D$2000)*(Potentials!$E$2:$E$2000&lt;&gt;"8 - Gagne")*(Potentials!$E$2:$E$2000&lt;&gt;"9 - Perdu")*(Potentials!$E$2:$E$2000&lt;&gt;"10 - Gele")*(Potentials!$O$2:$O$2000=$A$2)))</f>
      </c>
      <c r="BA979" t="str">
        <f>Potentials!A977</f>
      </c>
      <c r="BB979" s="2" t="str">
        <f t="array" ref="BB979" aca="1" ca="1">IF($A$2="Tous",SUMPRODUCT((Potentials!$F$2:$F$2000)*(Potentials!$A$2:$A$2000=BA979)*(Potentials!$E$2:$E$2000&lt;&gt;"8 - Gagne")*(Potentials!$E$2:$E$2000&lt;&gt;"9 - Perdu")*(Potentials!$E$2:$E$2000&lt;&gt;"10 - Gele"))
+SUMPRODUCT((Potentials!$F$2:$F$2000=0)*(Potentials!$A$2:$A$2000=BA979)*(Potentials!$D$2:$D$2000)*(Potentials!$E$2:$E$2000&lt;&gt;"8 - Gagne")*(Potentials!$E$2:$E$2000&lt;&gt;"9 - Perdu")*(Potentials!$E$2:$E$2000&lt;&gt;"10 - Gele")),
SUMPRODUCT((Potentials!$F$2:$F$2000)*(Potentials!$A$2:$A$2000=BA979)*(Potentials!$E$2:$E$2000&lt;&gt;"8 - Gagne")*(Potentials!$E$2:$E$2000&lt;&gt;"9 - Perdu")*(Potentials!$E$2:$E$2000&lt;&gt;"10 - Gele")*(Potentials!$O$2:$O$2000=$A$2))
+SUMPRODUCT((Potentials!$F$2:$F$2000=0)*(Potentials!$A$2:$A$2000=BA979)*(Potentials!$D$2:$D$2000)*(Potentials!$E$2:$E$2000&lt;&gt;"8 - Gagne")*(Potentials!$E$2:$E$2000&lt;&gt;"9 - Perdu")*(Potentials!$E$2:$E$2000&lt;&gt;"10 - Gele")*(Potentials!$O$2:$O$2000=$A$2)))</f>
      </c>
    </row>
    <row r="980" spans="1:113">
      <c r="R980" t="str">
        <f>Potentials!A978</f>
      </c>
      <c r="S980" s="1" t="str">
        <f>Potentials!M978</f>
      </c>
      <c r="T980" s="47" t="str">
        <f>IF(INDEX(Potentials!$A$1:$O$1000,MATCH(R980,Potentials!$A$1:$A$1000,0),MATCH("Origine setup",Potentials!$A$1:$O$1,0))&lt;&gt;"",0,
IF($A$2="Tous",
IF(AND($R$2=0,$S$2=0,DATE(YEAR(S980),MONTH(S980),DAY(S980))&gt;=$O$6,(DATE(YEAR(S980),MONTH(S980),DAY(S980))&lt;=$O$3),LEFT(R980,3)="PRA"),1,
IF(AND($R$2&lt;&gt;0,$S$2&lt;&gt;0,DATE(YEAR(S980),MONTH(S980),DAY(S980))&gt;=$R$2,(DATE(YEAR(S980),MONTH(S980),DAY(S980))&lt;=$S$2),LEFT(R980,3)="PRA"),1,0)),
IF(AND($R$2=0,$S$2=0,DATE(YEAR(S980),MONTH(S980),DAY(S980))&gt;=$O$6,(DATE(YEAR(S980),MONTH(S980),DAY(S980))&lt;=$O$3),INDEX(Potentials!$A$1:$O$1000,MATCH(R980,Potentials!$A$1:$A$1000,0),MATCH("Groupe",Potentials!$A$1:$O$1,0))=$A$2,LEFT(R980,3)="PRA"),1,
IF(AND($R$2&lt;&gt;0,$S$2&lt;&gt;0,DATE(YEAR(S980),MONTH(S980),DAY(S980))&gt;=$R$2,(DATE(YEAR(S980),MONTH(S980),DAY(S980))&lt;=$S$2),INDEX(Potentials!$A$1:$O$1000,MATCH(R980,Potentials!$A$1:$A$1000,0),MATCH("Groupe",Potentials!$A$1:$O$1,0))=$A$2,LEFT(R980,3)="PRA"),1,0))))</f>
      </c>
      <c r="U980" s="47" t="str">
        <f>IF(T980&lt;&gt;0,SUM($T$4:T980),0)</f>
      </c>
      <c r="V980" s="1"/>
      <c r="W980" s="17"/>
      <c r="Y980" t="str">
        <f>Projects!A978</f>
      </c>
      <c r="Z980" s="1" t="str">
        <f>Projects!I978</f>
      </c>
      <c r="AA980" s="47" t="str">
        <f>IF($A$2="Tous",
IF(AND($Y$2=0,$Z$2=0,DATE(YEAR(Z980),MONTH(Z980),DAY(Z980))&gt;=$O$6,(DATE(YEAR(Z980),MONTH(Z980),DAY(Z980))&lt;=$O$3)),1,
IF(AND($Y$2&lt;&gt;0,$Z$2&lt;&gt;0,DATE(YEAR(Z980),MONTH(Z980),DAY(Z980))&gt;=$Y$2,(DATE(YEAR(Z980),MONTH(Z980),DAY(Z980))&lt;=$Z$2)),1,0)),
IF(AND($Y$2=0,$Z$2=0,DATE(YEAR(Z980),MONTH(Z980),DAY(Z980))&gt;=$O$6,(DATE(YEAR(Z980),MONTH(Z980),DAY(Z980))&lt;=$O$3),INDEX(Projects!$A$1:$O$1000,MATCH(Y980,Projects!$A$1:$A$1000,0),MATCH("Groupe",Projects!$A$1:$O$1,0))=$A$2),1,
IF(AND($Y$2&lt;&gt;0,$Z$2&lt;&gt;0,DATE(YEAR(Z980),MONTH(Z980),DAY(Z980))&gt;=$Y$2,(DATE(YEAR(Z980),MONTH(Z980),DAY(Z980))&lt;=$Z$2),INDEX(Projects!$A$1:$O$1000,MATCH(Y980,Projects!$A$1:$A$1000,0),MATCH("Groupe",Projects!$A$1:$O$1,0))=$A$2),1,0)))</f>
      </c>
      <c r="AB980" s="47" t="str">
        <f>IF(AA980&lt;&gt;0,SUM($AA$4:AA980),0)</f>
      </c>
      <c r="AC980" s="1"/>
      <c r="AD980" s="17"/>
      <c r="AF980" t="str">
        <f>Projects!A978</f>
      </c>
      <c r="AG980" s="1" t="str">
        <f>Projects!D978</f>
      </c>
      <c r="AH980" s="47" t="str">
        <f>IF($A$2="Tous",
IF(AND($AF$2=0,$AG$2=0,DATE(YEAR(AG980),MONTH(AG980),DAY(AG980))&gt;=$O$6,(DATE(YEAR(AG980),MONTH(AG980),DAY(AG980))&lt;=$O$3)),1,
IF(AND($AF$2&lt;&gt;0,$AG$2&lt;&gt;0,DATE(YEAR(AG980),MONTH(AG980),DAY(AG980))&gt;=$AF$2,(DATE(YEAR(AG980),MONTH(AG980),DAY(AG980))&lt;=$AG$2)),1,0)),
IF(AND($AF$2=0,$AG$2=0,DATE(YEAR(AG980),MONTH(AG980),DAY(AG980))&gt;=$O$6,(DATE(YEAR(AG980),MONTH(AG980),DAY(AG980))&lt;=$O$3),INDEX(Projects!$A$1:$O$1000,MATCH(AF980,Projects!$A$1:$A$1000,0),MATCH("Groupe",Projects!$A$1:$O$1,0))=$A$2),1,
IF(AND($AF$2&lt;&gt;0,$AG$2&lt;&gt;0,DATE(YEAR(AG980),MONTH(AG980),DAY(AG980))&gt;=$AF$2,(DATE(YEAR(AG980),MONTH(AG980),DAY(AG980))&lt;=$AG$2),INDEX(Projects!$A$1:$O$1000,MATCH(AF980,Projects!$A$1:$A$1000,0),MATCH("Groupe",Projects!$A$1:$O$1,0))=$A$2),1,0)))</f>
      </c>
      <c r="AI980" s="47" t="str">
        <f>IF(AH980&lt;&gt;0,SUM($AH$4:AH980),0)</f>
      </c>
      <c r="AJ980" s="1"/>
      <c r="AK980" s="17"/>
      <c r="AM980" t="str">
        <f>Potentials!A978</f>
      </c>
      <c r="AN980" s="1" t="str">
        <f>Potentials!L978</f>
      </c>
      <c r="AO980" s="47" t="str">
        <f>IF(INDEX(Potentials!$A$1:$O$1000,MATCH(R980,Potentials!$A$1:$A$1000,0),MATCH("Origine setup",Potentials!$A$1:$O$1,0))&lt;&gt;"",0,
IF($A$2="Tous",
IF(AND($AM$2=0,$AN$2=0,DATE(YEAR(AN980),MONTH(AN980),DAY(AN980))&gt;=$O$6,(DATE(YEAR(AN980),MONTH(AN980),DAY(AN980))&lt;=$O$3),INDEX(Potentials!$A$1:$O$10000,MATCH(AM980,Potentials!$A$1:$A$1000,0),MATCH("Statut",Potentials!$A$1:$O$1,0))="9 -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IF(AND($AM$2&lt;&gt;0,$AN$2&lt;&gt;0,DATE(YEAR(AN980),MONTH(AN980),DAY(AN980))&gt;=$AM$2,(DATE(YEAR(AN980),MONTH(AN980),DAY(AN980))&lt;=$AN$2),INDEX(Potentials!$A$1:$O$10000,MATCH(AM980,Potentials!$A$1:$A$1000,0),MATCH("Statut",Potentials!$A$1:$O$1,0))="9 - Perdu"),1,0)),
IF(AND($AM$2=0,$AN$2=0,DATE(YEAR(AN980),MONTH(AN980),DAY(AN980))&gt;=$O$6,(DATE(YEAR(AN980),MONTH(AN980),DAY(AN980))&lt;=$O$3),INDEX(Potentials!$A$1:$O$1000,MATCH(AM980,Potentials!$A$1:$A$1000,0),MATCH("Groupe",Potentials!$A$1:$O$1,0))=$A$2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,MATCH(AM980,Potentials!$A$1:$A$1000,0),MATCH("Groupe",Potentials!$A$1:$O$1,0))=$A$2,INDEX(Potentials!$A$1:$O$10000,MATCH(AM980,Potentials!$A$1:$A$1000,0),MATCH("Statut",Potentials!$A$1:$O$1,0))="9 - Perdu"),1,0))))</f>
      </c>
      <c r="AP980" s="47" t="str">
        <f>IF(AO980&lt;&gt;0,SUM($AO$4:AO980),0)</f>
      </c>
      <c r="AQ980" s="1"/>
      <c r="AR980" s="17"/>
      <c r="AT980" t="str">
        <f>IF(COUNTIF($AT$4:AT979,Potentials!B978)&gt;0,"",Potentials!B978)</f>
      </c>
      <c r="AU980" s="2" t="str">
        <f t="array" ref="AU980" aca="1" ca="1">IF($A$2="Tous",SUMPRODUCT((Potentials!$F$2:$F$2000)*(Potentials!$B$2:$B$2000=AT980)*(Potentials!$E$2:$E$2000&lt;&gt;"8 - Gagne")*(Potentials!$E$2:$E$2000&lt;&gt;"9 - Perdu")*(Potentials!$E$2:$E$2000&lt;&gt;"10 - Gele"))
+SUMPRODUCT((Potentials!$F$2:$F$2000=0)*(Potentials!$B$2:$B$2000=AT980)*(Potentials!$D$2:$D$2000)*(Potentials!$E$2:$E$2000&lt;&gt;"8 - Gagne")*(Potentials!$E$2:$E$2000&lt;&gt;"9 - Perdu")*(Potentials!$E$2:$E$2000&lt;&gt;"10 - Gele")),
SUMPRODUCT((Potentials!$F$2:$F$2000)*(Potentials!$B$2:$B$2000=AT980)*(Potentials!$E$2:$E$2000&lt;&gt;"8 - Gagne")*(Potentials!$E$2:$E$2000&lt;&gt;"9 - Perdu")*(Potentials!$E$2:$E$2000&lt;&gt;"10 - Gele")*(Potentials!$O$2:$O$2000=$A$2))
+SUMPRODUCT((Potentials!$F$2:$F$2000=0)*(Potentials!$B$2:$B$2000=AT980)*(Potentials!$D$2:$D$2000)*(Potentials!$E$2:$E$2000&lt;&gt;"8 - Gagne")*(Potentials!$E$2:$E$2000&lt;&gt;"9 - Perdu")*(Potentials!$E$2:$E$2000&lt;&gt;"10 - Gele")*(Potentials!$O$2:$O$2000=$A$2)))</f>
      </c>
      <c r="BA980" t="str">
        <f>Potentials!A978</f>
      </c>
      <c r="BB980" s="2" t="str">
        <f t="array" ref="BB980" aca="1" ca="1">IF($A$2="Tous",SUMPRODUCT((Potentials!$F$2:$F$2000)*(Potentials!$A$2:$A$2000=BA980)*(Potentials!$E$2:$E$2000&lt;&gt;"8 - Gagne")*(Potentials!$E$2:$E$2000&lt;&gt;"9 - Perdu")*(Potentials!$E$2:$E$2000&lt;&gt;"10 - Gele"))
+SUMPRODUCT((Potentials!$F$2:$F$2000=0)*(Potentials!$A$2:$A$2000=BA980)*(Potentials!$D$2:$D$2000)*(Potentials!$E$2:$E$2000&lt;&gt;"8 - Gagne")*(Potentials!$E$2:$E$2000&lt;&gt;"9 - Perdu")*(Potentials!$E$2:$E$2000&lt;&gt;"10 - Gele")),
SUMPRODUCT((Potentials!$F$2:$F$2000)*(Potentials!$A$2:$A$2000=BA980)*(Potentials!$E$2:$E$2000&lt;&gt;"8 - Gagne")*(Potentials!$E$2:$E$2000&lt;&gt;"9 - Perdu")*(Potentials!$E$2:$E$2000&lt;&gt;"10 - Gele")*(Potentials!$O$2:$O$2000=$A$2))
+SUMPRODUCT((Potentials!$F$2:$F$2000=0)*(Potentials!$A$2:$A$2000=BA980)*(Potentials!$D$2:$D$2000)*(Potentials!$E$2:$E$2000&lt;&gt;"8 - Gagne")*(Potentials!$E$2:$E$2000&lt;&gt;"9 - Perdu")*(Potentials!$E$2:$E$2000&lt;&gt;"10 - Gele")*(Potentials!$O$2:$O$2000=$A$2)))</f>
      </c>
    </row>
    <row r="981" spans="1:113">
      <c r="R981" t="str">
        <f>Potentials!A979</f>
      </c>
      <c r="S981" s="1" t="str">
        <f>Potentials!M979</f>
      </c>
      <c r="T981" s="47" t="str">
        <f>IF(INDEX(Potentials!$A$1:$O$1000,MATCH(R981,Potentials!$A$1:$A$1000,0),MATCH("Origine setup",Potentials!$A$1:$O$1,0))&lt;&gt;"",0,
IF($A$2="Tous",
IF(AND($R$2=0,$S$2=0,DATE(YEAR(S981),MONTH(S981),DAY(S981))&gt;=$O$6,(DATE(YEAR(S981),MONTH(S981),DAY(S981))&lt;=$O$3),LEFT(R981,3)="PRA"),1,
IF(AND($R$2&lt;&gt;0,$S$2&lt;&gt;0,DATE(YEAR(S981),MONTH(S981),DAY(S981))&gt;=$R$2,(DATE(YEAR(S981),MONTH(S981),DAY(S981))&lt;=$S$2),LEFT(R981,3)="PRA"),1,0)),
IF(AND($R$2=0,$S$2=0,DATE(YEAR(S981),MONTH(S981),DAY(S981))&gt;=$O$6,(DATE(YEAR(S981),MONTH(S981),DAY(S981))&lt;=$O$3),INDEX(Potentials!$A$1:$O$1000,MATCH(R981,Potentials!$A$1:$A$1000,0),MATCH("Groupe",Potentials!$A$1:$O$1,0))=$A$2,LEFT(R981,3)="PRA"),1,
IF(AND($R$2&lt;&gt;0,$S$2&lt;&gt;0,DATE(YEAR(S981),MONTH(S981),DAY(S981))&gt;=$R$2,(DATE(YEAR(S981),MONTH(S981),DAY(S981))&lt;=$S$2),INDEX(Potentials!$A$1:$O$1000,MATCH(R981,Potentials!$A$1:$A$1000,0),MATCH("Groupe",Potentials!$A$1:$O$1,0))=$A$2,LEFT(R981,3)="PRA"),1,0))))</f>
      </c>
      <c r="U981" s="47" t="str">
        <f>IF(T981&lt;&gt;0,SUM($T$4:T981),0)</f>
      </c>
      <c r="V981" s="1"/>
      <c r="W981" s="17"/>
      <c r="Y981" t="str">
        <f>Projects!A979</f>
      </c>
      <c r="Z981" s="1" t="str">
        <f>Projects!I979</f>
      </c>
      <c r="AA981" s="47" t="str">
        <f>IF($A$2="Tous",
IF(AND($Y$2=0,$Z$2=0,DATE(YEAR(Z981),MONTH(Z981),DAY(Z981))&gt;=$O$6,(DATE(YEAR(Z981),MONTH(Z981),DAY(Z981))&lt;=$O$3)),1,
IF(AND($Y$2&lt;&gt;0,$Z$2&lt;&gt;0,DATE(YEAR(Z981),MONTH(Z981),DAY(Z981))&gt;=$Y$2,(DATE(YEAR(Z981),MONTH(Z981),DAY(Z981))&lt;=$Z$2)),1,0)),
IF(AND($Y$2=0,$Z$2=0,DATE(YEAR(Z981),MONTH(Z981),DAY(Z981))&gt;=$O$6,(DATE(YEAR(Z981),MONTH(Z981),DAY(Z981))&lt;=$O$3),INDEX(Projects!$A$1:$O$1000,MATCH(Y981,Projects!$A$1:$A$1000,0),MATCH("Groupe",Projects!$A$1:$O$1,0))=$A$2),1,
IF(AND($Y$2&lt;&gt;0,$Z$2&lt;&gt;0,DATE(YEAR(Z981),MONTH(Z981),DAY(Z981))&gt;=$Y$2,(DATE(YEAR(Z981),MONTH(Z981),DAY(Z981))&lt;=$Z$2),INDEX(Projects!$A$1:$O$1000,MATCH(Y981,Projects!$A$1:$A$1000,0),MATCH("Groupe",Projects!$A$1:$O$1,0))=$A$2),1,0)))</f>
      </c>
      <c r="AB981" s="47" t="str">
        <f>IF(AA981&lt;&gt;0,SUM($AA$4:AA981),0)</f>
      </c>
      <c r="AC981" s="1"/>
      <c r="AD981" s="17"/>
      <c r="AF981" t="str">
        <f>Projects!A979</f>
      </c>
      <c r="AG981" s="1" t="str">
        <f>Projects!D979</f>
      </c>
      <c r="AH981" s="47" t="str">
        <f>IF($A$2="Tous",
IF(AND($AF$2=0,$AG$2=0,DATE(YEAR(AG981),MONTH(AG981),DAY(AG981))&gt;=$O$6,(DATE(YEAR(AG981),MONTH(AG981),DAY(AG981))&lt;=$O$3)),1,
IF(AND($AF$2&lt;&gt;0,$AG$2&lt;&gt;0,DATE(YEAR(AG981),MONTH(AG981),DAY(AG981))&gt;=$AF$2,(DATE(YEAR(AG981),MONTH(AG981),DAY(AG981))&lt;=$AG$2)),1,0)),
IF(AND($AF$2=0,$AG$2=0,DATE(YEAR(AG981),MONTH(AG981),DAY(AG981))&gt;=$O$6,(DATE(YEAR(AG981),MONTH(AG981),DAY(AG981))&lt;=$O$3),INDEX(Projects!$A$1:$O$1000,MATCH(AF981,Projects!$A$1:$A$1000,0),MATCH("Groupe",Projects!$A$1:$O$1,0))=$A$2),1,
IF(AND($AF$2&lt;&gt;0,$AG$2&lt;&gt;0,DATE(YEAR(AG981),MONTH(AG981),DAY(AG981))&gt;=$AF$2,(DATE(YEAR(AG981),MONTH(AG981),DAY(AG981))&lt;=$AG$2),INDEX(Projects!$A$1:$O$1000,MATCH(AF981,Projects!$A$1:$A$1000,0),MATCH("Groupe",Projects!$A$1:$O$1,0))=$A$2),1,0)))</f>
      </c>
      <c r="AI981" s="47" t="str">
        <f>IF(AH981&lt;&gt;0,SUM($AH$4:AH981),0)</f>
      </c>
      <c r="AJ981" s="1"/>
      <c r="AK981" s="17"/>
      <c r="AM981" t="str">
        <f>Potentials!A979</f>
      </c>
      <c r="AN981" s="1" t="str">
        <f>Potentials!L979</f>
      </c>
      <c r="AO981" s="47" t="str">
        <f>IF(INDEX(Potentials!$A$1:$O$1000,MATCH(R981,Potentials!$A$1:$A$1000,0),MATCH("Origine setup",Potentials!$A$1:$O$1,0))&lt;&gt;"",0,
IF($A$2="Tous",
IF(AND($AM$2=0,$AN$2=0,DATE(YEAR(AN981),MONTH(AN981),DAY(AN981))&gt;=$O$6,(DATE(YEAR(AN981),MONTH(AN981),DAY(AN981))&lt;=$O$3),INDEX(Potentials!$A$1:$O$10000,MATCH(AM981,Potentials!$A$1:$A$1000,0),MATCH("Statut",Potentials!$A$1:$O$1,0))="9 -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IF(AND($AM$2&lt;&gt;0,$AN$2&lt;&gt;0,DATE(YEAR(AN981),MONTH(AN981),DAY(AN981))&gt;=$AM$2,(DATE(YEAR(AN981),MONTH(AN981),DAY(AN981))&lt;=$AN$2),INDEX(Potentials!$A$1:$O$10000,MATCH(AM981,Potentials!$A$1:$A$1000,0),MATCH("Statut",Potentials!$A$1:$O$1,0))="9 - Perdu"),1,0)),
IF(AND($AM$2=0,$AN$2=0,DATE(YEAR(AN981),MONTH(AN981),DAY(AN981))&gt;=$O$6,(DATE(YEAR(AN981),MONTH(AN981),DAY(AN981))&lt;=$O$3),INDEX(Potentials!$A$1:$O$1000,MATCH(AM981,Potentials!$A$1:$A$1000,0),MATCH("Groupe",Potentials!$A$1:$O$1,0))=$A$2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,MATCH(AM981,Potentials!$A$1:$A$1000,0),MATCH("Groupe",Potentials!$A$1:$O$1,0))=$A$2,INDEX(Potentials!$A$1:$O$10000,MATCH(AM981,Potentials!$A$1:$A$1000,0),MATCH("Statut",Potentials!$A$1:$O$1,0))="9 - Perdu"),1,0))))</f>
      </c>
      <c r="AP981" s="47" t="str">
        <f>IF(AO981&lt;&gt;0,SUM($AO$4:AO981),0)</f>
      </c>
      <c r="AQ981" s="1"/>
      <c r="AR981" s="17"/>
      <c r="AT981" t="str">
        <f>IF(COUNTIF($AT$4:AT980,Potentials!B979)&gt;0,"",Potentials!B979)</f>
      </c>
      <c r="AU981" s="2" t="str">
        <f t="array" ref="AU981" aca="1" ca="1">IF($A$2="Tous",SUMPRODUCT((Potentials!$F$2:$F$2000)*(Potentials!$B$2:$B$2000=AT981)*(Potentials!$E$2:$E$2000&lt;&gt;"8 - Gagne")*(Potentials!$E$2:$E$2000&lt;&gt;"9 - Perdu")*(Potentials!$E$2:$E$2000&lt;&gt;"10 - Gele"))
+SUMPRODUCT((Potentials!$F$2:$F$2000=0)*(Potentials!$B$2:$B$2000=AT981)*(Potentials!$D$2:$D$2000)*(Potentials!$E$2:$E$2000&lt;&gt;"8 - Gagne")*(Potentials!$E$2:$E$2000&lt;&gt;"9 - Perdu")*(Potentials!$E$2:$E$2000&lt;&gt;"10 - Gele")),
SUMPRODUCT((Potentials!$F$2:$F$2000)*(Potentials!$B$2:$B$2000=AT981)*(Potentials!$E$2:$E$2000&lt;&gt;"8 - Gagne")*(Potentials!$E$2:$E$2000&lt;&gt;"9 - Perdu")*(Potentials!$E$2:$E$2000&lt;&gt;"10 - Gele")*(Potentials!$O$2:$O$2000=$A$2))
+SUMPRODUCT((Potentials!$F$2:$F$2000=0)*(Potentials!$B$2:$B$2000=AT981)*(Potentials!$D$2:$D$2000)*(Potentials!$E$2:$E$2000&lt;&gt;"8 - Gagne")*(Potentials!$E$2:$E$2000&lt;&gt;"9 - Perdu")*(Potentials!$E$2:$E$2000&lt;&gt;"10 - Gele")*(Potentials!$O$2:$O$2000=$A$2)))</f>
      </c>
      <c r="BA981" t="str">
        <f>Potentials!A979</f>
      </c>
      <c r="BB981" s="2" t="str">
        <f t="array" ref="BB981" aca="1" ca="1">IF($A$2="Tous",SUMPRODUCT((Potentials!$F$2:$F$2000)*(Potentials!$A$2:$A$2000=BA981)*(Potentials!$E$2:$E$2000&lt;&gt;"8 - Gagne")*(Potentials!$E$2:$E$2000&lt;&gt;"9 - Perdu")*(Potentials!$E$2:$E$2000&lt;&gt;"10 - Gele"))
+SUMPRODUCT((Potentials!$F$2:$F$2000=0)*(Potentials!$A$2:$A$2000=BA981)*(Potentials!$D$2:$D$2000)*(Potentials!$E$2:$E$2000&lt;&gt;"8 - Gagne")*(Potentials!$E$2:$E$2000&lt;&gt;"9 - Perdu")*(Potentials!$E$2:$E$2000&lt;&gt;"10 - Gele")),
SUMPRODUCT((Potentials!$F$2:$F$2000)*(Potentials!$A$2:$A$2000=BA981)*(Potentials!$E$2:$E$2000&lt;&gt;"8 - Gagne")*(Potentials!$E$2:$E$2000&lt;&gt;"9 - Perdu")*(Potentials!$E$2:$E$2000&lt;&gt;"10 - Gele")*(Potentials!$O$2:$O$2000=$A$2))
+SUMPRODUCT((Potentials!$F$2:$F$2000=0)*(Potentials!$A$2:$A$2000=BA981)*(Potentials!$D$2:$D$2000)*(Potentials!$E$2:$E$2000&lt;&gt;"8 - Gagne")*(Potentials!$E$2:$E$2000&lt;&gt;"9 - Perdu")*(Potentials!$E$2:$E$2000&lt;&gt;"10 - Gele")*(Potentials!$O$2:$O$2000=$A$2)))</f>
      </c>
    </row>
    <row r="982" spans="1:113">
      <c r="R982" t="str">
        <f>Potentials!A980</f>
      </c>
      <c r="S982" s="1" t="str">
        <f>Potentials!M980</f>
      </c>
      <c r="T982" s="47" t="str">
        <f>IF(INDEX(Potentials!$A$1:$O$1000,MATCH(R982,Potentials!$A$1:$A$1000,0),MATCH("Origine setup",Potentials!$A$1:$O$1,0))&lt;&gt;"",0,
IF($A$2="Tous",
IF(AND($R$2=0,$S$2=0,DATE(YEAR(S982),MONTH(S982),DAY(S982))&gt;=$O$6,(DATE(YEAR(S982),MONTH(S982),DAY(S982))&lt;=$O$3),LEFT(R982,3)="PRA"),1,
IF(AND($R$2&lt;&gt;0,$S$2&lt;&gt;0,DATE(YEAR(S982),MONTH(S982),DAY(S982))&gt;=$R$2,(DATE(YEAR(S982),MONTH(S982),DAY(S982))&lt;=$S$2),LEFT(R982,3)="PRA"),1,0)),
IF(AND($R$2=0,$S$2=0,DATE(YEAR(S982),MONTH(S982),DAY(S982))&gt;=$O$6,(DATE(YEAR(S982),MONTH(S982),DAY(S982))&lt;=$O$3),INDEX(Potentials!$A$1:$O$1000,MATCH(R982,Potentials!$A$1:$A$1000,0),MATCH("Groupe",Potentials!$A$1:$O$1,0))=$A$2,LEFT(R982,3)="PRA"),1,
IF(AND($R$2&lt;&gt;0,$S$2&lt;&gt;0,DATE(YEAR(S982),MONTH(S982),DAY(S982))&gt;=$R$2,(DATE(YEAR(S982),MONTH(S982),DAY(S982))&lt;=$S$2),INDEX(Potentials!$A$1:$O$1000,MATCH(R982,Potentials!$A$1:$A$1000,0),MATCH("Groupe",Potentials!$A$1:$O$1,0))=$A$2,LEFT(R982,3)="PRA"),1,0))))</f>
      </c>
      <c r="U982" s="47" t="str">
        <f>IF(T982&lt;&gt;0,SUM($T$4:T982),0)</f>
      </c>
      <c r="V982" s="1"/>
      <c r="W982" s="17"/>
      <c r="Y982" t="str">
        <f>Projects!A980</f>
      </c>
      <c r="Z982" s="1" t="str">
        <f>Projects!I980</f>
      </c>
      <c r="AA982" s="47" t="str">
        <f>IF($A$2="Tous",
IF(AND($Y$2=0,$Z$2=0,DATE(YEAR(Z982),MONTH(Z982),DAY(Z982))&gt;=$O$6,(DATE(YEAR(Z982),MONTH(Z982),DAY(Z982))&lt;=$O$3)),1,
IF(AND($Y$2&lt;&gt;0,$Z$2&lt;&gt;0,DATE(YEAR(Z982),MONTH(Z982),DAY(Z982))&gt;=$Y$2,(DATE(YEAR(Z982),MONTH(Z982),DAY(Z982))&lt;=$Z$2)),1,0)),
IF(AND($Y$2=0,$Z$2=0,DATE(YEAR(Z982),MONTH(Z982),DAY(Z982))&gt;=$O$6,(DATE(YEAR(Z982),MONTH(Z982),DAY(Z982))&lt;=$O$3),INDEX(Projects!$A$1:$O$1000,MATCH(Y982,Projects!$A$1:$A$1000,0),MATCH("Groupe",Projects!$A$1:$O$1,0))=$A$2),1,
IF(AND($Y$2&lt;&gt;0,$Z$2&lt;&gt;0,DATE(YEAR(Z982),MONTH(Z982),DAY(Z982))&gt;=$Y$2,(DATE(YEAR(Z982),MONTH(Z982),DAY(Z982))&lt;=$Z$2),INDEX(Projects!$A$1:$O$1000,MATCH(Y982,Projects!$A$1:$A$1000,0),MATCH("Groupe",Projects!$A$1:$O$1,0))=$A$2),1,0)))</f>
      </c>
      <c r="AB982" s="47" t="str">
        <f>IF(AA982&lt;&gt;0,SUM($AA$4:AA982),0)</f>
      </c>
      <c r="AC982" s="1"/>
      <c r="AD982" s="17"/>
      <c r="AF982" t="str">
        <f>Projects!A980</f>
      </c>
      <c r="AG982" s="1" t="str">
        <f>Projects!D980</f>
      </c>
      <c r="AH982" s="47" t="str">
        <f>IF($A$2="Tous",
IF(AND($AF$2=0,$AG$2=0,DATE(YEAR(AG982),MONTH(AG982),DAY(AG982))&gt;=$O$6,(DATE(YEAR(AG982),MONTH(AG982),DAY(AG982))&lt;=$O$3)),1,
IF(AND($AF$2&lt;&gt;0,$AG$2&lt;&gt;0,DATE(YEAR(AG982),MONTH(AG982),DAY(AG982))&gt;=$AF$2,(DATE(YEAR(AG982),MONTH(AG982),DAY(AG982))&lt;=$AG$2)),1,0)),
IF(AND($AF$2=0,$AG$2=0,DATE(YEAR(AG982),MONTH(AG982),DAY(AG982))&gt;=$O$6,(DATE(YEAR(AG982),MONTH(AG982),DAY(AG982))&lt;=$O$3),INDEX(Projects!$A$1:$O$1000,MATCH(AF982,Projects!$A$1:$A$1000,0),MATCH("Groupe",Projects!$A$1:$O$1,0))=$A$2),1,
IF(AND($AF$2&lt;&gt;0,$AG$2&lt;&gt;0,DATE(YEAR(AG982),MONTH(AG982),DAY(AG982))&gt;=$AF$2,(DATE(YEAR(AG982),MONTH(AG982),DAY(AG982))&lt;=$AG$2),INDEX(Projects!$A$1:$O$1000,MATCH(AF982,Projects!$A$1:$A$1000,0),MATCH("Groupe",Projects!$A$1:$O$1,0))=$A$2),1,0)))</f>
      </c>
      <c r="AI982" s="47" t="str">
        <f>IF(AH982&lt;&gt;0,SUM($AH$4:AH982),0)</f>
      </c>
      <c r="AJ982" s="1"/>
      <c r="AK982" s="17"/>
      <c r="AM982" t="str">
        <f>Potentials!A980</f>
      </c>
      <c r="AN982" s="1" t="str">
        <f>Potentials!L980</f>
      </c>
      <c r="AO982" s="47" t="str">
        <f>IF(INDEX(Potentials!$A$1:$O$1000,MATCH(R982,Potentials!$A$1:$A$1000,0),MATCH("Origine setup",Potentials!$A$1:$O$1,0))&lt;&gt;"",0,
IF($A$2="Tous",
IF(AND($AM$2=0,$AN$2=0,DATE(YEAR(AN982),MONTH(AN982),DAY(AN982))&gt;=$O$6,(DATE(YEAR(AN982),MONTH(AN982),DAY(AN982))&lt;=$O$3),INDEX(Potentials!$A$1:$O$10000,MATCH(AM982,Potentials!$A$1:$A$1000,0),MATCH("Statut",Potentials!$A$1:$O$1,0))="9 -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IF(AND($AM$2&lt;&gt;0,$AN$2&lt;&gt;0,DATE(YEAR(AN982),MONTH(AN982),DAY(AN982))&gt;=$AM$2,(DATE(YEAR(AN982),MONTH(AN982),DAY(AN982))&lt;=$AN$2),INDEX(Potentials!$A$1:$O$10000,MATCH(AM982,Potentials!$A$1:$A$1000,0),MATCH("Statut",Potentials!$A$1:$O$1,0))="9 - Perdu"),1,0)),
IF(AND($AM$2=0,$AN$2=0,DATE(YEAR(AN982),MONTH(AN982),DAY(AN982))&gt;=$O$6,(DATE(YEAR(AN982),MONTH(AN982),DAY(AN982))&lt;=$O$3),INDEX(Potentials!$A$1:$O$1000,MATCH(AM982,Potentials!$A$1:$A$1000,0),MATCH("Groupe",Potentials!$A$1:$O$1,0))=$A$2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,MATCH(AM982,Potentials!$A$1:$A$1000,0),MATCH("Groupe",Potentials!$A$1:$O$1,0))=$A$2,INDEX(Potentials!$A$1:$O$10000,MATCH(AM982,Potentials!$A$1:$A$1000,0),MATCH("Statut",Potentials!$A$1:$O$1,0))="9 - Perdu"),1,0))))</f>
      </c>
      <c r="AP982" s="47" t="str">
        <f>IF(AO982&lt;&gt;0,SUM($AO$4:AO982),0)</f>
      </c>
      <c r="AQ982" s="1"/>
      <c r="AR982" s="17"/>
      <c r="AT982" t="str">
        <f>IF(COUNTIF($AT$4:AT981,Potentials!B980)&gt;0,"",Potentials!B980)</f>
      </c>
      <c r="AU982" s="2" t="str">
        <f t="array" ref="AU982" aca="1" ca="1">IF($A$2="Tous",SUMPRODUCT((Potentials!$F$2:$F$2000)*(Potentials!$B$2:$B$2000=AT982)*(Potentials!$E$2:$E$2000&lt;&gt;"8 - Gagne")*(Potentials!$E$2:$E$2000&lt;&gt;"9 - Perdu")*(Potentials!$E$2:$E$2000&lt;&gt;"10 - Gele"))
+SUMPRODUCT((Potentials!$F$2:$F$2000=0)*(Potentials!$B$2:$B$2000=AT982)*(Potentials!$D$2:$D$2000)*(Potentials!$E$2:$E$2000&lt;&gt;"8 - Gagne")*(Potentials!$E$2:$E$2000&lt;&gt;"9 - Perdu")*(Potentials!$E$2:$E$2000&lt;&gt;"10 - Gele")),
SUMPRODUCT((Potentials!$F$2:$F$2000)*(Potentials!$B$2:$B$2000=AT982)*(Potentials!$E$2:$E$2000&lt;&gt;"8 - Gagne")*(Potentials!$E$2:$E$2000&lt;&gt;"9 - Perdu")*(Potentials!$E$2:$E$2000&lt;&gt;"10 - Gele")*(Potentials!$O$2:$O$2000=$A$2))
+SUMPRODUCT((Potentials!$F$2:$F$2000=0)*(Potentials!$B$2:$B$2000=AT982)*(Potentials!$D$2:$D$2000)*(Potentials!$E$2:$E$2000&lt;&gt;"8 - Gagne")*(Potentials!$E$2:$E$2000&lt;&gt;"9 - Perdu")*(Potentials!$E$2:$E$2000&lt;&gt;"10 - Gele")*(Potentials!$O$2:$O$2000=$A$2)))</f>
      </c>
      <c r="BA982" t="str">
        <f>Potentials!A980</f>
      </c>
      <c r="BB982" s="2" t="str">
        <f t="array" ref="BB982" aca="1" ca="1">IF($A$2="Tous",SUMPRODUCT((Potentials!$F$2:$F$2000)*(Potentials!$A$2:$A$2000=BA982)*(Potentials!$E$2:$E$2000&lt;&gt;"8 - Gagne")*(Potentials!$E$2:$E$2000&lt;&gt;"9 - Perdu")*(Potentials!$E$2:$E$2000&lt;&gt;"10 - Gele"))
+SUMPRODUCT((Potentials!$F$2:$F$2000=0)*(Potentials!$A$2:$A$2000=BA982)*(Potentials!$D$2:$D$2000)*(Potentials!$E$2:$E$2000&lt;&gt;"8 - Gagne")*(Potentials!$E$2:$E$2000&lt;&gt;"9 - Perdu")*(Potentials!$E$2:$E$2000&lt;&gt;"10 - Gele")),
SUMPRODUCT((Potentials!$F$2:$F$2000)*(Potentials!$A$2:$A$2000=BA982)*(Potentials!$E$2:$E$2000&lt;&gt;"8 - Gagne")*(Potentials!$E$2:$E$2000&lt;&gt;"9 - Perdu")*(Potentials!$E$2:$E$2000&lt;&gt;"10 - Gele")*(Potentials!$O$2:$O$2000=$A$2))
+SUMPRODUCT((Potentials!$F$2:$F$2000=0)*(Potentials!$A$2:$A$2000=BA982)*(Potentials!$D$2:$D$2000)*(Potentials!$E$2:$E$2000&lt;&gt;"8 - Gagne")*(Potentials!$E$2:$E$2000&lt;&gt;"9 - Perdu")*(Potentials!$E$2:$E$2000&lt;&gt;"10 - Gele")*(Potentials!$O$2:$O$2000=$A$2)))</f>
      </c>
    </row>
    <row r="983" spans="1:113">
      <c r="R983" t="str">
        <f>Potentials!A981</f>
      </c>
      <c r="S983" s="1" t="str">
        <f>Potentials!M981</f>
      </c>
      <c r="T983" s="47" t="str">
        <f>IF(INDEX(Potentials!$A$1:$O$1000,MATCH(R983,Potentials!$A$1:$A$1000,0),MATCH("Origine setup",Potentials!$A$1:$O$1,0))&lt;&gt;"",0,
IF($A$2="Tous",
IF(AND($R$2=0,$S$2=0,DATE(YEAR(S983),MONTH(S983),DAY(S983))&gt;=$O$6,(DATE(YEAR(S983),MONTH(S983),DAY(S983))&lt;=$O$3),LEFT(R983,3)="PRA"),1,
IF(AND($R$2&lt;&gt;0,$S$2&lt;&gt;0,DATE(YEAR(S983),MONTH(S983),DAY(S983))&gt;=$R$2,(DATE(YEAR(S983),MONTH(S983),DAY(S983))&lt;=$S$2),LEFT(R983,3)="PRA"),1,0)),
IF(AND($R$2=0,$S$2=0,DATE(YEAR(S983),MONTH(S983),DAY(S983))&gt;=$O$6,(DATE(YEAR(S983),MONTH(S983),DAY(S983))&lt;=$O$3),INDEX(Potentials!$A$1:$O$1000,MATCH(R983,Potentials!$A$1:$A$1000,0),MATCH("Groupe",Potentials!$A$1:$O$1,0))=$A$2,LEFT(R983,3)="PRA"),1,
IF(AND($R$2&lt;&gt;0,$S$2&lt;&gt;0,DATE(YEAR(S983),MONTH(S983),DAY(S983))&gt;=$R$2,(DATE(YEAR(S983),MONTH(S983),DAY(S983))&lt;=$S$2),INDEX(Potentials!$A$1:$O$1000,MATCH(R983,Potentials!$A$1:$A$1000,0),MATCH("Groupe",Potentials!$A$1:$O$1,0))=$A$2,LEFT(R983,3)="PRA"),1,0))))</f>
      </c>
      <c r="U983" s="47" t="str">
        <f>IF(T983&lt;&gt;0,SUM($T$4:T983),0)</f>
      </c>
      <c r="V983" s="1"/>
      <c r="W983" s="17"/>
      <c r="Y983" t="str">
        <f>Projects!A981</f>
      </c>
      <c r="Z983" s="1" t="str">
        <f>Projects!I981</f>
      </c>
      <c r="AA983" s="47" t="str">
        <f>IF($A$2="Tous",
IF(AND($Y$2=0,$Z$2=0,DATE(YEAR(Z983),MONTH(Z983),DAY(Z983))&gt;=$O$6,(DATE(YEAR(Z983),MONTH(Z983),DAY(Z983))&lt;=$O$3)),1,
IF(AND($Y$2&lt;&gt;0,$Z$2&lt;&gt;0,DATE(YEAR(Z983),MONTH(Z983),DAY(Z983))&gt;=$Y$2,(DATE(YEAR(Z983),MONTH(Z983),DAY(Z983))&lt;=$Z$2)),1,0)),
IF(AND($Y$2=0,$Z$2=0,DATE(YEAR(Z983),MONTH(Z983),DAY(Z983))&gt;=$O$6,(DATE(YEAR(Z983),MONTH(Z983),DAY(Z983))&lt;=$O$3),INDEX(Projects!$A$1:$O$1000,MATCH(Y983,Projects!$A$1:$A$1000,0),MATCH("Groupe",Projects!$A$1:$O$1,0))=$A$2),1,
IF(AND($Y$2&lt;&gt;0,$Z$2&lt;&gt;0,DATE(YEAR(Z983),MONTH(Z983),DAY(Z983))&gt;=$Y$2,(DATE(YEAR(Z983),MONTH(Z983),DAY(Z983))&lt;=$Z$2),INDEX(Projects!$A$1:$O$1000,MATCH(Y983,Projects!$A$1:$A$1000,0),MATCH("Groupe",Projects!$A$1:$O$1,0))=$A$2),1,0)))</f>
      </c>
      <c r="AB983" s="47" t="str">
        <f>IF(AA983&lt;&gt;0,SUM($AA$4:AA983),0)</f>
      </c>
      <c r="AC983" s="1"/>
      <c r="AD983" s="17"/>
      <c r="AF983" t="str">
        <f>Projects!A981</f>
      </c>
      <c r="AG983" s="1" t="str">
        <f>Projects!D981</f>
      </c>
      <c r="AH983" s="47" t="str">
        <f>IF($A$2="Tous",
IF(AND($AF$2=0,$AG$2=0,DATE(YEAR(AG983),MONTH(AG983),DAY(AG983))&gt;=$O$6,(DATE(YEAR(AG983),MONTH(AG983),DAY(AG983))&lt;=$O$3)),1,
IF(AND($AF$2&lt;&gt;0,$AG$2&lt;&gt;0,DATE(YEAR(AG983),MONTH(AG983),DAY(AG983))&gt;=$AF$2,(DATE(YEAR(AG983),MONTH(AG983),DAY(AG983))&lt;=$AG$2)),1,0)),
IF(AND($AF$2=0,$AG$2=0,DATE(YEAR(AG983),MONTH(AG983),DAY(AG983))&gt;=$O$6,(DATE(YEAR(AG983),MONTH(AG983),DAY(AG983))&lt;=$O$3),INDEX(Projects!$A$1:$O$1000,MATCH(AF983,Projects!$A$1:$A$1000,0),MATCH("Groupe",Projects!$A$1:$O$1,0))=$A$2),1,
IF(AND($AF$2&lt;&gt;0,$AG$2&lt;&gt;0,DATE(YEAR(AG983),MONTH(AG983),DAY(AG983))&gt;=$AF$2,(DATE(YEAR(AG983),MONTH(AG983),DAY(AG983))&lt;=$AG$2),INDEX(Projects!$A$1:$O$1000,MATCH(AF983,Projects!$A$1:$A$1000,0),MATCH("Groupe",Projects!$A$1:$O$1,0))=$A$2),1,0)))</f>
      </c>
      <c r="AI983" s="47" t="str">
        <f>IF(AH983&lt;&gt;0,SUM($AH$4:AH983),0)</f>
      </c>
      <c r="AJ983" s="1"/>
      <c r="AK983" s="17"/>
      <c r="AM983" t="str">
        <f>Potentials!A981</f>
      </c>
      <c r="AN983" s="1" t="str">
        <f>Potentials!L981</f>
      </c>
      <c r="AO983" s="47" t="str">
        <f>IF(INDEX(Potentials!$A$1:$O$1000,MATCH(R983,Potentials!$A$1:$A$1000,0),MATCH("Origine setup",Potentials!$A$1:$O$1,0))&lt;&gt;"",0,
IF($A$2="Tous",
IF(AND($AM$2=0,$AN$2=0,DATE(YEAR(AN983),MONTH(AN983),DAY(AN983))&gt;=$O$6,(DATE(YEAR(AN983),MONTH(AN983),DAY(AN983))&lt;=$O$3),INDEX(Potentials!$A$1:$O$10000,MATCH(AM983,Potentials!$A$1:$A$1000,0),MATCH("Statut",Potentials!$A$1:$O$1,0))="9 -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IF(AND($AM$2&lt;&gt;0,$AN$2&lt;&gt;0,DATE(YEAR(AN983),MONTH(AN983),DAY(AN983))&gt;=$AM$2,(DATE(YEAR(AN983),MONTH(AN983),DAY(AN983))&lt;=$AN$2),INDEX(Potentials!$A$1:$O$10000,MATCH(AM983,Potentials!$A$1:$A$1000,0),MATCH("Statut",Potentials!$A$1:$O$1,0))="9 - Perdu"),1,0)),
IF(AND($AM$2=0,$AN$2=0,DATE(YEAR(AN983),MONTH(AN983),DAY(AN983))&gt;=$O$6,(DATE(YEAR(AN983),MONTH(AN983),DAY(AN983))&lt;=$O$3),INDEX(Potentials!$A$1:$O$1000,MATCH(AM983,Potentials!$A$1:$A$1000,0),MATCH("Groupe",Potentials!$A$1:$O$1,0))=$A$2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,MATCH(AM983,Potentials!$A$1:$A$1000,0),MATCH("Groupe",Potentials!$A$1:$O$1,0))=$A$2,INDEX(Potentials!$A$1:$O$10000,MATCH(AM983,Potentials!$A$1:$A$1000,0),MATCH("Statut",Potentials!$A$1:$O$1,0))="9 - Perdu"),1,0))))</f>
      </c>
      <c r="AP983" s="47" t="str">
        <f>IF(AO983&lt;&gt;0,SUM($AO$4:AO983),0)</f>
      </c>
      <c r="AQ983" s="1"/>
      <c r="AR983" s="17"/>
      <c r="AT983" t="str">
        <f>IF(COUNTIF($AT$4:AT982,Potentials!B981)&gt;0,"",Potentials!B981)</f>
      </c>
      <c r="AU983" s="2" t="str">
        <f t="array" ref="AU983" aca="1" ca="1">IF($A$2="Tous",SUMPRODUCT((Potentials!$F$2:$F$2000)*(Potentials!$B$2:$B$2000=AT983)*(Potentials!$E$2:$E$2000&lt;&gt;"8 - Gagne")*(Potentials!$E$2:$E$2000&lt;&gt;"9 - Perdu")*(Potentials!$E$2:$E$2000&lt;&gt;"10 - Gele"))
+SUMPRODUCT((Potentials!$F$2:$F$2000=0)*(Potentials!$B$2:$B$2000=AT983)*(Potentials!$D$2:$D$2000)*(Potentials!$E$2:$E$2000&lt;&gt;"8 - Gagne")*(Potentials!$E$2:$E$2000&lt;&gt;"9 - Perdu")*(Potentials!$E$2:$E$2000&lt;&gt;"10 - Gele")),
SUMPRODUCT((Potentials!$F$2:$F$2000)*(Potentials!$B$2:$B$2000=AT983)*(Potentials!$E$2:$E$2000&lt;&gt;"8 - Gagne")*(Potentials!$E$2:$E$2000&lt;&gt;"9 - Perdu")*(Potentials!$E$2:$E$2000&lt;&gt;"10 - Gele")*(Potentials!$O$2:$O$2000=$A$2))
+SUMPRODUCT((Potentials!$F$2:$F$2000=0)*(Potentials!$B$2:$B$2000=AT983)*(Potentials!$D$2:$D$2000)*(Potentials!$E$2:$E$2000&lt;&gt;"8 - Gagne")*(Potentials!$E$2:$E$2000&lt;&gt;"9 - Perdu")*(Potentials!$E$2:$E$2000&lt;&gt;"10 - Gele")*(Potentials!$O$2:$O$2000=$A$2)))</f>
      </c>
      <c r="BA983" t="str">
        <f>Potentials!A981</f>
      </c>
      <c r="BB983" s="2" t="str">
        <f t="array" ref="BB983" aca="1" ca="1">IF($A$2="Tous",SUMPRODUCT((Potentials!$F$2:$F$2000)*(Potentials!$A$2:$A$2000=BA983)*(Potentials!$E$2:$E$2000&lt;&gt;"8 - Gagne")*(Potentials!$E$2:$E$2000&lt;&gt;"9 - Perdu")*(Potentials!$E$2:$E$2000&lt;&gt;"10 - Gele"))
+SUMPRODUCT((Potentials!$F$2:$F$2000=0)*(Potentials!$A$2:$A$2000=BA983)*(Potentials!$D$2:$D$2000)*(Potentials!$E$2:$E$2000&lt;&gt;"8 - Gagne")*(Potentials!$E$2:$E$2000&lt;&gt;"9 - Perdu")*(Potentials!$E$2:$E$2000&lt;&gt;"10 - Gele")),
SUMPRODUCT((Potentials!$F$2:$F$2000)*(Potentials!$A$2:$A$2000=BA983)*(Potentials!$E$2:$E$2000&lt;&gt;"8 - Gagne")*(Potentials!$E$2:$E$2000&lt;&gt;"9 - Perdu")*(Potentials!$E$2:$E$2000&lt;&gt;"10 - Gele")*(Potentials!$O$2:$O$2000=$A$2))
+SUMPRODUCT((Potentials!$F$2:$F$2000=0)*(Potentials!$A$2:$A$2000=BA983)*(Potentials!$D$2:$D$2000)*(Potentials!$E$2:$E$2000&lt;&gt;"8 - Gagne")*(Potentials!$E$2:$E$2000&lt;&gt;"9 - Perdu")*(Potentials!$E$2:$E$2000&lt;&gt;"10 - Gele")*(Potentials!$O$2:$O$2000=$A$2)))</f>
      </c>
    </row>
    <row r="984" spans="1:113">
      <c r="R984" t="str">
        <f>Potentials!A982</f>
      </c>
      <c r="S984" s="1" t="str">
        <f>Potentials!M982</f>
      </c>
      <c r="T984" s="47" t="str">
        <f>IF(INDEX(Potentials!$A$1:$O$1000,MATCH(R984,Potentials!$A$1:$A$1000,0),MATCH("Origine setup",Potentials!$A$1:$O$1,0))&lt;&gt;"",0,
IF($A$2="Tous",
IF(AND($R$2=0,$S$2=0,DATE(YEAR(S984),MONTH(S984),DAY(S984))&gt;=$O$6,(DATE(YEAR(S984),MONTH(S984),DAY(S984))&lt;=$O$3),LEFT(R984,3)="PRA"),1,
IF(AND($R$2&lt;&gt;0,$S$2&lt;&gt;0,DATE(YEAR(S984),MONTH(S984),DAY(S984))&gt;=$R$2,(DATE(YEAR(S984),MONTH(S984),DAY(S984))&lt;=$S$2),LEFT(R984,3)="PRA"),1,0)),
IF(AND($R$2=0,$S$2=0,DATE(YEAR(S984),MONTH(S984),DAY(S984))&gt;=$O$6,(DATE(YEAR(S984),MONTH(S984),DAY(S984))&lt;=$O$3),INDEX(Potentials!$A$1:$O$1000,MATCH(R984,Potentials!$A$1:$A$1000,0),MATCH("Groupe",Potentials!$A$1:$O$1,0))=$A$2,LEFT(R984,3)="PRA"),1,
IF(AND($R$2&lt;&gt;0,$S$2&lt;&gt;0,DATE(YEAR(S984),MONTH(S984),DAY(S984))&gt;=$R$2,(DATE(YEAR(S984),MONTH(S984),DAY(S984))&lt;=$S$2),INDEX(Potentials!$A$1:$O$1000,MATCH(R984,Potentials!$A$1:$A$1000,0),MATCH("Groupe",Potentials!$A$1:$O$1,0))=$A$2,LEFT(R984,3)="PRA"),1,0))))</f>
      </c>
      <c r="U984" s="47" t="str">
        <f>IF(T984&lt;&gt;0,SUM($T$4:T984),0)</f>
      </c>
      <c r="V984" s="1"/>
      <c r="W984" s="17"/>
      <c r="Y984" t="str">
        <f>Projects!A982</f>
      </c>
      <c r="Z984" s="1" t="str">
        <f>Projects!I982</f>
      </c>
      <c r="AA984" s="47" t="str">
        <f>IF($A$2="Tous",
IF(AND($Y$2=0,$Z$2=0,DATE(YEAR(Z984),MONTH(Z984),DAY(Z984))&gt;=$O$6,(DATE(YEAR(Z984),MONTH(Z984),DAY(Z984))&lt;=$O$3)),1,
IF(AND($Y$2&lt;&gt;0,$Z$2&lt;&gt;0,DATE(YEAR(Z984),MONTH(Z984),DAY(Z984))&gt;=$Y$2,(DATE(YEAR(Z984),MONTH(Z984),DAY(Z984))&lt;=$Z$2)),1,0)),
IF(AND($Y$2=0,$Z$2=0,DATE(YEAR(Z984),MONTH(Z984),DAY(Z984))&gt;=$O$6,(DATE(YEAR(Z984),MONTH(Z984),DAY(Z984))&lt;=$O$3),INDEX(Projects!$A$1:$O$1000,MATCH(Y984,Projects!$A$1:$A$1000,0),MATCH("Groupe",Projects!$A$1:$O$1,0))=$A$2),1,
IF(AND($Y$2&lt;&gt;0,$Z$2&lt;&gt;0,DATE(YEAR(Z984),MONTH(Z984),DAY(Z984))&gt;=$Y$2,(DATE(YEAR(Z984),MONTH(Z984),DAY(Z984))&lt;=$Z$2),INDEX(Projects!$A$1:$O$1000,MATCH(Y984,Projects!$A$1:$A$1000,0),MATCH("Groupe",Projects!$A$1:$O$1,0))=$A$2),1,0)))</f>
      </c>
      <c r="AB984" s="47" t="str">
        <f>IF(AA984&lt;&gt;0,SUM($AA$4:AA984),0)</f>
      </c>
      <c r="AC984" s="1"/>
      <c r="AD984" s="17"/>
      <c r="AF984" t="str">
        <f>Projects!A982</f>
      </c>
      <c r="AG984" s="1" t="str">
        <f>Projects!D982</f>
      </c>
      <c r="AH984" s="47" t="str">
        <f>IF($A$2="Tous",
IF(AND($AF$2=0,$AG$2=0,DATE(YEAR(AG984),MONTH(AG984),DAY(AG984))&gt;=$O$6,(DATE(YEAR(AG984),MONTH(AG984),DAY(AG984))&lt;=$O$3)),1,
IF(AND($AF$2&lt;&gt;0,$AG$2&lt;&gt;0,DATE(YEAR(AG984),MONTH(AG984),DAY(AG984))&gt;=$AF$2,(DATE(YEAR(AG984),MONTH(AG984),DAY(AG984))&lt;=$AG$2)),1,0)),
IF(AND($AF$2=0,$AG$2=0,DATE(YEAR(AG984),MONTH(AG984),DAY(AG984))&gt;=$O$6,(DATE(YEAR(AG984),MONTH(AG984),DAY(AG984))&lt;=$O$3),INDEX(Projects!$A$1:$O$1000,MATCH(AF984,Projects!$A$1:$A$1000,0),MATCH("Groupe",Projects!$A$1:$O$1,0))=$A$2),1,
IF(AND($AF$2&lt;&gt;0,$AG$2&lt;&gt;0,DATE(YEAR(AG984),MONTH(AG984),DAY(AG984))&gt;=$AF$2,(DATE(YEAR(AG984),MONTH(AG984),DAY(AG984))&lt;=$AG$2),INDEX(Projects!$A$1:$O$1000,MATCH(AF984,Projects!$A$1:$A$1000,0),MATCH("Groupe",Projects!$A$1:$O$1,0))=$A$2),1,0)))</f>
      </c>
      <c r="AI984" s="47" t="str">
        <f>IF(AH984&lt;&gt;0,SUM($AH$4:AH984),0)</f>
      </c>
      <c r="AJ984" s="1"/>
      <c r="AK984" s="17"/>
      <c r="AM984" t="str">
        <f>Potentials!A982</f>
      </c>
      <c r="AN984" s="1" t="str">
        <f>Potentials!L982</f>
      </c>
      <c r="AO984" s="47" t="str">
        <f>IF(INDEX(Potentials!$A$1:$O$1000,MATCH(R984,Potentials!$A$1:$A$1000,0),MATCH("Origine setup",Potentials!$A$1:$O$1,0))&lt;&gt;"",0,
IF($A$2="Tous",
IF(AND($AM$2=0,$AN$2=0,DATE(YEAR(AN984),MONTH(AN984),DAY(AN984))&gt;=$O$6,(DATE(YEAR(AN984),MONTH(AN984),DAY(AN984))&lt;=$O$3),INDEX(Potentials!$A$1:$O$10000,MATCH(AM984,Potentials!$A$1:$A$1000,0),MATCH("Statut",Potentials!$A$1:$O$1,0))="9 -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IF(AND($AM$2&lt;&gt;0,$AN$2&lt;&gt;0,DATE(YEAR(AN984),MONTH(AN984),DAY(AN984))&gt;=$AM$2,(DATE(YEAR(AN984),MONTH(AN984),DAY(AN984))&lt;=$AN$2),INDEX(Potentials!$A$1:$O$10000,MATCH(AM984,Potentials!$A$1:$A$1000,0),MATCH("Statut",Potentials!$A$1:$O$1,0))="9 - Perdu"),1,0)),
IF(AND($AM$2=0,$AN$2=0,DATE(YEAR(AN984),MONTH(AN984),DAY(AN984))&gt;=$O$6,(DATE(YEAR(AN984),MONTH(AN984),DAY(AN984))&lt;=$O$3),INDEX(Potentials!$A$1:$O$1000,MATCH(AM984,Potentials!$A$1:$A$1000,0),MATCH("Groupe",Potentials!$A$1:$O$1,0))=$A$2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,MATCH(AM984,Potentials!$A$1:$A$1000,0),MATCH("Groupe",Potentials!$A$1:$O$1,0))=$A$2,INDEX(Potentials!$A$1:$O$10000,MATCH(AM984,Potentials!$A$1:$A$1000,0),MATCH("Statut",Potentials!$A$1:$O$1,0))="9 - Perdu"),1,0))))</f>
      </c>
      <c r="AP984" s="47" t="str">
        <f>IF(AO984&lt;&gt;0,SUM($AO$4:AO984),0)</f>
      </c>
      <c r="AQ984" s="1"/>
      <c r="AR984" s="17"/>
      <c r="AT984" t="str">
        <f>IF(COUNTIF($AT$4:AT983,Potentials!B982)&gt;0,"",Potentials!B982)</f>
      </c>
      <c r="AU984" s="2" t="str">
        <f t="array" ref="AU984" aca="1" ca="1">IF($A$2="Tous",SUMPRODUCT((Potentials!$F$2:$F$2000)*(Potentials!$B$2:$B$2000=AT984)*(Potentials!$E$2:$E$2000&lt;&gt;"8 - Gagne")*(Potentials!$E$2:$E$2000&lt;&gt;"9 - Perdu")*(Potentials!$E$2:$E$2000&lt;&gt;"10 - Gele"))
+SUMPRODUCT((Potentials!$F$2:$F$2000=0)*(Potentials!$B$2:$B$2000=AT984)*(Potentials!$D$2:$D$2000)*(Potentials!$E$2:$E$2000&lt;&gt;"8 - Gagne")*(Potentials!$E$2:$E$2000&lt;&gt;"9 - Perdu")*(Potentials!$E$2:$E$2000&lt;&gt;"10 - Gele")),
SUMPRODUCT((Potentials!$F$2:$F$2000)*(Potentials!$B$2:$B$2000=AT984)*(Potentials!$E$2:$E$2000&lt;&gt;"8 - Gagne")*(Potentials!$E$2:$E$2000&lt;&gt;"9 - Perdu")*(Potentials!$E$2:$E$2000&lt;&gt;"10 - Gele")*(Potentials!$O$2:$O$2000=$A$2))
+SUMPRODUCT((Potentials!$F$2:$F$2000=0)*(Potentials!$B$2:$B$2000=AT984)*(Potentials!$D$2:$D$2000)*(Potentials!$E$2:$E$2000&lt;&gt;"8 - Gagne")*(Potentials!$E$2:$E$2000&lt;&gt;"9 - Perdu")*(Potentials!$E$2:$E$2000&lt;&gt;"10 - Gele")*(Potentials!$O$2:$O$2000=$A$2)))</f>
      </c>
      <c r="BA984" t="str">
        <f>Potentials!A982</f>
      </c>
      <c r="BB984" s="2" t="str">
        <f t="array" ref="BB984" aca="1" ca="1">IF($A$2="Tous",SUMPRODUCT((Potentials!$F$2:$F$2000)*(Potentials!$A$2:$A$2000=BA984)*(Potentials!$E$2:$E$2000&lt;&gt;"8 - Gagne")*(Potentials!$E$2:$E$2000&lt;&gt;"9 - Perdu")*(Potentials!$E$2:$E$2000&lt;&gt;"10 - Gele"))
+SUMPRODUCT((Potentials!$F$2:$F$2000=0)*(Potentials!$A$2:$A$2000=BA984)*(Potentials!$D$2:$D$2000)*(Potentials!$E$2:$E$2000&lt;&gt;"8 - Gagne")*(Potentials!$E$2:$E$2000&lt;&gt;"9 - Perdu")*(Potentials!$E$2:$E$2000&lt;&gt;"10 - Gele")),
SUMPRODUCT((Potentials!$F$2:$F$2000)*(Potentials!$A$2:$A$2000=BA984)*(Potentials!$E$2:$E$2000&lt;&gt;"8 - Gagne")*(Potentials!$E$2:$E$2000&lt;&gt;"9 - Perdu")*(Potentials!$E$2:$E$2000&lt;&gt;"10 - Gele")*(Potentials!$O$2:$O$2000=$A$2))
+SUMPRODUCT((Potentials!$F$2:$F$2000=0)*(Potentials!$A$2:$A$2000=BA984)*(Potentials!$D$2:$D$2000)*(Potentials!$E$2:$E$2000&lt;&gt;"8 - Gagne")*(Potentials!$E$2:$E$2000&lt;&gt;"9 - Perdu")*(Potentials!$E$2:$E$2000&lt;&gt;"10 - Gele")*(Potentials!$O$2:$O$2000=$A$2)))</f>
      </c>
    </row>
    <row r="985" spans="1:113">
      <c r="R985" t="str">
        <f>Potentials!A983</f>
      </c>
      <c r="S985" s="1" t="str">
        <f>Potentials!M983</f>
      </c>
      <c r="T985" s="47" t="str">
        <f>IF(INDEX(Potentials!$A$1:$O$1000,MATCH(R985,Potentials!$A$1:$A$1000,0),MATCH("Origine setup",Potentials!$A$1:$O$1,0))&lt;&gt;"",0,
IF($A$2="Tous",
IF(AND($R$2=0,$S$2=0,DATE(YEAR(S985),MONTH(S985),DAY(S985))&gt;=$O$6,(DATE(YEAR(S985),MONTH(S985),DAY(S985))&lt;=$O$3),LEFT(R985,3)="PRA"),1,
IF(AND($R$2&lt;&gt;0,$S$2&lt;&gt;0,DATE(YEAR(S985),MONTH(S985),DAY(S985))&gt;=$R$2,(DATE(YEAR(S985),MONTH(S985),DAY(S985))&lt;=$S$2),LEFT(R985,3)="PRA"),1,0)),
IF(AND($R$2=0,$S$2=0,DATE(YEAR(S985),MONTH(S985),DAY(S985))&gt;=$O$6,(DATE(YEAR(S985),MONTH(S985),DAY(S985))&lt;=$O$3),INDEX(Potentials!$A$1:$O$1000,MATCH(R985,Potentials!$A$1:$A$1000,0),MATCH("Groupe",Potentials!$A$1:$O$1,0))=$A$2,LEFT(R985,3)="PRA"),1,
IF(AND($R$2&lt;&gt;0,$S$2&lt;&gt;0,DATE(YEAR(S985),MONTH(S985),DAY(S985))&gt;=$R$2,(DATE(YEAR(S985),MONTH(S985),DAY(S985))&lt;=$S$2),INDEX(Potentials!$A$1:$O$1000,MATCH(R985,Potentials!$A$1:$A$1000,0),MATCH("Groupe",Potentials!$A$1:$O$1,0))=$A$2,LEFT(R985,3)="PRA"),1,0))))</f>
      </c>
      <c r="U985" s="47" t="str">
        <f>IF(T985&lt;&gt;0,SUM($T$4:T985),0)</f>
      </c>
      <c r="V985" s="1"/>
      <c r="W985" s="17"/>
      <c r="Y985" t="str">
        <f>Projects!A983</f>
      </c>
      <c r="Z985" s="1" t="str">
        <f>Projects!I983</f>
      </c>
      <c r="AA985" s="47" t="str">
        <f>IF($A$2="Tous",
IF(AND($Y$2=0,$Z$2=0,DATE(YEAR(Z985),MONTH(Z985),DAY(Z985))&gt;=$O$6,(DATE(YEAR(Z985),MONTH(Z985),DAY(Z985))&lt;=$O$3)),1,
IF(AND($Y$2&lt;&gt;0,$Z$2&lt;&gt;0,DATE(YEAR(Z985),MONTH(Z985),DAY(Z985))&gt;=$Y$2,(DATE(YEAR(Z985),MONTH(Z985),DAY(Z985))&lt;=$Z$2)),1,0)),
IF(AND($Y$2=0,$Z$2=0,DATE(YEAR(Z985),MONTH(Z985),DAY(Z985))&gt;=$O$6,(DATE(YEAR(Z985),MONTH(Z985),DAY(Z985))&lt;=$O$3),INDEX(Projects!$A$1:$O$1000,MATCH(Y985,Projects!$A$1:$A$1000,0),MATCH("Groupe",Projects!$A$1:$O$1,0))=$A$2),1,
IF(AND($Y$2&lt;&gt;0,$Z$2&lt;&gt;0,DATE(YEAR(Z985),MONTH(Z985),DAY(Z985))&gt;=$Y$2,(DATE(YEAR(Z985),MONTH(Z985),DAY(Z985))&lt;=$Z$2),INDEX(Projects!$A$1:$O$1000,MATCH(Y985,Projects!$A$1:$A$1000,0),MATCH("Groupe",Projects!$A$1:$O$1,0))=$A$2),1,0)))</f>
      </c>
      <c r="AB985" s="47" t="str">
        <f>IF(AA985&lt;&gt;0,SUM($AA$4:AA985),0)</f>
      </c>
      <c r="AC985" s="1"/>
      <c r="AD985" s="17"/>
      <c r="AF985" t="str">
        <f>Projects!A983</f>
      </c>
      <c r="AG985" s="1" t="str">
        <f>Projects!D983</f>
      </c>
      <c r="AH985" s="47" t="str">
        <f>IF($A$2="Tous",
IF(AND($AF$2=0,$AG$2=0,DATE(YEAR(AG985),MONTH(AG985),DAY(AG985))&gt;=$O$6,(DATE(YEAR(AG985),MONTH(AG985),DAY(AG985))&lt;=$O$3)),1,
IF(AND($AF$2&lt;&gt;0,$AG$2&lt;&gt;0,DATE(YEAR(AG985),MONTH(AG985),DAY(AG985))&gt;=$AF$2,(DATE(YEAR(AG985),MONTH(AG985),DAY(AG985))&lt;=$AG$2)),1,0)),
IF(AND($AF$2=0,$AG$2=0,DATE(YEAR(AG985),MONTH(AG985),DAY(AG985))&gt;=$O$6,(DATE(YEAR(AG985),MONTH(AG985),DAY(AG985))&lt;=$O$3),INDEX(Projects!$A$1:$O$1000,MATCH(AF985,Projects!$A$1:$A$1000,0),MATCH("Groupe",Projects!$A$1:$O$1,0))=$A$2),1,
IF(AND($AF$2&lt;&gt;0,$AG$2&lt;&gt;0,DATE(YEAR(AG985),MONTH(AG985),DAY(AG985))&gt;=$AF$2,(DATE(YEAR(AG985),MONTH(AG985),DAY(AG985))&lt;=$AG$2),INDEX(Projects!$A$1:$O$1000,MATCH(AF985,Projects!$A$1:$A$1000,0),MATCH("Groupe",Projects!$A$1:$O$1,0))=$A$2),1,0)))</f>
      </c>
      <c r="AI985" s="47" t="str">
        <f>IF(AH985&lt;&gt;0,SUM($AH$4:AH985),0)</f>
      </c>
      <c r="AJ985" s="1"/>
      <c r="AK985" s="17"/>
      <c r="AM985" t="str">
        <f>Potentials!A983</f>
      </c>
      <c r="AN985" s="1" t="str">
        <f>Potentials!L983</f>
      </c>
      <c r="AO985" s="47" t="str">
        <f>IF(INDEX(Potentials!$A$1:$O$1000,MATCH(R985,Potentials!$A$1:$A$1000,0),MATCH("Origine setup",Potentials!$A$1:$O$1,0))&lt;&gt;"",0,
IF($A$2="Tous",
IF(AND($AM$2=0,$AN$2=0,DATE(YEAR(AN985),MONTH(AN985),DAY(AN985))&gt;=$O$6,(DATE(YEAR(AN985),MONTH(AN985),DAY(AN985))&lt;=$O$3),INDEX(Potentials!$A$1:$O$10000,MATCH(AM985,Potentials!$A$1:$A$1000,0),MATCH("Statut",Potentials!$A$1:$O$1,0))="9 -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IF(AND($AM$2&lt;&gt;0,$AN$2&lt;&gt;0,DATE(YEAR(AN985),MONTH(AN985),DAY(AN985))&gt;=$AM$2,(DATE(YEAR(AN985),MONTH(AN985),DAY(AN985))&lt;=$AN$2),INDEX(Potentials!$A$1:$O$10000,MATCH(AM985,Potentials!$A$1:$A$1000,0),MATCH("Statut",Potentials!$A$1:$O$1,0))="9 - Perdu"),1,0)),
IF(AND($AM$2=0,$AN$2=0,DATE(YEAR(AN985),MONTH(AN985),DAY(AN985))&gt;=$O$6,(DATE(YEAR(AN985),MONTH(AN985),DAY(AN985))&lt;=$O$3),INDEX(Potentials!$A$1:$O$1000,MATCH(AM985,Potentials!$A$1:$A$1000,0),MATCH("Groupe",Potentials!$A$1:$O$1,0))=$A$2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,MATCH(AM985,Potentials!$A$1:$A$1000,0),MATCH("Groupe",Potentials!$A$1:$O$1,0))=$A$2,INDEX(Potentials!$A$1:$O$10000,MATCH(AM985,Potentials!$A$1:$A$1000,0),MATCH("Statut",Potentials!$A$1:$O$1,0))="9 - Perdu"),1,0))))</f>
      </c>
      <c r="AP985" s="47" t="str">
        <f>IF(AO985&lt;&gt;0,SUM($AO$4:AO985),0)</f>
      </c>
      <c r="AQ985" s="1"/>
      <c r="AR985" s="17"/>
      <c r="AT985" t="str">
        <f>IF(COUNTIF($AT$4:AT984,Potentials!B983)&gt;0,"",Potentials!B983)</f>
      </c>
      <c r="AU985" s="2" t="str">
        <f t="array" ref="AU985" aca="1" ca="1">IF($A$2="Tous",SUMPRODUCT((Potentials!$F$2:$F$2000)*(Potentials!$B$2:$B$2000=AT985)*(Potentials!$E$2:$E$2000&lt;&gt;"8 - Gagne")*(Potentials!$E$2:$E$2000&lt;&gt;"9 - Perdu")*(Potentials!$E$2:$E$2000&lt;&gt;"10 - Gele"))
+SUMPRODUCT((Potentials!$F$2:$F$2000=0)*(Potentials!$B$2:$B$2000=AT985)*(Potentials!$D$2:$D$2000)*(Potentials!$E$2:$E$2000&lt;&gt;"8 - Gagne")*(Potentials!$E$2:$E$2000&lt;&gt;"9 - Perdu")*(Potentials!$E$2:$E$2000&lt;&gt;"10 - Gele")),
SUMPRODUCT((Potentials!$F$2:$F$2000)*(Potentials!$B$2:$B$2000=AT985)*(Potentials!$E$2:$E$2000&lt;&gt;"8 - Gagne")*(Potentials!$E$2:$E$2000&lt;&gt;"9 - Perdu")*(Potentials!$E$2:$E$2000&lt;&gt;"10 - Gele")*(Potentials!$O$2:$O$2000=$A$2))
+SUMPRODUCT((Potentials!$F$2:$F$2000=0)*(Potentials!$B$2:$B$2000=AT985)*(Potentials!$D$2:$D$2000)*(Potentials!$E$2:$E$2000&lt;&gt;"8 - Gagne")*(Potentials!$E$2:$E$2000&lt;&gt;"9 - Perdu")*(Potentials!$E$2:$E$2000&lt;&gt;"10 - Gele")*(Potentials!$O$2:$O$2000=$A$2)))</f>
      </c>
      <c r="BA985" t="str">
        <f>Potentials!A983</f>
      </c>
      <c r="BB985" s="2" t="str">
        <f t="array" ref="BB985" aca="1" ca="1">IF($A$2="Tous",SUMPRODUCT((Potentials!$F$2:$F$2000)*(Potentials!$A$2:$A$2000=BA985)*(Potentials!$E$2:$E$2000&lt;&gt;"8 - Gagne")*(Potentials!$E$2:$E$2000&lt;&gt;"9 - Perdu")*(Potentials!$E$2:$E$2000&lt;&gt;"10 - Gele"))
+SUMPRODUCT((Potentials!$F$2:$F$2000=0)*(Potentials!$A$2:$A$2000=BA985)*(Potentials!$D$2:$D$2000)*(Potentials!$E$2:$E$2000&lt;&gt;"8 - Gagne")*(Potentials!$E$2:$E$2000&lt;&gt;"9 - Perdu")*(Potentials!$E$2:$E$2000&lt;&gt;"10 - Gele")),
SUMPRODUCT((Potentials!$F$2:$F$2000)*(Potentials!$A$2:$A$2000=BA985)*(Potentials!$E$2:$E$2000&lt;&gt;"8 - Gagne")*(Potentials!$E$2:$E$2000&lt;&gt;"9 - Perdu")*(Potentials!$E$2:$E$2000&lt;&gt;"10 - Gele")*(Potentials!$O$2:$O$2000=$A$2))
+SUMPRODUCT((Potentials!$F$2:$F$2000=0)*(Potentials!$A$2:$A$2000=BA985)*(Potentials!$D$2:$D$2000)*(Potentials!$E$2:$E$2000&lt;&gt;"8 - Gagne")*(Potentials!$E$2:$E$2000&lt;&gt;"9 - Perdu")*(Potentials!$E$2:$E$2000&lt;&gt;"10 - Gele")*(Potentials!$O$2:$O$2000=$A$2)))</f>
      </c>
    </row>
    <row r="986" spans="1:113">
      <c r="R986" t="str">
        <f>Potentials!A984</f>
      </c>
      <c r="S986" s="1" t="str">
        <f>Potentials!M984</f>
      </c>
      <c r="T986" s="47" t="str">
        <f>IF(INDEX(Potentials!$A$1:$O$1000,MATCH(R986,Potentials!$A$1:$A$1000,0),MATCH("Origine setup",Potentials!$A$1:$O$1,0))&lt;&gt;"",0,
IF($A$2="Tous",
IF(AND($R$2=0,$S$2=0,DATE(YEAR(S986),MONTH(S986),DAY(S986))&gt;=$O$6,(DATE(YEAR(S986),MONTH(S986),DAY(S986))&lt;=$O$3),LEFT(R986,3)="PRA"),1,
IF(AND($R$2&lt;&gt;0,$S$2&lt;&gt;0,DATE(YEAR(S986),MONTH(S986),DAY(S986))&gt;=$R$2,(DATE(YEAR(S986),MONTH(S986),DAY(S986))&lt;=$S$2),LEFT(R986,3)="PRA"),1,0)),
IF(AND($R$2=0,$S$2=0,DATE(YEAR(S986),MONTH(S986),DAY(S986))&gt;=$O$6,(DATE(YEAR(S986),MONTH(S986),DAY(S986))&lt;=$O$3),INDEX(Potentials!$A$1:$O$1000,MATCH(R986,Potentials!$A$1:$A$1000,0),MATCH("Groupe",Potentials!$A$1:$O$1,0))=$A$2,LEFT(R986,3)="PRA"),1,
IF(AND($R$2&lt;&gt;0,$S$2&lt;&gt;0,DATE(YEAR(S986),MONTH(S986),DAY(S986))&gt;=$R$2,(DATE(YEAR(S986),MONTH(S986),DAY(S986))&lt;=$S$2),INDEX(Potentials!$A$1:$O$1000,MATCH(R986,Potentials!$A$1:$A$1000,0),MATCH("Groupe",Potentials!$A$1:$O$1,0))=$A$2,LEFT(R986,3)="PRA"),1,0))))</f>
      </c>
      <c r="U986" s="47" t="str">
        <f>IF(T986&lt;&gt;0,SUM($T$4:T986),0)</f>
      </c>
      <c r="V986" s="1"/>
      <c r="W986" s="17"/>
      <c r="Y986" t="str">
        <f>Projects!A984</f>
      </c>
      <c r="Z986" s="1" t="str">
        <f>Projects!I984</f>
      </c>
      <c r="AA986" s="47" t="str">
        <f>IF($A$2="Tous",
IF(AND($Y$2=0,$Z$2=0,DATE(YEAR(Z986),MONTH(Z986),DAY(Z986))&gt;=$O$6,(DATE(YEAR(Z986),MONTH(Z986),DAY(Z986))&lt;=$O$3)),1,
IF(AND($Y$2&lt;&gt;0,$Z$2&lt;&gt;0,DATE(YEAR(Z986),MONTH(Z986),DAY(Z986))&gt;=$Y$2,(DATE(YEAR(Z986),MONTH(Z986),DAY(Z986))&lt;=$Z$2)),1,0)),
IF(AND($Y$2=0,$Z$2=0,DATE(YEAR(Z986),MONTH(Z986),DAY(Z986))&gt;=$O$6,(DATE(YEAR(Z986),MONTH(Z986),DAY(Z986))&lt;=$O$3),INDEX(Projects!$A$1:$O$1000,MATCH(Y986,Projects!$A$1:$A$1000,0),MATCH("Groupe",Projects!$A$1:$O$1,0))=$A$2),1,
IF(AND($Y$2&lt;&gt;0,$Z$2&lt;&gt;0,DATE(YEAR(Z986),MONTH(Z986),DAY(Z986))&gt;=$Y$2,(DATE(YEAR(Z986),MONTH(Z986),DAY(Z986))&lt;=$Z$2),INDEX(Projects!$A$1:$O$1000,MATCH(Y986,Projects!$A$1:$A$1000,0),MATCH("Groupe",Projects!$A$1:$O$1,0))=$A$2),1,0)))</f>
      </c>
      <c r="AB986" s="47" t="str">
        <f>IF(AA986&lt;&gt;0,SUM($AA$4:AA986),0)</f>
      </c>
      <c r="AC986" s="1"/>
      <c r="AD986" s="17"/>
      <c r="AF986" t="str">
        <f>Projects!A984</f>
      </c>
      <c r="AG986" s="1" t="str">
        <f>Projects!D984</f>
      </c>
      <c r="AH986" s="47" t="str">
        <f>IF($A$2="Tous",
IF(AND($AF$2=0,$AG$2=0,DATE(YEAR(AG986),MONTH(AG986),DAY(AG986))&gt;=$O$6,(DATE(YEAR(AG986),MONTH(AG986),DAY(AG986))&lt;=$O$3)),1,
IF(AND($AF$2&lt;&gt;0,$AG$2&lt;&gt;0,DATE(YEAR(AG986),MONTH(AG986),DAY(AG986))&gt;=$AF$2,(DATE(YEAR(AG986),MONTH(AG986),DAY(AG986))&lt;=$AG$2)),1,0)),
IF(AND($AF$2=0,$AG$2=0,DATE(YEAR(AG986),MONTH(AG986),DAY(AG986))&gt;=$O$6,(DATE(YEAR(AG986),MONTH(AG986),DAY(AG986))&lt;=$O$3),INDEX(Projects!$A$1:$O$1000,MATCH(AF986,Projects!$A$1:$A$1000,0),MATCH("Groupe",Projects!$A$1:$O$1,0))=$A$2),1,
IF(AND($AF$2&lt;&gt;0,$AG$2&lt;&gt;0,DATE(YEAR(AG986),MONTH(AG986),DAY(AG986))&gt;=$AF$2,(DATE(YEAR(AG986),MONTH(AG986),DAY(AG986))&lt;=$AG$2),INDEX(Projects!$A$1:$O$1000,MATCH(AF986,Projects!$A$1:$A$1000,0),MATCH("Groupe",Projects!$A$1:$O$1,0))=$A$2),1,0)))</f>
      </c>
      <c r="AI986" s="47" t="str">
        <f>IF(AH986&lt;&gt;0,SUM($AH$4:AH986),0)</f>
      </c>
      <c r="AJ986" s="1"/>
      <c r="AK986" s="17"/>
      <c r="AM986" t="str">
        <f>Potentials!A984</f>
      </c>
      <c r="AN986" s="1" t="str">
        <f>Potentials!L984</f>
      </c>
      <c r="AO986" s="47" t="str">
        <f>IF(INDEX(Potentials!$A$1:$O$1000,MATCH(R986,Potentials!$A$1:$A$1000,0),MATCH("Origine setup",Potentials!$A$1:$O$1,0))&lt;&gt;"",0,
IF($A$2="Tous",
IF(AND($AM$2=0,$AN$2=0,DATE(YEAR(AN986),MONTH(AN986),DAY(AN986))&gt;=$O$6,(DATE(YEAR(AN986),MONTH(AN986),DAY(AN986))&lt;=$O$3),INDEX(Potentials!$A$1:$O$10000,MATCH(AM986,Potentials!$A$1:$A$1000,0),MATCH("Statut",Potentials!$A$1:$O$1,0))="9 -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IF(AND($AM$2&lt;&gt;0,$AN$2&lt;&gt;0,DATE(YEAR(AN986),MONTH(AN986),DAY(AN986))&gt;=$AM$2,(DATE(YEAR(AN986),MONTH(AN986),DAY(AN986))&lt;=$AN$2),INDEX(Potentials!$A$1:$O$10000,MATCH(AM986,Potentials!$A$1:$A$1000,0),MATCH("Statut",Potentials!$A$1:$O$1,0))="9 - Perdu"),1,0)),
IF(AND($AM$2=0,$AN$2=0,DATE(YEAR(AN986),MONTH(AN986),DAY(AN986))&gt;=$O$6,(DATE(YEAR(AN986),MONTH(AN986),DAY(AN986))&lt;=$O$3),INDEX(Potentials!$A$1:$O$1000,MATCH(AM986,Potentials!$A$1:$A$1000,0),MATCH("Groupe",Potentials!$A$1:$O$1,0))=$A$2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,MATCH(AM986,Potentials!$A$1:$A$1000,0),MATCH("Groupe",Potentials!$A$1:$O$1,0))=$A$2,INDEX(Potentials!$A$1:$O$10000,MATCH(AM986,Potentials!$A$1:$A$1000,0),MATCH("Statut",Potentials!$A$1:$O$1,0))="9 - Perdu"),1,0))))</f>
      </c>
      <c r="AP986" s="47" t="str">
        <f>IF(AO986&lt;&gt;0,SUM($AO$4:AO986),0)</f>
      </c>
      <c r="AQ986" s="1"/>
      <c r="AR986" s="17"/>
      <c r="AT986" t="str">
        <f>IF(COUNTIF($AT$4:AT985,Potentials!B984)&gt;0,"",Potentials!B984)</f>
      </c>
      <c r="AU986" s="2" t="str">
        <f t="array" ref="AU986" aca="1" ca="1">IF($A$2="Tous",SUMPRODUCT((Potentials!$F$2:$F$2000)*(Potentials!$B$2:$B$2000=AT986)*(Potentials!$E$2:$E$2000&lt;&gt;"8 - Gagne")*(Potentials!$E$2:$E$2000&lt;&gt;"9 - Perdu")*(Potentials!$E$2:$E$2000&lt;&gt;"10 - Gele"))
+SUMPRODUCT((Potentials!$F$2:$F$2000=0)*(Potentials!$B$2:$B$2000=AT986)*(Potentials!$D$2:$D$2000)*(Potentials!$E$2:$E$2000&lt;&gt;"8 - Gagne")*(Potentials!$E$2:$E$2000&lt;&gt;"9 - Perdu")*(Potentials!$E$2:$E$2000&lt;&gt;"10 - Gele")),
SUMPRODUCT((Potentials!$F$2:$F$2000)*(Potentials!$B$2:$B$2000=AT986)*(Potentials!$E$2:$E$2000&lt;&gt;"8 - Gagne")*(Potentials!$E$2:$E$2000&lt;&gt;"9 - Perdu")*(Potentials!$E$2:$E$2000&lt;&gt;"10 - Gele")*(Potentials!$O$2:$O$2000=$A$2))
+SUMPRODUCT((Potentials!$F$2:$F$2000=0)*(Potentials!$B$2:$B$2000=AT986)*(Potentials!$D$2:$D$2000)*(Potentials!$E$2:$E$2000&lt;&gt;"8 - Gagne")*(Potentials!$E$2:$E$2000&lt;&gt;"9 - Perdu")*(Potentials!$E$2:$E$2000&lt;&gt;"10 - Gele")*(Potentials!$O$2:$O$2000=$A$2)))</f>
      </c>
      <c r="BA986" t="str">
        <f>Potentials!A984</f>
      </c>
      <c r="BB986" s="2" t="str">
        <f t="array" ref="BB986" aca="1" ca="1">IF($A$2="Tous",SUMPRODUCT((Potentials!$F$2:$F$2000)*(Potentials!$A$2:$A$2000=BA986)*(Potentials!$E$2:$E$2000&lt;&gt;"8 - Gagne")*(Potentials!$E$2:$E$2000&lt;&gt;"9 - Perdu")*(Potentials!$E$2:$E$2000&lt;&gt;"10 - Gele"))
+SUMPRODUCT((Potentials!$F$2:$F$2000=0)*(Potentials!$A$2:$A$2000=BA986)*(Potentials!$D$2:$D$2000)*(Potentials!$E$2:$E$2000&lt;&gt;"8 - Gagne")*(Potentials!$E$2:$E$2000&lt;&gt;"9 - Perdu")*(Potentials!$E$2:$E$2000&lt;&gt;"10 - Gele")),
SUMPRODUCT((Potentials!$F$2:$F$2000)*(Potentials!$A$2:$A$2000=BA986)*(Potentials!$E$2:$E$2000&lt;&gt;"8 - Gagne")*(Potentials!$E$2:$E$2000&lt;&gt;"9 - Perdu")*(Potentials!$E$2:$E$2000&lt;&gt;"10 - Gele")*(Potentials!$O$2:$O$2000=$A$2))
+SUMPRODUCT((Potentials!$F$2:$F$2000=0)*(Potentials!$A$2:$A$2000=BA986)*(Potentials!$D$2:$D$2000)*(Potentials!$E$2:$E$2000&lt;&gt;"8 - Gagne")*(Potentials!$E$2:$E$2000&lt;&gt;"9 - Perdu")*(Potentials!$E$2:$E$2000&lt;&gt;"10 - Gele")*(Potentials!$O$2:$O$2000=$A$2)))</f>
      </c>
    </row>
    <row r="987" spans="1:113">
      <c r="R987" t="str">
        <f>Potentials!A985</f>
      </c>
      <c r="S987" s="1" t="str">
        <f>Potentials!M985</f>
      </c>
      <c r="T987" s="47" t="str">
        <f>IF(INDEX(Potentials!$A$1:$O$1000,MATCH(R987,Potentials!$A$1:$A$1000,0),MATCH("Origine setup",Potentials!$A$1:$O$1,0))&lt;&gt;"",0,
IF($A$2="Tous",
IF(AND($R$2=0,$S$2=0,DATE(YEAR(S987),MONTH(S987),DAY(S987))&gt;=$O$6,(DATE(YEAR(S987),MONTH(S987),DAY(S987))&lt;=$O$3),LEFT(R987,3)="PRA"),1,
IF(AND($R$2&lt;&gt;0,$S$2&lt;&gt;0,DATE(YEAR(S987),MONTH(S987),DAY(S987))&gt;=$R$2,(DATE(YEAR(S987),MONTH(S987),DAY(S987))&lt;=$S$2),LEFT(R987,3)="PRA"),1,0)),
IF(AND($R$2=0,$S$2=0,DATE(YEAR(S987),MONTH(S987),DAY(S987))&gt;=$O$6,(DATE(YEAR(S987),MONTH(S987),DAY(S987))&lt;=$O$3),INDEX(Potentials!$A$1:$O$1000,MATCH(R987,Potentials!$A$1:$A$1000,0),MATCH("Groupe",Potentials!$A$1:$O$1,0))=$A$2,LEFT(R987,3)="PRA"),1,
IF(AND($R$2&lt;&gt;0,$S$2&lt;&gt;0,DATE(YEAR(S987),MONTH(S987),DAY(S987))&gt;=$R$2,(DATE(YEAR(S987),MONTH(S987),DAY(S987))&lt;=$S$2),INDEX(Potentials!$A$1:$O$1000,MATCH(R987,Potentials!$A$1:$A$1000,0),MATCH("Groupe",Potentials!$A$1:$O$1,0))=$A$2,LEFT(R987,3)="PRA"),1,0))))</f>
      </c>
      <c r="U987" s="47" t="str">
        <f>IF(T987&lt;&gt;0,SUM($T$4:T987),0)</f>
      </c>
      <c r="V987" s="1"/>
      <c r="W987" s="17"/>
      <c r="Y987" t="str">
        <f>Projects!A985</f>
      </c>
      <c r="Z987" s="1" t="str">
        <f>Projects!I985</f>
      </c>
      <c r="AA987" s="47" t="str">
        <f>IF($A$2="Tous",
IF(AND($Y$2=0,$Z$2=0,DATE(YEAR(Z987),MONTH(Z987),DAY(Z987))&gt;=$O$6,(DATE(YEAR(Z987),MONTH(Z987),DAY(Z987))&lt;=$O$3)),1,
IF(AND($Y$2&lt;&gt;0,$Z$2&lt;&gt;0,DATE(YEAR(Z987),MONTH(Z987),DAY(Z987))&gt;=$Y$2,(DATE(YEAR(Z987),MONTH(Z987),DAY(Z987))&lt;=$Z$2)),1,0)),
IF(AND($Y$2=0,$Z$2=0,DATE(YEAR(Z987),MONTH(Z987),DAY(Z987))&gt;=$O$6,(DATE(YEAR(Z987),MONTH(Z987),DAY(Z987))&lt;=$O$3),INDEX(Projects!$A$1:$O$1000,MATCH(Y987,Projects!$A$1:$A$1000,0),MATCH("Groupe",Projects!$A$1:$O$1,0))=$A$2),1,
IF(AND($Y$2&lt;&gt;0,$Z$2&lt;&gt;0,DATE(YEAR(Z987),MONTH(Z987),DAY(Z987))&gt;=$Y$2,(DATE(YEAR(Z987),MONTH(Z987),DAY(Z987))&lt;=$Z$2),INDEX(Projects!$A$1:$O$1000,MATCH(Y987,Projects!$A$1:$A$1000,0),MATCH("Groupe",Projects!$A$1:$O$1,0))=$A$2),1,0)))</f>
      </c>
      <c r="AB987" s="47" t="str">
        <f>IF(AA987&lt;&gt;0,SUM($AA$4:AA987),0)</f>
      </c>
      <c r="AC987" s="1"/>
      <c r="AD987" s="17"/>
      <c r="AF987" t="str">
        <f>Projects!A985</f>
      </c>
      <c r="AG987" s="1" t="str">
        <f>Projects!D985</f>
      </c>
      <c r="AH987" s="47" t="str">
        <f>IF($A$2="Tous",
IF(AND($AF$2=0,$AG$2=0,DATE(YEAR(AG987),MONTH(AG987),DAY(AG987))&gt;=$O$6,(DATE(YEAR(AG987),MONTH(AG987),DAY(AG987))&lt;=$O$3)),1,
IF(AND($AF$2&lt;&gt;0,$AG$2&lt;&gt;0,DATE(YEAR(AG987),MONTH(AG987),DAY(AG987))&gt;=$AF$2,(DATE(YEAR(AG987),MONTH(AG987),DAY(AG987))&lt;=$AG$2)),1,0)),
IF(AND($AF$2=0,$AG$2=0,DATE(YEAR(AG987),MONTH(AG987),DAY(AG987))&gt;=$O$6,(DATE(YEAR(AG987),MONTH(AG987),DAY(AG987))&lt;=$O$3),INDEX(Projects!$A$1:$O$1000,MATCH(AF987,Projects!$A$1:$A$1000,0),MATCH("Groupe",Projects!$A$1:$O$1,0))=$A$2),1,
IF(AND($AF$2&lt;&gt;0,$AG$2&lt;&gt;0,DATE(YEAR(AG987),MONTH(AG987),DAY(AG987))&gt;=$AF$2,(DATE(YEAR(AG987),MONTH(AG987),DAY(AG987))&lt;=$AG$2),INDEX(Projects!$A$1:$O$1000,MATCH(AF987,Projects!$A$1:$A$1000,0),MATCH("Groupe",Projects!$A$1:$O$1,0))=$A$2),1,0)))</f>
      </c>
      <c r="AI987" s="47" t="str">
        <f>IF(AH987&lt;&gt;0,SUM($AH$4:AH987),0)</f>
      </c>
      <c r="AJ987" s="1"/>
      <c r="AK987" s="17"/>
      <c r="AM987" t="str">
        <f>Potentials!A985</f>
      </c>
      <c r="AN987" s="1" t="str">
        <f>Potentials!L985</f>
      </c>
      <c r="AO987" s="47" t="str">
        <f>IF(INDEX(Potentials!$A$1:$O$1000,MATCH(R987,Potentials!$A$1:$A$1000,0),MATCH("Origine setup",Potentials!$A$1:$O$1,0))&lt;&gt;"",0,
IF($A$2="Tous",
IF(AND($AM$2=0,$AN$2=0,DATE(YEAR(AN987),MONTH(AN987),DAY(AN987))&gt;=$O$6,(DATE(YEAR(AN987),MONTH(AN987),DAY(AN987))&lt;=$O$3),INDEX(Potentials!$A$1:$O$10000,MATCH(AM987,Potentials!$A$1:$A$1000,0),MATCH("Statut",Potentials!$A$1:$O$1,0))="9 -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IF(AND($AM$2&lt;&gt;0,$AN$2&lt;&gt;0,DATE(YEAR(AN987),MONTH(AN987),DAY(AN987))&gt;=$AM$2,(DATE(YEAR(AN987),MONTH(AN987),DAY(AN987))&lt;=$AN$2),INDEX(Potentials!$A$1:$O$10000,MATCH(AM987,Potentials!$A$1:$A$1000,0),MATCH("Statut",Potentials!$A$1:$O$1,0))="9 - Perdu"),1,0)),
IF(AND($AM$2=0,$AN$2=0,DATE(YEAR(AN987),MONTH(AN987),DAY(AN987))&gt;=$O$6,(DATE(YEAR(AN987),MONTH(AN987),DAY(AN987))&lt;=$O$3),INDEX(Potentials!$A$1:$O$1000,MATCH(AM987,Potentials!$A$1:$A$1000,0),MATCH("Groupe",Potentials!$A$1:$O$1,0))=$A$2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,MATCH(AM987,Potentials!$A$1:$A$1000,0),MATCH("Groupe",Potentials!$A$1:$O$1,0))=$A$2,INDEX(Potentials!$A$1:$O$10000,MATCH(AM987,Potentials!$A$1:$A$1000,0),MATCH("Statut",Potentials!$A$1:$O$1,0))="9 - Perdu"),1,0))))</f>
      </c>
      <c r="AP987" s="47" t="str">
        <f>IF(AO987&lt;&gt;0,SUM($AO$4:AO987),0)</f>
      </c>
      <c r="AQ987" s="1"/>
      <c r="AR987" s="17"/>
      <c r="AT987" t="str">
        <f>IF(COUNTIF($AT$4:AT986,Potentials!B985)&gt;0,"",Potentials!B985)</f>
      </c>
      <c r="AU987" s="2" t="str">
        <f t="array" ref="AU987" aca="1" ca="1">IF($A$2="Tous",SUMPRODUCT((Potentials!$F$2:$F$2000)*(Potentials!$B$2:$B$2000=AT987)*(Potentials!$E$2:$E$2000&lt;&gt;"8 - Gagne")*(Potentials!$E$2:$E$2000&lt;&gt;"9 - Perdu")*(Potentials!$E$2:$E$2000&lt;&gt;"10 - Gele"))
+SUMPRODUCT((Potentials!$F$2:$F$2000=0)*(Potentials!$B$2:$B$2000=AT987)*(Potentials!$D$2:$D$2000)*(Potentials!$E$2:$E$2000&lt;&gt;"8 - Gagne")*(Potentials!$E$2:$E$2000&lt;&gt;"9 - Perdu")*(Potentials!$E$2:$E$2000&lt;&gt;"10 - Gele")),
SUMPRODUCT((Potentials!$F$2:$F$2000)*(Potentials!$B$2:$B$2000=AT987)*(Potentials!$E$2:$E$2000&lt;&gt;"8 - Gagne")*(Potentials!$E$2:$E$2000&lt;&gt;"9 - Perdu")*(Potentials!$E$2:$E$2000&lt;&gt;"10 - Gele")*(Potentials!$O$2:$O$2000=$A$2))
+SUMPRODUCT((Potentials!$F$2:$F$2000=0)*(Potentials!$B$2:$B$2000=AT987)*(Potentials!$D$2:$D$2000)*(Potentials!$E$2:$E$2000&lt;&gt;"8 - Gagne")*(Potentials!$E$2:$E$2000&lt;&gt;"9 - Perdu")*(Potentials!$E$2:$E$2000&lt;&gt;"10 - Gele")*(Potentials!$O$2:$O$2000=$A$2)))</f>
      </c>
      <c r="BA987" t="str">
        <f>Potentials!A985</f>
      </c>
      <c r="BB987" s="2" t="str">
        <f t="array" ref="BB987" aca="1" ca="1">IF($A$2="Tous",SUMPRODUCT((Potentials!$F$2:$F$2000)*(Potentials!$A$2:$A$2000=BA987)*(Potentials!$E$2:$E$2000&lt;&gt;"8 - Gagne")*(Potentials!$E$2:$E$2000&lt;&gt;"9 - Perdu")*(Potentials!$E$2:$E$2000&lt;&gt;"10 - Gele"))
+SUMPRODUCT((Potentials!$F$2:$F$2000=0)*(Potentials!$A$2:$A$2000=BA987)*(Potentials!$D$2:$D$2000)*(Potentials!$E$2:$E$2000&lt;&gt;"8 - Gagne")*(Potentials!$E$2:$E$2000&lt;&gt;"9 - Perdu")*(Potentials!$E$2:$E$2000&lt;&gt;"10 - Gele")),
SUMPRODUCT((Potentials!$F$2:$F$2000)*(Potentials!$A$2:$A$2000=BA987)*(Potentials!$E$2:$E$2000&lt;&gt;"8 - Gagne")*(Potentials!$E$2:$E$2000&lt;&gt;"9 - Perdu")*(Potentials!$E$2:$E$2000&lt;&gt;"10 - Gele")*(Potentials!$O$2:$O$2000=$A$2))
+SUMPRODUCT((Potentials!$F$2:$F$2000=0)*(Potentials!$A$2:$A$2000=BA987)*(Potentials!$D$2:$D$2000)*(Potentials!$E$2:$E$2000&lt;&gt;"8 - Gagne")*(Potentials!$E$2:$E$2000&lt;&gt;"9 - Perdu")*(Potentials!$E$2:$E$2000&lt;&gt;"10 - Gele")*(Potentials!$O$2:$O$2000=$A$2)))</f>
      </c>
    </row>
    <row r="988" spans="1:113">
      <c r="R988" t="str">
        <f>Potentials!A986</f>
      </c>
      <c r="S988" s="1" t="str">
        <f>Potentials!M986</f>
      </c>
      <c r="T988" s="47" t="str">
        <f>IF(INDEX(Potentials!$A$1:$O$1000,MATCH(R988,Potentials!$A$1:$A$1000,0),MATCH("Origine setup",Potentials!$A$1:$O$1,0))&lt;&gt;"",0,
IF($A$2="Tous",
IF(AND($R$2=0,$S$2=0,DATE(YEAR(S988),MONTH(S988),DAY(S988))&gt;=$O$6,(DATE(YEAR(S988),MONTH(S988),DAY(S988))&lt;=$O$3),LEFT(R988,3)="PRA"),1,
IF(AND($R$2&lt;&gt;0,$S$2&lt;&gt;0,DATE(YEAR(S988),MONTH(S988),DAY(S988))&gt;=$R$2,(DATE(YEAR(S988),MONTH(S988),DAY(S988))&lt;=$S$2),LEFT(R988,3)="PRA"),1,0)),
IF(AND($R$2=0,$S$2=0,DATE(YEAR(S988),MONTH(S988),DAY(S988))&gt;=$O$6,(DATE(YEAR(S988),MONTH(S988),DAY(S988))&lt;=$O$3),INDEX(Potentials!$A$1:$O$1000,MATCH(R988,Potentials!$A$1:$A$1000,0),MATCH("Groupe",Potentials!$A$1:$O$1,0))=$A$2,LEFT(R988,3)="PRA"),1,
IF(AND($R$2&lt;&gt;0,$S$2&lt;&gt;0,DATE(YEAR(S988),MONTH(S988),DAY(S988))&gt;=$R$2,(DATE(YEAR(S988),MONTH(S988),DAY(S988))&lt;=$S$2),INDEX(Potentials!$A$1:$O$1000,MATCH(R988,Potentials!$A$1:$A$1000,0),MATCH("Groupe",Potentials!$A$1:$O$1,0))=$A$2,LEFT(R988,3)="PRA"),1,0))))</f>
      </c>
      <c r="U988" s="47" t="str">
        <f>IF(T988&lt;&gt;0,SUM($T$4:T988),0)</f>
      </c>
      <c r="V988" s="1"/>
      <c r="W988" s="17"/>
      <c r="Y988" t="str">
        <f>Projects!A986</f>
      </c>
      <c r="Z988" s="1" t="str">
        <f>Projects!I986</f>
      </c>
      <c r="AA988" s="47" t="str">
        <f>IF($A$2="Tous",
IF(AND($Y$2=0,$Z$2=0,DATE(YEAR(Z988),MONTH(Z988),DAY(Z988))&gt;=$O$6,(DATE(YEAR(Z988),MONTH(Z988),DAY(Z988))&lt;=$O$3)),1,
IF(AND($Y$2&lt;&gt;0,$Z$2&lt;&gt;0,DATE(YEAR(Z988),MONTH(Z988),DAY(Z988))&gt;=$Y$2,(DATE(YEAR(Z988),MONTH(Z988),DAY(Z988))&lt;=$Z$2)),1,0)),
IF(AND($Y$2=0,$Z$2=0,DATE(YEAR(Z988),MONTH(Z988),DAY(Z988))&gt;=$O$6,(DATE(YEAR(Z988),MONTH(Z988),DAY(Z988))&lt;=$O$3),INDEX(Projects!$A$1:$O$1000,MATCH(Y988,Projects!$A$1:$A$1000,0),MATCH("Groupe",Projects!$A$1:$O$1,0))=$A$2),1,
IF(AND($Y$2&lt;&gt;0,$Z$2&lt;&gt;0,DATE(YEAR(Z988),MONTH(Z988),DAY(Z988))&gt;=$Y$2,(DATE(YEAR(Z988),MONTH(Z988),DAY(Z988))&lt;=$Z$2),INDEX(Projects!$A$1:$O$1000,MATCH(Y988,Projects!$A$1:$A$1000,0),MATCH("Groupe",Projects!$A$1:$O$1,0))=$A$2),1,0)))</f>
      </c>
      <c r="AB988" s="47" t="str">
        <f>IF(AA988&lt;&gt;0,SUM($AA$4:AA988),0)</f>
      </c>
      <c r="AC988" s="1"/>
      <c r="AD988" s="17"/>
      <c r="AF988" t="str">
        <f>Projects!A986</f>
      </c>
      <c r="AG988" s="1" t="str">
        <f>Projects!D986</f>
      </c>
      <c r="AH988" s="47" t="str">
        <f>IF($A$2="Tous",
IF(AND($AF$2=0,$AG$2=0,DATE(YEAR(AG988),MONTH(AG988),DAY(AG988))&gt;=$O$6,(DATE(YEAR(AG988),MONTH(AG988),DAY(AG988))&lt;=$O$3)),1,
IF(AND($AF$2&lt;&gt;0,$AG$2&lt;&gt;0,DATE(YEAR(AG988),MONTH(AG988),DAY(AG988))&gt;=$AF$2,(DATE(YEAR(AG988),MONTH(AG988),DAY(AG988))&lt;=$AG$2)),1,0)),
IF(AND($AF$2=0,$AG$2=0,DATE(YEAR(AG988),MONTH(AG988),DAY(AG988))&gt;=$O$6,(DATE(YEAR(AG988),MONTH(AG988),DAY(AG988))&lt;=$O$3),INDEX(Projects!$A$1:$O$1000,MATCH(AF988,Projects!$A$1:$A$1000,0),MATCH("Groupe",Projects!$A$1:$O$1,0))=$A$2),1,
IF(AND($AF$2&lt;&gt;0,$AG$2&lt;&gt;0,DATE(YEAR(AG988),MONTH(AG988),DAY(AG988))&gt;=$AF$2,(DATE(YEAR(AG988),MONTH(AG988),DAY(AG988))&lt;=$AG$2),INDEX(Projects!$A$1:$O$1000,MATCH(AF988,Projects!$A$1:$A$1000,0),MATCH("Groupe",Projects!$A$1:$O$1,0))=$A$2),1,0)))</f>
      </c>
      <c r="AI988" s="47" t="str">
        <f>IF(AH988&lt;&gt;0,SUM($AH$4:AH988),0)</f>
      </c>
      <c r="AJ988" s="1"/>
      <c r="AK988" s="17"/>
      <c r="AM988" t="str">
        <f>Potentials!A986</f>
      </c>
      <c r="AN988" s="1" t="str">
        <f>Potentials!L986</f>
      </c>
      <c r="AO988" s="47" t="str">
        <f>IF(INDEX(Potentials!$A$1:$O$1000,MATCH(R988,Potentials!$A$1:$A$1000,0),MATCH("Origine setup",Potentials!$A$1:$O$1,0))&lt;&gt;"",0,
IF($A$2="Tous",
IF(AND($AM$2=0,$AN$2=0,DATE(YEAR(AN988),MONTH(AN988),DAY(AN988))&gt;=$O$6,(DATE(YEAR(AN988),MONTH(AN988),DAY(AN988))&lt;=$O$3),INDEX(Potentials!$A$1:$O$10000,MATCH(AM988,Potentials!$A$1:$A$1000,0),MATCH("Statut",Potentials!$A$1:$O$1,0))="9 -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IF(AND($AM$2&lt;&gt;0,$AN$2&lt;&gt;0,DATE(YEAR(AN988),MONTH(AN988),DAY(AN988))&gt;=$AM$2,(DATE(YEAR(AN988),MONTH(AN988),DAY(AN988))&lt;=$AN$2),INDEX(Potentials!$A$1:$O$10000,MATCH(AM988,Potentials!$A$1:$A$1000,0),MATCH("Statut",Potentials!$A$1:$O$1,0))="9 - Perdu"),1,0)),
IF(AND($AM$2=0,$AN$2=0,DATE(YEAR(AN988),MONTH(AN988),DAY(AN988))&gt;=$O$6,(DATE(YEAR(AN988),MONTH(AN988),DAY(AN988))&lt;=$O$3),INDEX(Potentials!$A$1:$O$1000,MATCH(AM988,Potentials!$A$1:$A$1000,0),MATCH("Groupe",Potentials!$A$1:$O$1,0))=$A$2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,MATCH(AM988,Potentials!$A$1:$A$1000,0),MATCH("Groupe",Potentials!$A$1:$O$1,0))=$A$2,INDEX(Potentials!$A$1:$O$10000,MATCH(AM988,Potentials!$A$1:$A$1000,0),MATCH("Statut",Potentials!$A$1:$O$1,0))="9 - Perdu"),1,0))))</f>
      </c>
      <c r="AP988" s="47" t="str">
        <f>IF(AO988&lt;&gt;0,SUM($AO$4:AO988),0)</f>
      </c>
      <c r="AQ988" s="1"/>
      <c r="AR988" s="17"/>
      <c r="AT988" t="str">
        <f>IF(COUNTIF($AT$4:AT987,Potentials!B986)&gt;0,"",Potentials!B986)</f>
      </c>
      <c r="AU988" s="2" t="str">
        <f t="array" ref="AU988" aca="1" ca="1">IF($A$2="Tous",SUMPRODUCT((Potentials!$F$2:$F$2000)*(Potentials!$B$2:$B$2000=AT988)*(Potentials!$E$2:$E$2000&lt;&gt;"8 - Gagne")*(Potentials!$E$2:$E$2000&lt;&gt;"9 - Perdu")*(Potentials!$E$2:$E$2000&lt;&gt;"10 - Gele"))
+SUMPRODUCT((Potentials!$F$2:$F$2000=0)*(Potentials!$B$2:$B$2000=AT988)*(Potentials!$D$2:$D$2000)*(Potentials!$E$2:$E$2000&lt;&gt;"8 - Gagne")*(Potentials!$E$2:$E$2000&lt;&gt;"9 - Perdu")*(Potentials!$E$2:$E$2000&lt;&gt;"10 - Gele")),
SUMPRODUCT((Potentials!$F$2:$F$2000)*(Potentials!$B$2:$B$2000=AT988)*(Potentials!$E$2:$E$2000&lt;&gt;"8 - Gagne")*(Potentials!$E$2:$E$2000&lt;&gt;"9 - Perdu")*(Potentials!$E$2:$E$2000&lt;&gt;"10 - Gele")*(Potentials!$O$2:$O$2000=$A$2))
+SUMPRODUCT((Potentials!$F$2:$F$2000=0)*(Potentials!$B$2:$B$2000=AT988)*(Potentials!$D$2:$D$2000)*(Potentials!$E$2:$E$2000&lt;&gt;"8 - Gagne")*(Potentials!$E$2:$E$2000&lt;&gt;"9 - Perdu")*(Potentials!$E$2:$E$2000&lt;&gt;"10 - Gele")*(Potentials!$O$2:$O$2000=$A$2)))</f>
      </c>
      <c r="BA988" t="str">
        <f>Potentials!A986</f>
      </c>
      <c r="BB988" s="2" t="str">
        <f t="array" ref="BB988" aca="1" ca="1">IF($A$2="Tous",SUMPRODUCT((Potentials!$F$2:$F$2000)*(Potentials!$A$2:$A$2000=BA988)*(Potentials!$E$2:$E$2000&lt;&gt;"8 - Gagne")*(Potentials!$E$2:$E$2000&lt;&gt;"9 - Perdu")*(Potentials!$E$2:$E$2000&lt;&gt;"10 - Gele"))
+SUMPRODUCT((Potentials!$F$2:$F$2000=0)*(Potentials!$A$2:$A$2000=BA988)*(Potentials!$D$2:$D$2000)*(Potentials!$E$2:$E$2000&lt;&gt;"8 - Gagne")*(Potentials!$E$2:$E$2000&lt;&gt;"9 - Perdu")*(Potentials!$E$2:$E$2000&lt;&gt;"10 - Gele")),
SUMPRODUCT((Potentials!$F$2:$F$2000)*(Potentials!$A$2:$A$2000=BA988)*(Potentials!$E$2:$E$2000&lt;&gt;"8 - Gagne")*(Potentials!$E$2:$E$2000&lt;&gt;"9 - Perdu")*(Potentials!$E$2:$E$2000&lt;&gt;"10 - Gele")*(Potentials!$O$2:$O$2000=$A$2))
+SUMPRODUCT((Potentials!$F$2:$F$2000=0)*(Potentials!$A$2:$A$2000=BA988)*(Potentials!$D$2:$D$2000)*(Potentials!$E$2:$E$2000&lt;&gt;"8 - Gagne")*(Potentials!$E$2:$E$2000&lt;&gt;"9 - Perdu")*(Potentials!$E$2:$E$2000&lt;&gt;"10 - Gele")*(Potentials!$O$2:$O$2000=$A$2)))</f>
      </c>
    </row>
    <row r="989" spans="1:113">
      <c r="R989" t="str">
        <f>Potentials!A987</f>
      </c>
      <c r="S989" s="1" t="str">
        <f>Potentials!M987</f>
      </c>
      <c r="T989" s="47" t="str">
        <f>IF(INDEX(Potentials!$A$1:$O$1000,MATCH(R989,Potentials!$A$1:$A$1000,0),MATCH("Origine setup",Potentials!$A$1:$O$1,0))&lt;&gt;"",0,
IF($A$2="Tous",
IF(AND($R$2=0,$S$2=0,DATE(YEAR(S989),MONTH(S989),DAY(S989))&gt;=$O$6,(DATE(YEAR(S989),MONTH(S989),DAY(S989))&lt;=$O$3),LEFT(R989,3)="PRA"),1,
IF(AND($R$2&lt;&gt;0,$S$2&lt;&gt;0,DATE(YEAR(S989),MONTH(S989),DAY(S989))&gt;=$R$2,(DATE(YEAR(S989),MONTH(S989),DAY(S989))&lt;=$S$2),LEFT(R989,3)="PRA"),1,0)),
IF(AND($R$2=0,$S$2=0,DATE(YEAR(S989),MONTH(S989),DAY(S989))&gt;=$O$6,(DATE(YEAR(S989),MONTH(S989),DAY(S989))&lt;=$O$3),INDEX(Potentials!$A$1:$O$1000,MATCH(R989,Potentials!$A$1:$A$1000,0),MATCH("Groupe",Potentials!$A$1:$O$1,0))=$A$2,LEFT(R989,3)="PRA"),1,
IF(AND($R$2&lt;&gt;0,$S$2&lt;&gt;0,DATE(YEAR(S989),MONTH(S989),DAY(S989))&gt;=$R$2,(DATE(YEAR(S989),MONTH(S989),DAY(S989))&lt;=$S$2),INDEX(Potentials!$A$1:$O$1000,MATCH(R989,Potentials!$A$1:$A$1000,0),MATCH("Groupe",Potentials!$A$1:$O$1,0))=$A$2,LEFT(R989,3)="PRA"),1,0))))</f>
      </c>
      <c r="U989" s="47" t="str">
        <f>IF(T989&lt;&gt;0,SUM($T$4:T989),0)</f>
      </c>
      <c r="V989" s="1"/>
      <c r="W989" s="17"/>
      <c r="Y989" t="str">
        <f>Projects!A987</f>
      </c>
      <c r="Z989" s="1" t="str">
        <f>Projects!I987</f>
      </c>
      <c r="AA989" s="47" t="str">
        <f>IF($A$2="Tous",
IF(AND($Y$2=0,$Z$2=0,DATE(YEAR(Z989),MONTH(Z989),DAY(Z989))&gt;=$O$6,(DATE(YEAR(Z989),MONTH(Z989),DAY(Z989))&lt;=$O$3)),1,
IF(AND($Y$2&lt;&gt;0,$Z$2&lt;&gt;0,DATE(YEAR(Z989),MONTH(Z989),DAY(Z989))&gt;=$Y$2,(DATE(YEAR(Z989),MONTH(Z989),DAY(Z989))&lt;=$Z$2)),1,0)),
IF(AND($Y$2=0,$Z$2=0,DATE(YEAR(Z989),MONTH(Z989),DAY(Z989))&gt;=$O$6,(DATE(YEAR(Z989),MONTH(Z989),DAY(Z989))&lt;=$O$3),INDEX(Projects!$A$1:$O$1000,MATCH(Y989,Projects!$A$1:$A$1000,0),MATCH("Groupe",Projects!$A$1:$O$1,0))=$A$2),1,
IF(AND($Y$2&lt;&gt;0,$Z$2&lt;&gt;0,DATE(YEAR(Z989),MONTH(Z989),DAY(Z989))&gt;=$Y$2,(DATE(YEAR(Z989),MONTH(Z989),DAY(Z989))&lt;=$Z$2),INDEX(Projects!$A$1:$O$1000,MATCH(Y989,Projects!$A$1:$A$1000,0),MATCH("Groupe",Projects!$A$1:$O$1,0))=$A$2),1,0)))</f>
      </c>
      <c r="AB989" s="47" t="str">
        <f>IF(AA989&lt;&gt;0,SUM($AA$4:AA989),0)</f>
      </c>
      <c r="AC989" s="1"/>
      <c r="AD989" s="17"/>
      <c r="AF989" t="str">
        <f>Projects!A987</f>
      </c>
      <c r="AG989" s="1" t="str">
        <f>Projects!D987</f>
      </c>
      <c r="AH989" s="47" t="str">
        <f>IF($A$2="Tous",
IF(AND($AF$2=0,$AG$2=0,DATE(YEAR(AG989),MONTH(AG989),DAY(AG989))&gt;=$O$6,(DATE(YEAR(AG989),MONTH(AG989),DAY(AG989))&lt;=$O$3)),1,
IF(AND($AF$2&lt;&gt;0,$AG$2&lt;&gt;0,DATE(YEAR(AG989),MONTH(AG989),DAY(AG989))&gt;=$AF$2,(DATE(YEAR(AG989),MONTH(AG989),DAY(AG989))&lt;=$AG$2)),1,0)),
IF(AND($AF$2=0,$AG$2=0,DATE(YEAR(AG989),MONTH(AG989),DAY(AG989))&gt;=$O$6,(DATE(YEAR(AG989),MONTH(AG989),DAY(AG989))&lt;=$O$3),INDEX(Projects!$A$1:$O$1000,MATCH(AF989,Projects!$A$1:$A$1000,0),MATCH("Groupe",Projects!$A$1:$O$1,0))=$A$2),1,
IF(AND($AF$2&lt;&gt;0,$AG$2&lt;&gt;0,DATE(YEAR(AG989),MONTH(AG989),DAY(AG989))&gt;=$AF$2,(DATE(YEAR(AG989),MONTH(AG989),DAY(AG989))&lt;=$AG$2),INDEX(Projects!$A$1:$O$1000,MATCH(AF989,Projects!$A$1:$A$1000,0),MATCH("Groupe",Projects!$A$1:$O$1,0))=$A$2),1,0)))</f>
      </c>
      <c r="AI989" s="47" t="str">
        <f>IF(AH989&lt;&gt;0,SUM($AH$4:AH989),0)</f>
      </c>
      <c r="AJ989" s="1"/>
      <c r="AK989" s="17"/>
      <c r="AM989" t="str">
        <f>Potentials!A987</f>
      </c>
      <c r="AN989" s="1" t="str">
        <f>Potentials!L987</f>
      </c>
      <c r="AO989" s="47" t="str">
        <f>IF(INDEX(Potentials!$A$1:$O$1000,MATCH(R989,Potentials!$A$1:$A$1000,0),MATCH("Origine setup",Potentials!$A$1:$O$1,0))&lt;&gt;"",0,
IF($A$2="Tous",
IF(AND($AM$2=0,$AN$2=0,DATE(YEAR(AN989),MONTH(AN989),DAY(AN989))&gt;=$O$6,(DATE(YEAR(AN989),MONTH(AN989),DAY(AN989))&lt;=$O$3),INDEX(Potentials!$A$1:$O$10000,MATCH(AM989,Potentials!$A$1:$A$1000,0),MATCH("Statut",Potentials!$A$1:$O$1,0))="9 -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IF(AND($AM$2&lt;&gt;0,$AN$2&lt;&gt;0,DATE(YEAR(AN989),MONTH(AN989),DAY(AN989))&gt;=$AM$2,(DATE(YEAR(AN989),MONTH(AN989),DAY(AN989))&lt;=$AN$2),INDEX(Potentials!$A$1:$O$10000,MATCH(AM989,Potentials!$A$1:$A$1000,0),MATCH("Statut",Potentials!$A$1:$O$1,0))="9 - Perdu"),1,0)),
IF(AND($AM$2=0,$AN$2=0,DATE(YEAR(AN989),MONTH(AN989),DAY(AN989))&gt;=$O$6,(DATE(YEAR(AN989),MONTH(AN989),DAY(AN989))&lt;=$O$3),INDEX(Potentials!$A$1:$O$1000,MATCH(AM989,Potentials!$A$1:$A$1000,0),MATCH("Groupe",Potentials!$A$1:$O$1,0))=$A$2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,MATCH(AM989,Potentials!$A$1:$A$1000,0),MATCH("Groupe",Potentials!$A$1:$O$1,0))=$A$2,INDEX(Potentials!$A$1:$O$10000,MATCH(AM989,Potentials!$A$1:$A$1000,0),MATCH("Statut",Potentials!$A$1:$O$1,0))="9 - Perdu"),1,0))))</f>
      </c>
      <c r="AP989" s="47" t="str">
        <f>IF(AO989&lt;&gt;0,SUM($AO$4:AO989),0)</f>
      </c>
      <c r="AQ989" s="1"/>
      <c r="AR989" s="17"/>
      <c r="AT989" t="str">
        <f>IF(COUNTIF($AT$4:AT988,Potentials!B987)&gt;0,"",Potentials!B987)</f>
      </c>
      <c r="AU989" s="2" t="str">
        <f t="array" ref="AU989" aca="1" ca="1">IF($A$2="Tous",SUMPRODUCT((Potentials!$F$2:$F$2000)*(Potentials!$B$2:$B$2000=AT989)*(Potentials!$E$2:$E$2000&lt;&gt;"8 - Gagne")*(Potentials!$E$2:$E$2000&lt;&gt;"9 - Perdu")*(Potentials!$E$2:$E$2000&lt;&gt;"10 - Gele"))
+SUMPRODUCT((Potentials!$F$2:$F$2000=0)*(Potentials!$B$2:$B$2000=AT989)*(Potentials!$D$2:$D$2000)*(Potentials!$E$2:$E$2000&lt;&gt;"8 - Gagne")*(Potentials!$E$2:$E$2000&lt;&gt;"9 - Perdu")*(Potentials!$E$2:$E$2000&lt;&gt;"10 - Gele")),
SUMPRODUCT((Potentials!$F$2:$F$2000)*(Potentials!$B$2:$B$2000=AT989)*(Potentials!$E$2:$E$2000&lt;&gt;"8 - Gagne")*(Potentials!$E$2:$E$2000&lt;&gt;"9 - Perdu")*(Potentials!$E$2:$E$2000&lt;&gt;"10 - Gele")*(Potentials!$O$2:$O$2000=$A$2))
+SUMPRODUCT((Potentials!$F$2:$F$2000=0)*(Potentials!$B$2:$B$2000=AT989)*(Potentials!$D$2:$D$2000)*(Potentials!$E$2:$E$2000&lt;&gt;"8 - Gagne")*(Potentials!$E$2:$E$2000&lt;&gt;"9 - Perdu")*(Potentials!$E$2:$E$2000&lt;&gt;"10 - Gele")*(Potentials!$O$2:$O$2000=$A$2)))</f>
      </c>
      <c r="BA989" t="str">
        <f>Potentials!A987</f>
      </c>
      <c r="BB989" s="2" t="str">
        <f t="array" ref="BB989" aca="1" ca="1">IF($A$2="Tous",SUMPRODUCT((Potentials!$F$2:$F$2000)*(Potentials!$A$2:$A$2000=BA989)*(Potentials!$E$2:$E$2000&lt;&gt;"8 - Gagne")*(Potentials!$E$2:$E$2000&lt;&gt;"9 - Perdu")*(Potentials!$E$2:$E$2000&lt;&gt;"10 - Gele"))
+SUMPRODUCT((Potentials!$F$2:$F$2000=0)*(Potentials!$A$2:$A$2000=BA989)*(Potentials!$D$2:$D$2000)*(Potentials!$E$2:$E$2000&lt;&gt;"8 - Gagne")*(Potentials!$E$2:$E$2000&lt;&gt;"9 - Perdu")*(Potentials!$E$2:$E$2000&lt;&gt;"10 - Gele")),
SUMPRODUCT((Potentials!$F$2:$F$2000)*(Potentials!$A$2:$A$2000=BA989)*(Potentials!$E$2:$E$2000&lt;&gt;"8 - Gagne")*(Potentials!$E$2:$E$2000&lt;&gt;"9 - Perdu")*(Potentials!$E$2:$E$2000&lt;&gt;"10 - Gele")*(Potentials!$O$2:$O$2000=$A$2))
+SUMPRODUCT((Potentials!$F$2:$F$2000=0)*(Potentials!$A$2:$A$2000=BA989)*(Potentials!$D$2:$D$2000)*(Potentials!$E$2:$E$2000&lt;&gt;"8 - Gagne")*(Potentials!$E$2:$E$2000&lt;&gt;"9 - Perdu")*(Potentials!$E$2:$E$2000&lt;&gt;"10 - Gele")*(Potentials!$O$2:$O$2000=$A$2)))</f>
      </c>
    </row>
    <row r="990" spans="1:113">
      <c r="R990" t="str">
        <f>Potentials!A988</f>
      </c>
      <c r="S990" s="1" t="str">
        <f>Potentials!M988</f>
      </c>
      <c r="T990" s="47" t="str">
        <f>IF(INDEX(Potentials!$A$1:$O$1000,MATCH(R990,Potentials!$A$1:$A$1000,0),MATCH("Origine setup",Potentials!$A$1:$O$1,0))&lt;&gt;"",0,
IF($A$2="Tous",
IF(AND($R$2=0,$S$2=0,DATE(YEAR(S990),MONTH(S990),DAY(S990))&gt;=$O$6,(DATE(YEAR(S990),MONTH(S990),DAY(S990))&lt;=$O$3),LEFT(R990,3)="PRA"),1,
IF(AND($R$2&lt;&gt;0,$S$2&lt;&gt;0,DATE(YEAR(S990),MONTH(S990),DAY(S990))&gt;=$R$2,(DATE(YEAR(S990),MONTH(S990),DAY(S990))&lt;=$S$2),LEFT(R990,3)="PRA"),1,0)),
IF(AND($R$2=0,$S$2=0,DATE(YEAR(S990),MONTH(S990),DAY(S990))&gt;=$O$6,(DATE(YEAR(S990),MONTH(S990),DAY(S990))&lt;=$O$3),INDEX(Potentials!$A$1:$O$1000,MATCH(R990,Potentials!$A$1:$A$1000,0),MATCH("Groupe",Potentials!$A$1:$O$1,0))=$A$2,LEFT(R990,3)="PRA"),1,
IF(AND($R$2&lt;&gt;0,$S$2&lt;&gt;0,DATE(YEAR(S990),MONTH(S990),DAY(S990))&gt;=$R$2,(DATE(YEAR(S990),MONTH(S990),DAY(S990))&lt;=$S$2),INDEX(Potentials!$A$1:$O$1000,MATCH(R990,Potentials!$A$1:$A$1000,0),MATCH("Groupe",Potentials!$A$1:$O$1,0))=$A$2,LEFT(R990,3)="PRA"),1,0))))</f>
      </c>
      <c r="U990" s="47" t="str">
        <f>IF(T990&lt;&gt;0,SUM($T$4:T990),0)</f>
      </c>
      <c r="V990" s="1"/>
      <c r="W990" s="17"/>
      <c r="Y990" t="str">
        <f>Projects!A988</f>
      </c>
      <c r="Z990" s="1" t="str">
        <f>Projects!I988</f>
      </c>
      <c r="AA990" s="47" t="str">
        <f>IF($A$2="Tous",
IF(AND($Y$2=0,$Z$2=0,DATE(YEAR(Z990),MONTH(Z990),DAY(Z990))&gt;=$O$6,(DATE(YEAR(Z990),MONTH(Z990),DAY(Z990))&lt;=$O$3)),1,
IF(AND($Y$2&lt;&gt;0,$Z$2&lt;&gt;0,DATE(YEAR(Z990),MONTH(Z990),DAY(Z990))&gt;=$Y$2,(DATE(YEAR(Z990),MONTH(Z990),DAY(Z990))&lt;=$Z$2)),1,0)),
IF(AND($Y$2=0,$Z$2=0,DATE(YEAR(Z990),MONTH(Z990),DAY(Z990))&gt;=$O$6,(DATE(YEAR(Z990),MONTH(Z990),DAY(Z990))&lt;=$O$3),INDEX(Projects!$A$1:$O$1000,MATCH(Y990,Projects!$A$1:$A$1000,0),MATCH("Groupe",Projects!$A$1:$O$1,0))=$A$2),1,
IF(AND($Y$2&lt;&gt;0,$Z$2&lt;&gt;0,DATE(YEAR(Z990),MONTH(Z990),DAY(Z990))&gt;=$Y$2,(DATE(YEAR(Z990),MONTH(Z990),DAY(Z990))&lt;=$Z$2),INDEX(Projects!$A$1:$O$1000,MATCH(Y990,Projects!$A$1:$A$1000,0),MATCH("Groupe",Projects!$A$1:$O$1,0))=$A$2),1,0)))</f>
      </c>
      <c r="AB990" s="47" t="str">
        <f>IF(AA990&lt;&gt;0,SUM($AA$4:AA990),0)</f>
      </c>
      <c r="AC990" s="1"/>
      <c r="AD990" s="17"/>
      <c r="AF990" t="str">
        <f>Projects!A988</f>
      </c>
      <c r="AG990" s="1" t="str">
        <f>Projects!D988</f>
      </c>
      <c r="AH990" s="47" t="str">
        <f>IF($A$2="Tous",
IF(AND($AF$2=0,$AG$2=0,DATE(YEAR(AG990),MONTH(AG990),DAY(AG990))&gt;=$O$6,(DATE(YEAR(AG990),MONTH(AG990),DAY(AG990))&lt;=$O$3)),1,
IF(AND($AF$2&lt;&gt;0,$AG$2&lt;&gt;0,DATE(YEAR(AG990),MONTH(AG990),DAY(AG990))&gt;=$AF$2,(DATE(YEAR(AG990),MONTH(AG990),DAY(AG990))&lt;=$AG$2)),1,0)),
IF(AND($AF$2=0,$AG$2=0,DATE(YEAR(AG990),MONTH(AG990),DAY(AG990))&gt;=$O$6,(DATE(YEAR(AG990),MONTH(AG990),DAY(AG990))&lt;=$O$3),INDEX(Projects!$A$1:$O$1000,MATCH(AF990,Projects!$A$1:$A$1000,0),MATCH("Groupe",Projects!$A$1:$O$1,0))=$A$2),1,
IF(AND($AF$2&lt;&gt;0,$AG$2&lt;&gt;0,DATE(YEAR(AG990),MONTH(AG990),DAY(AG990))&gt;=$AF$2,(DATE(YEAR(AG990),MONTH(AG990),DAY(AG990))&lt;=$AG$2),INDEX(Projects!$A$1:$O$1000,MATCH(AF990,Projects!$A$1:$A$1000,0),MATCH("Groupe",Projects!$A$1:$O$1,0))=$A$2),1,0)))</f>
      </c>
      <c r="AI990" s="47" t="str">
        <f>IF(AH990&lt;&gt;0,SUM($AH$4:AH990),0)</f>
      </c>
      <c r="AJ990" s="1"/>
      <c r="AK990" s="17"/>
      <c r="AM990" t="str">
        <f>Potentials!A988</f>
      </c>
      <c r="AN990" s="1" t="str">
        <f>Potentials!L988</f>
      </c>
      <c r="AO990" s="47" t="str">
        <f>IF(INDEX(Potentials!$A$1:$O$1000,MATCH(R990,Potentials!$A$1:$A$1000,0),MATCH("Origine setup",Potentials!$A$1:$O$1,0))&lt;&gt;"",0,
IF($A$2="Tous",
IF(AND($AM$2=0,$AN$2=0,DATE(YEAR(AN990),MONTH(AN990),DAY(AN990))&gt;=$O$6,(DATE(YEAR(AN990),MONTH(AN990),DAY(AN990))&lt;=$O$3),INDEX(Potentials!$A$1:$O$10000,MATCH(AM990,Potentials!$A$1:$A$1000,0),MATCH("Statut",Potentials!$A$1:$O$1,0))="9 -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IF(AND($AM$2&lt;&gt;0,$AN$2&lt;&gt;0,DATE(YEAR(AN990),MONTH(AN990),DAY(AN990))&gt;=$AM$2,(DATE(YEAR(AN990),MONTH(AN990),DAY(AN990))&lt;=$AN$2),INDEX(Potentials!$A$1:$O$10000,MATCH(AM990,Potentials!$A$1:$A$1000,0),MATCH("Statut",Potentials!$A$1:$O$1,0))="9 - Perdu"),1,0)),
IF(AND($AM$2=0,$AN$2=0,DATE(YEAR(AN990),MONTH(AN990),DAY(AN990))&gt;=$O$6,(DATE(YEAR(AN990),MONTH(AN990),DAY(AN990))&lt;=$O$3),INDEX(Potentials!$A$1:$O$1000,MATCH(AM990,Potentials!$A$1:$A$1000,0),MATCH("Groupe",Potentials!$A$1:$O$1,0))=$A$2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,MATCH(AM990,Potentials!$A$1:$A$1000,0),MATCH("Groupe",Potentials!$A$1:$O$1,0))=$A$2,INDEX(Potentials!$A$1:$O$10000,MATCH(AM990,Potentials!$A$1:$A$1000,0),MATCH("Statut",Potentials!$A$1:$O$1,0))="9 - Perdu"),1,0))))</f>
      </c>
      <c r="AP990" s="47" t="str">
        <f>IF(AO990&lt;&gt;0,SUM($AO$4:AO990),0)</f>
      </c>
      <c r="AQ990" s="1"/>
      <c r="AR990" s="17"/>
      <c r="AT990" t="str">
        <f>IF(COUNTIF($AT$4:AT989,Potentials!B988)&gt;0,"",Potentials!B988)</f>
      </c>
      <c r="AU990" s="2" t="str">
        <f t="array" ref="AU990" aca="1" ca="1">IF($A$2="Tous",SUMPRODUCT((Potentials!$F$2:$F$2000)*(Potentials!$B$2:$B$2000=AT990)*(Potentials!$E$2:$E$2000&lt;&gt;"8 - Gagne")*(Potentials!$E$2:$E$2000&lt;&gt;"9 - Perdu")*(Potentials!$E$2:$E$2000&lt;&gt;"10 - Gele"))
+SUMPRODUCT((Potentials!$F$2:$F$2000=0)*(Potentials!$B$2:$B$2000=AT990)*(Potentials!$D$2:$D$2000)*(Potentials!$E$2:$E$2000&lt;&gt;"8 - Gagne")*(Potentials!$E$2:$E$2000&lt;&gt;"9 - Perdu")*(Potentials!$E$2:$E$2000&lt;&gt;"10 - Gele")),
SUMPRODUCT((Potentials!$F$2:$F$2000)*(Potentials!$B$2:$B$2000=AT990)*(Potentials!$E$2:$E$2000&lt;&gt;"8 - Gagne")*(Potentials!$E$2:$E$2000&lt;&gt;"9 - Perdu")*(Potentials!$E$2:$E$2000&lt;&gt;"10 - Gele")*(Potentials!$O$2:$O$2000=$A$2))
+SUMPRODUCT((Potentials!$F$2:$F$2000=0)*(Potentials!$B$2:$B$2000=AT990)*(Potentials!$D$2:$D$2000)*(Potentials!$E$2:$E$2000&lt;&gt;"8 - Gagne")*(Potentials!$E$2:$E$2000&lt;&gt;"9 - Perdu")*(Potentials!$E$2:$E$2000&lt;&gt;"10 - Gele")*(Potentials!$O$2:$O$2000=$A$2)))</f>
      </c>
      <c r="BA990" t="str">
        <f>Potentials!A988</f>
      </c>
      <c r="BB990" s="2" t="str">
        <f t="array" ref="BB990" aca="1" ca="1">IF($A$2="Tous",SUMPRODUCT((Potentials!$F$2:$F$2000)*(Potentials!$A$2:$A$2000=BA990)*(Potentials!$E$2:$E$2000&lt;&gt;"8 - Gagne")*(Potentials!$E$2:$E$2000&lt;&gt;"9 - Perdu")*(Potentials!$E$2:$E$2000&lt;&gt;"10 - Gele"))
+SUMPRODUCT((Potentials!$F$2:$F$2000=0)*(Potentials!$A$2:$A$2000=BA990)*(Potentials!$D$2:$D$2000)*(Potentials!$E$2:$E$2000&lt;&gt;"8 - Gagne")*(Potentials!$E$2:$E$2000&lt;&gt;"9 - Perdu")*(Potentials!$E$2:$E$2000&lt;&gt;"10 - Gele")),
SUMPRODUCT((Potentials!$F$2:$F$2000)*(Potentials!$A$2:$A$2000=BA990)*(Potentials!$E$2:$E$2000&lt;&gt;"8 - Gagne")*(Potentials!$E$2:$E$2000&lt;&gt;"9 - Perdu")*(Potentials!$E$2:$E$2000&lt;&gt;"10 - Gele")*(Potentials!$O$2:$O$2000=$A$2))
+SUMPRODUCT((Potentials!$F$2:$F$2000=0)*(Potentials!$A$2:$A$2000=BA990)*(Potentials!$D$2:$D$2000)*(Potentials!$E$2:$E$2000&lt;&gt;"8 - Gagne")*(Potentials!$E$2:$E$2000&lt;&gt;"9 - Perdu")*(Potentials!$E$2:$E$2000&lt;&gt;"10 - Gele")*(Potentials!$O$2:$O$2000=$A$2)))</f>
      </c>
    </row>
    <row r="991" spans="1:113">
      <c r="R991" t="str">
        <f>Potentials!A989</f>
      </c>
      <c r="S991" s="1" t="str">
        <f>Potentials!M989</f>
      </c>
      <c r="T991" s="47" t="str">
        <f>IF(INDEX(Potentials!$A$1:$O$1000,MATCH(R991,Potentials!$A$1:$A$1000,0),MATCH("Origine setup",Potentials!$A$1:$O$1,0))&lt;&gt;"",0,
IF($A$2="Tous",
IF(AND($R$2=0,$S$2=0,DATE(YEAR(S991),MONTH(S991),DAY(S991))&gt;=$O$6,(DATE(YEAR(S991),MONTH(S991),DAY(S991))&lt;=$O$3),LEFT(R991,3)="PRA"),1,
IF(AND($R$2&lt;&gt;0,$S$2&lt;&gt;0,DATE(YEAR(S991),MONTH(S991),DAY(S991))&gt;=$R$2,(DATE(YEAR(S991),MONTH(S991),DAY(S991))&lt;=$S$2),LEFT(R991,3)="PRA"),1,0)),
IF(AND($R$2=0,$S$2=0,DATE(YEAR(S991),MONTH(S991),DAY(S991))&gt;=$O$6,(DATE(YEAR(S991),MONTH(S991),DAY(S991))&lt;=$O$3),INDEX(Potentials!$A$1:$O$1000,MATCH(R991,Potentials!$A$1:$A$1000,0),MATCH("Groupe",Potentials!$A$1:$O$1,0))=$A$2,LEFT(R991,3)="PRA"),1,
IF(AND($R$2&lt;&gt;0,$S$2&lt;&gt;0,DATE(YEAR(S991),MONTH(S991),DAY(S991))&gt;=$R$2,(DATE(YEAR(S991),MONTH(S991),DAY(S991))&lt;=$S$2),INDEX(Potentials!$A$1:$O$1000,MATCH(R991,Potentials!$A$1:$A$1000,0),MATCH("Groupe",Potentials!$A$1:$O$1,0))=$A$2,LEFT(R991,3)="PRA"),1,0))))</f>
      </c>
      <c r="U991" s="47" t="str">
        <f>IF(T991&lt;&gt;0,SUM($T$4:T991),0)</f>
      </c>
      <c r="V991" s="1"/>
      <c r="W991" s="17"/>
      <c r="Y991" t="str">
        <f>Projects!A989</f>
      </c>
      <c r="Z991" s="1" t="str">
        <f>Projects!I989</f>
      </c>
      <c r="AA991" s="47" t="str">
        <f>IF($A$2="Tous",
IF(AND($Y$2=0,$Z$2=0,DATE(YEAR(Z991),MONTH(Z991),DAY(Z991))&gt;=$O$6,(DATE(YEAR(Z991),MONTH(Z991),DAY(Z991))&lt;=$O$3)),1,
IF(AND($Y$2&lt;&gt;0,$Z$2&lt;&gt;0,DATE(YEAR(Z991),MONTH(Z991),DAY(Z991))&gt;=$Y$2,(DATE(YEAR(Z991),MONTH(Z991),DAY(Z991))&lt;=$Z$2)),1,0)),
IF(AND($Y$2=0,$Z$2=0,DATE(YEAR(Z991),MONTH(Z991),DAY(Z991))&gt;=$O$6,(DATE(YEAR(Z991),MONTH(Z991),DAY(Z991))&lt;=$O$3),INDEX(Projects!$A$1:$O$1000,MATCH(Y991,Projects!$A$1:$A$1000,0),MATCH("Groupe",Projects!$A$1:$O$1,0))=$A$2),1,
IF(AND($Y$2&lt;&gt;0,$Z$2&lt;&gt;0,DATE(YEAR(Z991),MONTH(Z991),DAY(Z991))&gt;=$Y$2,(DATE(YEAR(Z991),MONTH(Z991),DAY(Z991))&lt;=$Z$2),INDEX(Projects!$A$1:$O$1000,MATCH(Y991,Projects!$A$1:$A$1000,0),MATCH("Groupe",Projects!$A$1:$O$1,0))=$A$2),1,0)))</f>
      </c>
      <c r="AB991" s="47" t="str">
        <f>IF(AA991&lt;&gt;0,SUM($AA$4:AA991),0)</f>
      </c>
      <c r="AC991" s="1"/>
      <c r="AD991" s="17"/>
      <c r="AF991" t="str">
        <f>Projects!A989</f>
      </c>
      <c r="AG991" s="1" t="str">
        <f>Projects!D989</f>
      </c>
      <c r="AH991" s="47" t="str">
        <f>IF($A$2="Tous",
IF(AND($AF$2=0,$AG$2=0,DATE(YEAR(AG991),MONTH(AG991),DAY(AG991))&gt;=$O$6,(DATE(YEAR(AG991),MONTH(AG991),DAY(AG991))&lt;=$O$3)),1,
IF(AND($AF$2&lt;&gt;0,$AG$2&lt;&gt;0,DATE(YEAR(AG991),MONTH(AG991),DAY(AG991))&gt;=$AF$2,(DATE(YEAR(AG991),MONTH(AG991),DAY(AG991))&lt;=$AG$2)),1,0)),
IF(AND($AF$2=0,$AG$2=0,DATE(YEAR(AG991),MONTH(AG991),DAY(AG991))&gt;=$O$6,(DATE(YEAR(AG991),MONTH(AG991),DAY(AG991))&lt;=$O$3),INDEX(Projects!$A$1:$O$1000,MATCH(AF991,Projects!$A$1:$A$1000,0),MATCH("Groupe",Projects!$A$1:$O$1,0))=$A$2),1,
IF(AND($AF$2&lt;&gt;0,$AG$2&lt;&gt;0,DATE(YEAR(AG991),MONTH(AG991),DAY(AG991))&gt;=$AF$2,(DATE(YEAR(AG991),MONTH(AG991),DAY(AG991))&lt;=$AG$2),INDEX(Projects!$A$1:$O$1000,MATCH(AF991,Projects!$A$1:$A$1000,0),MATCH("Groupe",Projects!$A$1:$O$1,0))=$A$2),1,0)))</f>
      </c>
      <c r="AI991" s="47" t="str">
        <f>IF(AH991&lt;&gt;0,SUM($AH$4:AH991),0)</f>
      </c>
      <c r="AJ991" s="1"/>
      <c r="AK991" s="17"/>
      <c r="AM991" t="str">
        <f>Potentials!A989</f>
      </c>
      <c r="AN991" s="1" t="str">
        <f>Potentials!L989</f>
      </c>
      <c r="AO991" s="47" t="str">
        <f>IF(INDEX(Potentials!$A$1:$O$1000,MATCH(R991,Potentials!$A$1:$A$1000,0),MATCH("Origine setup",Potentials!$A$1:$O$1,0))&lt;&gt;"",0,
IF($A$2="Tous",
IF(AND($AM$2=0,$AN$2=0,DATE(YEAR(AN991),MONTH(AN991),DAY(AN991))&gt;=$O$6,(DATE(YEAR(AN991),MONTH(AN991),DAY(AN991))&lt;=$O$3),INDEX(Potentials!$A$1:$O$10000,MATCH(AM991,Potentials!$A$1:$A$1000,0),MATCH("Statut",Potentials!$A$1:$O$1,0))="9 -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IF(AND($AM$2&lt;&gt;0,$AN$2&lt;&gt;0,DATE(YEAR(AN991),MONTH(AN991),DAY(AN991))&gt;=$AM$2,(DATE(YEAR(AN991),MONTH(AN991),DAY(AN991))&lt;=$AN$2),INDEX(Potentials!$A$1:$O$10000,MATCH(AM991,Potentials!$A$1:$A$1000,0),MATCH("Statut",Potentials!$A$1:$O$1,0))="9 - Perdu"),1,0)),
IF(AND($AM$2=0,$AN$2=0,DATE(YEAR(AN991),MONTH(AN991),DAY(AN991))&gt;=$O$6,(DATE(YEAR(AN991),MONTH(AN991),DAY(AN991))&lt;=$O$3),INDEX(Potentials!$A$1:$O$1000,MATCH(AM991,Potentials!$A$1:$A$1000,0),MATCH("Groupe",Potentials!$A$1:$O$1,0))=$A$2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,MATCH(AM991,Potentials!$A$1:$A$1000,0),MATCH("Groupe",Potentials!$A$1:$O$1,0))=$A$2,INDEX(Potentials!$A$1:$O$10000,MATCH(AM991,Potentials!$A$1:$A$1000,0),MATCH("Statut",Potentials!$A$1:$O$1,0))="9 - Perdu"),1,0))))</f>
      </c>
      <c r="AP991" s="47" t="str">
        <f>IF(AO991&lt;&gt;0,SUM($AO$4:AO991),0)</f>
      </c>
      <c r="AQ991" s="1"/>
      <c r="AR991" s="17"/>
      <c r="AT991" t="str">
        <f>IF(COUNTIF($AT$4:AT990,Potentials!B989)&gt;0,"",Potentials!B989)</f>
      </c>
      <c r="AU991" s="2" t="str">
        <f t="array" ref="AU991" aca="1" ca="1">IF($A$2="Tous",SUMPRODUCT((Potentials!$F$2:$F$2000)*(Potentials!$B$2:$B$2000=AT991)*(Potentials!$E$2:$E$2000&lt;&gt;"8 - Gagne")*(Potentials!$E$2:$E$2000&lt;&gt;"9 - Perdu")*(Potentials!$E$2:$E$2000&lt;&gt;"10 - Gele"))
+SUMPRODUCT((Potentials!$F$2:$F$2000=0)*(Potentials!$B$2:$B$2000=AT991)*(Potentials!$D$2:$D$2000)*(Potentials!$E$2:$E$2000&lt;&gt;"8 - Gagne")*(Potentials!$E$2:$E$2000&lt;&gt;"9 - Perdu")*(Potentials!$E$2:$E$2000&lt;&gt;"10 - Gele")),
SUMPRODUCT((Potentials!$F$2:$F$2000)*(Potentials!$B$2:$B$2000=AT991)*(Potentials!$E$2:$E$2000&lt;&gt;"8 - Gagne")*(Potentials!$E$2:$E$2000&lt;&gt;"9 - Perdu")*(Potentials!$E$2:$E$2000&lt;&gt;"10 - Gele")*(Potentials!$O$2:$O$2000=$A$2))
+SUMPRODUCT((Potentials!$F$2:$F$2000=0)*(Potentials!$B$2:$B$2000=AT991)*(Potentials!$D$2:$D$2000)*(Potentials!$E$2:$E$2000&lt;&gt;"8 - Gagne")*(Potentials!$E$2:$E$2000&lt;&gt;"9 - Perdu")*(Potentials!$E$2:$E$2000&lt;&gt;"10 - Gele")*(Potentials!$O$2:$O$2000=$A$2)))</f>
      </c>
      <c r="BA991" t="str">
        <f>Potentials!A989</f>
      </c>
      <c r="BB991" s="2" t="str">
        <f t="array" ref="BB991" aca="1" ca="1">IF($A$2="Tous",SUMPRODUCT((Potentials!$F$2:$F$2000)*(Potentials!$A$2:$A$2000=BA991)*(Potentials!$E$2:$E$2000&lt;&gt;"8 - Gagne")*(Potentials!$E$2:$E$2000&lt;&gt;"9 - Perdu")*(Potentials!$E$2:$E$2000&lt;&gt;"10 - Gele"))
+SUMPRODUCT((Potentials!$F$2:$F$2000=0)*(Potentials!$A$2:$A$2000=BA991)*(Potentials!$D$2:$D$2000)*(Potentials!$E$2:$E$2000&lt;&gt;"8 - Gagne")*(Potentials!$E$2:$E$2000&lt;&gt;"9 - Perdu")*(Potentials!$E$2:$E$2000&lt;&gt;"10 - Gele")),
SUMPRODUCT((Potentials!$F$2:$F$2000)*(Potentials!$A$2:$A$2000=BA991)*(Potentials!$E$2:$E$2000&lt;&gt;"8 - Gagne")*(Potentials!$E$2:$E$2000&lt;&gt;"9 - Perdu")*(Potentials!$E$2:$E$2000&lt;&gt;"10 - Gele")*(Potentials!$O$2:$O$2000=$A$2))
+SUMPRODUCT((Potentials!$F$2:$F$2000=0)*(Potentials!$A$2:$A$2000=BA991)*(Potentials!$D$2:$D$2000)*(Potentials!$E$2:$E$2000&lt;&gt;"8 - Gagne")*(Potentials!$E$2:$E$2000&lt;&gt;"9 - Perdu")*(Potentials!$E$2:$E$2000&lt;&gt;"10 - Gele")*(Potentials!$O$2:$O$2000=$A$2)))</f>
      </c>
    </row>
    <row r="992" spans="1:113">
      <c r="R992" t="str">
        <f>Potentials!A990</f>
      </c>
      <c r="S992" s="1" t="str">
        <f>Potentials!M990</f>
      </c>
      <c r="T992" s="47" t="str">
        <f>IF(INDEX(Potentials!$A$1:$O$1000,MATCH(R992,Potentials!$A$1:$A$1000,0),MATCH("Origine setup",Potentials!$A$1:$O$1,0))&lt;&gt;"",0,
IF($A$2="Tous",
IF(AND($R$2=0,$S$2=0,DATE(YEAR(S992),MONTH(S992),DAY(S992))&gt;=$O$6,(DATE(YEAR(S992),MONTH(S992),DAY(S992))&lt;=$O$3),LEFT(R992,3)="PRA"),1,
IF(AND($R$2&lt;&gt;0,$S$2&lt;&gt;0,DATE(YEAR(S992),MONTH(S992),DAY(S992))&gt;=$R$2,(DATE(YEAR(S992),MONTH(S992),DAY(S992))&lt;=$S$2),LEFT(R992,3)="PRA"),1,0)),
IF(AND($R$2=0,$S$2=0,DATE(YEAR(S992),MONTH(S992),DAY(S992))&gt;=$O$6,(DATE(YEAR(S992),MONTH(S992),DAY(S992))&lt;=$O$3),INDEX(Potentials!$A$1:$O$1000,MATCH(R992,Potentials!$A$1:$A$1000,0),MATCH("Groupe",Potentials!$A$1:$O$1,0))=$A$2,LEFT(R992,3)="PRA"),1,
IF(AND($R$2&lt;&gt;0,$S$2&lt;&gt;0,DATE(YEAR(S992),MONTH(S992),DAY(S992))&gt;=$R$2,(DATE(YEAR(S992),MONTH(S992),DAY(S992))&lt;=$S$2),INDEX(Potentials!$A$1:$O$1000,MATCH(R992,Potentials!$A$1:$A$1000,0),MATCH("Groupe",Potentials!$A$1:$O$1,0))=$A$2,LEFT(R992,3)="PRA"),1,0))))</f>
      </c>
      <c r="U992" s="47" t="str">
        <f>IF(T992&lt;&gt;0,SUM($T$4:T992),0)</f>
      </c>
      <c r="V992" s="1"/>
      <c r="W992" s="17"/>
      <c r="Y992" t="str">
        <f>Projects!A990</f>
      </c>
      <c r="Z992" s="1" t="str">
        <f>Projects!I990</f>
      </c>
      <c r="AA992" s="47" t="str">
        <f>IF($A$2="Tous",
IF(AND($Y$2=0,$Z$2=0,DATE(YEAR(Z992),MONTH(Z992),DAY(Z992))&gt;=$O$6,(DATE(YEAR(Z992),MONTH(Z992),DAY(Z992))&lt;=$O$3)),1,
IF(AND($Y$2&lt;&gt;0,$Z$2&lt;&gt;0,DATE(YEAR(Z992),MONTH(Z992),DAY(Z992))&gt;=$Y$2,(DATE(YEAR(Z992),MONTH(Z992),DAY(Z992))&lt;=$Z$2)),1,0)),
IF(AND($Y$2=0,$Z$2=0,DATE(YEAR(Z992),MONTH(Z992),DAY(Z992))&gt;=$O$6,(DATE(YEAR(Z992),MONTH(Z992),DAY(Z992))&lt;=$O$3),INDEX(Projects!$A$1:$O$1000,MATCH(Y992,Projects!$A$1:$A$1000,0),MATCH("Groupe",Projects!$A$1:$O$1,0))=$A$2),1,
IF(AND($Y$2&lt;&gt;0,$Z$2&lt;&gt;0,DATE(YEAR(Z992),MONTH(Z992),DAY(Z992))&gt;=$Y$2,(DATE(YEAR(Z992),MONTH(Z992),DAY(Z992))&lt;=$Z$2),INDEX(Projects!$A$1:$O$1000,MATCH(Y992,Projects!$A$1:$A$1000,0),MATCH("Groupe",Projects!$A$1:$O$1,0))=$A$2),1,0)))</f>
      </c>
      <c r="AB992" s="47" t="str">
        <f>IF(AA992&lt;&gt;0,SUM($AA$4:AA992),0)</f>
      </c>
      <c r="AC992" s="1"/>
      <c r="AD992" s="17"/>
      <c r="AF992" t="str">
        <f>Projects!A990</f>
      </c>
      <c r="AG992" s="1" t="str">
        <f>Projects!D990</f>
      </c>
      <c r="AH992" s="47" t="str">
        <f>IF($A$2="Tous",
IF(AND($AF$2=0,$AG$2=0,DATE(YEAR(AG992),MONTH(AG992),DAY(AG992))&gt;=$O$6,(DATE(YEAR(AG992),MONTH(AG992),DAY(AG992))&lt;=$O$3)),1,
IF(AND($AF$2&lt;&gt;0,$AG$2&lt;&gt;0,DATE(YEAR(AG992),MONTH(AG992),DAY(AG992))&gt;=$AF$2,(DATE(YEAR(AG992),MONTH(AG992),DAY(AG992))&lt;=$AG$2)),1,0)),
IF(AND($AF$2=0,$AG$2=0,DATE(YEAR(AG992),MONTH(AG992),DAY(AG992))&gt;=$O$6,(DATE(YEAR(AG992),MONTH(AG992),DAY(AG992))&lt;=$O$3),INDEX(Projects!$A$1:$O$1000,MATCH(AF992,Projects!$A$1:$A$1000,0),MATCH("Groupe",Projects!$A$1:$O$1,0))=$A$2),1,
IF(AND($AF$2&lt;&gt;0,$AG$2&lt;&gt;0,DATE(YEAR(AG992),MONTH(AG992),DAY(AG992))&gt;=$AF$2,(DATE(YEAR(AG992),MONTH(AG992),DAY(AG992))&lt;=$AG$2),INDEX(Projects!$A$1:$O$1000,MATCH(AF992,Projects!$A$1:$A$1000,0),MATCH("Groupe",Projects!$A$1:$O$1,0))=$A$2),1,0)))</f>
      </c>
      <c r="AI992" s="47" t="str">
        <f>IF(AH992&lt;&gt;0,SUM($AH$4:AH992),0)</f>
      </c>
      <c r="AJ992" s="1"/>
      <c r="AK992" s="17"/>
      <c r="AM992" t="str">
        <f>Potentials!A990</f>
      </c>
      <c r="AN992" s="1" t="str">
        <f>Potentials!L990</f>
      </c>
      <c r="AO992" s="47" t="str">
        <f>IF(INDEX(Potentials!$A$1:$O$1000,MATCH(R992,Potentials!$A$1:$A$1000,0),MATCH("Origine setup",Potentials!$A$1:$O$1,0))&lt;&gt;"",0,
IF($A$2="Tous",
IF(AND($AM$2=0,$AN$2=0,DATE(YEAR(AN992),MONTH(AN992),DAY(AN992))&gt;=$O$6,(DATE(YEAR(AN992),MONTH(AN992),DAY(AN992))&lt;=$O$3),INDEX(Potentials!$A$1:$O$10000,MATCH(AM992,Potentials!$A$1:$A$1000,0),MATCH("Statut",Potentials!$A$1:$O$1,0))="9 -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IF(AND($AM$2&lt;&gt;0,$AN$2&lt;&gt;0,DATE(YEAR(AN992),MONTH(AN992),DAY(AN992))&gt;=$AM$2,(DATE(YEAR(AN992),MONTH(AN992),DAY(AN992))&lt;=$AN$2),INDEX(Potentials!$A$1:$O$10000,MATCH(AM992,Potentials!$A$1:$A$1000,0),MATCH("Statut",Potentials!$A$1:$O$1,0))="9 - Perdu"),1,0)),
IF(AND($AM$2=0,$AN$2=0,DATE(YEAR(AN992),MONTH(AN992),DAY(AN992))&gt;=$O$6,(DATE(YEAR(AN992),MONTH(AN992),DAY(AN992))&lt;=$O$3),INDEX(Potentials!$A$1:$O$1000,MATCH(AM992,Potentials!$A$1:$A$1000,0),MATCH("Groupe",Potentials!$A$1:$O$1,0))=$A$2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,MATCH(AM992,Potentials!$A$1:$A$1000,0),MATCH("Groupe",Potentials!$A$1:$O$1,0))=$A$2,INDEX(Potentials!$A$1:$O$10000,MATCH(AM992,Potentials!$A$1:$A$1000,0),MATCH("Statut",Potentials!$A$1:$O$1,0))="9 - Perdu"),1,0))))</f>
      </c>
      <c r="AP992" s="47" t="str">
        <f>IF(AO992&lt;&gt;0,SUM($AO$4:AO992),0)</f>
      </c>
      <c r="AQ992" s="1"/>
      <c r="AR992" s="17"/>
      <c r="AT992" t="str">
        <f>IF(COUNTIF($AT$4:AT991,Potentials!B990)&gt;0,"",Potentials!B990)</f>
      </c>
      <c r="AU992" s="2" t="str">
        <f t="array" ref="AU992" aca="1" ca="1">IF($A$2="Tous",SUMPRODUCT((Potentials!$F$2:$F$2000)*(Potentials!$B$2:$B$2000=AT992)*(Potentials!$E$2:$E$2000&lt;&gt;"8 - Gagne")*(Potentials!$E$2:$E$2000&lt;&gt;"9 - Perdu")*(Potentials!$E$2:$E$2000&lt;&gt;"10 - Gele"))
+SUMPRODUCT((Potentials!$F$2:$F$2000=0)*(Potentials!$B$2:$B$2000=AT992)*(Potentials!$D$2:$D$2000)*(Potentials!$E$2:$E$2000&lt;&gt;"8 - Gagne")*(Potentials!$E$2:$E$2000&lt;&gt;"9 - Perdu")*(Potentials!$E$2:$E$2000&lt;&gt;"10 - Gele")),
SUMPRODUCT((Potentials!$F$2:$F$2000)*(Potentials!$B$2:$B$2000=AT992)*(Potentials!$E$2:$E$2000&lt;&gt;"8 - Gagne")*(Potentials!$E$2:$E$2000&lt;&gt;"9 - Perdu")*(Potentials!$E$2:$E$2000&lt;&gt;"10 - Gele")*(Potentials!$O$2:$O$2000=$A$2))
+SUMPRODUCT((Potentials!$F$2:$F$2000=0)*(Potentials!$B$2:$B$2000=AT992)*(Potentials!$D$2:$D$2000)*(Potentials!$E$2:$E$2000&lt;&gt;"8 - Gagne")*(Potentials!$E$2:$E$2000&lt;&gt;"9 - Perdu")*(Potentials!$E$2:$E$2000&lt;&gt;"10 - Gele")*(Potentials!$O$2:$O$2000=$A$2)))</f>
      </c>
      <c r="BA992" t="str">
        <f>Potentials!A990</f>
      </c>
      <c r="BB992" s="2" t="str">
        <f t="array" ref="BB992" aca="1" ca="1">IF($A$2="Tous",SUMPRODUCT((Potentials!$F$2:$F$2000)*(Potentials!$A$2:$A$2000=BA992)*(Potentials!$E$2:$E$2000&lt;&gt;"8 - Gagne")*(Potentials!$E$2:$E$2000&lt;&gt;"9 - Perdu")*(Potentials!$E$2:$E$2000&lt;&gt;"10 - Gele"))
+SUMPRODUCT((Potentials!$F$2:$F$2000=0)*(Potentials!$A$2:$A$2000=BA992)*(Potentials!$D$2:$D$2000)*(Potentials!$E$2:$E$2000&lt;&gt;"8 - Gagne")*(Potentials!$E$2:$E$2000&lt;&gt;"9 - Perdu")*(Potentials!$E$2:$E$2000&lt;&gt;"10 - Gele")),
SUMPRODUCT((Potentials!$F$2:$F$2000)*(Potentials!$A$2:$A$2000=BA992)*(Potentials!$E$2:$E$2000&lt;&gt;"8 - Gagne")*(Potentials!$E$2:$E$2000&lt;&gt;"9 - Perdu")*(Potentials!$E$2:$E$2000&lt;&gt;"10 - Gele")*(Potentials!$O$2:$O$2000=$A$2))
+SUMPRODUCT((Potentials!$F$2:$F$2000=0)*(Potentials!$A$2:$A$2000=BA992)*(Potentials!$D$2:$D$2000)*(Potentials!$E$2:$E$2000&lt;&gt;"8 - Gagne")*(Potentials!$E$2:$E$2000&lt;&gt;"9 - Perdu")*(Potentials!$E$2:$E$2000&lt;&gt;"10 - Gele")*(Potentials!$O$2:$O$2000=$A$2)))</f>
      </c>
    </row>
    <row r="993" spans="1:113">
      <c r="R993" t="str">
        <f>Potentials!A991</f>
      </c>
      <c r="S993" s="1" t="str">
        <f>Potentials!M991</f>
      </c>
      <c r="T993" s="47" t="str">
        <f>IF(INDEX(Potentials!$A$1:$O$1000,MATCH(R993,Potentials!$A$1:$A$1000,0),MATCH("Origine setup",Potentials!$A$1:$O$1,0))&lt;&gt;"",0,
IF($A$2="Tous",
IF(AND($R$2=0,$S$2=0,DATE(YEAR(S993),MONTH(S993),DAY(S993))&gt;=$O$6,(DATE(YEAR(S993),MONTH(S993),DAY(S993))&lt;=$O$3),LEFT(R993,3)="PRA"),1,
IF(AND($R$2&lt;&gt;0,$S$2&lt;&gt;0,DATE(YEAR(S993),MONTH(S993),DAY(S993))&gt;=$R$2,(DATE(YEAR(S993),MONTH(S993),DAY(S993))&lt;=$S$2),LEFT(R993,3)="PRA"),1,0)),
IF(AND($R$2=0,$S$2=0,DATE(YEAR(S993),MONTH(S993),DAY(S993))&gt;=$O$6,(DATE(YEAR(S993),MONTH(S993),DAY(S993))&lt;=$O$3),INDEX(Potentials!$A$1:$O$1000,MATCH(R993,Potentials!$A$1:$A$1000,0),MATCH("Groupe",Potentials!$A$1:$O$1,0))=$A$2,LEFT(R993,3)="PRA"),1,
IF(AND($R$2&lt;&gt;0,$S$2&lt;&gt;0,DATE(YEAR(S993),MONTH(S993),DAY(S993))&gt;=$R$2,(DATE(YEAR(S993),MONTH(S993),DAY(S993))&lt;=$S$2),INDEX(Potentials!$A$1:$O$1000,MATCH(R993,Potentials!$A$1:$A$1000,0),MATCH("Groupe",Potentials!$A$1:$O$1,0))=$A$2,LEFT(R993,3)="PRA"),1,0))))</f>
      </c>
      <c r="U993" s="47" t="str">
        <f>IF(T993&lt;&gt;0,SUM($T$4:T993),0)</f>
      </c>
      <c r="V993" s="1"/>
      <c r="W993" s="17"/>
      <c r="Y993" t="str">
        <f>Projects!A991</f>
      </c>
      <c r="Z993" s="1" t="str">
        <f>Projects!I991</f>
      </c>
      <c r="AA993" s="47" t="str">
        <f>IF($A$2="Tous",
IF(AND($Y$2=0,$Z$2=0,DATE(YEAR(Z993),MONTH(Z993),DAY(Z993))&gt;=$O$6,(DATE(YEAR(Z993),MONTH(Z993),DAY(Z993))&lt;=$O$3)),1,
IF(AND($Y$2&lt;&gt;0,$Z$2&lt;&gt;0,DATE(YEAR(Z993),MONTH(Z993),DAY(Z993))&gt;=$Y$2,(DATE(YEAR(Z993),MONTH(Z993),DAY(Z993))&lt;=$Z$2)),1,0)),
IF(AND($Y$2=0,$Z$2=0,DATE(YEAR(Z993),MONTH(Z993),DAY(Z993))&gt;=$O$6,(DATE(YEAR(Z993),MONTH(Z993),DAY(Z993))&lt;=$O$3),INDEX(Projects!$A$1:$O$1000,MATCH(Y993,Projects!$A$1:$A$1000,0),MATCH("Groupe",Projects!$A$1:$O$1,0))=$A$2),1,
IF(AND($Y$2&lt;&gt;0,$Z$2&lt;&gt;0,DATE(YEAR(Z993),MONTH(Z993),DAY(Z993))&gt;=$Y$2,(DATE(YEAR(Z993),MONTH(Z993),DAY(Z993))&lt;=$Z$2),INDEX(Projects!$A$1:$O$1000,MATCH(Y993,Projects!$A$1:$A$1000,0),MATCH("Groupe",Projects!$A$1:$O$1,0))=$A$2),1,0)))</f>
      </c>
      <c r="AB993" s="47" t="str">
        <f>IF(AA993&lt;&gt;0,SUM($AA$4:AA993),0)</f>
      </c>
      <c r="AC993" s="1"/>
      <c r="AD993" s="17"/>
      <c r="AF993" t="str">
        <f>Projects!A991</f>
      </c>
      <c r="AG993" s="1" t="str">
        <f>Projects!D991</f>
      </c>
      <c r="AH993" s="47" t="str">
        <f>IF($A$2="Tous",
IF(AND($AF$2=0,$AG$2=0,DATE(YEAR(AG993),MONTH(AG993),DAY(AG993))&gt;=$O$6,(DATE(YEAR(AG993),MONTH(AG993),DAY(AG993))&lt;=$O$3)),1,
IF(AND($AF$2&lt;&gt;0,$AG$2&lt;&gt;0,DATE(YEAR(AG993),MONTH(AG993),DAY(AG993))&gt;=$AF$2,(DATE(YEAR(AG993),MONTH(AG993),DAY(AG993))&lt;=$AG$2)),1,0)),
IF(AND($AF$2=0,$AG$2=0,DATE(YEAR(AG993),MONTH(AG993),DAY(AG993))&gt;=$O$6,(DATE(YEAR(AG993),MONTH(AG993),DAY(AG993))&lt;=$O$3),INDEX(Projects!$A$1:$O$1000,MATCH(AF993,Projects!$A$1:$A$1000,0),MATCH("Groupe",Projects!$A$1:$O$1,0))=$A$2),1,
IF(AND($AF$2&lt;&gt;0,$AG$2&lt;&gt;0,DATE(YEAR(AG993),MONTH(AG993),DAY(AG993))&gt;=$AF$2,(DATE(YEAR(AG993),MONTH(AG993),DAY(AG993))&lt;=$AG$2),INDEX(Projects!$A$1:$O$1000,MATCH(AF993,Projects!$A$1:$A$1000,0),MATCH("Groupe",Projects!$A$1:$O$1,0))=$A$2),1,0)))</f>
      </c>
      <c r="AI993" s="47" t="str">
        <f>IF(AH993&lt;&gt;0,SUM($AH$4:AH993),0)</f>
      </c>
      <c r="AJ993" s="1"/>
      <c r="AK993" s="17"/>
      <c r="AM993" t="str">
        <f>Potentials!A991</f>
      </c>
      <c r="AN993" s="1" t="str">
        <f>Potentials!L991</f>
      </c>
      <c r="AO993" s="47" t="str">
        <f>IF(INDEX(Potentials!$A$1:$O$1000,MATCH(R993,Potentials!$A$1:$A$1000,0),MATCH("Origine setup",Potentials!$A$1:$O$1,0))&lt;&gt;"",0,
IF($A$2="Tous",
IF(AND($AM$2=0,$AN$2=0,DATE(YEAR(AN993),MONTH(AN993),DAY(AN993))&gt;=$O$6,(DATE(YEAR(AN993),MONTH(AN993),DAY(AN993))&lt;=$O$3),INDEX(Potentials!$A$1:$O$10000,MATCH(AM993,Potentials!$A$1:$A$1000,0),MATCH("Statut",Potentials!$A$1:$O$1,0))="9 -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IF(AND($AM$2&lt;&gt;0,$AN$2&lt;&gt;0,DATE(YEAR(AN993),MONTH(AN993),DAY(AN993))&gt;=$AM$2,(DATE(YEAR(AN993),MONTH(AN993),DAY(AN993))&lt;=$AN$2),INDEX(Potentials!$A$1:$O$10000,MATCH(AM993,Potentials!$A$1:$A$1000,0),MATCH("Statut",Potentials!$A$1:$O$1,0))="9 - Perdu"),1,0)),
IF(AND($AM$2=0,$AN$2=0,DATE(YEAR(AN993),MONTH(AN993),DAY(AN993))&gt;=$O$6,(DATE(YEAR(AN993),MONTH(AN993),DAY(AN993))&lt;=$O$3),INDEX(Potentials!$A$1:$O$1000,MATCH(AM993,Potentials!$A$1:$A$1000,0),MATCH("Groupe",Potentials!$A$1:$O$1,0))=$A$2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,MATCH(AM993,Potentials!$A$1:$A$1000,0),MATCH("Groupe",Potentials!$A$1:$O$1,0))=$A$2,INDEX(Potentials!$A$1:$O$10000,MATCH(AM993,Potentials!$A$1:$A$1000,0),MATCH("Statut",Potentials!$A$1:$O$1,0))="9 - Perdu"),1,0))))</f>
      </c>
      <c r="AP993" s="47" t="str">
        <f>IF(AO993&lt;&gt;0,SUM($AO$4:AO993),0)</f>
      </c>
      <c r="AQ993" s="1"/>
      <c r="AR993" s="17"/>
      <c r="AT993" t="str">
        <f>IF(COUNTIF($AT$4:AT992,Potentials!B991)&gt;0,"",Potentials!B991)</f>
      </c>
      <c r="AU993" s="2" t="str">
        <f t="array" ref="AU993" aca="1" ca="1">IF($A$2="Tous",SUMPRODUCT((Potentials!$F$2:$F$2000)*(Potentials!$B$2:$B$2000=AT993)*(Potentials!$E$2:$E$2000&lt;&gt;"8 - Gagne")*(Potentials!$E$2:$E$2000&lt;&gt;"9 - Perdu")*(Potentials!$E$2:$E$2000&lt;&gt;"10 - Gele"))
+SUMPRODUCT((Potentials!$F$2:$F$2000=0)*(Potentials!$B$2:$B$2000=AT993)*(Potentials!$D$2:$D$2000)*(Potentials!$E$2:$E$2000&lt;&gt;"8 - Gagne")*(Potentials!$E$2:$E$2000&lt;&gt;"9 - Perdu")*(Potentials!$E$2:$E$2000&lt;&gt;"10 - Gele")),
SUMPRODUCT((Potentials!$F$2:$F$2000)*(Potentials!$B$2:$B$2000=AT993)*(Potentials!$E$2:$E$2000&lt;&gt;"8 - Gagne")*(Potentials!$E$2:$E$2000&lt;&gt;"9 - Perdu")*(Potentials!$E$2:$E$2000&lt;&gt;"10 - Gele")*(Potentials!$O$2:$O$2000=$A$2))
+SUMPRODUCT((Potentials!$F$2:$F$2000=0)*(Potentials!$B$2:$B$2000=AT993)*(Potentials!$D$2:$D$2000)*(Potentials!$E$2:$E$2000&lt;&gt;"8 - Gagne")*(Potentials!$E$2:$E$2000&lt;&gt;"9 - Perdu")*(Potentials!$E$2:$E$2000&lt;&gt;"10 - Gele")*(Potentials!$O$2:$O$2000=$A$2)))</f>
      </c>
      <c r="BA993" t="str">
        <f>Potentials!A991</f>
      </c>
      <c r="BB993" s="2" t="str">
        <f t="array" ref="BB993" aca="1" ca="1">IF($A$2="Tous",SUMPRODUCT((Potentials!$F$2:$F$2000)*(Potentials!$A$2:$A$2000=BA993)*(Potentials!$E$2:$E$2000&lt;&gt;"8 - Gagne")*(Potentials!$E$2:$E$2000&lt;&gt;"9 - Perdu")*(Potentials!$E$2:$E$2000&lt;&gt;"10 - Gele"))
+SUMPRODUCT((Potentials!$F$2:$F$2000=0)*(Potentials!$A$2:$A$2000=BA993)*(Potentials!$D$2:$D$2000)*(Potentials!$E$2:$E$2000&lt;&gt;"8 - Gagne")*(Potentials!$E$2:$E$2000&lt;&gt;"9 - Perdu")*(Potentials!$E$2:$E$2000&lt;&gt;"10 - Gele")),
SUMPRODUCT((Potentials!$F$2:$F$2000)*(Potentials!$A$2:$A$2000=BA993)*(Potentials!$E$2:$E$2000&lt;&gt;"8 - Gagne")*(Potentials!$E$2:$E$2000&lt;&gt;"9 - Perdu")*(Potentials!$E$2:$E$2000&lt;&gt;"10 - Gele")*(Potentials!$O$2:$O$2000=$A$2))
+SUMPRODUCT((Potentials!$F$2:$F$2000=0)*(Potentials!$A$2:$A$2000=BA993)*(Potentials!$D$2:$D$2000)*(Potentials!$E$2:$E$2000&lt;&gt;"8 - Gagne")*(Potentials!$E$2:$E$2000&lt;&gt;"9 - Perdu")*(Potentials!$E$2:$E$2000&lt;&gt;"10 - Gele")*(Potentials!$O$2:$O$2000=$A$2)))</f>
      </c>
    </row>
    <row r="994" spans="1:113">
      <c r="R994" t="str">
        <f>Potentials!A992</f>
      </c>
      <c r="S994" s="1" t="str">
        <f>Potentials!M992</f>
      </c>
      <c r="T994" s="47" t="str">
        <f>IF(INDEX(Potentials!$A$1:$O$1000,MATCH(R994,Potentials!$A$1:$A$1000,0),MATCH("Origine setup",Potentials!$A$1:$O$1,0))&lt;&gt;"",0,
IF($A$2="Tous",
IF(AND($R$2=0,$S$2=0,DATE(YEAR(S994),MONTH(S994),DAY(S994))&gt;=$O$6,(DATE(YEAR(S994),MONTH(S994),DAY(S994))&lt;=$O$3),LEFT(R994,3)="PRA"),1,
IF(AND($R$2&lt;&gt;0,$S$2&lt;&gt;0,DATE(YEAR(S994),MONTH(S994),DAY(S994))&gt;=$R$2,(DATE(YEAR(S994),MONTH(S994),DAY(S994))&lt;=$S$2),LEFT(R994,3)="PRA"),1,0)),
IF(AND($R$2=0,$S$2=0,DATE(YEAR(S994),MONTH(S994),DAY(S994))&gt;=$O$6,(DATE(YEAR(S994),MONTH(S994),DAY(S994))&lt;=$O$3),INDEX(Potentials!$A$1:$O$1000,MATCH(R994,Potentials!$A$1:$A$1000,0),MATCH("Groupe",Potentials!$A$1:$O$1,0))=$A$2,LEFT(R994,3)="PRA"),1,
IF(AND($R$2&lt;&gt;0,$S$2&lt;&gt;0,DATE(YEAR(S994),MONTH(S994),DAY(S994))&gt;=$R$2,(DATE(YEAR(S994),MONTH(S994),DAY(S994))&lt;=$S$2),INDEX(Potentials!$A$1:$O$1000,MATCH(R994,Potentials!$A$1:$A$1000,0),MATCH("Groupe",Potentials!$A$1:$O$1,0))=$A$2,LEFT(R994,3)="PRA"),1,0))))</f>
      </c>
      <c r="U994" s="47" t="str">
        <f>IF(T994&lt;&gt;0,SUM($T$4:T994),0)</f>
      </c>
      <c r="V994" s="1"/>
      <c r="W994" s="17"/>
      <c r="Y994" t="str">
        <f>Projects!A992</f>
      </c>
      <c r="Z994" s="1" t="str">
        <f>Projects!I992</f>
      </c>
      <c r="AA994" s="47" t="str">
        <f>IF($A$2="Tous",
IF(AND($Y$2=0,$Z$2=0,DATE(YEAR(Z994),MONTH(Z994),DAY(Z994))&gt;=$O$6,(DATE(YEAR(Z994),MONTH(Z994),DAY(Z994))&lt;=$O$3)),1,
IF(AND($Y$2&lt;&gt;0,$Z$2&lt;&gt;0,DATE(YEAR(Z994),MONTH(Z994),DAY(Z994))&gt;=$Y$2,(DATE(YEAR(Z994),MONTH(Z994),DAY(Z994))&lt;=$Z$2)),1,0)),
IF(AND($Y$2=0,$Z$2=0,DATE(YEAR(Z994),MONTH(Z994),DAY(Z994))&gt;=$O$6,(DATE(YEAR(Z994),MONTH(Z994),DAY(Z994))&lt;=$O$3),INDEX(Projects!$A$1:$O$1000,MATCH(Y994,Projects!$A$1:$A$1000,0),MATCH("Groupe",Projects!$A$1:$O$1,0))=$A$2),1,
IF(AND($Y$2&lt;&gt;0,$Z$2&lt;&gt;0,DATE(YEAR(Z994),MONTH(Z994),DAY(Z994))&gt;=$Y$2,(DATE(YEAR(Z994),MONTH(Z994),DAY(Z994))&lt;=$Z$2),INDEX(Projects!$A$1:$O$1000,MATCH(Y994,Projects!$A$1:$A$1000,0),MATCH("Groupe",Projects!$A$1:$O$1,0))=$A$2),1,0)))</f>
      </c>
      <c r="AB994" s="47" t="str">
        <f>IF(AA994&lt;&gt;0,SUM($AA$4:AA994),0)</f>
      </c>
      <c r="AC994" s="1"/>
      <c r="AD994" s="17"/>
      <c r="AF994" t="str">
        <f>Projects!A992</f>
      </c>
      <c r="AG994" s="1" t="str">
        <f>Projects!D992</f>
      </c>
      <c r="AH994" s="47" t="str">
        <f>IF($A$2="Tous",
IF(AND($AF$2=0,$AG$2=0,DATE(YEAR(AG994),MONTH(AG994),DAY(AG994))&gt;=$O$6,(DATE(YEAR(AG994),MONTH(AG994),DAY(AG994))&lt;=$O$3)),1,
IF(AND($AF$2&lt;&gt;0,$AG$2&lt;&gt;0,DATE(YEAR(AG994),MONTH(AG994),DAY(AG994))&gt;=$AF$2,(DATE(YEAR(AG994),MONTH(AG994),DAY(AG994))&lt;=$AG$2)),1,0)),
IF(AND($AF$2=0,$AG$2=0,DATE(YEAR(AG994),MONTH(AG994),DAY(AG994))&gt;=$O$6,(DATE(YEAR(AG994),MONTH(AG994),DAY(AG994))&lt;=$O$3),INDEX(Projects!$A$1:$O$1000,MATCH(AF994,Projects!$A$1:$A$1000,0),MATCH("Groupe",Projects!$A$1:$O$1,0))=$A$2),1,
IF(AND($AF$2&lt;&gt;0,$AG$2&lt;&gt;0,DATE(YEAR(AG994),MONTH(AG994),DAY(AG994))&gt;=$AF$2,(DATE(YEAR(AG994),MONTH(AG994),DAY(AG994))&lt;=$AG$2),INDEX(Projects!$A$1:$O$1000,MATCH(AF994,Projects!$A$1:$A$1000,0),MATCH("Groupe",Projects!$A$1:$O$1,0))=$A$2),1,0)))</f>
      </c>
      <c r="AI994" s="47" t="str">
        <f>IF(AH994&lt;&gt;0,SUM($AH$4:AH994),0)</f>
      </c>
      <c r="AJ994" s="1"/>
      <c r="AK994" s="17"/>
      <c r="AM994" t="str">
        <f>Potentials!A992</f>
      </c>
      <c r="AN994" s="1" t="str">
        <f>Potentials!L992</f>
      </c>
      <c r="AO994" s="47" t="str">
        <f>IF(INDEX(Potentials!$A$1:$O$1000,MATCH(R994,Potentials!$A$1:$A$1000,0),MATCH("Origine setup",Potentials!$A$1:$O$1,0))&lt;&gt;"",0,
IF($A$2="Tous",
IF(AND($AM$2=0,$AN$2=0,DATE(YEAR(AN994),MONTH(AN994),DAY(AN994))&gt;=$O$6,(DATE(YEAR(AN994),MONTH(AN994),DAY(AN994))&lt;=$O$3),INDEX(Potentials!$A$1:$O$10000,MATCH(AM994,Potentials!$A$1:$A$1000,0),MATCH("Statut",Potentials!$A$1:$O$1,0))="9 -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IF(AND($AM$2&lt;&gt;0,$AN$2&lt;&gt;0,DATE(YEAR(AN994),MONTH(AN994),DAY(AN994))&gt;=$AM$2,(DATE(YEAR(AN994),MONTH(AN994),DAY(AN994))&lt;=$AN$2),INDEX(Potentials!$A$1:$O$10000,MATCH(AM994,Potentials!$A$1:$A$1000,0),MATCH("Statut",Potentials!$A$1:$O$1,0))="9 - Perdu"),1,0)),
IF(AND($AM$2=0,$AN$2=0,DATE(YEAR(AN994),MONTH(AN994),DAY(AN994))&gt;=$O$6,(DATE(YEAR(AN994),MONTH(AN994),DAY(AN994))&lt;=$O$3),INDEX(Potentials!$A$1:$O$1000,MATCH(AM994,Potentials!$A$1:$A$1000,0),MATCH("Groupe",Potentials!$A$1:$O$1,0))=$A$2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,MATCH(AM994,Potentials!$A$1:$A$1000,0),MATCH("Groupe",Potentials!$A$1:$O$1,0))=$A$2,INDEX(Potentials!$A$1:$O$10000,MATCH(AM994,Potentials!$A$1:$A$1000,0),MATCH("Statut",Potentials!$A$1:$O$1,0))="9 - Perdu"),1,0))))</f>
      </c>
      <c r="AP994" s="47" t="str">
        <f>IF(AO994&lt;&gt;0,SUM($AO$4:AO994),0)</f>
      </c>
      <c r="AQ994" s="1"/>
      <c r="AR994" s="17"/>
      <c r="AT994" t="str">
        <f>IF(COUNTIF($AT$4:AT993,Potentials!B992)&gt;0,"",Potentials!B992)</f>
      </c>
      <c r="AU994" s="2" t="str">
        <f t="array" ref="AU994" aca="1" ca="1">IF($A$2="Tous",SUMPRODUCT((Potentials!$F$2:$F$2000)*(Potentials!$B$2:$B$2000=AT994)*(Potentials!$E$2:$E$2000&lt;&gt;"8 - Gagne")*(Potentials!$E$2:$E$2000&lt;&gt;"9 - Perdu")*(Potentials!$E$2:$E$2000&lt;&gt;"10 - Gele"))
+SUMPRODUCT((Potentials!$F$2:$F$2000=0)*(Potentials!$B$2:$B$2000=AT994)*(Potentials!$D$2:$D$2000)*(Potentials!$E$2:$E$2000&lt;&gt;"8 - Gagne")*(Potentials!$E$2:$E$2000&lt;&gt;"9 - Perdu")*(Potentials!$E$2:$E$2000&lt;&gt;"10 - Gele")),
SUMPRODUCT((Potentials!$F$2:$F$2000)*(Potentials!$B$2:$B$2000=AT994)*(Potentials!$E$2:$E$2000&lt;&gt;"8 - Gagne")*(Potentials!$E$2:$E$2000&lt;&gt;"9 - Perdu")*(Potentials!$E$2:$E$2000&lt;&gt;"10 - Gele")*(Potentials!$O$2:$O$2000=$A$2))
+SUMPRODUCT((Potentials!$F$2:$F$2000=0)*(Potentials!$B$2:$B$2000=AT994)*(Potentials!$D$2:$D$2000)*(Potentials!$E$2:$E$2000&lt;&gt;"8 - Gagne")*(Potentials!$E$2:$E$2000&lt;&gt;"9 - Perdu")*(Potentials!$E$2:$E$2000&lt;&gt;"10 - Gele")*(Potentials!$O$2:$O$2000=$A$2)))</f>
      </c>
      <c r="BA994" t="str">
        <f>Potentials!A992</f>
      </c>
      <c r="BB994" s="2" t="str">
        <f t="array" ref="BB994" aca="1" ca="1">IF($A$2="Tous",SUMPRODUCT((Potentials!$F$2:$F$2000)*(Potentials!$A$2:$A$2000=BA994)*(Potentials!$E$2:$E$2000&lt;&gt;"8 - Gagne")*(Potentials!$E$2:$E$2000&lt;&gt;"9 - Perdu")*(Potentials!$E$2:$E$2000&lt;&gt;"10 - Gele"))
+SUMPRODUCT((Potentials!$F$2:$F$2000=0)*(Potentials!$A$2:$A$2000=BA994)*(Potentials!$D$2:$D$2000)*(Potentials!$E$2:$E$2000&lt;&gt;"8 - Gagne")*(Potentials!$E$2:$E$2000&lt;&gt;"9 - Perdu")*(Potentials!$E$2:$E$2000&lt;&gt;"10 - Gele")),
SUMPRODUCT((Potentials!$F$2:$F$2000)*(Potentials!$A$2:$A$2000=BA994)*(Potentials!$E$2:$E$2000&lt;&gt;"8 - Gagne")*(Potentials!$E$2:$E$2000&lt;&gt;"9 - Perdu")*(Potentials!$E$2:$E$2000&lt;&gt;"10 - Gele")*(Potentials!$O$2:$O$2000=$A$2))
+SUMPRODUCT((Potentials!$F$2:$F$2000=0)*(Potentials!$A$2:$A$2000=BA994)*(Potentials!$D$2:$D$2000)*(Potentials!$E$2:$E$2000&lt;&gt;"8 - Gagne")*(Potentials!$E$2:$E$2000&lt;&gt;"9 - Perdu")*(Potentials!$E$2:$E$2000&lt;&gt;"10 - Gele")*(Potentials!$O$2:$O$2000=$A$2)))</f>
      </c>
    </row>
    <row r="995" spans="1:113">
      <c r="R995" t="str">
        <f>Potentials!A993</f>
      </c>
      <c r="S995" s="1" t="str">
        <f>Potentials!M993</f>
      </c>
      <c r="T995" s="47" t="str">
        <f>IF(INDEX(Potentials!$A$1:$O$1000,MATCH(R995,Potentials!$A$1:$A$1000,0),MATCH("Origine setup",Potentials!$A$1:$O$1,0))&lt;&gt;"",0,
IF($A$2="Tous",
IF(AND($R$2=0,$S$2=0,DATE(YEAR(S995),MONTH(S995),DAY(S995))&gt;=$O$6,(DATE(YEAR(S995),MONTH(S995),DAY(S995))&lt;=$O$3),LEFT(R995,3)="PRA"),1,
IF(AND($R$2&lt;&gt;0,$S$2&lt;&gt;0,DATE(YEAR(S995),MONTH(S995),DAY(S995))&gt;=$R$2,(DATE(YEAR(S995),MONTH(S995),DAY(S995))&lt;=$S$2),LEFT(R995,3)="PRA"),1,0)),
IF(AND($R$2=0,$S$2=0,DATE(YEAR(S995),MONTH(S995),DAY(S995))&gt;=$O$6,(DATE(YEAR(S995),MONTH(S995),DAY(S995))&lt;=$O$3),INDEX(Potentials!$A$1:$O$1000,MATCH(R995,Potentials!$A$1:$A$1000,0),MATCH("Groupe",Potentials!$A$1:$O$1,0))=$A$2,LEFT(R995,3)="PRA"),1,
IF(AND($R$2&lt;&gt;0,$S$2&lt;&gt;0,DATE(YEAR(S995),MONTH(S995),DAY(S995))&gt;=$R$2,(DATE(YEAR(S995),MONTH(S995),DAY(S995))&lt;=$S$2),INDEX(Potentials!$A$1:$O$1000,MATCH(R995,Potentials!$A$1:$A$1000,0),MATCH("Groupe",Potentials!$A$1:$O$1,0))=$A$2,LEFT(R995,3)="PRA"),1,0))))</f>
      </c>
      <c r="U995" s="47" t="str">
        <f>IF(T995&lt;&gt;0,SUM($T$4:T995),0)</f>
      </c>
      <c r="V995" s="1"/>
      <c r="W995" s="17"/>
      <c r="Y995" t="str">
        <f>Projects!A993</f>
      </c>
      <c r="Z995" s="1" t="str">
        <f>Projects!I993</f>
      </c>
      <c r="AA995" s="47" t="str">
        <f>IF($A$2="Tous",
IF(AND($Y$2=0,$Z$2=0,DATE(YEAR(Z995),MONTH(Z995),DAY(Z995))&gt;=$O$6,(DATE(YEAR(Z995),MONTH(Z995),DAY(Z995))&lt;=$O$3)),1,
IF(AND($Y$2&lt;&gt;0,$Z$2&lt;&gt;0,DATE(YEAR(Z995),MONTH(Z995),DAY(Z995))&gt;=$Y$2,(DATE(YEAR(Z995),MONTH(Z995),DAY(Z995))&lt;=$Z$2)),1,0)),
IF(AND($Y$2=0,$Z$2=0,DATE(YEAR(Z995),MONTH(Z995),DAY(Z995))&gt;=$O$6,(DATE(YEAR(Z995),MONTH(Z995),DAY(Z995))&lt;=$O$3),INDEX(Projects!$A$1:$O$1000,MATCH(Y995,Projects!$A$1:$A$1000,0),MATCH("Groupe",Projects!$A$1:$O$1,0))=$A$2),1,
IF(AND($Y$2&lt;&gt;0,$Z$2&lt;&gt;0,DATE(YEAR(Z995),MONTH(Z995),DAY(Z995))&gt;=$Y$2,(DATE(YEAR(Z995),MONTH(Z995),DAY(Z995))&lt;=$Z$2),INDEX(Projects!$A$1:$O$1000,MATCH(Y995,Projects!$A$1:$A$1000,0),MATCH("Groupe",Projects!$A$1:$O$1,0))=$A$2),1,0)))</f>
      </c>
      <c r="AB995" s="47" t="str">
        <f>IF(AA995&lt;&gt;0,SUM($AA$4:AA995),0)</f>
      </c>
      <c r="AC995" s="1"/>
      <c r="AD995" s="17"/>
      <c r="AF995" t="str">
        <f>Projects!A993</f>
      </c>
      <c r="AG995" s="1" t="str">
        <f>Projects!D993</f>
      </c>
      <c r="AH995" s="47" t="str">
        <f>IF($A$2="Tous",
IF(AND($AF$2=0,$AG$2=0,DATE(YEAR(AG995),MONTH(AG995),DAY(AG995))&gt;=$O$6,(DATE(YEAR(AG995),MONTH(AG995),DAY(AG995))&lt;=$O$3)),1,
IF(AND($AF$2&lt;&gt;0,$AG$2&lt;&gt;0,DATE(YEAR(AG995),MONTH(AG995),DAY(AG995))&gt;=$AF$2,(DATE(YEAR(AG995),MONTH(AG995),DAY(AG995))&lt;=$AG$2)),1,0)),
IF(AND($AF$2=0,$AG$2=0,DATE(YEAR(AG995),MONTH(AG995),DAY(AG995))&gt;=$O$6,(DATE(YEAR(AG995),MONTH(AG995),DAY(AG995))&lt;=$O$3),INDEX(Projects!$A$1:$O$1000,MATCH(AF995,Projects!$A$1:$A$1000,0),MATCH("Groupe",Projects!$A$1:$O$1,0))=$A$2),1,
IF(AND($AF$2&lt;&gt;0,$AG$2&lt;&gt;0,DATE(YEAR(AG995),MONTH(AG995),DAY(AG995))&gt;=$AF$2,(DATE(YEAR(AG995),MONTH(AG995),DAY(AG995))&lt;=$AG$2),INDEX(Projects!$A$1:$O$1000,MATCH(AF995,Projects!$A$1:$A$1000,0),MATCH("Groupe",Projects!$A$1:$O$1,0))=$A$2),1,0)))</f>
      </c>
      <c r="AI995" s="47" t="str">
        <f>IF(AH995&lt;&gt;0,SUM($AH$4:AH995),0)</f>
      </c>
      <c r="AJ995" s="1"/>
      <c r="AK995" s="17"/>
      <c r="AM995" t="str">
        <f>Potentials!A993</f>
      </c>
      <c r="AN995" s="1" t="str">
        <f>Potentials!L993</f>
      </c>
      <c r="AO995" s="47" t="str">
        <f>IF(INDEX(Potentials!$A$1:$O$1000,MATCH(R995,Potentials!$A$1:$A$1000,0),MATCH("Origine setup",Potentials!$A$1:$O$1,0))&lt;&gt;"",0,
IF($A$2="Tous",
IF(AND($AM$2=0,$AN$2=0,DATE(YEAR(AN995),MONTH(AN995),DAY(AN995))&gt;=$O$6,(DATE(YEAR(AN995),MONTH(AN995),DAY(AN995))&lt;=$O$3),INDEX(Potentials!$A$1:$O$10000,MATCH(AM995,Potentials!$A$1:$A$1000,0),MATCH("Statut",Potentials!$A$1:$O$1,0))="9 -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IF(AND($AM$2&lt;&gt;0,$AN$2&lt;&gt;0,DATE(YEAR(AN995),MONTH(AN995),DAY(AN995))&gt;=$AM$2,(DATE(YEAR(AN995),MONTH(AN995),DAY(AN995))&lt;=$AN$2),INDEX(Potentials!$A$1:$O$10000,MATCH(AM995,Potentials!$A$1:$A$1000,0),MATCH("Statut",Potentials!$A$1:$O$1,0))="9 - Perdu"),1,0)),
IF(AND($AM$2=0,$AN$2=0,DATE(YEAR(AN995),MONTH(AN995),DAY(AN995))&gt;=$O$6,(DATE(YEAR(AN995),MONTH(AN995),DAY(AN995))&lt;=$O$3),INDEX(Potentials!$A$1:$O$1000,MATCH(AM995,Potentials!$A$1:$A$1000,0),MATCH("Groupe",Potentials!$A$1:$O$1,0))=$A$2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,MATCH(AM995,Potentials!$A$1:$A$1000,0),MATCH("Groupe",Potentials!$A$1:$O$1,0))=$A$2,INDEX(Potentials!$A$1:$O$10000,MATCH(AM995,Potentials!$A$1:$A$1000,0),MATCH("Statut",Potentials!$A$1:$O$1,0))="9 - Perdu"),1,0))))</f>
      </c>
      <c r="AP995" s="47" t="str">
        <f>IF(AO995&lt;&gt;0,SUM($AO$4:AO995),0)</f>
      </c>
      <c r="AQ995" s="1"/>
      <c r="AR995" s="17"/>
      <c r="AT995" t="str">
        <f>IF(COUNTIF($AT$4:AT994,Potentials!B993)&gt;0,"",Potentials!B993)</f>
      </c>
      <c r="AU995" s="2" t="str">
        <f t="array" ref="AU995" aca="1" ca="1">IF($A$2="Tous",SUMPRODUCT((Potentials!$F$2:$F$2000)*(Potentials!$B$2:$B$2000=AT995)*(Potentials!$E$2:$E$2000&lt;&gt;"8 - Gagne")*(Potentials!$E$2:$E$2000&lt;&gt;"9 - Perdu")*(Potentials!$E$2:$E$2000&lt;&gt;"10 - Gele"))
+SUMPRODUCT((Potentials!$F$2:$F$2000=0)*(Potentials!$B$2:$B$2000=AT995)*(Potentials!$D$2:$D$2000)*(Potentials!$E$2:$E$2000&lt;&gt;"8 - Gagne")*(Potentials!$E$2:$E$2000&lt;&gt;"9 - Perdu")*(Potentials!$E$2:$E$2000&lt;&gt;"10 - Gele")),
SUMPRODUCT((Potentials!$F$2:$F$2000)*(Potentials!$B$2:$B$2000=AT995)*(Potentials!$E$2:$E$2000&lt;&gt;"8 - Gagne")*(Potentials!$E$2:$E$2000&lt;&gt;"9 - Perdu")*(Potentials!$E$2:$E$2000&lt;&gt;"10 - Gele")*(Potentials!$O$2:$O$2000=$A$2))
+SUMPRODUCT((Potentials!$F$2:$F$2000=0)*(Potentials!$B$2:$B$2000=AT995)*(Potentials!$D$2:$D$2000)*(Potentials!$E$2:$E$2000&lt;&gt;"8 - Gagne")*(Potentials!$E$2:$E$2000&lt;&gt;"9 - Perdu")*(Potentials!$E$2:$E$2000&lt;&gt;"10 - Gele")*(Potentials!$O$2:$O$2000=$A$2)))</f>
      </c>
      <c r="BA995" t="str">
        <f>Potentials!A993</f>
      </c>
      <c r="BB995" s="2" t="str">
        <f t="array" ref="BB995" aca="1" ca="1">IF($A$2="Tous",SUMPRODUCT((Potentials!$F$2:$F$2000)*(Potentials!$A$2:$A$2000=BA995)*(Potentials!$E$2:$E$2000&lt;&gt;"8 - Gagne")*(Potentials!$E$2:$E$2000&lt;&gt;"9 - Perdu")*(Potentials!$E$2:$E$2000&lt;&gt;"10 - Gele"))
+SUMPRODUCT((Potentials!$F$2:$F$2000=0)*(Potentials!$A$2:$A$2000=BA995)*(Potentials!$D$2:$D$2000)*(Potentials!$E$2:$E$2000&lt;&gt;"8 - Gagne")*(Potentials!$E$2:$E$2000&lt;&gt;"9 - Perdu")*(Potentials!$E$2:$E$2000&lt;&gt;"10 - Gele")),
SUMPRODUCT((Potentials!$F$2:$F$2000)*(Potentials!$A$2:$A$2000=BA995)*(Potentials!$E$2:$E$2000&lt;&gt;"8 - Gagne")*(Potentials!$E$2:$E$2000&lt;&gt;"9 - Perdu")*(Potentials!$E$2:$E$2000&lt;&gt;"10 - Gele")*(Potentials!$O$2:$O$2000=$A$2))
+SUMPRODUCT((Potentials!$F$2:$F$2000=0)*(Potentials!$A$2:$A$2000=BA995)*(Potentials!$D$2:$D$2000)*(Potentials!$E$2:$E$2000&lt;&gt;"8 - Gagne")*(Potentials!$E$2:$E$2000&lt;&gt;"9 - Perdu")*(Potentials!$E$2:$E$2000&lt;&gt;"10 - Gele")*(Potentials!$O$2:$O$2000=$A$2)))</f>
      </c>
    </row>
    <row r="996" spans="1:113">
      <c r="R996" t="str">
        <f>Potentials!A994</f>
      </c>
      <c r="S996" s="1" t="str">
        <f>Potentials!M994</f>
      </c>
      <c r="T996" s="47" t="str">
        <f>IF(INDEX(Potentials!$A$1:$O$1000,MATCH(R996,Potentials!$A$1:$A$1000,0),MATCH("Origine setup",Potentials!$A$1:$O$1,0))&lt;&gt;"",0,
IF($A$2="Tous",
IF(AND($R$2=0,$S$2=0,DATE(YEAR(S996),MONTH(S996),DAY(S996))&gt;=$O$6,(DATE(YEAR(S996),MONTH(S996),DAY(S996))&lt;=$O$3),LEFT(R996,3)="PRA"),1,
IF(AND($R$2&lt;&gt;0,$S$2&lt;&gt;0,DATE(YEAR(S996),MONTH(S996),DAY(S996))&gt;=$R$2,(DATE(YEAR(S996),MONTH(S996),DAY(S996))&lt;=$S$2),LEFT(R996,3)="PRA"),1,0)),
IF(AND($R$2=0,$S$2=0,DATE(YEAR(S996),MONTH(S996),DAY(S996))&gt;=$O$6,(DATE(YEAR(S996),MONTH(S996),DAY(S996))&lt;=$O$3),INDEX(Potentials!$A$1:$O$1000,MATCH(R996,Potentials!$A$1:$A$1000,0),MATCH("Groupe",Potentials!$A$1:$O$1,0))=$A$2,LEFT(R996,3)="PRA"),1,
IF(AND($R$2&lt;&gt;0,$S$2&lt;&gt;0,DATE(YEAR(S996),MONTH(S996),DAY(S996))&gt;=$R$2,(DATE(YEAR(S996),MONTH(S996),DAY(S996))&lt;=$S$2),INDEX(Potentials!$A$1:$O$1000,MATCH(R996,Potentials!$A$1:$A$1000,0),MATCH("Groupe",Potentials!$A$1:$O$1,0))=$A$2,LEFT(R996,3)="PRA"),1,0))))</f>
      </c>
      <c r="U996" s="47" t="str">
        <f>IF(T996&lt;&gt;0,SUM($T$4:T996),0)</f>
      </c>
      <c r="V996" s="1"/>
      <c r="W996" s="17"/>
      <c r="Y996" t="str">
        <f>Projects!A994</f>
      </c>
      <c r="Z996" s="1" t="str">
        <f>Projects!I994</f>
      </c>
      <c r="AA996" s="47" t="str">
        <f>IF($A$2="Tous",
IF(AND($Y$2=0,$Z$2=0,DATE(YEAR(Z996),MONTH(Z996),DAY(Z996))&gt;=$O$6,(DATE(YEAR(Z996),MONTH(Z996),DAY(Z996))&lt;=$O$3)),1,
IF(AND($Y$2&lt;&gt;0,$Z$2&lt;&gt;0,DATE(YEAR(Z996),MONTH(Z996),DAY(Z996))&gt;=$Y$2,(DATE(YEAR(Z996),MONTH(Z996),DAY(Z996))&lt;=$Z$2)),1,0)),
IF(AND($Y$2=0,$Z$2=0,DATE(YEAR(Z996),MONTH(Z996),DAY(Z996))&gt;=$O$6,(DATE(YEAR(Z996),MONTH(Z996),DAY(Z996))&lt;=$O$3),INDEX(Projects!$A$1:$O$1000,MATCH(Y996,Projects!$A$1:$A$1000,0),MATCH("Groupe",Projects!$A$1:$O$1,0))=$A$2),1,
IF(AND($Y$2&lt;&gt;0,$Z$2&lt;&gt;0,DATE(YEAR(Z996),MONTH(Z996),DAY(Z996))&gt;=$Y$2,(DATE(YEAR(Z996),MONTH(Z996),DAY(Z996))&lt;=$Z$2),INDEX(Projects!$A$1:$O$1000,MATCH(Y996,Projects!$A$1:$A$1000,0),MATCH("Groupe",Projects!$A$1:$O$1,0))=$A$2),1,0)))</f>
      </c>
      <c r="AB996" s="47" t="str">
        <f>IF(AA996&lt;&gt;0,SUM($AA$4:AA996),0)</f>
      </c>
      <c r="AC996" s="1"/>
      <c r="AD996" s="17"/>
      <c r="AF996" t="str">
        <f>Projects!A994</f>
      </c>
      <c r="AG996" s="1" t="str">
        <f>Projects!D994</f>
      </c>
      <c r="AH996" s="47" t="str">
        <f>IF($A$2="Tous",
IF(AND($AF$2=0,$AG$2=0,DATE(YEAR(AG996),MONTH(AG996),DAY(AG996))&gt;=$O$6,(DATE(YEAR(AG996),MONTH(AG996),DAY(AG996))&lt;=$O$3)),1,
IF(AND($AF$2&lt;&gt;0,$AG$2&lt;&gt;0,DATE(YEAR(AG996),MONTH(AG996),DAY(AG996))&gt;=$AF$2,(DATE(YEAR(AG996),MONTH(AG996),DAY(AG996))&lt;=$AG$2)),1,0)),
IF(AND($AF$2=0,$AG$2=0,DATE(YEAR(AG996),MONTH(AG996),DAY(AG996))&gt;=$O$6,(DATE(YEAR(AG996),MONTH(AG996),DAY(AG996))&lt;=$O$3),INDEX(Projects!$A$1:$O$1000,MATCH(AF996,Projects!$A$1:$A$1000,0),MATCH("Groupe",Projects!$A$1:$O$1,0))=$A$2),1,
IF(AND($AF$2&lt;&gt;0,$AG$2&lt;&gt;0,DATE(YEAR(AG996),MONTH(AG996),DAY(AG996))&gt;=$AF$2,(DATE(YEAR(AG996),MONTH(AG996),DAY(AG996))&lt;=$AG$2),INDEX(Projects!$A$1:$O$1000,MATCH(AF996,Projects!$A$1:$A$1000,0),MATCH("Groupe",Projects!$A$1:$O$1,0))=$A$2),1,0)))</f>
      </c>
      <c r="AI996" s="47" t="str">
        <f>IF(AH996&lt;&gt;0,SUM($AH$4:AH996),0)</f>
      </c>
      <c r="AJ996" s="1"/>
      <c r="AK996" s="17"/>
      <c r="AM996" t="str">
        <f>Potentials!A994</f>
      </c>
      <c r="AN996" s="1" t="str">
        <f>Potentials!L994</f>
      </c>
      <c r="AO996" s="47" t="str">
        <f>IF(INDEX(Potentials!$A$1:$O$1000,MATCH(R996,Potentials!$A$1:$A$1000,0),MATCH("Origine setup",Potentials!$A$1:$O$1,0))&lt;&gt;"",0,
IF($A$2="Tous",
IF(AND($AM$2=0,$AN$2=0,DATE(YEAR(AN996),MONTH(AN996),DAY(AN996))&gt;=$O$6,(DATE(YEAR(AN996),MONTH(AN996),DAY(AN996))&lt;=$O$3),INDEX(Potentials!$A$1:$O$10000,MATCH(AM996,Potentials!$A$1:$A$1000,0),MATCH("Statut",Potentials!$A$1:$O$1,0))="9 -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IF(AND($AM$2&lt;&gt;0,$AN$2&lt;&gt;0,DATE(YEAR(AN996),MONTH(AN996),DAY(AN996))&gt;=$AM$2,(DATE(YEAR(AN996),MONTH(AN996),DAY(AN996))&lt;=$AN$2),INDEX(Potentials!$A$1:$O$10000,MATCH(AM996,Potentials!$A$1:$A$1000,0),MATCH("Statut",Potentials!$A$1:$O$1,0))="9 - Perdu"),1,0)),
IF(AND($AM$2=0,$AN$2=0,DATE(YEAR(AN996),MONTH(AN996),DAY(AN996))&gt;=$O$6,(DATE(YEAR(AN996),MONTH(AN996),DAY(AN996))&lt;=$O$3),INDEX(Potentials!$A$1:$O$1000,MATCH(AM996,Potentials!$A$1:$A$1000,0),MATCH("Groupe",Potentials!$A$1:$O$1,0))=$A$2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,MATCH(AM996,Potentials!$A$1:$A$1000,0),MATCH("Groupe",Potentials!$A$1:$O$1,0))=$A$2,INDEX(Potentials!$A$1:$O$10000,MATCH(AM996,Potentials!$A$1:$A$1000,0),MATCH("Statut",Potentials!$A$1:$O$1,0))="9 - Perdu"),1,0))))</f>
      </c>
      <c r="AP996" s="47" t="str">
        <f>IF(AO996&lt;&gt;0,SUM($AO$4:AO996),0)</f>
      </c>
      <c r="AQ996" s="1"/>
      <c r="AR996" s="17"/>
      <c r="AT996" t="str">
        <f>IF(COUNTIF($AT$4:AT995,Potentials!B994)&gt;0,"",Potentials!B994)</f>
      </c>
      <c r="AU996" s="2" t="str">
        <f t="array" ref="AU996" aca="1" ca="1">IF($A$2="Tous",SUMPRODUCT((Potentials!$F$2:$F$2000)*(Potentials!$B$2:$B$2000=AT996)*(Potentials!$E$2:$E$2000&lt;&gt;"8 - Gagne")*(Potentials!$E$2:$E$2000&lt;&gt;"9 - Perdu")*(Potentials!$E$2:$E$2000&lt;&gt;"10 - Gele"))
+SUMPRODUCT((Potentials!$F$2:$F$2000=0)*(Potentials!$B$2:$B$2000=AT996)*(Potentials!$D$2:$D$2000)*(Potentials!$E$2:$E$2000&lt;&gt;"8 - Gagne")*(Potentials!$E$2:$E$2000&lt;&gt;"9 - Perdu")*(Potentials!$E$2:$E$2000&lt;&gt;"10 - Gele")),
SUMPRODUCT((Potentials!$F$2:$F$2000)*(Potentials!$B$2:$B$2000=AT996)*(Potentials!$E$2:$E$2000&lt;&gt;"8 - Gagne")*(Potentials!$E$2:$E$2000&lt;&gt;"9 - Perdu")*(Potentials!$E$2:$E$2000&lt;&gt;"10 - Gele")*(Potentials!$O$2:$O$2000=$A$2))
+SUMPRODUCT((Potentials!$F$2:$F$2000=0)*(Potentials!$B$2:$B$2000=AT996)*(Potentials!$D$2:$D$2000)*(Potentials!$E$2:$E$2000&lt;&gt;"8 - Gagne")*(Potentials!$E$2:$E$2000&lt;&gt;"9 - Perdu")*(Potentials!$E$2:$E$2000&lt;&gt;"10 - Gele")*(Potentials!$O$2:$O$2000=$A$2)))</f>
      </c>
      <c r="BA996" t="str">
        <f>Potentials!A994</f>
      </c>
      <c r="BB996" s="2" t="str">
        <f t="array" ref="BB996" aca="1" ca="1">IF($A$2="Tous",SUMPRODUCT((Potentials!$F$2:$F$2000)*(Potentials!$A$2:$A$2000=BA996)*(Potentials!$E$2:$E$2000&lt;&gt;"8 - Gagne")*(Potentials!$E$2:$E$2000&lt;&gt;"9 - Perdu")*(Potentials!$E$2:$E$2000&lt;&gt;"10 - Gele"))
+SUMPRODUCT((Potentials!$F$2:$F$2000=0)*(Potentials!$A$2:$A$2000=BA996)*(Potentials!$D$2:$D$2000)*(Potentials!$E$2:$E$2000&lt;&gt;"8 - Gagne")*(Potentials!$E$2:$E$2000&lt;&gt;"9 - Perdu")*(Potentials!$E$2:$E$2000&lt;&gt;"10 - Gele")),
SUMPRODUCT((Potentials!$F$2:$F$2000)*(Potentials!$A$2:$A$2000=BA996)*(Potentials!$E$2:$E$2000&lt;&gt;"8 - Gagne")*(Potentials!$E$2:$E$2000&lt;&gt;"9 - Perdu")*(Potentials!$E$2:$E$2000&lt;&gt;"10 - Gele")*(Potentials!$O$2:$O$2000=$A$2))
+SUMPRODUCT((Potentials!$F$2:$F$2000=0)*(Potentials!$A$2:$A$2000=BA996)*(Potentials!$D$2:$D$2000)*(Potentials!$E$2:$E$2000&lt;&gt;"8 - Gagne")*(Potentials!$E$2:$E$2000&lt;&gt;"9 - Perdu")*(Potentials!$E$2:$E$2000&lt;&gt;"10 - Gele")*(Potentials!$O$2:$O$2000=$A$2)))</f>
      </c>
    </row>
    <row r="997" spans="1:113">
      <c r="R997" t="str">
        <f>Potentials!A995</f>
      </c>
      <c r="S997" s="1" t="str">
        <f>Potentials!M995</f>
      </c>
      <c r="T997" s="47" t="str">
        <f>IF(INDEX(Potentials!$A$1:$O$1000,MATCH(R997,Potentials!$A$1:$A$1000,0),MATCH("Origine setup",Potentials!$A$1:$O$1,0))&lt;&gt;"",0,
IF($A$2="Tous",
IF(AND($R$2=0,$S$2=0,DATE(YEAR(S997),MONTH(S997),DAY(S997))&gt;=$O$6,(DATE(YEAR(S997),MONTH(S997),DAY(S997))&lt;=$O$3),LEFT(R997,3)="PRA"),1,
IF(AND($R$2&lt;&gt;0,$S$2&lt;&gt;0,DATE(YEAR(S997),MONTH(S997),DAY(S997))&gt;=$R$2,(DATE(YEAR(S997),MONTH(S997),DAY(S997))&lt;=$S$2),LEFT(R997,3)="PRA"),1,0)),
IF(AND($R$2=0,$S$2=0,DATE(YEAR(S997),MONTH(S997),DAY(S997))&gt;=$O$6,(DATE(YEAR(S997),MONTH(S997),DAY(S997))&lt;=$O$3),INDEX(Potentials!$A$1:$O$1000,MATCH(R997,Potentials!$A$1:$A$1000,0),MATCH("Groupe",Potentials!$A$1:$O$1,0))=$A$2,LEFT(R997,3)="PRA"),1,
IF(AND($R$2&lt;&gt;0,$S$2&lt;&gt;0,DATE(YEAR(S997),MONTH(S997),DAY(S997))&gt;=$R$2,(DATE(YEAR(S997),MONTH(S997),DAY(S997))&lt;=$S$2),INDEX(Potentials!$A$1:$O$1000,MATCH(R997,Potentials!$A$1:$A$1000,0),MATCH("Groupe",Potentials!$A$1:$O$1,0))=$A$2,LEFT(R997,3)="PRA"),1,0))))</f>
      </c>
      <c r="U997" s="47" t="str">
        <f>IF(T997&lt;&gt;0,SUM($T$4:T997),0)</f>
      </c>
      <c r="V997" s="1"/>
      <c r="W997" s="17"/>
      <c r="Y997" t="str">
        <f>Projects!A995</f>
      </c>
      <c r="Z997" s="1" t="str">
        <f>Projects!I995</f>
      </c>
      <c r="AA997" s="47" t="str">
        <f>IF($A$2="Tous",
IF(AND($Y$2=0,$Z$2=0,DATE(YEAR(Z997),MONTH(Z997),DAY(Z997))&gt;=$O$6,(DATE(YEAR(Z997),MONTH(Z997),DAY(Z997))&lt;=$O$3)),1,
IF(AND($Y$2&lt;&gt;0,$Z$2&lt;&gt;0,DATE(YEAR(Z997),MONTH(Z997),DAY(Z997))&gt;=$Y$2,(DATE(YEAR(Z997),MONTH(Z997),DAY(Z997))&lt;=$Z$2)),1,0)),
IF(AND($Y$2=0,$Z$2=0,DATE(YEAR(Z997),MONTH(Z997),DAY(Z997))&gt;=$O$6,(DATE(YEAR(Z997),MONTH(Z997),DAY(Z997))&lt;=$O$3),INDEX(Projects!$A$1:$O$1000,MATCH(Y997,Projects!$A$1:$A$1000,0),MATCH("Groupe",Projects!$A$1:$O$1,0))=$A$2),1,
IF(AND($Y$2&lt;&gt;0,$Z$2&lt;&gt;0,DATE(YEAR(Z997),MONTH(Z997),DAY(Z997))&gt;=$Y$2,(DATE(YEAR(Z997),MONTH(Z997),DAY(Z997))&lt;=$Z$2),INDEX(Projects!$A$1:$O$1000,MATCH(Y997,Projects!$A$1:$A$1000,0),MATCH("Groupe",Projects!$A$1:$O$1,0))=$A$2),1,0)))</f>
      </c>
      <c r="AB997" s="47" t="str">
        <f>IF(AA997&lt;&gt;0,SUM($AA$4:AA997),0)</f>
      </c>
      <c r="AC997" s="1"/>
      <c r="AD997" s="17"/>
      <c r="AF997" t="str">
        <f>Projects!A995</f>
      </c>
      <c r="AG997" s="1" t="str">
        <f>Projects!D995</f>
      </c>
      <c r="AH997" s="47" t="str">
        <f>IF($A$2="Tous",
IF(AND($AF$2=0,$AG$2=0,DATE(YEAR(AG997),MONTH(AG997),DAY(AG997))&gt;=$O$6,(DATE(YEAR(AG997),MONTH(AG997),DAY(AG997))&lt;=$O$3)),1,
IF(AND($AF$2&lt;&gt;0,$AG$2&lt;&gt;0,DATE(YEAR(AG997),MONTH(AG997),DAY(AG997))&gt;=$AF$2,(DATE(YEAR(AG997),MONTH(AG997),DAY(AG997))&lt;=$AG$2)),1,0)),
IF(AND($AF$2=0,$AG$2=0,DATE(YEAR(AG997),MONTH(AG997),DAY(AG997))&gt;=$O$6,(DATE(YEAR(AG997),MONTH(AG997),DAY(AG997))&lt;=$O$3),INDEX(Projects!$A$1:$O$1000,MATCH(AF997,Projects!$A$1:$A$1000,0),MATCH("Groupe",Projects!$A$1:$O$1,0))=$A$2),1,
IF(AND($AF$2&lt;&gt;0,$AG$2&lt;&gt;0,DATE(YEAR(AG997),MONTH(AG997),DAY(AG997))&gt;=$AF$2,(DATE(YEAR(AG997),MONTH(AG997),DAY(AG997))&lt;=$AG$2),INDEX(Projects!$A$1:$O$1000,MATCH(AF997,Projects!$A$1:$A$1000,0),MATCH("Groupe",Projects!$A$1:$O$1,0))=$A$2),1,0)))</f>
      </c>
      <c r="AI997" s="47" t="str">
        <f>IF(AH997&lt;&gt;0,SUM($AH$4:AH997),0)</f>
      </c>
      <c r="AJ997" s="1"/>
      <c r="AK997" s="17"/>
      <c r="AM997" t="str">
        <f>Potentials!A995</f>
      </c>
      <c r="AN997" s="1" t="str">
        <f>Potentials!L995</f>
      </c>
      <c r="AO997" s="47" t="str">
        <f>IF(INDEX(Potentials!$A$1:$O$1000,MATCH(R997,Potentials!$A$1:$A$1000,0),MATCH("Origine setup",Potentials!$A$1:$O$1,0))&lt;&gt;"",0,
IF($A$2="Tous",
IF(AND($AM$2=0,$AN$2=0,DATE(YEAR(AN997),MONTH(AN997),DAY(AN997))&gt;=$O$6,(DATE(YEAR(AN997),MONTH(AN997),DAY(AN997))&lt;=$O$3),INDEX(Potentials!$A$1:$O$10000,MATCH(AM997,Potentials!$A$1:$A$1000,0),MATCH("Statut",Potentials!$A$1:$O$1,0))="9 -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IF(AND($AM$2&lt;&gt;0,$AN$2&lt;&gt;0,DATE(YEAR(AN997),MONTH(AN997),DAY(AN997))&gt;=$AM$2,(DATE(YEAR(AN997),MONTH(AN997),DAY(AN997))&lt;=$AN$2),INDEX(Potentials!$A$1:$O$10000,MATCH(AM997,Potentials!$A$1:$A$1000,0),MATCH("Statut",Potentials!$A$1:$O$1,0))="9 - Perdu"),1,0)),
IF(AND($AM$2=0,$AN$2=0,DATE(YEAR(AN997),MONTH(AN997),DAY(AN997))&gt;=$O$6,(DATE(YEAR(AN997),MONTH(AN997),DAY(AN997))&lt;=$O$3),INDEX(Potentials!$A$1:$O$1000,MATCH(AM997,Potentials!$A$1:$A$1000,0),MATCH("Groupe",Potentials!$A$1:$O$1,0))=$A$2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,MATCH(AM997,Potentials!$A$1:$A$1000,0),MATCH("Groupe",Potentials!$A$1:$O$1,0))=$A$2,INDEX(Potentials!$A$1:$O$10000,MATCH(AM997,Potentials!$A$1:$A$1000,0),MATCH("Statut",Potentials!$A$1:$O$1,0))="9 - Perdu"),1,0))))</f>
      </c>
      <c r="AP997" s="47" t="str">
        <f>IF(AO997&lt;&gt;0,SUM($AO$4:AO997),0)</f>
      </c>
      <c r="AQ997" s="1"/>
      <c r="AR997" s="17"/>
      <c r="AT997" t="str">
        <f>IF(COUNTIF($AT$4:AT996,Potentials!B995)&gt;0,"",Potentials!B995)</f>
      </c>
      <c r="AU997" s="2" t="str">
        <f t="array" ref="AU997" aca="1" ca="1">IF($A$2="Tous",SUMPRODUCT((Potentials!$F$2:$F$2000)*(Potentials!$B$2:$B$2000=AT997)*(Potentials!$E$2:$E$2000&lt;&gt;"8 - Gagne")*(Potentials!$E$2:$E$2000&lt;&gt;"9 - Perdu")*(Potentials!$E$2:$E$2000&lt;&gt;"10 - Gele"))
+SUMPRODUCT((Potentials!$F$2:$F$2000=0)*(Potentials!$B$2:$B$2000=AT997)*(Potentials!$D$2:$D$2000)*(Potentials!$E$2:$E$2000&lt;&gt;"8 - Gagne")*(Potentials!$E$2:$E$2000&lt;&gt;"9 - Perdu")*(Potentials!$E$2:$E$2000&lt;&gt;"10 - Gele")),
SUMPRODUCT((Potentials!$F$2:$F$2000)*(Potentials!$B$2:$B$2000=AT997)*(Potentials!$E$2:$E$2000&lt;&gt;"8 - Gagne")*(Potentials!$E$2:$E$2000&lt;&gt;"9 - Perdu")*(Potentials!$E$2:$E$2000&lt;&gt;"10 - Gele")*(Potentials!$O$2:$O$2000=$A$2))
+SUMPRODUCT((Potentials!$F$2:$F$2000=0)*(Potentials!$B$2:$B$2000=AT997)*(Potentials!$D$2:$D$2000)*(Potentials!$E$2:$E$2000&lt;&gt;"8 - Gagne")*(Potentials!$E$2:$E$2000&lt;&gt;"9 - Perdu")*(Potentials!$E$2:$E$2000&lt;&gt;"10 - Gele")*(Potentials!$O$2:$O$2000=$A$2)))</f>
      </c>
      <c r="BA997" t="str">
        <f>Potentials!A995</f>
      </c>
      <c r="BB997" s="2" t="str">
        <f t="array" ref="BB997" aca="1" ca="1">IF($A$2="Tous",SUMPRODUCT((Potentials!$F$2:$F$2000)*(Potentials!$A$2:$A$2000=BA997)*(Potentials!$E$2:$E$2000&lt;&gt;"8 - Gagne")*(Potentials!$E$2:$E$2000&lt;&gt;"9 - Perdu")*(Potentials!$E$2:$E$2000&lt;&gt;"10 - Gele"))
+SUMPRODUCT((Potentials!$F$2:$F$2000=0)*(Potentials!$A$2:$A$2000=BA997)*(Potentials!$D$2:$D$2000)*(Potentials!$E$2:$E$2000&lt;&gt;"8 - Gagne")*(Potentials!$E$2:$E$2000&lt;&gt;"9 - Perdu")*(Potentials!$E$2:$E$2000&lt;&gt;"10 - Gele")),
SUMPRODUCT((Potentials!$F$2:$F$2000)*(Potentials!$A$2:$A$2000=BA997)*(Potentials!$E$2:$E$2000&lt;&gt;"8 - Gagne")*(Potentials!$E$2:$E$2000&lt;&gt;"9 - Perdu")*(Potentials!$E$2:$E$2000&lt;&gt;"10 - Gele")*(Potentials!$O$2:$O$2000=$A$2))
+SUMPRODUCT((Potentials!$F$2:$F$2000=0)*(Potentials!$A$2:$A$2000=BA997)*(Potentials!$D$2:$D$2000)*(Potentials!$E$2:$E$2000&lt;&gt;"8 - Gagne")*(Potentials!$E$2:$E$2000&lt;&gt;"9 - Perdu")*(Potentials!$E$2:$E$2000&lt;&gt;"10 - Gele")*(Potentials!$O$2:$O$2000=$A$2)))</f>
      </c>
    </row>
    <row r="998" spans="1:113">
      <c r="R998" t="str">
        <f>Potentials!A996</f>
      </c>
      <c r="S998" s="1" t="str">
        <f>Potentials!M996</f>
      </c>
      <c r="T998" s="47" t="str">
        <f>IF(INDEX(Potentials!$A$1:$O$1000,MATCH(R998,Potentials!$A$1:$A$1000,0),MATCH("Origine setup",Potentials!$A$1:$O$1,0))&lt;&gt;"",0,
IF($A$2="Tous",
IF(AND($R$2=0,$S$2=0,DATE(YEAR(S998),MONTH(S998),DAY(S998))&gt;=$O$6,(DATE(YEAR(S998),MONTH(S998),DAY(S998))&lt;=$O$3),LEFT(R998,3)="PRA"),1,
IF(AND($R$2&lt;&gt;0,$S$2&lt;&gt;0,DATE(YEAR(S998),MONTH(S998),DAY(S998))&gt;=$R$2,(DATE(YEAR(S998),MONTH(S998),DAY(S998))&lt;=$S$2),LEFT(R998,3)="PRA"),1,0)),
IF(AND($R$2=0,$S$2=0,DATE(YEAR(S998),MONTH(S998),DAY(S998))&gt;=$O$6,(DATE(YEAR(S998),MONTH(S998),DAY(S998))&lt;=$O$3),INDEX(Potentials!$A$1:$O$1000,MATCH(R998,Potentials!$A$1:$A$1000,0),MATCH("Groupe",Potentials!$A$1:$O$1,0))=$A$2,LEFT(R998,3)="PRA"),1,
IF(AND($R$2&lt;&gt;0,$S$2&lt;&gt;0,DATE(YEAR(S998),MONTH(S998),DAY(S998))&gt;=$R$2,(DATE(YEAR(S998),MONTH(S998),DAY(S998))&lt;=$S$2),INDEX(Potentials!$A$1:$O$1000,MATCH(R998,Potentials!$A$1:$A$1000,0),MATCH("Groupe",Potentials!$A$1:$O$1,0))=$A$2,LEFT(R998,3)="PRA"),1,0))))</f>
      </c>
      <c r="U998" s="47" t="str">
        <f>IF(T998&lt;&gt;0,SUM($T$4:T998),0)</f>
      </c>
      <c r="V998" s="1"/>
      <c r="W998" s="17"/>
      <c r="Y998" t="str">
        <f>Projects!A996</f>
      </c>
      <c r="Z998" s="1" t="str">
        <f>Projects!I996</f>
      </c>
      <c r="AA998" s="47" t="str">
        <f>IF($A$2="Tous",
IF(AND($Y$2=0,$Z$2=0,DATE(YEAR(Z998),MONTH(Z998),DAY(Z998))&gt;=$O$6,(DATE(YEAR(Z998),MONTH(Z998),DAY(Z998))&lt;=$O$3)),1,
IF(AND($Y$2&lt;&gt;0,$Z$2&lt;&gt;0,DATE(YEAR(Z998),MONTH(Z998),DAY(Z998))&gt;=$Y$2,(DATE(YEAR(Z998),MONTH(Z998),DAY(Z998))&lt;=$Z$2)),1,0)),
IF(AND($Y$2=0,$Z$2=0,DATE(YEAR(Z998),MONTH(Z998),DAY(Z998))&gt;=$O$6,(DATE(YEAR(Z998),MONTH(Z998),DAY(Z998))&lt;=$O$3),INDEX(Projects!$A$1:$O$1000,MATCH(Y998,Projects!$A$1:$A$1000,0),MATCH("Groupe",Projects!$A$1:$O$1,0))=$A$2),1,
IF(AND($Y$2&lt;&gt;0,$Z$2&lt;&gt;0,DATE(YEAR(Z998),MONTH(Z998),DAY(Z998))&gt;=$Y$2,(DATE(YEAR(Z998),MONTH(Z998),DAY(Z998))&lt;=$Z$2),INDEX(Projects!$A$1:$O$1000,MATCH(Y998,Projects!$A$1:$A$1000,0),MATCH("Groupe",Projects!$A$1:$O$1,0))=$A$2),1,0)))</f>
      </c>
      <c r="AB998" s="47" t="str">
        <f>IF(AA998&lt;&gt;0,SUM($AA$4:AA998),0)</f>
      </c>
      <c r="AC998" s="1"/>
      <c r="AD998" s="17"/>
      <c r="AF998" t="str">
        <f>Projects!A996</f>
      </c>
      <c r="AG998" s="1" t="str">
        <f>Projects!D996</f>
      </c>
      <c r="AH998" s="47" t="str">
        <f>IF($A$2="Tous",
IF(AND($AF$2=0,$AG$2=0,DATE(YEAR(AG998),MONTH(AG998),DAY(AG998))&gt;=$O$6,(DATE(YEAR(AG998),MONTH(AG998),DAY(AG998))&lt;=$O$3)),1,
IF(AND($AF$2&lt;&gt;0,$AG$2&lt;&gt;0,DATE(YEAR(AG998),MONTH(AG998),DAY(AG998))&gt;=$AF$2,(DATE(YEAR(AG998),MONTH(AG998),DAY(AG998))&lt;=$AG$2)),1,0)),
IF(AND($AF$2=0,$AG$2=0,DATE(YEAR(AG998),MONTH(AG998),DAY(AG998))&gt;=$O$6,(DATE(YEAR(AG998),MONTH(AG998),DAY(AG998))&lt;=$O$3),INDEX(Projects!$A$1:$O$1000,MATCH(AF998,Projects!$A$1:$A$1000,0),MATCH("Groupe",Projects!$A$1:$O$1,0))=$A$2),1,
IF(AND($AF$2&lt;&gt;0,$AG$2&lt;&gt;0,DATE(YEAR(AG998),MONTH(AG998),DAY(AG998))&gt;=$AF$2,(DATE(YEAR(AG998),MONTH(AG998),DAY(AG998))&lt;=$AG$2),INDEX(Projects!$A$1:$O$1000,MATCH(AF998,Projects!$A$1:$A$1000,0),MATCH("Groupe",Projects!$A$1:$O$1,0))=$A$2),1,0)))</f>
      </c>
      <c r="AI998" s="47" t="str">
        <f>IF(AH998&lt;&gt;0,SUM($AH$4:AH998),0)</f>
      </c>
      <c r="AJ998" s="1"/>
      <c r="AK998" s="17"/>
      <c r="AM998" t="str">
        <f>Potentials!A996</f>
      </c>
      <c r="AN998" s="1" t="str">
        <f>Potentials!L996</f>
      </c>
      <c r="AO998" s="47" t="str">
        <f>IF(INDEX(Potentials!$A$1:$O$1000,MATCH(R998,Potentials!$A$1:$A$1000,0),MATCH("Origine setup",Potentials!$A$1:$O$1,0))&lt;&gt;"",0,
IF($A$2="Tous",
IF(AND($AM$2=0,$AN$2=0,DATE(YEAR(AN998),MONTH(AN998),DAY(AN998))&gt;=$O$6,(DATE(YEAR(AN998),MONTH(AN998),DAY(AN998))&lt;=$O$3),INDEX(Potentials!$A$1:$O$10000,MATCH(AM998,Potentials!$A$1:$A$1000,0),MATCH("Statut",Potentials!$A$1:$O$1,0))="9 -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IF(AND($AM$2&lt;&gt;0,$AN$2&lt;&gt;0,DATE(YEAR(AN998),MONTH(AN998),DAY(AN998))&gt;=$AM$2,(DATE(YEAR(AN998),MONTH(AN998),DAY(AN998))&lt;=$AN$2),INDEX(Potentials!$A$1:$O$10000,MATCH(AM998,Potentials!$A$1:$A$1000,0),MATCH("Statut",Potentials!$A$1:$O$1,0))="9 - Perdu"),1,0)),
IF(AND($AM$2=0,$AN$2=0,DATE(YEAR(AN998),MONTH(AN998),DAY(AN998))&gt;=$O$6,(DATE(YEAR(AN998),MONTH(AN998),DAY(AN998))&lt;=$O$3),INDEX(Potentials!$A$1:$O$1000,MATCH(AM998,Potentials!$A$1:$A$1000,0),MATCH("Groupe",Potentials!$A$1:$O$1,0))=$A$2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,MATCH(AM998,Potentials!$A$1:$A$1000,0),MATCH("Groupe",Potentials!$A$1:$O$1,0))=$A$2,INDEX(Potentials!$A$1:$O$10000,MATCH(AM998,Potentials!$A$1:$A$1000,0),MATCH("Statut",Potentials!$A$1:$O$1,0))="9 - Perdu"),1,0))))</f>
      </c>
      <c r="AP998" s="47" t="str">
        <f>IF(AO998&lt;&gt;0,SUM($AO$4:AO998),0)</f>
      </c>
      <c r="AQ998" s="1"/>
      <c r="AR998" s="17"/>
      <c r="AT998" t="str">
        <f>IF(COUNTIF($AT$4:AT997,Potentials!B996)&gt;0,"",Potentials!B996)</f>
      </c>
      <c r="AU998" s="2" t="str">
        <f t="array" ref="AU998" aca="1" ca="1">IF($A$2="Tous",SUMPRODUCT((Potentials!$F$2:$F$2000)*(Potentials!$B$2:$B$2000=AT998)*(Potentials!$E$2:$E$2000&lt;&gt;"8 - Gagne")*(Potentials!$E$2:$E$2000&lt;&gt;"9 - Perdu")*(Potentials!$E$2:$E$2000&lt;&gt;"10 - Gele"))
+SUMPRODUCT((Potentials!$F$2:$F$2000=0)*(Potentials!$B$2:$B$2000=AT998)*(Potentials!$D$2:$D$2000)*(Potentials!$E$2:$E$2000&lt;&gt;"8 - Gagne")*(Potentials!$E$2:$E$2000&lt;&gt;"9 - Perdu")*(Potentials!$E$2:$E$2000&lt;&gt;"10 - Gele")),
SUMPRODUCT((Potentials!$F$2:$F$2000)*(Potentials!$B$2:$B$2000=AT998)*(Potentials!$E$2:$E$2000&lt;&gt;"8 - Gagne")*(Potentials!$E$2:$E$2000&lt;&gt;"9 - Perdu")*(Potentials!$E$2:$E$2000&lt;&gt;"10 - Gele")*(Potentials!$O$2:$O$2000=$A$2))
+SUMPRODUCT((Potentials!$F$2:$F$2000=0)*(Potentials!$B$2:$B$2000=AT998)*(Potentials!$D$2:$D$2000)*(Potentials!$E$2:$E$2000&lt;&gt;"8 - Gagne")*(Potentials!$E$2:$E$2000&lt;&gt;"9 - Perdu")*(Potentials!$E$2:$E$2000&lt;&gt;"10 - Gele")*(Potentials!$O$2:$O$2000=$A$2)))</f>
      </c>
      <c r="BA998" t="str">
        <f>Potentials!A996</f>
      </c>
      <c r="BB998" s="2" t="str">
        <f t="array" ref="BB998" aca="1" ca="1">IF($A$2="Tous",SUMPRODUCT((Potentials!$F$2:$F$2000)*(Potentials!$A$2:$A$2000=BA998)*(Potentials!$E$2:$E$2000&lt;&gt;"8 - Gagne")*(Potentials!$E$2:$E$2000&lt;&gt;"9 - Perdu")*(Potentials!$E$2:$E$2000&lt;&gt;"10 - Gele"))
+SUMPRODUCT((Potentials!$F$2:$F$2000=0)*(Potentials!$A$2:$A$2000=BA998)*(Potentials!$D$2:$D$2000)*(Potentials!$E$2:$E$2000&lt;&gt;"8 - Gagne")*(Potentials!$E$2:$E$2000&lt;&gt;"9 - Perdu")*(Potentials!$E$2:$E$2000&lt;&gt;"10 - Gele")),
SUMPRODUCT((Potentials!$F$2:$F$2000)*(Potentials!$A$2:$A$2000=BA998)*(Potentials!$E$2:$E$2000&lt;&gt;"8 - Gagne")*(Potentials!$E$2:$E$2000&lt;&gt;"9 - Perdu")*(Potentials!$E$2:$E$2000&lt;&gt;"10 - Gele")*(Potentials!$O$2:$O$2000=$A$2))
+SUMPRODUCT((Potentials!$F$2:$F$2000=0)*(Potentials!$A$2:$A$2000=BA998)*(Potentials!$D$2:$D$2000)*(Potentials!$E$2:$E$2000&lt;&gt;"8 - Gagne")*(Potentials!$E$2:$E$2000&lt;&gt;"9 - Perdu")*(Potentials!$E$2:$E$2000&lt;&gt;"10 - Gele")*(Potentials!$O$2:$O$2000=$A$2)))</f>
      </c>
    </row>
    <row r="999" spans="1:113">
      <c r="R999" t="str">
        <f>Potentials!A997</f>
      </c>
      <c r="S999" s="1" t="str">
        <f>Potentials!M997</f>
      </c>
      <c r="T999" s="47" t="str">
        <f>IF(INDEX(Potentials!$A$1:$O$1000,MATCH(R999,Potentials!$A$1:$A$1000,0),MATCH("Origine setup",Potentials!$A$1:$O$1,0))&lt;&gt;"",0,
IF($A$2="Tous",
IF(AND($R$2=0,$S$2=0,DATE(YEAR(S999),MONTH(S999),DAY(S999))&gt;=$O$6,(DATE(YEAR(S999),MONTH(S999),DAY(S999))&lt;=$O$3),LEFT(R999,3)="PRA"),1,
IF(AND($R$2&lt;&gt;0,$S$2&lt;&gt;0,DATE(YEAR(S999),MONTH(S999),DAY(S999))&gt;=$R$2,(DATE(YEAR(S999),MONTH(S999),DAY(S999))&lt;=$S$2),LEFT(R999,3)="PRA"),1,0)),
IF(AND($R$2=0,$S$2=0,DATE(YEAR(S999),MONTH(S999),DAY(S999))&gt;=$O$6,(DATE(YEAR(S999),MONTH(S999),DAY(S999))&lt;=$O$3),INDEX(Potentials!$A$1:$O$1000,MATCH(R999,Potentials!$A$1:$A$1000,0),MATCH("Groupe",Potentials!$A$1:$O$1,0))=$A$2,LEFT(R999,3)="PRA"),1,
IF(AND($R$2&lt;&gt;0,$S$2&lt;&gt;0,DATE(YEAR(S999),MONTH(S999),DAY(S999))&gt;=$R$2,(DATE(YEAR(S999),MONTH(S999),DAY(S999))&lt;=$S$2),INDEX(Potentials!$A$1:$O$1000,MATCH(R999,Potentials!$A$1:$A$1000,0),MATCH("Groupe",Potentials!$A$1:$O$1,0))=$A$2,LEFT(R999,3)="PRA"),1,0))))</f>
      </c>
      <c r="U999" s="47" t="str">
        <f>IF(T999&lt;&gt;0,SUM($T$4:T999),0)</f>
      </c>
      <c r="V999" s="1"/>
      <c r="W999" s="17"/>
      <c r="Y999" t="str">
        <f>Projects!A997</f>
      </c>
      <c r="Z999" s="1" t="str">
        <f>Projects!I997</f>
      </c>
      <c r="AA999" s="47" t="str">
        <f>IF($A$2="Tous",
IF(AND($Y$2=0,$Z$2=0,DATE(YEAR(Z999),MONTH(Z999),DAY(Z999))&gt;=$O$6,(DATE(YEAR(Z999),MONTH(Z999),DAY(Z999))&lt;=$O$3)),1,
IF(AND($Y$2&lt;&gt;0,$Z$2&lt;&gt;0,DATE(YEAR(Z999),MONTH(Z999),DAY(Z999))&gt;=$Y$2,(DATE(YEAR(Z999),MONTH(Z999),DAY(Z999))&lt;=$Z$2)),1,0)),
IF(AND($Y$2=0,$Z$2=0,DATE(YEAR(Z999),MONTH(Z999),DAY(Z999))&gt;=$O$6,(DATE(YEAR(Z999),MONTH(Z999),DAY(Z999))&lt;=$O$3),INDEX(Projects!$A$1:$O$1000,MATCH(Y999,Projects!$A$1:$A$1000,0),MATCH("Groupe",Projects!$A$1:$O$1,0))=$A$2),1,
IF(AND($Y$2&lt;&gt;0,$Z$2&lt;&gt;0,DATE(YEAR(Z999),MONTH(Z999),DAY(Z999))&gt;=$Y$2,(DATE(YEAR(Z999),MONTH(Z999),DAY(Z999))&lt;=$Z$2),INDEX(Projects!$A$1:$O$1000,MATCH(Y999,Projects!$A$1:$A$1000,0),MATCH("Groupe",Projects!$A$1:$O$1,0))=$A$2),1,0)))</f>
      </c>
      <c r="AB999" s="47" t="str">
        <f>IF(AA999&lt;&gt;0,SUM($AA$4:AA999),0)</f>
      </c>
      <c r="AC999" s="1"/>
      <c r="AD999" s="17"/>
      <c r="AF999" t="str">
        <f>Projects!A997</f>
      </c>
      <c r="AG999" s="1" t="str">
        <f>Projects!D997</f>
      </c>
      <c r="AH999" s="47" t="str">
        <f>IF($A$2="Tous",
IF(AND($AF$2=0,$AG$2=0,DATE(YEAR(AG999),MONTH(AG999),DAY(AG999))&gt;=$O$6,(DATE(YEAR(AG999),MONTH(AG999),DAY(AG999))&lt;=$O$3)),1,
IF(AND($AF$2&lt;&gt;0,$AG$2&lt;&gt;0,DATE(YEAR(AG999),MONTH(AG999),DAY(AG999))&gt;=$AF$2,(DATE(YEAR(AG999),MONTH(AG999),DAY(AG999))&lt;=$AG$2)),1,0)),
IF(AND($AF$2=0,$AG$2=0,DATE(YEAR(AG999),MONTH(AG999),DAY(AG999))&gt;=$O$6,(DATE(YEAR(AG999),MONTH(AG999),DAY(AG999))&lt;=$O$3),INDEX(Projects!$A$1:$O$1000,MATCH(AF999,Projects!$A$1:$A$1000,0),MATCH("Groupe",Projects!$A$1:$O$1,0))=$A$2),1,
IF(AND($AF$2&lt;&gt;0,$AG$2&lt;&gt;0,DATE(YEAR(AG999),MONTH(AG999),DAY(AG999))&gt;=$AF$2,(DATE(YEAR(AG999),MONTH(AG999),DAY(AG999))&lt;=$AG$2),INDEX(Projects!$A$1:$O$1000,MATCH(AF999,Projects!$A$1:$A$1000,0),MATCH("Groupe",Projects!$A$1:$O$1,0))=$A$2),1,0)))</f>
      </c>
      <c r="AI999" s="47" t="str">
        <f>IF(AH999&lt;&gt;0,SUM($AH$4:AH999),0)</f>
      </c>
      <c r="AJ999" s="1"/>
      <c r="AK999" s="17"/>
      <c r="AM999" t="str">
        <f>Potentials!A997</f>
      </c>
      <c r="AN999" s="1" t="str">
        <f>Potentials!L997</f>
      </c>
      <c r="AO999" s="47" t="str">
        <f>IF(INDEX(Potentials!$A$1:$O$1000,MATCH(R999,Potentials!$A$1:$A$1000,0),MATCH("Origine setup",Potentials!$A$1:$O$1,0))&lt;&gt;"",0,
IF($A$2="Tous",
IF(AND($AM$2=0,$AN$2=0,DATE(YEAR(AN999),MONTH(AN999),DAY(AN999))&gt;=$O$6,(DATE(YEAR(AN999),MONTH(AN999),DAY(AN999))&lt;=$O$3),INDEX(Potentials!$A$1:$O$10000,MATCH(AM999,Potentials!$A$1:$A$1000,0),MATCH("Statut",Potentials!$A$1:$O$1,0))="9 -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IF(AND($AM$2&lt;&gt;0,$AN$2&lt;&gt;0,DATE(YEAR(AN999),MONTH(AN999),DAY(AN999))&gt;=$AM$2,(DATE(YEAR(AN999),MONTH(AN999),DAY(AN999))&lt;=$AN$2),INDEX(Potentials!$A$1:$O$10000,MATCH(AM999,Potentials!$A$1:$A$1000,0),MATCH("Statut",Potentials!$A$1:$O$1,0))="9 - Perdu"),1,0)),
IF(AND($AM$2=0,$AN$2=0,DATE(YEAR(AN999),MONTH(AN999),DAY(AN999))&gt;=$O$6,(DATE(YEAR(AN999),MONTH(AN999),DAY(AN999))&lt;=$O$3),INDEX(Potentials!$A$1:$O$1000,MATCH(AM999,Potentials!$A$1:$A$1000,0),MATCH("Groupe",Potentials!$A$1:$O$1,0))=$A$2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,MATCH(AM999,Potentials!$A$1:$A$1000,0),MATCH("Groupe",Potentials!$A$1:$O$1,0))=$A$2,INDEX(Potentials!$A$1:$O$10000,MATCH(AM999,Potentials!$A$1:$A$1000,0),MATCH("Statut",Potentials!$A$1:$O$1,0))="9 - Perdu"),1,0))))</f>
      </c>
      <c r="AP999" s="47" t="str">
        <f>IF(AO999&lt;&gt;0,SUM($AO$4:AO999),0)</f>
      </c>
      <c r="AQ999" s="1"/>
      <c r="AR999" s="17"/>
      <c r="AT999" t="str">
        <f>IF(COUNTIF($AT$4:AT998,Potentials!B997)&gt;0,"",Potentials!B997)</f>
      </c>
      <c r="AU999" s="2" t="str">
        <f t="array" ref="AU999" aca="1" ca="1">IF($A$2="Tous",SUMPRODUCT((Potentials!$F$2:$F$2000)*(Potentials!$B$2:$B$2000=AT999)*(Potentials!$E$2:$E$2000&lt;&gt;"8 - Gagne")*(Potentials!$E$2:$E$2000&lt;&gt;"9 - Perdu")*(Potentials!$E$2:$E$2000&lt;&gt;"10 - Gele"))
+SUMPRODUCT((Potentials!$F$2:$F$2000=0)*(Potentials!$B$2:$B$2000=AT999)*(Potentials!$D$2:$D$2000)*(Potentials!$E$2:$E$2000&lt;&gt;"8 - Gagne")*(Potentials!$E$2:$E$2000&lt;&gt;"9 - Perdu")*(Potentials!$E$2:$E$2000&lt;&gt;"10 - Gele")),
SUMPRODUCT((Potentials!$F$2:$F$2000)*(Potentials!$B$2:$B$2000=AT999)*(Potentials!$E$2:$E$2000&lt;&gt;"8 - Gagne")*(Potentials!$E$2:$E$2000&lt;&gt;"9 - Perdu")*(Potentials!$E$2:$E$2000&lt;&gt;"10 - Gele")*(Potentials!$O$2:$O$2000=$A$2))
+SUMPRODUCT((Potentials!$F$2:$F$2000=0)*(Potentials!$B$2:$B$2000=AT999)*(Potentials!$D$2:$D$2000)*(Potentials!$E$2:$E$2000&lt;&gt;"8 - Gagne")*(Potentials!$E$2:$E$2000&lt;&gt;"9 - Perdu")*(Potentials!$E$2:$E$2000&lt;&gt;"10 - Gele")*(Potentials!$O$2:$O$2000=$A$2)))</f>
      </c>
      <c r="BA999" t="str">
        <f>Potentials!A997</f>
      </c>
      <c r="BB999" s="2" t="str">
        <f t="array" ref="BB999" aca="1" ca="1">IF($A$2="Tous",SUMPRODUCT((Potentials!$F$2:$F$2000)*(Potentials!$A$2:$A$2000=BA999)*(Potentials!$E$2:$E$2000&lt;&gt;"8 - Gagne")*(Potentials!$E$2:$E$2000&lt;&gt;"9 - Perdu")*(Potentials!$E$2:$E$2000&lt;&gt;"10 - Gele"))
+SUMPRODUCT((Potentials!$F$2:$F$2000=0)*(Potentials!$A$2:$A$2000=BA999)*(Potentials!$D$2:$D$2000)*(Potentials!$E$2:$E$2000&lt;&gt;"8 - Gagne")*(Potentials!$E$2:$E$2000&lt;&gt;"9 - Perdu")*(Potentials!$E$2:$E$2000&lt;&gt;"10 - Gele")),
SUMPRODUCT((Potentials!$F$2:$F$2000)*(Potentials!$A$2:$A$2000=BA999)*(Potentials!$E$2:$E$2000&lt;&gt;"8 - Gagne")*(Potentials!$E$2:$E$2000&lt;&gt;"9 - Perdu")*(Potentials!$E$2:$E$2000&lt;&gt;"10 - Gele")*(Potentials!$O$2:$O$2000=$A$2))
+SUMPRODUCT((Potentials!$F$2:$F$2000=0)*(Potentials!$A$2:$A$2000=BA999)*(Potentials!$D$2:$D$2000)*(Potentials!$E$2:$E$2000&lt;&gt;"8 - Gagne")*(Potentials!$E$2:$E$2000&lt;&gt;"9 - Perdu")*(Potentials!$E$2:$E$2000&lt;&gt;"10 - Gele")*(Potentials!$O$2:$O$2000=$A$2)))</f>
      </c>
    </row>
    <row r="1000" spans="1:113">
      <c r="R1000" t="str">
        <f>Potentials!A998</f>
      </c>
      <c r="S1000" s="1" t="str">
        <f>Potentials!M998</f>
      </c>
      <c r="T1000" s="47" t="str">
        <f>IF(INDEX(Potentials!$A$1:$O$1000,MATCH(R1000,Potentials!$A$1:$A$1000,0),MATCH("Origine setup",Potentials!$A$1:$O$1,0))&lt;&gt;"",0,
IF($A$2="Tous",
IF(AND($R$2=0,$S$2=0,DATE(YEAR(S1000),MONTH(S1000),DAY(S1000))&gt;=$O$6,(DATE(YEAR(S1000),MONTH(S1000),DAY(S1000))&lt;=$O$3),LEFT(R1000,3)="PRA"),1,
IF(AND($R$2&lt;&gt;0,$S$2&lt;&gt;0,DATE(YEAR(S1000),MONTH(S1000),DAY(S1000))&gt;=$R$2,(DATE(YEAR(S1000),MONTH(S1000),DAY(S1000))&lt;=$S$2),LEFT(R1000,3)="PRA"),1,0)),
IF(AND($R$2=0,$S$2=0,DATE(YEAR(S1000),MONTH(S1000),DAY(S1000))&gt;=$O$6,(DATE(YEAR(S1000),MONTH(S1000),DAY(S1000))&lt;=$O$3),INDEX(Potentials!$A$1:$O$1000,MATCH(R1000,Potentials!$A$1:$A$1000,0),MATCH("Groupe",Potentials!$A$1:$O$1,0))=$A$2,LEFT(R1000,3)="PRA"),1,
IF(AND($R$2&lt;&gt;0,$S$2&lt;&gt;0,DATE(YEAR(S1000),MONTH(S1000),DAY(S1000))&gt;=$R$2,(DATE(YEAR(S1000),MONTH(S1000),DAY(S1000))&lt;=$S$2),INDEX(Potentials!$A$1:$O$1000,MATCH(R1000,Potentials!$A$1:$A$1000,0),MATCH("Groupe",Potentials!$A$1:$O$1,0))=$A$2,LEFT(R1000,3)="PRA"),1,0))))</f>
      </c>
      <c r="U1000" s="47" t="str">
        <f>IF(T1000&lt;&gt;0,SUM($T$4:T1000),0)</f>
      </c>
      <c r="V1000" s="1"/>
      <c r="W1000" s="17"/>
      <c r="Y1000" t="str">
        <f>Projects!A998</f>
      </c>
      <c r="Z1000" s="1" t="str">
        <f>Projects!I998</f>
      </c>
      <c r="AA1000" s="47" t="str">
        <f>IF($A$2="Tous",
IF(AND($Y$2=0,$Z$2=0,DATE(YEAR(Z1000),MONTH(Z1000),DAY(Z1000))&gt;=$O$6,(DATE(YEAR(Z1000),MONTH(Z1000),DAY(Z1000))&lt;=$O$3)),1,
IF(AND($Y$2&lt;&gt;0,$Z$2&lt;&gt;0,DATE(YEAR(Z1000),MONTH(Z1000),DAY(Z1000))&gt;=$Y$2,(DATE(YEAR(Z1000),MONTH(Z1000),DAY(Z1000))&lt;=$Z$2)),1,0)),
IF(AND($Y$2=0,$Z$2=0,DATE(YEAR(Z1000),MONTH(Z1000),DAY(Z1000))&gt;=$O$6,(DATE(YEAR(Z1000),MONTH(Z1000),DAY(Z1000))&lt;=$O$3),INDEX(Projects!$A$1:$O$1000,MATCH(Y1000,Projects!$A$1:$A$1000,0),MATCH("Groupe",Projects!$A$1:$O$1,0))=$A$2),1,
IF(AND($Y$2&lt;&gt;0,$Z$2&lt;&gt;0,DATE(YEAR(Z1000),MONTH(Z1000),DAY(Z1000))&gt;=$Y$2,(DATE(YEAR(Z1000),MONTH(Z1000),DAY(Z1000))&lt;=$Z$2),INDEX(Projects!$A$1:$O$1000,MATCH(Y1000,Projects!$A$1:$A$1000,0),MATCH("Groupe",Projects!$A$1:$O$1,0))=$A$2),1,0)))</f>
      </c>
      <c r="AB1000" s="47" t="str">
        <f>IF(AA1000&lt;&gt;0,SUM($AA$4:AA1000),0)</f>
      </c>
      <c r="AC1000" s="1"/>
      <c r="AD1000" s="17"/>
      <c r="AF1000" t="str">
        <f>Projects!A998</f>
      </c>
      <c r="AG1000" s="1" t="str">
        <f>Projects!D998</f>
      </c>
      <c r="AH1000" s="47" t="str">
        <f>IF($A$2="Tous",
IF(AND($AF$2=0,$AG$2=0,DATE(YEAR(AG1000),MONTH(AG1000),DAY(AG1000))&gt;=$O$6,(DATE(YEAR(AG1000),MONTH(AG1000),DAY(AG1000))&lt;=$O$3)),1,
IF(AND($AF$2&lt;&gt;0,$AG$2&lt;&gt;0,DATE(YEAR(AG1000),MONTH(AG1000),DAY(AG1000))&gt;=$AF$2,(DATE(YEAR(AG1000),MONTH(AG1000),DAY(AG1000))&lt;=$AG$2)),1,0)),
IF(AND($AF$2=0,$AG$2=0,DATE(YEAR(AG1000),MONTH(AG1000),DAY(AG1000))&gt;=$O$6,(DATE(YEAR(AG1000),MONTH(AG1000),DAY(AG1000))&lt;=$O$3),INDEX(Projects!$A$1:$O$1000,MATCH(AF1000,Projects!$A$1:$A$1000,0),MATCH("Groupe",Projects!$A$1:$O$1,0))=$A$2),1,
IF(AND($AF$2&lt;&gt;0,$AG$2&lt;&gt;0,DATE(YEAR(AG1000),MONTH(AG1000),DAY(AG1000))&gt;=$AF$2,(DATE(YEAR(AG1000),MONTH(AG1000),DAY(AG1000))&lt;=$AG$2),INDEX(Projects!$A$1:$O$1000,MATCH(AF1000,Projects!$A$1:$A$1000,0),MATCH("Groupe",Projects!$A$1:$O$1,0))=$A$2),1,0)))</f>
      </c>
      <c r="AI1000" s="47" t="str">
        <f>IF(AH1000&lt;&gt;0,SUM($AH$4:AH1000),0)</f>
      </c>
      <c r="AJ1000" s="1"/>
      <c r="AK1000" s="17"/>
      <c r="AM1000" t="str">
        <f>Potentials!A998</f>
      </c>
      <c r="AN1000" s="1" t="str">
        <f>Potentials!L998</f>
      </c>
      <c r="AO1000" s="47" t="str">
        <f>IF(INDEX(Potentials!$A$1:$O$1000,MATCH(R1000,Potentials!$A$1:$A$1000,0),MATCH("Origine setup",Potentials!$A$1:$O$1,0))&lt;&gt;"",0,
IF($A$2="Tous",
IF(AND($AM$2=0,$AN$2=0,DATE(YEAR(AN1000),MONTH(AN1000),DAY(AN1000))&gt;=$O$6,(DATE(YEAR(AN1000),MONTH(AN1000),DAY(AN1000))&lt;=$O$3),INDEX(Potentials!$A$1:$O$10000,MATCH(AM1000,Potentials!$A$1:$A$1000,0),MATCH("Statut",Potentials!$A$1:$O$1,0))="9 -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IF(AND($AM$2&lt;&gt;0,$AN$2&lt;&gt;0,DATE(YEAR(AN1000),MONTH(AN1000),DAY(AN1000))&gt;=$AM$2,(DATE(YEAR(AN1000),MONTH(AN1000),DAY(AN1000))&lt;=$AN$2),INDEX(Potentials!$A$1:$O$10000,MATCH(AM1000,Potentials!$A$1:$A$1000,0),MATCH("Statut",Potentials!$A$1:$O$1,0))="9 - Perdu"),1,0)),
IF(AND($AM$2=0,$AN$2=0,DATE(YEAR(AN1000),MONTH(AN1000),DAY(AN1000))&gt;=$O$6,(DATE(YEAR(AN1000),MONTH(AN1000),DAY(AN1000))&lt;=$O$3),INDEX(Potentials!$A$1:$O$1000,MATCH(AM1000,Potentials!$A$1:$A$1000,0),MATCH("Groupe",Potentials!$A$1:$O$1,0))=$A$2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,MATCH(AM1000,Potentials!$A$1:$A$1000,0),MATCH("Groupe",Potentials!$A$1:$O$1,0))=$A$2,INDEX(Potentials!$A$1:$O$10000,MATCH(AM1000,Potentials!$A$1:$A$1000,0),MATCH("Statut",Potentials!$A$1:$O$1,0))="9 - Perdu"),1,0))))</f>
      </c>
      <c r="AP1000" s="47" t="str">
        <f>IF(AO1000&lt;&gt;0,SUM($AO$4:AO1000),0)</f>
      </c>
      <c r="AQ1000" s="1"/>
      <c r="AR1000" s="17"/>
      <c r="AT1000" t="str">
        <f>IF(COUNTIF($AT$4:AT999,Potentials!B998)&gt;0,"",Potentials!B998)</f>
      </c>
      <c r="AU1000" s="2" t="str">
        <f t="array" ref="AU1000" aca="1" ca="1">IF($A$2="Tous",SUMPRODUCT((Potentials!$F$2:$F$2000)*(Potentials!$B$2:$B$2000=AT1000)*(Potentials!$E$2:$E$2000&lt;&gt;"8 - Gagne")*(Potentials!$E$2:$E$2000&lt;&gt;"9 - Perdu")*(Potentials!$E$2:$E$2000&lt;&gt;"10 - Gele"))
+SUMPRODUCT((Potentials!$F$2:$F$2000=0)*(Potentials!$B$2:$B$2000=AT1000)*(Potentials!$D$2:$D$2000)*(Potentials!$E$2:$E$2000&lt;&gt;"8 - Gagne")*(Potentials!$E$2:$E$2000&lt;&gt;"9 - Perdu")*(Potentials!$E$2:$E$2000&lt;&gt;"10 - Gele")),
SUMPRODUCT((Potentials!$F$2:$F$2000)*(Potentials!$B$2:$B$2000=AT1000)*(Potentials!$E$2:$E$2000&lt;&gt;"8 - Gagne")*(Potentials!$E$2:$E$2000&lt;&gt;"9 - Perdu")*(Potentials!$E$2:$E$2000&lt;&gt;"10 - Gele")*(Potentials!$O$2:$O$2000=$A$2))
+SUMPRODUCT((Potentials!$F$2:$F$2000=0)*(Potentials!$B$2:$B$2000=AT1000)*(Potentials!$D$2:$D$2000)*(Potentials!$E$2:$E$2000&lt;&gt;"8 - Gagne")*(Potentials!$E$2:$E$2000&lt;&gt;"9 - Perdu")*(Potentials!$E$2:$E$2000&lt;&gt;"10 - Gele")*(Potentials!$O$2:$O$2000=$A$2)))</f>
      </c>
      <c r="BA1000" t="str">
        <f>Potentials!A998</f>
      </c>
      <c r="BB1000" s="2" t="str">
        <f t="array" ref="BB1000" aca="1" ca="1">IF($A$2="Tous",SUMPRODUCT((Potentials!$F$2:$F$2000)*(Potentials!$A$2:$A$2000=BA1000)*(Potentials!$E$2:$E$2000&lt;&gt;"8 - Gagne")*(Potentials!$E$2:$E$2000&lt;&gt;"9 - Perdu")*(Potentials!$E$2:$E$2000&lt;&gt;"10 - Gele"))
+SUMPRODUCT((Potentials!$F$2:$F$2000=0)*(Potentials!$A$2:$A$2000=BA1000)*(Potentials!$D$2:$D$2000)*(Potentials!$E$2:$E$2000&lt;&gt;"8 - Gagne")*(Potentials!$E$2:$E$2000&lt;&gt;"9 - Perdu")*(Potentials!$E$2:$E$2000&lt;&gt;"10 - Gele")),
SUMPRODUCT((Potentials!$F$2:$F$2000)*(Potentials!$A$2:$A$2000=BA1000)*(Potentials!$E$2:$E$2000&lt;&gt;"8 - Gagne")*(Potentials!$E$2:$E$2000&lt;&gt;"9 - Perdu")*(Potentials!$E$2:$E$2000&lt;&gt;"10 - Gele")*(Potentials!$O$2:$O$2000=$A$2))
+SUMPRODUCT((Potentials!$F$2:$F$2000=0)*(Potentials!$A$2:$A$2000=BA1000)*(Potentials!$D$2:$D$2000)*(Potentials!$E$2:$E$2000&lt;&gt;"8 - Gagne")*(Potentials!$E$2:$E$2000&lt;&gt;"9 - Perdu")*(Potentials!$E$2:$E$2000&lt;&gt;"10 - Gele")*(Potentials!$O$2:$O$2000=$A$2)))</f>
      </c>
    </row>
  </sheetData>
  <sheetProtection algorithmName="SHA-512" hashValue="GVVN7nafZo3JD/5p98i2lEAHitdrGoMLA/+QQJOAXkbSYtqt8QCOtLyzVNFmYFj6ogAalHlLs69iskWvLYZS5A==" saltValue="/SS9aJXjEOg3g8iFSUBoCA==" spinCount="100000" sheet="1" selectLockedCells="1" selectUnlockedCells="1"/>
  <mergeCells>
    <mergeCell ref="BI13:BI14"/>
    <mergeCell ref="BI5:BI6"/>
    <mergeCell ref="BI7:BI8"/>
    <mergeCell ref="BI9:BI10"/>
    <mergeCell ref="BI11:BI12"/>
    <mergeCell ref="G2:L2"/>
    <mergeCell ref="N2:P2"/>
    <mergeCell ref="D2:E2"/>
    <mergeCell ref="V2:W2"/>
    <mergeCell ref="AC2:AD2"/>
    <mergeCell ref="BR3:CE3"/>
    <mergeCell ref="AJ2:AK2"/>
    <mergeCell ref="AQ2:AR2"/>
    <mergeCell ref="AW2:AY2"/>
    <mergeCell ref="BD2:BF2"/>
    <mergeCell ref="BI3:BO3"/>
  </mergeCell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legacyDrawing r:id="rId_comments_vml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2643"/>
  <sheetViews>
    <sheetView tabSelected="0" workbookViewId="0" showGridLines="true" showRowColHeaders="1">
      <selection activeCell="M2" sqref="M2"/>
    </sheetView>
  </sheetViews>
  <sheetFormatPr defaultRowHeight="14.4" outlineLevelRow="0" outlineLevelCol="0"/>
  <cols>
    <col min="7" max="7" width="10.81640625" customWidth="true" style="2"/>
    <col min="10" max="10" width="10.81640625" customWidth="true" style="2"/>
  </cols>
  <sheetData>
    <row r="1" spans="1:13">
      <c r="A1" t="s">
        <v>123</v>
      </c>
      <c r="B1" t="s">
        <v>124</v>
      </c>
      <c r="C1" t="s">
        <v>125</v>
      </c>
      <c r="D1" t="s">
        <v>9</v>
      </c>
      <c r="E1" t="s">
        <v>126</v>
      </c>
      <c r="F1" t="s">
        <v>69</v>
      </c>
      <c r="G1" s="2" t="s">
        <v>67</v>
      </c>
      <c r="H1" t="s">
        <v>127</v>
      </c>
      <c r="I1" t="s">
        <v>128</v>
      </c>
      <c r="J1" s="2" t="s">
        <v>129</v>
      </c>
      <c r="K1" t="s">
        <v>130</v>
      </c>
      <c r="L1" s="35" t="s">
        <v>131</v>
      </c>
      <c r="M1" s="35" t="s">
        <v>132</v>
      </c>
    </row>
    <row r="2" spans="1:13">
      <c r="A2" t="s">
        <v>133</v>
      </c>
      <c r="B2" t="s">
        <v>134</v>
      </c>
      <c r="D2" t="s">
        <v>135</v>
      </c>
      <c r="E2" t="s">
        <v>136</v>
      </c>
      <c r="F2" t="s">
        <v>137</v>
      </c>
      <c r="G2" s="2">
        <v>787.20000000000005</v>
      </c>
      <c r="I2" t="s">
        <v>138</v>
      </c>
      <c r="J2" s="2">
        <v>787.20000000000005</v>
      </c>
      <c r="K2" t="s">
        <v>139</v>
      </c>
      <c r="L2" t="str">
        <f>IFERROR(INDEX(Potentials!$A$1:$AC$10000,MATCH(Estimates!C2,Potentials!$A$1:$A$10000,0),MATCH("Commerce",Potentials!$A$1:$AC$1,0)),0)</f>
      </c>
      <c r="M2" t="str">
        <f>IFERROR(VLOOKUP(L2,Widgets!$H$5:$I$18,2,FALSE),0)</f>
      </c>
    </row>
    <row r="3" spans="1:13">
      <c r="A3" t="s">
        <v>140</v>
      </c>
      <c r="B3" t="s">
        <v>108</v>
      </c>
      <c r="D3" t="s">
        <v>141</v>
      </c>
      <c r="E3" t="s">
        <v>142</v>
      </c>
      <c r="F3" t="s">
        <v>137</v>
      </c>
      <c r="G3" s="2">
        <v>930.24000000000001</v>
      </c>
      <c r="I3" t="s">
        <v>75</v>
      </c>
      <c r="J3" s="2">
        <v>273.60000000000002</v>
      </c>
      <c r="K3" t="s">
        <v>139</v>
      </c>
      <c r="L3" t="str">
        <f>IFERROR(INDEX(Potentials!$A$1:$AC$10000,MATCH(Estimates!C3,Potentials!$A$1:$A$10000,0),MATCH("Commerce",Potentials!$A$1:$AC$1,0)),0)</f>
      </c>
      <c r="M3" t="str">
        <f>IFERROR(VLOOKUP(L3,Widgets!$H$5:$I$18,2,FALSE),0)</f>
      </c>
    </row>
    <row r="4" spans="1:13">
      <c r="A4" t="s">
        <v>143</v>
      </c>
      <c r="B4" t="s">
        <v>108</v>
      </c>
      <c r="D4" t="s">
        <v>141</v>
      </c>
      <c r="E4" t="s">
        <v>142</v>
      </c>
      <c r="F4" t="s">
        <v>137</v>
      </c>
      <c r="G4" s="2">
        <v>775.20000000000005</v>
      </c>
      <c r="I4" t="s">
        <v>75</v>
      </c>
      <c r="J4" s="2">
        <v>228</v>
      </c>
      <c r="K4" t="s">
        <v>139</v>
      </c>
      <c r="L4" t="str">
        <f>IFERROR(INDEX(Potentials!$A$1:$AC$10000,MATCH(Estimates!C4,Potentials!$A$1:$A$10000,0),MATCH("Commerce",Potentials!$A$1:$AC$1,0)),0)</f>
      </c>
      <c r="M4" t="str">
        <f>IFERROR(VLOOKUP(L4,Widgets!$H$5:$I$18,2,FALSE),0)</f>
      </c>
    </row>
    <row r="5" spans="1:13">
      <c r="A5" t="s">
        <v>144</v>
      </c>
      <c r="B5" t="s">
        <v>145</v>
      </c>
      <c r="D5" t="s">
        <v>146</v>
      </c>
      <c r="E5" t="s">
        <v>147</v>
      </c>
      <c r="F5" t="s">
        <v>137</v>
      </c>
      <c r="G5" s="2">
        <v>248.16</v>
      </c>
      <c r="I5" t="s">
        <v>148</v>
      </c>
      <c r="J5" s="2">
        <v>62.039999999999999</v>
      </c>
      <c r="K5" t="s">
        <v>149</v>
      </c>
      <c r="L5" t="str">
        <f>IFERROR(INDEX(Potentials!$A$1:$AC$10000,MATCH(Estimates!C5,Potentials!$A$1:$A$10000,0),MATCH("Commerce",Potentials!$A$1:$AC$1,0)),0)</f>
      </c>
      <c r="M5" t="str">
        <f>IFERROR(VLOOKUP(L5,Widgets!$H$5:$I$18,2,FALSE),0)</f>
      </c>
    </row>
    <row r="6" spans="1:13">
      <c r="A6" t="s">
        <v>150</v>
      </c>
      <c r="B6" t="s">
        <v>145</v>
      </c>
      <c r="D6" t="s">
        <v>146</v>
      </c>
      <c r="E6" t="s">
        <v>147</v>
      </c>
      <c r="F6" t="s">
        <v>137</v>
      </c>
      <c r="G6" s="2">
        <v>435.050000000000011</v>
      </c>
      <c r="I6" t="s">
        <v>138</v>
      </c>
      <c r="J6" s="2">
        <v>435.050000000000011</v>
      </c>
      <c r="K6" t="s">
        <v>151</v>
      </c>
      <c r="L6" t="str">
        <f>IFERROR(INDEX(Potentials!$A$1:$AC$10000,MATCH(Estimates!C6,Potentials!$A$1:$A$10000,0),MATCH("Commerce",Potentials!$A$1:$AC$1,0)),0)</f>
      </c>
      <c r="M6" t="str">
        <f>IFERROR(VLOOKUP(L6,Widgets!$H$5:$I$18,2,FALSE),0)</f>
      </c>
    </row>
    <row r="7" spans="1:13">
      <c r="A7" t="s">
        <v>152</v>
      </c>
      <c r="B7" t="s">
        <v>145</v>
      </c>
      <c r="D7" t="s">
        <v>146</v>
      </c>
      <c r="E7" t="s">
        <v>147</v>
      </c>
      <c r="F7" t="s">
        <v>137</v>
      </c>
      <c r="G7" s="2">
        <v>29.23</v>
      </c>
      <c r="I7" t="s">
        <v>138</v>
      </c>
      <c r="J7" s="2">
        <v>29.23</v>
      </c>
      <c r="K7" t="s">
        <v>153</v>
      </c>
      <c r="L7" t="str">
        <f>IFERROR(INDEX(Potentials!$A$1:$AC$10000,MATCH(Estimates!C7,Potentials!$A$1:$A$10000,0),MATCH("Commerce",Potentials!$A$1:$AC$1,0)),0)</f>
      </c>
      <c r="M7" t="str">
        <f>IFERROR(VLOOKUP(L7,Widgets!$H$5:$I$18,2,FALSE),0)</f>
      </c>
    </row>
    <row r="8" spans="1:13">
      <c r="A8" t="s">
        <v>154</v>
      </c>
      <c r="B8" t="s">
        <v>155</v>
      </c>
      <c r="D8" t="s">
        <v>156</v>
      </c>
      <c r="E8" t="s">
        <v>157</v>
      </c>
      <c r="F8" t="s">
        <v>158</v>
      </c>
      <c r="G8" s="2">
        <v>333.904</v>
      </c>
      <c r="J8" s="2">
        <v>333.904</v>
      </c>
      <c r="K8" t="s">
        <v>159</v>
      </c>
      <c r="L8" t="str">
        <f>IFERROR(INDEX(Potentials!$A$1:$AC$10000,MATCH(Estimates!C8,Potentials!$A$1:$A$10000,0),MATCH("Commerce",Potentials!$A$1:$AC$1,0)),0)</f>
      </c>
      <c r="M8" t="str">
        <f>IFERROR(VLOOKUP(L8,Widgets!$H$5:$I$18,2,FALSE),0)</f>
      </c>
    </row>
    <row r="9" spans="1:13">
      <c r="A9" t="s">
        <v>160</v>
      </c>
      <c r="B9" t="s">
        <v>100</v>
      </c>
      <c r="D9" t="s">
        <v>161</v>
      </c>
      <c r="E9" t="s">
        <v>162</v>
      </c>
      <c r="F9" t="s">
        <v>137</v>
      </c>
      <c r="G9" s="2">
        <v>709.20000000000005</v>
      </c>
      <c r="I9" t="s">
        <v>138</v>
      </c>
      <c r="J9" s="2">
        <v>709.20000000000005</v>
      </c>
      <c r="K9" t="s">
        <v>163</v>
      </c>
      <c r="L9" t="str">
        <f>IFERROR(INDEX(Potentials!$A$1:$AC$10000,MATCH(Estimates!C9,Potentials!$A$1:$A$10000,0),MATCH("Commerce",Potentials!$A$1:$AC$1,0)),0)</f>
      </c>
      <c r="M9" t="str">
        <f>IFERROR(VLOOKUP(L9,Widgets!$H$5:$I$18,2,FALSE),0)</f>
      </c>
    </row>
    <row r="10" spans="1:13">
      <c r="A10" t="s">
        <v>164</v>
      </c>
      <c r="B10" t="s">
        <v>100</v>
      </c>
      <c r="D10" t="s">
        <v>161</v>
      </c>
      <c r="E10" t="s">
        <v>162</v>
      </c>
      <c r="F10" t="s">
        <v>137</v>
      </c>
      <c r="G10" s="2">
        <v>1094.40000000000009</v>
      </c>
      <c r="I10" t="s">
        <v>138</v>
      </c>
      <c r="J10" s="2">
        <v>1094.40000000000009</v>
      </c>
      <c r="K10" t="s">
        <v>163</v>
      </c>
      <c r="L10" t="str">
        <f>IFERROR(INDEX(Potentials!$A$1:$AC$10000,MATCH(Estimates!C10,Potentials!$A$1:$A$10000,0),MATCH("Commerce",Potentials!$A$1:$AC$1,0)),0)</f>
      </c>
      <c r="M10" t="str">
        <f>IFERROR(VLOOKUP(L10,Widgets!$H$5:$I$18,2,FALSE),0)</f>
      </c>
    </row>
    <row r="11" spans="1:13">
      <c r="A11" t="s">
        <v>165</v>
      </c>
      <c r="B11" t="s">
        <v>100</v>
      </c>
      <c r="D11" t="s">
        <v>161</v>
      </c>
      <c r="E11" t="s">
        <v>162</v>
      </c>
      <c r="F11" t="s">
        <v>137</v>
      </c>
      <c r="G11" s="2">
        <v>3230.80000000000018</v>
      </c>
      <c r="I11" t="s">
        <v>138</v>
      </c>
      <c r="J11" s="2">
        <v>3230.80000000000018</v>
      </c>
      <c r="K11" t="s">
        <v>159</v>
      </c>
      <c r="L11" t="str">
        <f>IFERROR(INDEX(Potentials!$A$1:$AC$10000,MATCH(Estimates!C11,Potentials!$A$1:$A$10000,0),MATCH("Commerce",Potentials!$A$1:$AC$1,0)),0)</f>
      </c>
      <c r="M11" t="str">
        <f>IFERROR(VLOOKUP(L11,Widgets!$H$5:$I$18,2,FALSE),0)</f>
      </c>
    </row>
    <row r="12" spans="1:13">
      <c r="A12" t="s">
        <v>166</v>
      </c>
      <c r="B12" t="s">
        <v>100</v>
      </c>
      <c r="D12" t="s">
        <v>161</v>
      </c>
      <c r="E12" t="s">
        <v>162</v>
      </c>
      <c r="F12" t="s">
        <v>137</v>
      </c>
      <c r="G12" s="2">
        <v>4985.60000000000036</v>
      </c>
      <c r="I12" t="s">
        <v>138</v>
      </c>
      <c r="J12" s="2">
        <v>4985.60000000000036</v>
      </c>
      <c r="K12" t="s">
        <v>159</v>
      </c>
      <c r="L12" t="str">
        <f>IFERROR(INDEX(Potentials!$A$1:$AC$10000,MATCH(Estimates!C12,Potentials!$A$1:$A$10000,0),MATCH("Commerce",Potentials!$A$1:$AC$1,0)),0)</f>
      </c>
      <c r="M12" t="str">
        <f>IFERROR(VLOOKUP(L12,Widgets!$H$5:$I$18,2,FALSE),0)</f>
      </c>
    </row>
    <row r="13" spans="1:13">
      <c r="A13" t="s">
        <v>167</v>
      </c>
      <c r="B13" t="s">
        <v>100</v>
      </c>
      <c r="D13" t="s">
        <v>161</v>
      </c>
      <c r="E13" t="s">
        <v>162</v>
      </c>
      <c r="F13" t="s">
        <v>137</v>
      </c>
      <c r="G13" s="2">
        <v>3230.80000000000018</v>
      </c>
      <c r="I13" t="s">
        <v>138</v>
      </c>
      <c r="J13" s="2">
        <v>3230.80000000000018</v>
      </c>
      <c r="K13" t="s">
        <v>159</v>
      </c>
      <c r="L13" t="str">
        <f>IFERROR(INDEX(Potentials!$A$1:$AC$10000,MATCH(Estimates!C13,Potentials!$A$1:$A$10000,0),MATCH("Commerce",Potentials!$A$1:$AC$1,0)),0)</f>
      </c>
      <c r="M13" t="str">
        <f>IFERROR(VLOOKUP(L13,Widgets!$H$5:$I$18,2,FALSE),0)</f>
      </c>
    </row>
    <row r="14" spans="1:13">
      <c r="A14" t="s">
        <v>168</v>
      </c>
      <c r="B14" t="s">
        <v>108</v>
      </c>
      <c r="D14" t="s">
        <v>169</v>
      </c>
      <c r="E14" t="s">
        <v>170</v>
      </c>
      <c r="F14" t="s">
        <v>137</v>
      </c>
      <c r="G14" s="2">
        <v>154</v>
      </c>
      <c r="J14" s="2">
        <v>154</v>
      </c>
      <c r="K14" t="s">
        <v>171</v>
      </c>
      <c r="L14" t="str">
        <f>IFERROR(INDEX(Potentials!$A$1:$AC$10000,MATCH(Estimates!C14,Potentials!$A$1:$A$10000,0),MATCH("Commerce",Potentials!$A$1:$AC$1,0)),0)</f>
      </c>
      <c r="M14" t="str">
        <f>IFERROR(VLOOKUP(L14,Widgets!$H$5:$I$18,2,FALSE),0)</f>
      </c>
    </row>
    <row r="15" spans="1:13">
      <c r="A15" t="s">
        <v>172</v>
      </c>
      <c r="B15" t="s">
        <v>108</v>
      </c>
      <c r="D15" t="s">
        <v>169</v>
      </c>
      <c r="E15" t="s">
        <v>170</v>
      </c>
      <c r="F15" t="s">
        <v>137</v>
      </c>
      <c r="G15" s="2">
        <v>2107.036999999999807</v>
      </c>
      <c r="J15" s="2">
        <v>2107.036999999999807</v>
      </c>
      <c r="K15" t="s">
        <v>173</v>
      </c>
      <c r="L15" t="str">
        <f>IFERROR(INDEX(Potentials!$A$1:$AC$10000,MATCH(Estimates!C15,Potentials!$A$1:$A$10000,0),MATCH("Commerce",Potentials!$A$1:$AC$1,0)),0)</f>
      </c>
      <c r="M15" t="str">
        <f>IFERROR(VLOOKUP(L15,Widgets!$H$5:$I$18,2,FALSE),0)</f>
      </c>
    </row>
    <row r="16" spans="1:13">
      <c r="A16" t="s">
        <v>174</v>
      </c>
      <c r="B16" t="s">
        <v>108</v>
      </c>
      <c r="D16" t="s">
        <v>169</v>
      </c>
      <c r="E16" t="s">
        <v>170</v>
      </c>
      <c r="F16" t="s">
        <v>137</v>
      </c>
      <c r="G16" s="2">
        <v>473.60000000000002</v>
      </c>
      <c r="J16" s="2">
        <v>473.60000000000002</v>
      </c>
      <c r="K16" t="s">
        <v>175</v>
      </c>
      <c r="L16" t="str">
        <f>IFERROR(INDEX(Potentials!$A$1:$AC$10000,MATCH(Estimates!C16,Potentials!$A$1:$A$10000,0),MATCH("Commerce",Potentials!$A$1:$AC$1,0)),0)</f>
      </c>
      <c r="M16" t="str">
        <f>IFERROR(VLOOKUP(L16,Widgets!$H$5:$I$18,2,FALSE),0)</f>
      </c>
    </row>
    <row r="17" spans="1:13">
      <c r="A17" t="s">
        <v>176</v>
      </c>
      <c r="B17" t="s">
        <v>108</v>
      </c>
      <c r="D17" t="s">
        <v>169</v>
      </c>
      <c r="E17" t="s">
        <v>170</v>
      </c>
      <c r="F17" t="s">
        <v>137</v>
      </c>
      <c r="G17" s="2">
        <v>170.19999999999999</v>
      </c>
      <c r="J17" s="2">
        <v>170.19999999999999</v>
      </c>
      <c r="K17" t="s">
        <v>177</v>
      </c>
      <c r="L17" t="str">
        <f>IFERROR(INDEX(Potentials!$A$1:$AC$10000,MATCH(Estimates!C17,Potentials!$A$1:$A$10000,0),MATCH("Commerce",Potentials!$A$1:$AC$1,0)),0)</f>
      </c>
      <c r="M17" t="str">
        <f>IFERROR(VLOOKUP(L17,Widgets!$H$5:$I$18,2,FALSE),0)</f>
      </c>
    </row>
    <row r="18" spans="1:13">
      <c r="A18" t="s">
        <v>178</v>
      </c>
      <c r="B18" t="s">
        <v>100</v>
      </c>
      <c r="D18" t="s">
        <v>135</v>
      </c>
      <c r="E18" t="s">
        <v>179</v>
      </c>
      <c r="F18" t="s">
        <v>137</v>
      </c>
      <c r="G18" s="2">
        <v>144</v>
      </c>
      <c r="I18" t="s">
        <v>75</v>
      </c>
      <c r="J18" s="2">
        <v>144</v>
      </c>
      <c r="K18" t="s">
        <v>139</v>
      </c>
      <c r="L18" t="str">
        <f>IFERROR(INDEX(Potentials!$A$1:$AC$10000,MATCH(Estimates!C18,Potentials!$A$1:$A$10000,0),MATCH("Commerce",Potentials!$A$1:$AC$1,0)),0)</f>
      </c>
      <c r="M18" t="str">
        <f>IFERROR(VLOOKUP(L18,Widgets!$H$5:$I$18,2,FALSE),0)</f>
      </c>
    </row>
    <row r="19" spans="1:13">
      <c r="A19" t="s">
        <v>180</v>
      </c>
      <c r="B19" t="s">
        <v>100</v>
      </c>
      <c r="D19" t="s">
        <v>135</v>
      </c>
      <c r="E19" t="s">
        <v>179</v>
      </c>
      <c r="F19" t="s">
        <v>137</v>
      </c>
      <c r="G19" s="2">
        <v>76.8</v>
      </c>
      <c r="I19" t="s">
        <v>75</v>
      </c>
      <c r="J19" s="2">
        <v>76.8</v>
      </c>
      <c r="K19" t="s">
        <v>139</v>
      </c>
      <c r="L19" t="str">
        <f>IFERROR(INDEX(Potentials!$A$1:$AC$10000,MATCH(Estimates!C19,Potentials!$A$1:$A$10000,0),MATCH("Commerce",Potentials!$A$1:$AC$1,0)),0)</f>
      </c>
      <c r="M19" t="str">
        <f>IFERROR(VLOOKUP(L19,Widgets!$H$5:$I$18,2,FALSE),0)</f>
      </c>
    </row>
    <row r="20" spans="1:13">
      <c r="A20" t="s">
        <v>181</v>
      </c>
      <c r="B20" t="s">
        <v>100</v>
      </c>
      <c r="D20" t="s">
        <v>135</v>
      </c>
      <c r="E20" t="s">
        <v>179</v>
      </c>
      <c r="F20" t="s">
        <v>137</v>
      </c>
      <c r="G20" s="2">
        <v>105.59999999999999</v>
      </c>
      <c r="I20" t="s">
        <v>75</v>
      </c>
      <c r="J20" s="2">
        <v>105.59999999999999</v>
      </c>
      <c r="K20" t="s">
        <v>139</v>
      </c>
      <c r="L20" t="str">
        <f>IFERROR(INDEX(Potentials!$A$1:$AC$10000,MATCH(Estimates!C20,Potentials!$A$1:$A$10000,0),MATCH("Commerce",Potentials!$A$1:$AC$1,0)),0)</f>
      </c>
      <c r="M20" t="str">
        <f>IFERROR(VLOOKUP(L20,Widgets!$H$5:$I$18,2,FALSE),0)</f>
      </c>
    </row>
    <row r="21" spans="1:13">
      <c r="A21" t="s">
        <v>182</v>
      </c>
      <c r="B21" t="s">
        <v>100</v>
      </c>
      <c r="D21" t="s">
        <v>135</v>
      </c>
      <c r="E21" t="s">
        <v>179</v>
      </c>
      <c r="F21" t="s">
        <v>137</v>
      </c>
      <c r="G21" s="2">
        <v>21.12</v>
      </c>
      <c r="I21" t="s">
        <v>75</v>
      </c>
      <c r="J21" s="2">
        <v>21.12</v>
      </c>
      <c r="K21" t="s">
        <v>139</v>
      </c>
      <c r="L21" t="str">
        <f>IFERROR(INDEX(Potentials!$A$1:$AC$10000,MATCH(Estimates!C21,Potentials!$A$1:$A$10000,0),MATCH("Commerce",Potentials!$A$1:$AC$1,0)),0)</f>
      </c>
      <c r="M21" t="str">
        <f>IFERROR(VLOOKUP(L21,Widgets!$H$5:$I$18,2,FALSE),0)</f>
      </c>
    </row>
    <row r="22" spans="1:13">
      <c r="A22" t="s">
        <v>183</v>
      </c>
      <c r="B22" t="s">
        <v>184</v>
      </c>
      <c r="D22" t="s">
        <v>141</v>
      </c>
      <c r="E22" t="s">
        <v>185</v>
      </c>
      <c r="F22" t="s">
        <v>137</v>
      </c>
      <c r="G22" s="2">
        <v>6921.92000000000007</v>
      </c>
      <c r="J22" s="2">
        <v>6921.92000000000007</v>
      </c>
      <c r="K22" t="s">
        <v>186</v>
      </c>
      <c r="L22" t="str">
        <f>IFERROR(INDEX(Potentials!$A$1:$AC$10000,MATCH(Estimates!C22,Potentials!$A$1:$A$10000,0),MATCH("Commerce",Potentials!$A$1:$AC$1,0)),0)</f>
      </c>
      <c r="M22" t="str">
        <f>IFERROR(VLOOKUP(L22,Widgets!$H$5:$I$18,2,FALSE),0)</f>
      </c>
    </row>
    <row r="23" spans="1:13">
      <c r="A23" t="s">
        <v>187</v>
      </c>
      <c r="B23" t="s">
        <v>184</v>
      </c>
      <c r="D23" t="s">
        <v>188</v>
      </c>
      <c r="E23" t="s">
        <v>188</v>
      </c>
      <c r="F23" t="s">
        <v>52</v>
      </c>
      <c r="G23" s="2">
        <v>1728.32400000000007</v>
      </c>
      <c r="J23" s="2">
        <v>1728.32400000000007</v>
      </c>
      <c r="K23" t="s">
        <v>189</v>
      </c>
      <c r="L23" t="str">
        <f>IFERROR(INDEX(Potentials!$A$1:$AC$10000,MATCH(Estimates!C23,Potentials!$A$1:$A$10000,0),MATCH("Commerce",Potentials!$A$1:$AC$1,0)),0)</f>
      </c>
      <c r="M23" t="str">
        <f>IFERROR(VLOOKUP(L23,Widgets!$H$5:$I$18,2,FALSE),0)</f>
      </c>
    </row>
    <row r="24" spans="1:13">
      <c r="A24" t="s">
        <v>190</v>
      </c>
      <c r="B24" t="s">
        <v>184</v>
      </c>
      <c r="D24" t="s">
        <v>188</v>
      </c>
      <c r="E24" t="s">
        <v>188</v>
      </c>
      <c r="F24" t="s">
        <v>52</v>
      </c>
      <c r="G24" s="2">
        <v>800.14999999999998</v>
      </c>
      <c r="J24" s="2">
        <v>800.14999999999998</v>
      </c>
      <c r="K24" t="s">
        <v>189</v>
      </c>
      <c r="L24" t="str">
        <f>IFERROR(INDEX(Potentials!$A$1:$AC$10000,MATCH(Estimates!C24,Potentials!$A$1:$A$10000,0),MATCH("Commerce",Potentials!$A$1:$AC$1,0)),0)</f>
      </c>
      <c r="M24" t="str">
        <f>IFERROR(VLOOKUP(L24,Widgets!$H$5:$I$18,2,FALSE),0)</f>
      </c>
    </row>
    <row r="25" spans="1:13">
      <c r="A25" t="s">
        <v>191</v>
      </c>
      <c r="B25" t="s">
        <v>91</v>
      </c>
      <c r="D25" t="s">
        <v>192</v>
      </c>
      <c r="E25" t="s">
        <v>193</v>
      </c>
      <c r="F25" t="s">
        <v>71</v>
      </c>
      <c r="G25" s="2">
        <v>463.11700000000002</v>
      </c>
      <c r="K25" t="s">
        <v>194</v>
      </c>
      <c r="L25" t="str">
        <f>IFERROR(INDEX(Potentials!$A$1:$AC$10000,MATCH(Estimates!C25,Potentials!$A$1:$A$10000,0),MATCH("Commerce",Potentials!$A$1:$AC$1,0)),0)</f>
      </c>
      <c r="M25" t="str">
        <f>IFERROR(VLOOKUP(L25,Widgets!$H$5:$I$18,2,FALSE),0)</f>
      </c>
    </row>
    <row r="26" spans="1:13">
      <c r="A26" t="s">
        <v>195</v>
      </c>
      <c r="B26" t="s">
        <v>91</v>
      </c>
      <c r="D26" t="s">
        <v>192</v>
      </c>
      <c r="E26" t="s">
        <v>193</v>
      </c>
      <c r="F26" t="s">
        <v>71</v>
      </c>
      <c r="G26" s="2">
        <v>11245.6929999999993</v>
      </c>
      <c r="K26" t="s">
        <v>194</v>
      </c>
      <c r="L26" t="str">
        <f>IFERROR(INDEX(Potentials!$A$1:$AC$10000,MATCH(Estimates!C26,Potentials!$A$1:$A$10000,0),MATCH("Commerce",Potentials!$A$1:$AC$1,0)),0)</f>
      </c>
      <c r="M26" t="str">
        <f>IFERROR(VLOOKUP(L26,Widgets!$H$5:$I$18,2,FALSE),0)</f>
      </c>
    </row>
    <row r="27" spans="1:13">
      <c r="A27" t="s">
        <v>196</v>
      </c>
      <c r="B27" t="s">
        <v>100</v>
      </c>
      <c r="D27" t="s">
        <v>197</v>
      </c>
      <c r="E27" t="s">
        <v>198</v>
      </c>
      <c r="F27" t="s">
        <v>71</v>
      </c>
      <c r="G27" s="2">
        <v>653.48000000000002</v>
      </c>
      <c r="J27" s="2">
        <v>653.48000000000002</v>
      </c>
      <c r="K27" t="s">
        <v>199</v>
      </c>
      <c r="L27" t="str">
        <f>IFERROR(INDEX(Potentials!$A$1:$AC$10000,MATCH(Estimates!C27,Potentials!$A$1:$A$10000,0),MATCH("Commerce",Potentials!$A$1:$AC$1,0)),0)</f>
      </c>
      <c r="M27" t="str">
        <f>IFERROR(VLOOKUP(L27,Widgets!$H$5:$I$18,2,FALSE),0)</f>
      </c>
    </row>
    <row r="28" spans="1:13">
      <c r="A28" t="s">
        <v>200</v>
      </c>
      <c r="B28" t="s">
        <v>100</v>
      </c>
      <c r="D28" t="s">
        <v>197</v>
      </c>
      <c r="E28" t="s">
        <v>198</v>
      </c>
      <c r="F28" t="s">
        <v>71</v>
      </c>
      <c r="G28" s="2">
        <v>440.30000000000001</v>
      </c>
      <c r="J28" s="2">
        <v>440.30000000000001</v>
      </c>
      <c r="K28" t="s">
        <v>199</v>
      </c>
      <c r="L28" t="str">
        <f>IFERROR(INDEX(Potentials!$A$1:$AC$10000,MATCH(Estimates!C28,Potentials!$A$1:$A$10000,0),MATCH("Commerce",Potentials!$A$1:$AC$1,0)),0)</f>
      </c>
      <c r="M28" t="str">
        <f>IFERROR(VLOOKUP(L28,Widgets!$H$5:$I$18,2,FALSE),0)</f>
      </c>
    </row>
    <row r="29" spans="1:13">
      <c r="A29" t="s">
        <v>201</v>
      </c>
      <c r="B29" t="s">
        <v>100</v>
      </c>
      <c r="D29" t="s">
        <v>197</v>
      </c>
      <c r="E29" t="s">
        <v>198</v>
      </c>
      <c r="F29" t="s">
        <v>71</v>
      </c>
      <c r="G29" s="2">
        <v>987.89999999999998</v>
      </c>
      <c r="J29" s="2">
        <v>987.89999999999998</v>
      </c>
      <c r="K29" t="s">
        <v>175</v>
      </c>
      <c r="L29" t="str">
        <f>IFERROR(INDEX(Potentials!$A$1:$AC$10000,MATCH(Estimates!C29,Potentials!$A$1:$A$10000,0),MATCH("Commerce",Potentials!$A$1:$AC$1,0)),0)</f>
      </c>
      <c r="M29" t="str">
        <f>IFERROR(VLOOKUP(L29,Widgets!$H$5:$I$18,2,FALSE),0)</f>
      </c>
    </row>
    <row r="30" spans="1:13">
      <c r="A30" t="s">
        <v>202</v>
      </c>
      <c r="B30" t="s">
        <v>100</v>
      </c>
      <c r="D30" t="s">
        <v>197</v>
      </c>
      <c r="E30" t="s">
        <v>198</v>
      </c>
      <c r="F30" t="s">
        <v>137</v>
      </c>
      <c r="G30" s="2">
        <v>0</v>
      </c>
      <c r="J30" s="2">
        <v>710.24000000000001</v>
      </c>
      <c r="K30" t="s">
        <v>203</v>
      </c>
      <c r="L30" t="str">
        <f>IFERROR(INDEX(Potentials!$A$1:$AC$10000,MATCH(Estimates!C30,Potentials!$A$1:$A$10000,0),MATCH("Commerce",Potentials!$A$1:$AC$1,0)),0)</f>
      </c>
      <c r="M30" t="str">
        <f>IFERROR(VLOOKUP(L30,Widgets!$H$5:$I$18,2,FALSE),0)</f>
      </c>
    </row>
    <row r="31" spans="1:13">
      <c r="A31" t="s">
        <v>204</v>
      </c>
      <c r="B31" t="s">
        <v>91</v>
      </c>
      <c r="D31" t="s">
        <v>205</v>
      </c>
      <c r="E31" t="s">
        <v>206</v>
      </c>
      <c r="F31" t="s">
        <v>137</v>
      </c>
      <c r="G31" s="2">
        <v>669.87900000000002</v>
      </c>
      <c r="J31" s="2">
        <v>669.87900000000002</v>
      </c>
      <c r="K31" t="s">
        <v>194</v>
      </c>
      <c r="L31" t="str">
        <f>IFERROR(INDEX(Potentials!$A$1:$AC$10000,MATCH(Estimates!C31,Potentials!$A$1:$A$10000,0),MATCH("Commerce",Potentials!$A$1:$AC$1,0)),0)</f>
      </c>
      <c r="M31" t="str">
        <f>IFERROR(VLOOKUP(L31,Widgets!$H$5:$I$18,2,FALSE),0)</f>
      </c>
    </row>
    <row r="32" spans="1:13">
      <c r="A32" t="s">
        <v>207</v>
      </c>
      <c r="B32" t="s">
        <v>91</v>
      </c>
      <c r="D32" t="s">
        <v>205</v>
      </c>
      <c r="E32" t="s">
        <v>206</v>
      </c>
      <c r="F32" t="s">
        <v>137</v>
      </c>
      <c r="G32" s="2">
        <v>988.72199999999998</v>
      </c>
      <c r="J32" s="2">
        <v>988.72199999999998</v>
      </c>
      <c r="K32" t="s">
        <v>194</v>
      </c>
      <c r="L32" t="str">
        <f>IFERROR(INDEX(Potentials!$A$1:$AC$10000,MATCH(Estimates!C32,Potentials!$A$1:$A$10000,0),MATCH("Commerce",Potentials!$A$1:$AC$1,0)),0)</f>
      </c>
      <c r="M32" t="str">
        <f>IFERROR(VLOOKUP(L32,Widgets!$H$5:$I$18,2,FALSE),0)</f>
      </c>
    </row>
    <row r="33" spans="1:13">
      <c r="A33" t="s">
        <v>208</v>
      </c>
      <c r="B33" t="s">
        <v>209</v>
      </c>
      <c r="D33" t="s">
        <v>205</v>
      </c>
      <c r="E33" t="s">
        <v>206</v>
      </c>
      <c r="F33" t="s">
        <v>137</v>
      </c>
      <c r="G33" s="2">
        <v>16.38</v>
      </c>
      <c r="J33" s="2">
        <v>16.38</v>
      </c>
      <c r="K33" t="s">
        <v>194</v>
      </c>
      <c r="L33" t="str">
        <f>IFERROR(INDEX(Potentials!$A$1:$AC$10000,MATCH(Estimates!C33,Potentials!$A$1:$A$10000,0),MATCH("Commerce",Potentials!$A$1:$AC$1,0)),0)</f>
      </c>
      <c r="M33" t="str">
        <f>IFERROR(VLOOKUP(L33,Widgets!$H$5:$I$18,2,FALSE),0)</f>
      </c>
    </row>
    <row r="34" spans="1:13">
      <c r="A34" t="s">
        <v>210</v>
      </c>
      <c r="B34" t="s">
        <v>209</v>
      </c>
      <c r="D34" t="s">
        <v>205</v>
      </c>
      <c r="E34" t="s">
        <v>206</v>
      </c>
      <c r="F34" t="s">
        <v>137</v>
      </c>
      <c r="G34" s="2">
        <v>34.44</v>
      </c>
      <c r="J34" s="2">
        <v>34.44</v>
      </c>
      <c r="K34" t="s">
        <v>194</v>
      </c>
      <c r="L34" t="str">
        <f>IFERROR(INDEX(Potentials!$A$1:$AC$10000,MATCH(Estimates!C34,Potentials!$A$1:$A$10000,0),MATCH("Commerce",Potentials!$A$1:$AC$1,0)),0)</f>
      </c>
      <c r="M34" t="str">
        <f>IFERROR(VLOOKUP(L34,Widgets!$H$5:$I$18,2,FALSE),0)</f>
      </c>
    </row>
    <row r="35" spans="1:13">
      <c r="A35" t="s">
        <v>211</v>
      </c>
      <c r="B35" t="s">
        <v>105</v>
      </c>
      <c r="D35" t="s">
        <v>212</v>
      </c>
      <c r="E35" t="s">
        <v>213</v>
      </c>
      <c r="F35" t="s">
        <v>158</v>
      </c>
      <c r="G35" s="2">
        <v>27.84</v>
      </c>
      <c r="J35" s="2">
        <v>27.84</v>
      </c>
      <c r="K35" t="s">
        <v>139</v>
      </c>
      <c r="L35" t="str">
        <f>IFERROR(INDEX(Potentials!$A$1:$AC$10000,MATCH(Estimates!C35,Potentials!$A$1:$A$10000,0),MATCH("Commerce",Potentials!$A$1:$AC$1,0)),0)</f>
      </c>
      <c r="M35" t="str">
        <f>IFERROR(VLOOKUP(L35,Widgets!$H$5:$I$18,2,FALSE),0)</f>
      </c>
    </row>
    <row r="36" spans="1:13">
      <c r="A36" t="s">
        <v>214</v>
      </c>
      <c r="B36" t="s">
        <v>105</v>
      </c>
      <c r="D36" t="s">
        <v>212</v>
      </c>
      <c r="E36" t="s">
        <v>213</v>
      </c>
      <c r="F36" t="s">
        <v>158</v>
      </c>
      <c r="G36" s="2">
        <v>54.72</v>
      </c>
      <c r="J36" s="2">
        <v>54.72</v>
      </c>
      <c r="K36" t="s">
        <v>139</v>
      </c>
      <c r="L36" t="str">
        <f>IFERROR(INDEX(Potentials!$A$1:$AC$10000,MATCH(Estimates!C36,Potentials!$A$1:$A$10000,0),MATCH("Commerce",Potentials!$A$1:$AC$1,0)),0)</f>
      </c>
      <c r="M36" t="str">
        <f>IFERROR(VLOOKUP(L36,Widgets!$H$5:$I$18,2,FALSE),0)</f>
      </c>
    </row>
    <row r="37" spans="1:13">
      <c r="A37" t="s">
        <v>215</v>
      </c>
      <c r="B37" t="s">
        <v>209</v>
      </c>
      <c r="D37" t="s">
        <v>205</v>
      </c>
      <c r="E37" t="s">
        <v>206</v>
      </c>
      <c r="F37" t="s">
        <v>137</v>
      </c>
      <c r="G37" s="2">
        <v>45.864</v>
      </c>
      <c r="J37" s="2">
        <v>45.864</v>
      </c>
      <c r="K37" t="s">
        <v>194</v>
      </c>
      <c r="L37" t="str">
        <f>IFERROR(INDEX(Potentials!$A$1:$AC$10000,MATCH(Estimates!C37,Potentials!$A$1:$A$10000,0),MATCH("Commerce",Potentials!$A$1:$AC$1,0)),0)</f>
      </c>
      <c r="M37" t="str">
        <f>IFERROR(VLOOKUP(L37,Widgets!$H$5:$I$18,2,FALSE),0)</f>
      </c>
    </row>
    <row r="38" spans="1:13">
      <c r="A38" t="s">
        <v>216</v>
      </c>
      <c r="B38" t="s">
        <v>209</v>
      </c>
      <c r="D38" t="s">
        <v>217</v>
      </c>
      <c r="E38" t="s">
        <v>218</v>
      </c>
      <c r="F38" t="s">
        <v>137</v>
      </c>
      <c r="G38" s="2">
        <v>357.42000000000002</v>
      </c>
      <c r="J38" s="2">
        <v>357.42000000000002</v>
      </c>
      <c r="K38" t="s">
        <v>194</v>
      </c>
      <c r="L38" t="str">
        <f>IFERROR(INDEX(Potentials!$A$1:$AC$10000,MATCH(Estimates!C38,Potentials!$A$1:$A$10000,0),MATCH("Commerce",Potentials!$A$1:$AC$1,0)),0)</f>
      </c>
      <c r="M38" t="str">
        <f>IFERROR(VLOOKUP(L38,Widgets!$H$5:$I$18,2,FALSE),0)</f>
      </c>
    </row>
    <row r="39" spans="1:13">
      <c r="A39" t="s">
        <v>219</v>
      </c>
      <c r="B39" t="s">
        <v>209</v>
      </c>
      <c r="D39" t="s">
        <v>217</v>
      </c>
      <c r="E39" t="s">
        <v>218</v>
      </c>
      <c r="F39" t="s">
        <v>137</v>
      </c>
      <c r="G39" s="2">
        <v>57.876</v>
      </c>
      <c r="J39" s="2">
        <v>57.876</v>
      </c>
      <c r="K39" t="s">
        <v>194</v>
      </c>
      <c r="L39" t="str">
        <f>IFERROR(INDEX(Potentials!$A$1:$AC$10000,MATCH(Estimates!C39,Potentials!$A$1:$A$10000,0),MATCH("Commerce",Potentials!$A$1:$AC$1,0)),0)</f>
      </c>
      <c r="M39" t="str">
        <f>IFERROR(VLOOKUP(L39,Widgets!$H$5:$I$18,2,FALSE),0)</f>
      </c>
    </row>
    <row r="40" spans="1:13">
      <c r="A40" t="s">
        <v>220</v>
      </c>
      <c r="B40" t="s">
        <v>209</v>
      </c>
      <c r="D40" t="s">
        <v>217</v>
      </c>
      <c r="E40" t="s">
        <v>218</v>
      </c>
      <c r="F40" t="s">
        <v>137</v>
      </c>
      <c r="G40" s="2">
        <v>285.55799999999999</v>
      </c>
      <c r="J40" s="2">
        <v>285.55799999999999</v>
      </c>
      <c r="K40" t="s">
        <v>194</v>
      </c>
      <c r="L40" t="str">
        <f>IFERROR(INDEX(Potentials!$A$1:$AC$10000,MATCH(Estimates!C40,Potentials!$A$1:$A$10000,0),MATCH("Commerce",Potentials!$A$1:$AC$1,0)),0)</f>
      </c>
      <c r="M40" t="str">
        <f>IFERROR(VLOOKUP(L40,Widgets!$H$5:$I$18,2,FALSE),0)</f>
      </c>
    </row>
    <row r="41" spans="1:13">
      <c r="A41" t="s">
        <v>221</v>
      </c>
      <c r="B41" t="s">
        <v>209</v>
      </c>
      <c r="D41" t="s">
        <v>217</v>
      </c>
      <c r="E41" t="s">
        <v>218</v>
      </c>
      <c r="F41" t="s">
        <v>137</v>
      </c>
      <c r="G41" s="2">
        <v>110.83799999999999</v>
      </c>
      <c r="J41" s="2">
        <v>110.83799999999999</v>
      </c>
      <c r="K41" t="s">
        <v>194</v>
      </c>
      <c r="L41" t="str">
        <f>IFERROR(INDEX(Potentials!$A$1:$AC$10000,MATCH(Estimates!C41,Potentials!$A$1:$A$10000,0),MATCH("Commerce",Potentials!$A$1:$AC$1,0)),0)</f>
      </c>
      <c r="M41" t="str">
        <f>IFERROR(VLOOKUP(L41,Widgets!$H$5:$I$18,2,FALSE),0)</f>
      </c>
    </row>
    <row r="42" spans="1:13">
      <c r="A42" t="s">
        <v>222</v>
      </c>
      <c r="B42" t="s">
        <v>184</v>
      </c>
      <c r="D42" t="s">
        <v>223</v>
      </c>
      <c r="E42" t="s">
        <v>224</v>
      </c>
      <c r="F42" t="s">
        <v>158</v>
      </c>
      <c r="G42" s="2">
        <v>987.89999999999998</v>
      </c>
      <c r="J42" s="2">
        <v>987.89999999999998</v>
      </c>
      <c r="K42" t="s">
        <v>175</v>
      </c>
      <c r="L42" t="str">
        <f>IFERROR(INDEX(Potentials!$A$1:$AC$10000,MATCH(Estimates!C42,Potentials!$A$1:$A$10000,0),MATCH("Commerce",Potentials!$A$1:$AC$1,0)),0)</f>
      </c>
      <c r="M42" t="str">
        <f>IFERROR(VLOOKUP(L42,Widgets!$H$5:$I$18,2,FALSE),0)</f>
      </c>
    </row>
    <row r="43" spans="1:13">
      <c r="A43" t="s">
        <v>225</v>
      </c>
      <c r="B43" t="s">
        <v>100</v>
      </c>
      <c r="D43" t="s">
        <v>223</v>
      </c>
      <c r="E43" t="s">
        <v>224</v>
      </c>
      <c r="F43" t="s">
        <v>158</v>
      </c>
      <c r="G43" s="2">
        <v>987.89999999999998</v>
      </c>
      <c r="J43" s="2">
        <v>987.89999999999998</v>
      </c>
      <c r="K43" t="s">
        <v>175</v>
      </c>
      <c r="L43" t="str">
        <f>IFERROR(INDEX(Potentials!$A$1:$AC$10000,MATCH(Estimates!C43,Potentials!$A$1:$A$10000,0),MATCH("Commerce",Potentials!$A$1:$AC$1,0)),0)</f>
      </c>
      <c r="M43" t="str">
        <f>IFERROR(VLOOKUP(L43,Widgets!$H$5:$I$18,2,FALSE),0)</f>
      </c>
    </row>
    <row r="44" spans="1:13">
      <c r="A44" t="s">
        <v>226</v>
      </c>
      <c r="B44" t="s">
        <v>100</v>
      </c>
      <c r="D44" t="s">
        <v>223</v>
      </c>
      <c r="E44" t="s">
        <v>224</v>
      </c>
      <c r="F44" t="s">
        <v>158</v>
      </c>
      <c r="G44" s="2">
        <v>340.39999999999998</v>
      </c>
      <c r="J44" s="2">
        <v>340.39999999999998</v>
      </c>
      <c r="K44" t="s">
        <v>227</v>
      </c>
      <c r="L44" t="str">
        <f>IFERROR(INDEX(Potentials!$A$1:$AC$10000,MATCH(Estimates!C44,Potentials!$A$1:$A$10000,0),MATCH("Commerce",Potentials!$A$1:$AC$1,0)),0)</f>
      </c>
      <c r="M44" t="str">
        <f>IFERROR(VLOOKUP(L44,Widgets!$H$5:$I$18,2,FALSE),0)</f>
      </c>
    </row>
    <row r="45" spans="1:13">
      <c r="A45" t="s">
        <v>228</v>
      </c>
      <c r="B45" t="s">
        <v>91</v>
      </c>
      <c r="D45" t="s">
        <v>229</v>
      </c>
      <c r="E45" t="s">
        <v>230</v>
      </c>
      <c r="F45" t="s">
        <v>137</v>
      </c>
      <c r="G45" s="2">
        <v>1046.51999999999998</v>
      </c>
      <c r="I45" t="s">
        <v>75</v>
      </c>
      <c r="J45" s="2">
        <v>307.80000000000001</v>
      </c>
      <c r="K45" t="s">
        <v>139</v>
      </c>
      <c r="L45" t="str">
        <f>IFERROR(INDEX(Potentials!$A$1:$AC$10000,MATCH(Estimates!C45,Potentials!$A$1:$A$10000,0),MATCH("Commerce",Potentials!$A$1:$AC$1,0)),0)</f>
      </c>
      <c r="M45" t="str">
        <f>IFERROR(VLOOKUP(L45,Widgets!$H$5:$I$18,2,FALSE),0)</f>
      </c>
    </row>
    <row r="46" spans="1:13">
      <c r="A46" t="s">
        <v>231</v>
      </c>
      <c r="B46" t="s">
        <v>91</v>
      </c>
      <c r="D46" t="s">
        <v>229</v>
      </c>
      <c r="E46" t="s">
        <v>230</v>
      </c>
      <c r="F46" t="s">
        <v>137</v>
      </c>
      <c r="G46" s="2">
        <v>1046.51999999999998</v>
      </c>
      <c r="I46" t="s">
        <v>75</v>
      </c>
      <c r="J46" s="2">
        <v>307.80000000000001</v>
      </c>
      <c r="K46" t="s">
        <v>139</v>
      </c>
      <c r="L46" t="str">
        <f>IFERROR(INDEX(Potentials!$A$1:$AC$10000,MATCH(Estimates!C46,Potentials!$A$1:$A$10000,0),MATCH("Commerce",Potentials!$A$1:$AC$1,0)),0)</f>
      </c>
      <c r="M46" t="str">
        <f>IFERROR(VLOOKUP(L46,Widgets!$H$5:$I$18,2,FALSE),0)</f>
      </c>
    </row>
    <row r="47" spans="1:13">
      <c r="A47" t="s">
        <v>232</v>
      </c>
      <c r="B47" t="s">
        <v>155</v>
      </c>
      <c r="D47" t="s">
        <v>146</v>
      </c>
      <c r="E47" t="s">
        <v>233</v>
      </c>
      <c r="F47" t="s">
        <v>137</v>
      </c>
      <c r="G47" s="2">
        <v>0</v>
      </c>
      <c r="I47" t="s">
        <v>75</v>
      </c>
      <c r="J47" s="2">
        <v>0</v>
      </c>
      <c r="K47" t="s">
        <v>139</v>
      </c>
      <c r="L47" t="str">
        <f>IFERROR(INDEX(Potentials!$A$1:$AC$10000,MATCH(Estimates!C47,Potentials!$A$1:$A$10000,0),MATCH("Commerce",Potentials!$A$1:$AC$1,0)),0)</f>
      </c>
      <c r="M47" t="str">
        <f>IFERROR(VLOOKUP(L47,Widgets!$H$5:$I$18,2,FALSE),0)</f>
      </c>
    </row>
    <row r="48" spans="1:13">
      <c r="A48" t="s">
        <v>234</v>
      </c>
      <c r="B48" t="s">
        <v>155</v>
      </c>
      <c r="D48" t="s">
        <v>146</v>
      </c>
      <c r="E48" t="s">
        <v>235</v>
      </c>
      <c r="F48" t="s">
        <v>137</v>
      </c>
      <c r="G48" s="2">
        <v>0</v>
      </c>
      <c r="I48" t="s">
        <v>75</v>
      </c>
      <c r="J48" s="2">
        <v>0</v>
      </c>
      <c r="K48" t="s">
        <v>139</v>
      </c>
      <c r="L48" t="str">
        <f>IFERROR(INDEX(Potentials!$A$1:$AC$10000,MATCH(Estimates!C48,Potentials!$A$1:$A$10000,0),MATCH("Commerce",Potentials!$A$1:$AC$1,0)),0)</f>
      </c>
      <c r="M48" t="str">
        <f>IFERROR(VLOOKUP(L48,Widgets!$H$5:$I$18,2,FALSE),0)</f>
      </c>
    </row>
    <row r="49" spans="1:13">
      <c r="A49" t="s">
        <v>236</v>
      </c>
      <c r="B49" t="s">
        <v>105</v>
      </c>
      <c r="D49" t="s">
        <v>237</v>
      </c>
      <c r="E49" t="s">
        <v>238</v>
      </c>
      <c r="F49" t="s">
        <v>239</v>
      </c>
      <c r="G49" s="2">
        <v>3006</v>
      </c>
      <c r="J49" s="2">
        <v>3006</v>
      </c>
      <c r="K49" t="s">
        <v>240</v>
      </c>
      <c r="L49" t="str">
        <f>IFERROR(INDEX(Potentials!$A$1:$AC$10000,MATCH(Estimates!C49,Potentials!$A$1:$A$10000,0),MATCH("Commerce",Potentials!$A$1:$AC$1,0)),0)</f>
      </c>
      <c r="M49" t="str">
        <f>IFERROR(VLOOKUP(L49,Widgets!$H$5:$I$18,2,FALSE),0)</f>
      </c>
    </row>
    <row r="50" spans="1:13">
      <c r="A50" t="s">
        <v>241</v>
      </c>
      <c r="B50" t="s">
        <v>100</v>
      </c>
      <c r="D50" t="s">
        <v>212</v>
      </c>
      <c r="E50" t="s">
        <v>242</v>
      </c>
      <c r="F50" t="s">
        <v>137</v>
      </c>
      <c r="G50" s="2">
        <v>1252.79999999999995</v>
      </c>
      <c r="I50" t="s">
        <v>138</v>
      </c>
      <c r="J50" s="2">
        <v>1252.79999999999995</v>
      </c>
      <c r="K50" t="s">
        <v>243</v>
      </c>
      <c r="L50" t="str">
        <f>IFERROR(INDEX(Potentials!$A$1:$AC$10000,MATCH(Estimates!C50,Potentials!$A$1:$A$10000,0),MATCH("Commerce",Potentials!$A$1:$AC$1,0)),0)</f>
      </c>
      <c r="M50" t="str">
        <f>IFERROR(VLOOKUP(L50,Widgets!$H$5:$I$18,2,FALSE),0)</f>
      </c>
    </row>
    <row r="51" spans="1:13">
      <c r="A51" t="s">
        <v>244</v>
      </c>
      <c r="B51" t="s">
        <v>155</v>
      </c>
      <c r="D51" t="s">
        <v>245</v>
      </c>
      <c r="E51" t="s">
        <v>246</v>
      </c>
      <c r="F51" t="s">
        <v>137</v>
      </c>
      <c r="G51" s="2">
        <v>806.091000000000008</v>
      </c>
      <c r="J51" s="2">
        <v>806.091000000000008</v>
      </c>
      <c r="K51" t="s">
        <v>149</v>
      </c>
      <c r="L51" t="str">
        <f>IFERROR(INDEX(Potentials!$A$1:$AC$10000,MATCH(Estimates!C51,Potentials!$A$1:$A$10000,0),MATCH("Commerce",Potentials!$A$1:$AC$1,0)),0)</f>
      </c>
      <c r="M51" t="str">
        <f>IFERROR(VLOOKUP(L51,Widgets!$H$5:$I$18,2,FALSE),0)</f>
      </c>
    </row>
    <row r="52" spans="1:13">
      <c r="A52" t="s">
        <v>247</v>
      </c>
      <c r="B52" t="s">
        <v>155</v>
      </c>
      <c r="D52" t="s">
        <v>245</v>
      </c>
      <c r="E52" t="s">
        <v>246</v>
      </c>
      <c r="F52" t="s">
        <v>137</v>
      </c>
      <c r="G52" s="2">
        <v>806.091000000000008</v>
      </c>
      <c r="J52" s="2">
        <v>806.091000000000008</v>
      </c>
      <c r="K52" t="s">
        <v>149</v>
      </c>
      <c r="L52" t="str">
        <f>IFERROR(INDEX(Potentials!$A$1:$AC$10000,MATCH(Estimates!C52,Potentials!$A$1:$A$10000,0),MATCH("Commerce",Potentials!$A$1:$AC$1,0)),0)</f>
      </c>
      <c r="M52" t="str">
        <f>IFERROR(VLOOKUP(L52,Widgets!$H$5:$I$18,2,FALSE),0)</f>
      </c>
    </row>
    <row r="53" spans="1:13">
      <c r="A53" t="s">
        <v>248</v>
      </c>
      <c r="B53" t="s">
        <v>134</v>
      </c>
      <c r="D53" t="s">
        <v>212</v>
      </c>
      <c r="E53" t="s">
        <v>249</v>
      </c>
      <c r="F53" t="s">
        <v>137</v>
      </c>
      <c r="G53" s="2">
        <v>1199.85300000000007</v>
      </c>
      <c r="I53" t="s">
        <v>138</v>
      </c>
      <c r="J53" s="2">
        <v>1199.85300000000007</v>
      </c>
      <c r="K53" t="s">
        <v>250</v>
      </c>
      <c r="L53" t="str">
        <f>IFERROR(INDEX(Potentials!$A$1:$AC$10000,MATCH(Estimates!C53,Potentials!$A$1:$A$10000,0),MATCH("Commerce",Potentials!$A$1:$AC$1,0)),0)</f>
      </c>
      <c r="M53" t="str">
        <f>IFERROR(VLOOKUP(L53,Widgets!$H$5:$I$18,2,FALSE),0)</f>
      </c>
    </row>
    <row r="54" spans="1:13">
      <c r="A54" t="s">
        <v>251</v>
      </c>
      <c r="B54" t="s">
        <v>134</v>
      </c>
      <c r="D54" t="s">
        <v>212</v>
      </c>
      <c r="E54" t="s">
        <v>249</v>
      </c>
      <c r="F54" t="s">
        <v>137</v>
      </c>
      <c r="G54" s="2">
        <v>885.5</v>
      </c>
      <c r="I54" t="s">
        <v>138</v>
      </c>
      <c r="J54" s="2">
        <v>885.5</v>
      </c>
      <c r="K54" t="s">
        <v>250</v>
      </c>
      <c r="L54" t="str">
        <f>IFERROR(INDEX(Potentials!$A$1:$AC$10000,MATCH(Estimates!C54,Potentials!$A$1:$A$10000,0),MATCH("Commerce",Potentials!$A$1:$AC$1,0)),0)</f>
      </c>
      <c r="M54" t="str">
        <f>IFERROR(VLOOKUP(L54,Widgets!$H$5:$I$18,2,FALSE),0)</f>
      </c>
    </row>
    <row r="55" spans="1:13">
      <c r="A55" t="s">
        <v>252</v>
      </c>
      <c r="B55" t="s">
        <v>134</v>
      </c>
      <c r="D55" t="s">
        <v>245</v>
      </c>
      <c r="E55" t="s">
        <v>253</v>
      </c>
      <c r="F55" t="s">
        <v>158</v>
      </c>
      <c r="G55" s="2">
        <v>272.80000000000001</v>
      </c>
      <c r="I55" t="s">
        <v>138</v>
      </c>
      <c r="J55" s="2">
        <v>272.80000000000001</v>
      </c>
      <c r="K55" t="s">
        <v>199</v>
      </c>
      <c r="L55" t="str">
        <f>IFERROR(INDEX(Potentials!$A$1:$AC$10000,MATCH(Estimates!C55,Potentials!$A$1:$A$10000,0),MATCH("Commerce",Potentials!$A$1:$AC$1,0)),0)</f>
      </c>
      <c r="M55" t="str">
        <f>IFERROR(VLOOKUP(L55,Widgets!$H$5:$I$18,2,FALSE),0)</f>
      </c>
    </row>
    <row r="56" spans="1:13">
      <c r="A56" t="s">
        <v>254</v>
      </c>
      <c r="B56" t="s">
        <v>100</v>
      </c>
      <c r="D56" t="s">
        <v>255</v>
      </c>
      <c r="E56" t="s">
        <v>255</v>
      </c>
      <c r="F56" t="s">
        <v>239</v>
      </c>
      <c r="G56" s="2">
        <v>800.57799999999997</v>
      </c>
      <c r="J56" s="2">
        <v>800.57799999999997</v>
      </c>
      <c r="K56" t="s">
        <v>256</v>
      </c>
      <c r="L56" t="str">
        <f>IFERROR(INDEX(Potentials!$A$1:$AC$10000,MATCH(Estimates!C56,Potentials!$A$1:$A$10000,0),MATCH("Commerce",Potentials!$A$1:$AC$1,0)),0)</f>
      </c>
      <c r="M56" t="str">
        <f>IFERROR(VLOOKUP(L56,Widgets!$H$5:$I$18,2,FALSE),0)</f>
      </c>
    </row>
    <row r="57" spans="1:13">
      <c r="A57" t="s">
        <v>257</v>
      </c>
      <c r="B57" t="s">
        <v>100</v>
      </c>
      <c r="D57" t="s">
        <v>255</v>
      </c>
      <c r="E57" t="s">
        <v>255</v>
      </c>
      <c r="F57" t="s">
        <v>158</v>
      </c>
      <c r="G57" s="2">
        <v>444.94400000000002</v>
      </c>
      <c r="I57" t="s">
        <v>148</v>
      </c>
      <c r="J57" s="2">
        <v>111.236</v>
      </c>
      <c r="K57" t="s">
        <v>149</v>
      </c>
      <c r="L57" t="str">
        <f>IFERROR(INDEX(Potentials!$A$1:$AC$10000,MATCH(Estimates!C57,Potentials!$A$1:$A$10000,0),MATCH("Commerce",Potentials!$A$1:$AC$1,0)),0)</f>
      </c>
      <c r="M57" t="str">
        <f>IFERROR(VLOOKUP(L57,Widgets!$H$5:$I$18,2,FALSE),0)</f>
      </c>
    </row>
    <row r="58" spans="1:13">
      <c r="A58" t="s">
        <v>258</v>
      </c>
      <c r="B58" t="s">
        <v>100</v>
      </c>
      <c r="D58" t="s">
        <v>259</v>
      </c>
      <c r="E58" t="s">
        <v>259</v>
      </c>
      <c r="F58" t="s">
        <v>137</v>
      </c>
      <c r="G58" s="2">
        <v>15624</v>
      </c>
      <c r="I58" t="s">
        <v>138</v>
      </c>
      <c r="J58" s="2">
        <v>15624</v>
      </c>
      <c r="K58" t="s">
        <v>199</v>
      </c>
      <c r="L58" t="str">
        <f>IFERROR(INDEX(Potentials!$A$1:$AC$10000,MATCH(Estimates!C58,Potentials!$A$1:$A$10000,0),MATCH("Commerce",Potentials!$A$1:$AC$1,0)),0)</f>
      </c>
      <c r="M58" t="str">
        <f>IFERROR(VLOOKUP(L58,Widgets!$H$5:$I$18,2,FALSE),0)</f>
      </c>
    </row>
    <row r="59" spans="1:13">
      <c r="A59" t="s">
        <v>260</v>
      </c>
      <c r="B59" t="s">
        <v>100</v>
      </c>
      <c r="D59" t="s">
        <v>259</v>
      </c>
      <c r="E59" t="s">
        <v>259</v>
      </c>
      <c r="F59" t="s">
        <v>137</v>
      </c>
      <c r="G59" s="2">
        <v>232.5</v>
      </c>
      <c r="I59" t="s">
        <v>138</v>
      </c>
      <c r="J59" s="2">
        <v>232.5</v>
      </c>
      <c r="K59" t="s">
        <v>261</v>
      </c>
      <c r="L59" t="str">
        <f>IFERROR(INDEX(Potentials!$A$1:$AC$10000,MATCH(Estimates!C59,Potentials!$A$1:$A$10000,0),MATCH("Commerce",Potentials!$A$1:$AC$1,0)),0)</f>
      </c>
      <c r="M59" t="str">
        <f>IFERROR(VLOOKUP(L59,Widgets!$H$5:$I$18,2,FALSE),0)</f>
      </c>
    </row>
    <row r="60" spans="1:13">
      <c r="A60" t="s">
        <v>262</v>
      </c>
      <c r="B60" t="s">
        <v>100</v>
      </c>
      <c r="D60" t="s">
        <v>259</v>
      </c>
      <c r="E60" t="s">
        <v>259</v>
      </c>
      <c r="F60" t="s">
        <v>137</v>
      </c>
      <c r="G60" s="2">
        <v>232.5</v>
      </c>
      <c r="I60" t="s">
        <v>138</v>
      </c>
      <c r="J60" s="2">
        <v>232.5</v>
      </c>
      <c r="K60" t="s">
        <v>261</v>
      </c>
      <c r="L60" t="str">
        <f>IFERROR(INDEX(Potentials!$A$1:$AC$10000,MATCH(Estimates!C60,Potentials!$A$1:$A$10000,0),MATCH("Commerce",Potentials!$A$1:$AC$1,0)),0)</f>
      </c>
      <c r="M60" t="str">
        <f>IFERROR(VLOOKUP(L60,Widgets!$H$5:$I$18,2,FALSE),0)</f>
      </c>
    </row>
    <row r="61" spans="1:13">
      <c r="A61" t="s">
        <v>263</v>
      </c>
      <c r="B61" t="s">
        <v>100</v>
      </c>
      <c r="D61" t="s">
        <v>259</v>
      </c>
      <c r="E61" t="s">
        <v>259</v>
      </c>
      <c r="F61" t="s">
        <v>137</v>
      </c>
      <c r="G61" s="2">
        <v>232.5</v>
      </c>
      <c r="I61" t="s">
        <v>138</v>
      </c>
      <c r="J61" s="2">
        <v>232.5</v>
      </c>
      <c r="K61" t="s">
        <v>261</v>
      </c>
      <c r="L61" t="str">
        <f>IFERROR(INDEX(Potentials!$A$1:$AC$10000,MATCH(Estimates!C61,Potentials!$A$1:$A$10000,0),MATCH("Commerce",Potentials!$A$1:$AC$1,0)),0)</f>
      </c>
      <c r="M61" t="str">
        <f>IFERROR(VLOOKUP(L61,Widgets!$H$5:$I$18,2,FALSE),0)</f>
      </c>
    </row>
    <row r="62" spans="1:13">
      <c r="A62" t="s">
        <v>264</v>
      </c>
      <c r="B62" t="s">
        <v>100</v>
      </c>
      <c r="D62" t="s">
        <v>259</v>
      </c>
      <c r="E62" t="s">
        <v>259</v>
      </c>
      <c r="F62" t="s">
        <v>137</v>
      </c>
      <c r="G62" s="2">
        <v>232.5</v>
      </c>
      <c r="I62" t="s">
        <v>138</v>
      </c>
      <c r="J62" s="2">
        <v>232.5</v>
      </c>
      <c r="K62" t="s">
        <v>261</v>
      </c>
      <c r="L62" t="str">
        <f>IFERROR(INDEX(Potentials!$A$1:$AC$10000,MATCH(Estimates!C62,Potentials!$A$1:$A$10000,0),MATCH("Commerce",Potentials!$A$1:$AC$1,0)),0)</f>
      </c>
      <c r="M62" t="str">
        <f>IFERROR(VLOOKUP(L62,Widgets!$H$5:$I$18,2,FALSE),0)</f>
      </c>
    </row>
    <row r="63" spans="1:13">
      <c r="A63" t="s">
        <v>265</v>
      </c>
      <c r="B63" t="s">
        <v>100</v>
      </c>
      <c r="D63" t="s">
        <v>212</v>
      </c>
      <c r="E63" t="s">
        <v>266</v>
      </c>
      <c r="F63" t="s">
        <v>137</v>
      </c>
      <c r="G63" s="2">
        <v>879.59500000000003</v>
      </c>
      <c r="I63" t="s">
        <v>267</v>
      </c>
      <c r="J63" s="2">
        <v>439.798</v>
      </c>
      <c r="K63" t="s">
        <v>250</v>
      </c>
      <c r="L63" t="str">
        <f>IFERROR(INDEX(Potentials!$A$1:$AC$10000,MATCH(Estimates!C63,Potentials!$A$1:$A$10000,0),MATCH("Commerce",Potentials!$A$1:$AC$1,0)),0)</f>
      </c>
      <c r="M63" t="str">
        <f>IFERROR(VLOOKUP(L63,Widgets!$H$5:$I$18,2,FALSE),0)</f>
      </c>
    </row>
    <row r="64" spans="1:13">
      <c r="A64" t="s">
        <v>268</v>
      </c>
      <c r="B64" t="s">
        <v>100</v>
      </c>
      <c r="D64" t="s">
        <v>269</v>
      </c>
      <c r="E64" t="s">
        <v>269</v>
      </c>
      <c r="F64" t="s">
        <v>137</v>
      </c>
      <c r="G64" s="2">
        <v>6019.19999999999982</v>
      </c>
      <c r="I64" t="s">
        <v>138</v>
      </c>
      <c r="J64" s="2">
        <v>6019.19999999999982</v>
      </c>
      <c r="K64" t="s">
        <v>139</v>
      </c>
      <c r="L64" t="str">
        <f>IFERROR(INDEX(Potentials!$A$1:$AC$10000,MATCH(Estimates!C64,Potentials!$A$1:$A$10000,0),MATCH("Commerce",Potentials!$A$1:$AC$1,0)),0)</f>
      </c>
      <c r="M64" t="str">
        <f>IFERROR(VLOOKUP(L64,Widgets!$H$5:$I$18,2,FALSE),0)</f>
      </c>
    </row>
    <row r="65" spans="1:13">
      <c r="A65" t="s">
        <v>270</v>
      </c>
      <c r="B65" t="s">
        <v>100</v>
      </c>
      <c r="D65" t="s">
        <v>269</v>
      </c>
      <c r="E65" t="s">
        <v>269</v>
      </c>
      <c r="F65" t="s">
        <v>137</v>
      </c>
      <c r="G65" s="2">
        <v>6019.19999999999982</v>
      </c>
      <c r="J65" s="2">
        <v>6019.19999999999982</v>
      </c>
      <c r="K65" t="s">
        <v>139</v>
      </c>
      <c r="L65" t="str">
        <f>IFERROR(INDEX(Potentials!$A$1:$AC$10000,MATCH(Estimates!C65,Potentials!$A$1:$A$10000,0),MATCH("Commerce",Potentials!$A$1:$AC$1,0)),0)</f>
      </c>
      <c r="M65" t="str">
        <f>IFERROR(VLOOKUP(L65,Widgets!$H$5:$I$18,2,FALSE),0)</f>
      </c>
    </row>
    <row r="66" spans="1:13">
      <c r="A66" t="s">
        <v>271</v>
      </c>
      <c r="B66" t="s">
        <v>100</v>
      </c>
      <c r="D66" t="s">
        <v>269</v>
      </c>
      <c r="E66" t="s">
        <v>269</v>
      </c>
      <c r="F66" t="s">
        <v>137</v>
      </c>
      <c r="G66" s="2">
        <v>51523.47200000000157</v>
      </c>
      <c r="I66" t="s">
        <v>267</v>
      </c>
      <c r="J66" s="2">
        <v>25761.73600000000079</v>
      </c>
      <c r="K66" t="s">
        <v>272</v>
      </c>
      <c r="L66" t="str">
        <f>IFERROR(INDEX(Potentials!$A$1:$AC$10000,MATCH(Estimates!C66,Potentials!$A$1:$A$10000,0),MATCH("Commerce",Potentials!$A$1:$AC$1,0)),0)</f>
      </c>
      <c r="M66" t="str">
        <f>IFERROR(VLOOKUP(L66,Widgets!$H$5:$I$18,2,FALSE),0)</f>
      </c>
    </row>
    <row r="67" spans="1:13">
      <c r="A67" t="s">
        <v>273</v>
      </c>
      <c r="B67" t="s">
        <v>100</v>
      </c>
      <c r="D67" t="s">
        <v>269</v>
      </c>
      <c r="E67" t="s">
        <v>269</v>
      </c>
      <c r="F67" t="s">
        <v>137</v>
      </c>
      <c r="G67" s="2">
        <v>2146.78999999999996</v>
      </c>
      <c r="J67" s="2">
        <v>2146.78999999999996</v>
      </c>
      <c r="K67" t="s">
        <v>274</v>
      </c>
      <c r="L67" t="str">
        <f>IFERROR(INDEX(Potentials!$A$1:$AC$10000,MATCH(Estimates!C67,Potentials!$A$1:$A$10000,0),MATCH("Commerce",Potentials!$A$1:$AC$1,0)),0)</f>
      </c>
      <c r="M67" t="str">
        <f>IFERROR(VLOOKUP(L67,Widgets!$H$5:$I$18,2,FALSE),0)</f>
      </c>
    </row>
    <row r="68" spans="1:13">
      <c r="A68" t="s">
        <v>275</v>
      </c>
      <c r="B68" t="s">
        <v>100</v>
      </c>
      <c r="D68" t="s">
        <v>269</v>
      </c>
      <c r="E68" t="s">
        <v>269</v>
      </c>
      <c r="F68" t="s">
        <v>137</v>
      </c>
      <c r="G68" s="2">
        <v>8589.89999999999964</v>
      </c>
      <c r="J68" s="2">
        <v>8589.89999999999964</v>
      </c>
      <c r="K68" t="s">
        <v>274</v>
      </c>
      <c r="L68" t="str">
        <f>IFERROR(INDEX(Potentials!$A$1:$AC$10000,MATCH(Estimates!C68,Potentials!$A$1:$A$10000,0),MATCH("Commerce",Potentials!$A$1:$AC$1,0)),0)</f>
      </c>
      <c r="M68" t="str">
        <f>IFERROR(VLOOKUP(L68,Widgets!$H$5:$I$18,2,FALSE),0)</f>
      </c>
    </row>
    <row r="69" spans="1:13">
      <c r="A69" t="s">
        <v>276</v>
      </c>
      <c r="B69" t="s">
        <v>91</v>
      </c>
      <c r="D69" t="s">
        <v>277</v>
      </c>
      <c r="E69" t="s">
        <v>278</v>
      </c>
      <c r="F69" t="s">
        <v>239</v>
      </c>
      <c r="G69" s="2">
        <v>45210</v>
      </c>
      <c r="J69" s="2">
        <v>45210</v>
      </c>
      <c r="K69" t="s">
        <v>279</v>
      </c>
      <c r="L69" t="str">
        <f>IFERROR(INDEX(Potentials!$A$1:$AC$10000,MATCH(Estimates!C69,Potentials!$A$1:$A$10000,0),MATCH("Commerce",Potentials!$A$1:$AC$1,0)),0)</f>
      </c>
      <c r="M69" t="str">
        <f>IFERROR(VLOOKUP(L69,Widgets!$H$5:$I$18,2,FALSE),0)</f>
      </c>
    </row>
    <row r="70" spans="1:13">
      <c r="A70" t="s">
        <v>280</v>
      </c>
      <c r="B70" t="s">
        <v>105</v>
      </c>
      <c r="D70" t="s">
        <v>281</v>
      </c>
      <c r="E70" t="s">
        <v>282</v>
      </c>
      <c r="F70" t="s">
        <v>137</v>
      </c>
      <c r="G70" s="2">
        <v>0</v>
      </c>
      <c r="I70" t="s">
        <v>138</v>
      </c>
      <c r="J70" s="2">
        <v>0</v>
      </c>
      <c r="K70" t="s">
        <v>163</v>
      </c>
      <c r="L70" t="str">
        <f>IFERROR(INDEX(Potentials!$A$1:$AC$10000,MATCH(Estimates!C70,Potentials!$A$1:$A$10000,0),MATCH("Commerce",Potentials!$A$1:$AC$1,0)),0)</f>
      </c>
      <c r="M70" t="str">
        <f>IFERROR(VLOOKUP(L70,Widgets!$H$5:$I$18,2,FALSE),0)</f>
      </c>
    </row>
    <row r="71" spans="1:13">
      <c r="A71" t="s">
        <v>283</v>
      </c>
      <c r="B71" t="s">
        <v>100</v>
      </c>
      <c r="D71" t="s">
        <v>284</v>
      </c>
      <c r="E71" t="s">
        <v>284</v>
      </c>
      <c r="F71" t="s">
        <v>137</v>
      </c>
      <c r="G71" s="2">
        <v>980.27999999999997</v>
      </c>
      <c r="I71" t="s">
        <v>138</v>
      </c>
      <c r="J71" s="2">
        <v>980.27999999999997</v>
      </c>
      <c r="K71" t="s">
        <v>285</v>
      </c>
      <c r="L71" t="str">
        <f>IFERROR(INDEX(Potentials!$A$1:$AC$10000,MATCH(Estimates!C71,Potentials!$A$1:$A$10000,0),MATCH("Commerce",Potentials!$A$1:$AC$1,0)),0)</f>
      </c>
      <c r="M71" t="str">
        <f>IFERROR(VLOOKUP(L71,Widgets!$H$5:$I$18,2,FALSE),0)</f>
      </c>
    </row>
    <row r="72" spans="1:13">
      <c r="A72" t="s">
        <v>286</v>
      </c>
      <c r="B72" t="s">
        <v>100</v>
      </c>
      <c r="D72" t="s">
        <v>284</v>
      </c>
      <c r="E72" t="s">
        <v>284</v>
      </c>
      <c r="F72" t="s">
        <v>137</v>
      </c>
      <c r="G72" s="2">
        <v>601.70399999999995</v>
      </c>
      <c r="I72" t="s">
        <v>267</v>
      </c>
      <c r="J72" s="2">
        <v>300.85199999999998</v>
      </c>
      <c r="K72" t="s">
        <v>272</v>
      </c>
      <c r="L72" t="str">
        <f>IFERROR(INDEX(Potentials!$A$1:$AC$10000,MATCH(Estimates!C72,Potentials!$A$1:$A$10000,0),MATCH("Commerce",Potentials!$A$1:$AC$1,0)),0)</f>
      </c>
      <c r="M72" t="str">
        <f>IFERROR(VLOOKUP(L72,Widgets!$H$5:$I$18,2,FALSE),0)</f>
      </c>
    </row>
    <row r="73" spans="1:13">
      <c r="A73" t="s">
        <v>287</v>
      </c>
      <c r="B73" t="s">
        <v>100</v>
      </c>
      <c r="D73" t="s">
        <v>212</v>
      </c>
      <c r="E73" t="s">
        <v>288</v>
      </c>
      <c r="F73" t="s">
        <v>137</v>
      </c>
      <c r="G73" s="2">
        <v>544.5</v>
      </c>
      <c r="I73" t="s">
        <v>267</v>
      </c>
      <c r="J73" s="2">
        <v>363</v>
      </c>
      <c r="K73" t="s">
        <v>272</v>
      </c>
      <c r="L73" t="str">
        <f>IFERROR(INDEX(Potentials!$A$1:$AC$10000,MATCH(Estimates!C73,Potentials!$A$1:$A$10000,0),MATCH("Commerce",Potentials!$A$1:$AC$1,0)),0)</f>
      </c>
      <c r="M73" t="str">
        <f>IFERROR(VLOOKUP(L73,Widgets!$H$5:$I$18,2,FALSE),0)</f>
      </c>
    </row>
    <row r="74" spans="1:13">
      <c r="A74" t="s">
        <v>289</v>
      </c>
      <c r="B74" t="s">
        <v>290</v>
      </c>
      <c r="D74" t="s">
        <v>291</v>
      </c>
      <c r="E74" t="s">
        <v>292</v>
      </c>
      <c r="F74" t="s">
        <v>158</v>
      </c>
      <c r="G74" s="2">
        <v>0</v>
      </c>
      <c r="I74" t="s">
        <v>267</v>
      </c>
      <c r="J74" s="2">
        <v>0</v>
      </c>
      <c r="K74" t="s">
        <v>272</v>
      </c>
      <c r="L74" t="str">
        <f>IFERROR(INDEX(Potentials!$A$1:$AC$10000,MATCH(Estimates!C74,Potentials!$A$1:$A$10000,0),MATCH("Commerce",Potentials!$A$1:$AC$1,0)),0)</f>
      </c>
      <c r="M74" t="str">
        <f>IFERROR(VLOOKUP(L74,Widgets!$H$5:$I$18,2,FALSE),0)</f>
      </c>
    </row>
    <row r="75" spans="1:13">
      <c r="A75" t="s">
        <v>293</v>
      </c>
      <c r="B75" t="s">
        <v>72</v>
      </c>
      <c r="D75" t="s">
        <v>294</v>
      </c>
      <c r="E75" t="s">
        <v>294</v>
      </c>
      <c r="F75" t="s">
        <v>239</v>
      </c>
      <c r="G75" s="2">
        <v>359.079999999999984</v>
      </c>
      <c r="J75" s="2">
        <v>359.079999999999984</v>
      </c>
      <c r="K75" t="s">
        <v>159</v>
      </c>
      <c r="L75" t="str">
        <f>IFERROR(INDEX(Potentials!$A$1:$AC$10000,MATCH(Estimates!C75,Potentials!$A$1:$A$10000,0),MATCH("Commerce",Potentials!$A$1:$AC$1,0)),0)</f>
      </c>
      <c r="M75" t="str">
        <f>IFERROR(VLOOKUP(L75,Widgets!$H$5:$I$18,2,FALSE),0)</f>
      </c>
    </row>
    <row r="76" spans="1:13">
      <c r="A76" t="s">
        <v>295</v>
      </c>
      <c r="B76" t="s">
        <v>72</v>
      </c>
      <c r="D76" t="s">
        <v>294</v>
      </c>
      <c r="E76" t="s">
        <v>294</v>
      </c>
      <c r="F76" t="s">
        <v>239</v>
      </c>
      <c r="G76" s="2">
        <v>696.16800000000001</v>
      </c>
      <c r="J76" s="2">
        <v>696.16800000000001</v>
      </c>
      <c r="K76" t="s">
        <v>296</v>
      </c>
      <c r="L76" t="str">
        <f>IFERROR(INDEX(Potentials!$A$1:$AC$10000,MATCH(Estimates!C76,Potentials!$A$1:$A$10000,0),MATCH("Commerce",Potentials!$A$1:$AC$1,0)),0)</f>
      </c>
      <c r="M76" t="str">
        <f>IFERROR(VLOOKUP(L76,Widgets!$H$5:$I$18,2,FALSE),0)</f>
      </c>
    </row>
    <row r="77" spans="1:13">
      <c r="A77" t="s">
        <v>297</v>
      </c>
      <c r="B77" t="s">
        <v>72</v>
      </c>
      <c r="D77" t="s">
        <v>294</v>
      </c>
      <c r="E77" t="s">
        <v>294</v>
      </c>
      <c r="F77" t="s">
        <v>137</v>
      </c>
      <c r="G77" s="2">
        <v>0</v>
      </c>
      <c r="J77" s="2">
        <v>0</v>
      </c>
      <c r="K77" t="s">
        <v>163</v>
      </c>
      <c r="L77" t="str">
        <f>IFERROR(INDEX(Potentials!$A$1:$AC$10000,MATCH(Estimates!C77,Potentials!$A$1:$A$10000,0),MATCH("Commerce",Potentials!$A$1:$AC$1,0)),0)</f>
      </c>
      <c r="M77" t="str">
        <f>IFERROR(VLOOKUP(L77,Widgets!$H$5:$I$18,2,FALSE),0)</f>
      </c>
    </row>
    <row r="78" spans="1:13">
      <c r="A78" t="s">
        <v>298</v>
      </c>
      <c r="B78" t="s">
        <v>100</v>
      </c>
      <c r="D78" t="s">
        <v>299</v>
      </c>
      <c r="E78" t="s">
        <v>300</v>
      </c>
      <c r="F78" t="s">
        <v>239</v>
      </c>
      <c r="G78" s="2">
        <v>1603.2940000000001</v>
      </c>
      <c r="J78" s="2">
        <v>1603.2940000000001</v>
      </c>
      <c r="K78" t="s">
        <v>189</v>
      </c>
      <c r="L78" t="str">
        <f>IFERROR(INDEX(Potentials!$A$1:$AC$10000,MATCH(Estimates!C78,Potentials!$A$1:$A$10000,0),MATCH("Commerce",Potentials!$A$1:$AC$1,0)),0)</f>
      </c>
      <c r="M78" t="str">
        <f>IFERROR(VLOOKUP(L78,Widgets!$H$5:$I$18,2,FALSE),0)</f>
      </c>
    </row>
    <row r="79" spans="1:13">
      <c r="A79" t="s">
        <v>301</v>
      </c>
      <c r="B79" t="s">
        <v>100</v>
      </c>
      <c r="D79" t="s">
        <v>299</v>
      </c>
      <c r="E79" t="s">
        <v>300</v>
      </c>
      <c r="F79" t="s">
        <v>137</v>
      </c>
      <c r="G79" s="2">
        <v>0</v>
      </c>
      <c r="J79" s="2">
        <v>0</v>
      </c>
      <c r="K79" t="s">
        <v>189</v>
      </c>
      <c r="L79" t="str">
        <f>IFERROR(INDEX(Potentials!$A$1:$AC$10000,MATCH(Estimates!C79,Potentials!$A$1:$A$10000,0),MATCH("Commerce",Potentials!$A$1:$AC$1,0)),0)</f>
      </c>
      <c r="M79" t="str">
        <f>IFERROR(VLOOKUP(L79,Widgets!$H$5:$I$18,2,FALSE),0)</f>
      </c>
    </row>
    <row r="80" spans="1:13">
      <c r="A80" t="s">
        <v>302</v>
      </c>
      <c r="B80" t="s">
        <v>100</v>
      </c>
      <c r="D80" t="s">
        <v>299</v>
      </c>
      <c r="E80" t="s">
        <v>300</v>
      </c>
      <c r="F80" t="s">
        <v>137</v>
      </c>
      <c r="G80" s="2">
        <v>374.89100000000002</v>
      </c>
      <c r="J80" s="2">
        <v>374.89100000000002</v>
      </c>
      <c r="K80" t="s">
        <v>303</v>
      </c>
      <c r="L80" t="str">
        <f>IFERROR(INDEX(Potentials!$A$1:$AC$10000,MATCH(Estimates!C80,Potentials!$A$1:$A$10000,0),MATCH("Commerce",Potentials!$A$1:$AC$1,0)),0)</f>
      </c>
      <c r="M80" t="str">
        <f>IFERROR(VLOOKUP(L80,Widgets!$H$5:$I$18,2,FALSE),0)</f>
      </c>
    </row>
    <row r="81" spans="1:13">
      <c r="A81" t="s">
        <v>304</v>
      </c>
      <c r="B81" t="s">
        <v>100</v>
      </c>
      <c r="D81" t="s">
        <v>299</v>
      </c>
      <c r="E81" t="s">
        <v>300</v>
      </c>
      <c r="F81" t="s">
        <v>137</v>
      </c>
      <c r="G81" s="2">
        <v>872</v>
      </c>
      <c r="J81" s="2">
        <v>872</v>
      </c>
      <c r="K81" t="s">
        <v>305</v>
      </c>
      <c r="L81" t="str">
        <f>IFERROR(INDEX(Potentials!$A$1:$AC$10000,MATCH(Estimates!C81,Potentials!$A$1:$A$10000,0),MATCH("Commerce",Potentials!$A$1:$AC$1,0)),0)</f>
      </c>
      <c r="M81" t="str">
        <f>IFERROR(VLOOKUP(L81,Widgets!$H$5:$I$18,2,FALSE),0)</f>
      </c>
    </row>
    <row r="82" spans="1:13">
      <c r="A82" t="s">
        <v>306</v>
      </c>
      <c r="B82" t="s">
        <v>100</v>
      </c>
      <c r="D82" t="s">
        <v>299</v>
      </c>
      <c r="E82" t="s">
        <v>300</v>
      </c>
      <c r="F82" t="s">
        <v>137</v>
      </c>
      <c r="G82" s="2">
        <v>4770</v>
      </c>
      <c r="J82" s="2">
        <v>4770</v>
      </c>
      <c r="K82" t="s">
        <v>175</v>
      </c>
      <c r="L82" t="str">
        <f>IFERROR(INDEX(Potentials!$A$1:$AC$10000,MATCH(Estimates!C82,Potentials!$A$1:$A$10000,0),MATCH("Commerce",Potentials!$A$1:$AC$1,0)),0)</f>
      </c>
      <c r="M82" t="str">
        <f>IFERROR(VLOOKUP(L82,Widgets!$H$5:$I$18,2,FALSE),0)</f>
      </c>
    </row>
    <row r="83" spans="1:13">
      <c r="A83" t="s">
        <v>307</v>
      </c>
      <c r="B83" t="s">
        <v>91</v>
      </c>
      <c r="D83" t="s">
        <v>308</v>
      </c>
      <c r="E83" t="s">
        <v>309</v>
      </c>
      <c r="F83" t="s">
        <v>239</v>
      </c>
      <c r="G83" s="2">
        <v>1244.59999999999991</v>
      </c>
      <c r="J83" s="2">
        <v>1244.59999999999991</v>
      </c>
      <c r="K83" t="s">
        <v>310</v>
      </c>
      <c r="L83" t="str">
        <f>IFERROR(INDEX(Potentials!$A$1:$AC$10000,MATCH(Estimates!C83,Potentials!$A$1:$A$10000,0),MATCH("Commerce",Potentials!$A$1:$AC$1,0)),0)</f>
      </c>
      <c r="M83" t="str">
        <f>IFERROR(VLOOKUP(L83,Widgets!$H$5:$I$18,2,FALSE),0)</f>
      </c>
    </row>
    <row r="84" spans="1:13">
      <c r="A84" t="s">
        <v>311</v>
      </c>
      <c r="B84" t="s">
        <v>91</v>
      </c>
      <c r="D84" t="s">
        <v>308</v>
      </c>
      <c r="E84" t="s">
        <v>309</v>
      </c>
      <c r="F84" t="s">
        <v>239</v>
      </c>
      <c r="G84" s="2">
        <v>1136.79999999999995</v>
      </c>
      <c r="J84" s="2">
        <v>1136.79999999999995</v>
      </c>
      <c r="K84" t="s">
        <v>310</v>
      </c>
      <c r="L84" t="str">
        <f>IFERROR(INDEX(Potentials!$A$1:$AC$10000,MATCH(Estimates!C84,Potentials!$A$1:$A$10000,0),MATCH("Commerce",Potentials!$A$1:$AC$1,0)),0)</f>
      </c>
      <c r="M84" t="str">
        <f>IFERROR(VLOOKUP(L84,Widgets!$H$5:$I$18,2,FALSE),0)</f>
      </c>
    </row>
    <row r="85" spans="1:13">
      <c r="A85" t="s">
        <v>312</v>
      </c>
      <c r="B85" t="s">
        <v>91</v>
      </c>
      <c r="D85" t="s">
        <v>313</v>
      </c>
      <c r="E85" t="s">
        <v>314</v>
      </c>
      <c r="F85" t="s">
        <v>239</v>
      </c>
      <c r="G85" s="2">
        <v>27720</v>
      </c>
      <c r="I85" t="s">
        <v>267</v>
      </c>
      <c r="J85" s="2">
        <v>18480</v>
      </c>
      <c r="K85" t="s">
        <v>272</v>
      </c>
      <c r="L85" t="str">
        <f>IFERROR(INDEX(Potentials!$A$1:$AC$10000,MATCH(Estimates!C85,Potentials!$A$1:$A$10000,0),MATCH("Commerce",Potentials!$A$1:$AC$1,0)),0)</f>
      </c>
      <c r="M85" t="str">
        <f>IFERROR(VLOOKUP(L85,Widgets!$H$5:$I$18,2,FALSE),0)</f>
      </c>
    </row>
    <row r="86" spans="1:13">
      <c r="A86" t="s">
        <v>315</v>
      </c>
      <c r="B86" t="s">
        <v>91</v>
      </c>
      <c r="D86" t="s">
        <v>313</v>
      </c>
      <c r="E86" t="s">
        <v>314</v>
      </c>
      <c r="F86" t="s">
        <v>239</v>
      </c>
      <c r="G86" s="2">
        <v>5590.19999999999982</v>
      </c>
      <c r="I86" t="s">
        <v>267</v>
      </c>
      <c r="J86" s="2">
        <v>3726.80000000000018</v>
      </c>
      <c r="K86" t="s">
        <v>272</v>
      </c>
      <c r="L86" t="str">
        <f>IFERROR(INDEX(Potentials!$A$1:$AC$10000,MATCH(Estimates!C86,Potentials!$A$1:$A$10000,0),MATCH("Commerce",Potentials!$A$1:$AC$1,0)),0)</f>
      </c>
      <c r="M86" t="str">
        <f>IFERROR(VLOOKUP(L86,Widgets!$H$5:$I$18,2,FALSE),0)</f>
      </c>
    </row>
    <row r="87" spans="1:13">
      <c r="A87" t="s">
        <v>316</v>
      </c>
      <c r="B87" t="s">
        <v>100</v>
      </c>
      <c r="D87" t="s">
        <v>156</v>
      </c>
      <c r="E87" t="s">
        <v>317</v>
      </c>
      <c r="F87" t="s">
        <v>137</v>
      </c>
      <c r="G87" s="2">
        <v>174.768</v>
      </c>
      <c r="J87" s="2">
        <v>174.768</v>
      </c>
      <c r="K87" t="s">
        <v>272</v>
      </c>
      <c r="L87" t="str">
        <f>IFERROR(INDEX(Potentials!$A$1:$AC$10000,MATCH(Estimates!C87,Potentials!$A$1:$A$10000,0),MATCH("Commerce",Potentials!$A$1:$AC$1,0)),0)</f>
      </c>
      <c r="M87" t="str">
        <f>IFERROR(VLOOKUP(L87,Widgets!$H$5:$I$18,2,FALSE),0)</f>
      </c>
    </row>
    <row r="88" spans="1:13">
      <c r="A88" t="s">
        <v>318</v>
      </c>
      <c r="B88" t="s">
        <v>91</v>
      </c>
      <c r="D88" t="s">
        <v>313</v>
      </c>
      <c r="E88" t="s">
        <v>319</v>
      </c>
      <c r="F88" t="s">
        <v>239</v>
      </c>
      <c r="G88" s="2">
        <v>99053.85599999999977</v>
      </c>
      <c r="I88" t="s">
        <v>267</v>
      </c>
      <c r="J88" s="2">
        <v>49526.92799999999988</v>
      </c>
      <c r="K88" t="s">
        <v>272</v>
      </c>
      <c r="L88" t="str">
        <f>IFERROR(INDEX(Potentials!$A$1:$AC$10000,MATCH(Estimates!C88,Potentials!$A$1:$A$10000,0),MATCH("Commerce",Potentials!$A$1:$AC$1,0)),0)</f>
      </c>
      <c r="M88" t="str">
        <f>IFERROR(VLOOKUP(L88,Widgets!$H$5:$I$18,2,FALSE),0)</f>
      </c>
    </row>
    <row r="89" spans="1:13">
      <c r="A89" t="s">
        <v>320</v>
      </c>
      <c r="B89" t="s">
        <v>321</v>
      </c>
      <c r="D89" t="s">
        <v>322</v>
      </c>
      <c r="E89" t="s">
        <v>323</v>
      </c>
      <c r="F89" t="s">
        <v>239</v>
      </c>
      <c r="G89" s="2">
        <v>1667.79999999999995</v>
      </c>
      <c r="J89" s="2">
        <v>1667.79999999999995</v>
      </c>
      <c r="K89" t="s">
        <v>199</v>
      </c>
      <c r="L89" t="str">
        <f>IFERROR(INDEX(Potentials!$A$1:$AC$10000,MATCH(Estimates!C89,Potentials!$A$1:$A$10000,0),MATCH("Commerce",Potentials!$A$1:$AC$1,0)),0)</f>
      </c>
      <c r="M89" t="str">
        <f>IFERROR(VLOOKUP(L89,Widgets!$H$5:$I$18,2,FALSE),0)</f>
      </c>
    </row>
    <row r="90" spans="1:13">
      <c r="A90" t="s">
        <v>324</v>
      </c>
      <c r="B90" t="s">
        <v>321</v>
      </c>
      <c r="D90" t="s">
        <v>322</v>
      </c>
      <c r="E90" t="s">
        <v>323</v>
      </c>
      <c r="F90" t="s">
        <v>239</v>
      </c>
      <c r="G90" s="2">
        <v>264</v>
      </c>
      <c r="J90" s="2">
        <v>264</v>
      </c>
      <c r="K90" t="s">
        <v>199</v>
      </c>
      <c r="L90" t="str">
        <f>IFERROR(INDEX(Potentials!$A$1:$AC$10000,MATCH(Estimates!C90,Potentials!$A$1:$A$10000,0),MATCH("Commerce",Potentials!$A$1:$AC$1,0)),0)</f>
      </c>
      <c r="M90" t="str">
        <f>IFERROR(VLOOKUP(L90,Widgets!$H$5:$I$18,2,FALSE),0)</f>
      </c>
    </row>
    <row r="91" spans="1:13">
      <c r="A91" t="s">
        <v>325</v>
      </c>
      <c r="B91" t="s">
        <v>321</v>
      </c>
      <c r="D91" t="s">
        <v>322</v>
      </c>
      <c r="E91" t="s">
        <v>323</v>
      </c>
      <c r="F91" t="s">
        <v>239</v>
      </c>
      <c r="G91" s="2">
        <v>7182.30000000000018</v>
      </c>
      <c r="J91" s="2">
        <v>7182.30000000000018</v>
      </c>
      <c r="K91" t="s">
        <v>326</v>
      </c>
      <c r="L91" t="str">
        <f>IFERROR(INDEX(Potentials!$A$1:$AC$10000,MATCH(Estimates!C91,Potentials!$A$1:$A$10000,0),MATCH("Commerce",Potentials!$A$1:$AC$1,0)),0)</f>
      </c>
      <c r="M91" t="str">
        <f>IFERROR(VLOOKUP(L91,Widgets!$H$5:$I$18,2,FALSE),0)</f>
      </c>
    </row>
    <row r="92" spans="1:13">
      <c r="A92" t="s">
        <v>327</v>
      </c>
      <c r="B92" t="s">
        <v>328</v>
      </c>
      <c r="D92" t="s">
        <v>322</v>
      </c>
      <c r="E92" t="s">
        <v>323</v>
      </c>
      <c r="F92" t="s">
        <v>239</v>
      </c>
      <c r="G92" s="2">
        <v>2784</v>
      </c>
      <c r="J92" s="2">
        <v>2784</v>
      </c>
      <c r="K92" t="s">
        <v>329</v>
      </c>
      <c r="L92" t="str">
        <f>IFERROR(INDEX(Potentials!$A$1:$AC$10000,MATCH(Estimates!C92,Potentials!$A$1:$A$10000,0),MATCH("Commerce",Potentials!$A$1:$AC$1,0)),0)</f>
      </c>
      <c r="M92" t="str">
        <f>IFERROR(VLOOKUP(L92,Widgets!$H$5:$I$18,2,FALSE),0)</f>
      </c>
    </row>
    <row r="93" spans="1:13">
      <c r="A93" t="s">
        <v>330</v>
      </c>
      <c r="B93" t="s">
        <v>91</v>
      </c>
      <c r="D93" t="s">
        <v>331</v>
      </c>
      <c r="E93" t="s">
        <v>332</v>
      </c>
      <c r="F93" t="s">
        <v>137</v>
      </c>
      <c r="G93" s="2">
        <v>0</v>
      </c>
      <c r="J93" s="2">
        <v>0</v>
      </c>
      <c r="K93" t="s">
        <v>333</v>
      </c>
      <c r="L93" t="str">
        <f>IFERROR(INDEX(Potentials!$A$1:$AC$10000,MATCH(Estimates!C93,Potentials!$A$1:$A$10000,0),MATCH("Commerce",Potentials!$A$1:$AC$1,0)),0)</f>
      </c>
      <c r="M93" t="str">
        <f>IFERROR(VLOOKUP(L93,Widgets!$H$5:$I$18,2,FALSE),0)</f>
      </c>
    </row>
    <row r="94" spans="1:13">
      <c r="A94" t="s">
        <v>334</v>
      </c>
      <c r="B94" t="s">
        <v>91</v>
      </c>
      <c r="D94" t="s">
        <v>217</v>
      </c>
      <c r="E94" t="s">
        <v>335</v>
      </c>
      <c r="F94" t="s">
        <v>239</v>
      </c>
      <c r="G94" s="2">
        <v>8855</v>
      </c>
      <c r="J94" s="2">
        <v>8855</v>
      </c>
      <c r="K94" t="s">
        <v>336</v>
      </c>
      <c r="L94" t="str">
        <f>IFERROR(INDEX(Potentials!$A$1:$AC$10000,MATCH(Estimates!C94,Potentials!$A$1:$A$10000,0),MATCH("Commerce",Potentials!$A$1:$AC$1,0)),0)</f>
      </c>
      <c r="M94" t="str">
        <f>IFERROR(VLOOKUP(L94,Widgets!$H$5:$I$18,2,FALSE),0)</f>
      </c>
    </row>
    <row r="95" spans="1:13">
      <c r="A95" t="s">
        <v>337</v>
      </c>
      <c r="B95" t="s">
        <v>91</v>
      </c>
      <c r="D95" t="s">
        <v>217</v>
      </c>
      <c r="E95" t="s">
        <v>335</v>
      </c>
      <c r="F95" t="s">
        <v>239</v>
      </c>
      <c r="G95" s="2">
        <v>7150</v>
      </c>
      <c r="J95" s="2">
        <v>7150</v>
      </c>
      <c r="K95" t="s">
        <v>336</v>
      </c>
      <c r="L95" t="str">
        <f>IFERROR(INDEX(Potentials!$A$1:$AC$10000,MATCH(Estimates!C95,Potentials!$A$1:$A$10000,0),MATCH("Commerce",Potentials!$A$1:$AC$1,0)),0)</f>
      </c>
      <c r="M95" t="str">
        <f>IFERROR(VLOOKUP(L95,Widgets!$H$5:$I$18,2,FALSE),0)</f>
      </c>
    </row>
    <row r="96" spans="1:13">
      <c r="A96" t="s">
        <v>338</v>
      </c>
      <c r="B96" t="s">
        <v>91</v>
      </c>
      <c r="D96" t="s">
        <v>217</v>
      </c>
      <c r="E96" t="s">
        <v>335</v>
      </c>
      <c r="F96" t="s">
        <v>239</v>
      </c>
      <c r="G96" s="2">
        <v>7370</v>
      </c>
      <c r="J96" s="2">
        <v>7370</v>
      </c>
      <c r="K96" t="s">
        <v>336</v>
      </c>
      <c r="L96" t="str">
        <f>IFERROR(INDEX(Potentials!$A$1:$AC$10000,MATCH(Estimates!C96,Potentials!$A$1:$A$10000,0),MATCH("Commerce",Potentials!$A$1:$AC$1,0)),0)</f>
      </c>
      <c r="M96" t="str">
        <f>IFERROR(VLOOKUP(L96,Widgets!$H$5:$I$18,2,FALSE),0)</f>
      </c>
    </row>
    <row r="97" spans="1:13">
      <c r="A97" t="s">
        <v>339</v>
      </c>
      <c r="B97" t="s">
        <v>91</v>
      </c>
      <c r="D97" t="s">
        <v>217</v>
      </c>
      <c r="E97" t="s">
        <v>335</v>
      </c>
      <c r="F97" t="s">
        <v>239</v>
      </c>
      <c r="G97" s="2">
        <v>9240</v>
      </c>
      <c r="J97" s="2">
        <v>9240</v>
      </c>
      <c r="K97" t="s">
        <v>336</v>
      </c>
      <c r="L97" t="str">
        <f>IFERROR(INDEX(Potentials!$A$1:$AC$10000,MATCH(Estimates!C97,Potentials!$A$1:$A$10000,0),MATCH("Commerce",Potentials!$A$1:$AC$1,0)),0)</f>
      </c>
      <c r="M97" t="str">
        <f>IFERROR(VLOOKUP(L97,Widgets!$H$5:$I$18,2,FALSE),0)</f>
      </c>
    </row>
    <row r="98" spans="1:13">
      <c r="A98" t="s">
        <v>340</v>
      </c>
      <c r="B98" t="s">
        <v>72</v>
      </c>
      <c r="D98" t="s">
        <v>341</v>
      </c>
      <c r="E98" t="s">
        <v>342</v>
      </c>
      <c r="F98" t="s">
        <v>239</v>
      </c>
      <c r="G98" s="2">
        <v>303.029999999999973</v>
      </c>
      <c r="K98" t="s">
        <v>343</v>
      </c>
      <c r="L98" t="str">
        <f>IFERROR(INDEX(Potentials!$A$1:$AC$10000,MATCH(Estimates!C98,Potentials!$A$1:$A$10000,0),MATCH("Commerce",Potentials!$A$1:$AC$1,0)),0)</f>
      </c>
      <c r="M98" t="str">
        <f>IFERROR(VLOOKUP(L98,Widgets!$H$5:$I$18,2,FALSE),0)</f>
      </c>
    </row>
    <row r="99" spans="1:13">
      <c r="A99" t="s">
        <v>344</v>
      </c>
      <c r="B99" t="s">
        <v>91</v>
      </c>
      <c r="D99" t="s">
        <v>345</v>
      </c>
      <c r="E99" t="s">
        <v>346</v>
      </c>
      <c r="F99" t="s">
        <v>239</v>
      </c>
      <c r="G99" s="2">
        <v>131.32900000000001</v>
      </c>
      <c r="K99" t="s">
        <v>194</v>
      </c>
      <c r="L99" t="str">
        <f>IFERROR(INDEX(Potentials!$A$1:$AC$10000,MATCH(Estimates!C99,Potentials!$A$1:$A$10000,0),MATCH("Commerce",Potentials!$A$1:$AC$1,0)),0)</f>
      </c>
      <c r="M99" t="str">
        <f>IFERROR(VLOOKUP(L99,Widgets!$H$5:$I$18,2,FALSE),0)</f>
      </c>
    </row>
    <row r="100" spans="1:13">
      <c r="A100" t="s">
        <v>347</v>
      </c>
      <c r="B100" t="s">
        <v>91</v>
      </c>
      <c r="D100" t="s">
        <v>345</v>
      </c>
      <c r="E100" t="s">
        <v>346</v>
      </c>
      <c r="F100" t="s">
        <v>239</v>
      </c>
      <c r="G100" s="2">
        <v>345</v>
      </c>
      <c r="K100" t="s">
        <v>348</v>
      </c>
      <c r="L100" t="str">
        <f>IFERROR(INDEX(Potentials!$A$1:$AC$10000,MATCH(Estimates!C100,Potentials!$A$1:$A$10000,0),MATCH("Commerce",Potentials!$A$1:$AC$1,0)),0)</f>
      </c>
      <c r="M100" t="str">
        <f>IFERROR(VLOOKUP(L100,Widgets!$H$5:$I$18,2,FALSE),0)</f>
      </c>
    </row>
    <row r="101" spans="1:13">
      <c r="A101" t="s">
        <v>349</v>
      </c>
      <c r="B101" t="s">
        <v>91</v>
      </c>
      <c r="D101" t="s">
        <v>345</v>
      </c>
      <c r="E101" t="s">
        <v>346</v>
      </c>
      <c r="F101" t="s">
        <v>239</v>
      </c>
      <c r="G101" s="2">
        <v>3289</v>
      </c>
      <c r="K101" t="s">
        <v>350</v>
      </c>
      <c r="L101" t="str">
        <f>IFERROR(INDEX(Potentials!$A$1:$AC$10000,MATCH(Estimates!C101,Potentials!$A$1:$A$10000,0),MATCH("Commerce",Potentials!$A$1:$AC$1,0)),0)</f>
      </c>
      <c r="M101" t="str">
        <f>IFERROR(VLOOKUP(L101,Widgets!$H$5:$I$18,2,FALSE),0)</f>
      </c>
    </row>
    <row r="102" spans="1:13">
      <c r="A102" t="s">
        <v>351</v>
      </c>
      <c r="B102" t="s">
        <v>91</v>
      </c>
      <c r="D102" t="s">
        <v>345</v>
      </c>
      <c r="E102" t="s">
        <v>346</v>
      </c>
      <c r="F102" t="s">
        <v>239</v>
      </c>
      <c r="G102" s="2">
        <v>13231.51800000000003</v>
      </c>
      <c r="J102" s="2">
        <v>13231.51800000000003</v>
      </c>
      <c r="K102" t="s">
        <v>173</v>
      </c>
      <c r="L102" t="str">
        <f>IFERROR(INDEX(Potentials!$A$1:$AC$10000,MATCH(Estimates!C102,Potentials!$A$1:$A$10000,0),MATCH("Commerce",Potentials!$A$1:$AC$1,0)),0)</f>
      </c>
      <c r="M102" t="str">
        <f>IFERROR(VLOOKUP(L102,Widgets!$H$5:$I$18,2,FALSE),0)</f>
      </c>
    </row>
    <row r="103" spans="1:13">
      <c r="A103" t="s">
        <v>352</v>
      </c>
      <c r="B103" t="s">
        <v>100</v>
      </c>
      <c r="D103" t="s">
        <v>353</v>
      </c>
      <c r="E103" t="s">
        <v>354</v>
      </c>
      <c r="F103" t="s">
        <v>137</v>
      </c>
      <c r="G103" s="2">
        <v>0</v>
      </c>
      <c r="K103" t="s">
        <v>348</v>
      </c>
      <c r="L103" t="str">
        <f>IFERROR(INDEX(Potentials!$A$1:$AC$10000,MATCH(Estimates!C103,Potentials!$A$1:$A$10000,0),MATCH("Commerce",Potentials!$A$1:$AC$1,0)),0)</f>
      </c>
      <c r="M103" t="str">
        <f>IFERROR(VLOOKUP(L103,Widgets!$H$5:$I$18,2,FALSE),0)</f>
      </c>
    </row>
    <row r="104" spans="1:13">
      <c r="A104" t="s">
        <v>355</v>
      </c>
      <c r="B104" t="s">
        <v>100</v>
      </c>
      <c r="D104" t="s">
        <v>353</v>
      </c>
      <c r="E104" t="s">
        <v>354</v>
      </c>
      <c r="F104" t="s">
        <v>137</v>
      </c>
      <c r="G104" s="2">
        <v>0</v>
      </c>
      <c r="K104" t="s">
        <v>350</v>
      </c>
      <c r="L104" t="str">
        <f>IFERROR(INDEX(Potentials!$A$1:$AC$10000,MATCH(Estimates!C104,Potentials!$A$1:$A$10000,0),MATCH("Commerce",Potentials!$A$1:$AC$1,0)),0)</f>
      </c>
      <c r="M104" t="str">
        <f>IFERROR(VLOOKUP(L104,Widgets!$H$5:$I$18,2,FALSE),0)</f>
      </c>
    </row>
    <row r="105" spans="1:13">
      <c r="A105" t="s">
        <v>356</v>
      </c>
      <c r="B105" t="s">
        <v>91</v>
      </c>
      <c r="D105" t="s">
        <v>357</v>
      </c>
      <c r="E105" t="s">
        <v>358</v>
      </c>
      <c r="F105" t="s">
        <v>137</v>
      </c>
      <c r="G105" s="2">
        <v>0</v>
      </c>
      <c r="K105" t="s">
        <v>194</v>
      </c>
      <c r="L105" t="str">
        <f>IFERROR(INDEX(Potentials!$A$1:$AC$10000,MATCH(Estimates!C105,Potentials!$A$1:$A$10000,0),MATCH("Commerce",Potentials!$A$1:$AC$1,0)),0)</f>
      </c>
      <c r="M105" t="str">
        <f>IFERROR(VLOOKUP(L105,Widgets!$H$5:$I$18,2,FALSE),0)</f>
      </c>
    </row>
    <row r="106" spans="1:13">
      <c r="A106" t="s">
        <v>359</v>
      </c>
      <c r="B106" t="s">
        <v>91</v>
      </c>
      <c r="D106" t="s">
        <v>217</v>
      </c>
      <c r="E106" t="s">
        <v>360</v>
      </c>
      <c r="F106" t="s">
        <v>239</v>
      </c>
      <c r="G106" s="2">
        <v>28067.5</v>
      </c>
      <c r="K106" t="s">
        <v>336</v>
      </c>
      <c r="L106" t="str">
        <f>IFERROR(INDEX(Potentials!$A$1:$AC$10000,MATCH(Estimates!C106,Potentials!$A$1:$A$10000,0),MATCH("Commerce",Potentials!$A$1:$AC$1,0)),0)</f>
      </c>
      <c r="M106" t="str">
        <f>IFERROR(VLOOKUP(L106,Widgets!$H$5:$I$18,2,FALSE),0)</f>
      </c>
    </row>
    <row r="107" spans="1:13">
      <c r="A107" t="s">
        <v>361</v>
      </c>
      <c r="B107" t="s">
        <v>91</v>
      </c>
      <c r="D107" t="s">
        <v>217</v>
      </c>
      <c r="E107" t="s">
        <v>362</v>
      </c>
      <c r="F107" t="s">
        <v>137</v>
      </c>
      <c r="G107" s="2">
        <v>0</v>
      </c>
      <c r="K107" t="s">
        <v>194</v>
      </c>
      <c r="L107" t="str">
        <f>IFERROR(INDEX(Potentials!$A$1:$AC$10000,MATCH(Estimates!C107,Potentials!$A$1:$A$10000,0),MATCH("Commerce",Potentials!$A$1:$AC$1,0)),0)</f>
      </c>
      <c r="M107" t="str">
        <f>IFERROR(VLOOKUP(L107,Widgets!$H$5:$I$18,2,FALSE),0)</f>
      </c>
    </row>
    <row r="108" spans="1:13">
      <c r="A108" t="s">
        <v>363</v>
      </c>
      <c r="B108" t="s">
        <v>364</v>
      </c>
      <c r="D108" t="s">
        <v>365</v>
      </c>
      <c r="E108" t="s">
        <v>365</v>
      </c>
      <c r="F108" t="s">
        <v>137</v>
      </c>
      <c r="G108" s="2">
        <v>4323.84000000000015</v>
      </c>
      <c r="J108" s="2">
        <v>4323.84000000000015</v>
      </c>
      <c r="K108" t="s">
        <v>366</v>
      </c>
      <c r="L108" t="str">
        <f>IFERROR(INDEX(Potentials!$A$1:$AC$10000,MATCH(Estimates!C108,Potentials!$A$1:$A$10000,0),MATCH("Commerce",Potentials!$A$1:$AC$1,0)),0)</f>
      </c>
      <c r="M108" t="str">
        <f>IFERROR(VLOOKUP(L108,Widgets!$H$5:$I$18,2,FALSE),0)</f>
      </c>
    </row>
    <row r="109" spans="1:13">
      <c r="A109" t="s">
        <v>367</v>
      </c>
      <c r="B109" t="s">
        <v>364</v>
      </c>
      <c r="D109" t="s">
        <v>368</v>
      </c>
      <c r="E109" t="s">
        <v>369</v>
      </c>
      <c r="F109" t="s">
        <v>137</v>
      </c>
      <c r="G109" s="2">
        <v>7812</v>
      </c>
      <c r="J109" s="2">
        <v>7812</v>
      </c>
      <c r="K109" t="s">
        <v>199</v>
      </c>
      <c r="L109" t="str">
        <f>IFERROR(INDEX(Potentials!$A$1:$AC$10000,MATCH(Estimates!C109,Potentials!$A$1:$A$10000,0),MATCH("Commerce",Potentials!$A$1:$AC$1,0)),0)</f>
      </c>
      <c r="M109" t="str">
        <f>IFERROR(VLOOKUP(L109,Widgets!$H$5:$I$18,2,FALSE),0)</f>
      </c>
    </row>
    <row r="110" spans="1:13">
      <c r="A110" t="s">
        <v>370</v>
      </c>
      <c r="B110" t="s">
        <v>364</v>
      </c>
      <c r="D110" t="s">
        <v>368</v>
      </c>
      <c r="E110" t="s">
        <v>371</v>
      </c>
      <c r="F110" t="s">
        <v>137</v>
      </c>
      <c r="G110" s="2">
        <v>93</v>
      </c>
      <c r="J110" s="2">
        <v>93</v>
      </c>
      <c r="K110" t="s">
        <v>199</v>
      </c>
      <c r="L110" t="str">
        <f>IFERROR(INDEX(Potentials!$A$1:$AC$10000,MATCH(Estimates!C110,Potentials!$A$1:$A$10000,0),MATCH("Commerce",Potentials!$A$1:$AC$1,0)),0)</f>
      </c>
      <c r="M110" t="str">
        <f>IFERROR(VLOOKUP(L110,Widgets!$H$5:$I$18,2,FALSE),0)</f>
      </c>
    </row>
    <row r="111" spans="1:13">
      <c r="A111" t="s">
        <v>372</v>
      </c>
      <c r="B111" t="s">
        <v>364</v>
      </c>
      <c r="D111" t="s">
        <v>373</v>
      </c>
      <c r="E111" t="s">
        <v>373</v>
      </c>
      <c r="F111" t="s">
        <v>239</v>
      </c>
      <c r="G111" s="2">
        <v>2934</v>
      </c>
      <c r="J111" s="2">
        <v>2934</v>
      </c>
      <c r="K111" t="s">
        <v>374</v>
      </c>
      <c r="L111" t="str">
        <f>IFERROR(INDEX(Potentials!$A$1:$AC$10000,MATCH(Estimates!C111,Potentials!$A$1:$A$10000,0),MATCH("Commerce",Potentials!$A$1:$AC$1,0)),0)</f>
      </c>
      <c r="M111" t="str">
        <f>IFERROR(VLOOKUP(L111,Widgets!$H$5:$I$18,2,FALSE),0)</f>
      </c>
    </row>
    <row r="112" spans="1:13">
      <c r="A112" t="s">
        <v>375</v>
      </c>
      <c r="B112" t="s">
        <v>134</v>
      </c>
      <c r="D112" t="s">
        <v>376</v>
      </c>
      <c r="E112" t="s">
        <v>377</v>
      </c>
      <c r="F112" t="s">
        <v>71</v>
      </c>
      <c r="G112" s="2">
        <v>1694.952</v>
      </c>
      <c r="I112" t="s">
        <v>138</v>
      </c>
      <c r="J112" s="2">
        <v>1694.952</v>
      </c>
      <c r="L112" t="str">
        <f>IFERROR(INDEX(Potentials!$A$1:$AC$10000,MATCH(Estimates!C112,Potentials!$A$1:$A$10000,0),MATCH("Commerce",Potentials!$A$1:$AC$1,0)),0)</f>
      </c>
      <c r="M112" t="str">
        <f>IFERROR(VLOOKUP(L112,Widgets!$H$5:$I$18,2,FALSE),0)</f>
      </c>
    </row>
    <row r="113" spans="1:13">
      <c r="A113" t="s">
        <v>378</v>
      </c>
      <c r="B113" t="s">
        <v>364</v>
      </c>
      <c r="D113" t="s">
        <v>379</v>
      </c>
      <c r="E113" t="s">
        <v>379</v>
      </c>
      <c r="F113" t="s">
        <v>137</v>
      </c>
      <c r="G113" s="2">
        <v>3927</v>
      </c>
      <c r="J113" s="2">
        <v>3927</v>
      </c>
      <c r="K113" t="s">
        <v>199</v>
      </c>
      <c r="L113" t="str">
        <f>IFERROR(INDEX(Potentials!$A$1:$AC$10000,MATCH(Estimates!C113,Potentials!$A$1:$A$10000,0),MATCH("Commerce",Potentials!$A$1:$AC$1,0)),0)</f>
      </c>
      <c r="M113" t="str">
        <f>IFERROR(VLOOKUP(L113,Widgets!$H$5:$I$18,2,FALSE),0)</f>
      </c>
    </row>
    <row r="114" spans="1:13">
      <c r="A114" t="s">
        <v>380</v>
      </c>
      <c r="B114" t="s">
        <v>364</v>
      </c>
      <c r="D114" t="s">
        <v>379</v>
      </c>
      <c r="E114" t="s">
        <v>379</v>
      </c>
      <c r="F114" t="s">
        <v>137</v>
      </c>
      <c r="G114" s="2">
        <v>89</v>
      </c>
      <c r="J114" s="2">
        <v>89</v>
      </c>
      <c r="K114" t="s">
        <v>261</v>
      </c>
      <c r="L114" t="str">
        <f>IFERROR(INDEX(Potentials!$A$1:$AC$10000,MATCH(Estimates!C114,Potentials!$A$1:$A$10000,0),MATCH("Commerce",Potentials!$A$1:$AC$1,0)),0)</f>
      </c>
      <c r="M114" t="str">
        <f>IFERROR(VLOOKUP(L114,Widgets!$H$5:$I$18,2,FALSE),0)</f>
      </c>
    </row>
    <row r="115" spans="1:13">
      <c r="A115" t="s">
        <v>381</v>
      </c>
      <c r="B115" t="s">
        <v>364</v>
      </c>
      <c r="D115" t="s">
        <v>382</v>
      </c>
      <c r="E115" t="s">
        <v>382</v>
      </c>
      <c r="F115" t="s">
        <v>137</v>
      </c>
      <c r="G115" s="2">
        <v>0</v>
      </c>
      <c r="K115" t="s">
        <v>383</v>
      </c>
      <c r="L115" t="str">
        <f>IFERROR(INDEX(Potentials!$A$1:$AC$10000,MATCH(Estimates!C115,Potentials!$A$1:$A$10000,0),MATCH("Commerce",Potentials!$A$1:$AC$1,0)),0)</f>
      </c>
      <c r="M115" t="str">
        <f>IFERROR(VLOOKUP(L115,Widgets!$H$5:$I$18,2,FALSE),0)</f>
      </c>
    </row>
    <row r="116" spans="1:13">
      <c r="A116" t="s">
        <v>384</v>
      </c>
      <c r="B116" t="s">
        <v>364</v>
      </c>
      <c r="D116" t="s">
        <v>382</v>
      </c>
      <c r="E116" t="s">
        <v>382</v>
      </c>
      <c r="F116" t="s">
        <v>137</v>
      </c>
      <c r="G116" s="2">
        <v>0</v>
      </c>
      <c r="K116" t="s">
        <v>383</v>
      </c>
      <c r="L116" t="str">
        <f>IFERROR(INDEX(Potentials!$A$1:$AC$10000,MATCH(Estimates!C116,Potentials!$A$1:$A$10000,0),MATCH("Commerce",Potentials!$A$1:$AC$1,0)),0)</f>
      </c>
      <c r="M116" t="str">
        <f>IFERROR(VLOOKUP(L116,Widgets!$H$5:$I$18,2,FALSE),0)</f>
      </c>
    </row>
    <row r="117" spans="1:13">
      <c r="A117" t="s">
        <v>385</v>
      </c>
      <c r="B117" t="s">
        <v>134</v>
      </c>
      <c r="D117" t="s">
        <v>386</v>
      </c>
      <c r="E117" t="s">
        <v>386</v>
      </c>
      <c r="F117" t="s">
        <v>52</v>
      </c>
      <c r="G117" s="2">
        <v>6793.28200000000015</v>
      </c>
      <c r="I117" t="s">
        <v>75</v>
      </c>
      <c r="J117" s="2">
        <v>1998.023999999999887</v>
      </c>
      <c r="K117" t="s">
        <v>387</v>
      </c>
      <c r="L117" t="str">
        <f>IFERROR(INDEX(Potentials!$A$1:$AC$10000,MATCH(Estimates!C117,Potentials!$A$1:$A$10000,0),MATCH("Commerce",Potentials!$A$1:$AC$1,0)),0)</f>
      </c>
      <c r="M117" t="str">
        <f>IFERROR(VLOOKUP(L117,Widgets!$H$5:$I$18,2,FALSE),0)</f>
      </c>
    </row>
    <row r="118" spans="1:13">
      <c r="A118" t="s">
        <v>388</v>
      </c>
      <c r="B118" t="s">
        <v>134</v>
      </c>
      <c r="D118" t="s">
        <v>386</v>
      </c>
      <c r="E118" t="s">
        <v>386</v>
      </c>
      <c r="F118" t="s">
        <v>52</v>
      </c>
      <c r="G118" s="2">
        <v>4697.4399999999996</v>
      </c>
      <c r="I118" t="s">
        <v>75</v>
      </c>
      <c r="J118" s="2">
        <v>1381.59999999999991</v>
      </c>
      <c r="K118" t="s">
        <v>389</v>
      </c>
      <c r="L118" t="str">
        <f>IFERROR(INDEX(Potentials!$A$1:$AC$10000,MATCH(Estimates!C118,Potentials!$A$1:$A$10000,0),MATCH("Commerce",Potentials!$A$1:$AC$1,0)),0)</f>
      </c>
      <c r="M118" t="str">
        <f>IFERROR(VLOOKUP(L118,Widgets!$H$5:$I$18,2,FALSE),0)</f>
      </c>
    </row>
    <row r="119" spans="1:13">
      <c r="A119" t="s">
        <v>390</v>
      </c>
      <c r="B119" t="s">
        <v>134</v>
      </c>
      <c r="D119" t="s">
        <v>386</v>
      </c>
      <c r="E119" t="s">
        <v>386</v>
      </c>
      <c r="F119" t="s">
        <v>52</v>
      </c>
      <c r="G119" s="2">
        <v>8035.5600000000004</v>
      </c>
      <c r="I119" t="s">
        <v>75</v>
      </c>
      <c r="J119" s="2">
        <v>2363.40000000000009</v>
      </c>
      <c r="K119" t="s">
        <v>139</v>
      </c>
      <c r="L119" t="str">
        <f>IFERROR(INDEX(Potentials!$A$1:$AC$10000,MATCH(Estimates!C119,Potentials!$A$1:$A$10000,0),MATCH("Commerce",Potentials!$A$1:$AC$1,0)),0)</f>
      </c>
      <c r="M119" t="str">
        <f>IFERROR(VLOOKUP(L119,Widgets!$H$5:$I$18,2,FALSE),0)</f>
      </c>
    </row>
    <row r="120" spans="1:13">
      <c r="A120" t="s">
        <v>391</v>
      </c>
      <c r="B120" t="s">
        <v>134</v>
      </c>
      <c r="D120" t="s">
        <v>386</v>
      </c>
      <c r="E120" t="s">
        <v>386</v>
      </c>
      <c r="F120" t="s">
        <v>52</v>
      </c>
      <c r="G120" s="2">
        <v>99.060000000000002</v>
      </c>
      <c r="I120" t="s">
        <v>138</v>
      </c>
      <c r="J120" s="2">
        <v>99.060000000000002</v>
      </c>
      <c r="K120" t="s">
        <v>139</v>
      </c>
      <c r="L120" t="str">
        <f>IFERROR(INDEX(Potentials!$A$1:$AC$10000,MATCH(Estimates!C120,Potentials!$A$1:$A$10000,0),MATCH("Commerce",Potentials!$A$1:$AC$1,0)),0)</f>
      </c>
      <c r="M120" t="str">
        <f>IFERROR(VLOOKUP(L120,Widgets!$H$5:$I$18,2,FALSE),0)</f>
      </c>
    </row>
    <row r="121" spans="1:13">
      <c r="A121" t="s">
        <v>392</v>
      </c>
      <c r="B121" t="s">
        <v>134</v>
      </c>
      <c r="D121" t="s">
        <v>386</v>
      </c>
      <c r="E121" t="s">
        <v>386</v>
      </c>
      <c r="F121" t="s">
        <v>52</v>
      </c>
      <c r="G121" s="2">
        <v>40782.31999999999971</v>
      </c>
      <c r="I121" t="s">
        <v>75</v>
      </c>
      <c r="J121" s="2">
        <v>11994.79999999999927</v>
      </c>
      <c r="K121" t="s">
        <v>159</v>
      </c>
      <c r="L121" t="str">
        <f>IFERROR(INDEX(Potentials!$A$1:$AC$10000,MATCH(Estimates!C121,Potentials!$A$1:$A$10000,0),MATCH("Commerce",Potentials!$A$1:$AC$1,0)),0)</f>
      </c>
      <c r="M121" t="str">
        <f>IFERROR(VLOOKUP(L121,Widgets!$H$5:$I$18,2,FALSE),0)</f>
      </c>
    </row>
    <row r="122" spans="1:13">
      <c r="A122" t="s">
        <v>393</v>
      </c>
      <c r="B122" t="s">
        <v>134</v>
      </c>
      <c r="D122" t="s">
        <v>386</v>
      </c>
      <c r="E122" t="s">
        <v>386</v>
      </c>
      <c r="F122" t="s">
        <v>52</v>
      </c>
      <c r="G122" s="2">
        <v>142201.24799999999232</v>
      </c>
      <c r="I122" t="s">
        <v>75</v>
      </c>
      <c r="J122" s="2">
        <v>41823.89600000000064</v>
      </c>
      <c r="K122" t="s">
        <v>296</v>
      </c>
      <c r="L122" t="str">
        <f>IFERROR(INDEX(Potentials!$A$1:$AC$10000,MATCH(Estimates!C122,Potentials!$A$1:$A$10000,0),MATCH("Commerce",Potentials!$A$1:$AC$1,0)),0)</f>
      </c>
      <c r="M122" t="str">
        <f>IFERROR(VLOOKUP(L122,Widgets!$H$5:$I$18,2,FALSE),0)</f>
      </c>
    </row>
    <row r="123" spans="1:13">
      <c r="A123" t="s">
        <v>394</v>
      </c>
      <c r="B123" t="s">
        <v>134</v>
      </c>
      <c r="D123" t="s">
        <v>386</v>
      </c>
      <c r="E123" t="s">
        <v>386</v>
      </c>
      <c r="F123" t="s">
        <v>52</v>
      </c>
      <c r="G123" s="2">
        <v>7686.72000000000025</v>
      </c>
      <c r="I123" t="s">
        <v>75</v>
      </c>
      <c r="J123" s="2">
        <v>2260.80000000000018</v>
      </c>
      <c r="K123" t="s">
        <v>163</v>
      </c>
      <c r="L123" t="str">
        <f>IFERROR(INDEX(Potentials!$A$1:$AC$10000,MATCH(Estimates!C123,Potentials!$A$1:$A$10000,0),MATCH("Commerce",Potentials!$A$1:$AC$1,0)),0)</f>
      </c>
      <c r="M123" t="str">
        <f>IFERROR(VLOOKUP(L123,Widgets!$H$5:$I$18,2,FALSE),0)</f>
      </c>
    </row>
    <row r="124" spans="1:13">
      <c r="A124" t="s">
        <v>395</v>
      </c>
      <c r="B124" t="s">
        <v>328</v>
      </c>
      <c r="D124" t="s">
        <v>146</v>
      </c>
      <c r="E124" t="s">
        <v>396</v>
      </c>
      <c r="F124" t="s">
        <v>71</v>
      </c>
      <c r="G124" s="2">
        <v>109.44</v>
      </c>
      <c r="J124" s="2">
        <v>109.44</v>
      </c>
      <c r="K124" t="s">
        <v>139</v>
      </c>
      <c r="L124" t="str">
        <f>IFERROR(INDEX(Potentials!$A$1:$AC$10000,MATCH(Estimates!C124,Potentials!$A$1:$A$10000,0),MATCH("Commerce",Potentials!$A$1:$AC$1,0)),0)</f>
      </c>
      <c r="M124" t="str">
        <f>IFERROR(VLOOKUP(L124,Widgets!$H$5:$I$18,2,FALSE),0)</f>
      </c>
    </row>
    <row r="125" spans="1:13">
      <c r="A125" t="s">
        <v>397</v>
      </c>
      <c r="B125" t="s">
        <v>328</v>
      </c>
      <c r="D125" t="s">
        <v>146</v>
      </c>
      <c r="E125" t="s">
        <v>396</v>
      </c>
      <c r="F125" t="s">
        <v>71</v>
      </c>
      <c r="G125" s="2">
        <v>2297.73000000000002</v>
      </c>
      <c r="J125" s="2">
        <v>2297.73000000000002</v>
      </c>
      <c r="K125" t="s">
        <v>159</v>
      </c>
      <c r="L125" t="str">
        <f>IFERROR(INDEX(Potentials!$A$1:$AC$10000,MATCH(Estimates!C125,Potentials!$A$1:$A$10000,0),MATCH("Commerce",Potentials!$A$1:$AC$1,0)),0)</f>
      </c>
      <c r="M125" t="str">
        <f>IFERROR(VLOOKUP(L125,Widgets!$H$5:$I$18,2,FALSE),0)</f>
      </c>
    </row>
    <row r="126" spans="1:13">
      <c r="A126" t="s">
        <v>398</v>
      </c>
      <c r="B126" t="s">
        <v>328</v>
      </c>
      <c r="D126" t="s">
        <v>146</v>
      </c>
      <c r="E126" t="s">
        <v>396</v>
      </c>
      <c r="F126" t="s">
        <v>71</v>
      </c>
      <c r="G126" s="2">
        <v>433.079999999999984</v>
      </c>
      <c r="J126" s="2">
        <v>433.079999999999984</v>
      </c>
      <c r="K126" t="s">
        <v>163</v>
      </c>
      <c r="L126" t="str">
        <f>IFERROR(INDEX(Potentials!$A$1:$AC$10000,MATCH(Estimates!C126,Potentials!$A$1:$A$10000,0),MATCH("Commerce",Potentials!$A$1:$AC$1,0)),0)</f>
      </c>
      <c r="M126" t="str">
        <f>IFERROR(VLOOKUP(L126,Widgets!$H$5:$I$18,2,FALSE),0)</f>
      </c>
    </row>
    <row r="127" spans="1:13">
      <c r="A127" t="s">
        <v>399</v>
      </c>
      <c r="B127" t="s">
        <v>105</v>
      </c>
      <c r="D127" t="s">
        <v>400</v>
      </c>
      <c r="E127" t="s">
        <v>401</v>
      </c>
      <c r="F127" t="s">
        <v>34</v>
      </c>
      <c r="G127" s="2">
        <v>592.10000000000002</v>
      </c>
      <c r="J127" s="2">
        <v>592.10000000000002</v>
      </c>
      <c r="K127" t="s">
        <v>159</v>
      </c>
      <c r="L127" t="str">
        <f>IFERROR(INDEX(Potentials!$A$1:$AC$10000,MATCH(Estimates!C127,Potentials!$A$1:$A$10000,0),MATCH("Commerce",Potentials!$A$1:$AC$1,0)),0)</f>
      </c>
      <c r="M127" t="str">
        <f>IFERROR(VLOOKUP(L127,Widgets!$H$5:$I$18,2,FALSE),0)</f>
      </c>
    </row>
    <row r="128" spans="1:13">
      <c r="A128" t="s">
        <v>402</v>
      </c>
      <c r="B128" t="s">
        <v>105</v>
      </c>
      <c r="D128" t="s">
        <v>400</v>
      </c>
      <c r="E128" t="s">
        <v>401</v>
      </c>
      <c r="F128" t="s">
        <v>34</v>
      </c>
      <c r="G128" s="2">
        <v>2444.80000000000018</v>
      </c>
      <c r="J128" s="2">
        <v>2444.80000000000018</v>
      </c>
      <c r="K128" t="s">
        <v>159</v>
      </c>
      <c r="L128" t="str">
        <f>IFERROR(INDEX(Potentials!$A$1:$AC$10000,MATCH(Estimates!C128,Potentials!$A$1:$A$10000,0),MATCH("Commerce",Potentials!$A$1:$AC$1,0)),0)</f>
      </c>
      <c r="M128" t="str">
        <f>IFERROR(VLOOKUP(L128,Widgets!$H$5:$I$18,2,FALSE),0)</f>
      </c>
    </row>
    <row r="129" spans="1:13">
      <c r="A129" t="s">
        <v>403</v>
      </c>
      <c r="B129" t="s">
        <v>105</v>
      </c>
      <c r="D129" t="s">
        <v>400</v>
      </c>
      <c r="E129" t="s">
        <v>401</v>
      </c>
      <c r="F129" t="s">
        <v>34</v>
      </c>
      <c r="G129" s="2">
        <v>2847.80999999999995</v>
      </c>
      <c r="J129" s="2">
        <v>2847.80999999999995</v>
      </c>
      <c r="K129" t="s">
        <v>159</v>
      </c>
      <c r="L129" t="str">
        <f>IFERROR(INDEX(Potentials!$A$1:$AC$10000,MATCH(Estimates!C129,Potentials!$A$1:$A$10000,0),MATCH("Commerce",Potentials!$A$1:$AC$1,0)),0)</f>
      </c>
      <c r="M129" t="str">
        <f>IFERROR(VLOOKUP(L129,Widgets!$H$5:$I$18,2,FALSE),0)</f>
      </c>
    </row>
    <row r="130" spans="1:13">
      <c r="A130" t="s">
        <v>404</v>
      </c>
      <c r="B130" t="s">
        <v>108</v>
      </c>
      <c r="D130" t="s">
        <v>405</v>
      </c>
      <c r="E130" t="s">
        <v>406</v>
      </c>
      <c r="F130" t="s">
        <v>52</v>
      </c>
      <c r="G130" s="2">
        <v>2212.65000000000009</v>
      </c>
      <c r="J130" s="2">
        <v>2212.65000000000009</v>
      </c>
      <c r="K130" t="s">
        <v>296</v>
      </c>
      <c r="L130" t="str">
        <f>IFERROR(INDEX(Potentials!$A$1:$AC$10000,MATCH(Estimates!C130,Potentials!$A$1:$A$10000,0),MATCH("Commerce",Potentials!$A$1:$AC$1,0)),0)</f>
      </c>
      <c r="M130" t="str">
        <f>IFERROR(VLOOKUP(L130,Widgets!$H$5:$I$18,2,FALSE),0)</f>
      </c>
    </row>
    <row r="131" spans="1:13">
      <c r="L131" t="str">
        <f>IFERROR(INDEX(Potentials!$A$1:$AC$10000,MATCH(Estimates!C131,Potentials!$A$1:$A$10000,0),MATCH("Commerce",Potentials!$A$1:$AC$1,0)),0)</f>
      </c>
      <c r="M131" t="str">
        <f>IFERROR(VLOOKUP(L131,Widgets!$H$5:$I$18,2,FALSE),0)</f>
      </c>
    </row>
    <row r="132" spans="1:13">
      <c r="L132" t="str">
        <f>IFERROR(INDEX(Potentials!$A$1:$AC$10000,MATCH(Estimates!C132,Potentials!$A$1:$A$10000,0),MATCH("Commerce",Potentials!$A$1:$AC$1,0)),0)</f>
      </c>
      <c r="M132" t="str">
        <f>IFERROR(VLOOKUP(L132,Widgets!$H$5:$I$18,2,FALSE),0)</f>
      </c>
    </row>
    <row r="133" spans="1:13">
      <c r="L133" t="str">
        <f>IFERROR(INDEX(Potentials!$A$1:$AC$10000,MATCH(Estimates!C133,Potentials!$A$1:$A$10000,0),MATCH("Commerce",Potentials!$A$1:$AC$1,0)),0)</f>
      </c>
      <c r="M133" t="str">
        <f>IFERROR(VLOOKUP(L133,Widgets!$H$5:$I$18,2,FALSE),0)</f>
      </c>
    </row>
    <row r="134" spans="1:13">
      <c r="L134" t="str">
        <f>IFERROR(INDEX(Potentials!$A$1:$AC$10000,MATCH(Estimates!C134,Potentials!$A$1:$A$10000,0),MATCH("Commerce",Potentials!$A$1:$AC$1,0)),0)</f>
      </c>
      <c r="M134" t="str">
        <f>IFERROR(VLOOKUP(L134,Widgets!$H$5:$I$18,2,FALSE),0)</f>
      </c>
    </row>
    <row r="135" spans="1:13">
      <c r="L135" t="str">
        <f>IFERROR(INDEX(Potentials!$A$1:$AC$10000,MATCH(Estimates!C135,Potentials!$A$1:$A$10000,0),MATCH("Commerce",Potentials!$A$1:$AC$1,0)),0)</f>
      </c>
      <c r="M135" t="str">
        <f>IFERROR(VLOOKUP(L135,Widgets!$H$5:$I$18,2,FALSE),0)</f>
      </c>
    </row>
    <row r="136" spans="1:13">
      <c r="L136" t="str">
        <f>IFERROR(INDEX(Potentials!$A$1:$AC$10000,MATCH(Estimates!C136,Potentials!$A$1:$A$10000,0),MATCH("Commerce",Potentials!$A$1:$AC$1,0)),0)</f>
      </c>
      <c r="M136" t="str">
        <f>IFERROR(VLOOKUP(L136,Widgets!$H$5:$I$18,2,FALSE),0)</f>
      </c>
    </row>
    <row r="137" spans="1:13">
      <c r="L137" t="str">
        <f>IFERROR(INDEX(Potentials!$A$1:$AC$10000,MATCH(Estimates!C137,Potentials!$A$1:$A$10000,0),MATCH("Commerce",Potentials!$A$1:$AC$1,0)),0)</f>
      </c>
      <c r="M137" t="str">
        <f>IFERROR(VLOOKUP(L137,Widgets!$H$5:$I$18,2,FALSE),0)</f>
      </c>
    </row>
    <row r="138" spans="1:13">
      <c r="L138" t="str">
        <f>IFERROR(INDEX(Potentials!$A$1:$AC$10000,MATCH(Estimates!C138,Potentials!$A$1:$A$10000,0),MATCH("Commerce",Potentials!$A$1:$AC$1,0)),0)</f>
      </c>
      <c r="M138" t="str">
        <f>IFERROR(VLOOKUP(L138,Widgets!$H$5:$I$18,2,FALSE),0)</f>
      </c>
    </row>
    <row r="139" spans="1:13">
      <c r="L139" t="str">
        <f>IFERROR(INDEX(Potentials!$A$1:$AC$10000,MATCH(Estimates!C139,Potentials!$A$1:$A$10000,0),MATCH("Commerce",Potentials!$A$1:$AC$1,0)),0)</f>
      </c>
      <c r="M139" t="str">
        <f>IFERROR(VLOOKUP(L139,Widgets!$H$5:$I$18,2,FALSE),0)</f>
      </c>
    </row>
    <row r="140" spans="1:13">
      <c r="L140" t="str">
        <f>IFERROR(INDEX(Potentials!$A$1:$AC$10000,MATCH(Estimates!C140,Potentials!$A$1:$A$10000,0),MATCH("Commerce",Potentials!$A$1:$AC$1,0)),0)</f>
      </c>
      <c r="M140" t="str">
        <f>IFERROR(VLOOKUP(L140,Widgets!$H$5:$I$18,2,FALSE),0)</f>
      </c>
    </row>
    <row r="141" spans="1:13">
      <c r="L141" t="str">
        <f>IFERROR(INDEX(Potentials!$A$1:$AC$10000,MATCH(Estimates!C141,Potentials!$A$1:$A$10000,0),MATCH("Commerce",Potentials!$A$1:$AC$1,0)),0)</f>
      </c>
      <c r="M141" t="str">
        <f>IFERROR(VLOOKUP(L141,Widgets!$H$5:$I$18,2,FALSE),0)</f>
      </c>
    </row>
    <row r="142" spans="1:13">
      <c r="L142" t="str">
        <f>IFERROR(INDEX(Potentials!$A$1:$AC$10000,MATCH(Estimates!C142,Potentials!$A$1:$A$10000,0),MATCH("Commerce",Potentials!$A$1:$AC$1,0)),0)</f>
      </c>
      <c r="M142" t="str">
        <f>IFERROR(VLOOKUP(L142,Widgets!$H$5:$I$18,2,FALSE),0)</f>
      </c>
    </row>
    <row r="143" spans="1:13">
      <c r="L143" t="str">
        <f>IFERROR(INDEX(Potentials!$A$1:$AC$10000,MATCH(Estimates!C143,Potentials!$A$1:$A$10000,0),MATCH("Commerce",Potentials!$A$1:$AC$1,0)),0)</f>
      </c>
      <c r="M143" t="str">
        <f>IFERROR(VLOOKUP(L143,Widgets!$H$5:$I$18,2,FALSE),0)</f>
      </c>
    </row>
    <row r="144" spans="1:13">
      <c r="L144" t="str">
        <f>IFERROR(INDEX(Potentials!$A$1:$AC$10000,MATCH(Estimates!C144,Potentials!$A$1:$A$10000,0),MATCH("Commerce",Potentials!$A$1:$AC$1,0)),0)</f>
      </c>
      <c r="M144" t="str">
        <f>IFERROR(VLOOKUP(L144,Widgets!$H$5:$I$18,2,FALSE),0)</f>
      </c>
    </row>
    <row r="145" spans="1:13">
      <c r="L145" t="str">
        <f>IFERROR(INDEX(Potentials!$A$1:$AC$10000,MATCH(Estimates!C145,Potentials!$A$1:$A$10000,0),MATCH("Commerce",Potentials!$A$1:$AC$1,0)),0)</f>
      </c>
      <c r="M145" t="str">
        <f>IFERROR(VLOOKUP(L145,Widgets!$H$5:$I$18,2,FALSE),0)</f>
      </c>
    </row>
    <row r="146" spans="1:13">
      <c r="L146" t="str">
        <f>IFERROR(INDEX(Potentials!$A$1:$AC$10000,MATCH(Estimates!C146,Potentials!$A$1:$A$10000,0),MATCH("Commerce",Potentials!$A$1:$AC$1,0)),0)</f>
      </c>
      <c r="M146" t="str">
        <f>IFERROR(VLOOKUP(L146,Widgets!$H$5:$I$18,2,FALSE),0)</f>
      </c>
    </row>
    <row r="147" spans="1:13">
      <c r="L147" t="str">
        <f>IFERROR(INDEX(Potentials!$A$1:$AC$10000,MATCH(Estimates!C147,Potentials!$A$1:$A$10000,0),MATCH("Commerce",Potentials!$A$1:$AC$1,0)),0)</f>
      </c>
      <c r="M147" t="str">
        <f>IFERROR(VLOOKUP(L147,Widgets!$H$5:$I$18,2,FALSE),0)</f>
      </c>
    </row>
    <row r="148" spans="1:13">
      <c r="L148" t="str">
        <f>IFERROR(INDEX(Potentials!$A$1:$AC$10000,MATCH(Estimates!C148,Potentials!$A$1:$A$10000,0),MATCH("Commerce",Potentials!$A$1:$AC$1,0)),0)</f>
      </c>
      <c r="M148" t="str">
        <f>IFERROR(VLOOKUP(L148,Widgets!$H$5:$I$18,2,FALSE),0)</f>
      </c>
    </row>
    <row r="149" spans="1:13">
      <c r="L149" t="str">
        <f>IFERROR(INDEX(Potentials!$A$1:$AC$10000,MATCH(Estimates!C149,Potentials!$A$1:$A$10000,0),MATCH("Commerce",Potentials!$A$1:$AC$1,0)),0)</f>
      </c>
      <c r="M149" t="str">
        <f>IFERROR(VLOOKUP(L149,Widgets!$H$5:$I$18,2,FALSE),0)</f>
      </c>
    </row>
    <row r="150" spans="1:13">
      <c r="L150" t="str">
        <f>IFERROR(INDEX(Potentials!$A$1:$AC$10000,MATCH(Estimates!C150,Potentials!$A$1:$A$10000,0),MATCH("Commerce",Potentials!$A$1:$AC$1,0)),0)</f>
      </c>
      <c r="M150" t="str">
        <f>IFERROR(VLOOKUP(L150,Widgets!$H$5:$I$18,2,FALSE),0)</f>
      </c>
    </row>
    <row r="151" spans="1:13">
      <c r="L151" t="str">
        <f>IFERROR(INDEX(Potentials!$A$1:$AC$10000,MATCH(Estimates!C151,Potentials!$A$1:$A$10000,0),MATCH("Commerce",Potentials!$A$1:$AC$1,0)),0)</f>
      </c>
      <c r="M151" t="str">
        <f>IFERROR(VLOOKUP(L151,Widgets!$H$5:$I$18,2,FALSE),0)</f>
      </c>
    </row>
    <row r="152" spans="1:13">
      <c r="L152" t="str">
        <f>IFERROR(INDEX(Potentials!$A$1:$AC$10000,MATCH(Estimates!C152,Potentials!$A$1:$A$10000,0),MATCH("Commerce",Potentials!$A$1:$AC$1,0)),0)</f>
      </c>
      <c r="M152" t="str">
        <f>IFERROR(VLOOKUP(L152,Widgets!$H$5:$I$18,2,FALSE),0)</f>
      </c>
    </row>
    <row r="153" spans="1:13">
      <c r="L153" t="str">
        <f>IFERROR(INDEX(Potentials!$A$1:$AC$10000,MATCH(Estimates!C153,Potentials!$A$1:$A$10000,0),MATCH("Commerce",Potentials!$A$1:$AC$1,0)),0)</f>
      </c>
      <c r="M153" t="str">
        <f>IFERROR(VLOOKUP(L153,Widgets!$H$5:$I$18,2,FALSE),0)</f>
      </c>
    </row>
    <row r="154" spans="1:13">
      <c r="L154" t="str">
        <f>IFERROR(INDEX(Potentials!$A$1:$AC$10000,MATCH(Estimates!C154,Potentials!$A$1:$A$10000,0),MATCH("Commerce",Potentials!$A$1:$AC$1,0)),0)</f>
      </c>
      <c r="M154" t="str">
        <f>IFERROR(VLOOKUP(L154,Widgets!$H$5:$I$18,2,FALSE),0)</f>
      </c>
    </row>
    <row r="155" spans="1:13">
      <c r="L155" t="str">
        <f>IFERROR(INDEX(Potentials!$A$1:$AC$10000,MATCH(Estimates!C155,Potentials!$A$1:$A$10000,0),MATCH("Commerce",Potentials!$A$1:$AC$1,0)),0)</f>
      </c>
      <c r="M155" t="str">
        <f>IFERROR(VLOOKUP(L155,Widgets!$H$5:$I$18,2,FALSE),0)</f>
      </c>
    </row>
    <row r="156" spans="1:13">
      <c r="L156" t="str">
        <f>IFERROR(INDEX(Potentials!$A$1:$AC$10000,MATCH(Estimates!C156,Potentials!$A$1:$A$10000,0),MATCH("Commerce",Potentials!$A$1:$AC$1,0)),0)</f>
      </c>
      <c r="M156" t="str">
        <f>IFERROR(VLOOKUP(L156,Widgets!$H$5:$I$18,2,FALSE),0)</f>
      </c>
    </row>
    <row r="157" spans="1:13">
      <c r="L157" t="str">
        <f>IFERROR(INDEX(Potentials!$A$1:$AC$10000,MATCH(Estimates!C157,Potentials!$A$1:$A$10000,0),MATCH("Commerce",Potentials!$A$1:$AC$1,0)),0)</f>
      </c>
      <c r="M157" t="str">
        <f>IFERROR(VLOOKUP(L157,Widgets!$H$5:$I$18,2,FALSE),0)</f>
      </c>
    </row>
    <row r="158" spans="1:13">
      <c r="L158" t="str">
        <f>IFERROR(INDEX(Potentials!$A$1:$AC$10000,MATCH(Estimates!C158,Potentials!$A$1:$A$10000,0),MATCH("Commerce",Potentials!$A$1:$AC$1,0)),0)</f>
      </c>
      <c r="M158" t="str">
        <f>IFERROR(VLOOKUP(L158,Widgets!$H$5:$I$18,2,FALSE),0)</f>
      </c>
    </row>
    <row r="159" spans="1:13">
      <c r="L159" t="str">
        <f>IFERROR(INDEX(Potentials!$A$1:$AC$10000,MATCH(Estimates!C159,Potentials!$A$1:$A$10000,0),MATCH("Commerce",Potentials!$A$1:$AC$1,0)),0)</f>
      </c>
      <c r="M159" t="str">
        <f>IFERROR(VLOOKUP(L159,Widgets!$H$5:$I$18,2,FALSE),0)</f>
      </c>
    </row>
    <row r="160" spans="1:13">
      <c r="L160" t="str">
        <f>IFERROR(INDEX(Potentials!$A$1:$AC$10000,MATCH(Estimates!C160,Potentials!$A$1:$A$10000,0),MATCH("Commerce",Potentials!$A$1:$AC$1,0)),0)</f>
      </c>
      <c r="M160" t="str">
        <f>IFERROR(VLOOKUP(L160,Widgets!$H$5:$I$18,2,FALSE),0)</f>
      </c>
    </row>
    <row r="161" spans="1:13">
      <c r="L161" t="str">
        <f>IFERROR(INDEX(Potentials!$A$1:$AC$10000,MATCH(Estimates!C161,Potentials!$A$1:$A$10000,0),MATCH("Commerce",Potentials!$A$1:$AC$1,0)),0)</f>
      </c>
      <c r="M161" t="str">
        <f>IFERROR(VLOOKUP(L161,Widgets!$H$5:$I$18,2,FALSE),0)</f>
      </c>
    </row>
    <row r="162" spans="1:13">
      <c r="L162" t="str">
        <f>IFERROR(INDEX(Potentials!$A$1:$AC$10000,MATCH(Estimates!C162,Potentials!$A$1:$A$10000,0),MATCH("Commerce",Potentials!$A$1:$AC$1,0)),0)</f>
      </c>
      <c r="M162" t="str">
        <f>IFERROR(VLOOKUP(L162,Widgets!$H$5:$I$18,2,FALSE),0)</f>
      </c>
    </row>
    <row r="163" spans="1:13">
      <c r="L163" t="str">
        <f>IFERROR(INDEX(Potentials!$A$1:$AC$10000,MATCH(Estimates!C163,Potentials!$A$1:$A$10000,0),MATCH("Commerce",Potentials!$A$1:$AC$1,0)),0)</f>
      </c>
      <c r="M163" t="str">
        <f>IFERROR(VLOOKUP(L163,Widgets!$H$5:$I$18,2,FALSE),0)</f>
      </c>
    </row>
    <row r="164" spans="1:13">
      <c r="L164" t="str">
        <f>IFERROR(INDEX(Potentials!$A$1:$AC$10000,MATCH(Estimates!C164,Potentials!$A$1:$A$10000,0),MATCH("Commerce",Potentials!$A$1:$AC$1,0)),0)</f>
      </c>
      <c r="M164" t="str">
        <f>IFERROR(VLOOKUP(L164,Widgets!$H$5:$I$18,2,FALSE),0)</f>
      </c>
    </row>
    <row r="165" spans="1:13">
      <c r="L165" t="str">
        <f>IFERROR(INDEX(Potentials!$A$1:$AC$10000,MATCH(Estimates!C165,Potentials!$A$1:$A$10000,0),MATCH("Commerce",Potentials!$A$1:$AC$1,0)),0)</f>
      </c>
      <c r="M165" t="str">
        <f>IFERROR(VLOOKUP(L165,Widgets!$H$5:$I$18,2,FALSE),0)</f>
      </c>
    </row>
    <row r="166" spans="1:13">
      <c r="L166" t="str">
        <f>IFERROR(INDEX(Potentials!$A$1:$AC$10000,MATCH(Estimates!C166,Potentials!$A$1:$A$10000,0),MATCH("Commerce",Potentials!$A$1:$AC$1,0)),0)</f>
      </c>
      <c r="M166" t="str">
        <f>IFERROR(VLOOKUP(L166,Widgets!$H$5:$I$18,2,FALSE),0)</f>
      </c>
    </row>
    <row r="167" spans="1:13">
      <c r="L167" t="str">
        <f>IFERROR(INDEX(Potentials!$A$1:$AC$10000,MATCH(Estimates!C167,Potentials!$A$1:$A$10000,0),MATCH("Commerce",Potentials!$A$1:$AC$1,0)),0)</f>
      </c>
      <c r="M167" t="str">
        <f>IFERROR(VLOOKUP(L167,Widgets!$H$5:$I$18,2,FALSE),0)</f>
      </c>
    </row>
    <row r="168" spans="1:13">
      <c r="L168" t="str">
        <f>IFERROR(INDEX(Potentials!$A$1:$AC$10000,MATCH(Estimates!C168,Potentials!$A$1:$A$10000,0),MATCH("Commerce",Potentials!$A$1:$AC$1,0)),0)</f>
      </c>
      <c r="M168" t="str">
        <f>IFERROR(VLOOKUP(L168,Widgets!$H$5:$I$18,2,FALSE),0)</f>
      </c>
    </row>
    <row r="169" spans="1:13">
      <c r="L169" t="str">
        <f>IFERROR(INDEX(Potentials!$A$1:$AC$10000,MATCH(Estimates!C169,Potentials!$A$1:$A$10000,0),MATCH("Commerce",Potentials!$A$1:$AC$1,0)),0)</f>
      </c>
      <c r="M169" t="str">
        <f>IFERROR(VLOOKUP(L169,Widgets!$H$5:$I$18,2,FALSE),0)</f>
      </c>
    </row>
    <row r="170" spans="1:13">
      <c r="L170" t="str">
        <f>IFERROR(INDEX(Potentials!$A$1:$AC$10000,MATCH(Estimates!C170,Potentials!$A$1:$A$10000,0),MATCH("Commerce",Potentials!$A$1:$AC$1,0)),0)</f>
      </c>
      <c r="M170" t="str">
        <f>IFERROR(VLOOKUP(L170,Widgets!$H$5:$I$18,2,FALSE),0)</f>
      </c>
    </row>
    <row r="171" spans="1:13">
      <c r="L171" t="str">
        <f>IFERROR(INDEX(Potentials!$A$1:$AC$10000,MATCH(Estimates!C171,Potentials!$A$1:$A$10000,0),MATCH("Commerce",Potentials!$A$1:$AC$1,0)),0)</f>
      </c>
      <c r="M171" t="str">
        <f>IFERROR(VLOOKUP(L171,Widgets!$H$5:$I$18,2,FALSE),0)</f>
      </c>
    </row>
    <row r="172" spans="1:13">
      <c r="L172" t="str">
        <f>IFERROR(INDEX(Potentials!$A$1:$AC$10000,MATCH(Estimates!C172,Potentials!$A$1:$A$10000,0),MATCH("Commerce",Potentials!$A$1:$AC$1,0)),0)</f>
      </c>
      <c r="M172" t="str">
        <f>IFERROR(VLOOKUP(L172,Widgets!$H$5:$I$18,2,FALSE),0)</f>
      </c>
    </row>
    <row r="173" spans="1:13">
      <c r="L173" t="str">
        <f>IFERROR(INDEX(Potentials!$A$1:$AC$10000,MATCH(Estimates!C173,Potentials!$A$1:$A$10000,0),MATCH("Commerce",Potentials!$A$1:$AC$1,0)),0)</f>
      </c>
      <c r="M173" t="str">
        <f>IFERROR(VLOOKUP(L173,Widgets!$H$5:$I$18,2,FALSE),0)</f>
      </c>
    </row>
    <row r="174" spans="1:13">
      <c r="L174" t="str">
        <f>IFERROR(INDEX(Potentials!$A$1:$AC$10000,MATCH(Estimates!C174,Potentials!$A$1:$A$10000,0),MATCH("Commerce",Potentials!$A$1:$AC$1,0)),0)</f>
      </c>
      <c r="M174" t="str">
        <f>IFERROR(VLOOKUP(L174,Widgets!$H$5:$I$18,2,FALSE),0)</f>
      </c>
    </row>
    <row r="175" spans="1:13">
      <c r="L175" t="str">
        <f>IFERROR(INDEX(Potentials!$A$1:$AC$10000,MATCH(Estimates!C175,Potentials!$A$1:$A$10000,0),MATCH("Commerce",Potentials!$A$1:$AC$1,0)),0)</f>
      </c>
      <c r="M175" t="str">
        <f>IFERROR(VLOOKUP(L175,Widgets!$H$5:$I$18,2,FALSE),0)</f>
      </c>
    </row>
    <row r="176" spans="1:13">
      <c r="L176" t="str">
        <f>IFERROR(INDEX(Potentials!$A$1:$AC$10000,MATCH(Estimates!C176,Potentials!$A$1:$A$10000,0),MATCH("Commerce",Potentials!$A$1:$AC$1,0)),0)</f>
      </c>
      <c r="M176" t="str">
        <f>IFERROR(VLOOKUP(L176,Widgets!$H$5:$I$18,2,FALSE),0)</f>
      </c>
    </row>
    <row r="177" spans="1:13">
      <c r="L177" t="str">
        <f>IFERROR(INDEX(Potentials!$A$1:$AC$10000,MATCH(Estimates!C177,Potentials!$A$1:$A$10000,0),MATCH("Commerce",Potentials!$A$1:$AC$1,0)),0)</f>
      </c>
      <c r="M177" t="str">
        <f>IFERROR(VLOOKUP(L177,Widgets!$H$5:$I$18,2,FALSE),0)</f>
      </c>
    </row>
    <row r="178" spans="1:13">
      <c r="L178" t="str">
        <f>IFERROR(INDEX(Potentials!$A$1:$AC$10000,MATCH(Estimates!C178,Potentials!$A$1:$A$10000,0),MATCH("Commerce",Potentials!$A$1:$AC$1,0)),0)</f>
      </c>
      <c r="M178" t="str">
        <f>IFERROR(VLOOKUP(L178,Widgets!$H$5:$I$18,2,FALSE),0)</f>
      </c>
    </row>
    <row r="179" spans="1:13">
      <c r="L179" t="str">
        <f>IFERROR(INDEX(Potentials!$A$1:$AC$10000,MATCH(Estimates!C179,Potentials!$A$1:$A$10000,0),MATCH("Commerce",Potentials!$A$1:$AC$1,0)),0)</f>
      </c>
      <c r="M179" t="str">
        <f>IFERROR(VLOOKUP(L179,Widgets!$H$5:$I$18,2,FALSE),0)</f>
      </c>
    </row>
    <row r="180" spans="1:13">
      <c r="L180" t="str">
        <f>IFERROR(INDEX(Potentials!$A$1:$AC$10000,MATCH(Estimates!C180,Potentials!$A$1:$A$10000,0),MATCH("Commerce",Potentials!$A$1:$AC$1,0)),0)</f>
      </c>
      <c r="M180" t="str">
        <f>IFERROR(VLOOKUP(L180,Widgets!$H$5:$I$18,2,FALSE),0)</f>
      </c>
    </row>
    <row r="181" spans="1:13">
      <c r="L181" t="str">
        <f>IFERROR(INDEX(Potentials!$A$1:$AC$10000,MATCH(Estimates!C181,Potentials!$A$1:$A$10000,0),MATCH("Commerce",Potentials!$A$1:$AC$1,0)),0)</f>
      </c>
      <c r="M181" t="str">
        <f>IFERROR(VLOOKUP(L181,Widgets!$H$5:$I$18,2,FALSE),0)</f>
      </c>
    </row>
    <row r="182" spans="1:13">
      <c r="L182" t="str">
        <f>IFERROR(INDEX(Potentials!$A$1:$AC$10000,MATCH(Estimates!C182,Potentials!$A$1:$A$10000,0),MATCH("Commerce",Potentials!$A$1:$AC$1,0)),0)</f>
      </c>
      <c r="M182" t="str">
        <f>IFERROR(VLOOKUP(L182,Widgets!$H$5:$I$18,2,FALSE),0)</f>
      </c>
    </row>
    <row r="183" spans="1:13">
      <c r="L183" t="str">
        <f>IFERROR(INDEX(Potentials!$A$1:$AC$10000,MATCH(Estimates!C183,Potentials!$A$1:$A$10000,0),MATCH("Commerce",Potentials!$A$1:$AC$1,0)),0)</f>
      </c>
      <c r="M183" t="str">
        <f>IFERROR(VLOOKUP(L183,Widgets!$H$5:$I$18,2,FALSE),0)</f>
      </c>
    </row>
    <row r="184" spans="1:13">
      <c r="L184" t="str">
        <f>IFERROR(INDEX(Potentials!$A$1:$AC$10000,MATCH(Estimates!C184,Potentials!$A$1:$A$10000,0),MATCH("Commerce",Potentials!$A$1:$AC$1,0)),0)</f>
      </c>
      <c r="M184" t="str">
        <f>IFERROR(VLOOKUP(L184,Widgets!$H$5:$I$18,2,FALSE),0)</f>
      </c>
    </row>
    <row r="185" spans="1:13">
      <c r="L185" t="str">
        <f>IFERROR(INDEX(Potentials!$A$1:$AC$10000,MATCH(Estimates!C185,Potentials!$A$1:$A$10000,0),MATCH("Commerce",Potentials!$A$1:$AC$1,0)),0)</f>
      </c>
      <c r="M185" t="str">
        <f>IFERROR(VLOOKUP(L185,Widgets!$H$5:$I$18,2,FALSE),0)</f>
      </c>
    </row>
    <row r="186" spans="1:13">
      <c r="L186" t="str">
        <f>IFERROR(INDEX(Potentials!$A$1:$AC$10000,MATCH(Estimates!C186,Potentials!$A$1:$A$10000,0),MATCH("Commerce",Potentials!$A$1:$AC$1,0)),0)</f>
      </c>
      <c r="M186" t="str">
        <f>IFERROR(VLOOKUP(L186,Widgets!$H$5:$I$18,2,FALSE),0)</f>
      </c>
    </row>
    <row r="187" spans="1:13">
      <c r="L187" t="str">
        <f>IFERROR(INDEX(Potentials!$A$1:$AC$10000,MATCH(Estimates!C187,Potentials!$A$1:$A$10000,0),MATCH("Commerce",Potentials!$A$1:$AC$1,0)),0)</f>
      </c>
      <c r="M187" t="str">
        <f>IFERROR(VLOOKUP(L187,Widgets!$H$5:$I$18,2,FALSE),0)</f>
      </c>
    </row>
    <row r="188" spans="1:13">
      <c r="L188" t="str">
        <f>IFERROR(INDEX(Potentials!$A$1:$AC$10000,MATCH(Estimates!C188,Potentials!$A$1:$A$10000,0),MATCH("Commerce",Potentials!$A$1:$AC$1,0)),0)</f>
      </c>
      <c r="M188" t="str">
        <f>IFERROR(VLOOKUP(L188,Widgets!$H$5:$I$18,2,FALSE),0)</f>
      </c>
    </row>
    <row r="189" spans="1:13">
      <c r="L189" t="str">
        <f>IFERROR(INDEX(Potentials!$A$1:$AC$10000,MATCH(Estimates!C189,Potentials!$A$1:$A$10000,0),MATCH("Commerce",Potentials!$A$1:$AC$1,0)),0)</f>
      </c>
      <c r="M189" t="str">
        <f>IFERROR(VLOOKUP(L189,Widgets!$H$5:$I$18,2,FALSE),0)</f>
      </c>
    </row>
    <row r="190" spans="1:13">
      <c r="L190" t="str">
        <f>IFERROR(INDEX(Potentials!$A$1:$AC$10000,MATCH(Estimates!C190,Potentials!$A$1:$A$10000,0),MATCH("Commerce",Potentials!$A$1:$AC$1,0)),0)</f>
      </c>
      <c r="M190" t="str">
        <f>IFERROR(VLOOKUP(L190,Widgets!$H$5:$I$18,2,FALSE),0)</f>
      </c>
    </row>
    <row r="191" spans="1:13">
      <c r="L191" t="str">
        <f>IFERROR(INDEX(Potentials!$A$1:$AC$10000,MATCH(Estimates!C191,Potentials!$A$1:$A$10000,0),MATCH("Commerce",Potentials!$A$1:$AC$1,0)),0)</f>
      </c>
      <c r="M191" t="str">
        <f>IFERROR(VLOOKUP(L191,Widgets!$H$5:$I$18,2,FALSE),0)</f>
      </c>
    </row>
    <row r="192" spans="1:13">
      <c r="L192" t="str">
        <f>IFERROR(INDEX(Potentials!$A$1:$AC$10000,MATCH(Estimates!C192,Potentials!$A$1:$A$10000,0),MATCH("Commerce",Potentials!$A$1:$AC$1,0)),0)</f>
      </c>
      <c r="M192" t="str">
        <f>IFERROR(VLOOKUP(L192,Widgets!$H$5:$I$18,2,FALSE),0)</f>
      </c>
    </row>
    <row r="193" spans="1:13">
      <c r="L193" t="str">
        <f>IFERROR(INDEX(Potentials!$A$1:$AC$10000,MATCH(Estimates!C193,Potentials!$A$1:$A$10000,0),MATCH("Commerce",Potentials!$A$1:$AC$1,0)),0)</f>
      </c>
      <c r="M193" t="str">
        <f>IFERROR(VLOOKUP(L193,Widgets!$H$5:$I$18,2,FALSE),0)</f>
      </c>
    </row>
    <row r="194" spans="1:13">
      <c r="L194" t="str">
        <f>IFERROR(INDEX(Potentials!$A$1:$AC$10000,MATCH(Estimates!C194,Potentials!$A$1:$A$10000,0),MATCH("Commerce",Potentials!$A$1:$AC$1,0)),0)</f>
      </c>
      <c r="M194" t="str">
        <f>IFERROR(VLOOKUP(L194,Widgets!$H$5:$I$18,2,FALSE),0)</f>
      </c>
    </row>
    <row r="195" spans="1:13">
      <c r="L195" t="str">
        <f>IFERROR(INDEX(Potentials!$A$1:$AC$10000,MATCH(Estimates!C195,Potentials!$A$1:$A$10000,0),MATCH("Commerce",Potentials!$A$1:$AC$1,0)),0)</f>
      </c>
      <c r="M195" t="str">
        <f>IFERROR(VLOOKUP(L195,Widgets!$H$5:$I$18,2,FALSE),0)</f>
      </c>
    </row>
    <row r="196" spans="1:13">
      <c r="L196" t="str">
        <f>IFERROR(INDEX(Potentials!$A$1:$AC$10000,MATCH(Estimates!C196,Potentials!$A$1:$A$10000,0),MATCH("Commerce",Potentials!$A$1:$AC$1,0)),0)</f>
      </c>
      <c r="M196" t="str">
        <f>IFERROR(VLOOKUP(L196,Widgets!$H$5:$I$18,2,FALSE),0)</f>
      </c>
    </row>
    <row r="197" spans="1:13">
      <c r="L197" t="str">
        <f>IFERROR(INDEX(Potentials!$A$1:$AC$10000,MATCH(Estimates!C197,Potentials!$A$1:$A$10000,0),MATCH("Commerce",Potentials!$A$1:$AC$1,0)),0)</f>
      </c>
      <c r="M197" t="str">
        <f>IFERROR(VLOOKUP(L197,Widgets!$H$5:$I$18,2,FALSE),0)</f>
      </c>
    </row>
    <row r="198" spans="1:13">
      <c r="L198" t="str">
        <f>IFERROR(INDEX(Potentials!$A$1:$AC$10000,MATCH(Estimates!C198,Potentials!$A$1:$A$10000,0),MATCH("Commerce",Potentials!$A$1:$AC$1,0)),0)</f>
      </c>
      <c r="M198" t="str">
        <f>IFERROR(VLOOKUP(L198,Widgets!$H$5:$I$18,2,FALSE),0)</f>
      </c>
    </row>
    <row r="199" spans="1:13">
      <c r="L199" t="str">
        <f>IFERROR(INDEX(Potentials!$A$1:$AC$10000,MATCH(Estimates!C199,Potentials!$A$1:$A$10000,0),MATCH("Commerce",Potentials!$A$1:$AC$1,0)),0)</f>
      </c>
      <c r="M199" t="str">
        <f>IFERROR(VLOOKUP(L199,Widgets!$H$5:$I$18,2,FALSE),0)</f>
      </c>
    </row>
    <row r="200" spans="1:13">
      <c r="L200" t="str">
        <f>IFERROR(INDEX(Potentials!$A$1:$AC$10000,MATCH(Estimates!C200,Potentials!$A$1:$A$10000,0),MATCH("Commerce",Potentials!$A$1:$AC$1,0)),0)</f>
      </c>
      <c r="M200" t="str">
        <f>IFERROR(VLOOKUP(L200,Widgets!$H$5:$I$18,2,FALSE),0)</f>
      </c>
    </row>
    <row r="201" spans="1:13">
      <c r="L201" t="str">
        <f>IFERROR(INDEX(Potentials!$A$1:$AC$10000,MATCH(Estimates!C201,Potentials!$A$1:$A$10000,0),MATCH("Commerce",Potentials!$A$1:$AC$1,0)),0)</f>
      </c>
      <c r="M201" t="str">
        <f>IFERROR(VLOOKUP(L201,Widgets!$H$5:$I$18,2,FALSE),0)</f>
      </c>
    </row>
    <row r="202" spans="1:13">
      <c r="L202" t="str">
        <f>IFERROR(INDEX(Potentials!$A$1:$AC$10000,MATCH(Estimates!C202,Potentials!$A$1:$A$10000,0),MATCH("Commerce",Potentials!$A$1:$AC$1,0)),0)</f>
      </c>
      <c r="M202" t="str">
        <f>IFERROR(VLOOKUP(L202,Widgets!$H$5:$I$18,2,FALSE),0)</f>
      </c>
    </row>
    <row r="203" spans="1:13">
      <c r="L203" t="str">
        <f>IFERROR(INDEX(Potentials!$A$1:$AC$10000,MATCH(Estimates!C203,Potentials!$A$1:$A$10000,0),MATCH("Commerce",Potentials!$A$1:$AC$1,0)),0)</f>
      </c>
      <c r="M203" t="str">
        <f>IFERROR(VLOOKUP(L203,Widgets!$H$5:$I$18,2,FALSE),0)</f>
      </c>
    </row>
    <row r="204" spans="1:13">
      <c r="L204" t="str">
        <f>IFERROR(INDEX(Potentials!$A$1:$AC$10000,MATCH(Estimates!C204,Potentials!$A$1:$A$10000,0),MATCH("Commerce",Potentials!$A$1:$AC$1,0)),0)</f>
      </c>
      <c r="M204" t="str">
        <f>IFERROR(VLOOKUP(L204,Widgets!$H$5:$I$18,2,FALSE),0)</f>
      </c>
    </row>
    <row r="205" spans="1:13">
      <c r="L205" t="str">
        <f>IFERROR(INDEX(Potentials!$A$1:$AC$10000,MATCH(Estimates!C205,Potentials!$A$1:$A$10000,0),MATCH("Commerce",Potentials!$A$1:$AC$1,0)),0)</f>
      </c>
      <c r="M205" t="str">
        <f>IFERROR(VLOOKUP(L205,Widgets!$H$5:$I$18,2,FALSE),0)</f>
      </c>
    </row>
    <row r="206" spans="1:13">
      <c r="L206" t="str">
        <f>IFERROR(INDEX(Potentials!$A$1:$AC$10000,MATCH(Estimates!C206,Potentials!$A$1:$A$10000,0),MATCH("Commerce",Potentials!$A$1:$AC$1,0)),0)</f>
      </c>
      <c r="M206" t="str">
        <f>IFERROR(VLOOKUP(L206,Widgets!$H$5:$I$18,2,FALSE),0)</f>
      </c>
    </row>
    <row r="207" spans="1:13">
      <c r="L207" t="str">
        <f>IFERROR(INDEX(Potentials!$A$1:$AC$10000,MATCH(Estimates!C207,Potentials!$A$1:$A$10000,0),MATCH("Commerce",Potentials!$A$1:$AC$1,0)),0)</f>
      </c>
      <c r="M207" t="str">
        <f>IFERROR(VLOOKUP(L207,Widgets!$H$5:$I$18,2,FALSE),0)</f>
      </c>
    </row>
    <row r="208" spans="1:13">
      <c r="L208" t="str">
        <f>IFERROR(INDEX(Potentials!$A$1:$AC$10000,MATCH(Estimates!C208,Potentials!$A$1:$A$10000,0),MATCH("Commerce",Potentials!$A$1:$AC$1,0)),0)</f>
      </c>
      <c r="M208" t="str">
        <f>IFERROR(VLOOKUP(L208,Widgets!$H$5:$I$18,2,FALSE),0)</f>
      </c>
    </row>
    <row r="209" spans="1:13">
      <c r="L209" t="str">
        <f>IFERROR(INDEX(Potentials!$A$1:$AC$10000,MATCH(Estimates!C209,Potentials!$A$1:$A$10000,0),MATCH("Commerce",Potentials!$A$1:$AC$1,0)),0)</f>
      </c>
      <c r="M209" t="str">
        <f>IFERROR(VLOOKUP(L209,Widgets!$H$5:$I$18,2,FALSE),0)</f>
      </c>
    </row>
    <row r="210" spans="1:13">
      <c r="L210" t="str">
        <f>IFERROR(INDEX(Potentials!$A$1:$AC$10000,MATCH(Estimates!C210,Potentials!$A$1:$A$10000,0),MATCH("Commerce",Potentials!$A$1:$AC$1,0)),0)</f>
      </c>
      <c r="M210" t="str">
        <f>IFERROR(VLOOKUP(L210,Widgets!$H$5:$I$18,2,FALSE),0)</f>
      </c>
    </row>
    <row r="211" spans="1:13">
      <c r="L211" t="str">
        <f>IFERROR(INDEX(Potentials!$A$1:$AC$10000,MATCH(Estimates!C211,Potentials!$A$1:$A$10000,0),MATCH("Commerce",Potentials!$A$1:$AC$1,0)),0)</f>
      </c>
      <c r="M211" t="str">
        <f>IFERROR(VLOOKUP(L211,Widgets!$H$5:$I$18,2,FALSE),0)</f>
      </c>
    </row>
    <row r="212" spans="1:13">
      <c r="L212" t="str">
        <f>IFERROR(INDEX(Potentials!$A$1:$AC$10000,MATCH(Estimates!C212,Potentials!$A$1:$A$10000,0),MATCH("Commerce",Potentials!$A$1:$AC$1,0)),0)</f>
      </c>
      <c r="M212" t="str">
        <f>IFERROR(VLOOKUP(L212,Widgets!$H$5:$I$18,2,FALSE),0)</f>
      </c>
    </row>
    <row r="213" spans="1:13">
      <c r="L213" t="str">
        <f>IFERROR(INDEX(Potentials!$A$1:$AC$10000,MATCH(Estimates!C213,Potentials!$A$1:$A$10000,0),MATCH("Commerce",Potentials!$A$1:$AC$1,0)),0)</f>
      </c>
      <c r="M213" t="str">
        <f>IFERROR(VLOOKUP(L213,Widgets!$H$5:$I$18,2,FALSE),0)</f>
      </c>
    </row>
    <row r="214" spans="1:13">
      <c r="L214" t="str">
        <f>IFERROR(INDEX(Potentials!$A$1:$AC$10000,MATCH(Estimates!C214,Potentials!$A$1:$A$10000,0),MATCH("Commerce",Potentials!$A$1:$AC$1,0)),0)</f>
      </c>
      <c r="M214" t="str">
        <f>IFERROR(VLOOKUP(L214,Widgets!$H$5:$I$18,2,FALSE),0)</f>
      </c>
    </row>
    <row r="215" spans="1:13">
      <c r="L215" t="str">
        <f>IFERROR(INDEX(Potentials!$A$1:$AC$10000,MATCH(Estimates!C215,Potentials!$A$1:$A$10000,0),MATCH("Commerce",Potentials!$A$1:$AC$1,0)),0)</f>
      </c>
      <c r="M215" t="str">
        <f>IFERROR(VLOOKUP(L215,Widgets!$H$5:$I$18,2,FALSE),0)</f>
      </c>
    </row>
    <row r="216" spans="1:13">
      <c r="L216" t="str">
        <f>IFERROR(INDEX(Potentials!$A$1:$AC$10000,MATCH(Estimates!C216,Potentials!$A$1:$A$10000,0),MATCH("Commerce",Potentials!$A$1:$AC$1,0)),0)</f>
      </c>
      <c r="M216" t="str">
        <f>IFERROR(VLOOKUP(L216,Widgets!$H$5:$I$18,2,FALSE),0)</f>
      </c>
    </row>
    <row r="217" spans="1:13">
      <c r="L217" t="str">
        <f>IFERROR(INDEX(Potentials!$A$1:$AC$10000,MATCH(Estimates!C217,Potentials!$A$1:$A$10000,0),MATCH("Commerce",Potentials!$A$1:$AC$1,0)),0)</f>
      </c>
      <c r="M217" t="str">
        <f>IFERROR(VLOOKUP(L217,Widgets!$H$5:$I$18,2,FALSE),0)</f>
      </c>
    </row>
    <row r="218" spans="1:13">
      <c r="L218" t="str">
        <f>IFERROR(INDEX(Potentials!$A$1:$AC$10000,MATCH(Estimates!C218,Potentials!$A$1:$A$10000,0),MATCH("Commerce",Potentials!$A$1:$AC$1,0)),0)</f>
      </c>
      <c r="M218" t="str">
        <f>IFERROR(VLOOKUP(L218,Widgets!$H$5:$I$18,2,FALSE),0)</f>
      </c>
    </row>
    <row r="219" spans="1:13">
      <c r="L219" t="str">
        <f>IFERROR(INDEX(Potentials!$A$1:$AC$10000,MATCH(Estimates!C219,Potentials!$A$1:$A$10000,0),MATCH("Commerce",Potentials!$A$1:$AC$1,0)),0)</f>
      </c>
      <c r="M219" t="str">
        <f>IFERROR(VLOOKUP(L219,Widgets!$H$5:$I$18,2,FALSE),0)</f>
      </c>
    </row>
    <row r="220" spans="1:13">
      <c r="L220" t="str">
        <f>IFERROR(INDEX(Potentials!$A$1:$AC$10000,MATCH(Estimates!C220,Potentials!$A$1:$A$10000,0),MATCH("Commerce",Potentials!$A$1:$AC$1,0)),0)</f>
      </c>
      <c r="M220" t="str">
        <f>IFERROR(VLOOKUP(L220,Widgets!$H$5:$I$18,2,FALSE),0)</f>
      </c>
    </row>
    <row r="221" spans="1:13">
      <c r="L221" t="str">
        <f>IFERROR(INDEX(Potentials!$A$1:$AC$10000,MATCH(Estimates!C221,Potentials!$A$1:$A$10000,0),MATCH("Commerce",Potentials!$A$1:$AC$1,0)),0)</f>
      </c>
      <c r="M221" t="str">
        <f>IFERROR(VLOOKUP(L221,Widgets!$H$5:$I$18,2,FALSE),0)</f>
      </c>
    </row>
    <row r="222" spans="1:13">
      <c r="L222" t="str">
        <f>IFERROR(INDEX(Potentials!$A$1:$AC$10000,MATCH(Estimates!C222,Potentials!$A$1:$A$10000,0),MATCH("Commerce",Potentials!$A$1:$AC$1,0)),0)</f>
      </c>
      <c r="M222" t="str">
        <f>IFERROR(VLOOKUP(L222,Widgets!$H$5:$I$18,2,FALSE),0)</f>
      </c>
    </row>
    <row r="223" spans="1:13">
      <c r="L223" t="str">
        <f>IFERROR(INDEX(Potentials!$A$1:$AC$10000,MATCH(Estimates!C223,Potentials!$A$1:$A$10000,0),MATCH("Commerce",Potentials!$A$1:$AC$1,0)),0)</f>
      </c>
      <c r="M223" t="str">
        <f>IFERROR(VLOOKUP(L223,Widgets!$H$5:$I$18,2,FALSE),0)</f>
      </c>
    </row>
    <row r="224" spans="1:13">
      <c r="L224" t="str">
        <f>IFERROR(INDEX(Potentials!$A$1:$AC$10000,MATCH(Estimates!C224,Potentials!$A$1:$A$10000,0),MATCH("Commerce",Potentials!$A$1:$AC$1,0)),0)</f>
      </c>
      <c r="M224" t="str">
        <f>IFERROR(VLOOKUP(L224,Widgets!$H$5:$I$18,2,FALSE),0)</f>
      </c>
    </row>
    <row r="225" spans="1:13">
      <c r="L225" t="str">
        <f>IFERROR(INDEX(Potentials!$A$1:$AC$10000,MATCH(Estimates!C225,Potentials!$A$1:$A$10000,0),MATCH("Commerce",Potentials!$A$1:$AC$1,0)),0)</f>
      </c>
      <c r="M225" t="str">
        <f>IFERROR(VLOOKUP(L225,Widgets!$H$5:$I$18,2,FALSE),0)</f>
      </c>
    </row>
    <row r="226" spans="1:13">
      <c r="L226" t="str">
        <f>IFERROR(INDEX(Potentials!$A$1:$AC$10000,MATCH(Estimates!C226,Potentials!$A$1:$A$10000,0),MATCH("Commerce",Potentials!$A$1:$AC$1,0)),0)</f>
      </c>
      <c r="M226" t="str">
        <f>IFERROR(VLOOKUP(L226,Widgets!$H$5:$I$18,2,FALSE),0)</f>
      </c>
    </row>
    <row r="227" spans="1:13">
      <c r="L227" t="str">
        <f>IFERROR(INDEX(Potentials!$A$1:$AC$10000,MATCH(Estimates!C227,Potentials!$A$1:$A$10000,0),MATCH("Commerce",Potentials!$A$1:$AC$1,0)),0)</f>
      </c>
      <c r="M227" t="str">
        <f>IFERROR(VLOOKUP(L227,Widgets!$H$5:$I$18,2,FALSE),0)</f>
      </c>
    </row>
    <row r="228" spans="1:13">
      <c r="L228" t="str">
        <f>IFERROR(INDEX(Potentials!$A$1:$AC$10000,MATCH(Estimates!C228,Potentials!$A$1:$A$10000,0),MATCH("Commerce",Potentials!$A$1:$AC$1,0)),0)</f>
      </c>
      <c r="M228" t="str">
        <f>IFERROR(VLOOKUP(L228,Widgets!$H$5:$I$18,2,FALSE),0)</f>
      </c>
    </row>
    <row r="229" spans="1:13">
      <c r="L229" t="str">
        <f>IFERROR(INDEX(Potentials!$A$1:$AC$10000,MATCH(Estimates!C229,Potentials!$A$1:$A$10000,0),MATCH("Commerce",Potentials!$A$1:$AC$1,0)),0)</f>
      </c>
      <c r="M229" t="str">
        <f>IFERROR(VLOOKUP(L229,Widgets!$H$5:$I$18,2,FALSE),0)</f>
      </c>
    </row>
    <row r="230" spans="1:13">
      <c r="L230" t="str">
        <f>IFERROR(INDEX(Potentials!$A$1:$AC$10000,MATCH(Estimates!C230,Potentials!$A$1:$A$10000,0),MATCH("Commerce",Potentials!$A$1:$AC$1,0)),0)</f>
      </c>
      <c r="M230" t="str">
        <f>IFERROR(VLOOKUP(L230,Widgets!$H$5:$I$18,2,FALSE),0)</f>
      </c>
    </row>
    <row r="231" spans="1:13">
      <c r="L231" t="str">
        <f>IFERROR(INDEX(Potentials!$A$1:$AC$10000,MATCH(Estimates!C231,Potentials!$A$1:$A$10000,0),MATCH("Commerce",Potentials!$A$1:$AC$1,0)),0)</f>
      </c>
      <c r="M231" t="str">
        <f>IFERROR(VLOOKUP(L231,Widgets!$H$5:$I$18,2,FALSE),0)</f>
      </c>
    </row>
    <row r="232" spans="1:13">
      <c r="L232" t="str">
        <f>IFERROR(INDEX(Potentials!$A$1:$AC$10000,MATCH(Estimates!C232,Potentials!$A$1:$A$10000,0),MATCH("Commerce",Potentials!$A$1:$AC$1,0)),0)</f>
      </c>
      <c r="M232" t="str">
        <f>IFERROR(VLOOKUP(L232,Widgets!$H$5:$I$18,2,FALSE),0)</f>
      </c>
    </row>
    <row r="233" spans="1:13">
      <c r="L233" t="str">
        <f>IFERROR(INDEX(Potentials!$A$1:$AC$10000,MATCH(Estimates!C233,Potentials!$A$1:$A$10000,0),MATCH("Commerce",Potentials!$A$1:$AC$1,0)),0)</f>
      </c>
      <c r="M233" t="str">
        <f>IFERROR(VLOOKUP(L233,Widgets!$H$5:$I$18,2,FALSE),0)</f>
      </c>
    </row>
    <row r="234" spans="1:13">
      <c r="L234" t="str">
        <f>IFERROR(INDEX(Potentials!$A$1:$AC$10000,MATCH(Estimates!C234,Potentials!$A$1:$A$10000,0),MATCH("Commerce",Potentials!$A$1:$AC$1,0)),0)</f>
      </c>
      <c r="M234" t="str">
        <f>IFERROR(VLOOKUP(L234,Widgets!$H$5:$I$18,2,FALSE),0)</f>
      </c>
    </row>
    <row r="235" spans="1:13">
      <c r="L235" t="str">
        <f>IFERROR(INDEX(Potentials!$A$1:$AC$10000,MATCH(Estimates!C235,Potentials!$A$1:$A$10000,0),MATCH("Commerce",Potentials!$A$1:$AC$1,0)),0)</f>
      </c>
      <c r="M235" t="str">
        <f>IFERROR(VLOOKUP(L235,Widgets!$H$5:$I$18,2,FALSE),0)</f>
      </c>
    </row>
    <row r="236" spans="1:13">
      <c r="L236" t="str">
        <f>IFERROR(INDEX(Potentials!$A$1:$AC$10000,MATCH(Estimates!C236,Potentials!$A$1:$A$10000,0),MATCH("Commerce",Potentials!$A$1:$AC$1,0)),0)</f>
      </c>
      <c r="M236" t="str">
        <f>IFERROR(VLOOKUP(L236,Widgets!$H$5:$I$18,2,FALSE),0)</f>
      </c>
    </row>
    <row r="237" spans="1:13">
      <c r="L237" t="str">
        <f>IFERROR(INDEX(Potentials!$A$1:$AC$10000,MATCH(Estimates!C237,Potentials!$A$1:$A$10000,0),MATCH("Commerce",Potentials!$A$1:$AC$1,0)),0)</f>
      </c>
      <c r="M237" t="str">
        <f>IFERROR(VLOOKUP(L237,Widgets!$H$5:$I$18,2,FALSE),0)</f>
      </c>
    </row>
    <row r="238" spans="1:13">
      <c r="L238" t="str">
        <f>IFERROR(INDEX(Potentials!$A$1:$AC$10000,MATCH(Estimates!C238,Potentials!$A$1:$A$10000,0),MATCH("Commerce",Potentials!$A$1:$AC$1,0)),0)</f>
      </c>
      <c r="M238" t="str">
        <f>IFERROR(VLOOKUP(L238,Widgets!$H$5:$I$18,2,FALSE),0)</f>
      </c>
    </row>
    <row r="239" spans="1:13">
      <c r="L239" t="str">
        <f>IFERROR(INDEX(Potentials!$A$1:$AC$10000,MATCH(Estimates!C239,Potentials!$A$1:$A$10000,0),MATCH("Commerce",Potentials!$A$1:$AC$1,0)),0)</f>
      </c>
      <c r="M239" t="str">
        <f>IFERROR(VLOOKUP(L239,Widgets!$H$5:$I$18,2,FALSE),0)</f>
      </c>
    </row>
    <row r="240" spans="1:13">
      <c r="L240" t="str">
        <f>IFERROR(INDEX(Potentials!$A$1:$AC$10000,MATCH(Estimates!C240,Potentials!$A$1:$A$10000,0),MATCH("Commerce",Potentials!$A$1:$AC$1,0)),0)</f>
      </c>
      <c r="M240" t="str">
        <f>IFERROR(VLOOKUP(L240,Widgets!$H$5:$I$18,2,FALSE),0)</f>
      </c>
    </row>
    <row r="241" spans="1:13">
      <c r="L241" t="str">
        <f>IFERROR(INDEX(Potentials!$A$1:$AC$10000,MATCH(Estimates!C241,Potentials!$A$1:$A$10000,0),MATCH("Commerce",Potentials!$A$1:$AC$1,0)),0)</f>
      </c>
      <c r="M241" t="str">
        <f>IFERROR(VLOOKUP(L241,Widgets!$H$5:$I$18,2,FALSE),0)</f>
      </c>
    </row>
    <row r="242" spans="1:13">
      <c r="L242" t="str">
        <f>IFERROR(INDEX(Potentials!$A$1:$AC$10000,MATCH(Estimates!C242,Potentials!$A$1:$A$10000,0),MATCH("Commerce",Potentials!$A$1:$AC$1,0)),0)</f>
      </c>
      <c r="M242" t="str">
        <f>IFERROR(VLOOKUP(L242,Widgets!$H$5:$I$18,2,FALSE),0)</f>
      </c>
    </row>
    <row r="243" spans="1:13">
      <c r="L243" t="str">
        <f>IFERROR(INDEX(Potentials!$A$1:$AC$10000,MATCH(Estimates!C243,Potentials!$A$1:$A$10000,0),MATCH("Commerce",Potentials!$A$1:$AC$1,0)),0)</f>
      </c>
      <c r="M243" t="str">
        <f>IFERROR(VLOOKUP(L243,Widgets!$H$5:$I$18,2,FALSE),0)</f>
      </c>
    </row>
    <row r="244" spans="1:13">
      <c r="L244" t="str">
        <f>IFERROR(INDEX(Potentials!$A$1:$AC$10000,MATCH(Estimates!C244,Potentials!$A$1:$A$10000,0),MATCH("Commerce",Potentials!$A$1:$AC$1,0)),0)</f>
      </c>
      <c r="M244" t="str">
        <f>IFERROR(VLOOKUP(L244,Widgets!$H$5:$I$18,2,FALSE),0)</f>
      </c>
    </row>
    <row r="245" spans="1:13">
      <c r="L245" t="str">
        <f>IFERROR(INDEX(Potentials!$A$1:$AC$10000,MATCH(Estimates!C245,Potentials!$A$1:$A$10000,0),MATCH("Commerce",Potentials!$A$1:$AC$1,0)),0)</f>
      </c>
      <c r="M245" t="str">
        <f>IFERROR(VLOOKUP(L245,Widgets!$H$5:$I$18,2,FALSE),0)</f>
      </c>
    </row>
    <row r="246" spans="1:13">
      <c r="L246" t="str">
        <f>IFERROR(INDEX(Potentials!$A$1:$AC$10000,MATCH(Estimates!C246,Potentials!$A$1:$A$10000,0),MATCH("Commerce",Potentials!$A$1:$AC$1,0)),0)</f>
      </c>
      <c r="M246" t="str">
        <f>IFERROR(VLOOKUP(L246,Widgets!$H$5:$I$18,2,FALSE),0)</f>
      </c>
    </row>
    <row r="247" spans="1:13">
      <c r="L247" t="str">
        <f>IFERROR(INDEX(Potentials!$A$1:$AC$10000,MATCH(Estimates!C247,Potentials!$A$1:$A$10000,0),MATCH("Commerce",Potentials!$A$1:$AC$1,0)),0)</f>
      </c>
      <c r="M247" t="str">
        <f>IFERROR(VLOOKUP(L247,Widgets!$H$5:$I$18,2,FALSE),0)</f>
      </c>
    </row>
    <row r="248" spans="1:13">
      <c r="L248" t="str">
        <f>IFERROR(INDEX(Potentials!$A$1:$AC$10000,MATCH(Estimates!C248,Potentials!$A$1:$A$10000,0),MATCH("Commerce",Potentials!$A$1:$AC$1,0)),0)</f>
      </c>
      <c r="M248" t="str">
        <f>IFERROR(VLOOKUP(L248,Widgets!$H$5:$I$18,2,FALSE),0)</f>
      </c>
    </row>
    <row r="249" spans="1:13">
      <c r="L249" t="str">
        <f>IFERROR(INDEX(Potentials!$A$1:$AC$10000,MATCH(Estimates!C249,Potentials!$A$1:$A$10000,0),MATCH("Commerce",Potentials!$A$1:$AC$1,0)),0)</f>
      </c>
      <c r="M249" t="str">
        <f>IFERROR(VLOOKUP(L249,Widgets!$H$5:$I$18,2,FALSE),0)</f>
      </c>
    </row>
    <row r="250" spans="1:13">
      <c r="L250" t="str">
        <f>IFERROR(INDEX(Potentials!$A$1:$AC$10000,MATCH(Estimates!C250,Potentials!$A$1:$A$10000,0),MATCH("Commerce",Potentials!$A$1:$AC$1,0)),0)</f>
      </c>
      <c r="M250" t="str">
        <f>IFERROR(VLOOKUP(L250,Widgets!$H$5:$I$18,2,FALSE),0)</f>
      </c>
    </row>
    <row r="251" spans="1:13">
      <c r="L251" t="str">
        <f>IFERROR(INDEX(Potentials!$A$1:$AC$10000,MATCH(Estimates!C251,Potentials!$A$1:$A$10000,0),MATCH("Commerce",Potentials!$A$1:$AC$1,0)),0)</f>
      </c>
      <c r="M251" t="str">
        <f>IFERROR(VLOOKUP(L251,Widgets!$H$5:$I$18,2,FALSE),0)</f>
      </c>
    </row>
    <row r="252" spans="1:13">
      <c r="L252" t="str">
        <f>IFERROR(INDEX(Potentials!$A$1:$AC$10000,MATCH(Estimates!C252,Potentials!$A$1:$A$10000,0),MATCH("Commerce",Potentials!$A$1:$AC$1,0)),0)</f>
      </c>
      <c r="M252" t="str">
        <f>IFERROR(VLOOKUP(L252,Widgets!$H$5:$I$18,2,FALSE),0)</f>
      </c>
    </row>
    <row r="253" spans="1:13">
      <c r="L253" t="str">
        <f>IFERROR(INDEX(Potentials!$A$1:$AC$10000,MATCH(Estimates!C253,Potentials!$A$1:$A$10000,0),MATCH("Commerce",Potentials!$A$1:$AC$1,0)),0)</f>
      </c>
      <c r="M253" t="str">
        <f>IFERROR(VLOOKUP(L253,Widgets!$H$5:$I$18,2,FALSE),0)</f>
      </c>
    </row>
    <row r="254" spans="1:13">
      <c r="L254" t="str">
        <f>IFERROR(INDEX(Potentials!$A$1:$AC$10000,MATCH(Estimates!C254,Potentials!$A$1:$A$10000,0),MATCH("Commerce",Potentials!$A$1:$AC$1,0)),0)</f>
      </c>
      <c r="M254" t="str">
        <f>IFERROR(VLOOKUP(L254,Widgets!$H$5:$I$18,2,FALSE),0)</f>
      </c>
    </row>
    <row r="255" spans="1:13">
      <c r="L255" t="str">
        <f>IFERROR(INDEX(Potentials!$A$1:$AC$10000,MATCH(Estimates!C255,Potentials!$A$1:$A$10000,0),MATCH("Commerce",Potentials!$A$1:$AC$1,0)),0)</f>
      </c>
      <c r="M255" t="str">
        <f>IFERROR(VLOOKUP(L255,Widgets!$H$5:$I$18,2,FALSE),0)</f>
      </c>
    </row>
    <row r="256" spans="1:13">
      <c r="L256" t="str">
        <f>IFERROR(INDEX(Potentials!$A$1:$AC$10000,MATCH(Estimates!C256,Potentials!$A$1:$A$10000,0),MATCH("Commerce",Potentials!$A$1:$AC$1,0)),0)</f>
      </c>
      <c r="M256" t="str">
        <f>IFERROR(VLOOKUP(L256,Widgets!$H$5:$I$18,2,FALSE),0)</f>
      </c>
    </row>
    <row r="257" spans="1:13">
      <c r="L257" t="str">
        <f>IFERROR(INDEX(Potentials!$A$1:$AC$10000,MATCH(Estimates!C257,Potentials!$A$1:$A$10000,0),MATCH("Commerce",Potentials!$A$1:$AC$1,0)),0)</f>
      </c>
      <c r="M257" t="str">
        <f>IFERROR(VLOOKUP(L257,Widgets!$H$5:$I$18,2,FALSE),0)</f>
      </c>
    </row>
    <row r="258" spans="1:13">
      <c r="L258" t="str">
        <f>IFERROR(INDEX(Potentials!$A$1:$AC$10000,MATCH(Estimates!C258,Potentials!$A$1:$A$10000,0),MATCH("Commerce",Potentials!$A$1:$AC$1,0)),0)</f>
      </c>
      <c r="M258" t="str">
        <f>IFERROR(VLOOKUP(L258,Widgets!$H$5:$I$18,2,FALSE),0)</f>
      </c>
    </row>
    <row r="259" spans="1:13">
      <c r="L259" t="str">
        <f>IFERROR(INDEX(Potentials!$A$1:$AC$10000,MATCH(Estimates!C259,Potentials!$A$1:$A$10000,0),MATCH("Commerce",Potentials!$A$1:$AC$1,0)),0)</f>
      </c>
      <c r="M259" t="str">
        <f>IFERROR(VLOOKUP(L259,Widgets!$H$5:$I$18,2,FALSE),0)</f>
      </c>
    </row>
    <row r="260" spans="1:13">
      <c r="L260" t="str">
        <f>IFERROR(INDEX(Potentials!$A$1:$AC$10000,MATCH(Estimates!C260,Potentials!$A$1:$A$10000,0),MATCH("Commerce",Potentials!$A$1:$AC$1,0)),0)</f>
      </c>
      <c r="M260" t="str">
        <f>IFERROR(VLOOKUP(L260,Widgets!$H$5:$I$18,2,FALSE),0)</f>
      </c>
    </row>
    <row r="261" spans="1:13">
      <c r="L261" t="str">
        <f>IFERROR(INDEX(Potentials!$A$1:$AC$10000,MATCH(Estimates!C261,Potentials!$A$1:$A$10000,0),MATCH("Commerce",Potentials!$A$1:$AC$1,0)),0)</f>
      </c>
      <c r="M261" t="str">
        <f>IFERROR(VLOOKUP(L261,Widgets!$H$5:$I$18,2,FALSE),0)</f>
      </c>
    </row>
    <row r="262" spans="1:13">
      <c r="L262" t="str">
        <f>IFERROR(INDEX(Potentials!$A$1:$AC$10000,MATCH(Estimates!C262,Potentials!$A$1:$A$10000,0),MATCH("Commerce",Potentials!$A$1:$AC$1,0)),0)</f>
      </c>
      <c r="M262" t="str">
        <f>IFERROR(VLOOKUP(L262,Widgets!$H$5:$I$18,2,FALSE),0)</f>
      </c>
    </row>
    <row r="263" spans="1:13">
      <c r="L263" t="str">
        <f>IFERROR(INDEX(Potentials!$A$1:$AC$10000,MATCH(Estimates!C263,Potentials!$A$1:$A$10000,0),MATCH("Commerce",Potentials!$A$1:$AC$1,0)),0)</f>
      </c>
      <c r="M263" t="str">
        <f>IFERROR(VLOOKUP(L263,Widgets!$H$5:$I$18,2,FALSE),0)</f>
      </c>
    </row>
    <row r="264" spans="1:13">
      <c r="L264" t="str">
        <f>IFERROR(INDEX(Potentials!$A$1:$AC$10000,MATCH(Estimates!C264,Potentials!$A$1:$A$10000,0),MATCH("Commerce",Potentials!$A$1:$AC$1,0)),0)</f>
      </c>
      <c r="M264" t="str">
        <f>IFERROR(VLOOKUP(L264,Widgets!$H$5:$I$18,2,FALSE),0)</f>
      </c>
    </row>
    <row r="265" spans="1:13">
      <c r="L265" t="str">
        <f>IFERROR(INDEX(Potentials!$A$1:$AC$10000,MATCH(Estimates!C265,Potentials!$A$1:$A$10000,0),MATCH("Commerce",Potentials!$A$1:$AC$1,0)),0)</f>
      </c>
      <c r="M265" t="str">
        <f>IFERROR(VLOOKUP(L265,Widgets!$H$5:$I$18,2,FALSE),0)</f>
      </c>
    </row>
    <row r="266" spans="1:13">
      <c r="L266" t="str">
        <f>IFERROR(INDEX(Potentials!$A$1:$AC$10000,MATCH(Estimates!C266,Potentials!$A$1:$A$10000,0),MATCH("Commerce",Potentials!$A$1:$AC$1,0)),0)</f>
      </c>
      <c r="M266" t="str">
        <f>IFERROR(VLOOKUP(L266,Widgets!$H$5:$I$18,2,FALSE),0)</f>
      </c>
    </row>
    <row r="267" spans="1:13">
      <c r="L267" t="str">
        <f>IFERROR(INDEX(Potentials!$A$1:$AC$10000,MATCH(Estimates!C267,Potentials!$A$1:$A$10000,0),MATCH("Commerce",Potentials!$A$1:$AC$1,0)),0)</f>
      </c>
      <c r="M267" t="str">
        <f>IFERROR(VLOOKUP(L267,Widgets!$H$5:$I$18,2,FALSE),0)</f>
      </c>
    </row>
    <row r="268" spans="1:13">
      <c r="L268" t="str">
        <f>IFERROR(INDEX(Potentials!$A$1:$AC$10000,MATCH(Estimates!C268,Potentials!$A$1:$A$10000,0),MATCH("Commerce",Potentials!$A$1:$AC$1,0)),0)</f>
      </c>
      <c r="M268" t="str">
        <f>IFERROR(VLOOKUP(L268,Widgets!$H$5:$I$18,2,FALSE),0)</f>
      </c>
    </row>
    <row r="269" spans="1:13">
      <c r="L269" t="str">
        <f>IFERROR(INDEX(Potentials!$A$1:$AC$10000,MATCH(Estimates!C269,Potentials!$A$1:$A$10000,0),MATCH("Commerce",Potentials!$A$1:$AC$1,0)),0)</f>
      </c>
      <c r="M269" t="str">
        <f>IFERROR(VLOOKUP(L269,Widgets!$H$5:$I$18,2,FALSE),0)</f>
      </c>
    </row>
    <row r="270" spans="1:13">
      <c r="L270" t="str">
        <f>IFERROR(INDEX(Potentials!$A$1:$AC$10000,MATCH(Estimates!C270,Potentials!$A$1:$A$10000,0),MATCH("Commerce",Potentials!$A$1:$AC$1,0)),0)</f>
      </c>
      <c r="M270" t="str">
        <f>IFERROR(VLOOKUP(L270,Widgets!$H$5:$I$18,2,FALSE),0)</f>
      </c>
    </row>
    <row r="271" spans="1:13">
      <c r="L271" t="str">
        <f>IFERROR(INDEX(Potentials!$A$1:$AC$10000,MATCH(Estimates!C271,Potentials!$A$1:$A$10000,0),MATCH("Commerce",Potentials!$A$1:$AC$1,0)),0)</f>
      </c>
      <c r="M271" t="str">
        <f>IFERROR(VLOOKUP(L271,Widgets!$H$5:$I$18,2,FALSE),0)</f>
      </c>
    </row>
    <row r="272" spans="1:13">
      <c r="L272" t="str">
        <f>IFERROR(INDEX(Potentials!$A$1:$AC$10000,MATCH(Estimates!C272,Potentials!$A$1:$A$10000,0),MATCH("Commerce",Potentials!$A$1:$AC$1,0)),0)</f>
      </c>
      <c r="M272" t="str">
        <f>IFERROR(VLOOKUP(L272,Widgets!$H$5:$I$18,2,FALSE),0)</f>
      </c>
    </row>
    <row r="273" spans="1:13">
      <c r="L273" t="str">
        <f>IFERROR(INDEX(Potentials!$A$1:$AC$10000,MATCH(Estimates!C273,Potentials!$A$1:$A$10000,0),MATCH("Commerce",Potentials!$A$1:$AC$1,0)),0)</f>
      </c>
      <c r="M273" t="str">
        <f>IFERROR(VLOOKUP(L273,Widgets!$H$5:$I$18,2,FALSE),0)</f>
      </c>
    </row>
    <row r="274" spans="1:13">
      <c r="L274" t="str">
        <f>IFERROR(INDEX(Potentials!$A$1:$AC$10000,MATCH(Estimates!C274,Potentials!$A$1:$A$10000,0),MATCH("Commerce",Potentials!$A$1:$AC$1,0)),0)</f>
      </c>
      <c r="M274" t="str">
        <f>IFERROR(VLOOKUP(L274,Widgets!$H$5:$I$18,2,FALSE),0)</f>
      </c>
    </row>
    <row r="275" spans="1:13">
      <c r="L275" t="str">
        <f>IFERROR(INDEX(Potentials!$A$1:$AC$10000,MATCH(Estimates!C275,Potentials!$A$1:$A$10000,0),MATCH("Commerce",Potentials!$A$1:$AC$1,0)),0)</f>
      </c>
      <c r="M275" t="str">
        <f>IFERROR(VLOOKUP(L275,Widgets!$H$5:$I$18,2,FALSE),0)</f>
      </c>
    </row>
    <row r="276" spans="1:13">
      <c r="L276" t="str">
        <f>IFERROR(INDEX(Potentials!$A$1:$AC$10000,MATCH(Estimates!C276,Potentials!$A$1:$A$10000,0),MATCH("Commerce",Potentials!$A$1:$AC$1,0)),0)</f>
      </c>
      <c r="M276" t="str">
        <f>IFERROR(VLOOKUP(L276,Widgets!$H$5:$I$18,2,FALSE),0)</f>
      </c>
    </row>
    <row r="277" spans="1:13">
      <c r="L277" t="str">
        <f>IFERROR(INDEX(Potentials!$A$1:$AC$10000,MATCH(Estimates!C277,Potentials!$A$1:$A$10000,0),MATCH("Commerce",Potentials!$A$1:$AC$1,0)),0)</f>
      </c>
      <c r="M277" t="str">
        <f>IFERROR(VLOOKUP(L277,Widgets!$H$5:$I$18,2,FALSE),0)</f>
      </c>
    </row>
    <row r="278" spans="1:13">
      <c r="L278" t="str">
        <f>IFERROR(INDEX(Potentials!$A$1:$AC$10000,MATCH(Estimates!C278,Potentials!$A$1:$A$10000,0),MATCH("Commerce",Potentials!$A$1:$AC$1,0)),0)</f>
      </c>
      <c r="M278" t="str">
        <f>IFERROR(VLOOKUP(L278,Widgets!$H$5:$I$18,2,FALSE),0)</f>
      </c>
    </row>
    <row r="279" spans="1:13">
      <c r="L279" t="str">
        <f>IFERROR(INDEX(Potentials!$A$1:$AC$10000,MATCH(Estimates!C279,Potentials!$A$1:$A$10000,0),MATCH("Commerce",Potentials!$A$1:$AC$1,0)),0)</f>
      </c>
      <c r="M279" t="str">
        <f>IFERROR(VLOOKUP(L279,Widgets!$H$5:$I$18,2,FALSE),0)</f>
      </c>
    </row>
    <row r="280" spans="1:13">
      <c r="L280" t="str">
        <f>IFERROR(INDEX(Potentials!$A$1:$AC$10000,MATCH(Estimates!C280,Potentials!$A$1:$A$10000,0),MATCH("Commerce",Potentials!$A$1:$AC$1,0)),0)</f>
      </c>
      <c r="M280" t="str">
        <f>IFERROR(VLOOKUP(L280,Widgets!$H$5:$I$18,2,FALSE),0)</f>
      </c>
    </row>
    <row r="281" spans="1:13">
      <c r="L281" t="str">
        <f>IFERROR(INDEX(Potentials!$A$1:$AC$10000,MATCH(Estimates!C281,Potentials!$A$1:$A$10000,0),MATCH("Commerce",Potentials!$A$1:$AC$1,0)),0)</f>
      </c>
      <c r="M281" t="str">
        <f>IFERROR(VLOOKUP(L281,Widgets!$H$5:$I$18,2,FALSE),0)</f>
      </c>
    </row>
    <row r="282" spans="1:13">
      <c r="L282" t="str">
        <f>IFERROR(INDEX(Potentials!$A$1:$AC$10000,MATCH(Estimates!C282,Potentials!$A$1:$A$10000,0),MATCH("Commerce",Potentials!$A$1:$AC$1,0)),0)</f>
      </c>
      <c r="M282" t="str">
        <f>IFERROR(VLOOKUP(L282,Widgets!$H$5:$I$18,2,FALSE),0)</f>
      </c>
    </row>
    <row r="283" spans="1:13">
      <c r="L283" t="str">
        <f>IFERROR(INDEX(Potentials!$A$1:$AC$10000,MATCH(Estimates!C283,Potentials!$A$1:$A$10000,0),MATCH("Commerce",Potentials!$A$1:$AC$1,0)),0)</f>
      </c>
      <c r="M283" t="str">
        <f>IFERROR(VLOOKUP(L283,Widgets!$H$5:$I$18,2,FALSE),0)</f>
      </c>
    </row>
    <row r="284" spans="1:13">
      <c r="L284" t="str">
        <f>IFERROR(INDEX(Potentials!$A$1:$AC$10000,MATCH(Estimates!C284,Potentials!$A$1:$A$10000,0),MATCH("Commerce",Potentials!$A$1:$AC$1,0)),0)</f>
      </c>
      <c r="M284" t="str">
        <f>IFERROR(VLOOKUP(L284,Widgets!$H$5:$I$18,2,FALSE),0)</f>
      </c>
    </row>
    <row r="285" spans="1:13">
      <c r="L285" t="str">
        <f>IFERROR(INDEX(Potentials!$A$1:$AC$10000,MATCH(Estimates!C285,Potentials!$A$1:$A$10000,0),MATCH("Commerce",Potentials!$A$1:$AC$1,0)),0)</f>
      </c>
      <c r="M285" t="str">
        <f>IFERROR(VLOOKUP(L285,Widgets!$H$5:$I$18,2,FALSE),0)</f>
      </c>
    </row>
    <row r="286" spans="1:13">
      <c r="L286" t="str">
        <f>IFERROR(INDEX(Potentials!$A$1:$AC$10000,MATCH(Estimates!C286,Potentials!$A$1:$A$10000,0),MATCH("Commerce",Potentials!$A$1:$AC$1,0)),0)</f>
      </c>
      <c r="M286" t="str">
        <f>IFERROR(VLOOKUP(L286,Widgets!$H$5:$I$18,2,FALSE),0)</f>
      </c>
    </row>
    <row r="287" spans="1:13">
      <c r="L287" t="str">
        <f>IFERROR(INDEX(Potentials!$A$1:$AC$10000,MATCH(Estimates!C287,Potentials!$A$1:$A$10000,0),MATCH("Commerce",Potentials!$A$1:$AC$1,0)),0)</f>
      </c>
      <c r="M287" t="str">
        <f>IFERROR(VLOOKUP(L287,Widgets!$H$5:$I$18,2,FALSE),0)</f>
      </c>
    </row>
    <row r="288" spans="1:13">
      <c r="L288" t="str">
        <f>IFERROR(INDEX(Potentials!$A$1:$AC$10000,MATCH(Estimates!C288,Potentials!$A$1:$A$10000,0),MATCH("Commerce",Potentials!$A$1:$AC$1,0)),0)</f>
      </c>
      <c r="M288" t="str">
        <f>IFERROR(VLOOKUP(L288,Widgets!$H$5:$I$18,2,FALSE),0)</f>
      </c>
    </row>
    <row r="289" spans="1:13">
      <c r="L289" t="str">
        <f>IFERROR(INDEX(Potentials!$A$1:$AC$10000,MATCH(Estimates!C289,Potentials!$A$1:$A$10000,0),MATCH("Commerce",Potentials!$A$1:$AC$1,0)),0)</f>
      </c>
      <c r="M289" t="str">
        <f>IFERROR(VLOOKUP(L289,Widgets!$H$5:$I$18,2,FALSE),0)</f>
      </c>
    </row>
    <row r="290" spans="1:13">
      <c r="L290" t="str">
        <f>IFERROR(INDEX(Potentials!$A$1:$AC$10000,MATCH(Estimates!C290,Potentials!$A$1:$A$10000,0),MATCH("Commerce",Potentials!$A$1:$AC$1,0)),0)</f>
      </c>
      <c r="M290" t="str">
        <f>IFERROR(VLOOKUP(L290,Widgets!$H$5:$I$18,2,FALSE),0)</f>
      </c>
    </row>
    <row r="291" spans="1:13">
      <c r="L291" t="str">
        <f>IFERROR(INDEX(Potentials!$A$1:$AC$10000,MATCH(Estimates!C291,Potentials!$A$1:$A$10000,0),MATCH("Commerce",Potentials!$A$1:$AC$1,0)),0)</f>
      </c>
      <c r="M291" t="str">
        <f>IFERROR(VLOOKUP(L291,Widgets!$H$5:$I$18,2,FALSE),0)</f>
      </c>
    </row>
    <row r="292" spans="1:13">
      <c r="L292" t="str">
        <f>IFERROR(INDEX(Potentials!$A$1:$AC$10000,MATCH(Estimates!C292,Potentials!$A$1:$A$10000,0),MATCH("Commerce",Potentials!$A$1:$AC$1,0)),0)</f>
      </c>
      <c r="M292" t="str">
        <f>IFERROR(VLOOKUP(L292,Widgets!$H$5:$I$18,2,FALSE),0)</f>
      </c>
    </row>
    <row r="293" spans="1:13">
      <c r="L293" t="str">
        <f>IFERROR(INDEX(Potentials!$A$1:$AC$10000,MATCH(Estimates!C293,Potentials!$A$1:$A$10000,0),MATCH("Commerce",Potentials!$A$1:$AC$1,0)),0)</f>
      </c>
      <c r="M293" t="str">
        <f>IFERROR(VLOOKUP(L293,Widgets!$H$5:$I$18,2,FALSE),0)</f>
      </c>
    </row>
    <row r="294" spans="1:13">
      <c r="L294" t="str">
        <f>IFERROR(INDEX(Potentials!$A$1:$AC$10000,MATCH(Estimates!C294,Potentials!$A$1:$A$10000,0),MATCH("Commerce",Potentials!$A$1:$AC$1,0)),0)</f>
      </c>
      <c r="M294" t="str">
        <f>IFERROR(VLOOKUP(L294,Widgets!$H$5:$I$18,2,FALSE),0)</f>
      </c>
    </row>
    <row r="295" spans="1:13">
      <c r="L295" t="str">
        <f>IFERROR(INDEX(Potentials!$A$1:$AC$10000,MATCH(Estimates!C295,Potentials!$A$1:$A$10000,0),MATCH("Commerce",Potentials!$A$1:$AC$1,0)),0)</f>
      </c>
      <c r="M295" t="str">
        <f>IFERROR(VLOOKUP(L295,Widgets!$H$5:$I$18,2,FALSE),0)</f>
      </c>
    </row>
    <row r="296" spans="1:13">
      <c r="L296" t="str">
        <f>IFERROR(INDEX(Potentials!$A$1:$AC$10000,MATCH(Estimates!C296,Potentials!$A$1:$A$10000,0),MATCH("Commerce",Potentials!$A$1:$AC$1,0)),0)</f>
      </c>
      <c r="M296" t="str">
        <f>IFERROR(VLOOKUP(L296,Widgets!$H$5:$I$18,2,FALSE),0)</f>
      </c>
    </row>
    <row r="297" spans="1:13">
      <c r="L297" t="str">
        <f>IFERROR(INDEX(Potentials!$A$1:$AC$10000,MATCH(Estimates!C297,Potentials!$A$1:$A$10000,0),MATCH("Commerce",Potentials!$A$1:$AC$1,0)),0)</f>
      </c>
      <c r="M297" t="str">
        <f>IFERROR(VLOOKUP(L297,Widgets!$H$5:$I$18,2,FALSE),0)</f>
      </c>
    </row>
    <row r="298" spans="1:13">
      <c r="L298" t="str">
        <f>IFERROR(INDEX(Potentials!$A$1:$AC$10000,MATCH(Estimates!C298,Potentials!$A$1:$A$10000,0),MATCH("Commerce",Potentials!$A$1:$AC$1,0)),0)</f>
      </c>
      <c r="M298" t="str">
        <f>IFERROR(VLOOKUP(L298,Widgets!$H$5:$I$18,2,FALSE),0)</f>
      </c>
    </row>
    <row r="299" spans="1:13">
      <c r="L299" t="str">
        <f>IFERROR(INDEX(Potentials!$A$1:$AC$10000,MATCH(Estimates!C299,Potentials!$A$1:$A$10000,0),MATCH("Commerce",Potentials!$A$1:$AC$1,0)),0)</f>
      </c>
      <c r="M299" t="str">
        <f>IFERROR(VLOOKUP(L299,Widgets!$H$5:$I$18,2,FALSE),0)</f>
      </c>
    </row>
    <row r="300" spans="1:13">
      <c r="L300" t="str">
        <f>IFERROR(INDEX(Potentials!$A$1:$AC$10000,MATCH(Estimates!C300,Potentials!$A$1:$A$10000,0),MATCH("Commerce",Potentials!$A$1:$AC$1,0)),0)</f>
      </c>
      <c r="M300" t="str">
        <f>IFERROR(VLOOKUP(L300,Widgets!$H$5:$I$18,2,FALSE),0)</f>
      </c>
    </row>
    <row r="301" spans="1:13">
      <c r="L301" t="str">
        <f>IFERROR(INDEX(Potentials!$A$1:$AC$10000,MATCH(Estimates!C301,Potentials!$A$1:$A$10000,0),MATCH("Commerce",Potentials!$A$1:$AC$1,0)),0)</f>
      </c>
      <c r="M301" t="str">
        <f>IFERROR(VLOOKUP(L301,Widgets!$H$5:$I$18,2,FALSE),0)</f>
      </c>
    </row>
    <row r="302" spans="1:13">
      <c r="L302" t="str">
        <f>IFERROR(INDEX(Potentials!$A$1:$AC$10000,MATCH(Estimates!C302,Potentials!$A$1:$A$10000,0),MATCH("Commerce",Potentials!$A$1:$AC$1,0)),0)</f>
      </c>
      <c r="M302" t="str">
        <f>IFERROR(VLOOKUP(L302,Widgets!$H$5:$I$18,2,FALSE),0)</f>
      </c>
    </row>
    <row r="303" spans="1:13">
      <c r="L303" t="str">
        <f>IFERROR(INDEX(Potentials!$A$1:$AC$10000,MATCH(Estimates!C303,Potentials!$A$1:$A$10000,0),MATCH("Commerce",Potentials!$A$1:$AC$1,0)),0)</f>
      </c>
      <c r="M303" t="str">
        <f>IFERROR(VLOOKUP(L303,Widgets!$H$5:$I$18,2,FALSE),0)</f>
      </c>
    </row>
    <row r="304" spans="1:13">
      <c r="L304" t="str">
        <f>IFERROR(INDEX(Potentials!$A$1:$AC$10000,MATCH(Estimates!C304,Potentials!$A$1:$A$10000,0),MATCH("Commerce",Potentials!$A$1:$AC$1,0)),0)</f>
      </c>
      <c r="M304" t="str">
        <f>IFERROR(VLOOKUP(L304,Widgets!$H$5:$I$18,2,FALSE),0)</f>
      </c>
    </row>
    <row r="305" spans="1:13">
      <c r="L305" t="str">
        <f>IFERROR(INDEX(Potentials!$A$1:$AC$10000,MATCH(Estimates!C305,Potentials!$A$1:$A$10000,0),MATCH("Commerce",Potentials!$A$1:$AC$1,0)),0)</f>
      </c>
      <c r="M305" t="str">
        <f>IFERROR(VLOOKUP(L305,Widgets!$H$5:$I$18,2,FALSE),0)</f>
      </c>
    </row>
    <row r="306" spans="1:13">
      <c r="L306" t="str">
        <f>IFERROR(INDEX(Potentials!$A$1:$AC$10000,MATCH(Estimates!C306,Potentials!$A$1:$A$10000,0),MATCH("Commerce",Potentials!$A$1:$AC$1,0)),0)</f>
      </c>
      <c r="M306" t="str">
        <f>IFERROR(VLOOKUP(L306,Widgets!$H$5:$I$18,2,FALSE),0)</f>
      </c>
    </row>
    <row r="307" spans="1:13">
      <c r="L307" t="str">
        <f>IFERROR(INDEX(Potentials!$A$1:$AC$10000,MATCH(Estimates!C307,Potentials!$A$1:$A$10000,0),MATCH("Commerce",Potentials!$A$1:$AC$1,0)),0)</f>
      </c>
      <c r="M307" t="str">
        <f>IFERROR(VLOOKUP(L307,Widgets!$H$5:$I$18,2,FALSE),0)</f>
      </c>
    </row>
    <row r="308" spans="1:13">
      <c r="L308" t="str">
        <f>IFERROR(INDEX(Potentials!$A$1:$AC$10000,MATCH(Estimates!C308,Potentials!$A$1:$A$10000,0),MATCH("Commerce",Potentials!$A$1:$AC$1,0)),0)</f>
      </c>
      <c r="M308" t="str">
        <f>IFERROR(VLOOKUP(L308,Widgets!$H$5:$I$18,2,FALSE),0)</f>
      </c>
    </row>
    <row r="309" spans="1:13">
      <c r="L309" t="str">
        <f>IFERROR(INDEX(Potentials!$A$1:$AC$10000,MATCH(Estimates!C309,Potentials!$A$1:$A$10000,0),MATCH("Commerce",Potentials!$A$1:$AC$1,0)),0)</f>
      </c>
      <c r="M309" t="str">
        <f>IFERROR(VLOOKUP(L309,Widgets!$H$5:$I$18,2,FALSE),0)</f>
      </c>
    </row>
    <row r="310" spans="1:13">
      <c r="L310" t="str">
        <f>IFERROR(INDEX(Potentials!$A$1:$AC$10000,MATCH(Estimates!C310,Potentials!$A$1:$A$10000,0),MATCH("Commerce",Potentials!$A$1:$AC$1,0)),0)</f>
      </c>
      <c r="M310" t="str">
        <f>IFERROR(VLOOKUP(L310,Widgets!$H$5:$I$18,2,FALSE),0)</f>
      </c>
    </row>
    <row r="311" spans="1:13">
      <c r="L311" t="str">
        <f>IFERROR(INDEX(Potentials!$A$1:$AC$10000,MATCH(Estimates!C311,Potentials!$A$1:$A$10000,0),MATCH("Commerce",Potentials!$A$1:$AC$1,0)),0)</f>
      </c>
      <c r="M311" t="str">
        <f>IFERROR(VLOOKUP(L311,Widgets!$H$5:$I$18,2,FALSE),0)</f>
      </c>
    </row>
    <row r="312" spans="1:13">
      <c r="L312" t="str">
        <f>IFERROR(INDEX(Potentials!$A$1:$AC$10000,MATCH(Estimates!C312,Potentials!$A$1:$A$10000,0),MATCH("Commerce",Potentials!$A$1:$AC$1,0)),0)</f>
      </c>
      <c r="M312" t="str">
        <f>IFERROR(VLOOKUP(L312,Widgets!$H$5:$I$18,2,FALSE),0)</f>
      </c>
    </row>
    <row r="313" spans="1:13">
      <c r="L313" t="str">
        <f>IFERROR(INDEX(Potentials!$A$1:$AC$10000,MATCH(Estimates!C313,Potentials!$A$1:$A$10000,0),MATCH("Commerce",Potentials!$A$1:$AC$1,0)),0)</f>
      </c>
      <c r="M313" t="str">
        <f>IFERROR(VLOOKUP(L313,Widgets!$H$5:$I$18,2,FALSE),0)</f>
      </c>
    </row>
    <row r="314" spans="1:13">
      <c r="L314" t="str">
        <f>IFERROR(INDEX(Potentials!$A$1:$AC$10000,MATCH(Estimates!C314,Potentials!$A$1:$A$10000,0),MATCH("Commerce",Potentials!$A$1:$AC$1,0)),0)</f>
      </c>
      <c r="M314" t="str">
        <f>IFERROR(VLOOKUP(L314,Widgets!$H$5:$I$18,2,FALSE),0)</f>
      </c>
    </row>
    <row r="315" spans="1:13">
      <c r="L315" t="str">
        <f>IFERROR(INDEX(Potentials!$A$1:$AC$10000,MATCH(Estimates!C315,Potentials!$A$1:$A$10000,0),MATCH("Commerce",Potentials!$A$1:$AC$1,0)),0)</f>
      </c>
      <c r="M315" t="str">
        <f>IFERROR(VLOOKUP(L315,Widgets!$H$5:$I$18,2,FALSE),0)</f>
      </c>
    </row>
    <row r="316" spans="1:13">
      <c r="L316" t="str">
        <f>IFERROR(INDEX(Potentials!$A$1:$AC$10000,MATCH(Estimates!C316,Potentials!$A$1:$A$10000,0),MATCH("Commerce",Potentials!$A$1:$AC$1,0)),0)</f>
      </c>
      <c r="M316" t="str">
        <f>IFERROR(VLOOKUP(L316,Widgets!$H$5:$I$18,2,FALSE),0)</f>
      </c>
    </row>
    <row r="317" spans="1:13">
      <c r="L317" t="str">
        <f>IFERROR(INDEX(Potentials!$A$1:$AC$10000,MATCH(Estimates!C317,Potentials!$A$1:$A$10000,0),MATCH("Commerce",Potentials!$A$1:$AC$1,0)),0)</f>
      </c>
      <c r="M317" t="str">
        <f>IFERROR(VLOOKUP(L317,Widgets!$H$5:$I$18,2,FALSE),0)</f>
      </c>
    </row>
    <row r="318" spans="1:13">
      <c r="L318" t="str">
        <f>IFERROR(INDEX(Potentials!$A$1:$AC$10000,MATCH(Estimates!C318,Potentials!$A$1:$A$10000,0),MATCH("Commerce",Potentials!$A$1:$AC$1,0)),0)</f>
      </c>
      <c r="M318" t="str">
        <f>IFERROR(VLOOKUP(L318,Widgets!$H$5:$I$18,2,FALSE),0)</f>
      </c>
    </row>
    <row r="319" spans="1:13">
      <c r="L319" t="str">
        <f>IFERROR(INDEX(Potentials!$A$1:$AC$10000,MATCH(Estimates!C319,Potentials!$A$1:$A$10000,0),MATCH("Commerce",Potentials!$A$1:$AC$1,0)),0)</f>
      </c>
      <c r="M319" t="str">
        <f>IFERROR(VLOOKUP(L319,Widgets!$H$5:$I$18,2,FALSE),0)</f>
      </c>
    </row>
    <row r="320" spans="1:13">
      <c r="L320" t="str">
        <f>IFERROR(INDEX(Potentials!$A$1:$AC$10000,MATCH(Estimates!C320,Potentials!$A$1:$A$10000,0),MATCH("Commerce",Potentials!$A$1:$AC$1,0)),0)</f>
      </c>
      <c r="M320" t="str">
        <f>IFERROR(VLOOKUP(L320,Widgets!$H$5:$I$18,2,FALSE),0)</f>
      </c>
    </row>
    <row r="321" spans="1:13">
      <c r="L321" t="str">
        <f>IFERROR(INDEX(Potentials!$A$1:$AC$10000,MATCH(Estimates!C321,Potentials!$A$1:$A$10000,0),MATCH("Commerce",Potentials!$A$1:$AC$1,0)),0)</f>
      </c>
      <c r="M321" t="str">
        <f>IFERROR(VLOOKUP(L321,Widgets!$H$5:$I$18,2,FALSE),0)</f>
      </c>
    </row>
    <row r="322" spans="1:13">
      <c r="L322" t="str">
        <f>IFERROR(INDEX(Potentials!$A$1:$AC$10000,MATCH(Estimates!C322,Potentials!$A$1:$A$10000,0),MATCH("Commerce",Potentials!$A$1:$AC$1,0)),0)</f>
      </c>
      <c r="M322" t="str">
        <f>IFERROR(VLOOKUP(L322,Widgets!$H$5:$I$18,2,FALSE),0)</f>
      </c>
    </row>
    <row r="323" spans="1:13">
      <c r="L323" t="str">
        <f>IFERROR(INDEX(Potentials!$A$1:$AC$10000,MATCH(Estimates!C323,Potentials!$A$1:$A$10000,0),MATCH("Commerce",Potentials!$A$1:$AC$1,0)),0)</f>
      </c>
      <c r="M323" t="str">
        <f>IFERROR(VLOOKUP(L323,Widgets!$H$5:$I$18,2,FALSE),0)</f>
      </c>
    </row>
    <row r="324" spans="1:13">
      <c r="L324" t="str">
        <f>IFERROR(INDEX(Potentials!$A$1:$AC$10000,MATCH(Estimates!C324,Potentials!$A$1:$A$10000,0),MATCH("Commerce",Potentials!$A$1:$AC$1,0)),0)</f>
      </c>
      <c r="M324" t="str">
        <f>IFERROR(VLOOKUP(L324,Widgets!$H$5:$I$18,2,FALSE),0)</f>
      </c>
    </row>
    <row r="325" spans="1:13">
      <c r="L325" t="str">
        <f>IFERROR(INDEX(Potentials!$A$1:$AC$10000,MATCH(Estimates!C325,Potentials!$A$1:$A$10000,0),MATCH("Commerce",Potentials!$A$1:$AC$1,0)),0)</f>
      </c>
      <c r="M325" t="str">
        <f>IFERROR(VLOOKUP(L325,Widgets!$H$5:$I$18,2,FALSE),0)</f>
      </c>
    </row>
    <row r="326" spans="1:13">
      <c r="L326" t="str">
        <f>IFERROR(INDEX(Potentials!$A$1:$AC$10000,MATCH(Estimates!C326,Potentials!$A$1:$A$10000,0),MATCH("Commerce",Potentials!$A$1:$AC$1,0)),0)</f>
      </c>
      <c r="M326" t="str">
        <f>IFERROR(VLOOKUP(L326,Widgets!$H$5:$I$18,2,FALSE),0)</f>
      </c>
    </row>
    <row r="327" spans="1:13">
      <c r="L327" t="str">
        <f>IFERROR(INDEX(Potentials!$A$1:$AC$10000,MATCH(Estimates!C327,Potentials!$A$1:$A$10000,0),MATCH("Commerce",Potentials!$A$1:$AC$1,0)),0)</f>
      </c>
      <c r="M327" t="str">
        <f>IFERROR(VLOOKUP(L327,Widgets!$H$5:$I$18,2,FALSE),0)</f>
      </c>
    </row>
    <row r="328" spans="1:13">
      <c r="L328" t="str">
        <f>IFERROR(INDEX(Potentials!$A$1:$AC$10000,MATCH(Estimates!C328,Potentials!$A$1:$A$10000,0),MATCH("Commerce",Potentials!$A$1:$AC$1,0)),0)</f>
      </c>
      <c r="M328" t="str">
        <f>IFERROR(VLOOKUP(L328,Widgets!$H$5:$I$18,2,FALSE),0)</f>
      </c>
    </row>
    <row r="329" spans="1:13">
      <c r="L329" t="str">
        <f>IFERROR(INDEX(Potentials!$A$1:$AC$10000,MATCH(Estimates!C329,Potentials!$A$1:$A$10000,0),MATCH("Commerce",Potentials!$A$1:$AC$1,0)),0)</f>
      </c>
      <c r="M329" t="str">
        <f>IFERROR(VLOOKUP(L329,Widgets!$H$5:$I$18,2,FALSE),0)</f>
      </c>
    </row>
    <row r="330" spans="1:13">
      <c r="L330" t="str">
        <f>IFERROR(INDEX(Potentials!$A$1:$AC$10000,MATCH(Estimates!C330,Potentials!$A$1:$A$10000,0),MATCH("Commerce",Potentials!$A$1:$AC$1,0)),0)</f>
      </c>
      <c r="M330" t="str">
        <f>IFERROR(VLOOKUP(L330,Widgets!$H$5:$I$18,2,FALSE),0)</f>
      </c>
    </row>
    <row r="331" spans="1:13">
      <c r="L331" t="str">
        <f>IFERROR(INDEX(Potentials!$A$1:$AC$10000,MATCH(Estimates!C331,Potentials!$A$1:$A$10000,0),MATCH("Commerce",Potentials!$A$1:$AC$1,0)),0)</f>
      </c>
      <c r="M331" t="str">
        <f>IFERROR(VLOOKUP(L331,Widgets!$H$5:$I$18,2,FALSE),0)</f>
      </c>
    </row>
    <row r="332" spans="1:13">
      <c r="L332" t="str">
        <f>IFERROR(INDEX(Potentials!$A$1:$AC$10000,MATCH(Estimates!C332,Potentials!$A$1:$A$10000,0),MATCH("Commerce",Potentials!$A$1:$AC$1,0)),0)</f>
      </c>
      <c r="M332" t="str">
        <f>IFERROR(VLOOKUP(L332,Widgets!$H$5:$I$18,2,FALSE),0)</f>
      </c>
    </row>
    <row r="333" spans="1:13">
      <c r="L333" t="str">
        <f>IFERROR(INDEX(Potentials!$A$1:$AC$10000,MATCH(Estimates!C333,Potentials!$A$1:$A$10000,0),MATCH("Commerce",Potentials!$A$1:$AC$1,0)),0)</f>
      </c>
      <c r="M333" t="str">
        <f>IFERROR(VLOOKUP(L333,Widgets!$H$5:$I$18,2,FALSE),0)</f>
      </c>
    </row>
    <row r="334" spans="1:13">
      <c r="L334" t="str">
        <f>IFERROR(INDEX(Potentials!$A$1:$AC$10000,MATCH(Estimates!C334,Potentials!$A$1:$A$10000,0),MATCH("Commerce",Potentials!$A$1:$AC$1,0)),0)</f>
      </c>
      <c r="M334" t="str">
        <f>IFERROR(VLOOKUP(L334,Widgets!$H$5:$I$18,2,FALSE),0)</f>
      </c>
    </row>
    <row r="335" spans="1:13">
      <c r="L335" t="str">
        <f>IFERROR(INDEX(Potentials!$A$1:$AC$10000,MATCH(Estimates!C335,Potentials!$A$1:$A$10000,0),MATCH("Commerce",Potentials!$A$1:$AC$1,0)),0)</f>
      </c>
      <c r="M335" t="str">
        <f>IFERROR(VLOOKUP(L335,Widgets!$H$5:$I$18,2,FALSE),0)</f>
      </c>
    </row>
    <row r="336" spans="1:13">
      <c r="L336" t="str">
        <f>IFERROR(INDEX(Potentials!$A$1:$AC$10000,MATCH(Estimates!C336,Potentials!$A$1:$A$10000,0),MATCH("Commerce",Potentials!$A$1:$AC$1,0)),0)</f>
      </c>
      <c r="M336" t="str">
        <f>IFERROR(VLOOKUP(L336,Widgets!$H$5:$I$18,2,FALSE),0)</f>
      </c>
    </row>
    <row r="337" spans="1:13">
      <c r="L337" t="str">
        <f>IFERROR(INDEX(Potentials!$A$1:$AC$10000,MATCH(Estimates!C337,Potentials!$A$1:$A$10000,0),MATCH("Commerce",Potentials!$A$1:$AC$1,0)),0)</f>
      </c>
      <c r="M337" t="str">
        <f>IFERROR(VLOOKUP(L337,Widgets!$H$5:$I$18,2,FALSE),0)</f>
      </c>
    </row>
    <row r="338" spans="1:13">
      <c r="L338" t="str">
        <f>IFERROR(INDEX(Potentials!$A$1:$AC$10000,MATCH(Estimates!C338,Potentials!$A$1:$A$10000,0),MATCH("Commerce",Potentials!$A$1:$AC$1,0)),0)</f>
      </c>
      <c r="M338" t="str">
        <f>IFERROR(VLOOKUP(L338,Widgets!$H$5:$I$18,2,FALSE),0)</f>
      </c>
    </row>
    <row r="339" spans="1:13">
      <c r="L339" t="str">
        <f>IFERROR(INDEX(Potentials!$A$1:$AC$10000,MATCH(Estimates!C339,Potentials!$A$1:$A$10000,0),MATCH("Commerce",Potentials!$A$1:$AC$1,0)),0)</f>
      </c>
      <c r="M339" t="str">
        <f>IFERROR(VLOOKUP(L339,Widgets!$H$5:$I$18,2,FALSE),0)</f>
      </c>
    </row>
    <row r="340" spans="1:13">
      <c r="L340" t="str">
        <f>IFERROR(INDEX(Potentials!$A$1:$AC$10000,MATCH(Estimates!C340,Potentials!$A$1:$A$10000,0),MATCH("Commerce",Potentials!$A$1:$AC$1,0)),0)</f>
      </c>
      <c r="M340" t="str">
        <f>IFERROR(VLOOKUP(L340,Widgets!$H$5:$I$18,2,FALSE),0)</f>
      </c>
    </row>
    <row r="341" spans="1:13">
      <c r="L341" t="str">
        <f>IFERROR(INDEX(Potentials!$A$1:$AC$10000,MATCH(Estimates!C341,Potentials!$A$1:$A$10000,0),MATCH("Commerce",Potentials!$A$1:$AC$1,0)),0)</f>
      </c>
      <c r="M341" t="str">
        <f>IFERROR(VLOOKUP(L341,Widgets!$H$5:$I$18,2,FALSE),0)</f>
      </c>
    </row>
    <row r="342" spans="1:13">
      <c r="L342" t="str">
        <f>IFERROR(INDEX(Potentials!$A$1:$AC$10000,MATCH(Estimates!C342,Potentials!$A$1:$A$10000,0),MATCH("Commerce",Potentials!$A$1:$AC$1,0)),0)</f>
      </c>
      <c r="M342" t="str">
        <f>IFERROR(VLOOKUP(L342,Widgets!$H$5:$I$18,2,FALSE),0)</f>
      </c>
    </row>
    <row r="343" spans="1:13">
      <c r="L343" t="str">
        <f>IFERROR(INDEX(Potentials!$A$1:$AC$10000,MATCH(Estimates!C343,Potentials!$A$1:$A$10000,0),MATCH("Commerce",Potentials!$A$1:$AC$1,0)),0)</f>
      </c>
      <c r="M343" t="str">
        <f>IFERROR(VLOOKUP(L343,Widgets!$H$5:$I$18,2,FALSE),0)</f>
      </c>
    </row>
    <row r="344" spans="1:13">
      <c r="L344" t="str">
        <f>IFERROR(INDEX(Potentials!$A$1:$AC$10000,MATCH(Estimates!C344,Potentials!$A$1:$A$10000,0),MATCH("Commerce",Potentials!$A$1:$AC$1,0)),0)</f>
      </c>
      <c r="M344" t="str">
        <f>IFERROR(VLOOKUP(L344,Widgets!$H$5:$I$18,2,FALSE),0)</f>
      </c>
    </row>
    <row r="345" spans="1:13">
      <c r="L345" t="str">
        <f>IFERROR(INDEX(Potentials!$A$1:$AC$10000,MATCH(Estimates!C345,Potentials!$A$1:$A$10000,0),MATCH("Commerce",Potentials!$A$1:$AC$1,0)),0)</f>
      </c>
      <c r="M345" t="str">
        <f>IFERROR(VLOOKUP(L345,Widgets!$H$5:$I$18,2,FALSE),0)</f>
      </c>
    </row>
    <row r="346" spans="1:13">
      <c r="L346" t="str">
        <f>IFERROR(INDEX(Potentials!$A$1:$AC$10000,MATCH(Estimates!C346,Potentials!$A$1:$A$10000,0),MATCH("Commerce",Potentials!$A$1:$AC$1,0)),0)</f>
      </c>
      <c r="M346" t="str">
        <f>IFERROR(VLOOKUP(L346,Widgets!$H$5:$I$18,2,FALSE),0)</f>
      </c>
    </row>
    <row r="347" spans="1:13">
      <c r="L347" t="str">
        <f>IFERROR(INDEX(Potentials!$A$1:$AC$10000,MATCH(Estimates!C347,Potentials!$A$1:$A$10000,0),MATCH("Commerce",Potentials!$A$1:$AC$1,0)),0)</f>
      </c>
      <c r="M347" t="str">
        <f>IFERROR(VLOOKUP(L347,Widgets!$H$5:$I$18,2,FALSE),0)</f>
      </c>
    </row>
    <row r="348" spans="1:13">
      <c r="L348" t="str">
        <f>IFERROR(INDEX(Potentials!$A$1:$AC$10000,MATCH(Estimates!C348,Potentials!$A$1:$A$10000,0),MATCH("Commerce",Potentials!$A$1:$AC$1,0)),0)</f>
      </c>
      <c r="M348" t="str">
        <f>IFERROR(VLOOKUP(L348,Widgets!$H$5:$I$18,2,FALSE),0)</f>
      </c>
    </row>
    <row r="349" spans="1:13">
      <c r="L349" t="str">
        <f>IFERROR(INDEX(Potentials!$A$1:$AC$10000,MATCH(Estimates!C349,Potentials!$A$1:$A$10000,0),MATCH("Commerce",Potentials!$A$1:$AC$1,0)),0)</f>
      </c>
      <c r="M349" t="str">
        <f>IFERROR(VLOOKUP(L349,Widgets!$H$5:$I$18,2,FALSE),0)</f>
      </c>
    </row>
    <row r="350" spans="1:13">
      <c r="L350" t="str">
        <f>IFERROR(INDEX(Potentials!$A$1:$AC$10000,MATCH(Estimates!C350,Potentials!$A$1:$A$10000,0),MATCH("Commerce",Potentials!$A$1:$AC$1,0)),0)</f>
      </c>
      <c r="M350" t="str">
        <f>IFERROR(VLOOKUP(L350,Widgets!$H$5:$I$18,2,FALSE),0)</f>
      </c>
    </row>
    <row r="351" spans="1:13">
      <c r="L351" t="str">
        <f>IFERROR(INDEX(Potentials!$A$1:$AC$10000,MATCH(Estimates!C351,Potentials!$A$1:$A$10000,0),MATCH("Commerce",Potentials!$A$1:$AC$1,0)),0)</f>
      </c>
      <c r="M351" t="str">
        <f>IFERROR(VLOOKUP(L351,Widgets!$H$5:$I$18,2,FALSE),0)</f>
      </c>
    </row>
    <row r="352" spans="1:13">
      <c r="L352" t="str">
        <f>IFERROR(INDEX(Potentials!$A$1:$AC$10000,MATCH(Estimates!C352,Potentials!$A$1:$A$10000,0),MATCH("Commerce",Potentials!$A$1:$AC$1,0)),0)</f>
      </c>
      <c r="M352" t="str">
        <f>IFERROR(VLOOKUP(L352,Widgets!$H$5:$I$18,2,FALSE),0)</f>
      </c>
    </row>
    <row r="353" spans="1:13">
      <c r="L353" t="str">
        <f>IFERROR(INDEX(Potentials!$A$1:$AC$10000,MATCH(Estimates!C353,Potentials!$A$1:$A$10000,0),MATCH("Commerce",Potentials!$A$1:$AC$1,0)),0)</f>
      </c>
      <c r="M353" t="str">
        <f>IFERROR(VLOOKUP(L353,Widgets!$H$5:$I$18,2,FALSE),0)</f>
      </c>
    </row>
    <row r="354" spans="1:13">
      <c r="L354" t="str">
        <f>IFERROR(INDEX(Potentials!$A$1:$AC$10000,MATCH(Estimates!C354,Potentials!$A$1:$A$10000,0),MATCH("Commerce",Potentials!$A$1:$AC$1,0)),0)</f>
      </c>
      <c r="M354" t="str">
        <f>IFERROR(VLOOKUP(L354,Widgets!$H$5:$I$18,2,FALSE),0)</f>
      </c>
    </row>
    <row r="355" spans="1:13">
      <c r="L355" t="str">
        <f>IFERROR(INDEX(Potentials!$A$1:$AC$10000,MATCH(Estimates!C355,Potentials!$A$1:$A$10000,0),MATCH("Commerce",Potentials!$A$1:$AC$1,0)),0)</f>
      </c>
      <c r="M355" t="str">
        <f>IFERROR(VLOOKUP(L355,Widgets!$H$5:$I$18,2,FALSE),0)</f>
      </c>
    </row>
    <row r="356" spans="1:13">
      <c r="L356" t="str">
        <f>IFERROR(INDEX(Potentials!$A$1:$AC$10000,MATCH(Estimates!C356,Potentials!$A$1:$A$10000,0),MATCH("Commerce",Potentials!$A$1:$AC$1,0)),0)</f>
      </c>
      <c r="M356" t="str">
        <f>IFERROR(VLOOKUP(L356,Widgets!$H$5:$I$18,2,FALSE),0)</f>
      </c>
    </row>
    <row r="357" spans="1:13">
      <c r="L357" t="str">
        <f>IFERROR(INDEX(Potentials!$A$1:$AC$10000,MATCH(Estimates!C357,Potentials!$A$1:$A$10000,0),MATCH("Commerce",Potentials!$A$1:$AC$1,0)),0)</f>
      </c>
      <c r="M357" t="str">
        <f>IFERROR(VLOOKUP(L357,Widgets!$H$5:$I$18,2,FALSE),0)</f>
      </c>
    </row>
    <row r="358" spans="1:13">
      <c r="L358" t="str">
        <f>IFERROR(INDEX(Potentials!$A$1:$AC$10000,MATCH(Estimates!C358,Potentials!$A$1:$A$10000,0),MATCH("Commerce",Potentials!$A$1:$AC$1,0)),0)</f>
      </c>
      <c r="M358" t="str">
        <f>IFERROR(VLOOKUP(L358,Widgets!$H$5:$I$18,2,FALSE),0)</f>
      </c>
    </row>
    <row r="359" spans="1:13">
      <c r="L359" t="str">
        <f>IFERROR(INDEX(Potentials!$A$1:$AC$10000,MATCH(Estimates!C359,Potentials!$A$1:$A$10000,0),MATCH("Commerce",Potentials!$A$1:$AC$1,0)),0)</f>
      </c>
      <c r="M359" t="str">
        <f>IFERROR(VLOOKUP(L359,Widgets!$H$5:$I$18,2,FALSE),0)</f>
      </c>
    </row>
    <row r="360" spans="1:13">
      <c r="L360" t="str">
        <f>IFERROR(INDEX(Potentials!$A$1:$AC$10000,MATCH(Estimates!C360,Potentials!$A$1:$A$10000,0),MATCH("Commerce",Potentials!$A$1:$AC$1,0)),0)</f>
      </c>
      <c r="M360" t="str">
        <f>IFERROR(VLOOKUP(L360,Widgets!$H$5:$I$18,2,FALSE),0)</f>
      </c>
    </row>
    <row r="361" spans="1:13">
      <c r="L361" t="str">
        <f>IFERROR(INDEX(Potentials!$A$1:$AC$10000,MATCH(Estimates!C361,Potentials!$A$1:$A$10000,0),MATCH("Commerce",Potentials!$A$1:$AC$1,0)),0)</f>
      </c>
      <c r="M361" t="str">
        <f>IFERROR(VLOOKUP(L361,Widgets!$H$5:$I$18,2,FALSE),0)</f>
      </c>
    </row>
    <row r="362" spans="1:13">
      <c r="L362" t="str">
        <f>IFERROR(INDEX(Potentials!$A$1:$AC$10000,MATCH(Estimates!C362,Potentials!$A$1:$A$10000,0),MATCH("Commerce",Potentials!$A$1:$AC$1,0)),0)</f>
      </c>
      <c r="M362" t="str">
        <f>IFERROR(VLOOKUP(L362,Widgets!$H$5:$I$18,2,FALSE),0)</f>
      </c>
    </row>
    <row r="363" spans="1:13">
      <c r="L363" t="str">
        <f>IFERROR(INDEX(Potentials!$A$1:$AC$10000,MATCH(Estimates!C363,Potentials!$A$1:$A$10000,0),MATCH("Commerce",Potentials!$A$1:$AC$1,0)),0)</f>
      </c>
      <c r="M363" t="str">
        <f>IFERROR(VLOOKUP(L363,Widgets!$H$5:$I$18,2,FALSE),0)</f>
      </c>
    </row>
    <row r="364" spans="1:13">
      <c r="L364" t="str">
        <f>IFERROR(INDEX(Potentials!$A$1:$AC$10000,MATCH(Estimates!C364,Potentials!$A$1:$A$10000,0),MATCH("Commerce",Potentials!$A$1:$AC$1,0)),0)</f>
      </c>
      <c r="M364" t="str">
        <f>IFERROR(VLOOKUP(L364,Widgets!$H$5:$I$18,2,FALSE),0)</f>
      </c>
    </row>
    <row r="365" spans="1:13">
      <c r="L365" t="str">
        <f>IFERROR(INDEX(Potentials!$A$1:$AC$10000,MATCH(Estimates!C365,Potentials!$A$1:$A$10000,0),MATCH("Commerce",Potentials!$A$1:$AC$1,0)),0)</f>
      </c>
      <c r="M365" t="str">
        <f>IFERROR(VLOOKUP(L365,Widgets!$H$5:$I$18,2,FALSE),0)</f>
      </c>
    </row>
    <row r="366" spans="1:13">
      <c r="L366" t="str">
        <f>IFERROR(INDEX(Potentials!$A$1:$AC$10000,MATCH(Estimates!C366,Potentials!$A$1:$A$10000,0),MATCH("Commerce",Potentials!$A$1:$AC$1,0)),0)</f>
      </c>
      <c r="M366" t="str">
        <f>IFERROR(VLOOKUP(L366,Widgets!$H$5:$I$18,2,FALSE),0)</f>
      </c>
    </row>
    <row r="367" spans="1:13">
      <c r="L367" t="str">
        <f>IFERROR(INDEX(Potentials!$A$1:$AC$10000,MATCH(Estimates!C367,Potentials!$A$1:$A$10000,0),MATCH("Commerce",Potentials!$A$1:$AC$1,0)),0)</f>
      </c>
      <c r="M367" t="str">
        <f>IFERROR(VLOOKUP(L367,Widgets!$H$5:$I$18,2,FALSE),0)</f>
      </c>
    </row>
    <row r="368" spans="1:13">
      <c r="L368" t="str">
        <f>IFERROR(INDEX(Potentials!$A$1:$AC$10000,MATCH(Estimates!C368,Potentials!$A$1:$A$10000,0),MATCH("Commerce",Potentials!$A$1:$AC$1,0)),0)</f>
      </c>
      <c r="M368" t="str">
        <f>IFERROR(VLOOKUP(L368,Widgets!$H$5:$I$18,2,FALSE),0)</f>
      </c>
    </row>
    <row r="369" spans="1:13">
      <c r="L369" t="str">
        <f>IFERROR(INDEX(Potentials!$A$1:$AC$10000,MATCH(Estimates!C369,Potentials!$A$1:$A$10000,0),MATCH("Commerce",Potentials!$A$1:$AC$1,0)),0)</f>
      </c>
      <c r="M369" t="str">
        <f>IFERROR(VLOOKUP(L369,Widgets!$H$5:$I$18,2,FALSE),0)</f>
      </c>
    </row>
    <row r="370" spans="1:13">
      <c r="L370" t="str">
        <f>IFERROR(INDEX(Potentials!$A$1:$AC$10000,MATCH(Estimates!C370,Potentials!$A$1:$A$10000,0),MATCH("Commerce",Potentials!$A$1:$AC$1,0)),0)</f>
      </c>
      <c r="M370" t="str">
        <f>IFERROR(VLOOKUP(L370,Widgets!$H$5:$I$18,2,FALSE),0)</f>
      </c>
    </row>
    <row r="371" spans="1:13">
      <c r="L371" t="str">
        <f>IFERROR(INDEX(Potentials!$A$1:$AC$10000,MATCH(Estimates!C371,Potentials!$A$1:$A$10000,0),MATCH("Commerce",Potentials!$A$1:$AC$1,0)),0)</f>
      </c>
      <c r="M371" t="str">
        <f>IFERROR(VLOOKUP(L371,Widgets!$H$5:$I$18,2,FALSE),0)</f>
      </c>
    </row>
    <row r="372" spans="1:13">
      <c r="L372" t="str">
        <f>IFERROR(INDEX(Potentials!$A$1:$AC$10000,MATCH(Estimates!C372,Potentials!$A$1:$A$10000,0),MATCH("Commerce",Potentials!$A$1:$AC$1,0)),0)</f>
      </c>
      <c r="M372" t="str">
        <f>IFERROR(VLOOKUP(L372,Widgets!$H$5:$I$18,2,FALSE),0)</f>
      </c>
    </row>
    <row r="373" spans="1:13">
      <c r="L373" t="str">
        <f>IFERROR(INDEX(Potentials!$A$1:$AC$10000,MATCH(Estimates!C373,Potentials!$A$1:$A$10000,0),MATCH("Commerce",Potentials!$A$1:$AC$1,0)),0)</f>
      </c>
      <c r="M373" t="str">
        <f>IFERROR(VLOOKUP(L373,Widgets!$H$5:$I$18,2,FALSE),0)</f>
      </c>
    </row>
    <row r="374" spans="1:13">
      <c r="L374" t="str">
        <f>IFERROR(INDEX(Potentials!$A$1:$AC$10000,MATCH(Estimates!C374,Potentials!$A$1:$A$10000,0),MATCH("Commerce",Potentials!$A$1:$AC$1,0)),0)</f>
      </c>
      <c r="M374" t="str">
        <f>IFERROR(VLOOKUP(L374,Widgets!$H$5:$I$18,2,FALSE),0)</f>
      </c>
    </row>
    <row r="375" spans="1:13">
      <c r="L375" t="str">
        <f>IFERROR(INDEX(Potentials!$A$1:$AC$10000,MATCH(Estimates!C375,Potentials!$A$1:$A$10000,0),MATCH("Commerce",Potentials!$A$1:$AC$1,0)),0)</f>
      </c>
      <c r="M375" t="str">
        <f>IFERROR(VLOOKUP(L375,Widgets!$H$5:$I$18,2,FALSE),0)</f>
      </c>
    </row>
    <row r="376" spans="1:13">
      <c r="L376" t="str">
        <f>IFERROR(INDEX(Potentials!$A$1:$AC$10000,MATCH(Estimates!C376,Potentials!$A$1:$A$10000,0),MATCH("Commerce",Potentials!$A$1:$AC$1,0)),0)</f>
      </c>
      <c r="M376" t="str">
        <f>IFERROR(VLOOKUP(L376,Widgets!$H$5:$I$18,2,FALSE),0)</f>
      </c>
    </row>
    <row r="377" spans="1:13">
      <c r="L377" t="str">
        <f>IFERROR(INDEX(Potentials!$A$1:$AC$10000,MATCH(Estimates!C377,Potentials!$A$1:$A$10000,0),MATCH("Commerce",Potentials!$A$1:$AC$1,0)),0)</f>
      </c>
      <c r="M377" t="str">
        <f>IFERROR(VLOOKUP(L377,Widgets!$H$5:$I$18,2,FALSE),0)</f>
      </c>
    </row>
    <row r="378" spans="1:13">
      <c r="L378" t="str">
        <f>IFERROR(INDEX(Potentials!$A$1:$AC$10000,MATCH(Estimates!C378,Potentials!$A$1:$A$10000,0),MATCH("Commerce",Potentials!$A$1:$AC$1,0)),0)</f>
      </c>
      <c r="M378" t="str">
        <f>IFERROR(VLOOKUP(L378,Widgets!$H$5:$I$18,2,FALSE),0)</f>
      </c>
    </row>
    <row r="379" spans="1:13">
      <c r="L379" t="str">
        <f>IFERROR(INDEX(Potentials!$A$1:$AC$10000,MATCH(Estimates!C379,Potentials!$A$1:$A$10000,0),MATCH("Commerce",Potentials!$A$1:$AC$1,0)),0)</f>
      </c>
      <c r="M379" t="str">
        <f>IFERROR(VLOOKUP(L379,Widgets!$H$5:$I$18,2,FALSE),0)</f>
      </c>
    </row>
    <row r="380" spans="1:13">
      <c r="L380" t="str">
        <f>IFERROR(INDEX(Potentials!$A$1:$AC$10000,MATCH(Estimates!C380,Potentials!$A$1:$A$10000,0),MATCH("Commerce",Potentials!$A$1:$AC$1,0)),0)</f>
      </c>
      <c r="M380" t="str">
        <f>IFERROR(VLOOKUP(L380,Widgets!$H$5:$I$18,2,FALSE),0)</f>
      </c>
    </row>
    <row r="381" spans="1:13">
      <c r="L381" t="str">
        <f>IFERROR(INDEX(Potentials!$A$1:$AC$10000,MATCH(Estimates!C381,Potentials!$A$1:$A$10000,0),MATCH("Commerce",Potentials!$A$1:$AC$1,0)),0)</f>
      </c>
      <c r="M381" t="str">
        <f>IFERROR(VLOOKUP(L381,Widgets!$H$5:$I$18,2,FALSE),0)</f>
      </c>
    </row>
    <row r="382" spans="1:13">
      <c r="L382" t="str">
        <f>IFERROR(INDEX(Potentials!$A$1:$AC$10000,MATCH(Estimates!C382,Potentials!$A$1:$A$10000,0),MATCH("Commerce",Potentials!$A$1:$AC$1,0)),0)</f>
      </c>
      <c r="M382" t="str">
        <f>IFERROR(VLOOKUP(L382,Widgets!$H$5:$I$18,2,FALSE),0)</f>
      </c>
    </row>
    <row r="383" spans="1:13">
      <c r="L383" t="str">
        <f>IFERROR(INDEX(Potentials!$A$1:$AC$10000,MATCH(Estimates!C383,Potentials!$A$1:$A$10000,0),MATCH("Commerce",Potentials!$A$1:$AC$1,0)),0)</f>
      </c>
      <c r="M383" t="str">
        <f>IFERROR(VLOOKUP(L383,Widgets!$H$5:$I$18,2,FALSE),0)</f>
      </c>
    </row>
    <row r="384" spans="1:13">
      <c r="L384" t="str">
        <f>IFERROR(INDEX(Potentials!$A$1:$AC$10000,MATCH(Estimates!C384,Potentials!$A$1:$A$10000,0),MATCH("Commerce",Potentials!$A$1:$AC$1,0)),0)</f>
      </c>
      <c r="M384" t="str">
        <f>IFERROR(VLOOKUP(L384,Widgets!$H$5:$I$18,2,FALSE),0)</f>
      </c>
    </row>
    <row r="385" spans="1:13">
      <c r="L385" t="str">
        <f>IFERROR(INDEX(Potentials!$A$1:$AC$10000,MATCH(Estimates!C385,Potentials!$A$1:$A$10000,0),MATCH("Commerce",Potentials!$A$1:$AC$1,0)),0)</f>
      </c>
      <c r="M385" t="str">
        <f>IFERROR(VLOOKUP(L385,Widgets!$H$5:$I$18,2,FALSE),0)</f>
      </c>
    </row>
    <row r="386" spans="1:13">
      <c r="L386" t="str">
        <f>IFERROR(INDEX(Potentials!$A$1:$AC$10000,MATCH(Estimates!C386,Potentials!$A$1:$A$10000,0),MATCH("Commerce",Potentials!$A$1:$AC$1,0)),0)</f>
      </c>
      <c r="M386" t="str">
        <f>IFERROR(VLOOKUP(L386,Widgets!$H$5:$I$18,2,FALSE),0)</f>
      </c>
    </row>
    <row r="387" spans="1:13">
      <c r="L387" t="str">
        <f>IFERROR(INDEX(Potentials!$A$1:$AC$10000,MATCH(Estimates!C387,Potentials!$A$1:$A$10000,0),MATCH("Commerce",Potentials!$A$1:$AC$1,0)),0)</f>
      </c>
      <c r="M387" t="str">
        <f>IFERROR(VLOOKUP(L387,Widgets!$H$5:$I$18,2,FALSE),0)</f>
      </c>
    </row>
    <row r="388" spans="1:13">
      <c r="L388" t="str">
        <f>IFERROR(INDEX(Potentials!$A$1:$AC$10000,MATCH(Estimates!C388,Potentials!$A$1:$A$10000,0),MATCH("Commerce",Potentials!$A$1:$AC$1,0)),0)</f>
      </c>
      <c r="M388" t="str">
        <f>IFERROR(VLOOKUP(L388,Widgets!$H$5:$I$18,2,FALSE),0)</f>
      </c>
    </row>
    <row r="389" spans="1:13">
      <c r="L389" t="str">
        <f>IFERROR(INDEX(Potentials!$A$1:$AC$10000,MATCH(Estimates!C389,Potentials!$A$1:$A$10000,0),MATCH("Commerce",Potentials!$A$1:$AC$1,0)),0)</f>
      </c>
      <c r="M389" t="str">
        <f>IFERROR(VLOOKUP(L389,Widgets!$H$5:$I$18,2,FALSE),0)</f>
      </c>
    </row>
    <row r="390" spans="1:13">
      <c r="L390" t="str">
        <f>IFERROR(INDEX(Potentials!$A$1:$AC$10000,MATCH(Estimates!C390,Potentials!$A$1:$A$10000,0),MATCH("Commerce",Potentials!$A$1:$AC$1,0)),0)</f>
      </c>
      <c r="M390" t="str">
        <f>IFERROR(VLOOKUP(L390,Widgets!$H$5:$I$18,2,FALSE),0)</f>
      </c>
    </row>
    <row r="391" spans="1:13">
      <c r="L391" t="str">
        <f>IFERROR(INDEX(Potentials!$A$1:$AC$10000,MATCH(Estimates!C391,Potentials!$A$1:$A$10000,0),MATCH("Commerce",Potentials!$A$1:$AC$1,0)),0)</f>
      </c>
      <c r="M391" t="str">
        <f>IFERROR(VLOOKUP(L391,Widgets!$H$5:$I$18,2,FALSE),0)</f>
      </c>
    </row>
    <row r="392" spans="1:13">
      <c r="L392" t="str">
        <f>IFERROR(INDEX(Potentials!$A$1:$AC$10000,MATCH(Estimates!C392,Potentials!$A$1:$A$10000,0),MATCH("Commerce",Potentials!$A$1:$AC$1,0)),0)</f>
      </c>
      <c r="M392" t="str">
        <f>IFERROR(VLOOKUP(L392,Widgets!$H$5:$I$18,2,FALSE),0)</f>
      </c>
    </row>
    <row r="393" spans="1:13">
      <c r="L393" t="str">
        <f>IFERROR(INDEX(Potentials!$A$1:$AC$10000,MATCH(Estimates!C393,Potentials!$A$1:$A$10000,0),MATCH("Commerce",Potentials!$A$1:$AC$1,0)),0)</f>
      </c>
      <c r="M393" t="str">
        <f>IFERROR(VLOOKUP(L393,Widgets!$H$5:$I$18,2,FALSE),0)</f>
      </c>
    </row>
    <row r="394" spans="1:13">
      <c r="L394" t="str">
        <f>IFERROR(INDEX(Potentials!$A$1:$AC$10000,MATCH(Estimates!C394,Potentials!$A$1:$A$10000,0),MATCH("Commerce",Potentials!$A$1:$AC$1,0)),0)</f>
      </c>
      <c r="M394" t="str">
        <f>IFERROR(VLOOKUP(L394,Widgets!$H$5:$I$18,2,FALSE),0)</f>
      </c>
    </row>
    <row r="395" spans="1:13">
      <c r="L395" t="str">
        <f>IFERROR(INDEX(Potentials!$A$1:$AC$10000,MATCH(Estimates!C395,Potentials!$A$1:$A$10000,0),MATCH("Commerce",Potentials!$A$1:$AC$1,0)),0)</f>
      </c>
      <c r="M395" t="str">
        <f>IFERROR(VLOOKUP(L395,Widgets!$H$5:$I$18,2,FALSE),0)</f>
      </c>
    </row>
    <row r="396" spans="1:13">
      <c r="L396" t="str">
        <f>IFERROR(INDEX(Potentials!$A$1:$AC$10000,MATCH(Estimates!C396,Potentials!$A$1:$A$10000,0),MATCH("Commerce",Potentials!$A$1:$AC$1,0)),0)</f>
      </c>
      <c r="M396" t="str">
        <f>IFERROR(VLOOKUP(L396,Widgets!$H$5:$I$18,2,FALSE),0)</f>
      </c>
    </row>
    <row r="397" spans="1:13">
      <c r="L397" t="str">
        <f>IFERROR(INDEX(Potentials!$A$1:$AC$10000,MATCH(Estimates!C397,Potentials!$A$1:$A$10000,0),MATCH("Commerce",Potentials!$A$1:$AC$1,0)),0)</f>
      </c>
      <c r="M397" t="str">
        <f>IFERROR(VLOOKUP(L397,Widgets!$H$5:$I$18,2,FALSE),0)</f>
      </c>
    </row>
    <row r="398" spans="1:13">
      <c r="L398" t="str">
        <f>IFERROR(INDEX(Potentials!$A$1:$AC$10000,MATCH(Estimates!C398,Potentials!$A$1:$A$10000,0),MATCH("Commerce",Potentials!$A$1:$AC$1,0)),0)</f>
      </c>
      <c r="M398" t="str">
        <f>IFERROR(VLOOKUP(L398,Widgets!$H$5:$I$18,2,FALSE),0)</f>
      </c>
    </row>
    <row r="399" spans="1:13">
      <c r="L399" t="str">
        <f>IFERROR(INDEX(Potentials!$A$1:$AC$10000,MATCH(Estimates!C399,Potentials!$A$1:$A$10000,0),MATCH("Commerce",Potentials!$A$1:$AC$1,0)),0)</f>
      </c>
      <c r="M399" t="str">
        <f>IFERROR(VLOOKUP(L399,Widgets!$H$5:$I$18,2,FALSE),0)</f>
      </c>
    </row>
    <row r="400" spans="1:13">
      <c r="L400" t="str">
        <f>IFERROR(INDEX(Potentials!$A$1:$AC$10000,MATCH(Estimates!C400,Potentials!$A$1:$A$10000,0),MATCH("Commerce",Potentials!$A$1:$AC$1,0)),0)</f>
      </c>
      <c r="M400" t="str">
        <f>IFERROR(VLOOKUP(L400,Widgets!$H$5:$I$18,2,FALSE),0)</f>
      </c>
    </row>
    <row r="401" spans="1:13">
      <c r="L401" t="str">
        <f>IFERROR(INDEX(Potentials!$A$1:$AC$10000,MATCH(Estimates!C401,Potentials!$A$1:$A$10000,0),MATCH("Commerce",Potentials!$A$1:$AC$1,0)),0)</f>
      </c>
      <c r="M401" t="str">
        <f>IFERROR(VLOOKUP(L401,Widgets!$H$5:$I$18,2,FALSE),0)</f>
      </c>
    </row>
    <row r="402" spans="1:13">
      <c r="L402" t="str">
        <f>IFERROR(INDEX(Potentials!$A$1:$AC$10000,MATCH(Estimates!C402,Potentials!$A$1:$A$10000,0),MATCH("Commerce",Potentials!$A$1:$AC$1,0)),0)</f>
      </c>
      <c r="M402" t="str">
        <f>IFERROR(VLOOKUP(L402,Widgets!$H$5:$I$18,2,FALSE),0)</f>
      </c>
    </row>
    <row r="403" spans="1:13">
      <c r="L403" t="str">
        <f>IFERROR(INDEX(Potentials!$A$1:$AC$10000,MATCH(Estimates!C403,Potentials!$A$1:$A$10000,0),MATCH("Commerce",Potentials!$A$1:$AC$1,0)),0)</f>
      </c>
      <c r="M403" t="str">
        <f>IFERROR(VLOOKUP(L403,Widgets!$H$5:$I$18,2,FALSE),0)</f>
      </c>
    </row>
    <row r="404" spans="1:13">
      <c r="L404" t="str">
        <f>IFERROR(INDEX(Potentials!$A$1:$AC$10000,MATCH(Estimates!C404,Potentials!$A$1:$A$10000,0),MATCH("Commerce",Potentials!$A$1:$AC$1,0)),0)</f>
      </c>
      <c r="M404" t="str">
        <f>IFERROR(VLOOKUP(L404,Widgets!$H$5:$I$18,2,FALSE),0)</f>
      </c>
    </row>
    <row r="405" spans="1:13">
      <c r="L405" t="str">
        <f>IFERROR(INDEX(Potentials!$A$1:$AC$10000,MATCH(Estimates!C405,Potentials!$A$1:$A$10000,0),MATCH("Commerce",Potentials!$A$1:$AC$1,0)),0)</f>
      </c>
      <c r="M405" t="str">
        <f>IFERROR(VLOOKUP(L405,Widgets!$H$5:$I$18,2,FALSE),0)</f>
      </c>
    </row>
    <row r="406" spans="1:13">
      <c r="L406" t="str">
        <f>IFERROR(INDEX(Potentials!$A$1:$AC$10000,MATCH(Estimates!C406,Potentials!$A$1:$A$10000,0),MATCH("Commerce",Potentials!$A$1:$AC$1,0)),0)</f>
      </c>
      <c r="M406" t="str">
        <f>IFERROR(VLOOKUP(L406,Widgets!$H$5:$I$18,2,FALSE),0)</f>
      </c>
    </row>
    <row r="407" spans="1:13">
      <c r="L407" t="str">
        <f>IFERROR(INDEX(Potentials!$A$1:$AC$10000,MATCH(Estimates!C407,Potentials!$A$1:$A$10000,0),MATCH("Commerce",Potentials!$A$1:$AC$1,0)),0)</f>
      </c>
      <c r="M407" t="str">
        <f>IFERROR(VLOOKUP(L407,Widgets!$H$5:$I$18,2,FALSE),0)</f>
      </c>
    </row>
    <row r="408" spans="1:13">
      <c r="L408" t="str">
        <f>IFERROR(INDEX(Potentials!$A$1:$AC$10000,MATCH(Estimates!C408,Potentials!$A$1:$A$10000,0),MATCH("Commerce",Potentials!$A$1:$AC$1,0)),0)</f>
      </c>
      <c r="M408" t="str">
        <f>IFERROR(VLOOKUP(L408,Widgets!$H$5:$I$18,2,FALSE),0)</f>
      </c>
    </row>
    <row r="409" spans="1:13">
      <c r="L409" t="str">
        <f>IFERROR(INDEX(Potentials!$A$1:$AC$10000,MATCH(Estimates!C409,Potentials!$A$1:$A$10000,0),MATCH("Commerce",Potentials!$A$1:$AC$1,0)),0)</f>
      </c>
      <c r="M409" t="str">
        <f>IFERROR(VLOOKUP(L409,Widgets!$H$5:$I$18,2,FALSE),0)</f>
      </c>
    </row>
    <row r="410" spans="1:13">
      <c r="L410" t="str">
        <f>IFERROR(INDEX(Potentials!$A$1:$AC$10000,MATCH(Estimates!C410,Potentials!$A$1:$A$10000,0),MATCH("Commerce",Potentials!$A$1:$AC$1,0)),0)</f>
      </c>
      <c r="M410" t="str">
        <f>IFERROR(VLOOKUP(L410,Widgets!$H$5:$I$18,2,FALSE),0)</f>
      </c>
    </row>
    <row r="411" spans="1:13">
      <c r="L411" t="str">
        <f>IFERROR(INDEX(Potentials!$A$1:$AC$10000,MATCH(Estimates!C411,Potentials!$A$1:$A$10000,0),MATCH("Commerce",Potentials!$A$1:$AC$1,0)),0)</f>
      </c>
      <c r="M411" t="str">
        <f>IFERROR(VLOOKUP(L411,Widgets!$H$5:$I$18,2,FALSE),0)</f>
      </c>
    </row>
    <row r="412" spans="1:13">
      <c r="L412" t="str">
        <f>IFERROR(INDEX(Potentials!$A$1:$AC$10000,MATCH(Estimates!C412,Potentials!$A$1:$A$10000,0),MATCH("Commerce",Potentials!$A$1:$AC$1,0)),0)</f>
      </c>
      <c r="M412" t="str">
        <f>IFERROR(VLOOKUP(L412,Widgets!$H$5:$I$18,2,FALSE),0)</f>
      </c>
    </row>
    <row r="413" spans="1:13">
      <c r="L413" t="str">
        <f>IFERROR(INDEX(Potentials!$A$1:$AC$10000,MATCH(Estimates!C413,Potentials!$A$1:$A$10000,0),MATCH("Commerce",Potentials!$A$1:$AC$1,0)),0)</f>
      </c>
      <c r="M413" t="str">
        <f>IFERROR(VLOOKUP(L413,Widgets!$H$5:$I$18,2,FALSE),0)</f>
      </c>
    </row>
    <row r="414" spans="1:13">
      <c r="L414" t="str">
        <f>IFERROR(INDEX(Potentials!$A$1:$AC$10000,MATCH(Estimates!C414,Potentials!$A$1:$A$10000,0),MATCH("Commerce",Potentials!$A$1:$AC$1,0)),0)</f>
      </c>
      <c r="M414" t="str">
        <f>IFERROR(VLOOKUP(L414,Widgets!$H$5:$I$18,2,FALSE),0)</f>
      </c>
    </row>
    <row r="415" spans="1:13">
      <c r="L415" t="str">
        <f>IFERROR(INDEX(Potentials!$A$1:$AC$10000,MATCH(Estimates!C415,Potentials!$A$1:$A$10000,0),MATCH("Commerce",Potentials!$A$1:$AC$1,0)),0)</f>
      </c>
      <c r="M415" t="str">
        <f>IFERROR(VLOOKUP(L415,Widgets!$H$5:$I$18,2,FALSE),0)</f>
      </c>
    </row>
    <row r="416" spans="1:13">
      <c r="L416" t="str">
        <f>IFERROR(INDEX(Potentials!$A$1:$AC$10000,MATCH(Estimates!C416,Potentials!$A$1:$A$10000,0),MATCH("Commerce",Potentials!$A$1:$AC$1,0)),0)</f>
      </c>
      <c r="M416" t="str">
        <f>IFERROR(VLOOKUP(L416,Widgets!$H$5:$I$18,2,FALSE),0)</f>
      </c>
    </row>
    <row r="417" spans="1:13">
      <c r="L417" t="str">
        <f>IFERROR(INDEX(Potentials!$A$1:$AC$10000,MATCH(Estimates!C417,Potentials!$A$1:$A$10000,0),MATCH("Commerce",Potentials!$A$1:$AC$1,0)),0)</f>
      </c>
      <c r="M417" t="str">
        <f>IFERROR(VLOOKUP(L417,Widgets!$H$5:$I$18,2,FALSE),0)</f>
      </c>
    </row>
    <row r="418" spans="1:13">
      <c r="L418" t="str">
        <f>IFERROR(INDEX(Potentials!$A$1:$AC$10000,MATCH(Estimates!C418,Potentials!$A$1:$A$10000,0),MATCH("Commerce",Potentials!$A$1:$AC$1,0)),0)</f>
      </c>
      <c r="M418" t="str">
        <f>IFERROR(VLOOKUP(L418,Widgets!$H$5:$I$18,2,FALSE),0)</f>
      </c>
    </row>
    <row r="419" spans="1:13">
      <c r="L419" t="str">
        <f>IFERROR(INDEX(Potentials!$A$1:$AC$10000,MATCH(Estimates!C419,Potentials!$A$1:$A$10000,0),MATCH("Commerce",Potentials!$A$1:$AC$1,0)),0)</f>
      </c>
      <c r="M419" t="str">
        <f>IFERROR(VLOOKUP(L419,Widgets!$H$5:$I$18,2,FALSE),0)</f>
      </c>
    </row>
    <row r="420" spans="1:13">
      <c r="L420" t="str">
        <f>IFERROR(INDEX(Potentials!$A$1:$AC$10000,MATCH(Estimates!C420,Potentials!$A$1:$A$10000,0),MATCH("Commerce",Potentials!$A$1:$AC$1,0)),0)</f>
      </c>
      <c r="M420" t="str">
        <f>IFERROR(VLOOKUP(L420,Widgets!$H$5:$I$18,2,FALSE),0)</f>
      </c>
    </row>
    <row r="421" spans="1:13">
      <c r="L421" t="str">
        <f>IFERROR(INDEX(Potentials!$A$1:$AC$10000,MATCH(Estimates!C421,Potentials!$A$1:$A$10000,0),MATCH("Commerce",Potentials!$A$1:$AC$1,0)),0)</f>
      </c>
      <c r="M421" t="str">
        <f>IFERROR(VLOOKUP(L421,Widgets!$H$5:$I$18,2,FALSE),0)</f>
      </c>
    </row>
    <row r="422" spans="1:13">
      <c r="L422" t="str">
        <f>IFERROR(INDEX(Potentials!$A$1:$AC$10000,MATCH(Estimates!C422,Potentials!$A$1:$A$10000,0),MATCH("Commerce",Potentials!$A$1:$AC$1,0)),0)</f>
      </c>
      <c r="M422" t="str">
        <f>IFERROR(VLOOKUP(L422,Widgets!$H$5:$I$18,2,FALSE),0)</f>
      </c>
    </row>
    <row r="423" spans="1:13">
      <c r="L423" t="str">
        <f>IFERROR(INDEX(Potentials!$A$1:$AC$10000,MATCH(Estimates!C423,Potentials!$A$1:$A$10000,0),MATCH("Commerce",Potentials!$A$1:$AC$1,0)),0)</f>
      </c>
      <c r="M423" t="str">
        <f>IFERROR(VLOOKUP(L423,Widgets!$H$5:$I$18,2,FALSE),0)</f>
      </c>
    </row>
    <row r="424" spans="1:13">
      <c r="L424" t="str">
        <f>IFERROR(INDEX(Potentials!$A$1:$AC$10000,MATCH(Estimates!C424,Potentials!$A$1:$A$10000,0),MATCH("Commerce",Potentials!$A$1:$AC$1,0)),0)</f>
      </c>
      <c r="M424" t="str">
        <f>IFERROR(VLOOKUP(L424,Widgets!$H$5:$I$18,2,FALSE),0)</f>
      </c>
    </row>
    <row r="425" spans="1:13">
      <c r="L425" t="str">
        <f>IFERROR(INDEX(Potentials!$A$1:$AC$10000,MATCH(Estimates!C425,Potentials!$A$1:$A$10000,0),MATCH("Commerce",Potentials!$A$1:$AC$1,0)),0)</f>
      </c>
      <c r="M425" t="str">
        <f>IFERROR(VLOOKUP(L425,Widgets!$H$5:$I$18,2,FALSE),0)</f>
      </c>
    </row>
    <row r="426" spans="1:13">
      <c r="L426" t="str">
        <f>IFERROR(INDEX(Potentials!$A$1:$AC$10000,MATCH(Estimates!C426,Potentials!$A$1:$A$10000,0),MATCH("Commerce",Potentials!$A$1:$AC$1,0)),0)</f>
      </c>
      <c r="M426" t="str">
        <f>IFERROR(VLOOKUP(L426,Widgets!$H$5:$I$18,2,FALSE),0)</f>
      </c>
    </row>
    <row r="427" spans="1:13">
      <c r="L427" t="str">
        <f>IFERROR(INDEX(Potentials!$A$1:$AC$10000,MATCH(Estimates!C427,Potentials!$A$1:$A$10000,0),MATCH("Commerce",Potentials!$A$1:$AC$1,0)),0)</f>
      </c>
      <c r="M427" t="str">
        <f>IFERROR(VLOOKUP(L427,Widgets!$H$5:$I$18,2,FALSE),0)</f>
      </c>
    </row>
    <row r="428" spans="1:13">
      <c r="L428" t="str">
        <f>IFERROR(INDEX(Potentials!$A$1:$AC$10000,MATCH(Estimates!C428,Potentials!$A$1:$A$10000,0),MATCH("Commerce",Potentials!$A$1:$AC$1,0)),0)</f>
      </c>
      <c r="M428" t="str">
        <f>IFERROR(VLOOKUP(L428,Widgets!$H$5:$I$18,2,FALSE),0)</f>
      </c>
    </row>
    <row r="429" spans="1:13">
      <c r="L429" t="str">
        <f>IFERROR(INDEX(Potentials!$A$1:$AC$10000,MATCH(Estimates!C429,Potentials!$A$1:$A$10000,0),MATCH("Commerce",Potentials!$A$1:$AC$1,0)),0)</f>
      </c>
      <c r="M429" t="str">
        <f>IFERROR(VLOOKUP(L429,Widgets!$H$5:$I$18,2,FALSE),0)</f>
      </c>
    </row>
    <row r="430" spans="1:13">
      <c r="L430" t="str">
        <f>IFERROR(INDEX(Potentials!$A$1:$AC$10000,MATCH(Estimates!C430,Potentials!$A$1:$A$10000,0),MATCH("Commerce",Potentials!$A$1:$AC$1,0)),0)</f>
      </c>
      <c r="M430" t="str">
        <f>IFERROR(VLOOKUP(L430,Widgets!$H$5:$I$18,2,FALSE),0)</f>
      </c>
    </row>
    <row r="431" spans="1:13">
      <c r="L431" t="str">
        <f>IFERROR(INDEX(Potentials!$A$1:$AC$10000,MATCH(Estimates!C431,Potentials!$A$1:$A$10000,0),MATCH("Commerce",Potentials!$A$1:$AC$1,0)),0)</f>
      </c>
      <c r="M431" t="str">
        <f>IFERROR(VLOOKUP(L431,Widgets!$H$5:$I$18,2,FALSE),0)</f>
      </c>
    </row>
    <row r="432" spans="1:13">
      <c r="L432" t="str">
        <f>IFERROR(INDEX(Potentials!$A$1:$AC$10000,MATCH(Estimates!C432,Potentials!$A$1:$A$10000,0),MATCH("Commerce",Potentials!$A$1:$AC$1,0)),0)</f>
      </c>
      <c r="M432" t="str">
        <f>IFERROR(VLOOKUP(L432,Widgets!$H$5:$I$18,2,FALSE),0)</f>
      </c>
    </row>
    <row r="433" spans="1:13">
      <c r="L433" t="str">
        <f>IFERROR(INDEX(Potentials!$A$1:$AC$10000,MATCH(Estimates!C433,Potentials!$A$1:$A$10000,0),MATCH("Commerce",Potentials!$A$1:$AC$1,0)),0)</f>
      </c>
      <c r="M433" t="str">
        <f>IFERROR(VLOOKUP(L433,Widgets!$H$5:$I$18,2,FALSE),0)</f>
      </c>
    </row>
    <row r="434" spans="1:13">
      <c r="L434" t="str">
        <f>IFERROR(INDEX(Potentials!$A$1:$AC$10000,MATCH(Estimates!C434,Potentials!$A$1:$A$10000,0),MATCH("Commerce",Potentials!$A$1:$AC$1,0)),0)</f>
      </c>
      <c r="M434" t="str">
        <f>IFERROR(VLOOKUP(L434,Widgets!$H$5:$I$18,2,FALSE),0)</f>
      </c>
    </row>
    <row r="435" spans="1:13">
      <c r="L435" t="str">
        <f>IFERROR(INDEX(Potentials!$A$1:$AC$10000,MATCH(Estimates!C435,Potentials!$A$1:$A$10000,0),MATCH("Commerce",Potentials!$A$1:$AC$1,0)),0)</f>
      </c>
      <c r="M435" t="str">
        <f>IFERROR(VLOOKUP(L435,Widgets!$H$5:$I$18,2,FALSE),0)</f>
      </c>
    </row>
    <row r="436" spans="1:13">
      <c r="L436" t="str">
        <f>IFERROR(INDEX(Potentials!$A$1:$AC$10000,MATCH(Estimates!C436,Potentials!$A$1:$A$10000,0),MATCH("Commerce",Potentials!$A$1:$AC$1,0)),0)</f>
      </c>
      <c r="M436" t="str">
        <f>IFERROR(VLOOKUP(L436,Widgets!$H$5:$I$18,2,FALSE),0)</f>
      </c>
    </row>
    <row r="437" spans="1:13">
      <c r="L437" t="str">
        <f>IFERROR(INDEX(Potentials!$A$1:$AC$10000,MATCH(Estimates!C437,Potentials!$A$1:$A$10000,0),MATCH("Commerce",Potentials!$A$1:$AC$1,0)),0)</f>
      </c>
      <c r="M437" t="str">
        <f>IFERROR(VLOOKUP(L437,Widgets!$H$5:$I$18,2,FALSE),0)</f>
      </c>
    </row>
    <row r="438" spans="1:13">
      <c r="L438" t="str">
        <f>IFERROR(INDEX(Potentials!$A$1:$AC$10000,MATCH(Estimates!C438,Potentials!$A$1:$A$10000,0),MATCH("Commerce",Potentials!$A$1:$AC$1,0)),0)</f>
      </c>
      <c r="M438" t="str">
        <f>IFERROR(VLOOKUP(L438,Widgets!$H$5:$I$18,2,FALSE),0)</f>
      </c>
    </row>
    <row r="439" spans="1:13">
      <c r="L439" t="str">
        <f>IFERROR(INDEX(Potentials!$A$1:$AC$10000,MATCH(Estimates!C439,Potentials!$A$1:$A$10000,0),MATCH("Commerce",Potentials!$A$1:$AC$1,0)),0)</f>
      </c>
      <c r="M439" t="str">
        <f>IFERROR(VLOOKUP(L439,Widgets!$H$5:$I$18,2,FALSE),0)</f>
      </c>
    </row>
    <row r="440" spans="1:13">
      <c r="L440" t="str">
        <f>IFERROR(INDEX(Potentials!$A$1:$AC$10000,MATCH(Estimates!C440,Potentials!$A$1:$A$10000,0),MATCH("Commerce",Potentials!$A$1:$AC$1,0)),0)</f>
      </c>
      <c r="M440" t="str">
        <f>IFERROR(VLOOKUP(L440,Widgets!$H$5:$I$18,2,FALSE),0)</f>
      </c>
    </row>
    <row r="441" spans="1:13">
      <c r="L441" t="str">
        <f>IFERROR(INDEX(Potentials!$A$1:$AC$10000,MATCH(Estimates!C441,Potentials!$A$1:$A$10000,0),MATCH("Commerce",Potentials!$A$1:$AC$1,0)),0)</f>
      </c>
      <c r="M441" t="str">
        <f>IFERROR(VLOOKUP(L441,Widgets!$H$5:$I$18,2,FALSE),0)</f>
      </c>
    </row>
    <row r="442" spans="1:13">
      <c r="L442" t="str">
        <f>IFERROR(INDEX(Potentials!$A$1:$AC$10000,MATCH(Estimates!C442,Potentials!$A$1:$A$10000,0),MATCH("Commerce",Potentials!$A$1:$AC$1,0)),0)</f>
      </c>
      <c r="M442" t="str">
        <f>IFERROR(VLOOKUP(L442,Widgets!$H$5:$I$18,2,FALSE),0)</f>
      </c>
    </row>
    <row r="443" spans="1:13">
      <c r="L443" t="str">
        <f>IFERROR(INDEX(Potentials!$A$1:$AC$10000,MATCH(Estimates!C443,Potentials!$A$1:$A$10000,0),MATCH("Commerce",Potentials!$A$1:$AC$1,0)),0)</f>
      </c>
      <c r="M443" t="str">
        <f>IFERROR(VLOOKUP(L443,Widgets!$H$5:$I$18,2,FALSE),0)</f>
      </c>
    </row>
    <row r="444" spans="1:13">
      <c r="L444" t="str">
        <f>IFERROR(INDEX(Potentials!$A$1:$AC$10000,MATCH(Estimates!C444,Potentials!$A$1:$A$10000,0),MATCH("Commerce",Potentials!$A$1:$AC$1,0)),0)</f>
      </c>
      <c r="M444" t="str">
        <f>IFERROR(VLOOKUP(L444,Widgets!$H$5:$I$18,2,FALSE),0)</f>
      </c>
    </row>
    <row r="445" spans="1:13">
      <c r="L445" t="str">
        <f>IFERROR(INDEX(Potentials!$A$1:$AC$10000,MATCH(Estimates!C445,Potentials!$A$1:$A$10000,0),MATCH("Commerce",Potentials!$A$1:$AC$1,0)),0)</f>
      </c>
      <c r="M445" t="str">
        <f>IFERROR(VLOOKUP(L445,Widgets!$H$5:$I$18,2,FALSE),0)</f>
      </c>
    </row>
    <row r="446" spans="1:13">
      <c r="L446" t="str">
        <f>IFERROR(INDEX(Potentials!$A$1:$AC$10000,MATCH(Estimates!C446,Potentials!$A$1:$A$10000,0),MATCH("Commerce",Potentials!$A$1:$AC$1,0)),0)</f>
      </c>
      <c r="M446" t="str">
        <f>IFERROR(VLOOKUP(L446,Widgets!$H$5:$I$18,2,FALSE),0)</f>
      </c>
    </row>
    <row r="447" spans="1:13">
      <c r="L447" t="str">
        <f>IFERROR(INDEX(Potentials!$A$1:$AC$10000,MATCH(Estimates!C447,Potentials!$A$1:$A$10000,0),MATCH("Commerce",Potentials!$A$1:$AC$1,0)),0)</f>
      </c>
      <c r="M447" t="str">
        <f>IFERROR(VLOOKUP(L447,Widgets!$H$5:$I$18,2,FALSE),0)</f>
      </c>
    </row>
    <row r="448" spans="1:13">
      <c r="L448" t="str">
        <f>IFERROR(INDEX(Potentials!$A$1:$AC$10000,MATCH(Estimates!C448,Potentials!$A$1:$A$10000,0),MATCH("Commerce",Potentials!$A$1:$AC$1,0)),0)</f>
      </c>
      <c r="M448" t="str">
        <f>IFERROR(VLOOKUP(L448,Widgets!$H$5:$I$18,2,FALSE),0)</f>
      </c>
    </row>
    <row r="449" spans="1:13">
      <c r="L449" t="str">
        <f>IFERROR(INDEX(Potentials!$A$1:$AC$10000,MATCH(Estimates!C449,Potentials!$A$1:$A$10000,0),MATCH("Commerce",Potentials!$A$1:$AC$1,0)),0)</f>
      </c>
      <c r="M449" t="str">
        <f>IFERROR(VLOOKUP(L449,Widgets!$H$5:$I$18,2,FALSE),0)</f>
      </c>
    </row>
    <row r="450" spans="1:13">
      <c r="L450" t="str">
        <f>IFERROR(INDEX(Potentials!$A$1:$AC$10000,MATCH(Estimates!C450,Potentials!$A$1:$A$10000,0),MATCH("Commerce",Potentials!$A$1:$AC$1,0)),0)</f>
      </c>
      <c r="M450" t="str">
        <f>IFERROR(VLOOKUP(L450,Widgets!$H$5:$I$18,2,FALSE),0)</f>
      </c>
    </row>
    <row r="451" spans="1:13">
      <c r="L451" t="str">
        <f>IFERROR(INDEX(Potentials!$A$1:$AC$10000,MATCH(Estimates!C451,Potentials!$A$1:$A$10000,0),MATCH("Commerce",Potentials!$A$1:$AC$1,0)),0)</f>
      </c>
      <c r="M451" t="str">
        <f>IFERROR(VLOOKUP(L451,Widgets!$H$5:$I$18,2,FALSE),0)</f>
      </c>
    </row>
    <row r="452" spans="1:13">
      <c r="L452" t="str">
        <f>IFERROR(INDEX(Potentials!$A$1:$AC$10000,MATCH(Estimates!C452,Potentials!$A$1:$A$10000,0),MATCH("Commerce",Potentials!$A$1:$AC$1,0)),0)</f>
      </c>
      <c r="M452" t="str">
        <f>IFERROR(VLOOKUP(L452,Widgets!$H$5:$I$18,2,FALSE),0)</f>
      </c>
    </row>
    <row r="453" spans="1:13">
      <c r="L453" t="str">
        <f>IFERROR(INDEX(Potentials!$A$1:$AC$10000,MATCH(Estimates!C453,Potentials!$A$1:$A$10000,0),MATCH("Commerce",Potentials!$A$1:$AC$1,0)),0)</f>
      </c>
      <c r="M453" t="str">
        <f>IFERROR(VLOOKUP(L453,Widgets!$H$5:$I$18,2,FALSE),0)</f>
      </c>
    </row>
    <row r="454" spans="1:13">
      <c r="L454" t="str">
        <f>IFERROR(INDEX(Potentials!$A$1:$AC$10000,MATCH(Estimates!C454,Potentials!$A$1:$A$10000,0),MATCH("Commerce",Potentials!$A$1:$AC$1,0)),0)</f>
      </c>
      <c r="M454" t="str">
        <f>IFERROR(VLOOKUP(L454,Widgets!$H$5:$I$18,2,FALSE),0)</f>
      </c>
    </row>
    <row r="455" spans="1:13">
      <c r="L455" t="str">
        <f>IFERROR(INDEX(Potentials!$A$1:$AC$10000,MATCH(Estimates!C455,Potentials!$A$1:$A$10000,0),MATCH("Commerce",Potentials!$A$1:$AC$1,0)),0)</f>
      </c>
      <c r="M455" t="str">
        <f>IFERROR(VLOOKUP(L455,Widgets!$H$5:$I$18,2,FALSE),0)</f>
      </c>
    </row>
    <row r="456" spans="1:13">
      <c r="L456" t="str">
        <f>IFERROR(INDEX(Potentials!$A$1:$AC$10000,MATCH(Estimates!C456,Potentials!$A$1:$A$10000,0),MATCH("Commerce",Potentials!$A$1:$AC$1,0)),0)</f>
      </c>
      <c r="M456" t="str">
        <f>IFERROR(VLOOKUP(L456,Widgets!$H$5:$I$18,2,FALSE),0)</f>
      </c>
    </row>
    <row r="457" spans="1:13">
      <c r="L457" t="str">
        <f>IFERROR(INDEX(Potentials!$A$1:$AC$10000,MATCH(Estimates!C457,Potentials!$A$1:$A$10000,0),MATCH("Commerce",Potentials!$A$1:$AC$1,0)),0)</f>
      </c>
      <c r="M457" t="str">
        <f>IFERROR(VLOOKUP(L457,Widgets!$H$5:$I$18,2,FALSE),0)</f>
      </c>
    </row>
    <row r="458" spans="1:13">
      <c r="L458" t="str">
        <f>IFERROR(INDEX(Potentials!$A$1:$AC$10000,MATCH(Estimates!C458,Potentials!$A$1:$A$10000,0),MATCH("Commerce",Potentials!$A$1:$AC$1,0)),0)</f>
      </c>
      <c r="M458" t="str">
        <f>IFERROR(VLOOKUP(L458,Widgets!$H$5:$I$18,2,FALSE),0)</f>
      </c>
    </row>
    <row r="459" spans="1:13">
      <c r="L459" t="str">
        <f>IFERROR(INDEX(Potentials!$A$1:$AC$10000,MATCH(Estimates!C459,Potentials!$A$1:$A$10000,0),MATCH("Commerce",Potentials!$A$1:$AC$1,0)),0)</f>
      </c>
      <c r="M459" t="str">
        <f>IFERROR(VLOOKUP(L459,Widgets!$H$5:$I$18,2,FALSE),0)</f>
      </c>
    </row>
    <row r="460" spans="1:13">
      <c r="L460" t="str">
        <f>IFERROR(INDEX(Potentials!$A$1:$AC$10000,MATCH(Estimates!C460,Potentials!$A$1:$A$10000,0),MATCH("Commerce",Potentials!$A$1:$AC$1,0)),0)</f>
      </c>
      <c r="M460" t="str">
        <f>IFERROR(VLOOKUP(L460,Widgets!$H$5:$I$18,2,FALSE),0)</f>
      </c>
    </row>
    <row r="461" spans="1:13">
      <c r="L461" t="str">
        <f>IFERROR(INDEX(Potentials!$A$1:$AC$10000,MATCH(Estimates!C461,Potentials!$A$1:$A$10000,0),MATCH("Commerce",Potentials!$A$1:$AC$1,0)),0)</f>
      </c>
      <c r="M461" t="str">
        <f>IFERROR(VLOOKUP(L461,Widgets!$H$5:$I$18,2,FALSE),0)</f>
      </c>
    </row>
    <row r="462" spans="1:13">
      <c r="L462" t="str">
        <f>IFERROR(INDEX(Potentials!$A$1:$AC$10000,MATCH(Estimates!C462,Potentials!$A$1:$A$10000,0),MATCH("Commerce",Potentials!$A$1:$AC$1,0)),0)</f>
      </c>
      <c r="M462" t="str">
        <f>IFERROR(VLOOKUP(L462,Widgets!$H$5:$I$18,2,FALSE),0)</f>
      </c>
    </row>
    <row r="463" spans="1:13">
      <c r="L463" t="str">
        <f>IFERROR(INDEX(Potentials!$A$1:$AC$10000,MATCH(Estimates!C463,Potentials!$A$1:$A$10000,0),MATCH("Commerce",Potentials!$A$1:$AC$1,0)),0)</f>
      </c>
      <c r="M463" t="str">
        <f>IFERROR(VLOOKUP(L463,Widgets!$H$5:$I$18,2,FALSE),0)</f>
      </c>
    </row>
    <row r="464" spans="1:13">
      <c r="L464" t="str">
        <f>IFERROR(INDEX(Potentials!$A$1:$AC$10000,MATCH(Estimates!C464,Potentials!$A$1:$A$10000,0),MATCH("Commerce",Potentials!$A$1:$AC$1,0)),0)</f>
      </c>
      <c r="M464" t="str">
        <f>IFERROR(VLOOKUP(L464,Widgets!$H$5:$I$18,2,FALSE),0)</f>
      </c>
    </row>
    <row r="465" spans="1:13">
      <c r="L465" t="str">
        <f>IFERROR(INDEX(Potentials!$A$1:$AC$10000,MATCH(Estimates!C465,Potentials!$A$1:$A$10000,0),MATCH("Commerce",Potentials!$A$1:$AC$1,0)),0)</f>
      </c>
      <c r="M465" t="str">
        <f>IFERROR(VLOOKUP(L465,Widgets!$H$5:$I$18,2,FALSE),0)</f>
      </c>
    </row>
    <row r="466" spans="1:13">
      <c r="L466" t="str">
        <f>IFERROR(INDEX(Potentials!$A$1:$AC$10000,MATCH(Estimates!C466,Potentials!$A$1:$A$10000,0),MATCH("Commerce",Potentials!$A$1:$AC$1,0)),0)</f>
      </c>
      <c r="M466" t="str">
        <f>IFERROR(VLOOKUP(L466,Widgets!$H$5:$I$18,2,FALSE),0)</f>
      </c>
    </row>
    <row r="467" spans="1:13">
      <c r="L467" t="str">
        <f>IFERROR(INDEX(Potentials!$A$1:$AC$10000,MATCH(Estimates!C467,Potentials!$A$1:$A$10000,0),MATCH("Commerce",Potentials!$A$1:$AC$1,0)),0)</f>
      </c>
      <c r="M467" t="str">
        <f>IFERROR(VLOOKUP(L467,Widgets!$H$5:$I$18,2,FALSE),0)</f>
      </c>
    </row>
    <row r="468" spans="1:13">
      <c r="L468" t="str">
        <f>IFERROR(INDEX(Potentials!$A$1:$AC$10000,MATCH(Estimates!C468,Potentials!$A$1:$A$10000,0),MATCH("Commerce",Potentials!$A$1:$AC$1,0)),0)</f>
      </c>
      <c r="M468" t="str">
        <f>IFERROR(VLOOKUP(L468,Widgets!$H$5:$I$18,2,FALSE),0)</f>
      </c>
    </row>
    <row r="469" spans="1:13">
      <c r="L469" t="str">
        <f>IFERROR(INDEX(Potentials!$A$1:$AC$10000,MATCH(Estimates!C469,Potentials!$A$1:$A$10000,0),MATCH("Commerce",Potentials!$A$1:$AC$1,0)),0)</f>
      </c>
      <c r="M469" t="str">
        <f>IFERROR(VLOOKUP(L469,Widgets!$H$5:$I$18,2,FALSE),0)</f>
      </c>
    </row>
    <row r="470" spans="1:13">
      <c r="L470" t="str">
        <f>IFERROR(INDEX(Potentials!$A$1:$AC$10000,MATCH(Estimates!C470,Potentials!$A$1:$A$10000,0),MATCH("Commerce",Potentials!$A$1:$AC$1,0)),0)</f>
      </c>
      <c r="M470" t="str">
        <f>IFERROR(VLOOKUP(L470,Widgets!$H$5:$I$18,2,FALSE),0)</f>
      </c>
    </row>
    <row r="471" spans="1:13">
      <c r="L471" t="str">
        <f>IFERROR(INDEX(Potentials!$A$1:$AC$10000,MATCH(Estimates!C471,Potentials!$A$1:$A$10000,0),MATCH("Commerce",Potentials!$A$1:$AC$1,0)),0)</f>
      </c>
      <c r="M471" t="str">
        <f>IFERROR(VLOOKUP(L471,Widgets!$H$5:$I$18,2,FALSE),0)</f>
      </c>
    </row>
    <row r="472" spans="1:13">
      <c r="L472" t="str">
        <f>IFERROR(INDEX(Potentials!$A$1:$AC$10000,MATCH(Estimates!C472,Potentials!$A$1:$A$10000,0),MATCH("Commerce",Potentials!$A$1:$AC$1,0)),0)</f>
      </c>
      <c r="M472" t="str">
        <f>IFERROR(VLOOKUP(L472,Widgets!$H$5:$I$18,2,FALSE),0)</f>
      </c>
    </row>
    <row r="473" spans="1:13">
      <c r="L473" t="str">
        <f>IFERROR(INDEX(Potentials!$A$1:$AC$10000,MATCH(Estimates!C473,Potentials!$A$1:$A$10000,0),MATCH("Commerce",Potentials!$A$1:$AC$1,0)),0)</f>
      </c>
      <c r="M473" t="str">
        <f>IFERROR(VLOOKUP(L473,Widgets!$H$5:$I$18,2,FALSE),0)</f>
      </c>
    </row>
    <row r="474" spans="1:13">
      <c r="L474" t="str">
        <f>IFERROR(INDEX(Potentials!$A$1:$AC$10000,MATCH(Estimates!C474,Potentials!$A$1:$A$10000,0),MATCH("Commerce",Potentials!$A$1:$AC$1,0)),0)</f>
      </c>
      <c r="M474" t="str">
        <f>IFERROR(VLOOKUP(L474,Widgets!$H$5:$I$18,2,FALSE),0)</f>
      </c>
    </row>
    <row r="475" spans="1:13">
      <c r="L475" t="str">
        <f>IFERROR(INDEX(Potentials!$A$1:$AC$10000,MATCH(Estimates!C475,Potentials!$A$1:$A$10000,0),MATCH("Commerce",Potentials!$A$1:$AC$1,0)),0)</f>
      </c>
      <c r="M475" t="str">
        <f>IFERROR(VLOOKUP(L475,Widgets!$H$5:$I$18,2,FALSE),0)</f>
      </c>
    </row>
    <row r="476" spans="1:13">
      <c r="L476" t="str">
        <f>IFERROR(INDEX(Potentials!$A$1:$AC$10000,MATCH(Estimates!C476,Potentials!$A$1:$A$10000,0),MATCH("Commerce",Potentials!$A$1:$AC$1,0)),0)</f>
      </c>
      <c r="M476" t="str">
        <f>IFERROR(VLOOKUP(L476,Widgets!$H$5:$I$18,2,FALSE),0)</f>
      </c>
    </row>
    <row r="477" spans="1:13">
      <c r="L477" t="str">
        <f>IFERROR(INDEX(Potentials!$A$1:$AC$10000,MATCH(Estimates!C477,Potentials!$A$1:$A$10000,0),MATCH("Commerce",Potentials!$A$1:$AC$1,0)),0)</f>
      </c>
      <c r="M477" t="str">
        <f>IFERROR(VLOOKUP(L477,Widgets!$H$5:$I$18,2,FALSE),0)</f>
      </c>
    </row>
    <row r="478" spans="1:13">
      <c r="L478" t="str">
        <f>IFERROR(INDEX(Potentials!$A$1:$AC$10000,MATCH(Estimates!C478,Potentials!$A$1:$A$10000,0),MATCH("Commerce",Potentials!$A$1:$AC$1,0)),0)</f>
      </c>
      <c r="M478" t="str">
        <f>IFERROR(VLOOKUP(L478,Widgets!$H$5:$I$18,2,FALSE),0)</f>
      </c>
    </row>
    <row r="479" spans="1:13">
      <c r="L479" t="str">
        <f>IFERROR(INDEX(Potentials!$A$1:$AC$10000,MATCH(Estimates!C479,Potentials!$A$1:$A$10000,0),MATCH("Commerce",Potentials!$A$1:$AC$1,0)),0)</f>
      </c>
      <c r="M479" t="str">
        <f>IFERROR(VLOOKUP(L479,Widgets!$H$5:$I$18,2,FALSE),0)</f>
      </c>
    </row>
    <row r="480" spans="1:13">
      <c r="L480" t="str">
        <f>IFERROR(INDEX(Potentials!$A$1:$AC$10000,MATCH(Estimates!C480,Potentials!$A$1:$A$10000,0),MATCH("Commerce",Potentials!$A$1:$AC$1,0)),0)</f>
      </c>
      <c r="M480" t="str">
        <f>IFERROR(VLOOKUP(L480,Widgets!$H$5:$I$18,2,FALSE),0)</f>
      </c>
    </row>
    <row r="481" spans="1:13">
      <c r="L481" t="str">
        <f>IFERROR(INDEX(Potentials!$A$1:$AC$10000,MATCH(Estimates!C481,Potentials!$A$1:$A$10000,0),MATCH("Commerce",Potentials!$A$1:$AC$1,0)),0)</f>
      </c>
      <c r="M481" t="str">
        <f>IFERROR(VLOOKUP(L481,Widgets!$H$5:$I$18,2,FALSE),0)</f>
      </c>
    </row>
    <row r="482" spans="1:13">
      <c r="L482" t="str">
        <f>IFERROR(INDEX(Potentials!$A$1:$AC$10000,MATCH(Estimates!C482,Potentials!$A$1:$A$10000,0),MATCH("Commerce",Potentials!$A$1:$AC$1,0)),0)</f>
      </c>
      <c r="M482" t="str">
        <f>IFERROR(VLOOKUP(L482,Widgets!$H$5:$I$18,2,FALSE),0)</f>
      </c>
    </row>
    <row r="483" spans="1:13">
      <c r="L483" t="str">
        <f>IFERROR(INDEX(Potentials!$A$1:$AC$10000,MATCH(Estimates!C483,Potentials!$A$1:$A$10000,0),MATCH("Commerce",Potentials!$A$1:$AC$1,0)),0)</f>
      </c>
      <c r="M483" t="str">
        <f>IFERROR(VLOOKUP(L483,Widgets!$H$5:$I$18,2,FALSE),0)</f>
      </c>
    </row>
    <row r="484" spans="1:13">
      <c r="L484" t="str">
        <f>IFERROR(INDEX(Potentials!$A$1:$AC$10000,MATCH(Estimates!C484,Potentials!$A$1:$A$10000,0),MATCH("Commerce",Potentials!$A$1:$AC$1,0)),0)</f>
      </c>
      <c r="M484" t="str">
        <f>IFERROR(VLOOKUP(L484,Widgets!$H$5:$I$18,2,FALSE),0)</f>
      </c>
    </row>
    <row r="485" spans="1:13">
      <c r="L485" t="str">
        <f>IFERROR(INDEX(Potentials!$A$1:$AC$10000,MATCH(Estimates!C485,Potentials!$A$1:$A$10000,0),MATCH("Commerce",Potentials!$A$1:$AC$1,0)),0)</f>
      </c>
      <c r="M485" t="str">
        <f>IFERROR(VLOOKUP(L485,Widgets!$H$5:$I$18,2,FALSE),0)</f>
      </c>
    </row>
    <row r="486" spans="1:13">
      <c r="L486" t="str">
        <f>IFERROR(INDEX(Potentials!$A$1:$AC$10000,MATCH(Estimates!C486,Potentials!$A$1:$A$10000,0),MATCH("Commerce",Potentials!$A$1:$AC$1,0)),0)</f>
      </c>
      <c r="M486" t="str">
        <f>IFERROR(VLOOKUP(L486,Widgets!$H$5:$I$18,2,FALSE),0)</f>
      </c>
    </row>
    <row r="487" spans="1:13">
      <c r="L487" t="str">
        <f>IFERROR(INDEX(Potentials!$A$1:$AC$10000,MATCH(Estimates!C487,Potentials!$A$1:$A$10000,0),MATCH("Commerce",Potentials!$A$1:$AC$1,0)),0)</f>
      </c>
      <c r="M487" t="str">
        <f>IFERROR(VLOOKUP(L487,Widgets!$H$5:$I$18,2,FALSE),0)</f>
      </c>
    </row>
    <row r="488" spans="1:13">
      <c r="L488" t="str">
        <f>IFERROR(INDEX(Potentials!$A$1:$AC$10000,MATCH(Estimates!C488,Potentials!$A$1:$A$10000,0),MATCH("Commerce",Potentials!$A$1:$AC$1,0)),0)</f>
      </c>
      <c r="M488" t="str">
        <f>IFERROR(VLOOKUP(L488,Widgets!$H$5:$I$18,2,FALSE),0)</f>
      </c>
    </row>
    <row r="489" spans="1:13">
      <c r="L489" t="str">
        <f>IFERROR(INDEX(Potentials!$A$1:$AC$10000,MATCH(Estimates!C489,Potentials!$A$1:$A$10000,0),MATCH("Commerce",Potentials!$A$1:$AC$1,0)),0)</f>
      </c>
      <c r="M489" t="str">
        <f>IFERROR(VLOOKUP(L489,Widgets!$H$5:$I$18,2,FALSE),0)</f>
      </c>
    </row>
    <row r="490" spans="1:13">
      <c r="L490" t="str">
        <f>IFERROR(INDEX(Potentials!$A$1:$AC$10000,MATCH(Estimates!C490,Potentials!$A$1:$A$10000,0),MATCH("Commerce",Potentials!$A$1:$AC$1,0)),0)</f>
      </c>
      <c r="M490" t="str">
        <f>IFERROR(VLOOKUP(L490,Widgets!$H$5:$I$18,2,FALSE),0)</f>
      </c>
    </row>
    <row r="491" spans="1:13">
      <c r="L491" t="str">
        <f>IFERROR(INDEX(Potentials!$A$1:$AC$10000,MATCH(Estimates!C491,Potentials!$A$1:$A$10000,0),MATCH("Commerce",Potentials!$A$1:$AC$1,0)),0)</f>
      </c>
      <c r="M491" t="str">
        <f>IFERROR(VLOOKUP(L491,Widgets!$H$5:$I$18,2,FALSE),0)</f>
      </c>
    </row>
    <row r="492" spans="1:13">
      <c r="L492" t="str">
        <f>IFERROR(INDEX(Potentials!$A$1:$AC$10000,MATCH(Estimates!C492,Potentials!$A$1:$A$10000,0),MATCH("Commerce",Potentials!$A$1:$AC$1,0)),0)</f>
      </c>
      <c r="M492" t="str">
        <f>IFERROR(VLOOKUP(L492,Widgets!$H$5:$I$18,2,FALSE),0)</f>
      </c>
    </row>
    <row r="493" spans="1:13">
      <c r="L493" t="str">
        <f>IFERROR(INDEX(Potentials!$A$1:$AC$10000,MATCH(Estimates!C493,Potentials!$A$1:$A$10000,0),MATCH("Commerce",Potentials!$A$1:$AC$1,0)),0)</f>
      </c>
      <c r="M493" t="str">
        <f>IFERROR(VLOOKUP(L493,Widgets!$H$5:$I$18,2,FALSE),0)</f>
      </c>
    </row>
    <row r="494" spans="1:13">
      <c r="L494" t="str">
        <f>IFERROR(INDEX(Potentials!$A$1:$AC$10000,MATCH(Estimates!C494,Potentials!$A$1:$A$10000,0),MATCH("Commerce",Potentials!$A$1:$AC$1,0)),0)</f>
      </c>
      <c r="M494" t="str">
        <f>IFERROR(VLOOKUP(L494,Widgets!$H$5:$I$18,2,FALSE),0)</f>
      </c>
    </row>
    <row r="495" spans="1:13">
      <c r="L495" t="str">
        <f>IFERROR(INDEX(Potentials!$A$1:$AC$10000,MATCH(Estimates!C495,Potentials!$A$1:$A$10000,0),MATCH("Commerce",Potentials!$A$1:$AC$1,0)),0)</f>
      </c>
      <c r="M495" t="str">
        <f>IFERROR(VLOOKUP(L495,Widgets!$H$5:$I$18,2,FALSE),0)</f>
      </c>
    </row>
    <row r="496" spans="1:13">
      <c r="L496" t="str">
        <f>IFERROR(INDEX(Potentials!$A$1:$AC$10000,MATCH(Estimates!C496,Potentials!$A$1:$A$10000,0),MATCH("Commerce",Potentials!$A$1:$AC$1,0)),0)</f>
      </c>
      <c r="M496" t="str">
        <f>IFERROR(VLOOKUP(L496,Widgets!$H$5:$I$18,2,FALSE),0)</f>
      </c>
    </row>
    <row r="497" spans="1:13">
      <c r="L497" t="str">
        <f>IFERROR(INDEX(Potentials!$A$1:$AC$10000,MATCH(Estimates!C497,Potentials!$A$1:$A$10000,0),MATCH("Commerce",Potentials!$A$1:$AC$1,0)),0)</f>
      </c>
      <c r="M497" t="str">
        <f>IFERROR(VLOOKUP(L497,Widgets!$H$5:$I$18,2,FALSE),0)</f>
      </c>
    </row>
    <row r="498" spans="1:13">
      <c r="L498" t="str">
        <f>IFERROR(INDEX(Potentials!$A$1:$AC$10000,MATCH(Estimates!C498,Potentials!$A$1:$A$10000,0),MATCH("Commerce",Potentials!$A$1:$AC$1,0)),0)</f>
      </c>
      <c r="M498" t="str">
        <f>IFERROR(VLOOKUP(L498,Widgets!$H$5:$I$18,2,FALSE),0)</f>
      </c>
    </row>
    <row r="499" spans="1:13">
      <c r="L499" t="str">
        <f>IFERROR(INDEX(Potentials!$A$1:$AC$10000,MATCH(Estimates!C499,Potentials!$A$1:$A$10000,0),MATCH("Commerce",Potentials!$A$1:$AC$1,0)),0)</f>
      </c>
      <c r="M499" t="str">
        <f>IFERROR(VLOOKUP(L499,Widgets!$H$5:$I$18,2,FALSE),0)</f>
      </c>
    </row>
    <row r="500" spans="1:13">
      <c r="L500" t="str">
        <f>IFERROR(INDEX(Potentials!$A$1:$AC$10000,MATCH(Estimates!C500,Potentials!$A$1:$A$10000,0),MATCH("Commerce",Potentials!$A$1:$AC$1,0)),0)</f>
      </c>
      <c r="M500" t="str">
        <f>IFERROR(VLOOKUP(L500,Widgets!$H$5:$I$18,2,FALSE),0)</f>
      </c>
    </row>
    <row r="501" spans="1:13">
      <c r="L501" t="str">
        <f>IFERROR(INDEX(Potentials!$A$1:$AC$10000,MATCH(Estimates!C501,Potentials!$A$1:$A$10000,0),MATCH("Commerce",Potentials!$A$1:$AC$1,0)),0)</f>
      </c>
      <c r="M501" t="str">
        <f>IFERROR(VLOOKUP(L501,Widgets!$H$5:$I$18,2,FALSE),0)</f>
      </c>
    </row>
    <row r="502" spans="1:13">
      <c r="L502" t="str">
        <f>IFERROR(INDEX(Potentials!$A$1:$AC$10000,MATCH(Estimates!C502,Potentials!$A$1:$A$10000,0),MATCH("Commerce",Potentials!$A$1:$AC$1,0)),0)</f>
      </c>
      <c r="M502" t="str">
        <f>IFERROR(VLOOKUP(L502,Widgets!$H$5:$I$18,2,FALSE),0)</f>
      </c>
    </row>
    <row r="503" spans="1:13">
      <c r="L503" t="str">
        <f>IFERROR(INDEX(Potentials!$A$1:$AC$10000,MATCH(Estimates!C503,Potentials!$A$1:$A$10000,0),MATCH("Commerce",Potentials!$A$1:$AC$1,0)),0)</f>
      </c>
      <c r="M503" t="str">
        <f>IFERROR(VLOOKUP(L503,Widgets!$H$5:$I$18,2,FALSE),0)</f>
      </c>
    </row>
    <row r="504" spans="1:13">
      <c r="L504" t="str">
        <f>IFERROR(INDEX(Potentials!$A$1:$AC$10000,MATCH(Estimates!C504,Potentials!$A$1:$A$10000,0),MATCH("Commerce",Potentials!$A$1:$AC$1,0)),0)</f>
      </c>
      <c r="M504" t="str">
        <f>IFERROR(VLOOKUP(L504,Widgets!$H$5:$I$18,2,FALSE),0)</f>
      </c>
    </row>
    <row r="505" spans="1:13">
      <c r="L505" t="str">
        <f>IFERROR(INDEX(Potentials!$A$1:$AC$10000,MATCH(Estimates!C505,Potentials!$A$1:$A$10000,0),MATCH("Commerce",Potentials!$A$1:$AC$1,0)),0)</f>
      </c>
      <c r="M505" t="str">
        <f>IFERROR(VLOOKUP(L505,Widgets!$H$5:$I$18,2,FALSE),0)</f>
      </c>
    </row>
    <row r="506" spans="1:13">
      <c r="L506" t="str">
        <f>IFERROR(INDEX(Potentials!$A$1:$AC$10000,MATCH(Estimates!C506,Potentials!$A$1:$A$10000,0),MATCH("Commerce",Potentials!$A$1:$AC$1,0)),0)</f>
      </c>
      <c r="M506" t="str">
        <f>IFERROR(VLOOKUP(L506,Widgets!$H$5:$I$18,2,FALSE),0)</f>
      </c>
    </row>
    <row r="507" spans="1:13">
      <c r="L507" t="str">
        <f>IFERROR(INDEX(Potentials!$A$1:$AC$10000,MATCH(Estimates!C507,Potentials!$A$1:$A$10000,0),MATCH("Commerce",Potentials!$A$1:$AC$1,0)),0)</f>
      </c>
      <c r="M507" t="str">
        <f>IFERROR(VLOOKUP(L507,Widgets!$H$5:$I$18,2,FALSE),0)</f>
      </c>
    </row>
    <row r="508" spans="1:13">
      <c r="L508" t="str">
        <f>IFERROR(INDEX(Potentials!$A$1:$AC$10000,MATCH(Estimates!C508,Potentials!$A$1:$A$10000,0),MATCH("Commerce",Potentials!$A$1:$AC$1,0)),0)</f>
      </c>
      <c r="M508" t="str">
        <f>IFERROR(VLOOKUP(L508,Widgets!$H$5:$I$18,2,FALSE),0)</f>
      </c>
    </row>
    <row r="509" spans="1:13">
      <c r="L509" t="str">
        <f>IFERROR(INDEX(Potentials!$A$1:$AC$10000,MATCH(Estimates!C509,Potentials!$A$1:$A$10000,0),MATCH("Commerce",Potentials!$A$1:$AC$1,0)),0)</f>
      </c>
      <c r="M509" t="str">
        <f>IFERROR(VLOOKUP(L509,Widgets!$H$5:$I$18,2,FALSE),0)</f>
      </c>
    </row>
    <row r="510" spans="1:13">
      <c r="L510" t="str">
        <f>IFERROR(INDEX(Potentials!$A$1:$AC$10000,MATCH(Estimates!C510,Potentials!$A$1:$A$10000,0),MATCH("Commerce",Potentials!$A$1:$AC$1,0)),0)</f>
      </c>
      <c r="M510" t="str">
        <f>IFERROR(VLOOKUP(L510,Widgets!$H$5:$I$18,2,FALSE),0)</f>
      </c>
    </row>
    <row r="511" spans="1:13">
      <c r="L511" t="str">
        <f>IFERROR(INDEX(Potentials!$A$1:$AC$10000,MATCH(Estimates!C511,Potentials!$A$1:$A$10000,0),MATCH("Commerce",Potentials!$A$1:$AC$1,0)),0)</f>
      </c>
      <c r="M511" t="str">
        <f>IFERROR(VLOOKUP(L511,Widgets!$H$5:$I$18,2,FALSE),0)</f>
      </c>
    </row>
    <row r="512" spans="1:13">
      <c r="L512" t="str">
        <f>IFERROR(INDEX(Potentials!$A$1:$AC$10000,MATCH(Estimates!C512,Potentials!$A$1:$A$10000,0),MATCH("Commerce",Potentials!$A$1:$AC$1,0)),0)</f>
      </c>
      <c r="M512" t="str">
        <f>IFERROR(VLOOKUP(L512,Widgets!$H$5:$I$18,2,FALSE),0)</f>
      </c>
    </row>
    <row r="513" spans="1:13">
      <c r="L513" t="str">
        <f>IFERROR(INDEX(Potentials!$A$1:$AC$10000,MATCH(Estimates!C513,Potentials!$A$1:$A$10000,0),MATCH("Commerce",Potentials!$A$1:$AC$1,0)),0)</f>
      </c>
      <c r="M513" t="str">
        <f>IFERROR(VLOOKUP(L513,Widgets!$H$5:$I$18,2,FALSE),0)</f>
      </c>
    </row>
    <row r="514" spans="1:13">
      <c r="L514" t="str">
        <f>IFERROR(INDEX(Potentials!$A$1:$AC$10000,MATCH(Estimates!C514,Potentials!$A$1:$A$10000,0),MATCH("Commerce",Potentials!$A$1:$AC$1,0)),0)</f>
      </c>
      <c r="M514" t="str">
        <f>IFERROR(VLOOKUP(L514,Widgets!$H$5:$I$18,2,FALSE),0)</f>
      </c>
    </row>
    <row r="515" spans="1:13">
      <c r="L515" t="str">
        <f>IFERROR(INDEX(Potentials!$A$1:$AC$10000,MATCH(Estimates!C515,Potentials!$A$1:$A$10000,0),MATCH("Commerce",Potentials!$A$1:$AC$1,0)),0)</f>
      </c>
      <c r="M515" t="str">
        <f>IFERROR(VLOOKUP(L515,Widgets!$H$5:$I$18,2,FALSE),0)</f>
      </c>
    </row>
    <row r="516" spans="1:13">
      <c r="L516" t="str">
        <f>IFERROR(INDEX(Potentials!$A$1:$AC$10000,MATCH(Estimates!C516,Potentials!$A$1:$A$10000,0),MATCH("Commerce",Potentials!$A$1:$AC$1,0)),0)</f>
      </c>
      <c r="M516" t="str">
        <f>IFERROR(VLOOKUP(L516,Widgets!$H$5:$I$18,2,FALSE),0)</f>
      </c>
    </row>
    <row r="517" spans="1:13">
      <c r="L517" t="str">
        <f>IFERROR(INDEX(Potentials!$A$1:$AC$10000,MATCH(Estimates!C517,Potentials!$A$1:$A$10000,0),MATCH("Commerce",Potentials!$A$1:$AC$1,0)),0)</f>
      </c>
      <c r="M517" t="str">
        <f>IFERROR(VLOOKUP(L517,Widgets!$H$5:$I$18,2,FALSE),0)</f>
      </c>
    </row>
    <row r="518" spans="1:13">
      <c r="L518" t="str">
        <f>IFERROR(INDEX(Potentials!$A$1:$AC$10000,MATCH(Estimates!C518,Potentials!$A$1:$A$10000,0),MATCH("Commerce",Potentials!$A$1:$AC$1,0)),0)</f>
      </c>
      <c r="M518" t="str">
        <f>IFERROR(VLOOKUP(L518,Widgets!$H$5:$I$18,2,FALSE),0)</f>
      </c>
    </row>
    <row r="519" spans="1:13">
      <c r="L519" t="str">
        <f>IFERROR(INDEX(Potentials!$A$1:$AC$10000,MATCH(Estimates!C519,Potentials!$A$1:$A$10000,0),MATCH("Commerce",Potentials!$A$1:$AC$1,0)),0)</f>
      </c>
      <c r="M519" t="str">
        <f>IFERROR(VLOOKUP(L519,Widgets!$H$5:$I$18,2,FALSE),0)</f>
      </c>
    </row>
    <row r="520" spans="1:13">
      <c r="L520" t="str">
        <f>IFERROR(INDEX(Potentials!$A$1:$AC$10000,MATCH(Estimates!C520,Potentials!$A$1:$A$10000,0),MATCH("Commerce",Potentials!$A$1:$AC$1,0)),0)</f>
      </c>
      <c r="M520" t="str">
        <f>IFERROR(VLOOKUP(L520,Widgets!$H$5:$I$18,2,FALSE),0)</f>
      </c>
    </row>
    <row r="521" spans="1:13">
      <c r="L521" t="str">
        <f>IFERROR(INDEX(Potentials!$A$1:$AC$10000,MATCH(Estimates!C521,Potentials!$A$1:$A$10000,0),MATCH("Commerce",Potentials!$A$1:$AC$1,0)),0)</f>
      </c>
      <c r="M521" t="str">
        <f>IFERROR(VLOOKUP(L521,Widgets!$H$5:$I$18,2,FALSE),0)</f>
      </c>
    </row>
    <row r="522" spans="1:13">
      <c r="L522" t="str">
        <f>IFERROR(INDEX(Potentials!$A$1:$AC$10000,MATCH(Estimates!C522,Potentials!$A$1:$A$10000,0),MATCH("Commerce",Potentials!$A$1:$AC$1,0)),0)</f>
      </c>
      <c r="M522" t="str">
        <f>IFERROR(VLOOKUP(L522,Widgets!$H$5:$I$18,2,FALSE),0)</f>
      </c>
    </row>
    <row r="523" spans="1:13">
      <c r="L523" t="str">
        <f>IFERROR(INDEX(Potentials!$A$1:$AC$10000,MATCH(Estimates!C523,Potentials!$A$1:$A$10000,0),MATCH("Commerce",Potentials!$A$1:$AC$1,0)),0)</f>
      </c>
      <c r="M523" t="str">
        <f>IFERROR(VLOOKUP(L523,Widgets!$H$5:$I$18,2,FALSE),0)</f>
      </c>
    </row>
    <row r="524" spans="1:13">
      <c r="L524" t="str">
        <f>IFERROR(INDEX(Potentials!$A$1:$AC$10000,MATCH(Estimates!C524,Potentials!$A$1:$A$10000,0),MATCH("Commerce",Potentials!$A$1:$AC$1,0)),0)</f>
      </c>
      <c r="M524" t="str">
        <f>IFERROR(VLOOKUP(L524,Widgets!$H$5:$I$18,2,FALSE),0)</f>
      </c>
    </row>
    <row r="525" spans="1:13">
      <c r="L525" t="str">
        <f>IFERROR(INDEX(Potentials!$A$1:$AC$10000,MATCH(Estimates!C525,Potentials!$A$1:$A$10000,0),MATCH("Commerce",Potentials!$A$1:$AC$1,0)),0)</f>
      </c>
      <c r="M525" t="str">
        <f>IFERROR(VLOOKUP(L525,Widgets!$H$5:$I$18,2,FALSE),0)</f>
      </c>
    </row>
    <row r="526" spans="1:13">
      <c r="L526" t="str">
        <f>IFERROR(INDEX(Potentials!$A$1:$AC$10000,MATCH(Estimates!C526,Potentials!$A$1:$A$10000,0),MATCH("Commerce",Potentials!$A$1:$AC$1,0)),0)</f>
      </c>
      <c r="M526" t="str">
        <f>IFERROR(VLOOKUP(L526,Widgets!$H$5:$I$18,2,FALSE),0)</f>
      </c>
    </row>
    <row r="527" spans="1:13">
      <c r="L527" t="str">
        <f>IFERROR(INDEX(Potentials!$A$1:$AC$10000,MATCH(Estimates!C527,Potentials!$A$1:$A$10000,0),MATCH("Commerce",Potentials!$A$1:$AC$1,0)),0)</f>
      </c>
      <c r="M527" t="str">
        <f>IFERROR(VLOOKUP(L527,Widgets!$H$5:$I$18,2,FALSE),0)</f>
      </c>
    </row>
    <row r="528" spans="1:13">
      <c r="L528" t="str">
        <f>IFERROR(INDEX(Potentials!$A$1:$AC$10000,MATCH(Estimates!C528,Potentials!$A$1:$A$10000,0),MATCH("Commerce",Potentials!$A$1:$AC$1,0)),0)</f>
      </c>
      <c r="M528" t="str">
        <f>IFERROR(VLOOKUP(L528,Widgets!$H$5:$I$18,2,FALSE),0)</f>
      </c>
    </row>
    <row r="529" spans="1:13">
      <c r="L529" t="str">
        <f>IFERROR(INDEX(Potentials!$A$1:$AC$10000,MATCH(Estimates!C529,Potentials!$A$1:$A$10000,0),MATCH("Commerce",Potentials!$A$1:$AC$1,0)),0)</f>
      </c>
      <c r="M529" t="str">
        <f>IFERROR(VLOOKUP(L529,Widgets!$H$5:$I$18,2,FALSE),0)</f>
      </c>
    </row>
    <row r="530" spans="1:13">
      <c r="L530" t="str">
        <f>IFERROR(INDEX(Potentials!$A$1:$AC$10000,MATCH(Estimates!C530,Potentials!$A$1:$A$10000,0),MATCH("Commerce",Potentials!$A$1:$AC$1,0)),0)</f>
      </c>
      <c r="M530" t="str">
        <f>IFERROR(VLOOKUP(L530,Widgets!$H$5:$I$18,2,FALSE),0)</f>
      </c>
    </row>
    <row r="531" spans="1:13">
      <c r="L531" t="str">
        <f>IFERROR(INDEX(Potentials!$A$1:$AC$10000,MATCH(Estimates!C531,Potentials!$A$1:$A$10000,0),MATCH("Commerce",Potentials!$A$1:$AC$1,0)),0)</f>
      </c>
      <c r="M531" t="str">
        <f>IFERROR(VLOOKUP(L531,Widgets!$H$5:$I$18,2,FALSE),0)</f>
      </c>
    </row>
    <row r="532" spans="1:13">
      <c r="L532" t="str">
        <f>IFERROR(INDEX(Potentials!$A$1:$AC$10000,MATCH(Estimates!C532,Potentials!$A$1:$A$10000,0),MATCH("Commerce",Potentials!$A$1:$AC$1,0)),0)</f>
      </c>
      <c r="M532" t="str">
        <f>IFERROR(VLOOKUP(L532,Widgets!$H$5:$I$18,2,FALSE),0)</f>
      </c>
    </row>
    <row r="533" spans="1:13">
      <c r="L533" t="str">
        <f>IFERROR(INDEX(Potentials!$A$1:$AC$10000,MATCH(Estimates!C533,Potentials!$A$1:$A$10000,0),MATCH("Commerce",Potentials!$A$1:$AC$1,0)),0)</f>
      </c>
      <c r="M533" t="str">
        <f>IFERROR(VLOOKUP(L533,Widgets!$H$5:$I$18,2,FALSE),0)</f>
      </c>
    </row>
    <row r="534" spans="1:13">
      <c r="L534" t="str">
        <f>IFERROR(INDEX(Potentials!$A$1:$AC$10000,MATCH(Estimates!C534,Potentials!$A$1:$A$10000,0),MATCH("Commerce",Potentials!$A$1:$AC$1,0)),0)</f>
      </c>
      <c r="M534" t="str">
        <f>IFERROR(VLOOKUP(L534,Widgets!$H$5:$I$18,2,FALSE),0)</f>
      </c>
    </row>
    <row r="535" spans="1:13">
      <c r="L535" t="str">
        <f>IFERROR(INDEX(Potentials!$A$1:$AC$10000,MATCH(Estimates!C535,Potentials!$A$1:$A$10000,0),MATCH("Commerce",Potentials!$A$1:$AC$1,0)),0)</f>
      </c>
      <c r="M535" t="str">
        <f>IFERROR(VLOOKUP(L535,Widgets!$H$5:$I$18,2,FALSE),0)</f>
      </c>
    </row>
    <row r="536" spans="1:13">
      <c r="L536" t="str">
        <f>IFERROR(INDEX(Potentials!$A$1:$AC$10000,MATCH(Estimates!C536,Potentials!$A$1:$A$10000,0),MATCH("Commerce",Potentials!$A$1:$AC$1,0)),0)</f>
      </c>
      <c r="M536" t="str">
        <f>IFERROR(VLOOKUP(L536,Widgets!$H$5:$I$18,2,FALSE),0)</f>
      </c>
    </row>
    <row r="537" spans="1:13">
      <c r="L537" t="str">
        <f>IFERROR(INDEX(Potentials!$A$1:$AC$10000,MATCH(Estimates!C537,Potentials!$A$1:$A$10000,0),MATCH("Commerce",Potentials!$A$1:$AC$1,0)),0)</f>
      </c>
      <c r="M537" t="str">
        <f>IFERROR(VLOOKUP(L537,Widgets!$H$5:$I$18,2,FALSE),0)</f>
      </c>
    </row>
    <row r="538" spans="1:13">
      <c r="L538" t="str">
        <f>IFERROR(INDEX(Potentials!$A$1:$AC$10000,MATCH(Estimates!C538,Potentials!$A$1:$A$10000,0),MATCH("Commerce",Potentials!$A$1:$AC$1,0)),0)</f>
      </c>
      <c r="M538" t="str">
        <f>IFERROR(VLOOKUP(L538,Widgets!$H$5:$I$18,2,FALSE),0)</f>
      </c>
    </row>
    <row r="539" spans="1:13">
      <c r="L539" t="str">
        <f>IFERROR(INDEX(Potentials!$A$1:$AC$10000,MATCH(Estimates!C539,Potentials!$A$1:$A$10000,0),MATCH("Commerce",Potentials!$A$1:$AC$1,0)),0)</f>
      </c>
      <c r="M539" t="str">
        <f>IFERROR(VLOOKUP(L539,Widgets!$H$5:$I$18,2,FALSE),0)</f>
      </c>
    </row>
    <row r="540" spans="1:13">
      <c r="L540" t="str">
        <f>IFERROR(INDEX(Potentials!$A$1:$AC$10000,MATCH(Estimates!C540,Potentials!$A$1:$A$10000,0),MATCH("Commerce",Potentials!$A$1:$AC$1,0)),0)</f>
      </c>
      <c r="M540" t="str">
        <f>IFERROR(VLOOKUP(L540,Widgets!$H$5:$I$18,2,FALSE),0)</f>
      </c>
    </row>
    <row r="541" spans="1:13">
      <c r="L541" t="str">
        <f>IFERROR(INDEX(Potentials!$A$1:$AC$10000,MATCH(Estimates!C541,Potentials!$A$1:$A$10000,0),MATCH("Commerce",Potentials!$A$1:$AC$1,0)),0)</f>
      </c>
      <c r="M541" t="str">
        <f>IFERROR(VLOOKUP(L541,Widgets!$H$5:$I$18,2,FALSE),0)</f>
      </c>
    </row>
    <row r="542" spans="1:13">
      <c r="L542" t="str">
        <f>IFERROR(INDEX(Potentials!$A$1:$AC$10000,MATCH(Estimates!C542,Potentials!$A$1:$A$10000,0),MATCH("Commerce",Potentials!$A$1:$AC$1,0)),0)</f>
      </c>
      <c r="M542" t="str">
        <f>IFERROR(VLOOKUP(L542,Widgets!$H$5:$I$18,2,FALSE),0)</f>
      </c>
    </row>
    <row r="543" spans="1:13">
      <c r="L543" t="str">
        <f>IFERROR(INDEX(Potentials!$A$1:$AC$10000,MATCH(Estimates!C543,Potentials!$A$1:$A$10000,0),MATCH("Commerce",Potentials!$A$1:$AC$1,0)),0)</f>
      </c>
      <c r="M543" t="str">
        <f>IFERROR(VLOOKUP(L543,Widgets!$H$5:$I$18,2,FALSE),0)</f>
      </c>
    </row>
    <row r="544" spans="1:13">
      <c r="L544" t="str">
        <f>IFERROR(INDEX(Potentials!$A$1:$AC$10000,MATCH(Estimates!C544,Potentials!$A$1:$A$10000,0),MATCH("Commerce",Potentials!$A$1:$AC$1,0)),0)</f>
      </c>
      <c r="M544" t="str">
        <f>IFERROR(VLOOKUP(L544,Widgets!$H$5:$I$18,2,FALSE),0)</f>
      </c>
    </row>
    <row r="545" spans="1:13">
      <c r="L545" t="str">
        <f>IFERROR(INDEX(Potentials!$A$1:$AC$10000,MATCH(Estimates!C545,Potentials!$A$1:$A$10000,0),MATCH("Commerce",Potentials!$A$1:$AC$1,0)),0)</f>
      </c>
      <c r="M545" t="str">
        <f>IFERROR(VLOOKUP(L545,Widgets!$H$5:$I$18,2,FALSE),0)</f>
      </c>
    </row>
    <row r="546" spans="1:13">
      <c r="L546" t="str">
        <f>IFERROR(INDEX(Potentials!$A$1:$AC$10000,MATCH(Estimates!C546,Potentials!$A$1:$A$10000,0),MATCH("Commerce",Potentials!$A$1:$AC$1,0)),0)</f>
      </c>
      <c r="M546" t="str">
        <f>IFERROR(VLOOKUP(L546,Widgets!$H$5:$I$18,2,FALSE),0)</f>
      </c>
    </row>
    <row r="547" spans="1:13">
      <c r="L547" t="str">
        <f>IFERROR(INDEX(Potentials!$A$1:$AC$10000,MATCH(Estimates!C547,Potentials!$A$1:$A$10000,0),MATCH("Commerce",Potentials!$A$1:$AC$1,0)),0)</f>
      </c>
      <c r="M547" t="str">
        <f>IFERROR(VLOOKUP(L547,Widgets!$H$5:$I$18,2,FALSE),0)</f>
      </c>
    </row>
    <row r="548" spans="1:13">
      <c r="L548" t="str">
        <f>IFERROR(INDEX(Potentials!$A$1:$AC$10000,MATCH(Estimates!C548,Potentials!$A$1:$A$10000,0),MATCH("Commerce",Potentials!$A$1:$AC$1,0)),0)</f>
      </c>
      <c r="M548" t="str">
        <f>IFERROR(VLOOKUP(L548,Widgets!$H$5:$I$18,2,FALSE),0)</f>
      </c>
    </row>
    <row r="549" spans="1:13">
      <c r="L549" t="str">
        <f>IFERROR(INDEX(Potentials!$A$1:$AC$10000,MATCH(Estimates!C549,Potentials!$A$1:$A$10000,0),MATCH("Commerce",Potentials!$A$1:$AC$1,0)),0)</f>
      </c>
      <c r="M549" t="str">
        <f>IFERROR(VLOOKUP(L549,Widgets!$H$5:$I$18,2,FALSE),0)</f>
      </c>
    </row>
    <row r="550" spans="1:13">
      <c r="L550" t="str">
        <f>IFERROR(INDEX(Potentials!$A$1:$AC$10000,MATCH(Estimates!C550,Potentials!$A$1:$A$10000,0),MATCH("Commerce",Potentials!$A$1:$AC$1,0)),0)</f>
      </c>
      <c r="M550" t="str">
        <f>IFERROR(VLOOKUP(L550,Widgets!$H$5:$I$18,2,FALSE),0)</f>
      </c>
    </row>
    <row r="551" spans="1:13">
      <c r="L551" t="str">
        <f>IFERROR(INDEX(Potentials!$A$1:$AC$10000,MATCH(Estimates!C551,Potentials!$A$1:$A$10000,0),MATCH("Commerce",Potentials!$A$1:$AC$1,0)),0)</f>
      </c>
      <c r="M551" t="str">
        <f>IFERROR(VLOOKUP(L551,Widgets!$H$5:$I$18,2,FALSE),0)</f>
      </c>
    </row>
    <row r="552" spans="1:13">
      <c r="L552" t="str">
        <f>IFERROR(INDEX(Potentials!$A$1:$AC$10000,MATCH(Estimates!C552,Potentials!$A$1:$A$10000,0),MATCH("Commerce",Potentials!$A$1:$AC$1,0)),0)</f>
      </c>
      <c r="M552" t="str">
        <f>IFERROR(VLOOKUP(L552,Widgets!$H$5:$I$18,2,FALSE),0)</f>
      </c>
    </row>
    <row r="553" spans="1:13">
      <c r="L553" t="str">
        <f>IFERROR(INDEX(Potentials!$A$1:$AC$10000,MATCH(Estimates!C553,Potentials!$A$1:$A$10000,0),MATCH("Commerce",Potentials!$A$1:$AC$1,0)),0)</f>
      </c>
      <c r="M553" t="str">
        <f>IFERROR(VLOOKUP(L553,Widgets!$H$5:$I$18,2,FALSE),0)</f>
      </c>
    </row>
    <row r="554" spans="1:13">
      <c r="L554" t="str">
        <f>IFERROR(INDEX(Potentials!$A$1:$AC$10000,MATCH(Estimates!C554,Potentials!$A$1:$A$10000,0),MATCH("Commerce",Potentials!$A$1:$AC$1,0)),0)</f>
      </c>
      <c r="M554" t="str">
        <f>IFERROR(VLOOKUP(L554,Widgets!$H$5:$I$18,2,FALSE),0)</f>
      </c>
    </row>
    <row r="555" spans="1:13">
      <c r="L555" t="str">
        <f>IFERROR(INDEX(Potentials!$A$1:$AC$10000,MATCH(Estimates!C555,Potentials!$A$1:$A$10000,0),MATCH("Commerce",Potentials!$A$1:$AC$1,0)),0)</f>
      </c>
      <c r="M555" t="str">
        <f>IFERROR(VLOOKUP(L555,Widgets!$H$5:$I$18,2,FALSE),0)</f>
      </c>
    </row>
    <row r="556" spans="1:13">
      <c r="L556" t="str">
        <f>IFERROR(INDEX(Potentials!$A$1:$AC$10000,MATCH(Estimates!C556,Potentials!$A$1:$A$10000,0),MATCH("Commerce",Potentials!$A$1:$AC$1,0)),0)</f>
      </c>
      <c r="M556" t="str">
        <f>IFERROR(VLOOKUP(L556,Widgets!$H$5:$I$18,2,FALSE),0)</f>
      </c>
    </row>
    <row r="557" spans="1:13">
      <c r="L557" t="str">
        <f>IFERROR(INDEX(Potentials!$A$1:$AC$10000,MATCH(Estimates!C557,Potentials!$A$1:$A$10000,0),MATCH("Commerce",Potentials!$A$1:$AC$1,0)),0)</f>
      </c>
      <c r="M557" t="str">
        <f>IFERROR(VLOOKUP(L557,Widgets!$H$5:$I$18,2,FALSE),0)</f>
      </c>
    </row>
    <row r="558" spans="1:13">
      <c r="L558" t="str">
        <f>IFERROR(INDEX(Potentials!$A$1:$AC$10000,MATCH(Estimates!C558,Potentials!$A$1:$A$10000,0),MATCH("Commerce",Potentials!$A$1:$AC$1,0)),0)</f>
      </c>
      <c r="M558" t="str">
        <f>IFERROR(VLOOKUP(L558,Widgets!$H$5:$I$18,2,FALSE),0)</f>
      </c>
    </row>
    <row r="559" spans="1:13">
      <c r="L559" t="str">
        <f>IFERROR(INDEX(Potentials!$A$1:$AC$10000,MATCH(Estimates!C559,Potentials!$A$1:$A$10000,0),MATCH("Commerce",Potentials!$A$1:$AC$1,0)),0)</f>
      </c>
      <c r="M559" t="str">
        <f>IFERROR(VLOOKUP(L559,Widgets!$H$5:$I$18,2,FALSE),0)</f>
      </c>
    </row>
    <row r="560" spans="1:13">
      <c r="L560" t="str">
        <f>IFERROR(INDEX(Potentials!$A$1:$AC$10000,MATCH(Estimates!C560,Potentials!$A$1:$A$10000,0),MATCH("Commerce",Potentials!$A$1:$AC$1,0)),0)</f>
      </c>
      <c r="M560" t="str">
        <f>IFERROR(VLOOKUP(L560,Widgets!$H$5:$I$18,2,FALSE),0)</f>
      </c>
    </row>
    <row r="561" spans="1:13">
      <c r="L561" t="str">
        <f>IFERROR(INDEX(Potentials!$A$1:$AC$10000,MATCH(Estimates!C561,Potentials!$A$1:$A$10000,0),MATCH("Commerce",Potentials!$A$1:$AC$1,0)),0)</f>
      </c>
      <c r="M561" t="str">
        <f>IFERROR(VLOOKUP(L561,Widgets!$H$5:$I$18,2,FALSE),0)</f>
      </c>
    </row>
    <row r="562" spans="1:13">
      <c r="L562" t="str">
        <f>IFERROR(INDEX(Potentials!$A$1:$AC$10000,MATCH(Estimates!C562,Potentials!$A$1:$A$10000,0),MATCH("Commerce",Potentials!$A$1:$AC$1,0)),0)</f>
      </c>
      <c r="M562" t="str">
        <f>IFERROR(VLOOKUP(L562,Widgets!$H$5:$I$18,2,FALSE),0)</f>
      </c>
    </row>
    <row r="563" spans="1:13">
      <c r="L563" t="str">
        <f>IFERROR(INDEX(Potentials!$A$1:$AC$10000,MATCH(Estimates!C563,Potentials!$A$1:$A$10000,0),MATCH("Commerce",Potentials!$A$1:$AC$1,0)),0)</f>
      </c>
      <c r="M563" t="str">
        <f>IFERROR(VLOOKUP(L563,Widgets!$H$5:$I$18,2,FALSE),0)</f>
      </c>
    </row>
    <row r="564" spans="1:13">
      <c r="L564" t="str">
        <f>IFERROR(INDEX(Potentials!$A$1:$AC$10000,MATCH(Estimates!C564,Potentials!$A$1:$A$10000,0),MATCH("Commerce",Potentials!$A$1:$AC$1,0)),0)</f>
      </c>
      <c r="M564" t="str">
        <f>IFERROR(VLOOKUP(L564,Widgets!$H$5:$I$18,2,FALSE),0)</f>
      </c>
    </row>
    <row r="565" spans="1:13">
      <c r="L565" t="str">
        <f>IFERROR(INDEX(Potentials!$A$1:$AC$10000,MATCH(Estimates!C565,Potentials!$A$1:$A$10000,0),MATCH("Commerce",Potentials!$A$1:$AC$1,0)),0)</f>
      </c>
      <c r="M565" t="str">
        <f>IFERROR(VLOOKUP(L565,Widgets!$H$5:$I$18,2,FALSE),0)</f>
      </c>
    </row>
    <row r="566" spans="1:13">
      <c r="L566" t="str">
        <f>IFERROR(INDEX(Potentials!$A$1:$AC$10000,MATCH(Estimates!C566,Potentials!$A$1:$A$10000,0),MATCH("Commerce",Potentials!$A$1:$AC$1,0)),0)</f>
      </c>
      <c r="M566" t="str">
        <f>IFERROR(VLOOKUP(L566,Widgets!$H$5:$I$18,2,FALSE),0)</f>
      </c>
    </row>
    <row r="567" spans="1:13">
      <c r="L567" t="str">
        <f>IFERROR(INDEX(Potentials!$A$1:$AC$10000,MATCH(Estimates!C567,Potentials!$A$1:$A$10000,0),MATCH("Commerce",Potentials!$A$1:$AC$1,0)),0)</f>
      </c>
      <c r="M567" t="str">
        <f>IFERROR(VLOOKUP(L567,Widgets!$H$5:$I$18,2,FALSE),0)</f>
      </c>
    </row>
    <row r="568" spans="1:13">
      <c r="L568" t="str">
        <f>IFERROR(INDEX(Potentials!$A$1:$AC$10000,MATCH(Estimates!C568,Potentials!$A$1:$A$10000,0),MATCH("Commerce",Potentials!$A$1:$AC$1,0)),0)</f>
      </c>
      <c r="M568" t="str">
        <f>IFERROR(VLOOKUP(L568,Widgets!$H$5:$I$18,2,FALSE),0)</f>
      </c>
    </row>
    <row r="569" spans="1:13">
      <c r="L569" t="str">
        <f>IFERROR(INDEX(Potentials!$A$1:$AC$10000,MATCH(Estimates!C569,Potentials!$A$1:$A$10000,0),MATCH("Commerce",Potentials!$A$1:$AC$1,0)),0)</f>
      </c>
      <c r="M569" t="str">
        <f>IFERROR(VLOOKUP(L569,Widgets!$H$5:$I$18,2,FALSE),0)</f>
      </c>
    </row>
    <row r="570" spans="1:13">
      <c r="L570" t="str">
        <f>IFERROR(INDEX(Potentials!$A$1:$AC$10000,MATCH(Estimates!C570,Potentials!$A$1:$A$10000,0),MATCH("Commerce",Potentials!$A$1:$AC$1,0)),0)</f>
      </c>
      <c r="M570" t="str">
        <f>IFERROR(VLOOKUP(L570,Widgets!$H$5:$I$18,2,FALSE),0)</f>
      </c>
    </row>
    <row r="571" spans="1:13">
      <c r="L571" t="str">
        <f>IFERROR(INDEX(Potentials!$A$1:$AC$10000,MATCH(Estimates!C571,Potentials!$A$1:$A$10000,0),MATCH("Commerce",Potentials!$A$1:$AC$1,0)),0)</f>
      </c>
      <c r="M571" t="str">
        <f>IFERROR(VLOOKUP(L571,Widgets!$H$5:$I$18,2,FALSE),0)</f>
      </c>
    </row>
    <row r="572" spans="1:13">
      <c r="L572" t="str">
        <f>IFERROR(INDEX(Potentials!$A$1:$AC$10000,MATCH(Estimates!C572,Potentials!$A$1:$A$10000,0),MATCH("Commerce",Potentials!$A$1:$AC$1,0)),0)</f>
      </c>
      <c r="M572" t="str">
        <f>IFERROR(VLOOKUP(L572,Widgets!$H$5:$I$18,2,FALSE),0)</f>
      </c>
    </row>
    <row r="573" spans="1:13">
      <c r="L573" t="str">
        <f>IFERROR(INDEX(Potentials!$A$1:$AC$10000,MATCH(Estimates!C573,Potentials!$A$1:$A$10000,0),MATCH("Commerce",Potentials!$A$1:$AC$1,0)),0)</f>
      </c>
      <c r="M573" t="str">
        <f>IFERROR(VLOOKUP(L573,Widgets!$H$5:$I$18,2,FALSE),0)</f>
      </c>
    </row>
    <row r="574" spans="1:13">
      <c r="L574" t="str">
        <f>IFERROR(INDEX(Potentials!$A$1:$AC$10000,MATCH(Estimates!C574,Potentials!$A$1:$A$10000,0),MATCH("Commerce",Potentials!$A$1:$AC$1,0)),0)</f>
      </c>
      <c r="M574" t="str">
        <f>IFERROR(VLOOKUP(L574,Widgets!$H$5:$I$18,2,FALSE),0)</f>
      </c>
    </row>
    <row r="575" spans="1:13">
      <c r="L575" t="str">
        <f>IFERROR(INDEX(Potentials!$A$1:$AC$10000,MATCH(Estimates!C575,Potentials!$A$1:$A$10000,0),MATCH("Commerce",Potentials!$A$1:$AC$1,0)),0)</f>
      </c>
      <c r="M575" t="str">
        <f>IFERROR(VLOOKUP(L575,Widgets!$H$5:$I$18,2,FALSE),0)</f>
      </c>
    </row>
    <row r="576" spans="1:13">
      <c r="L576" t="str">
        <f>IFERROR(INDEX(Potentials!$A$1:$AC$10000,MATCH(Estimates!C576,Potentials!$A$1:$A$10000,0),MATCH("Commerce",Potentials!$A$1:$AC$1,0)),0)</f>
      </c>
      <c r="M576" t="str">
        <f>IFERROR(VLOOKUP(L576,Widgets!$H$5:$I$18,2,FALSE),0)</f>
      </c>
    </row>
    <row r="577" spans="1:13">
      <c r="L577" t="str">
        <f>IFERROR(INDEX(Potentials!$A$1:$AC$10000,MATCH(Estimates!C577,Potentials!$A$1:$A$10000,0),MATCH("Commerce",Potentials!$A$1:$AC$1,0)),0)</f>
      </c>
      <c r="M577" t="str">
        <f>IFERROR(VLOOKUP(L577,Widgets!$H$5:$I$18,2,FALSE),0)</f>
      </c>
    </row>
    <row r="578" spans="1:13">
      <c r="L578" t="str">
        <f>IFERROR(INDEX(Potentials!$A$1:$AC$10000,MATCH(Estimates!C578,Potentials!$A$1:$A$10000,0),MATCH("Commerce",Potentials!$A$1:$AC$1,0)),0)</f>
      </c>
      <c r="M578" t="str">
        <f>IFERROR(VLOOKUP(L578,Widgets!$H$5:$I$18,2,FALSE),0)</f>
      </c>
    </row>
    <row r="579" spans="1:13">
      <c r="L579" t="str">
        <f>IFERROR(INDEX(Potentials!$A$1:$AC$10000,MATCH(Estimates!C579,Potentials!$A$1:$A$10000,0),MATCH("Commerce",Potentials!$A$1:$AC$1,0)),0)</f>
      </c>
      <c r="M579" t="str">
        <f>IFERROR(VLOOKUP(L579,Widgets!$H$5:$I$18,2,FALSE),0)</f>
      </c>
    </row>
    <row r="580" spans="1:13">
      <c r="L580" t="str">
        <f>IFERROR(INDEX(Potentials!$A$1:$AC$10000,MATCH(Estimates!C580,Potentials!$A$1:$A$10000,0),MATCH("Commerce",Potentials!$A$1:$AC$1,0)),0)</f>
      </c>
      <c r="M580" t="str">
        <f>IFERROR(VLOOKUP(L580,Widgets!$H$5:$I$18,2,FALSE),0)</f>
      </c>
    </row>
    <row r="581" spans="1:13">
      <c r="L581" t="str">
        <f>IFERROR(INDEX(Potentials!$A$1:$AC$10000,MATCH(Estimates!C581,Potentials!$A$1:$A$10000,0),MATCH("Commerce",Potentials!$A$1:$AC$1,0)),0)</f>
      </c>
      <c r="M581" t="str">
        <f>IFERROR(VLOOKUP(L581,Widgets!$H$5:$I$18,2,FALSE),0)</f>
      </c>
    </row>
    <row r="582" spans="1:13">
      <c r="L582" t="str">
        <f>IFERROR(INDEX(Potentials!$A$1:$AC$10000,MATCH(Estimates!C582,Potentials!$A$1:$A$10000,0),MATCH("Commerce",Potentials!$A$1:$AC$1,0)),0)</f>
      </c>
      <c r="M582" t="str">
        <f>IFERROR(VLOOKUP(L582,Widgets!$H$5:$I$18,2,FALSE),0)</f>
      </c>
    </row>
    <row r="583" spans="1:13">
      <c r="L583" t="str">
        <f>IFERROR(INDEX(Potentials!$A$1:$AC$10000,MATCH(Estimates!C583,Potentials!$A$1:$A$10000,0),MATCH("Commerce",Potentials!$A$1:$AC$1,0)),0)</f>
      </c>
      <c r="M583" t="str">
        <f>IFERROR(VLOOKUP(L583,Widgets!$H$5:$I$18,2,FALSE),0)</f>
      </c>
    </row>
    <row r="584" spans="1:13">
      <c r="L584" t="str">
        <f>IFERROR(INDEX(Potentials!$A$1:$AC$10000,MATCH(Estimates!C584,Potentials!$A$1:$A$10000,0),MATCH("Commerce",Potentials!$A$1:$AC$1,0)),0)</f>
      </c>
      <c r="M584" t="str">
        <f>IFERROR(VLOOKUP(L584,Widgets!$H$5:$I$18,2,FALSE),0)</f>
      </c>
    </row>
    <row r="585" spans="1:13">
      <c r="L585" t="str">
        <f>IFERROR(INDEX(Potentials!$A$1:$AC$10000,MATCH(Estimates!C585,Potentials!$A$1:$A$10000,0),MATCH("Commerce",Potentials!$A$1:$AC$1,0)),0)</f>
      </c>
      <c r="M585" t="str">
        <f>IFERROR(VLOOKUP(L585,Widgets!$H$5:$I$18,2,FALSE),0)</f>
      </c>
    </row>
    <row r="586" spans="1:13">
      <c r="L586" t="str">
        <f>IFERROR(INDEX(Potentials!$A$1:$AC$10000,MATCH(Estimates!C586,Potentials!$A$1:$A$10000,0),MATCH("Commerce",Potentials!$A$1:$AC$1,0)),0)</f>
      </c>
      <c r="M586" t="str">
        <f>IFERROR(VLOOKUP(L586,Widgets!$H$5:$I$18,2,FALSE),0)</f>
      </c>
    </row>
    <row r="587" spans="1:13">
      <c r="L587" t="str">
        <f>IFERROR(INDEX(Potentials!$A$1:$AC$10000,MATCH(Estimates!C587,Potentials!$A$1:$A$10000,0),MATCH("Commerce",Potentials!$A$1:$AC$1,0)),0)</f>
      </c>
      <c r="M587" t="str">
        <f>IFERROR(VLOOKUP(L587,Widgets!$H$5:$I$18,2,FALSE),0)</f>
      </c>
    </row>
    <row r="588" spans="1:13">
      <c r="L588" t="str">
        <f>IFERROR(INDEX(Potentials!$A$1:$AC$10000,MATCH(Estimates!C588,Potentials!$A$1:$A$10000,0),MATCH("Commerce",Potentials!$A$1:$AC$1,0)),0)</f>
      </c>
      <c r="M588" t="str">
        <f>IFERROR(VLOOKUP(L588,Widgets!$H$5:$I$18,2,FALSE),0)</f>
      </c>
    </row>
    <row r="589" spans="1:13">
      <c r="L589" t="str">
        <f>IFERROR(INDEX(Potentials!$A$1:$AC$10000,MATCH(Estimates!C589,Potentials!$A$1:$A$10000,0),MATCH("Commerce",Potentials!$A$1:$AC$1,0)),0)</f>
      </c>
      <c r="M589" t="str">
        <f>IFERROR(VLOOKUP(L589,Widgets!$H$5:$I$18,2,FALSE),0)</f>
      </c>
    </row>
    <row r="590" spans="1:13">
      <c r="L590" t="str">
        <f>IFERROR(INDEX(Potentials!$A$1:$AC$10000,MATCH(Estimates!C590,Potentials!$A$1:$A$10000,0),MATCH("Commerce",Potentials!$A$1:$AC$1,0)),0)</f>
      </c>
      <c r="M590" t="str">
        <f>IFERROR(VLOOKUP(L590,Widgets!$H$5:$I$18,2,FALSE),0)</f>
      </c>
    </row>
    <row r="591" spans="1:13">
      <c r="L591" t="str">
        <f>IFERROR(INDEX(Potentials!$A$1:$AC$10000,MATCH(Estimates!C591,Potentials!$A$1:$A$10000,0),MATCH("Commerce",Potentials!$A$1:$AC$1,0)),0)</f>
      </c>
      <c r="M591" t="str">
        <f>IFERROR(VLOOKUP(L591,Widgets!$H$5:$I$18,2,FALSE),0)</f>
      </c>
    </row>
    <row r="592" spans="1:13">
      <c r="L592" t="str">
        <f>IFERROR(INDEX(Potentials!$A$1:$AC$10000,MATCH(Estimates!C592,Potentials!$A$1:$A$10000,0),MATCH("Commerce",Potentials!$A$1:$AC$1,0)),0)</f>
      </c>
      <c r="M592" t="str">
        <f>IFERROR(VLOOKUP(L592,Widgets!$H$5:$I$18,2,FALSE),0)</f>
      </c>
    </row>
    <row r="593" spans="1:13">
      <c r="L593" t="str">
        <f>IFERROR(INDEX(Potentials!$A$1:$AC$10000,MATCH(Estimates!C593,Potentials!$A$1:$A$10000,0),MATCH("Commerce",Potentials!$A$1:$AC$1,0)),0)</f>
      </c>
      <c r="M593" t="str">
        <f>IFERROR(VLOOKUP(L593,Widgets!$H$5:$I$18,2,FALSE),0)</f>
      </c>
    </row>
    <row r="594" spans="1:13">
      <c r="L594" t="str">
        <f>IFERROR(INDEX(Potentials!$A$1:$AC$10000,MATCH(Estimates!C594,Potentials!$A$1:$A$10000,0),MATCH("Commerce",Potentials!$A$1:$AC$1,0)),0)</f>
      </c>
      <c r="M594" t="str">
        <f>IFERROR(VLOOKUP(L594,Widgets!$H$5:$I$18,2,FALSE),0)</f>
      </c>
    </row>
    <row r="595" spans="1:13">
      <c r="L595" t="str">
        <f>IFERROR(INDEX(Potentials!$A$1:$AC$10000,MATCH(Estimates!C595,Potentials!$A$1:$A$10000,0),MATCH("Commerce",Potentials!$A$1:$AC$1,0)),0)</f>
      </c>
      <c r="M595" t="str">
        <f>IFERROR(VLOOKUP(L595,Widgets!$H$5:$I$18,2,FALSE),0)</f>
      </c>
    </row>
    <row r="596" spans="1:13">
      <c r="L596" t="str">
        <f>IFERROR(INDEX(Potentials!$A$1:$AC$10000,MATCH(Estimates!C596,Potentials!$A$1:$A$10000,0),MATCH("Commerce",Potentials!$A$1:$AC$1,0)),0)</f>
      </c>
      <c r="M596" t="str">
        <f>IFERROR(VLOOKUP(L596,Widgets!$H$5:$I$18,2,FALSE),0)</f>
      </c>
    </row>
    <row r="597" spans="1:13">
      <c r="L597" t="str">
        <f>IFERROR(INDEX(Potentials!$A$1:$AC$10000,MATCH(Estimates!C597,Potentials!$A$1:$A$10000,0),MATCH("Commerce",Potentials!$A$1:$AC$1,0)),0)</f>
      </c>
      <c r="M597" t="str">
        <f>IFERROR(VLOOKUP(L597,Widgets!$H$5:$I$18,2,FALSE),0)</f>
      </c>
    </row>
    <row r="598" spans="1:13">
      <c r="L598" t="str">
        <f>IFERROR(INDEX(Potentials!$A$1:$AC$10000,MATCH(Estimates!C598,Potentials!$A$1:$A$10000,0),MATCH("Commerce",Potentials!$A$1:$AC$1,0)),0)</f>
      </c>
      <c r="M598" t="str">
        <f>IFERROR(VLOOKUP(L598,Widgets!$H$5:$I$18,2,FALSE),0)</f>
      </c>
    </row>
    <row r="599" spans="1:13">
      <c r="L599" t="str">
        <f>IFERROR(INDEX(Potentials!$A$1:$AC$10000,MATCH(Estimates!C599,Potentials!$A$1:$A$10000,0),MATCH("Commerce",Potentials!$A$1:$AC$1,0)),0)</f>
      </c>
      <c r="M599" t="str">
        <f>IFERROR(VLOOKUP(L599,Widgets!$H$5:$I$18,2,FALSE),0)</f>
      </c>
    </row>
    <row r="600" spans="1:13">
      <c r="L600" t="str">
        <f>IFERROR(INDEX(Potentials!$A$1:$AC$10000,MATCH(Estimates!C600,Potentials!$A$1:$A$10000,0),MATCH("Commerce",Potentials!$A$1:$AC$1,0)),0)</f>
      </c>
      <c r="M600" t="str">
        <f>IFERROR(VLOOKUP(L600,Widgets!$H$5:$I$18,2,FALSE),0)</f>
      </c>
    </row>
    <row r="601" spans="1:13">
      <c r="L601" t="str">
        <f>IFERROR(INDEX(Potentials!$A$1:$AC$10000,MATCH(Estimates!C601,Potentials!$A$1:$A$10000,0),MATCH("Commerce",Potentials!$A$1:$AC$1,0)),0)</f>
      </c>
      <c r="M601" t="str">
        <f>IFERROR(VLOOKUP(L601,Widgets!$H$5:$I$18,2,FALSE),0)</f>
      </c>
    </row>
    <row r="602" spans="1:13">
      <c r="L602" t="str">
        <f>IFERROR(INDEX(Potentials!$A$1:$AC$10000,MATCH(Estimates!C602,Potentials!$A$1:$A$10000,0),MATCH("Commerce",Potentials!$A$1:$AC$1,0)),0)</f>
      </c>
      <c r="M602" t="str">
        <f>IFERROR(VLOOKUP(L602,Widgets!$H$5:$I$18,2,FALSE),0)</f>
      </c>
    </row>
    <row r="603" spans="1:13">
      <c r="L603" t="str">
        <f>IFERROR(INDEX(Potentials!$A$1:$AC$10000,MATCH(Estimates!C603,Potentials!$A$1:$A$10000,0),MATCH("Commerce",Potentials!$A$1:$AC$1,0)),0)</f>
      </c>
      <c r="M603" t="str">
        <f>IFERROR(VLOOKUP(L603,Widgets!$H$5:$I$18,2,FALSE),0)</f>
      </c>
    </row>
    <row r="604" spans="1:13">
      <c r="L604" t="str">
        <f>IFERROR(INDEX(Potentials!$A$1:$AC$10000,MATCH(Estimates!C604,Potentials!$A$1:$A$10000,0),MATCH("Commerce",Potentials!$A$1:$AC$1,0)),0)</f>
      </c>
      <c r="M604" t="str">
        <f>IFERROR(VLOOKUP(L604,Widgets!$H$5:$I$18,2,FALSE),0)</f>
      </c>
    </row>
    <row r="605" spans="1:13">
      <c r="L605" t="str">
        <f>IFERROR(INDEX(Potentials!$A$1:$AC$10000,MATCH(Estimates!C605,Potentials!$A$1:$A$10000,0),MATCH("Commerce",Potentials!$A$1:$AC$1,0)),0)</f>
      </c>
      <c r="M605" t="str">
        <f>IFERROR(VLOOKUP(L605,Widgets!$H$5:$I$18,2,FALSE),0)</f>
      </c>
    </row>
    <row r="606" spans="1:13">
      <c r="L606" t="str">
        <f>IFERROR(INDEX(Potentials!$A$1:$AC$10000,MATCH(Estimates!C606,Potentials!$A$1:$A$10000,0),MATCH("Commerce",Potentials!$A$1:$AC$1,0)),0)</f>
      </c>
      <c r="M606" t="str">
        <f>IFERROR(VLOOKUP(L606,Widgets!$H$5:$I$18,2,FALSE),0)</f>
      </c>
    </row>
    <row r="607" spans="1:13">
      <c r="L607" t="str">
        <f>IFERROR(INDEX(Potentials!$A$1:$AC$10000,MATCH(Estimates!C607,Potentials!$A$1:$A$10000,0),MATCH("Commerce",Potentials!$A$1:$AC$1,0)),0)</f>
      </c>
      <c r="M607" t="str">
        <f>IFERROR(VLOOKUP(L607,Widgets!$H$5:$I$18,2,FALSE),0)</f>
      </c>
    </row>
    <row r="608" spans="1:13">
      <c r="L608" t="str">
        <f>IFERROR(INDEX(Potentials!$A$1:$AC$10000,MATCH(Estimates!C608,Potentials!$A$1:$A$10000,0),MATCH("Commerce",Potentials!$A$1:$AC$1,0)),0)</f>
      </c>
      <c r="M608" t="str">
        <f>IFERROR(VLOOKUP(L608,Widgets!$H$5:$I$18,2,FALSE),0)</f>
      </c>
    </row>
    <row r="609" spans="1:13">
      <c r="L609" t="str">
        <f>IFERROR(INDEX(Potentials!$A$1:$AC$10000,MATCH(Estimates!C609,Potentials!$A$1:$A$10000,0),MATCH("Commerce",Potentials!$A$1:$AC$1,0)),0)</f>
      </c>
      <c r="M609" t="str">
        <f>IFERROR(VLOOKUP(L609,Widgets!$H$5:$I$18,2,FALSE),0)</f>
      </c>
    </row>
    <row r="610" spans="1:13">
      <c r="L610" t="str">
        <f>IFERROR(INDEX(Potentials!$A$1:$AC$10000,MATCH(Estimates!C610,Potentials!$A$1:$A$10000,0),MATCH("Commerce",Potentials!$A$1:$AC$1,0)),0)</f>
      </c>
      <c r="M610" t="str">
        <f>IFERROR(VLOOKUP(L610,Widgets!$H$5:$I$18,2,FALSE),0)</f>
      </c>
    </row>
    <row r="611" spans="1:13">
      <c r="L611" t="str">
        <f>IFERROR(INDEX(Potentials!$A$1:$AC$10000,MATCH(Estimates!C611,Potentials!$A$1:$A$10000,0),MATCH("Commerce",Potentials!$A$1:$AC$1,0)),0)</f>
      </c>
      <c r="M611" t="str">
        <f>IFERROR(VLOOKUP(L611,Widgets!$H$5:$I$18,2,FALSE),0)</f>
      </c>
    </row>
    <row r="612" spans="1:13">
      <c r="L612" t="str">
        <f>IFERROR(INDEX(Potentials!$A$1:$AC$10000,MATCH(Estimates!C612,Potentials!$A$1:$A$10000,0),MATCH("Commerce",Potentials!$A$1:$AC$1,0)),0)</f>
      </c>
      <c r="M612" t="str">
        <f>IFERROR(VLOOKUP(L612,Widgets!$H$5:$I$18,2,FALSE),0)</f>
      </c>
    </row>
    <row r="613" spans="1:13">
      <c r="L613" t="str">
        <f>IFERROR(INDEX(Potentials!$A$1:$AC$10000,MATCH(Estimates!C613,Potentials!$A$1:$A$10000,0),MATCH("Commerce",Potentials!$A$1:$AC$1,0)),0)</f>
      </c>
      <c r="M613" t="str">
        <f>IFERROR(VLOOKUP(L613,Widgets!$H$5:$I$18,2,FALSE),0)</f>
      </c>
    </row>
    <row r="614" spans="1:13">
      <c r="L614" t="str">
        <f>IFERROR(INDEX(Potentials!$A$1:$AC$10000,MATCH(Estimates!C614,Potentials!$A$1:$A$10000,0),MATCH("Commerce",Potentials!$A$1:$AC$1,0)),0)</f>
      </c>
      <c r="M614" t="str">
        <f>IFERROR(VLOOKUP(L614,Widgets!$H$5:$I$18,2,FALSE),0)</f>
      </c>
    </row>
    <row r="615" spans="1:13">
      <c r="L615" t="str">
        <f>IFERROR(INDEX(Potentials!$A$1:$AC$10000,MATCH(Estimates!C615,Potentials!$A$1:$A$10000,0),MATCH("Commerce",Potentials!$A$1:$AC$1,0)),0)</f>
      </c>
      <c r="M615" t="str">
        <f>IFERROR(VLOOKUP(L615,Widgets!$H$5:$I$18,2,FALSE),0)</f>
      </c>
    </row>
    <row r="616" spans="1:13">
      <c r="L616" t="str">
        <f>IFERROR(INDEX(Potentials!$A$1:$AC$10000,MATCH(Estimates!C616,Potentials!$A$1:$A$10000,0),MATCH("Commerce",Potentials!$A$1:$AC$1,0)),0)</f>
      </c>
      <c r="M616" t="str">
        <f>IFERROR(VLOOKUP(L616,Widgets!$H$5:$I$18,2,FALSE),0)</f>
      </c>
    </row>
    <row r="617" spans="1:13">
      <c r="L617" t="str">
        <f>IFERROR(INDEX(Potentials!$A$1:$AC$10000,MATCH(Estimates!C617,Potentials!$A$1:$A$10000,0),MATCH("Commerce",Potentials!$A$1:$AC$1,0)),0)</f>
      </c>
      <c r="M617" t="str">
        <f>IFERROR(VLOOKUP(L617,Widgets!$H$5:$I$18,2,FALSE),0)</f>
      </c>
    </row>
    <row r="618" spans="1:13">
      <c r="L618" t="str">
        <f>IFERROR(INDEX(Potentials!$A$1:$AC$10000,MATCH(Estimates!C618,Potentials!$A$1:$A$10000,0),MATCH("Commerce",Potentials!$A$1:$AC$1,0)),0)</f>
      </c>
      <c r="M618" t="str">
        <f>IFERROR(VLOOKUP(L618,Widgets!$H$5:$I$18,2,FALSE),0)</f>
      </c>
    </row>
    <row r="619" spans="1:13">
      <c r="L619" t="str">
        <f>IFERROR(INDEX(Potentials!$A$1:$AC$10000,MATCH(Estimates!C619,Potentials!$A$1:$A$10000,0),MATCH("Commerce",Potentials!$A$1:$AC$1,0)),0)</f>
      </c>
      <c r="M619" t="str">
        <f>IFERROR(VLOOKUP(L619,Widgets!$H$5:$I$18,2,FALSE),0)</f>
      </c>
    </row>
    <row r="620" spans="1:13">
      <c r="L620" t="str">
        <f>IFERROR(INDEX(Potentials!$A$1:$AC$10000,MATCH(Estimates!C620,Potentials!$A$1:$A$10000,0),MATCH("Commerce",Potentials!$A$1:$AC$1,0)),0)</f>
      </c>
      <c r="M620" t="str">
        <f>IFERROR(VLOOKUP(L620,Widgets!$H$5:$I$18,2,FALSE),0)</f>
      </c>
    </row>
    <row r="621" spans="1:13">
      <c r="L621" t="str">
        <f>IFERROR(INDEX(Potentials!$A$1:$AC$10000,MATCH(Estimates!C621,Potentials!$A$1:$A$10000,0),MATCH("Commerce",Potentials!$A$1:$AC$1,0)),0)</f>
      </c>
      <c r="M621" t="str">
        <f>IFERROR(VLOOKUP(L621,Widgets!$H$5:$I$18,2,FALSE),0)</f>
      </c>
    </row>
    <row r="622" spans="1:13">
      <c r="L622" t="str">
        <f>IFERROR(INDEX(Potentials!$A$1:$AC$10000,MATCH(Estimates!C622,Potentials!$A$1:$A$10000,0),MATCH("Commerce",Potentials!$A$1:$AC$1,0)),0)</f>
      </c>
      <c r="M622" t="str">
        <f>IFERROR(VLOOKUP(L622,Widgets!$H$5:$I$18,2,FALSE),0)</f>
      </c>
    </row>
    <row r="623" spans="1:13">
      <c r="L623" t="str">
        <f>IFERROR(INDEX(Potentials!$A$1:$AC$10000,MATCH(Estimates!C623,Potentials!$A$1:$A$10000,0),MATCH("Commerce",Potentials!$A$1:$AC$1,0)),0)</f>
      </c>
      <c r="M623" t="str">
        <f>IFERROR(VLOOKUP(L623,Widgets!$H$5:$I$18,2,FALSE),0)</f>
      </c>
    </row>
    <row r="624" spans="1:13">
      <c r="L624" t="str">
        <f>IFERROR(INDEX(Potentials!$A$1:$AC$10000,MATCH(Estimates!C624,Potentials!$A$1:$A$10000,0),MATCH("Commerce",Potentials!$A$1:$AC$1,0)),0)</f>
      </c>
      <c r="M624" t="str">
        <f>IFERROR(VLOOKUP(L624,Widgets!$H$5:$I$18,2,FALSE),0)</f>
      </c>
    </row>
    <row r="625" spans="1:13">
      <c r="L625" t="str">
        <f>IFERROR(INDEX(Potentials!$A$1:$AC$10000,MATCH(Estimates!C625,Potentials!$A$1:$A$10000,0),MATCH("Commerce",Potentials!$A$1:$AC$1,0)),0)</f>
      </c>
      <c r="M625" t="str">
        <f>IFERROR(VLOOKUP(L625,Widgets!$H$5:$I$18,2,FALSE),0)</f>
      </c>
    </row>
    <row r="626" spans="1:13">
      <c r="L626" t="str">
        <f>IFERROR(INDEX(Potentials!$A$1:$AC$10000,MATCH(Estimates!C626,Potentials!$A$1:$A$10000,0),MATCH("Commerce",Potentials!$A$1:$AC$1,0)),0)</f>
      </c>
      <c r="M626" t="str">
        <f>IFERROR(VLOOKUP(L626,Widgets!$H$5:$I$18,2,FALSE),0)</f>
      </c>
    </row>
    <row r="627" spans="1:13">
      <c r="L627" t="str">
        <f>IFERROR(INDEX(Potentials!$A$1:$AC$10000,MATCH(Estimates!C627,Potentials!$A$1:$A$10000,0),MATCH("Commerce",Potentials!$A$1:$AC$1,0)),0)</f>
      </c>
      <c r="M627" t="str">
        <f>IFERROR(VLOOKUP(L627,Widgets!$H$5:$I$18,2,FALSE),0)</f>
      </c>
    </row>
    <row r="628" spans="1:13">
      <c r="L628" t="str">
        <f>IFERROR(INDEX(Potentials!$A$1:$AC$10000,MATCH(Estimates!C628,Potentials!$A$1:$A$10000,0),MATCH("Commerce",Potentials!$A$1:$AC$1,0)),0)</f>
      </c>
      <c r="M628" t="str">
        <f>IFERROR(VLOOKUP(L628,Widgets!$H$5:$I$18,2,FALSE),0)</f>
      </c>
    </row>
    <row r="629" spans="1:13">
      <c r="L629" t="str">
        <f>IFERROR(INDEX(Potentials!$A$1:$AC$10000,MATCH(Estimates!C629,Potentials!$A$1:$A$10000,0),MATCH("Commerce",Potentials!$A$1:$AC$1,0)),0)</f>
      </c>
      <c r="M629" t="str">
        <f>IFERROR(VLOOKUP(L629,Widgets!$H$5:$I$18,2,FALSE),0)</f>
      </c>
    </row>
    <row r="630" spans="1:13">
      <c r="L630" t="str">
        <f>IFERROR(INDEX(Potentials!$A$1:$AC$10000,MATCH(Estimates!C630,Potentials!$A$1:$A$10000,0),MATCH("Commerce",Potentials!$A$1:$AC$1,0)),0)</f>
      </c>
      <c r="M630" t="str">
        <f>IFERROR(VLOOKUP(L630,Widgets!$H$5:$I$18,2,FALSE),0)</f>
      </c>
    </row>
    <row r="631" spans="1:13">
      <c r="L631" t="str">
        <f>IFERROR(INDEX(Potentials!$A$1:$AC$10000,MATCH(Estimates!C631,Potentials!$A$1:$A$10000,0),MATCH("Commerce",Potentials!$A$1:$AC$1,0)),0)</f>
      </c>
      <c r="M631" t="str">
        <f>IFERROR(VLOOKUP(L631,Widgets!$H$5:$I$18,2,FALSE),0)</f>
      </c>
    </row>
    <row r="632" spans="1:13">
      <c r="L632" t="str">
        <f>IFERROR(INDEX(Potentials!$A$1:$AC$10000,MATCH(Estimates!C632,Potentials!$A$1:$A$10000,0),MATCH("Commerce",Potentials!$A$1:$AC$1,0)),0)</f>
      </c>
      <c r="M632" t="str">
        <f>IFERROR(VLOOKUP(L632,Widgets!$H$5:$I$18,2,FALSE),0)</f>
      </c>
    </row>
    <row r="633" spans="1:13">
      <c r="L633" t="str">
        <f>IFERROR(INDEX(Potentials!$A$1:$AC$10000,MATCH(Estimates!C633,Potentials!$A$1:$A$10000,0),MATCH("Commerce",Potentials!$A$1:$AC$1,0)),0)</f>
      </c>
      <c r="M633" t="str">
        <f>IFERROR(VLOOKUP(L633,Widgets!$H$5:$I$18,2,FALSE),0)</f>
      </c>
    </row>
    <row r="634" spans="1:13">
      <c r="L634" t="str">
        <f>IFERROR(INDEX(Potentials!$A$1:$AC$10000,MATCH(Estimates!C634,Potentials!$A$1:$A$10000,0),MATCH("Commerce",Potentials!$A$1:$AC$1,0)),0)</f>
      </c>
      <c r="M634" t="str">
        <f>IFERROR(VLOOKUP(L634,Widgets!$H$5:$I$18,2,FALSE),0)</f>
      </c>
    </row>
    <row r="635" spans="1:13">
      <c r="L635" t="str">
        <f>IFERROR(INDEX(Potentials!$A$1:$AC$10000,MATCH(Estimates!C635,Potentials!$A$1:$A$10000,0),MATCH("Commerce",Potentials!$A$1:$AC$1,0)),0)</f>
      </c>
      <c r="M635" t="str">
        <f>IFERROR(VLOOKUP(L635,Widgets!$H$5:$I$18,2,FALSE),0)</f>
      </c>
    </row>
    <row r="636" spans="1:13">
      <c r="L636" t="str">
        <f>IFERROR(INDEX(Potentials!$A$1:$AC$10000,MATCH(Estimates!C636,Potentials!$A$1:$A$10000,0),MATCH("Commerce",Potentials!$A$1:$AC$1,0)),0)</f>
      </c>
      <c r="M636" t="str">
        <f>IFERROR(VLOOKUP(L636,Widgets!$H$5:$I$18,2,FALSE),0)</f>
      </c>
    </row>
    <row r="637" spans="1:13">
      <c r="L637" t="str">
        <f>IFERROR(INDEX(Potentials!$A$1:$AC$10000,MATCH(Estimates!C637,Potentials!$A$1:$A$10000,0),MATCH("Commerce",Potentials!$A$1:$AC$1,0)),0)</f>
      </c>
      <c r="M637" t="str">
        <f>IFERROR(VLOOKUP(L637,Widgets!$H$5:$I$18,2,FALSE),0)</f>
      </c>
    </row>
    <row r="638" spans="1:13">
      <c r="L638" t="str">
        <f>IFERROR(INDEX(Potentials!$A$1:$AC$10000,MATCH(Estimates!C638,Potentials!$A$1:$A$10000,0),MATCH("Commerce",Potentials!$A$1:$AC$1,0)),0)</f>
      </c>
      <c r="M638" t="str">
        <f>IFERROR(VLOOKUP(L638,Widgets!$H$5:$I$18,2,FALSE),0)</f>
      </c>
    </row>
    <row r="639" spans="1:13">
      <c r="L639" t="str">
        <f>IFERROR(INDEX(Potentials!$A$1:$AC$10000,MATCH(Estimates!C639,Potentials!$A$1:$A$10000,0),MATCH("Commerce",Potentials!$A$1:$AC$1,0)),0)</f>
      </c>
      <c r="M639" t="str">
        <f>IFERROR(VLOOKUP(L639,Widgets!$H$5:$I$18,2,FALSE),0)</f>
      </c>
    </row>
    <row r="640" spans="1:13">
      <c r="L640" t="str">
        <f>IFERROR(INDEX(Potentials!$A$1:$AC$10000,MATCH(Estimates!C640,Potentials!$A$1:$A$10000,0),MATCH("Commerce",Potentials!$A$1:$AC$1,0)),0)</f>
      </c>
      <c r="M640" t="str">
        <f>IFERROR(VLOOKUP(L640,Widgets!$H$5:$I$18,2,FALSE),0)</f>
      </c>
    </row>
    <row r="641" spans="1:13">
      <c r="L641" t="str">
        <f>IFERROR(INDEX(Potentials!$A$1:$AC$10000,MATCH(Estimates!C641,Potentials!$A$1:$A$10000,0),MATCH("Commerce",Potentials!$A$1:$AC$1,0)),0)</f>
      </c>
      <c r="M641" t="str">
        <f>IFERROR(VLOOKUP(L641,Widgets!$H$5:$I$18,2,FALSE),0)</f>
      </c>
    </row>
    <row r="642" spans="1:13">
      <c r="L642" t="str">
        <f>IFERROR(INDEX(Potentials!$A$1:$AC$10000,MATCH(Estimates!C642,Potentials!$A$1:$A$10000,0),MATCH("Commerce",Potentials!$A$1:$AC$1,0)),0)</f>
      </c>
      <c r="M642" t="str">
        <f>IFERROR(VLOOKUP(L642,Widgets!$H$5:$I$18,2,FALSE),0)</f>
      </c>
    </row>
    <row r="643" spans="1:13">
      <c r="L643" t="str">
        <f>IFERROR(INDEX(Potentials!$A$1:$AC$10000,MATCH(Estimates!C643,Potentials!$A$1:$A$10000,0),MATCH("Commerce",Potentials!$A$1:$AC$1,0)),0)</f>
      </c>
      <c r="M643" t="str">
        <f>IFERROR(VLOOKUP(L643,Widgets!$H$5:$I$18,2,FALSE),0)</f>
      </c>
    </row>
    <row r="644" spans="1:13">
      <c r="L644" t="str">
        <f>IFERROR(INDEX(Potentials!$A$1:$AC$10000,MATCH(Estimates!C644,Potentials!$A$1:$A$10000,0),MATCH("Commerce",Potentials!$A$1:$AC$1,0)),0)</f>
      </c>
      <c r="M644" t="str">
        <f>IFERROR(VLOOKUP(L644,Widgets!$H$5:$I$18,2,FALSE),0)</f>
      </c>
    </row>
    <row r="645" spans="1:13">
      <c r="L645" t="str">
        <f>IFERROR(INDEX(Potentials!$A$1:$AC$10000,MATCH(Estimates!C645,Potentials!$A$1:$A$10000,0),MATCH("Commerce",Potentials!$A$1:$AC$1,0)),0)</f>
      </c>
      <c r="M645" t="str">
        <f>IFERROR(VLOOKUP(L645,Widgets!$H$5:$I$18,2,FALSE),0)</f>
      </c>
    </row>
    <row r="646" spans="1:13">
      <c r="L646" t="str">
        <f>IFERROR(INDEX(Potentials!$A$1:$AC$10000,MATCH(Estimates!C646,Potentials!$A$1:$A$10000,0),MATCH("Commerce",Potentials!$A$1:$AC$1,0)),0)</f>
      </c>
      <c r="M646" t="str">
        <f>IFERROR(VLOOKUP(L646,Widgets!$H$5:$I$18,2,FALSE),0)</f>
      </c>
    </row>
    <row r="647" spans="1:13">
      <c r="L647" t="str">
        <f>IFERROR(INDEX(Potentials!$A$1:$AC$10000,MATCH(Estimates!C647,Potentials!$A$1:$A$10000,0),MATCH("Commerce",Potentials!$A$1:$AC$1,0)),0)</f>
      </c>
      <c r="M647" t="str">
        <f>IFERROR(VLOOKUP(L647,Widgets!$H$5:$I$18,2,FALSE),0)</f>
      </c>
    </row>
    <row r="648" spans="1:13">
      <c r="L648" t="str">
        <f>IFERROR(INDEX(Potentials!$A$1:$AC$10000,MATCH(Estimates!C648,Potentials!$A$1:$A$10000,0),MATCH("Commerce",Potentials!$A$1:$AC$1,0)),0)</f>
      </c>
      <c r="M648" t="str">
        <f>IFERROR(VLOOKUP(L648,Widgets!$H$5:$I$18,2,FALSE),0)</f>
      </c>
    </row>
    <row r="649" spans="1:13">
      <c r="L649" t="str">
        <f>IFERROR(INDEX(Potentials!$A$1:$AC$10000,MATCH(Estimates!C649,Potentials!$A$1:$A$10000,0),MATCH("Commerce",Potentials!$A$1:$AC$1,0)),0)</f>
      </c>
      <c r="M649" t="str">
        <f>IFERROR(VLOOKUP(L649,Widgets!$H$5:$I$18,2,FALSE),0)</f>
      </c>
    </row>
    <row r="650" spans="1:13">
      <c r="L650" t="str">
        <f>IFERROR(INDEX(Potentials!$A$1:$AC$10000,MATCH(Estimates!C650,Potentials!$A$1:$A$10000,0),MATCH("Commerce",Potentials!$A$1:$AC$1,0)),0)</f>
      </c>
      <c r="M650" t="str">
        <f>IFERROR(VLOOKUP(L650,Widgets!$H$5:$I$18,2,FALSE),0)</f>
      </c>
    </row>
    <row r="651" spans="1:13">
      <c r="L651" t="str">
        <f>IFERROR(INDEX(Potentials!$A$1:$AC$10000,MATCH(Estimates!C651,Potentials!$A$1:$A$10000,0),MATCH("Commerce",Potentials!$A$1:$AC$1,0)),0)</f>
      </c>
      <c r="M651" t="str">
        <f>IFERROR(VLOOKUP(L651,Widgets!$H$5:$I$18,2,FALSE),0)</f>
      </c>
    </row>
    <row r="652" spans="1:13">
      <c r="L652" t="str">
        <f>IFERROR(INDEX(Potentials!$A$1:$AC$10000,MATCH(Estimates!C652,Potentials!$A$1:$A$10000,0),MATCH("Commerce",Potentials!$A$1:$AC$1,0)),0)</f>
      </c>
      <c r="M652" t="str">
        <f>IFERROR(VLOOKUP(L652,Widgets!$H$5:$I$18,2,FALSE),0)</f>
      </c>
    </row>
    <row r="653" spans="1:13">
      <c r="L653" t="str">
        <f>IFERROR(INDEX(Potentials!$A$1:$AC$10000,MATCH(Estimates!C653,Potentials!$A$1:$A$10000,0),MATCH("Commerce",Potentials!$A$1:$AC$1,0)),0)</f>
      </c>
      <c r="M653" t="str">
        <f>IFERROR(VLOOKUP(L653,Widgets!$H$5:$I$18,2,FALSE),0)</f>
      </c>
    </row>
    <row r="654" spans="1:13">
      <c r="L654" t="str">
        <f>IFERROR(INDEX(Potentials!$A$1:$AC$10000,MATCH(Estimates!C654,Potentials!$A$1:$A$10000,0),MATCH("Commerce",Potentials!$A$1:$AC$1,0)),0)</f>
      </c>
      <c r="M654" t="str">
        <f>IFERROR(VLOOKUP(L654,Widgets!$H$5:$I$18,2,FALSE),0)</f>
      </c>
    </row>
    <row r="655" spans="1:13">
      <c r="L655" t="str">
        <f>IFERROR(INDEX(Potentials!$A$1:$AC$10000,MATCH(Estimates!C655,Potentials!$A$1:$A$10000,0),MATCH("Commerce",Potentials!$A$1:$AC$1,0)),0)</f>
      </c>
      <c r="M655" t="str">
        <f>IFERROR(VLOOKUP(L655,Widgets!$H$5:$I$18,2,FALSE),0)</f>
      </c>
    </row>
    <row r="656" spans="1:13">
      <c r="L656" t="str">
        <f>IFERROR(INDEX(Potentials!$A$1:$AC$10000,MATCH(Estimates!C656,Potentials!$A$1:$A$10000,0),MATCH("Commerce",Potentials!$A$1:$AC$1,0)),0)</f>
      </c>
      <c r="M656" t="str">
        <f>IFERROR(VLOOKUP(L656,Widgets!$H$5:$I$18,2,FALSE),0)</f>
      </c>
    </row>
    <row r="657" spans="1:13">
      <c r="L657" t="str">
        <f>IFERROR(INDEX(Potentials!$A$1:$AC$10000,MATCH(Estimates!C657,Potentials!$A$1:$A$10000,0),MATCH("Commerce",Potentials!$A$1:$AC$1,0)),0)</f>
      </c>
      <c r="M657" t="str">
        <f>IFERROR(VLOOKUP(L657,Widgets!$H$5:$I$18,2,FALSE),0)</f>
      </c>
    </row>
    <row r="658" spans="1:13">
      <c r="L658" t="str">
        <f>IFERROR(INDEX(Potentials!$A$1:$AC$10000,MATCH(Estimates!C658,Potentials!$A$1:$A$10000,0),MATCH("Commerce",Potentials!$A$1:$AC$1,0)),0)</f>
      </c>
      <c r="M658" t="str">
        <f>IFERROR(VLOOKUP(L658,Widgets!$H$5:$I$18,2,FALSE),0)</f>
      </c>
    </row>
    <row r="659" spans="1:13">
      <c r="L659" t="str">
        <f>IFERROR(INDEX(Potentials!$A$1:$AC$10000,MATCH(Estimates!C659,Potentials!$A$1:$A$10000,0),MATCH("Commerce",Potentials!$A$1:$AC$1,0)),0)</f>
      </c>
      <c r="M659" t="str">
        <f>IFERROR(VLOOKUP(L659,Widgets!$H$5:$I$18,2,FALSE),0)</f>
      </c>
    </row>
    <row r="660" spans="1:13">
      <c r="L660" t="str">
        <f>IFERROR(INDEX(Potentials!$A$1:$AC$10000,MATCH(Estimates!C660,Potentials!$A$1:$A$10000,0),MATCH("Commerce",Potentials!$A$1:$AC$1,0)),0)</f>
      </c>
      <c r="M660" t="str">
        <f>IFERROR(VLOOKUP(L660,Widgets!$H$5:$I$18,2,FALSE),0)</f>
      </c>
    </row>
    <row r="661" spans="1:13">
      <c r="L661" t="str">
        <f>IFERROR(INDEX(Potentials!$A$1:$AC$10000,MATCH(Estimates!C661,Potentials!$A$1:$A$10000,0),MATCH("Commerce",Potentials!$A$1:$AC$1,0)),0)</f>
      </c>
      <c r="M661" t="str">
        <f>IFERROR(VLOOKUP(L661,Widgets!$H$5:$I$18,2,FALSE),0)</f>
      </c>
    </row>
    <row r="662" spans="1:13">
      <c r="L662" t="str">
        <f>IFERROR(INDEX(Potentials!$A$1:$AC$10000,MATCH(Estimates!C662,Potentials!$A$1:$A$10000,0),MATCH("Commerce",Potentials!$A$1:$AC$1,0)),0)</f>
      </c>
      <c r="M662" t="str">
        <f>IFERROR(VLOOKUP(L662,Widgets!$H$5:$I$18,2,FALSE),0)</f>
      </c>
    </row>
    <row r="663" spans="1:13">
      <c r="L663" t="str">
        <f>IFERROR(INDEX(Potentials!$A$1:$AC$10000,MATCH(Estimates!C663,Potentials!$A$1:$A$10000,0),MATCH("Commerce",Potentials!$A$1:$AC$1,0)),0)</f>
      </c>
      <c r="M663" t="str">
        <f>IFERROR(VLOOKUP(L663,Widgets!$H$5:$I$18,2,FALSE),0)</f>
      </c>
    </row>
    <row r="664" spans="1:13">
      <c r="L664" t="str">
        <f>IFERROR(INDEX(Potentials!$A$1:$AC$10000,MATCH(Estimates!C664,Potentials!$A$1:$A$10000,0),MATCH("Commerce",Potentials!$A$1:$AC$1,0)),0)</f>
      </c>
      <c r="M664" t="str">
        <f>IFERROR(VLOOKUP(L664,Widgets!$H$5:$I$18,2,FALSE),0)</f>
      </c>
    </row>
    <row r="665" spans="1:13">
      <c r="L665" t="str">
        <f>IFERROR(INDEX(Potentials!$A$1:$AC$10000,MATCH(Estimates!C665,Potentials!$A$1:$A$10000,0),MATCH("Commerce",Potentials!$A$1:$AC$1,0)),0)</f>
      </c>
      <c r="M665" t="str">
        <f>IFERROR(VLOOKUP(L665,Widgets!$H$5:$I$18,2,FALSE),0)</f>
      </c>
    </row>
    <row r="666" spans="1:13">
      <c r="L666" t="str">
        <f>IFERROR(INDEX(Potentials!$A$1:$AC$10000,MATCH(Estimates!C666,Potentials!$A$1:$A$10000,0),MATCH("Commerce",Potentials!$A$1:$AC$1,0)),0)</f>
      </c>
      <c r="M666" t="str">
        <f>IFERROR(VLOOKUP(L666,Widgets!$H$5:$I$18,2,FALSE),0)</f>
      </c>
    </row>
    <row r="667" spans="1:13">
      <c r="L667" t="str">
        <f>IFERROR(INDEX(Potentials!$A$1:$AC$10000,MATCH(Estimates!C667,Potentials!$A$1:$A$10000,0),MATCH("Commerce",Potentials!$A$1:$AC$1,0)),0)</f>
      </c>
      <c r="M667" t="str">
        <f>IFERROR(VLOOKUP(L667,Widgets!$H$5:$I$18,2,FALSE),0)</f>
      </c>
    </row>
    <row r="668" spans="1:13">
      <c r="L668" t="str">
        <f>IFERROR(INDEX(Potentials!$A$1:$AC$10000,MATCH(Estimates!C668,Potentials!$A$1:$A$10000,0),MATCH("Commerce",Potentials!$A$1:$AC$1,0)),0)</f>
      </c>
      <c r="M668" t="str">
        <f>IFERROR(VLOOKUP(L668,Widgets!$H$5:$I$18,2,FALSE),0)</f>
      </c>
    </row>
    <row r="669" spans="1:13">
      <c r="L669" t="str">
        <f>IFERROR(INDEX(Potentials!$A$1:$AC$10000,MATCH(Estimates!C669,Potentials!$A$1:$A$10000,0),MATCH("Commerce",Potentials!$A$1:$AC$1,0)),0)</f>
      </c>
      <c r="M669" t="str">
        <f>IFERROR(VLOOKUP(L669,Widgets!$H$5:$I$18,2,FALSE),0)</f>
      </c>
    </row>
    <row r="670" spans="1:13">
      <c r="L670" t="str">
        <f>IFERROR(INDEX(Potentials!$A$1:$AC$10000,MATCH(Estimates!C670,Potentials!$A$1:$A$10000,0),MATCH("Commerce",Potentials!$A$1:$AC$1,0)),0)</f>
      </c>
      <c r="M670" t="str">
        <f>IFERROR(VLOOKUP(L670,Widgets!$H$5:$I$18,2,FALSE),0)</f>
      </c>
    </row>
    <row r="671" spans="1:13">
      <c r="L671" t="str">
        <f>IFERROR(INDEX(Potentials!$A$1:$AC$10000,MATCH(Estimates!C671,Potentials!$A$1:$A$10000,0),MATCH("Commerce",Potentials!$A$1:$AC$1,0)),0)</f>
      </c>
      <c r="M671" t="str">
        <f>IFERROR(VLOOKUP(L671,Widgets!$H$5:$I$18,2,FALSE),0)</f>
      </c>
    </row>
    <row r="672" spans="1:13">
      <c r="L672" t="str">
        <f>IFERROR(INDEX(Potentials!$A$1:$AC$10000,MATCH(Estimates!C672,Potentials!$A$1:$A$10000,0),MATCH("Commerce",Potentials!$A$1:$AC$1,0)),0)</f>
      </c>
      <c r="M672" t="str">
        <f>IFERROR(VLOOKUP(L672,Widgets!$H$5:$I$18,2,FALSE),0)</f>
      </c>
    </row>
    <row r="673" spans="1:13">
      <c r="L673" t="str">
        <f>IFERROR(INDEX(Potentials!$A$1:$AC$10000,MATCH(Estimates!C673,Potentials!$A$1:$A$10000,0),MATCH("Commerce",Potentials!$A$1:$AC$1,0)),0)</f>
      </c>
      <c r="M673" t="str">
        <f>IFERROR(VLOOKUP(L673,Widgets!$H$5:$I$18,2,FALSE),0)</f>
      </c>
    </row>
    <row r="674" spans="1:13">
      <c r="L674" t="str">
        <f>IFERROR(INDEX(Potentials!$A$1:$AC$10000,MATCH(Estimates!C674,Potentials!$A$1:$A$10000,0),MATCH("Commerce",Potentials!$A$1:$AC$1,0)),0)</f>
      </c>
      <c r="M674" t="str">
        <f>IFERROR(VLOOKUP(L674,Widgets!$H$5:$I$18,2,FALSE),0)</f>
      </c>
    </row>
    <row r="675" spans="1:13">
      <c r="L675" t="str">
        <f>IFERROR(INDEX(Potentials!$A$1:$AC$10000,MATCH(Estimates!C675,Potentials!$A$1:$A$10000,0),MATCH("Commerce",Potentials!$A$1:$AC$1,0)),0)</f>
      </c>
      <c r="M675" t="str">
        <f>IFERROR(VLOOKUP(L675,Widgets!$H$5:$I$18,2,FALSE),0)</f>
      </c>
    </row>
    <row r="676" spans="1:13">
      <c r="L676" t="str">
        <f>IFERROR(INDEX(Potentials!$A$1:$AC$10000,MATCH(Estimates!C676,Potentials!$A$1:$A$10000,0),MATCH("Commerce",Potentials!$A$1:$AC$1,0)),0)</f>
      </c>
      <c r="M676" t="str">
        <f>IFERROR(VLOOKUP(L676,Widgets!$H$5:$I$18,2,FALSE),0)</f>
      </c>
    </row>
    <row r="677" spans="1:13">
      <c r="L677" t="str">
        <f>IFERROR(INDEX(Potentials!$A$1:$AC$10000,MATCH(Estimates!C677,Potentials!$A$1:$A$10000,0),MATCH("Commerce",Potentials!$A$1:$AC$1,0)),0)</f>
      </c>
      <c r="M677" t="str">
        <f>IFERROR(VLOOKUP(L677,Widgets!$H$5:$I$18,2,FALSE),0)</f>
      </c>
    </row>
    <row r="678" spans="1:13">
      <c r="L678" t="str">
        <f>IFERROR(INDEX(Potentials!$A$1:$AC$10000,MATCH(Estimates!C678,Potentials!$A$1:$A$10000,0),MATCH("Commerce",Potentials!$A$1:$AC$1,0)),0)</f>
      </c>
      <c r="M678" t="str">
        <f>IFERROR(VLOOKUP(L678,Widgets!$H$5:$I$18,2,FALSE),0)</f>
      </c>
    </row>
    <row r="679" spans="1:13">
      <c r="L679" t="str">
        <f>IFERROR(INDEX(Potentials!$A$1:$AC$10000,MATCH(Estimates!C679,Potentials!$A$1:$A$10000,0),MATCH("Commerce",Potentials!$A$1:$AC$1,0)),0)</f>
      </c>
      <c r="M679" t="str">
        <f>IFERROR(VLOOKUP(L679,Widgets!$H$5:$I$18,2,FALSE),0)</f>
      </c>
    </row>
    <row r="680" spans="1:13">
      <c r="L680" t="str">
        <f>IFERROR(INDEX(Potentials!$A$1:$AC$10000,MATCH(Estimates!C680,Potentials!$A$1:$A$10000,0),MATCH("Commerce",Potentials!$A$1:$AC$1,0)),0)</f>
      </c>
      <c r="M680" t="str">
        <f>IFERROR(VLOOKUP(L680,Widgets!$H$5:$I$18,2,FALSE),0)</f>
      </c>
    </row>
    <row r="681" spans="1:13">
      <c r="L681" t="str">
        <f>IFERROR(INDEX(Potentials!$A$1:$AC$10000,MATCH(Estimates!C681,Potentials!$A$1:$A$10000,0),MATCH("Commerce",Potentials!$A$1:$AC$1,0)),0)</f>
      </c>
      <c r="M681" t="str">
        <f>IFERROR(VLOOKUP(L681,Widgets!$H$5:$I$18,2,FALSE),0)</f>
      </c>
    </row>
    <row r="682" spans="1:13">
      <c r="L682" t="str">
        <f>IFERROR(INDEX(Potentials!$A$1:$AC$10000,MATCH(Estimates!C682,Potentials!$A$1:$A$10000,0),MATCH("Commerce",Potentials!$A$1:$AC$1,0)),0)</f>
      </c>
      <c r="M682" t="str">
        <f>IFERROR(VLOOKUP(L682,Widgets!$H$5:$I$18,2,FALSE),0)</f>
      </c>
    </row>
    <row r="683" spans="1:13">
      <c r="L683" t="str">
        <f>IFERROR(INDEX(Potentials!$A$1:$AC$10000,MATCH(Estimates!C683,Potentials!$A$1:$A$10000,0),MATCH("Commerce",Potentials!$A$1:$AC$1,0)),0)</f>
      </c>
      <c r="M683" t="str">
        <f>IFERROR(VLOOKUP(L683,Widgets!$H$5:$I$18,2,FALSE),0)</f>
      </c>
    </row>
    <row r="684" spans="1:13">
      <c r="L684" t="str">
        <f>IFERROR(INDEX(Potentials!$A$1:$AC$10000,MATCH(Estimates!C684,Potentials!$A$1:$A$10000,0),MATCH("Commerce",Potentials!$A$1:$AC$1,0)),0)</f>
      </c>
      <c r="M684" t="str">
        <f>IFERROR(VLOOKUP(L684,Widgets!$H$5:$I$18,2,FALSE),0)</f>
      </c>
    </row>
    <row r="685" spans="1:13">
      <c r="L685" t="str">
        <f>IFERROR(INDEX(Potentials!$A$1:$AC$10000,MATCH(Estimates!C685,Potentials!$A$1:$A$10000,0),MATCH("Commerce",Potentials!$A$1:$AC$1,0)),0)</f>
      </c>
      <c r="M685" t="str">
        <f>IFERROR(VLOOKUP(L685,Widgets!$H$5:$I$18,2,FALSE),0)</f>
      </c>
    </row>
    <row r="686" spans="1:13">
      <c r="L686" t="str">
        <f>IFERROR(INDEX(Potentials!$A$1:$AC$10000,MATCH(Estimates!C686,Potentials!$A$1:$A$10000,0),MATCH("Commerce",Potentials!$A$1:$AC$1,0)),0)</f>
      </c>
      <c r="M686" t="str">
        <f>IFERROR(VLOOKUP(L686,Widgets!$H$5:$I$18,2,FALSE),0)</f>
      </c>
    </row>
    <row r="687" spans="1:13">
      <c r="L687" t="str">
        <f>IFERROR(INDEX(Potentials!$A$1:$AC$10000,MATCH(Estimates!C687,Potentials!$A$1:$A$10000,0),MATCH("Commerce",Potentials!$A$1:$AC$1,0)),0)</f>
      </c>
      <c r="M687" t="str">
        <f>IFERROR(VLOOKUP(L687,Widgets!$H$5:$I$18,2,FALSE),0)</f>
      </c>
    </row>
    <row r="688" spans="1:13">
      <c r="L688" t="str">
        <f>IFERROR(INDEX(Potentials!$A$1:$AC$10000,MATCH(Estimates!C688,Potentials!$A$1:$A$10000,0),MATCH("Commerce",Potentials!$A$1:$AC$1,0)),0)</f>
      </c>
      <c r="M688" t="str">
        <f>IFERROR(VLOOKUP(L688,Widgets!$H$5:$I$18,2,FALSE),0)</f>
      </c>
    </row>
    <row r="689" spans="1:13">
      <c r="L689" t="str">
        <f>IFERROR(INDEX(Potentials!$A$1:$AC$10000,MATCH(Estimates!C689,Potentials!$A$1:$A$10000,0),MATCH("Commerce",Potentials!$A$1:$AC$1,0)),0)</f>
      </c>
      <c r="M689" t="str">
        <f>IFERROR(VLOOKUP(L689,Widgets!$H$5:$I$18,2,FALSE),0)</f>
      </c>
    </row>
    <row r="690" spans="1:13">
      <c r="L690" t="str">
        <f>IFERROR(INDEX(Potentials!$A$1:$AC$10000,MATCH(Estimates!C690,Potentials!$A$1:$A$10000,0),MATCH("Commerce",Potentials!$A$1:$AC$1,0)),0)</f>
      </c>
      <c r="M690" t="str">
        <f>IFERROR(VLOOKUP(L690,Widgets!$H$5:$I$18,2,FALSE),0)</f>
      </c>
    </row>
    <row r="691" spans="1:13">
      <c r="L691" t="str">
        <f>IFERROR(INDEX(Potentials!$A$1:$AC$10000,MATCH(Estimates!C691,Potentials!$A$1:$A$10000,0),MATCH("Commerce",Potentials!$A$1:$AC$1,0)),0)</f>
      </c>
      <c r="M691" t="str">
        <f>IFERROR(VLOOKUP(L691,Widgets!$H$5:$I$18,2,FALSE),0)</f>
      </c>
    </row>
    <row r="692" spans="1:13">
      <c r="L692" t="str">
        <f>IFERROR(INDEX(Potentials!$A$1:$AC$10000,MATCH(Estimates!C692,Potentials!$A$1:$A$10000,0),MATCH("Commerce",Potentials!$A$1:$AC$1,0)),0)</f>
      </c>
      <c r="M692" t="str">
        <f>IFERROR(VLOOKUP(L692,Widgets!$H$5:$I$18,2,FALSE),0)</f>
      </c>
    </row>
    <row r="693" spans="1:13">
      <c r="L693" t="str">
        <f>IFERROR(INDEX(Potentials!$A$1:$AC$10000,MATCH(Estimates!C693,Potentials!$A$1:$A$10000,0),MATCH("Commerce",Potentials!$A$1:$AC$1,0)),0)</f>
      </c>
      <c r="M693" t="str">
        <f>IFERROR(VLOOKUP(L693,Widgets!$H$5:$I$18,2,FALSE),0)</f>
      </c>
    </row>
    <row r="694" spans="1:13">
      <c r="L694" t="str">
        <f>IFERROR(INDEX(Potentials!$A$1:$AC$10000,MATCH(Estimates!C694,Potentials!$A$1:$A$10000,0),MATCH("Commerce",Potentials!$A$1:$AC$1,0)),0)</f>
      </c>
      <c r="M694" t="str">
        <f>IFERROR(VLOOKUP(L694,Widgets!$H$5:$I$18,2,FALSE),0)</f>
      </c>
    </row>
    <row r="695" spans="1:13">
      <c r="L695" t="str">
        <f>IFERROR(INDEX(Potentials!$A$1:$AC$10000,MATCH(Estimates!C695,Potentials!$A$1:$A$10000,0),MATCH("Commerce",Potentials!$A$1:$AC$1,0)),0)</f>
      </c>
      <c r="M695" t="str">
        <f>IFERROR(VLOOKUP(L695,Widgets!$H$5:$I$18,2,FALSE),0)</f>
      </c>
    </row>
    <row r="696" spans="1:13">
      <c r="L696" t="str">
        <f>IFERROR(INDEX(Potentials!$A$1:$AC$10000,MATCH(Estimates!C696,Potentials!$A$1:$A$10000,0),MATCH("Commerce",Potentials!$A$1:$AC$1,0)),0)</f>
      </c>
      <c r="M696" t="str">
        <f>IFERROR(VLOOKUP(L696,Widgets!$H$5:$I$18,2,FALSE),0)</f>
      </c>
    </row>
    <row r="697" spans="1:13">
      <c r="L697" t="str">
        <f>IFERROR(INDEX(Potentials!$A$1:$AC$10000,MATCH(Estimates!C697,Potentials!$A$1:$A$10000,0),MATCH("Commerce",Potentials!$A$1:$AC$1,0)),0)</f>
      </c>
      <c r="M697" t="str">
        <f>IFERROR(VLOOKUP(L697,Widgets!$H$5:$I$18,2,FALSE),0)</f>
      </c>
    </row>
    <row r="698" spans="1:13">
      <c r="L698" t="str">
        <f>IFERROR(INDEX(Potentials!$A$1:$AC$10000,MATCH(Estimates!C698,Potentials!$A$1:$A$10000,0),MATCH("Commerce",Potentials!$A$1:$AC$1,0)),0)</f>
      </c>
      <c r="M698" t="str">
        <f>IFERROR(VLOOKUP(L698,Widgets!$H$5:$I$18,2,FALSE),0)</f>
      </c>
    </row>
    <row r="699" spans="1:13">
      <c r="L699" t="str">
        <f>IFERROR(INDEX(Potentials!$A$1:$AC$10000,MATCH(Estimates!C699,Potentials!$A$1:$A$10000,0),MATCH("Commerce",Potentials!$A$1:$AC$1,0)),0)</f>
      </c>
      <c r="M699" t="str">
        <f>IFERROR(VLOOKUP(L699,Widgets!$H$5:$I$18,2,FALSE),0)</f>
      </c>
    </row>
    <row r="700" spans="1:13">
      <c r="L700" t="str">
        <f>IFERROR(INDEX(Potentials!$A$1:$AC$10000,MATCH(Estimates!C700,Potentials!$A$1:$A$10000,0),MATCH("Commerce",Potentials!$A$1:$AC$1,0)),0)</f>
      </c>
      <c r="M700" t="str">
        <f>IFERROR(VLOOKUP(L700,Widgets!$H$5:$I$18,2,FALSE),0)</f>
      </c>
    </row>
    <row r="701" spans="1:13">
      <c r="L701" t="str">
        <f>IFERROR(INDEX(Potentials!$A$1:$AC$10000,MATCH(Estimates!C701,Potentials!$A$1:$A$10000,0),MATCH("Commerce",Potentials!$A$1:$AC$1,0)),0)</f>
      </c>
      <c r="M701" t="str">
        <f>IFERROR(VLOOKUP(L701,Widgets!$H$5:$I$18,2,FALSE),0)</f>
      </c>
    </row>
    <row r="702" spans="1:13">
      <c r="L702" t="str">
        <f>IFERROR(INDEX(Potentials!$A$1:$AC$10000,MATCH(Estimates!C702,Potentials!$A$1:$A$10000,0),MATCH("Commerce",Potentials!$A$1:$AC$1,0)),0)</f>
      </c>
      <c r="M702" t="str">
        <f>IFERROR(VLOOKUP(L702,Widgets!$H$5:$I$18,2,FALSE),0)</f>
      </c>
    </row>
    <row r="703" spans="1:13">
      <c r="L703" t="str">
        <f>IFERROR(INDEX(Potentials!$A$1:$AC$10000,MATCH(Estimates!C703,Potentials!$A$1:$A$10000,0),MATCH("Commerce",Potentials!$A$1:$AC$1,0)),0)</f>
      </c>
      <c r="M703" t="str">
        <f>IFERROR(VLOOKUP(L703,Widgets!$H$5:$I$18,2,FALSE),0)</f>
      </c>
    </row>
    <row r="704" spans="1:13">
      <c r="L704" t="str">
        <f>IFERROR(INDEX(Potentials!$A$1:$AC$10000,MATCH(Estimates!C704,Potentials!$A$1:$A$10000,0),MATCH("Commerce",Potentials!$A$1:$AC$1,0)),0)</f>
      </c>
      <c r="M704" t="str">
        <f>IFERROR(VLOOKUP(L704,Widgets!$H$5:$I$18,2,FALSE),0)</f>
      </c>
    </row>
    <row r="705" spans="1:13">
      <c r="L705" t="str">
        <f>IFERROR(INDEX(Potentials!$A$1:$AC$10000,MATCH(Estimates!C705,Potentials!$A$1:$A$10000,0),MATCH("Commerce",Potentials!$A$1:$AC$1,0)),0)</f>
      </c>
      <c r="M705" t="str">
        <f>IFERROR(VLOOKUP(L705,Widgets!$H$5:$I$18,2,FALSE),0)</f>
      </c>
    </row>
    <row r="706" spans="1:13">
      <c r="L706" t="str">
        <f>IFERROR(INDEX(Potentials!$A$1:$AC$10000,MATCH(Estimates!C706,Potentials!$A$1:$A$10000,0),MATCH("Commerce",Potentials!$A$1:$AC$1,0)),0)</f>
      </c>
      <c r="M706" t="str">
        <f>IFERROR(VLOOKUP(L706,Widgets!$H$5:$I$18,2,FALSE),0)</f>
      </c>
    </row>
    <row r="707" spans="1:13">
      <c r="L707" t="str">
        <f>IFERROR(INDEX(Potentials!$A$1:$AC$10000,MATCH(Estimates!C707,Potentials!$A$1:$A$10000,0),MATCH("Commerce",Potentials!$A$1:$AC$1,0)),0)</f>
      </c>
      <c r="M707" t="str">
        <f>IFERROR(VLOOKUP(L707,Widgets!$H$5:$I$18,2,FALSE),0)</f>
      </c>
    </row>
    <row r="708" spans="1:13">
      <c r="L708" t="str">
        <f>IFERROR(INDEX(Potentials!$A$1:$AC$10000,MATCH(Estimates!C708,Potentials!$A$1:$A$10000,0),MATCH("Commerce",Potentials!$A$1:$AC$1,0)),0)</f>
      </c>
      <c r="M708" t="str">
        <f>IFERROR(VLOOKUP(L708,Widgets!$H$5:$I$18,2,FALSE),0)</f>
      </c>
    </row>
    <row r="709" spans="1:13">
      <c r="L709" t="str">
        <f>IFERROR(INDEX(Potentials!$A$1:$AC$10000,MATCH(Estimates!C709,Potentials!$A$1:$A$10000,0),MATCH("Commerce",Potentials!$A$1:$AC$1,0)),0)</f>
      </c>
      <c r="M709" t="str">
        <f>IFERROR(VLOOKUP(L709,Widgets!$H$5:$I$18,2,FALSE),0)</f>
      </c>
    </row>
    <row r="710" spans="1:13">
      <c r="L710" t="str">
        <f>IFERROR(INDEX(Potentials!$A$1:$AC$10000,MATCH(Estimates!C710,Potentials!$A$1:$A$10000,0),MATCH("Commerce",Potentials!$A$1:$AC$1,0)),0)</f>
      </c>
      <c r="M710" t="str">
        <f>IFERROR(VLOOKUP(L710,Widgets!$H$5:$I$18,2,FALSE),0)</f>
      </c>
    </row>
    <row r="711" spans="1:13">
      <c r="L711" t="str">
        <f>IFERROR(INDEX(Potentials!$A$1:$AC$10000,MATCH(Estimates!C711,Potentials!$A$1:$A$10000,0),MATCH("Commerce",Potentials!$A$1:$AC$1,0)),0)</f>
      </c>
      <c r="M711" t="str">
        <f>IFERROR(VLOOKUP(L711,Widgets!$H$5:$I$18,2,FALSE),0)</f>
      </c>
    </row>
    <row r="712" spans="1:13">
      <c r="L712" t="str">
        <f>IFERROR(INDEX(Potentials!$A$1:$AC$10000,MATCH(Estimates!C712,Potentials!$A$1:$A$10000,0),MATCH("Commerce",Potentials!$A$1:$AC$1,0)),0)</f>
      </c>
      <c r="M712" t="str">
        <f>IFERROR(VLOOKUP(L712,Widgets!$H$5:$I$18,2,FALSE),0)</f>
      </c>
    </row>
    <row r="713" spans="1:13">
      <c r="L713" t="str">
        <f>IFERROR(INDEX(Potentials!$A$1:$AC$10000,MATCH(Estimates!C713,Potentials!$A$1:$A$10000,0),MATCH("Commerce",Potentials!$A$1:$AC$1,0)),0)</f>
      </c>
      <c r="M713" t="str">
        <f>IFERROR(VLOOKUP(L713,Widgets!$H$5:$I$18,2,FALSE),0)</f>
      </c>
    </row>
    <row r="714" spans="1:13">
      <c r="L714" t="str">
        <f>IFERROR(INDEX(Potentials!$A$1:$AC$10000,MATCH(Estimates!C714,Potentials!$A$1:$A$10000,0),MATCH("Commerce",Potentials!$A$1:$AC$1,0)),0)</f>
      </c>
      <c r="M714" t="str">
        <f>IFERROR(VLOOKUP(L714,Widgets!$H$5:$I$18,2,FALSE),0)</f>
      </c>
    </row>
    <row r="715" spans="1:13">
      <c r="L715" t="str">
        <f>IFERROR(INDEX(Potentials!$A$1:$AC$10000,MATCH(Estimates!C715,Potentials!$A$1:$A$10000,0),MATCH("Commerce",Potentials!$A$1:$AC$1,0)),0)</f>
      </c>
      <c r="M715" t="str">
        <f>IFERROR(VLOOKUP(L715,Widgets!$H$5:$I$18,2,FALSE),0)</f>
      </c>
    </row>
    <row r="716" spans="1:13">
      <c r="L716" t="str">
        <f>IFERROR(INDEX(Potentials!$A$1:$AC$10000,MATCH(Estimates!C716,Potentials!$A$1:$A$10000,0),MATCH("Commerce",Potentials!$A$1:$AC$1,0)),0)</f>
      </c>
      <c r="M716" t="str">
        <f>IFERROR(VLOOKUP(L716,Widgets!$H$5:$I$18,2,FALSE),0)</f>
      </c>
    </row>
    <row r="717" spans="1:13">
      <c r="L717" t="str">
        <f>IFERROR(INDEX(Potentials!$A$1:$AC$10000,MATCH(Estimates!C717,Potentials!$A$1:$A$10000,0),MATCH("Commerce",Potentials!$A$1:$AC$1,0)),0)</f>
      </c>
      <c r="M717" t="str">
        <f>IFERROR(VLOOKUP(L717,Widgets!$H$5:$I$18,2,FALSE),0)</f>
      </c>
    </row>
    <row r="718" spans="1:13">
      <c r="L718" t="str">
        <f>IFERROR(INDEX(Potentials!$A$1:$AC$10000,MATCH(Estimates!C718,Potentials!$A$1:$A$10000,0),MATCH("Commerce",Potentials!$A$1:$AC$1,0)),0)</f>
      </c>
      <c r="M718" t="str">
        <f>IFERROR(VLOOKUP(L718,Widgets!$H$5:$I$18,2,FALSE),0)</f>
      </c>
    </row>
    <row r="719" spans="1:13">
      <c r="L719" t="str">
        <f>IFERROR(INDEX(Potentials!$A$1:$AC$10000,MATCH(Estimates!C719,Potentials!$A$1:$A$10000,0),MATCH("Commerce",Potentials!$A$1:$AC$1,0)),0)</f>
      </c>
      <c r="M719" t="str">
        <f>IFERROR(VLOOKUP(L719,Widgets!$H$5:$I$18,2,FALSE),0)</f>
      </c>
    </row>
    <row r="720" spans="1:13">
      <c r="L720" t="str">
        <f>IFERROR(INDEX(Potentials!$A$1:$AC$10000,MATCH(Estimates!C720,Potentials!$A$1:$A$10000,0),MATCH("Commerce",Potentials!$A$1:$AC$1,0)),0)</f>
      </c>
      <c r="M720" t="str">
        <f>IFERROR(VLOOKUP(L720,Widgets!$H$5:$I$18,2,FALSE),0)</f>
      </c>
    </row>
    <row r="721" spans="1:13">
      <c r="L721" t="str">
        <f>IFERROR(INDEX(Potentials!$A$1:$AC$10000,MATCH(Estimates!C721,Potentials!$A$1:$A$10000,0),MATCH("Commerce",Potentials!$A$1:$AC$1,0)),0)</f>
      </c>
      <c r="M721" t="str">
        <f>IFERROR(VLOOKUP(L721,Widgets!$H$5:$I$18,2,FALSE),0)</f>
      </c>
    </row>
    <row r="722" spans="1:13">
      <c r="L722" t="str">
        <f>IFERROR(INDEX(Potentials!$A$1:$AC$10000,MATCH(Estimates!C722,Potentials!$A$1:$A$10000,0),MATCH("Commerce",Potentials!$A$1:$AC$1,0)),0)</f>
      </c>
      <c r="M722" t="str">
        <f>IFERROR(VLOOKUP(L722,Widgets!$H$5:$I$18,2,FALSE),0)</f>
      </c>
    </row>
    <row r="723" spans="1:13">
      <c r="L723" t="str">
        <f>IFERROR(INDEX(Potentials!$A$1:$AC$10000,MATCH(Estimates!C723,Potentials!$A$1:$A$10000,0),MATCH("Commerce",Potentials!$A$1:$AC$1,0)),0)</f>
      </c>
      <c r="M723" t="str">
        <f>IFERROR(VLOOKUP(L723,Widgets!$H$5:$I$18,2,FALSE),0)</f>
      </c>
    </row>
    <row r="724" spans="1:13">
      <c r="L724" t="str">
        <f>IFERROR(INDEX(Potentials!$A$1:$AC$10000,MATCH(Estimates!C724,Potentials!$A$1:$A$10000,0),MATCH("Commerce",Potentials!$A$1:$AC$1,0)),0)</f>
      </c>
      <c r="M724" t="str">
        <f>IFERROR(VLOOKUP(L724,Widgets!$H$5:$I$18,2,FALSE),0)</f>
      </c>
    </row>
    <row r="725" spans="1:13">
      <c r="L725" t="str">
        <f>IFERROR(INDEX(Potentials!$A$1:$AC$10000,MATCH(Estimates!C725,Potentials!$A$1:$A$10000,0),MATCH("Commerce",Potentials!$A$1:$AC$1,0)),0)</f>
      </c>
      <c r="M725" t="str">
        <f>IFERROR(VLOOKUP(L725,Widgets!$H$5:$I$18,2,FALSE),0)</f>
      </c>
    </row>
    <row r="726" spans="1:13">
      <c r="L726" t="str">
        <f>IFERROR(INDEX(Potentials!$A$1:$AC$10000,MATCH(Estimates!C726,Potentials!$A$1:$A$10000,0),MATCH("Commerce",Potentials!$A$1:$AC$1,0)),0)</f>
      </c>
      <c r="M726" t="str">
        <f>IFERROR(VLOOKUP(L726,Widgets!$H$5:$I$18,2,FALSE),0)</f>
      </c>
    </row>
    <row r="727" spans="1:13">
      <c r="L727" t="str">
        <f>IFERROR(INDEX(Potentials!$A$1:$AC$10000,MATCH(Estimates!C727,Potentials!$A$1:$A$10000,0),MATCH("Commerce",Potentials!$A$1:$AC$1,0)),0)</f>
      </c>
      <c r="M727" t="str">
        <f>IFERROR(VLOOKUP(L727,Widgets!$H$5:$I$18,2,FALSE),0)</f>
      </c>
    </row>
    <row r="728" spans="1:13">
      <c r="L728" t="str">
        <f>IFERROR(INDEX(Potentials!$A$1:$AC$10000,MATCH(Estimates!C728,Potentials!$A$1:$A$10000,0),MATCH("Commerce",Potentials!$A$1:$AC$1,0)),0)</f>
      </c>
      <c r="M728" t="str">
        <f>IFERROR(VLOOKUP(L728,Widgets!$H$5:$I$18,2,FALSE),0)</f>
      </c>
    </row>
    <row r="729" spans="1:13">
      <c r="L729" t="str">
        <f>IFERROR(INDEX(Potentials!$A$1:$AC$10000,MATCH(Estimates!C729,Potentials!$A$1:$A$10000,0),MATCH("Commerce",Potentials!$A$1:$AC$1,0)),0)</f>
      </c>
      <c r="M729" t="str">
        <f>IFERROR(VLOOKUP(L729,Widgets!$H$5:$I$18,2,FALSE),0)</f>
      </c>
    </row>
    <row r="730" spans="1:13">
      <c r="L730" t="str">
        <f>IFERROR(INDEX(Potentials!$A$1:$AC$10000,MATCH(Estimates!C730,Potentials!$A$1:$A$10000,0),MATCH("Commerce",Potentials!$A$1:$AC$1,0)),0)</f>
      </c>
      <c r="M730" t="str">
        <f>IFERROR(VLOOKUP(L730,Widgets!$H$5:$I$18,2,FALSE),0)</f>
      </c>
    </row>
    <row r="731" spans="1:13">
      <c r="L731" t="str">
        <f>IFERROR(INDEX(Potentials!$A$1:$AC$10000,MATCH(Estimates!C731,Potentials!$A$1:$A$10000,0),MATCH("Commerce",Potentials!$A$1:$AC$1,0)),0)</f>
      </c>
      <c r="M731" t="str">
        <f>IFERROR(VLOOKUP(L731,Widgets!$H$5:$I$18,2,FALSE),0)</f>
      </c>
    </row>
    <row r="732" spans="1:13">
      <c r="L732" t="str">
        <f>IFERROR(INDEX(Potentials!$A$1:$AC$10000,MATCH(Estimates!C732,Potentials!$A$1:$A$10000,0),MATCH("Commerce",Potentials!$A$1:$AC$1,0)),0)</f>
      </c>
      <c r="M732" t="str">
        <f>IFERROR(VLOOKUP(L732,Widgets!$H$5:$I$18,2,FALSE),0)</f>
      </c>
    </row>
    <row r="733" spans="1:13">
      <c r="L733" t="str">
        <f>IFERROR(INDEX(Potentials!$A$1:$AC$10000,MATCH(Estimates!C733,Potentials!$A$1:$A$10000,0),MATCH("Commerce",Potentials!$A$1:$AC$1,0)),0)</f>
      </c>
      <c r="M733" t="str">
        <f>IFERROR(VLOOKUP(L733,Widgets!$H$5:$I$18,2,FALSE),0)</f>
      </c>
    </row>
    <row r="734" spans="1:13">
      <c r="L734" t="str">
        <f>IFERROR(INDEX(Potentials!$A$1:$AC$10000,MATCH(Estimates!C734,Potentials!$A$1:$A$10000,0),MATCH("Commerce",Potentials!$A$1:$AC$1,0)),0)</f>
      </c>
      <c r="M734" t="str">
        <f>IFERROR(VLOOKUP(L734,Widgets!$H$5:$I$18,2,FALSE),0)</f>
      </c>
    </row>
    <row r="735" spans="1:13">
      <c r="L735" t="str">
        <f>IFERROR(INDEX(Potentials!$A$1:$AC$10000,MATCH(Estimates!C735,Potentials!$A$1:$A$10000,0),MATCH("Commerce",Potentials!$A$1:$AC$1,0)),0)</f>
      </c>
      <c r="M735" t="str">
        <f>IFERROR(VLOOKUP(L735,Widgets!$H$5:$I$18,2,FALSE),0)</f>
      </c>
    </row>
    <row r="736" spans="1:13">
      <c r="L736" t="str">
        <f>IFERROR(INDEX(Potentials!$A$1:$AC$10000,MATCH(Estimates!C736,Potentials!$A$1:$A$10000,0),MATCH("Commerce",Potentials!$A$1:$AC$1,0)),0)</f>
      </c>
      <c r="M736" t="str">
        <f>IFERROR(VLOOKUP(L736,Widgets!$H$5:$I$18,2,FALSE),0)</f>
      </c>
    </row>
    <row r="737" spans="1:13">
      <c r="L737" t="str">
        <f>IFERROR(INDEX(Potentials!$A$1:$AC$10000,MATCH(Estimates!C737,Potentials!$A$1:$A$10000,0),MATCH("Commerce",Potentials!$A$1:$AC$1,0)),0)</f>
      </c>
      <c r="M737" t="str">
        <f>IFERROR(VLOOKUP(L737,Widgets!$H$5:$I$18,2,FALSE),0)</f>
      </c>
    </row>
    <row r="738" spans="1:13">
      <c r="L738" t="str">
        <f>IFERROR(INDEX(Potentials!$A$1:$AC$10000,MATCH(Estimates!C738,Potentials!$A$1:$A$10000,0),MATCH("Commerce",Potentials!$A$1:$AC$1,0)),0)</f>
      </c>
      <c r="M738" t="str">
        <f>IFERROR(VLOOKUP(L738,Widgets!$H$5:$I$18,2,FALSE),0)</f>
      </c>
    </row>
    <row r="739" spans="1:13">
      <c r="L739" t="str">
        <f>IFERROR(INDEX(Potentials!$A$1:$AC$10000,MATCH(Estimates!C739,Potentials!$A$1:$A$10000,0),MATCH("Commerce",Potentials!$A$1:$AC$1,0)),0)</f>
      </c>
      <c r="M739" t="str">
        <f>IFERROR(VLOOKUP(L739,Widgets!$H$5:$I$18,2,FALSE),0)</f>
      </c>
    </row>
    <row r="740" spans="1:13">
      <c r="L740" t="str">
        <f>IFERROR(INDEX(Potentials!$A$1:$AC$10000,MATCH(Estimates!C740,Potentials!$A$1:$A$10000,0),MATCH("Commerce",Potentials!$A$1:$AC$1,0)),0)</f>
      </c>
      <c r="M740" t="str">
        <f>IFERROR(VLOOKUP(L740,Widgets!$H$5:$I$18,2,FALSE),0)</f>
      </c>
    </row>
    <row r="741" spans="1:13">
      <c r="L741" t="str">
        <f>IFERROR(INDEX(Potentials!$A$1:$AC$10000,MATCH(Estimates!C741,Potentials!$A$1:$A$10000,0),MATCH("Commerce",Potentials!$A$1:$AC$1,0)),0)</f>
      </c>
      <c r="M741" t="str">
        <f>IFERROR(VLOOKUP(L741,Widgets!$H$5:$I$18,2,FALSE),0)</f>
      </c>
    </row>
    <row r="742" spans="1:13">
      <c r="L742" t="str">
        <f>IFERROR(INDEX(Potentials!$A$1:$AC$10000,MATCH(Estimates!C742,Potentials!$A$1:$A$10000,0),MATCH("Commerce",Potentials!$A$1:$AC$1,0)),0)</f>
      </c>
      <c r="M742" t="str">
        <f>IFERROR(VLOOKUP(L742,Widgets!$H$5:$I$18,2,FALSE),0)</f>
      </c>
    </row>
    <row r="743" spans="1:13">
      <c r="L743" t="str">
        <f>IFERROR(INDEX(Potentials!$A$1:$AC$10000,MATCH(Estimates!C743,Potentials!$A$1:$A$10000,0),MATCH("Commerce",Potentials!$A$1:$AC$1,0)),0)</f>
      </c>
      <c r="M743" t="str">
        <f>IFERROR(VLOOKUP(L743,Widgets!$H$5:$I$18,2,FALSE),0)</f>
      </c>
    </row>
    <row r="744" spans="1:13">
      <c r="L744" t="str">
        <f>IFERROR(INDEX(Potentials!$A$1:$AC$10000,MATCH(Estimates!C744,Potentials!$A$1:$A$10000,0),MATCH("Commerce",Potentials!$A$1:$AC$1,0)),0)</f>
      </c>
      <c r="M744" t="str">
        <f>IFERROR(VLOOKUP(L744,Widgets!$H$5:$I$18,2,FALSE),0)</f>
      </c>
    </row>
    <row r="745" spans="1:13">
      <c r="L745" t="str">
        <f>IFERROR(INDEX(Potentials!$A$1:$AC$10000,MATCH(Estimates!C745,Potentials!$A$1:$A$10000,0),MATCH("Commerce",Potentials!$A$1:$AC$1,0)),0)</f>
      </c>
      <c r="M745" t="str">
        <f>IFERROR(VLOOKUP(L745,Widgets!$H$5:$I$18,2,FALSE),0)</f>
      </c>
    </row>
    <row r="746" spans="1:13">
      <c r="L746" t="str">
        <f>IFERROR(INDEX(Potentials!$A$1:$AC$10000,MATCH(Estimates!C746,Potentials!$A$1:$A$10000,0),MATCH("Commerce",Potentials!$A$1:$AC$1,0)),0)</f>
      </c>
      <c r="M746" t="str">
        <f>IFERROR(VLOOKUP(L746,Widgets!$H$5:$I$18,2,FALSE),0)</f>
      </c>
    </row>
    <row r="747" spans="1:13">
      <c r="L747" t="str">
        <f>IFERROR(INDEX(Potentials!$A$1:$AC$10000,MATCH(Estimates!C747,Potentials!$A$1:$A$10000,0),MATCH("Commerce",Potentials!$A$1:$AC$1,0)),0)</f>
      </c>
      <c r="M747" t="str">
        <f>IFERROR(VLOOKUP(L747,Widgets!$H$5:$I$18,2,FALSE),0)</f>
      </c>
    </row>
    <row r="748" spans="1:13">
      <c r="L748" t="str">
        <f>IFERROR(INDEX(Potentials!$A$1:$AC$10000,MATCH(Estimates!C748,Potentials!$A$1:$A$10000,0),MATCH("Commerce",Potentials!$A$1:$AC$1,0)),0)</f>
      </c>
      <c r="M748" t="str">
        <f>IFERROR(VLOOKUP(L748,Widgets!$H$5:$I$18,2,FALSE),0)</f>
      </c>
    </row>
    <row r="749" spans="1:13">
      <c r="L749" t="str">
        <f>IFERROR(INDEX(Potentials!$A$1:$AC$10000,MATCH(Estimates!C749,Potentials!$A$1:$A$10000,0),MATCH("Commerce",Potentials!$A$1:$AC$1,0)),0)</f>
      </c>
      <c r="M749" t="str">
        <f>IFERROR(VLOOKUP(L749,Widgets!$H$5:$I$18,2,FALSE),0)</f>
      </c>
    </row>
    <row r="750" spans="1:13">
      <c r="L750" t="str">
        <f>IFERROR(INDEX(Potentials!$A$1:$AC$10000,MATCH(Estimates!C750,Potentials!$A$1:$A$10000,0),MATCH("Commerce",Potentials!$A$1:$AC$1,0)),0)</f>
      </c>
      <c r="M750" t="str">
        <f>IFERROR(VLOOKUP(L750,Widgets!$H$5:$I$18,2,FALSE),0)</f>
      </c>
    </row>
    <row r="751" spans="1:13">
      <c r="L751" t="str">
        <f>IFERROR(INDEX(Potentials!$A$1:$AC$10000,MATCH(Estimates!C751,Potentials!$A$1:$A$10000,0),MATCH("Commerce",Potentials!$A$1:$AC$1,0)),0)</f>
      </c>
      <c r="M751" t="str">
        <f>IFERROR(VLOOKUP(L751,Widgets!$H$5:$I$18,2,FALSE),0)</f>
      </c>
    </row>
    <row r="752" spans="1:13">
      <c r="L752" t="str">
        <f>IFERROR(INDEX(Potentials!$A$1:$AC$10000,MATCH(Estimates!C752,Potentials!$A$1:$A$10000,0),MATCH("Commerce",Potentials!$A$1:$AC$1,0)),0)</f>
      </c>
      <c r="M752" t="str">
        <f>IFERROR(VLOOKUP(L752,Widgets!$H$5:$I$18,2,FALSE),0)</f>
      </c>
    </row>
    <row r="753" spans="1:13">
      <c r="L753" t="str">
        <f>IFERROR(INDEX(Potentials!$A$1:$AC$10000,MATCH(Estimates!C753,Potentials!$A$1:$A$10000,0),MATCH("Commerce",Potentials!$A$1:$AC$1,0)),0)</f>
      </c>
      <c r="M753" t="str">
        <f>IFERROR(VLOOKUP(L753,Widgets!$H$5:$I$18,2,FALSE),0)</f>
      </c>
    </row>
    <row r="754" spans="1:13">
      <c r="L754" t="str">
        <f>IFERROR(INDEX(Potentials!$A$1:$AC$10000,MATCH(Estimates!C754,Potentials!$A$1:$A$10000,0),MATCH("Commerce",Potentials!$A$1:$AC$1,0)),0)</f>
      </c>
      <c r="M754" t="str">
        <f>IFERROR(VLOOKUP(L754,Widgets!$H$5:$I$18,2,FALSE),0)</f>
      </c>
    </row>
    <row r="755" spans="1:13">
      <c r="L755" t="str">
        <f>IFERROR(INDEX(Potentials!$A$1:$AC$10000,MATCH(Estimates!C755,Potentials!$A$1:$A$10000,0),MATCH("Commerce",Potentials!$A$1:$AC$1,0)),0)</f>
      </c>
      <c r="M755" t="str">
        <f>IFERROR(VLOOKUP(L755,Widgets!$H$5:$I$18,2,FALSE),0)</f>
      </c>
    </row>
    <row r="756" spans="1:13">
      <c r="L756" t="str">
        <f>IFERROR(INDEX(Potentials!$A$1:$AC$10000,MATCH(Estimates!C756,Potentials!$A$1:$A$10000,0),MATCH("Commerce",Potentials!$A$1:$AC$1,0)),0)</f>
      </c>
      <c r="M756" t="str">
        <f>IFERROR(VLOOKUP(L756,Widgets!$H$5:$I$18,2,FALSE),0)</f>
      </c>
    </row>
    <row r="757" spans="1:13">
      <c r="L757" t="str">
        <f>IFERROR(INDEX(Potentials!$A$1:$AC$10000,MATCH(Estimates!C757,Potentials!$A$1:$A$10000,0),MATCH("Commerce",Potentials!$A$1:$AC$1,0)),0)</f>
      </c>
      <c r="M757" t="str">
        <f>IFERROR(VLOOKUP(L757,Widgets!$H$5:$I$18,2,FALSE),0)</f>
      </c>
    </row>
    <row r="758" spans="1:13">
      <c r="L758" t="str">
        <f>IFERROR(INDEX(Potentials!$A$1:$AC$10000,MATCH(Estimates!C758,Potentials!$A$1:$A$10000,0),MATCH("Commerce",Potentials!$A$1:$AC$1,0)),0)</f>
      </c>
      <c r="M758" t="str">
        <f>IFERROR(VLOOKUP(L758,Widgets!$H$5:$I$18,2,FALSE),0)</f>
      </c>
    </row>
    <row r="759" spans="1:13">
      <c r="L759" t="str">
        <f>IFERROR(INDEX(Potentials!$A$1:$AC$10000,MATCH(Estimates!C759,Potentials!$A$1:$A$10000,0),MATCH("Commerce",Potentials!$A$1:$AC$1,0)),0)</f>
      </c>
      <c r="M759" t="str">
        <f>IFERROR(VLOOKUP(L759,Widgets!$H$5:$I$18,2,FALSE),0)</f>
      </c>
    </row>
    <row r="760" spans="1:13">
      <c r="L760" t="str">
        <f>IFERROR(INDEX(Potentials!$A$1:$AC$10000,MATCH(Estimates!C760,Potentials!$A$1:$A$10000,0),MATCH("Commerce",Potentials!$A$1:$AC$1,0)),0)</f>
      </c>
      <c r="M760" t="str">
        <f>IFERROR(VLOOKUP(L760,Widgets!$H$5:$I$18,2,FALSE),0)</f>
      </c>
    </row>
    <row r="761" spans="1:13">
      <c r="L761" t="str">
        <f>IFERROR(INDEX(Potentials!$A$1:$AC$10000,MATCH(Estimates!C761,Potentials!$A$1:$A$10000,0),MATCH("Commerce",Potentials!$A$1:$AC$1,0)),0)</f>
      </c>
      <c r="M761" t="str">
        <f>IFERROR(VLOOKUP(L761,Widgets!$H$5:$I$18,2,FALSE),0)</f>
      </c>
    </row>
    <row r="762" spans="1:13">
      <c r="L762" t="str">
        <f>IFERROR(INDEX(Potentials!$A$1:$AC$10000,MATCH(Estimates!C762,Potentials!$A$1:$A$10000,0),MATCH("Commerce",Potentials!$A$1:$AC$1,0)),0)</f>
      </c>
      <c r="M762" t="str">
        <f>IFERROR(VLOOKUP(L762,Widgets!$H$5:$I$18,2,FALSE),0)</f>
      </c>
    </row>
    <row r="763" spans="1:13">
      <c r="L763" t="str">
        <f>IFERROR(INDEX(Potentials!$A$1:$AC$10000,MATCH(Estimates!C763,Potentials!$A$1:$A$10000,0),MATCH("Commerce",Potentials!$A$1:$AC$1,0)),0)</f>
      </c>
      <c r="M763" t="str">
        <f>IFERROR(VLOOKUP(L763,Widgets!$H$5:$I$18,2,FALSE),0)</f>
      </c>
    </row>
    <row r="764" spans="1:13">
      <c r="L764" t="str">
        <f>IFERROR(INDEX(Potentials!$A$1:$AC$10000,MATCH(Estimates!C764,Potentials!$A$1:$A$10000,0),MATCH("Commerce",Potentials!$A$1:$AC$1,0)),0)</f>
      </c>
      <c r="M764" t="str">
        <f>IFERROR(VLOOKUP(L764,Widgets!$H$5:$I$18,2,FALSE),0)</f>
      </c>
    </row>
    <row r="765" spans="1:13">
      <c r="L765" t="str">
        <f>IFERROR(INDEX(Potentials!$A$1:$AC$10000,MATCH(Estimates!C765,Potentials!$A$1:$A$10000,0),MATCH("Commerce",Potentials!$A$1:$AC$1,0)),0)</f>
      </c>
      <c r="M765" t="str">
        <f>IFERROR(VLOOKUP(L765,Widgets!$H$5:$I$18,2,FALSE),0)</f>
      </c>
    </row>
    <row r="766" spans="1:13">
      <c r="L766" t="str">
        <f>IFERROR(INDEX(Potentials!$A$1:$AC$10000,MATCH(Estimates!C766,Potentials!$A$1:$A$10000,0),MATCH("Commerce",Potentials!$A$1:$AC$1,0)),0)</f>
      </c>
      <c r="M766" t="str">
        <f>IFERROR(VLOOKUP(L766,Widgets!$H$5:$I$18,2,FALSE),0)</f>
      </c>
    </row>
    <row r="767" spans="1:13">
      <c r="L767" t="str">
        <f>IFERROR(INDEX(Potentials!$A$1:$AC$10000,MATCH(Estimates!C767,Potentials!$A$1:$A$10000,0),MATCH("Commerce",Potentials!$A$1:$AC$1,0)),0)</f>
      </c>
      <c r="M767" t="str">
        <f>IFERROR(VLOOKUP(L767,Widgets!$H$5:$I$18,2,FALSE),0)</f>
      </c>
    </row>
    <row r="768" spans="1:13">
      <c r="L768" t="str">
        <f>IFERROR(INDEX(Potentials!$A$1:$AC$10000,MATCH(Estimates!C768,Potentials!$A$1:$A$10000,0),MATCH("Commerce",Potentials!$A$1:$AC$1,0)),0)</f>
      </c>
      <c r="M768" t="str">
        <f>IFERROR(VLOOKUP(L768,Widgets!$H$5:$I$18,2,FALSE),0)</f>
      </c>
    </row>
    <row r="769" spans="1:13">
      <c r="L769" t="str">
        <f>IFERROR(INDEX(Potentials!$A$1:$AC$10000,MATCH(Estimates!C769,Potentials!$A$1:$A$10000,0),MATCH("Commerce",Potentials!$A$1:$AC$1,0)),0)</f>
      </c>
      <c r="M769" t="str">
        <f>IFERROR(VLOOKUP(L769,Widgets!$H$5:$I$18,2,FALSE),0)</f>
      </c>
    </row>
    <row r="770" spans="1:13">
      <c r="L770" t="str">
        <f>IFERROR(INDEX(Potentials!$A$1:$AC$10000,MATCH(Estimates!C770,Potentials!$A$1:$A$10000,0),MATCH("Commerce",Potentials!$A$1:$AC$1,0)),0)</f>
      </c>
      <c r="M770" t="str">
        <f>IFERROR(VLOOKUP(L770,Widgets!$H$5:$I$18,2,FALSE),0)</f>
      </c>
    </row>
    <row r="771" spans="1:13">
      <c r="L771" t="str">
        <f>IFERROR(INDEX(Potentials!$A$1:$AC$10000,MATCH(Estimates!C771,Potentials!$A$1:$A$10000,0),MATCH("Commerce",Potentials!$A$1:$AC$1,0)),0)</f>
      </c>
      <c r="M771" t="str">
        <f>IFERROR(VLOOKUP(L771,Widgets!$H$5:$I$18,2,FALSE),0)</f>
      </c>
    </row>
    <row r="772" spans="1:13">
      <c r="L772" t="str">
        <f>IFERROR(INDEX(Potentials!$A$1:$AC$10000,MATCH(Estimates!C772,Potentials!$A$1:$A$10000,0),MATCH("Commerce",Potentials!$A$1:$AC$1,0)),0)</f>
      </c>
      <c r="M772" t="str">
        <f>IFERROR(VLOOKUP(L772,Widgets!$H$5:$I$18,2,FALSE),0)</f>
      </c>
    </row>
    <row r="773" spans="1:13">
      <c r="L773" t="str">
        <f>IFERROR(INDEX(Potentials!$A$1:$AC$10000,MATCH(Estimates!C773,Potentials!$A$1:$A$10000,0),MATCH("Commerce",Potentials!$A$1:$AC$1,0)),0)</f>
      </c>
      <c r="M773" t="str">
        <f>IFERROR(VLOOKUP(L773,Widgets!$H$5:$I$18,2,FALSE),0)</f>
      </c>
    </row>
    <row r="774" spans="1:13">
      <c r="L774" t="str">
        <f>IFERROR(INDEX(Potentials!$A$1:$AC$10000,MATCH(Estimates!C774,Potentials!$A$1:$A$10000,0),MATCH("Commerce",Potentials!$A$1:$AC$1,0)),0)</f>
      </c>
      <c r="M774" t="str">
        <f>IFERROR(VLOOKUP(L774,Widgets!$H$5:$I$18,2,FALSE),0)</f>
      </c>
    </row>
    <row r="775" spans="1:13">
      <c r="L775" t="str">
        <f>IFERROR(INDEX(Potentials!$A$1:$AC$10000,MATCH(Estimates!C775,Potentials!$A$1:$A$10000,0),MATCH("Commerce",Potentials!$A$1:$AC$1,0)),0)</f>
      </c>
      <c r="M775" t="str">
        <f>IFERROR(VLOOKUP(L775,Widgets!$H$5:$I$18,2,FALSE),0)</f>
      </c>
    </row>
    <row r="776" spans="1:13">
      <c r="L776" t="str">
        <f>IFERROR(INDEX(Potentials!$A$1:$AC$10000,MATCH(Estimates!C776,Potentials!$A$1:$A$10000,0),MATCH("Commerce",Potentials!$A$1:$AC$1,0)),0)</f>
      </c>
      <c r="M776" t="str">
        <f>IFERROR(VLOOKUP(L776,Widgets!$H$5:$I$18,2,FALSE),0)</f>
      </c>
    </row>
    <row r="777" spans="1:13">
      <c r="L777" t="str">
        <f>IFERROR(INDEX(Potentials!$A$1:$AC$10000,MATCH(Estimates!C777,Potentials!$A$1:$A$10000,0),MATCH("Commerce",Potentials!$A$1:$AC$1,0)),0)</f>
      </c>
      <c r="M777" t="str">
        <f>IFERROR(VLOOKUP(L777,Widgets!$H$5:$I$18,2,FALSE),0)</f>
      </c>
    </row>
    <row r="778" spans="1:13">
      <c r="L778" t="str">
        <f>IFERROR(INDEX(Potentials!$A$1:$AC$10000,MATCH(Estimates!C778,Potentials!$A$1:$A$10000,0),MATCH("Commerce",Potentials!$A$1:$AC$1,0)),0)</f>
      </c>
      <c r="M778" t="str">
        <f>IFERROR(VLOOKUP(L778,Widgets!$H$5:$I$18,2,FALSE),0)</f>
      </c>
    </row>
    <row r="779" spans="1:13">
      <c r="L779" t="str">
        <f>IFERROR(INDEX(Potentials!$A$1:$AC$10000,MATCH(Estimates!C779,Potentials!$A$1:$A$10000,0),MATCH("Commerce",Potentials!$A$1:$AC$1,0)),0)</f>
      </c>
      <c r="M779" t="str">
        <f>IFERROR(VLOOKUP(L779,Widgets!$H$5:$I$18,2,FALSE),0)</f>
      </c>
    </row>
    <row r="780" spans="1:13">
      <c r="L780" t="str">
        <f>IFERROR(INDEX(Potentials!$A$1:$AC$10000,MATCH(Estimates!C780,Potentials!$A$1:$A$10000,0),MATCH("Commerce",Potentials!$A$1:$AC$1,0)),0)</f>
      </c>
      <c r="M780" t="str">
        <f>IFERROR(VLOOKUP(L780,Widgets!$H$5:$I$18,2,FALSE),0)</f>
      </c>
    </row>
    <row r="781" spans="1:13">
      <c r="L781" t="str">
        <f>IFERROR(INDEX(Potentials!$A$1:$AC$10000,MATCH(Estimates!C781,Potentials!$A$1:$A$10000,0),MATCH("Commerce",Potentials!$A$1:$AC$1,0)),0)</f>
      </c>
      <c r="M781" t="str">
        <f>IFERROR(VLOOKUP(L781,Widgets!$H$5:$I$18,2,FALSE),0)</f>
      </c>
    </row>
    <row r="782" spans="1:13">
      <c r="L782" t="str">
        <f>IFERROR(INDEX(Potentials!$A$1:$AC$10000,MATCH(Estimates!C782,Potentials!$A$1:$A$10000,0),MATCH("Commerce",Potentials!$A$1:$AC$1,0)),0)</f>
      </c>
      <c r="M782" t="str">
        <f>IFERROR(VLOOKUP(L782,Widgets!$H$5:$I$18,2,FALSE),0)</f>
      </c>
    </row>
    <row r="783" spans="1:13">
      <c r="L783" t="str">
        <f>IFERROR(INDEX(Potentials!$A$1:$AC$10000,MATCH(Estimates!C783,Potentials!$A$1:$A$10000,0),MATCH("Commerce",Potentials!$A$1:$AC$1,0)),0)</f>
      </c>
      <c r="M783" t="str">
        <f>IFERROR(VLOOKUP(L783,Widgets!$H$5:$I$18,2,FALSE),0)</f>
      </c>
    </row>
    <row r="784" spans="1:13">
      <c r="L784" t="str">
        <f>IFERROR(INDEX(Potentials!$A$1:$AC$10000,MATCH(Estimates!C784,Potentials!$A$1:$A$10000,0),MATCH("Commerce",Potentials!$A$1:$AC$1,0)),0)</f>
      </c>
      <c r="M784" t="str">
        <f>IFERROR(VLOOKUP(L784,Widgets!$H$5:$I$18,2,FALSE),0)</f>
      </c>
    </row>
    <row r="785" spans="1:13">
      <c r="L785" t="str">
        <f>IFERROR(INDEX(Potentials!$A$1:$AC$10000,MATCH(Estimates!C785,Potentials!$A$1:$A$10000,0),MATCH("Commerce",Potentials!$A$1:$AC$1,0)),0)</f>
      </c>
      <c r="M785" t="str">
        <f>IFERROR(VLOOKUP(L785,Widgets!$H$5:$I$18,2,FALSE),0)</f>
      </c>
    </row>
    <row r="786" spans="1:13">
      <c r="L786" t="str">
        <f>IFERROR(INDEX(Potentials!$A$1:$AC$10000,MATCH(Estimates!C786,Potentials!$A$1:$A$10000,0),MATCH("Commerce",Potentials!$A$1:$AC$1,0)),0)</f>
      </c>
      <c r="M786" t="str">
        <f>IFERROR(VLOOKUP(L786,Widgets!$H$5:$I$18,2,FALSE),0)</f>
      </c>
    </row>
    <row r="787" spans="1:13">
      <c r="L787" t="str">
        <f>IFERROR(INDEX(Potentials!$A$1:$AC$10000,MATCH(Estimates!C787,Potentials!$A$1:$A$10000,0),MATCH("Commerce",Potentials!$A$1:$AC$1,0)),0)</f>
      </c>
      <c r="M787" t="str">
        <f>IFERROR(VLOOKUP(L787,Widgets!$H$5:$I$18,2,FALSE),0)</f>
      </c>
    </row>
    <row r="788" spans="1:13">
      <c r="L788" t="str">
        <f>IFERROR(INDEX(Potentials!$A$1:$AC$10000,MATCH(Estimates!C788,Potentials!$A$1:$A$10000,0),MATCH("Commerce",Potentials!$A$1:$AC$1,0)),0)</f>
      </c>
      <c r="M788" t="str">
        <f>IFERROR(VLOOKUP(L788,Widgets!$H$5:$I$18,2,FALSE),0)</f>
      </c>
    </row>
    <row r="789" spans="1:13">
      <c r="L789" t="str">
        <f>IFERROR(INDEX(Potentials!$A$1:$AC$10000,MATCH(Estimates!C789,Potentials!$A$1:$A$10000,0),MATCH("Commerce",Potentials!$A$1:$AC$1,0)),0)</f>
      </c>
      <c r="M789" t="str">
        <f>IFERROR(VLOOKUP(L789,Widgets!$H$5:$I$18,2,FALSE),0)</f>
      </c>
    </row>
    <row r="790" spans="1:13">
      <c r="L790" t="str">
        <f>IFERROR(INDEX(Potentials!$A$1:$AC$10000,MATCH(Estimates!C790,Potentials!$A$1:$A$10000,0),MATCH("Commerce",Potentials!$A$1:$AC$1,0)),0)</f>
      </c>
      <c r="M790" t="str">
        <f>IFERROR(VLOOKUP(L790,Widgets!$H$5:$I$18,2,FALSE),0)</f>
      </c>
    </row>
    <row r="791" spans="1:13">
      <c r="L791" t="str">
        <f>IFERROR(INDEX(Potentials!$A$1:$AC$10000,MATCH(Estimates!C791,Potentials!$A$1:$A$10000,0),MATCH("Commerce",Potentials!$A$1:$AC$1,0)),0)</f>
      </c>
      <c r="M791" t="str">
        <f>IFERROR(VLOOKUP(L791,Widgets!$H$5:$I$18,2,FALSE),0)</f>
      </c>
    </row>
    <row r="792" spans="1:13">
      <c r="L792" t="str">
        <f>IFERROR(INDEX(Potentials!$A$1:$AC$10000,MATCH(Estimates!C792,Potentials!$A$1:$A$10000,0),MATCH("Commerce",Potentials!$A$1:$AC$1,0)),0)</f>
      </c>
      <c r="M792" t="str">
        <f>IFERROR(VLOOKUP(L792,Widgets!$H$5:$I$18,2,FALSE),0)</f>
      </c>
    </row>
    <row r="793" spans="1:13">
      <c r="L793" t="str">
        <f>IFERROR(INDEX(Potentials!$A$1:$AC$10000,MATCH(Estimates!C793,Potentials!$A$1:$A$10000,0),MATCH("Commerce",Potentials!$A$1:$AC$1,0)),0)</f>
      </c>
      <c r="M793" t="str">
        <f>IFERROR(VLOOKUP(L793,Widgets!$H$5:$I$18,2,FALSE),0)</f>
      </c>
    </row>
    <row r="794" spans="1:13">
      <c r="L794" t="str">
        <f>IFERROR(INDEX(Potentials!$A$1:$AC$10000,MATCH(Estimates!C794,Potentials!$A$1:$A$10000,0),MATCH("Commerce",Potentials!$A$1:$AC$1,0)),0)</f>
      </c>
      <c r="M794" t="str">
        <f>IFERROR(VLOOKUP(L794,Widgets!$H$5:$I$18,2,FALSE),0)</f>
      </c>
    </row>
    <row r="795" spans="1:13">
      <c r="L795" t="str">
        <f>IFERROR(INDEX(Potentials!$A$1:$AC$10000,MATCH(Estimates!C795,Potentials!$A$1:$A$10000,0),MATCH("Commerce",Potentials!$A$1:$AC$1,0)),0)</f>
      </c>
      <c r="M795" t="str">
        <f>IFERROR(VLOOKUP(L795,Widgets!$H$5:$I$18,2,FALSE),0)</f>
      </c>
    </row>
    <row r="796" spans="1:13">
      <c r="L796" t="str">
        <f>IFERROR(INDEX(Potentials!$A$1:$AC$10000,MATCH(Estimates!C796,Potentials!$A$1:$A$10000,0),MATCH("Commerce",Potentials!$A$1:$AC$1,0)),0)</f>
      </c>
      <c r="M796" t="str">
        <f>IFERROR(VLOOKUP(L796,Widgets!$H$5:$I$18,2,FALSE),0)</f>
      </c>
    </row>
    <row r="797" spans="1:13">
      <c r="L797" t="str">
        <f>IFERROR(INDEX(Potentials!$A$1:$AC$10000,MATCH(Estimates!C797,Potentials!$A$1:$A$10000,0),MATCH("Commerce",Potentials!$A$1:$AC$1,0)),0)</f>
      </c>
      <c r="M797" t="str">
        <f>IFERROR(VLOOKUP(L797,Widgets!$H$5:$I$18,2,FALSE),0)</f>
      </c>
    </row>
    <row r="798" spans="1:13">
      <c r="L798" t="str">
        <f>IFERROR(INDEX(Potentials!$A$1:$AC$10000,MATCH(Estimates!C798,Potentials!$A$1:$A$10000,0),MATCH("Commerce",Potentials!$A$1:$AC$1,0)),0)</f>
      </c>
      <c r="M798" t="str">
        <f>IFERROR(VLOOKUP(L798,Widgets!$H$5:$I$18,2,FALSE),0)</f>
      </c>
    </row>
    <row r="799" spans="1:13">
      <c r="L799" t="str">
        <f>IFERROR(INDEX(Potentials!$A$1:$AC$10000,MATCH(Estimates!C799,Potentials!$A$1:$A$10000,0),MATCH("Commerce",Potentials!$A$1:$AC$1,0)),0)</f>
      </c>
      <c r="M799" t="str">
        <f>IFERROR(VLOOKUP(L799,Widgets!$H$5:$I$18,2,FALSE),0)</f>
      </c>
    </row>
    <row r="800" spans="1:13">
      <c r="L800" t="str">
        <f>IFERROR(INDEX(Potentials!$A$1:$AC$10000,MATCH(Estimates!C800,Potentials!$A$1:$A$10000,0),MATCH("Commerce",Potentials!$A$1:$AC$1,0)),0)</f>
      </c>
      <c r="M800" t="str">
        <f>IFERROR(VLOOKUP(L800,Widgets!$H$5:$I$18,2,FALSE),0)</f>
      </c>
    </row>
    <row r="801" spans="1:13">
      <c r="L801" t="str">
        <f>IFERROR(INDEX(Potentials!$A$1:$AC$10000,MATCH(Estimates!C801,Potentials!$A$1:$A$10000,0),MATCH("Commerce",Potentials!$A$1:$AC$1,0)),0)</f>
      </c>
      <c r="M801" t="str">
        <f>IFERROR(VLOOKUP(L801,Widgets!$H$5:$I$18,2,FALSE),0)</f>
      </c>
    </row>
    <row r="802" spans="1:13">
      <c r="L802" t="str">
        <f>IFERROR(INDEX(Potentials!$A$1:$AC$10000,MATCH(Estimates!C802,Potentials!$A$1:$A$10000,0),MATCH("Commerce",Potentials!$A$1:$AC$1,0)),0)</f>
      </c>
      <c r="M802" t="str">
        <f>IFERROR(VLOOKUP(L802,Widgets!$H$5:$I$18,2,FALSE),0)</f>
      </c>
    </row>
    <row r="803" spans="1:13">
      <c r="L803" t="str">
        <f>IFERROR(INDEX(Potentials!$A$1:$AC$10000,MATCH(Estimates!C803,Potentials!$A$1:$A$10000,0),MATCH("Commerce",Potentials!$A$1:$AC$1,0)),0)</f>
      </c>
      <c r="M803" t="str">
        <f>IFERROR(VLOOKUP(L803,Widgets!$H$5:$I$18,2,FALSE),0)</f>
      </c>
    </row>
    <row r="804" spans="1:13">
      <c r="L804" t="str">
        <f>IFERROR(INDEX(Potentials!$A$1:$AC$10000,MATCH(Estimates!C804,Potentials!$A$1:$A$10000,0),MATCH("Commerce",Potentials!$A$1:$AC$1,0)),0)</f>
      </c>
      <c r="M804" t="str">
        <f>IFERROR(VLOOKUP(L804,Widgets!$H$5:$I$18,2,FALSE),0)</f>
      </c>
    </row>
    <row r="805" spans="1:13">
      <c r="L805" t="str">
        <f>IFERROR(INDEX(Potentials!$A$1:$AC$10000,MATCH(Estimates!C805,Potentials!$A$1:$A$10000,0),MATCH("Commerce",Potentials!$A$1:$AC$1,0)),0)</f>
      </c>
      <c r="M805" t="str">
        <f>IFERROR(VLOOKUP(L805,Widgets!$H$5:$I$18,2,FALSE),0)</f>
      </c>
    </row>
    <row r="806" spans="1:13">
      <c r="L806" t="str">
        <f>IFERROR(INDEX(Potentials!$A$1:$AC$10000,MATCH(Estimates!C806,Potentials!$A$1:$A$10000,0),MATCH("Commerce",Potentials!$A$1:$AC$1,0)),0)</f>
      </c>
      <c r="M806" t="str">
        <f>IFERROR(VLOOKUP(L806,Widgets!$H$5:$I$18,2,FALSE),0)</f>
      </c>
    </row>
    <row r="807" spans="1:13">
      <c r="L807" t="str">
        <f>IFERROR(INDEX(Potentials!$A$1:$AC$10000,MATCH(Estimates!C807,Potentials!$A$1:$A$10000,0),MATCH("Commerce",Potentials!$A$1:$AC$1,0)),0)</f>
      </c>
      <c r="M807" t="str">
        <f>IFERROR(VLOOKUP(L807,Widgets!$H$5:$I$18,2,FALSE),0)</f>
      </c>
    </row>
    <row r="808" spans="1:13">
      <c r="L808" t="str">
        <f>IFERROR(INDEX(Potentials!$A$1:$AC$10000,MATCH(Estimates!C808,Potentials!$A$1:$A$10000,0),MATCH("Commerce",Potentials!$A$1:$AC$1,0)),0)</f>
      </c>
      <c r="M808" t="str">
        <f>IFERROR(VLOOKUP(L808,Widgets!$H$5:$I$18,2,FALSE),0)</f>
      </c>
    </row>
    <row r="809" spans="1:13">
      <c r="L809" t="str">
        <f>IFERROR(INDEX(Potentials!$A$1:$AC$10000,MATCH(Estimates!C809,Potentials!$A$1:$A$10000,0),MATCH("Commerce",Potentials!$A$1:$AC$1,0)),0)</f>
      </c>
      <c r="M809" t="str">
        <f>IFERROR(VLOOKUP(L809,Widgets!$H$5:$I$18,2,FALSE),0)</f>
      </c>
    </row>
    <row r="810" spans="1:13">
      <c r="L810" t="str">
        <f>IFERROR(INDEX(Potentials!$A$1:$AC$10000,MATCH(Estimates!C810,Potentials!$A$1:$A$10000,0),MATCH("Commerce",Potentials!$A$1:$AC$1,0)),0)</f>
      </c>
      <c r="M810" t="str">
        <f>IFERROR(VLOOKUP(L810,Widgets!$H$5:$I$18,2,FALSE),0)</f>
      </c>
    </row>
    <row r="811" spans="1:13">
      <c r="L811" t="str">
        <f>IFERROR(INDEX(Potentials!$A$1:$AC$10000,MATCH(Estimates!C811,Potentials!$A$1:$A$10000,0),MATCH("Commerce",Potentials!$A$1:$AC$1,0)),0)</f>
      </c>
      <c r="M811" t="str">
        <f>IFERROR(VLOOKUP(L811,Widgets!$H$5:$I$18,2,FALSE),0)</f>
      </c>
    </row>
    <row r="812" spans="1:13">
      <c r="L812" t="str">
        <f>IFERROR(INDEX(Potentials!$A$1:$AC$10000,MATCH(Estimates!C812,Potentials!$A$1:$A$10000,0),MATCH("Commerce",Potentials!$A$1:$AC$1,0)),0)</f>
      </c>
      <c r="M812" t="str">
        <f>IFERROR(VLOOKUP(L812,Widgets!$H$5:$I$18,2,FALSE),0)</f>
      </c>
    </row>
    <row r="813" spans="1:13">
      <c r="L813" t="str">
        <f>IFERROR(INDEX(Potentials!$A$1:$AC$10000,MATCH(Estimates!C813,Potentials!$A$1:$A$10000,0),MATCH("Commerce",Potentials!$A$1:$AC$1,0)),0)</f>
      </c>
      <c r="M813" t="str">
        <f>IFERROR(VLOOKUP(L813,Widgets!$H$5:$I$18,2,FALSE),0)</f>
      </c>
    </row>
    <row r="814" spans="1:13">
      <c r="L814" t="str">
        <f>IFERROR(INDEX(Potentials!$A$1:$AC$10000,MATCH(Estimates!C814,Potentials!$A$1:$A$10000,0),MATCH("Commerce",Potentials!$A$1:$AC$1,0)),0)</f>
      </c>
      <c r="M814" t="str">
        <f>IFERROR(VLOOKUP(L814,Widgets!$H$5:$I$18,2,FALSE),0)</f>
      </c>
    </row>
    <row r="815" spans="1:13">
      <c r="L815" t="str">
        <f>IFERROR(INDEX(Potentials!$A$1:$AC$10000,MATCH(Estimates!C815,Potentials!$A$1:$A$10000,0),MATCH("Commerce",Potentials!$A$1:$AC$1,0)),0)</f>
      </c>
      <c r="M815" t="str">
        <f>IFERROR(VLOOKUP(L815,Widgets!$H$5:$I$18,2,FALSE),0)</f>
      </c>
    </row>
    <row r="816" spans="1:13">
      <c r="L816" t="str">
        <f>IFERROR(INDEX(Potentials!$A$1:$AC$10000,MATCH(Estimates!C816,Potentials!$A$1:$A$10000,0),MATCH("Commerce",Potentials!$A$1:$AC$1,0)),0)</f>
      </c>
      <c r="M816" t="str">
        <f>IFERROR(VLOOKUP(L816,Widgets!$H$5:$I$18,2,FALSE),0)</f>
      </c>
    </row>
    <row r="817" spans="1:13">
      <c r="L817" t="str">
        <f>IFERROR(INDEX(Potentials!$A$1:$AC$10000,MATCH(Estimates!C817,Potentials!$A$1:$A$10000,0),MATCH("Commerce",Potentials!$A$1:$AC$1,0)),0)</f>
      </c>
      <c r="M817" t="str">
        <f>IFERROR(VLOOKUP(L817,Widgets!$H$5:$I$18,2,FALSE),0)</f>
      </c>
    </row>
    <row r="818" spans="1:13">
      <c r="L818" t="str">
        <f>IFERROR(INDEX(Potentials!$A$1:$AC$10000,MATCH(Estimates!C818,Potentials!$A$1:$A$10000,0),MATCH("Commerce",Potentials!$A$1:$AC$1,0)),0)</f>
      </c>
      <c r="M818" t="str">
        <f>IFERROR(VLOOKUP(L818,Widgets!$H$5:$I$18,2,FALSE),0)</f>
      </c>
    </row>
    <row r="819" spans="1:13">
      <c r="L819" t="str">
        <f>IFERROR(INDEX(Potentials!$A$1:$AC$10000,MATCH(Estimates!C819,Potentials!$A$1:$A$10000,0),MATCH("Commerce",Potentials!$A$1:$AC$1,0)),0)</f>
      </c>
      <c r="M819" t="str">
        <f>IFERROR(VLOOKUP(L819,Widgets!$H$5:$I$18,2,FALSE),0)</f>
      </c>
    </row>
    <row r="820" spans="1:13">
      <c r="L820" t="str">
        <f>IFERROR(INDEX(Potentials!$A$1:$AC$10000,MATCH(Estimates!C820,Potentials!$A$1:$A$10000,0),MATCH("Commerce",Potentials!$A$1:$AC$1,0)),0)</f>
      </c>
      <c r="M820" t="str">
        <f>IFERROR(VLOOKUP(L820,Widgets!$H$5:$I$18,2,FALSE),0)</f>
      </c>
    </row>
    <row r="821" spans="1:13">
      <c r="L821" t="str">
        <f>IFERROR(INDEX(Potentials!$A$1:$AC$10000,MATCH(Estimates!C821,Potentials!$A$1:$A$10000,0),MATCH("Commerce",Potentials!$A$1:$AC$1,0)),0)</f>
      </c>
      <c r="M821" t="str">
        <f>IFERROR(VLOOKUP(L821,Widgets!$H$5:$I$18,2,FALSE),0)</f>
      </c>
    </row>
    <row r="822" spans="1:13">
      <c r="L822" t="str">
        <f>IFERROR(INDEX(Potentials!$A$1:$AC$10000,MATCH(Estimates!C822,Potentials!$A$1:$A$10000,0),MATCH("Commerce",Potentials!$A$1:$AC$1,0)),0)</f>
      </c>
      <c r="M822" t="str">
        <f>IFERROR(VLOOKUP(L822,Widgets!$H$5:$I$18,2,FALSE),0)</f>
      </c>
    </row>
    <row r="823" spans="1:13">
      <c r="L823" t="str">
        <f>IFERROR(INDEX(Potentials!$A$1:$AC$10000,MATCH(Estimates!C823,Potentials!$A$1:$A$10000,0),MATCH("Commerce",Potentials!$A$1:$AC$1,0)),0)</f>
      </c>
      <c r="M823" t="str">
        <f>IFERROR(VLOOKUP(L823,Widgets!$H$5:$I$18,2,FALSE),0)</f>
      </c>
    </row>
    <row r="824" spans="1:13">
      <c r="L824" t="str">
        <f>IFERROR(INDEX(Potentials!$A$1:$AC$10000,MATCH(Estimates!C824,Potentials!$A$1:$A$10000,0),MATCH("Commerce",Potentials!$A$1:$AC$1,0)),0)</f>
      </c>
      <c r="M824" t="str">
        <f>IFERROR(VLOOKUP(L824,Widgets!$H$5:$I$18,2,FALSE),0)</f>
      </c>
    </row>
    <row r="825" spans="1:13">
      <c r="L825" t="str">
        <f>IFERROR(INDEX(Potentials!$A$1:$AC$10000,MATCH(Estimates!C825,Potentials!$A$1:$A$10000,0),MATCH("Commerce",Potentials!$A$1:$AC$1,0)),0)</f>
      </c>
      <c r="M825" t="str">
        <f>IFERROR(VLOOKUP(L825,Widgets!$H$5:$I$18,2,FALSE),0)</f>
      </c>
    </row>
    <row r="826" spans="1:13">
      <c r="L826" t="str">
        <f>IFERROR(INDEX(Potentials!$A$1:$AC$10000,MATCH(Estimates!C826,Potentials!$A$1:$A$10000,0),MATCH("Commerce",Potentials!$A$1:$AC$1,0)),0)</f>
      </c>
      <c r="M826" t="str">
        <f>IFERROR(VLOOKUP(L826,Widgets!$H$5:$I$18,2,FALSE),0)</f>
      </c>
    </row>
    <row r="827" spans="1:13">
      <c r="L827" t="str">
        <f>IFERROR(INDEX(Potentials!$A$1:$AC$10000,MATCH(Estimates!C827,Potentials!$A$1:$A$10000,0),MATCH("Commerce",Potentials!$A$1:$AC$1,0)),0)</f>
      </c>
      <c r="M827" t="str">
        <f>IFERROR(VLOOKUP(L827,Widgets!$H$5:$I$18,2,FALSE),0)</f>
      </c>
    </row>
    <row r="828" spans="1:13">
      <c r="L828" t="str">
        <f>IFERROR(INDEX(Potentials!$A$1:$AC$10000,MATCH(Estimates!C828,Potentials!$A$1:$A$10000,0),MATCH("Commerce",Potentials!$A$1:$AC$1,0)),0)</f>
      </c>
      <c r="M828" t="str">
        <f>IFERROR(VLOOKUP(L828,Widgets!$H$5:$I$18,2,FALSE),0)</f>
      </c>
    </row>
    <row r="829" spans="1:13">
      <c r="L829" t="str">
        <f>IFERROR(INDEX(Potentials!$A$1:$AC$10000,MATCH(Estimates!C829,Potentials!$A$1:$A$10000,0),MATCH("Commerce",Potentials!$A$1:$AC$1,0)),0)</f>
      </c>
      <c r="M829" t="str">
        <f>IFERROR(VLOOKUP(L829,Widgets!$H$5:$I$18,2,FALSE),0)</f>
      </c>
    </row>
    <row r="830" spans="1:13">
      <c r="L830" t="str">
        <f>IFERROR(INDEX(Potentials!$A$1:$AC$10000,MATCH(Estimates!C830,Potentials!$A$1:$A$10000,0),MATCH("Commerce",Potentials!$A$1:$AC$1,0)),0)</f>
      </c>
      <c r="M830" t="str">
        <f>IFERROR(VLOOKUP(L830,Widgets!$H$5:$I$18,2,FALSE),0)</f>
      </c>
    </row>
    <row r="831" spans="1:13">
      <c r="L831" t="str">
        <f>IFERROR(INDEX(Potentials!$A$1:$AC$10000,MATCH(Estimates!C831,Potentials!$A$1:$A$10000,0),MATCH("Commerce",Potentials!$A$1:$AC$1,0)),0)</f>
      </c>
      <c r="M831" t="str">
        <f>IFERROR(VLOOKUP(L831,Widgets!$H$5:$I$18,2,FALSE),0)</f>
      </c>
    </row>
    <row r="832" spans="1:13">
      <c r="L832" t="str">
        <f>IFERROR(INDEX(Potentials!$A$1:$AC$10000,MATCH(Estimates!C832,Potentials!$A$1:$A$10000,0),MATCH("Commerce",Potentials!$A$1:$AC$1,0)),0)</f>
      </c>
      <c r="M832" t="str">
        <f>IFERROR(VLOOKUP(L832,Widgets!$H$5:$I$18,2,FALSE),0)</f>
      </c>
    </row>
    <row r="833" spans="1:13">
      <c r="L833" t="str">
        <f>IFERROR(INDEX(Potentials!$A$1:$AC$10000,MATCH(Estimates!C833,Potentials!$A$1:$A$10000,0),MATCH("Commerce",Potentials!$A$1:$AC$1,0)),0)</f>
      </c>
      <c r="M833" t="str">
        <f>IFERROR(VLOOKUP(L833,Widgets!$H$5:$I$18,2,FALSE),0)</f>
      </c>
    </row>
    <row r="834" spans="1:13">
      <c r="L834" t="str">
        <f>IFERROR(INDEX(Potentials!$A$1:$AC$10000,MATCH(Estimates!C834,Potentials!$A$1:$A$10000,0),MATCH("Commerce",Potentials!$A$1:$AC$1,0)),0)</f>
      </c>
      <c r="M834" t="str">
        <f>IFERROR(VLOOKUP(L834,Widgets!$H$5:$I$18,2,FALSE),0)</f>
      </c>
    </row>
    <row r="835" spans="1:13">
      <c r="L835" t="str">
        <f>IFERROR(INDEX(Potentials!$A$1:$AC$10000,MATCH(Estimates!C835,Potentials!$A$1:$A$10000,0),MATCH("Commerce",Potentials!$A$1:$AC$1,0)),0)</f>
      </c>
      <c r="M835" t="str">
        <f>IFERROR(VLOOKUP(L835,Widgets!$H$5:$I$18,2,FALSE),0)</f>
      </c>
    </row>
    <row r="836" spans="1:13">
      <c r="L836" t="str">
        <f>IFERROR(INDEX(Potentials!$A$1:$AC$10000,MATCH(Estimates!C836,Potentials!$A$1:$A$10000,0),MATCH("Commerce",Potentials!$A$1:$AC$1,0)),0)</f>
      </c>
      <c r="M836" t="str">
        <f>IFERROR(VLOOKUP(L836,Widgets!$H$5:$I$18,2,FALSE),0)</f>
      </c>
    </row>
    <row r="837" spans="1:13">
      <c r="L837" t="str">
        <f>IFERROR(INDEX(Potentials!$A$1:$AC$10000,MATCH(Estimates!C837,Potentials!$A$1:$A$10000,0),MATCH("Commerce",Potentials!$A$1:$AC$1,0)),0)</f>
      </c>
      <c r="M837" t="str">
        <f>IFERROR(VLOOKUP(L837,Widgets!$H$5:$I$18,2,FALSE),0)</f>
      </c>
    </row>
    <row r="838" spans="1:13">
      <c r="L838" t="str">
        <f>IFERROR(INDEX(Potentials!$A$1:$AC$10000,MATCH(Estimates!C838,Potentials!$A$1:$A$10000,0),MATCH("Commerce",Potentials!$A$1:$AC$1,0)),0)</f>
      </c>
      <c r="M838" t="str">
        <f>IFERROR(VLOOKUP(L838,Widgets!$H$5:$I$18,2,FALSE),0)</f>
      </c>
    </row>
    <row r="839" spans="1:13">
      <c r="L839" t="str">
        <f>IFERROR(INDEX(Potentials!$A$1:$AC$10000,MATCH(Estimates!C839,Potentials!$A$1:$A$10000,0),MATCH("Commerce",Potentials!$A$1:$AC$1,0)),0)</f>
      </c>
      <c r="M839" t="str">
        <f>IFERROR(VLOOKUP(L839,Widgets!$H$5:$I$18,2,FALSE),0)</f>
      </c>
    </row>
    <row r="840" spans="1:13">
      <c r="L840" t="str">
        <f>IFERROR(INDEX(Potentials!$A$1:$AC$10000,MATCH(Estimates!C840,Potentials!$A$1:$A$10000,0),MATCH("Commerce",Potentials!$A$1:$AC$1,0)),0)</f>
      </c>
      <c r="M840" t="str">
        <f>IFERROR(VLOOKUP(L840,Widgets!$H$5:$I$18,2,FALSE),0)</f>
      </c>
    </row>
    <row r="841" spans="1:13">
      <c r="L841" t="str">
        <f>IFERROR(INDEX(Potentials!$A$1:$AC$10000,MATCH(Estimates!C841,Potentials!$A$1:$A$10000,0),MATCH("Commerce",Potentials!$A$1:$AC$1,0)),0)</f>
      </c>
      <c r="M841" t="str">
        <f>IFERROR(VLOOKUP(L841,Widgets!$H$5:$I$18,2,FALSE),0)</f>
      </c>
    </row>
    <row r="842" spans="1:13">
      <c r="L842" t="str">
        <f>IFERROR(INDEX(Potentials!$A$1:$AC$10000,MATCH(Estimates!C842,Potentials!$A$1:$A$10000,0),MATCH("Commerce",Potentials!$A$1:$AC$1,0)),0)</f>
      </c>
      <c r="M842" t="str">
        <f>IFERROR(VLOOKUP(L842,Widgets!$H$5:$I$18,2,FALSE),0)</f>
      </c>
    </row>
    <row r="843" spans="1:13">
      <c r="L843" t="str">
        <f>IFERROR(INDEX(Potentials!$A$1:$AC$10000,MATCH(Estimates!C843,Potentials!$A$1:$A$10000,0),MATCH("Commerce",Potentials!$A$1:$AC$1,0)),0)</f>
      </c>
      <c r="M843" t="str">
        <f>IFERROR(VLOOKUP(L843,Widgets!$H$5:$I$18,2,FALSE),0)</f>
      </c>
    </row>
    <row r="844" spans="1:13">
      <c r="L844" t="str">
        <f>IFERROR(INDEX(Potentials!$A$1:$AC$10000,MATCH(Estimates!C844,Potentials!$A$1:$A$10000,0),MATCH("Commerce",Potentials!$A$1:$AC$1,0)),0)</f>
      </c>
      <c r="M844" t="str">
        <f>IFERROR(VLOOKUP(L844,Widgets!$H$5:$I$18,2,FALSE),0)</f>
      </c>
    </row>
    <row r="845" spans="1:13">
      <c r="L845" t="str">
        <f>IFERROR(INDEX(Potentials!$A$1:$AC$10000,MATCH(Estimates!C845,Potentials!$A$1:$A$10000,0),MATCH("Commerce",Potentials!$A$1:$AC$1,0)),0)</f>
      </c>
      <c r="M845" t="str">
        <f>IFERROR(VLOOKUP(L845,Widgets!$H$5:$I$18,2,FALSE),0)</f>
      </c>
    </row>
    <row r="846" spans="1:13">
      <c r="L846" t="str">
        <f>IFERROR(INDEX(Potentials!$A$1:$AC$10000,MATCH(Estimates!C846,Potentials!$A$1:$A$10000,0),MATCH("Commerce",Potentials!$A$1:$AC$1,0)),0)</f>
      </c>
      <c r="M846" t="str">
        <f>IFERROR(VLOOKUP(L846,Widgets!$H$5:$I$18,2,FALSE),0)</f>
      </c>
    </row>
    <row r="847" spans="1:13">
      <c r="L847" t="str">
        <f>IFERROR(INDEX(Potentials!$A$1:$AC$10000,MATCH(Estimates!C847,Potentials!$A$1:$A$10000,0),MATCH("Commerce",Potentials!$A$1:$AC$1,0)),0)</f>
      </c>
      <c r="M847" t="str">
        <f>IFERROR(VLOOKUP(L847,Widgets!$H$5:$I$18,2,FALSE),0)</f>
      </c>
    </row>
    <row r="848" spans="1:13">
      <c r="L848" t="str">
        <f>IFERROR(INDEX(Potentials!$A$1:$AC$10000,MATCH(Estimates!C848,Potentials!$A$1:$A$10000,0),MATCH("Commerce",Potentials!$A$1:$AC$1,0)),0)</f>
      </c>
      <c r="M848" t="str">
        <f>IFERROR(VLOOKUP(L848,Widgets!$H$5:$I$18,2,FALSE),0)</f>
      </c>
    </row>
    <row r="849" spans="1:13">
      <c r="L849" t="str">
        <f>IFERROR(INDEX(Potentials!$A$1:$AC$10000,MATCH(Estimates!C849,Potentials!$A$1:$A$10000,0),MATCH("Commerce",Potentials!$A$1:$AC$1,0)),0)</f>
      </c>
      <c r="M849" t="str">
        <f>IFERROR(VLOOKUP(L849,Widgets!$H$5:$I$18,2,FALSE),0)</f>
      </c>
    </row>
    <row r="850" spans="1:13">
      <c r="L850" t="str">
        <f>IFERROR(INDEX(Potentials!$A$1:$AC$10000,MATCH(Estimates!C850,Potentials!$A$1:$A$10000,0),MATCH("Commerce",Potentials!$A$1:$AC$1,0)),0)</f>
      </c>
      <c r="M850" t="str">
        <f>IFERROR(VLOOKUP(L850,Widgets!$H$5:$I$18,2,FALSE),0)</f>
      </c>
    </row>
    <row r="851" spans="1:13">
      <c r="L851" t="str">
        <f>IFERROR(INDEX(Potentials!$A$1:$AC$10000,MATCH(Estimates!C851,Potentials!$A$1:$A$10000,0),MATCH("Commerce",Potentials!$A$1:$AC$1,0)),0)</f>
      </c>
      <c r="M851" t="str">
        <f>IFERROR(VLOOKUP(L851,Widgets!$H$5:$I$18,2,FALSE),0)</f>
      </c>
    </row>
    <row r="852" spans="1:13">
      <c r="L852" t="str">
        <f>IFERROR(INDEX(Potentials!$A$1:$AC$10000,MATCH(Estimates!C852,Potentials!$A$1:$A$10000,0),MATCH("Commerce",Potentials!$A$1:$AC$1,0)),0)</f>
      </c>
      <c r="M852" t="str">
        <f>IFERROR(VLOOKUP(L852,Widgets!$H$5:$I$18,2,FALSE),0)</f>
      </c>
    </row>
    <row r="853" spans="1:13">
      <c r="L853" t="str">
        <f>IFERROR(INDEX(Potentials!$A$1:$AC$10000,MATCH(Estimates!C853,Potentials!$A$1:$A$10000,0),MATCH("Commerce",Potentials!$A$1:$AC$1,0)),0)</f>
      </c>
      <c r="M853" t="str">
        <f>IFERROR(VLOOKUP(L853,Widgets!$H$5:$I$18,2,FALSE),0)</f>
      </c>
    </row>
    <row r="854" spans="1:13">
      <c r="L854" t="str">
        <f>IFERROR(INDEX(Potentials!$A$1:$AC$10000,MATCH(Estimates!C854,Potentials!$A$1:$A$10000,0),MATCH("Commerce",Potentials!$A$1:$AC$1,0)),0)</f>
      </c>
      <c r="M854" t="str">
        <f>IFERROR(VLOOKUP(L854,Widgets!$H$5:$I$18,2,FALSE),0)</f>
      </c>
    </row>
    <row r="855" spans="1:13">
      <c r="L855" t="str">
        <f>IFERROR(INDEX(Potentials!$A$1:$AC$10000,MATCH(Estimates!C855,Potentials!$A$1:$A$10000,0),MATCH("Commerce",Potentials!$A$1:$AC$1,0)),0)</f>
      </c>
      <c r="M855" t="str">
        <f>IFERROR(VLOOKUP(L855,Widgets!$H$5:$I$18,2,FALSE),0)</f>
      </c>
    </row>
    <row r="856" spans="1:13">
      <c r="L856" t="str">
        <f>IFERROR(INDEX(Potentials!$A$1:$AC$10000,MATCH(Estimates!C856,Potentials!$A$1:$A$10000,0),MATCH("Commerce",Potentials!$A$1:$AC$1,0)),0)</f>
      </c>
      <c r="M856" t="str">
        <f>IFERROR(VLOOKUP(L856,Widgets!$H$5:$I$18,2,FALSE),0)</f>
      </c>
    </row>
    <row r="857" spans="1:13">
      <c r="L857" t="str">
        <f>IFERROR(INDEX(Potentials!$A$1:$AC$10000,MATCH(Estimates!C857,Potentials!$A$1:$A$10000,0),MATCH("Commerce",Potentials!$A$1:$AC$1,0)),0)</f>
      </c>
      <c r="M857" t="str">
        <f>IFERROR(VLOOKUP(L857,Widgets!$H$5:$I$18,2,FALSE),0)</f>
      </c>
    </row>
    <row r="858" spans="1:13">
      <c r="L858" t="str">
        <f>IFERROR(INDEX(Potentials!$A$1:$AC$10000,MATCH(Estimates!C858,Potentials!$A$1:$A$10000,0),MATCH("Commerce",Potentials!$A$1:$AC$1,0)),0)</f>
      </c>
      <c r="M858" t="str">
        <f>IFERROR(VLOOKUP(L858,Widgets!$H$5:$I$18,2,FALSE),0)</f>
      </c>
    </row>
    <row r="859" spans="1:13">
      <c r="L859" t="str">
        <f>IFERROR(INDEX(Potentials!$A$1:$AC$10000,MATCH(Estimates!C859,Potentials!$A$1:$A$10000,0),MATCH("Commerce",Potentials!$A$1:$AC$1,0)),0)</f>
      </c>
      <c r="M859" t="str">
        <f>IFERROR(VLOOKUP(L859,Widgets!$H$5:$I$18,2,FALSE),0)</f>
      </c>
    </row>
    <row r="860" spans="1:13">
      <c r="L860" t="str">
        <f>IFERROR(INDEX(Potentials!$A$1:$AC$10000,MATCH(Estimates!C860,Potentials!$A$1:$A$10000,0),MATCH("Commerce",Potentials!$A$1:$AC$1,0)),0)</f>
      </c>
      <c r="M860" t="str">
        <f>IFERROR(VLOOKUP(L860,Widgets!$H$5:$I$18,2,FALSE),0)</f>
      </c>
    </row>
    <row r="861" spans="1:13">
      <c r="L861" t="str">
        <f>IFERROR(INDEX(Potentials!$A$1:$AC$10000,MATCH(Estimates!C861,Potentials!$A$1:$A$10000,0),MATCH("Commerce",Potentials!$A$1:$AC$1,0)),0)</f>
      </c>
      <c r="M861" t="str">
        <f>IFERROR(VLOOKUP(L861,Widgets!$H$5:$I$18,2,FALSE),0)</f>
      </c>
    </row>
    <row r="862" spans="1:13">
      <c r="L862" t="str">
        <f>IFERROR(INDEX(Potentials!$A$1:$AC$10000,MATCH(Estimates!C862,Potentials!$A$1:$A$10000,0),MATCH("Commerce",Potentials!$A$1:$AC$1,0)),0)</f>
      </c>
      <c r="M862" t="str">
        <f>IFERROR(VLOOKUP(L862,Widgets!$H$5:$I$18,2,FALSE),0)</f>
      </c>
    </row>
    <row r="863" spans="1:13">
      <c r="L863" t="str">
        <f>IFERROR(INDEX(Potentials!$A$1:$AC$10000,MATCH(Estimates!C863,Potentials!$A$1:$A$10000,0),MATCH("Commerce",Potentials!$A$1:$AC$1,0)),0)</f>
      </c>
      <c r="M863" t="str">
        <f>IFERROR(VLOOKUP(L863,Widgets!$H$5:$I$18,2,FALSE),0)</f>
      </c>
    </row>
    <row r="864" spans="1:13">
      <c r="L864" t="str">
        <f>IFERROR(INDEX(Potentials!$A$1:$AC$10000,MATCH(Estimates!C864,Potentials!$A$1:$A$10000,0),MATCH("Commerce",Potentials!$A$1:$AC$1,0)),0)</f>
      </c>
      <c r="M864" t="str">
        <f>IFERROR(VLOOKUP(L864,Widgets!$H$5:$I$18,2,FALSE),0)</f>
      </c>
    </row>
    <row r="865" spans="1:13">
      <c r="L865" t="str">
        <f>IFERROR(INDEX(Potentials!$A$1:$AC$10000,MATCH(Estimates!C865,Potentials!$A$1:$A$10000,0),MATCH("Commerce",Potentials!$A$1:$AC$1,0)),0)</f>
      </c>
      <c r="M865" t="str">
        <f>IFERROR(VLOOKUP(L865,Widgets!$H$5:$I$18,2,FALSE),0)</f>
      </c>
    </row>
    <row r="866" spans="1:13">
      <c r="L866" t="str">
        <f>IFERROR(INDEX(Potentials!$A$1:$AC$10000,MATCH(Estimates!C866,Potentials!$A$1:$A$10000,0),MATCH("Commerce",Potentials!$A$1:$AC$1,0)),0)</f>
      </c>
      <c r="M866" t="str">
        <f>IFERROR(VLOOKUP(L866,Widgets!$H$5:$I$18,2,FALSE),0)</f>
      </c>
    </row>
    <row r="867" spans="1:13">
      <c r="L867" t="str">
        <f>IFERROR(INDEX(Potentials!$A$1:$AC$10000,MATCH(Estimates!C867,Potentials!$A$1:$A$10000,0),MATCH("Commerce",Potentials!$A$1:$AC$1,0)),0)</f>
      </c>
      <c r="M867" t="str">
        <f>IFERROR(VLOOKUP(L867,Widgets!$H$5:$I$18,2,FALSE),0)</f>
      </c>
    </row>
    <row r="868" spans="1:13">
      <c r="L868" t="str">
        <f>IFERROR(INDEX(Potentials!$A$1:$AC$10000,MATCH(Estimates!C868,Potentials!$A$1:$A$10000,0),MATCH("Commerce",Potentials!$A$1:$AC$1,0)),0)</f>
      </c>
      <c r="M868" t="str">
        <f>IFERROR(VLOOKUP(L868,Widgets!$H$5:$I$18,2,FALSE),0)</f>
      </c>
    </row>
    <row r="869" spans="1:13">
      <c r="L869" t="str">
        <f>IFERROR(INDEX(Potentials!$A$1:$AC$10000,MATCH(Estimates!C869,Potentials!$A$1:$A$10000,0),MATCH("Commerce",Potentials!$A$1:$AC$1,0)),0)</f>
      </c>
      <c r="M869" t="str">
        <f>IFERROR(VLOOKUP(L869,Widgets!$H$5:$I$18,2,FALSE),0)</f>
      </c>
    </row>
    <row r="870" spans="1:13">
      <c r="L870" t="str">
        <f>IFERROR(INDEX(Potentials!$A$1:$AC$10000,MATCH(Estimates!C870,Potentials!$A$1:$A$10000,0),MATCH("Commerce",Potentials!$A$1:$AC$1,0)),0)</f>
      </c>
      <c r="M870" t="str">
        <f>IFERROR(VLOOKUP(L870,Widgets!$H$5:$I$18,2,FALSE),0)</f>
      </c>
    </row>
    <row r="871" spans="1:13">
      <c r="L871" t="str">
        <f>IFERROR(INDEX(Potentials!$A$1:$AC$10000,MATCH(Estimates!C871,Potentials!$A$1:$A$10000,0),MATCH("Commerce",Potentials!$A$1:$AC$1,0)),0)</f>
      </c>
      <c r="M871" t="str">
        <f>IFERROR(VLOOKUP(L871,Widgets!$H$5:$I$18,2,FALSE),0)</f>
      </c>
    </row>
    <row r="872" spans="1:13">
      <c r="L872" t="str">
        <f>IFERROR(INDEX(Potentials!$A$1:$AC$10000,MATCH(Estimates!C872,Potentials!$A$1:$A$10000,0),MATCH("Commerce",Potentials!$A$1:$AC$1,0)),0)</f>
      </c>
      <c r="M872" t="str">
        <f>IFERROR(VLOOKUP(L872,Widgets!$H$5:$I$18,2,FALSE),0)</f>
      </c>
    </row>
    <row r="873" spans="1:13">
      <c r="L873" t="str">
        <f>IFERROR(INDEX(Potentials!$A$1:$AC$10000,MATCH(Estimates!C873,Potentials!$A$1:$A$10000,0),MATCH("Commerce",Potentials!$A$1:$AC$1,0)),0)</f>
      </c>
      <c r="M873" t="str">
        <f>IFERROR(VLOOKUP(L873,Widgets!$H$5:$I$18,2,FALSE),0)</f>
      </c>
    </row>
    <row r="874" spans="1:13">
      <c r="L874" t="str">
        <f>IFERROR(INDEX(Potentials!$A$1:$AC$10000,MATCH(Estimates!C874,Potentials!$A$1:$A$10000,0),MATCH("Commerce",Potentials!$A$1:$AC$1,0)),0)</f>
      </c>
      <c r="M874" t="str">
        <f>IFERROR(VLOOKUP(L874,Widgets!$H$5:$I$18,2,FALSE),0)</f>
      </c>
    </row>
    <row r="875" spans="1:13">
      <c r="L875" t="str">
        <f>IFERROR(INDEX(Potentials!$A$1:$AC$10000,MATCH(Estimates!C875,Potentials!$A$1:$A$10000,0),MATCH("Commerce",Potentials!$A$1:$AC$1,0)),0)</f>
      </c>
      <c r="M875" t="str">
        <f>IFERROR(VLOOKUP(L875,Widgets!$H$5:$I$18,2,FALSE),0)</f>
      </c>
    </row>
    <row r="876" spans="1:13">
      <c r="L876" t="str">
        <f>IFERROR(INDEX(Potentials!$A$1:$AC$10000,MATCH(Estimates!C876,Potentials!$A$1:$A$10000,0),MATCH("Commerce",Potentials!$A$1:$AC$1,0)),0)</f>
      </c>
      <c r="M876" t="str">
        <f>IFERROR(VLOOKUP(L876,Widgets!$H$5:$I$18,2,FALSE),0)</f>
      </c>
    </row>
    <row r="877" spans="1:13">
      <c r="L877" t="str">
        <f>IFERROR(INDEX(Potentials!$A$1:$AC$10000,MATCH(Estimates!C877,Potentials!$A$1:$A$10000,0),MATCH("Commerce",Potentials!$A$1:$AC$1,0)),0)</f>
      </c>
      <c r="M877" t="str">
        <f>IFERROR(VLOOKUP(L877,Widgets!$H$5:$I$18,2,FALSE),0)</f>
      </c>
    </row>
    <row r="878" spans="1:13">
      <c r="L878" t="str">
        <f>IFERROR(INDEX(Potentials!$A$1:$AC$10000,MATCH(Estimates!C878,Potentials!$A$1:$A$10000,0),MATCH("Commerce",Potentials!$A$1:$AC$1,0)),0)</f>
      </c>
      <c r="M878" t="str">
        <f>IFERROR(VLOOKUP(L878,Widgets!$H$5:$I$18,2,FALSE),0)</f>
      </c>
    </row>
    <row r="879" spans="1:13">
      <c r="L879" t="str">
        <f>IFERROR(INDEX(Potentials!$A$1:$AC$10000,MATCH(Estimates!C879,Potentials!$A$1:$A$10000,0),MATCH("Commerce",Potentials!$A$1:$AC$1,0)),0)</f>
      </c>
      <c r="M879" t="str">
        <f>IFERROR(VLOOKUP(L879,Widgets!$H$5:$I$18,2,FALSE),0)</f>
      </c>
    </row>
    <row r="880" spans="1:13">
      <c r="L880" t="str">
        <f>IFERROR(INDEX(Potentials!$A$1:$AC$10000,MATCH(Estimates!C880,Potentials!$A$1:$A$10000,0),MATCH("Commerce",Potentials!$A$1:$AC$1,0)),0)</f>
      </c>
      <c r="M880" t="str">
        <f>IFERROR(VLOOKUP(L880,Widgets!$H$5:$I$18,2,FALSE),0)</f>
      </c>
    </row>
    <row r="881" spans="1:13">
      <c r="L881" t="str">
        <f>IFERROR(INDEX(Potentials!$A$1:$AC$10000,MATCH(Estimates!C881,Potentials!$A$1:$A$10000,0),MATCH("Commerce",Potentials!$A$1:$AC$1,0)),0)</f>
      </c>
      <c r="M881" t="str">
        <f>IFERROR(VLOOKUP(L881,Widgets!$H$5:$I$18,2,FALSE),0)</f>
      </c>
    </row>
    <row r="882" spans="1:13">
      <c r="L882" t="str">
        <f>IFERROR(INDEX(Potentials!$A$1:$AC$10000,MATCH(Estimates!C882,Potentials!$A$1:$A$10000,0),MATCH("Commerce",Potentials!$A$1:$AC$1,0)),0)</f>
      </c>
      <c r="M882" t="str">
        <f>IFERROR(VLOOKUP(L882,Widgets!$H$5:$I$18,2,FALSE),0)</f>
      </c>
    </row>
    <row r="883" spans="1:13">
      <c r="L883" t="str">
        <f>IFERROR(INDEX(Potentials!$A$1:$AC$10000,MATCH(Estimates!C883,Potentials!$A$1:$A$10000,0),MATCH("Commerce",Potentials!$A$1:$AC$1,0)),0)</f>
      </c>
      <c r="M883" t="str">
        <f>IFERROR(VLOOKUP(L883,Widgets!$H$5:$I$18,2,FALSE),0)</f>
      </c>
    </row>
    <row r="884" spans="1:13">
      <c r="L884" t="str">
        <f>IFERROR(INDEX(Potentials!$A$1:$AC$10000,MATCH(Estimates!C884,Potentials!$A$1:$A$10000,0),MATCH("Commerce",Potentials!$A$1:$AC$1,0)),0)</f>
      </c>
      <c r="M884" t="str">
        <f>IFERROR(VLOOKUP(L884,Widgets!$H$5:$I$18,2,FALSE),0)</f>
      </c>
    </row>
    <row r="885" spans="1:13">
      <c r="L885" t="str">
        <f>IFERROR(INDEX(Potentials!$A$1:$AC$10000,MATCH(Estimates!C885,Potentials!$A$1:$A$10000,0),MATCH("Commerce",Potentials!$A$1:$AC$1,0)),0)</f>
      </c>
      <c r="M885" t="str">
        <f>IFERROR(VLOOKUP(L885,Widgets!$H$5:$I$18,2,FALSE),0)</f>
      </c>
    </row>
    <row r="886" spans="1:13">
      <c r="L886" t="str">
        <f>IFERROR(INDEX(Potentials!$A$1:$AC$10000,MATCH(Estimates!C886,Potentials!$A$1:$A$10000,0),MATCH("Commerce",Potentials!$A$1:$AC$1,0)),0)</f>
      </c>
      <c r="M886" t="str">
        <f>IFERROR(VLOOKUP(L886,Widgets!$H$5:$I$18,2,FALSE),0)</f>
      </c>
    </row>
    <row r="887" spans="1:13">
      <c r="L887" t="str">
        <f>IFERROR(INDEX(Potentials!$A$1:$AC$10000,MATCH(Estimates!C887,Potentials!$A$1:$A$10000,0),MATCH("Commerce",Potentials!$A$1:$AC$1,0)),0)</f>
      </c>
      <c r="M887" t="str">
        <f>IFERROR(VLOOKUP(L887,Widgets!$H$5:$I$18,2,FALSE),0)</f>
      </c>
    </row>
    <row r="888" spans="1:13">
      <c r="L888" t="str">
        <f>IFERROR(INDEX(Potentials!$A$1:$AC$10000,MATCH(Estimates!C888,Potentials!$A$1:$A$10000,0),MATCH("Commerce",Potentials!$A$1:$AC$1,0)),0)</f>
      </c>
      <c r="M888" t="str">
        <f>IFERROR(VLOOKUP(L888,Widgets!$H$5:$I$18,2,FALSE),0)</f>
      </c>
    </row>
    <row r="889" spans="1:13">
      <c r="L889" t="str">
        <f>IFERROR(INDEX(Potentials!$A$1:$AC$10000,MATCH(Estimates!C889,Potentials!$A$1:$A$10000,0),MATCH("Commerce",Potentials!$A$1:$AC$1,0)),0)</f>
      </c>
      <c r="M889" t="str">
        <f>IFERROR(VLOOKUP(L889,Widgets!$H$5:$I$18,2,FALSE),0)</f>
      </c>
    </row>
    <row r="890" spans="1:13">
      <c r="L890" t="str">
        <f>IFERROR(INDEX(Potentials!$A$1:$AC$10000,MATCH(Estimates!C890,Potentials!$A$1:$A$10000,0),MATCH("Commerce",Potentials!$A$1:$AC$1,0)),0)</f>
      </c>
      <c r="M890" t="str">
        <f>IFERROR(VLOOKUP(L890,Widgets!$H$5:$I$18,2,FALSE),0)</f>
      </c>
    </row>
    <row r="891" spans="1:13">
      <c r="L891" t="str">
        <f>IFERROR(INDEX(Potentials!$A$1:$AC$10000,MATCH(Estimates!C891,Potentials!$A$1:$A$10000,0),MATCH("Commerce",Potentials!$A$1:$AC$1,0)),0)</f>
      </c>
      <c r="M891" t="str">
        <f>IFERROR(VLOOKUP(L891,Widgets!$H$5:$I$18,2,FALSE),0)</f>
      </c>
    </row>
    <row r="892" spans="1:13">
      <c r="L892" t="str">
        <f>IFERROR(INDEX(Potentials!$A$1:$AC$10000,MATCH(Estimates!C892,Potentials!$A$1:$A$10000,0),MATCH("Commerce",Potentials!$A$1:$AC$1,0)),0)</f>
      </c>
      <c r="M892" t="str">
        <f>IFERROR(VLOOKUP(L892,Widgets!$H$5:$I$18,2,FALSE),0)</f>
      </c>
    </row>
    <row r="893" spans="1:13">
      <c r="L893" t="str">
        <f>IFERROR(INDEX(Potentials!$A$1:$AC$10000,MATCH(Estimates!C893,Potentials!$A$1:$A$10000,0),MATCH("Commerce",Potentials!$A$1:$AC$1,0)),0)</f>
      </c>
      <c r="M893" t="str">
        <f>IFERROR(VLOOKUP(L893,Widgets!$H$5:$I$18,2,FALSE),0)</f>
      </c>
    </row>
    <row r="894" spans="1:13">
      <c r="L894" t="str">
        <f>IFERROR(INDEX(Potentials!$A$1:$AC$10000,MATCH(Estimates!C894,Potentials!$A$1:$A$10000,0),MATCH("Commerce",Potentials!$A$1:$AC$1,0)),0)</f>
      </c>
      <c r="M894" t="str">
        <f>IFERROR(VLOOKUP(L894,Widgets!$H$5:$I$18,2,FALSE),0)</f>
      </c>
    </row>
    <row r="895" spans="1:13">
      <c r="L895" t="str">
        <f>IFERROR(INDEX(Potentials!$A$1:$AC$10000,MATCH(Estimates!C895,Potentials!$A$1:$A$10000,0),MATCH("Commerce",Potentials!$A$1:$AC$1,0)),0)</f>
      </c>
      <c r="M895" t="str">
        <f>IFERROR(VLOOKUP(L895,Widgets!$H$5:$I$18,2,FALSE),0)</f>
      </c>
    </row>
    <row r="896" spans="1:13">
      <c r="L896" t="str">
        <f>IFERROR(INDEX(Potentials!$A$1:$AC$10000,MATCH(Estimates!C896,Potentials!$A$1:$A$10000,0),MATCH("Commerce",Potentials!$A$1:$AC$1,0)),0)</f>
      </c>
      <c r="M896" t="str">
        <f>IFERROR(VLOOKUP(L896,Widgets!$H$5:$I$18,2,FALSE),0)</f>
      </c>
    </row>
    <row r="897" spans="1:13">
      <c r="L897" t="str">
        <f>IFERROR(INDEX(Potentials!$A$1:$AC$10000,MATCH(Estimates!C897,Potentials!$A$1:$A$10000,0),MATCH("Commerce",Potentials!$A$1:$AC$1,0)),0)</f>
      </c>
      <c r="M897" t="str">
        <f>IFERROR(VLOOKUP(L897,Widgets!$H$5:$I$18,2,FALSE),0)</f>
      </c>
    </row>
    <row r="898" spans="1:13">
      <c r="L898" t="str">
        <f>IFERROR(INDEX(Potentials!$A$1:$AC$10000,MATCH(Estimates!C898,Potentials!$A$1:$A$10000,0),MATCH("Commerce",Potentials!$A$1:$AC$1,0)),0)</f>
      </c>
      <c r="M898" t="str">
        <f>IFERROR(VLOOKUP(L898,Widgets!$H$5:$I$18,2,FALSE),0)</f>
      </c>
    </row>
    <row r="899" spans="1:13">
      <c r="L899" t="str">
        <f>IFERROR(INDEX(Potentials!$A$1:$AC$10000,MATCH(Estimates!C899,Potentials!$A$1:$A$10000,0),MATCH("Commerce",Potentials!$A$1:$AC$1,0)),0)</f>
      </c>
      <c r="M899" t="str">
        <f>IFERROR(VLOOKUP(L899,Widgets!$H$5:$I$18,2,FALSE),0)</f>
      </c>
    </row>
    <row r="900" spans="1:13">
      <c r="L900" t="str">
        <f>IFERROR(INDEX(Potentials!$A$1:$AC$10000,MATCH(Estimates!C900,Potentials!$A$1:$A$10000,0),MATCH("Commerce",Potentials!$A$1:$AC$1,0)),0)</f>
      </c>
      <c r="M900" t="str">
        <f>IFERROR(VLOOKUP(L900,Widgets!$H$5:$I$18,2,FALSE),0)</f>
      </c>
    </row>
    <row r="901" spans="1:13">
      <c r="L901" t="str">
        <f>IFERROR(INDEX(Potentials!$A$1:$AC$10000,MATCH(Estimates!C901,Potentials!$A$1:$A$10000,0),MATCH("Commerce",Potentials!$A$1:$AC$1,0)),0)</f>
      </c>
      <c r="M901" t="str">
        <f>IFERROR(VLOOKUP(L901,Widgets!$H$5:$I$18,2,FALSE),0)</f>
      </c>
    </row>
    <row r="902" spans="1:13">
      <c r="L902" t="str">
        <f>IFERROR(INDEX(Potentials!$A$1:$AC$10000,MATCH(Estimates!C902,Potentials!$A$1:$A$10000,0),MATCH("Commerce",Potentials!$A$1:$AC$1,0)),0)</f>
      </c>
      <c r="M902" t="str">
        <f>IFERROR(VLOOKUP(L902,Widgets!$H$5:$I$18,2,FALSE),0)</f>
      </c>
    </row>
    <row r="903" spans="1:13">
      <c r="L903" t="str">
        <f>IFERROR(INDEX(Potentials!$A$1:$AC$10000,MATCH(Estimates!C903,Potentials!$A$1:$A$10000,0),MATCH("Commerce",Potentials!$A$1:$AC$1,0)),0)</f>
      </c>
      <c r="M903" t="str">
        <f>IFERROR(VLOOKUP(L903,Widgets!$H$5:$I$18,2,FALSE),0)</f>
      </c>
    </row>
    <row r="904" spans="1:13">
      <c r="L904" t="str">
        <f>IFERROR(INDEX(Potentials!$A$1:$AC$10000,MATCH(Estimates!C904,Potentials!$A$1:$A$10000,0),MATCH("Commerce",Potentials!$A$1:$AC$1,0)),0)</f>
      </c>
      <c r="M904" t="str">
        <f>IFERROR(VLOOKUP(L904,Widgets!$H$5:$I$18,2,FALSE),0)</f>
      </c>
    </row>
    <row r="905" spans="1:13">
      <c r="L905" t="str">
        <f>IFERROR(INDEX(Potentials!$A$1:$AC$10000,MATCH(Estimates!C905,Potentials!$A$1:$A$10000,0),MATCH("Commerce",Potentials!$A$1:$AC$1,0)),0)</f>
      </c>
      <c r="M905" t="str">
        <f>IFERROR(VLOOKUP(L905,Widgets!$H$5:$I$18,2,FALSE),0)</f>
      </c>
    </row>
    <row r="906" spans="1:13">
      <c r="L906" t="str">
        <f>IFERROR(INDEX(Potentials!$A$1:$AC$10000,MATCH(Estimates!C906,Potentials!$A$1:$A$10000,0),MATCH("Commerce",Potentials!$A$1:$AC$1,0)),0)</f>
      </c>
      <c r="M906" t="str">
        <f>IFERROR(VLOOKUP(L906,Widgets!$H$5:$I$18,2,FALSE),0)</f>
      </c>
    </row>
    <row r="907" spans="1:13">
      <c r="L907" t="str">
        <f>IFERROR(INDEX(Potentials!$A$1:$AC$10000,MATCH(Estimates!C907,Potentials!$A$1:$A$10000,0),MATCH("Commerce",Potentials!$A$1:$AC$1,0)),0)</f>
      </c>
      <c r="M907" t="str">
        <f>IFERROR(VLOOKUP(L907,Widgets!$H$5:$I$18,2,FALSE),0)</f>
      </c>
    </row>
    <row r="908" spans="1:13">
      <c r="L908" t="str">
        <f>IFERROR(INDEX(Potentials!$A$1:$AC$10000,MATCH(Estimates!C908,Potentials!$A$1:$A$10000,0),MATCH("Commerce",Potentials!$A$1:$AC$1,0)),0)</f>
      </c>
      <c r="M908" t="str">
        <f>IFERROR(VLOOKUP(L908,Widgets!$H$5:$I$18,2,FALSE),0)</f>
      </c>
    </row>
    <row r="909" spans="1:13">
      <c r="L909" t="str">
        <f>IFERROR(INDEX(Potentials!$A$1:$AC$10000,MATCH(Estimates!C909,Potentials!$A$1:$A$10000,0),MATCH("Commerce",Potentials!$A$1:$AC$1,0)),0)</f>
      </c>
      <c r="M909" t="str">
        <f>IFERROR(VLOOKUP(L909,Widgets!$H$5:$I$18,2,FALSE),0)</f>
      </c>
    </row>
    <row r="910" spans="1:13">
      <c r="L910" t="str">
        <f>IFERROR(INDEX(Potentials!$A$1:$AC$10000,MATCH(Estimates!C910,Potentials!$A$1:$A$10000,0),MATCH("Commerce",Potentials!$A$1:$AC$1,0)),0)</f>
      </c>
      <c r="M910" t="str">
        <f>IFERROR(VLOOKUP(L910,Widgets!$H$5:$I$18,2,FALSE),0)</f>
      </c>
    </row>
    <row r="911" spans="1:13">
      <c r="L911" t="str">
        <f>IFERROR(INDEX(Potentials!$A$1:$AC$10000,MATCH(Estimates!C911,Potentials!$A$1:$A$10000,0),MATCH("Commerce",Potentials!$A$1:$AC$1,0)),0)</f>
      </c>
      <c r="M911" t="str">
        <f>IFERROR(VLOOKUP(L911,Widgets!$H$5:$I$18,2,FALSE),0)</f>
      </c>
    </row>
    <row r="912" spans="1:13">
      <c r="L912" t="str">
        <f>IFERROR(INDEX(Potentials!$A$1:$AC$10000,MATCH(Estimates!C912,Potentials!$A$1:$A$10000,0),MATCH("Commerce",Potentials!$A$1:$AC$1,0)),0)</f>
      </c>
      <c r="M912" t="str">
        <f>IFERROR(VLOOKUP(L912,Widgets!$H$5:$I$18,2,FALSE),0)</f>
      </c>
    </row>
    <row r="913" spans="1:13">
      <c r="L913" t="str">
        <f>IFERROR(INDEX(Potentials!$A$1:$AC$10000,MATCH(Estimates!C913,Potentials!$A$1:$A$10000,0),MATCH("Commerce",Potentials!$A$1:$AC$1,0)),0)</f>
      </c>
      <c r="M913" t="str">
        <f>IFERROR(VLOOKUP(L913,Widgets!$H$5:$I$18,2,FALSE),0)</f>
      </c>
    </row>
    <row r="914" spans="1:13">
      <c r="L914" t="str">
        <f>IFERROR(INDEX(Potentials!$A$1:$AC$10000,MATCH(Estimates!C914,Potentials!$A$1:$A$10000,0),MATCH("Commerce",Potentials!$A$1:$AC$1,0)),0)</f>
      </c>
      <c r="M914" t="str">
        <f>IFERROR(VLOOKUP(L914,Widgets!$H$5:$I$18,2,FALSE),0)</f>
      </c>
    </row>
    <row r="915" spans="1:13">
      <c r="L915" t="str">
        <f>IFERROR(INDEX(Potentials!$A$1:$AC$10000,MATCH(Estimates!C915,Potentials!$A$1:$A$10000,0),MATCH("Commerce",Potentials!$A$1:$AC$1,0)),0)</f>
      </c>
      <c r="M915" t="str">
        <f>IFERROR(VLOOKUP(L915,Widgets!$H$5:$I$18,2,FALSE),0)</f>
      </c>
    </row>
    <row r="916" spans="1:13">
      <c r="L916" t="str">
        <f>IFERROR(INDEX(Potentials!$A$1:$AC$10000,MATCH(Estimates!C916,Potentials!$A$1:$A$10000,0),MATCH("Commerce",Potentials!$A$1:$AC$1,0)),0)</f>
      </c>
      <c r="M916" t="str">
        <f>IFERROR(VLOOKUP(L916,Widgets!$H$5:$I$18,2,FALSE),0)</f>
      </c>
    </row>
    <row r="917" spans="1:13">
      <c r="L917" t="str">
        <f>IFERROR(INDEX(Potentials!$A$1:$AC$10000,MATCH(Estimates!C917,Potentials!$A$1:$A$10000,0),MATCH("Commerce",Potentials!$A$1:$AC$1,0)),0)</f>
      </c>
      <c r="M917" t="str">
        <f>IFERROR(VLOOKUP(L917,Widgets!$H$5:$I$18,2,FALSE),0)</f>
      </c>
    </row>
    <row r="918" spans="1:13">
      <c r="L918" t="str">
        <f>IFERROR(INDEX(Potentials!$A$1:$AC$10000,MATCH(Estimates!C918,Potentials!$A$1:$A$10000,0),MATCH("Commerce",Potentials!$A$1:$AC$1,0)),0)</f>
      </c>
      <c r="M918" t="str">
        <f>IFERROR(VLOOKUP(L918,Widgets!$H$5:$I$18,2,FALSE),0)</f>
      </c>
    </row>
    <row r="919" spans="1:13">
      <c r="L919" t="str">
        <f>IFERROR(INDEX(Potentials!$A$1:$AC$10000,MATCH(Estimates!C919,Potentials!$A$1:$A$10000,0),MATCH("Commerce",Potentials!$A$1:$AC$1,0)),0)</f>
      </c>
      <c r="M919" t="str">
        <f>IFERROR(VLOOKUP(L919,Widgets!$H$5:$I$18,2,FALSE),0)</f>
      </c>
    </row>
    <row r="920" spans="1:13">
      <c r="L920" t="str">
        <f>IFERROR(INDEX(Potentials!$A$1:$AC$10000,MATCH(Estimates!C920,Potentials!$A$1:$A$10000,0),MATCH("Commerce",Potentials!$A$1:$AC$1,0)),0)</f>
      </c>
      <c r="M920" t="str">
        <f>IFERROR(VLOOKUP(L920,Widgets!$H$5:$I$18,2,FALSE),0)</f>
      </c>
    </row>
    <row r="921" spans="1:13">
      <c r="L921" t="str">
        <f>IFERROR(INDEX(Potentials!$A$1:$AC$10000,MATCH(Estimates!C921,Potentials!$A$1:$A$10000,0),MATCH("Commerce",Potentials!$A$1:$AC$1,0)),0)</f>
      </c>
      <c r="M921" t="str">
        <f>IFERROR(VLOOKUP(L921,Widgets!$H$5:$I$18,2,FALSE),0)</f>
      </c>
    </row>
    <row r="922" spans="1:13">
      <c r="L922" t="str">
        <f>IFERROR(INDEX(Potentials!$A$1:$AC$10000,MATCH(Estimates!C922,Potentials!$A$1:$A$10000,0),MATCH("Commerce",Potentials!$A$1:$AC$1,0)),0)</f>
      </c>
      <c r="M922" t="str">
        <f>IFERROR(VLOOKUP(L922,Widgets!$H$5:$I$18,2,FALSE),0)</f>
      </c>
    </row>
    <row r="923" spans="1:13">
      <c r="L923" t="str">
        <f>IFERROR(INDEX(Potentials!$A$1:$AC$10000,MATCH(Estimates!C923,Potentials!$A$1:$A$10000,0),MATCH("Commerce",Potentials!$A$1:$AC$1,0)),0)</f>
      </c>
      <c r="M923" t="str">
        <f>IFERROR(VLOOKUP(L923,Widgets!$H$5:$I$18,2,FALSE),0)</f>
      </c>
    </row>
    <row r="924" spans="1:13">
      <c r="L924" t="str">
        <f>IFERROR(INDEX(Potentials!$A$1:$AC$10000,MATCH(Estimates!C924,Potentials!$A$1:$A$10000,0),MATCH("Commerce",Potentials!$A$1:$AC$1,0)),0)</f>
      </c>
      <c r="M924" t="str">
        <f>IFERROR(VLOOKUP(L924,Widgets!$H$5:$I$18,2,FALSE),0)</f>
      </c>
    </row>
    <row r="925" spans="1:13">
      <c r="L925" t="str">
        <f>IFERROR(INDEX(Potentials!$A$1:$AC$10000,MATCH(Estimates!C925,Potentials!$A$1:$A$10000,0),MATCH("Commerce",Potentials!$A$1:$AC$1,0)),0)</f>
      </c>
      <c r="M925" t="str">
        <f>IFERROR(VLOOKUP(L925,Widgets!$H$5:$I$18,2,FALSE),0)</f>
      </c>
    </row>
    <row r="926" spans="1:13">
      <c r="L926" t="str">
        <f>IFERROR(INDEX(Potentials!$A$1:$AC$10000,MATCH(Estimates!C926,Potentials!$A$1:$A$10000,0),MATCH("Commerce",Potentials!$A$1:$AC$1,0)),0)</f>
      </c>
      <c r="M926" t="str">
        <f>IFERROR(VLOOKUP(L926,Widgets!$H$5:$I$18,2,FALSE),0)</f>
      </c>
    </row>
    <row r="927" spans="1:13">
      <c r="L927" t="str">
        <f>IFERROR(INDEX(Potentials!$A$1:$AC$10000,MATCH(Estimates!C927,Potentials!$A$1:$A$10000,0),MATCH("Commerce",Potentials!$A$1:$AC$1,0)),0)</f>
      </c>
      <c r="M927" t="str">
        <f>IFERROR(VLOOKUP(L927,Widgets!$H$5:$I$18,2,FALSE),0)</f>
      </c>
    </row>
    <row r="928" spans="1:13">
      <c r="L928" t="str">
        <f>IFERROR(INDEX(Potentials!$A$1:$AC$10000,MATCH(Estimates!C928,Potentials!$A$1:$A$10000,0),MATCH("Commerce",Potentials!$A$1:$AC$1,0)),0)</f>
      </c>
      <c r="M928" t="str">
        <f>IFERROR(VLOOKUP(L928,Widgets!$H$5:$I$18,2,FALSE),0)</f>
      </c>
    </row>
    <row r="929" spans="1:13">
      <c r="L929" t="str">
        <f>IFERROR(INDEX(Potentials!$A$1:$AC$10000,MATCH(Estimates!C929,Potentials!$A$1:$A$10000,0),MATCH("Commerce",Potentials!$A$1:$AC$1,0)),0)</f>
      </c>
      <c r="M929" t="str">
        <f>IFERROR(VLOOKUP(L929,Widgets!$H$5:$I$18,2,FALSE),0)</f>
      </c>
    </row>
    <row r="930" spans="1:13">
      <c r="L930" t="str">
        <f>IFERROR(INDEX(Potentials!$A$1:$AC$10000,MATCH(Estimates!C930,Potentials!$A$1:$A$10000,0),MATCH("Commerce",Potentials!$A$1:$AC$1,0)),0)</f>
      </c>
      <c r="M930" t="str">
        <f>IFERROR(VLOOKUP(L930,Widgets!$H$5:$I$18,2,FALSE),0)</f>
      </c>
    </row>
    <row r="931" spans="1:13">
      <c r="L931" t="str">
        <f>IFERROR(INDEX(Potentials!$A$1:$AC$10000,MATCH(Estimates!C931,Potentials!$A$1:$A$10000,0),MATCH("Commerce",Potentials!$A$1:$AC$1,0)),0)</f>
      </c>
      <c r="M931" t="str">
        <f>IFERROR(VLOOKUP(L931,Widgets!$H$5:$I$18,2,FALSE),0)</f>
      </c>
    </row>
    <row r="932" spans="1:13">
      <c r="L932" t="str">
        <f>IFERROR(INDEX(Potentials!$A$1:$AC$10000,MATCH(Estimates!C932,Potentials!$A$1:$A$10000,0),MATCH("Commerce",Potentials!$A$1:$AC$1,0)),0)</f>
      </c>
      <c r="M932" t="str">
        <f>IFERROR(VLOOKUP(L932,Widgets!$H$5:$I$18,2,FALSE),0)</f>
      </c>
    </row>
    <row r="933" spans="1:13">
      <c r="L933" t="str">
        <f>IFERROR(INDEX(Potentials!$A$1:$AC$10000,MATCH(Estimates!C933,Potentials!$A$1:$A$10000,0),MATCH("Commerce",Potentials!$A$1:$AC$1,0)),0)</f>
      </c>
      <c r="M933" t="str">
        <f>IFERROR(VLOOKUP(L933,Widgets!$H$5:$I$18,2,FALSE),0)</f>
      </c>
    </row>
    <row r="934" spans="1:13">
      <c r="L934" t="str">
        <f>IFERROR(INDEX(Potentials!$A$1:$AC$10000,MATCH(Estimates!C934,Potentials!$A$1:$A$10000,0),MATCH("Commerce",Potentials!$A$1:$AC$1,0)),0)</f>
      </c>
      <c r="M934" t="str">
        <f>IFERROR(VLOOKUP(L934,Widgets!$H$5:$I$18,2,FALSE),0)</f>
      </c>
    </row>
    <row r="935" spans="1:13">
      <c r="L935" t="str">
        <f>IFERROR(INDEX(Potentials!$A$1:$AC$10000,MATCH(Estimates!C935,Potentials!$A$1:$A$10000,0),MATCH("Commerce",Potentials!$A$1:$AC$1,0)),0)</f>
      </c>
      <c r="M935" t="str">
        <f>IFERROR(VLOOKUP(L935,Widgets!$H$5:$I$18,2,FALSE),0)</f>
      </c>
    </row>
    <row r="936" spans="1:13">
      <c r="L936" t="str">
        <f>IFERROR(INDEX(Potentials!$A$1:$AC$10000,MATCH(Estimates!C936,Potentials!$A$1:$A$10000,0),MATCH("Commerce",Potentials!$A$1:$AC$1,0)),0)</f>
      </c>
      <c r="M936" t="str">
        <f>IFERROR(VLOOKUP(L936,Widgets!$H$5:$I$18,2,FALSE),0)</f>
      </c>
    </row>
    <row r="937" spans="1:13">
      <c r="L937" t="str">
        <f>IFERROR(INDEX(Potentials!$A$1:$AC$10000,MATCH(Estimates!C937,Potentials!$A$1:$A$10000,0),MATCH("Commerce",Potentials!$A$1:$AC$1,0)),0)</f>
      </c>
      <c r="M937" t="str">
        <f>IFERROR(VLOOKUP(L937,Widgets!$H$5:$I$18,2,FALSE),0)</f>
      </c>
    </row>
    <row r="938" spans="1:13">
      <c r="L938" t="str">
        <f>IFERROR(INDEX(Potentials!$A$1:$AC$10000,MATCH(Estimates!C938,Potentials!$A$1:$A$10000,0),MATCH("Commerce",Potentials!$A$1:$AC$1,0)),0)</f>
      </c>
      <c r="M938" t="str">
        <f>IFERROR(VLOOKUP(L938,Widgets!$H$5:$I$18,2,FALSE),0)</f>
      </c>
    </row>
    <row r="939" spans="1:13">
      <c r="L939" t="str">
        <f>IFERROR(INDEX(Potentials!$A$1:$AC$10000,MATCH(Estimates!C939,Potentials!$A$1:$A$10000,0),MATCH("Commerce",Potentials!$A$1:$AC$1,0)),0)</f>
      </c>
      <c r="M939" t="str">
        <f>IFERROR(VLOOKUP(L939,Widgets!$H$5:$I$18,2,FALSE),0)</f>
      </c>
    </row>
    <row r="940" spans="1:13">
      <c r="L940" t="str">
        <f>IFERROR(INDEX(Potentials!$A$1:$AC$10000,MATCH(Estimates!C940,Potentials!$A$1:$A$10000,0),MATCH("Commerce",Potentials!$A$1:$AC$1,0)),0)</f>
      </c>
      <c r="M940" t="str">
        <f>IFERROR(VLOOKUP(L940,Widgets!$H$5:$I$18,2,FALSE),0)</f>
      </c>
    </row>
    <row r="941" spans="1:13">
      <c r="L941" t="str">
        <f>IFERROR(INDEX(Potentials!$A$1:$AC$10000,MATCH(Estimates!C941,Potentials!$A$1:$A$10000,0),MATCH("Commerce",Potentials!$A$1:$AC$1,0)),0)</f>
      </c>
      <c r="M941" t="str">
        <f>IFERROR(VLOOKUP(L941,Widgets!$H$5:$I$18,2,FALSE),0)</f>
      </c>
    </row>
    <row r="942" spans="1:13">
      <c r="L942" t="str">
        <f>IFERROR(INDEX(Potentials!$A$1:$AC$10000,MATCH(Estimates!C942,Potentials!$A$1:$A$10000,0),MATCH("Commerce",Potentials!$A$1:$AC$1,0)),0)</f>
      </c>
      <c r="M942" t="str">
        <f>IFERROR(VLOOKUP(L942,Widgets!$H$5:$I$18,2,FALSE),0)</f>
      </c>
    </row>
    <row r="943" spans="1:13">
      <c r="L943" t="str">
        <f>IFERROR(INDEX(Potentials!$A$1:$AC$10000,MATCH(Estimates!C943,Potentials!$A$1:$A$10000,0),MATCH("Commerce",Potentials!$A$1:$AC$1,0)),0)</f>
      </c>
      <c r="M943" t="str">
        <f>IFERROR(VLOOKUP(L943,Widgets!$H$5:$I$18,2,FALSE),0)</f>
      </c>
    </row>
    <row r="944" spans="1:13">
      <c r="L944" t="str">
        <f>IFERROR(INDEX(Potentials!$A$1:$AC$10000,MATCH(Estimates!C944,Potentials!$A$1:$A$10000,0),MATCH("Commerce",Potentials!$A$1:$AC$1,0)),0)</f>
      </c>
      <c r="M944" t="str">
        <f>IFERROR(VLOOKUP(L944,Widgets!$H$5:$I$18,2,FALSE),0)</f>
      </c>
    </row>
    <row r="945" spans="1:13">
      <c r="L945" t="str">
        <f>IFERROR(INDEX(Potentials!$A$1:$AC$10000,MATCH(Estimates!C945,Potentials!$A$1:$A$10000,0),MATCH("Commerce",Potentials!$A$1:$AC$1,0)),0)</f>
      </c>
      <c r="M945" t="str">
        <f>IFERROR(VLOOKUP(L945,Widgets!$H$5:$I$18,2,FALSE),0)</f>
      </c>
    </row>
    <row r="946" spans="1:13">
      <c r="L946" t="str">
        <f>IFERROR(INDEX(Potentials!$A$1:$AC$10000,MATCH(Estimates!C946,Potentials!$A$1:$A$10000,0),MATCH("Commerce",Potentials!$A$1:$AC$1,0)),0)</f>
      </c>
      <c r="M946" t="str">
        <f>IFERROR(VLOOKUP(L946,Widgets!$H$5:$I$18,2,FALSE),0)</f>
      </c>
    </row>
    <row r="947" spans="1:13">
      <c r="L947" t="str">
        <f>IFERROR(INDEX(Potentials!$A$1:$AC$10000,MATCH(Estimates!C947,Potentials!$A$1:$A$10000,0),MATCH("Commerce",Potentials!$A$1:$AC$1,0)),0)</f>
      </c>
      <c r="M947" t="str">
        <f>IFERROR(VLOOKUP(L947,Widgets!$H$5:$I$18,2,FALSE),0)</f>
      </c>
    </row>
    <row r="948" spans="1:13">
      <c r="L948" t="str">
        <f>IFERROR(INDEX(Potentials!$A$1:$AC$10000,MATCH(Estimates!C948,Potentials!$A$1:$A$10000,0),MATCH("Commerce",Potentials!$A$1:$AC$1,0)),0)</f>
      </c>
      <c r="M948" t="str">
        <f>IFERROR(VLOOKUP(L948,Widgets!$H$5:$I$18,2,FALSE),0)</f>
      </c>
    </row>
    <row r="949" spans="1:13">
      <c r="L949" t="str">
        <f>IFERROR(INDEX(Potentials!$A$1:$AC$10000,MATCH(Estimates!C949,Potentials!$A$1:$A$10000,0),MATCH("Commerce",Potentials!$A$1:$AC$1,0)),0)</f>
      </c>
      <c r="M949" t="str">
        <f>IFERROR(VLOOKUP(L949,Widgets!$H$5:$I$18,2,FALSE),0)</f>
      </c>
    </row>
    <row r="950" spans="1:13">
      <c r="L950" t="str">
        <f>IFERROR(INDEX(Potentials!$A$1:$AC$10000,MATCH(Estimates!C950,Potentials!$A$1:$A$10000,0),MATCH("Commerce",Potentials!$A$1:$AC$1,0)),0)</f>
      </c>
      <c r="M950" t="str">
        <f>IFERROR(VLOOKUP(L950,Widgets!$H$5:$I$18,2,FALSE),0)</f>
      </c>
    </row>
    <row r="951" spans="1:13">
      <c r="L951" t="str">
        <f>IFERROR(INDEX(Potentials!$A$1:$AC$10000,MATCH(Estimates!C951,Potentials!$A$1:$A$10000,0),MATCH("Commerce",Potentials!$A$1:$AC$1,0)),0)</f>
      </c>
      <c r="M951" t="str">
        <f>IFERROR(VLOOKUP(L951,Widgets!$H$5:$I$18,2,FALSE),0)</f>
      </c>
    </row>
    <row r="952" spans="1:13">
      <c r="L952" t="str">
        <f>IFERROR(INDEX(Potentials!$A$1:$AC$10000,MATCH(Estimates!C952,Potentials!$A$1:$A$10000,0),MATCH("Commerce",Potentials!$A$1:$AC$1,0)),0)</f>
      </c>
      <c r="M952" t="str">
        <f>IFERROR(VLOOKUP(L952,Widgets!$H$5:$I$18,2,FALSE),0)</f>
      </c>
    </row>
    <row r="953" spans="1:13">
      <c r="L953" t="str">
        <f>IFERROR(INDEX(Potentials!$A$1:$AC$10000,MATCH(Estimates!C953,Potentials!$A$1:$A$10000,0),MATCH("Commerce",Potentials!$A$1:$AC$1,0)),0)</f>
      </c>
      <c r="M953" t="str">
        <f>IFERROR(VLOOKUP(L953,Widgets!$H$5:$I$18,2,FALSE),0)</f>
      </c>
    </row>
    <row r="954" spans="1:13">
      <c r="L954" t="str">
        <f>IFERROR(INDEX(Potentials!$A$1:$AC$10000,MATCH(Estimates!C954,Potentials!$A$1:$A$10000,0),MATCH("Commerce",Potentials!$A$1:$AC$1,0)),0)</f>
      </c>
      <c r="M954" t="str">
        <f>IFERROR(VLOOKUP(L954,Widgets!$H$5:$I$18,2,FALSE),0)</f>
      </c>
    </row>
    <row r="955" spans="1:13">
      <c r="L955" t="str">
        <f>IFERROR(INDEX(Potentials!$A$1:$AC$10000,MATCH(Estimates!C955,Potentials!$A$1:$A$10000,0),MATCH("Commerce",Potentials!$A$1:$AC$1,0)),0)</f>
      </c>
      <c r="M955" t="str">
        <f>IFERROR(VLOOKUP(L955,Widgets!$H$5:$I$18,2,FALSE),0)</f>
      </c>
    </row>
    <row r="956" spans="1:13">
      <c r="L956" t="str">
        <f>IFERROR(INDEX(Potentials!$A$1:$AC$10000,MATCH(Estimates!C956,Potentials!$A$1:$A$10000,0),MATCH("Commerce",Potentials!$A$1:$AC$1,0)),0)</f>
      </c>
      <c r="M956" t="str">
        <f>IFERROR(VLOOKUP(L956,Widgets!$H$5:$I$18,2,FALSE),0)</f>
      </c>
    </row>
    <row r="957" spans="1:13">
      <c r="L957" t="str">
        <f>IFERROR(INDEX(Potentials!$A$1:$AC$10000,MATCH(Estimates!C957,Potentials!$A$1:$A$10000,0),MATCH("Commerce",Potentials!$A$1:$AC$1,0)),0)</f>
      </c>
      <c r="M957" t="str">
        <f>IFERROR(VLOOKUP(L957,Widgets!$H$5:$I$18,2,FALSE),0)</f>
      </c>
    </row>
    <row r="958" spans="1:13">
      <c r="L958" t="str">
        <f>IFERROR(INDEX(Potentials!$A$1:$AC$10000,MATCH(Estimates!C958,Potentials!$A$1:$A$10000,0),MATCH("Commerce",Potentials!$A$1:$AC$1,0)),0)</f>
      </c>
      <c r="M958" t="str">
        <f>IFERROR(VLOOKUP(L958,Widgets!$H$5:$I$18,2,FALSE),0)</f>
      </c>
    </row>
    <row r="959" spans="1:13">
      <c r="L959" t="str">
        <f>IFERROR(INDEX(Potentials!$A$1:$AC$10000,MATCH(Estimates!C959,Potentials!$A$1:$A$10000,0),MATCH("Commerce",Potentials!$A$1:$AC$1,0)),0)</f>
      </c>
      <c r="M959" t="str">
        <f>IFERROR(VLOOKUP(L959,Widgets!$H$5:$I$18,2,FALSE),0)</f>
      </c>
    </row>
    <row r="960" spans="1:13">
      <c r="L960" t="str">
        <f>IFERROR(INDEX(Potentials!$A$1:$AC$10000,MATCH(Estimates!C960,Potentials!$A$1:$A$10000,0),MATCH("Commerce",Potentials!$A$1:$AC$1,0)),0)</f>
      </c>
      <c r="M960" t="str">
        <f>IFERROR(VLOOKUP(L960,Widgets!$H$5:$I$18,2,FALSE),0)</f>
      </c>
    </row>
    <row r="961" spans="1:13">
      <c r="L961" t="str">
        <f>IFERROR(INDEX(Potentials!$A$1:$AC$10000,MATCH(Estimates!C961,Potentials!$A$1:$A$10000,0),MATCH("Commerce",Potentials!$A$1:$AC$1,0)),0)</f>
      </c>
      <c r="M961" t="str">
        <f>IFERROR(VLOOKUP(L961,Widgets!$H$5:$I$18,2,FALSE),0)</f>
      </c>
    </row>
    <row r="962" spans="1:13">
      <c r="L962" t="str">
        <f>IFERROR(INDEX(Potentials!$A$1:$AC$10000,MATCH(Estimates!C962,Potentials!$A$1:$A$10000,0),MATCH("Commerce",Potentials!$A$1:$AC$1,0)),0)</f>
      </c>
      <c r="M962" t="str">
        <f>IFERROR(VLOOKUP(L962,Widgets!$H$5:$I$18,2,FALSE),0)</f>
      </c>
    </row>
    <row r="963" spans="1:13">
      <c r="L963" t="str">
        <f>IFERROR(INDEX(Potentials!$A$1:$AC$10000,MATCH(Estimates!C963,Potentials!$A$1:$A$10000,0),MATCH("Commerce",Potentials!$A$1:$AC$1,0)),0)</f>
      </c>
      <c r="M963" t="str">
        <f>IFERROR(VLOOKUP(L963,Widgets!$H$5:$I$18,2,FALSE),0)</f>
      </c>
    </row>
    <row r="964" spans="1:13">
      <c r="L964" t="str">
        <f>IFERROR(INDEX(Potentials!$A$1:$AC$10000,MATCH(Estimates!C964,Potentials!$A$1:$A$10000,0),MATCH("Commerce",Potentials!$A$1:$AC$1,0)),0)</f>
      </c>
      <c r="M964" t="str">
        <f>IFERROR(VLOOKUP(L964,Widgets!$H$5:$I$18,2,FALSE),0)</f>
      </c>
    </row>
    <row r="965" spans="1:13">
      <c r="L965" t="str">
        <f>IFERROR(INDEX(Potentials!$A$1:$AC$10000,MATCH(Estimates!C965,Potentials!$A$1:$A$10000,0),MATCH("Commerce",Potentials!$A$1:$AC$1,0)),0)</f>
      </c>
      <c r="M965" t="str">
        <f>IFERROR(VLOOKUP(L965,Widgets!$H$5:$I$18,2,FALSE),0)</f>
      </c>
    </row>
    <row r="966" spans="1:13">
      <c r="L966" t="str">
        <f>IFERROR(INDEX(Potentials!$A$1:$AC$10000,MATCH(Estimates!C966,Potentials!$A$1:$A$10000,0),MATCH("Commerce",Potentials!$A$1:$AC$1,0)),0)</f>
      </c>
      <c r="M966" t="str">
        <f>IFERROR(VLOOKUP(L966,Widgets!$H$5:$I$18,2,FALSE),0)</f>
      </c>
    </row>
    <row r="967" spans="1:13">
      <c r="L967" t="str">
        <f>IFERROR(INDEX(Potentials!$A$1:$AC$10000,MATCH(Estimates!C967,Potentials!$A$1:$A$10000,0),MATCH("Commerce",Potentials!$A$1:$AC$1,0)),0)</f>
      </c>
      <c r="M967" t="str">
        <f>IFERROR(VLOOKUP(L967,Widgets!$H$5:$I$18,2,FALSE),0)</f>
      </c>
    </row>
    <row r="968" spans="1:13">
      <c r="L968" t="str">
        <f>IFERROR(INDEX(Potentials!$A$1:$AC$10000,MATCH(Estimates!C968,Potentials!$A$1:$A$10000,0),MATCH("Commerce",Potentials!$A$1:$AC$1,0)),0)</f>
      </c>
      <c r="M968" t="str">
        <f>IFERROR(VLOOKUP(L968,Widgets!$H$5:$I$18,2,FALSE),0)</f>
      </c>
    </row>
    <row r="969" spans="1:13">
      <c r="L969" t="str">
        <f>IFERROR(INDEX(Potentials!$A$1:$AC$10000,MATCH(Estimates!C969,Potentials!$A$1:$A$10000,0),MATCH("Commerce",Potentials!$A$1:$AC$1,0)),0)</f>
      </c>
      <c r="M969" t="str">
        <f>IFERROR(VLOOKUP(L969,Widgets!$H$5:$I$18,2,FALSE),0)</f>
      </c>
    </row>
    <row r="970" spans="1:13">
      <c r="L970" t="str">
        <f>IFERROR(INDEX(Potentials!$A$1:$AC$10000,MATCH(Estimates!C970,Potentials!$A$1:$A$10000,0),MATCH("Commerce",Potentials!$A$1:$AC$1,0)),0)</f>
      </c>
      <c r="M970" t="str">
        <f>IFERROR(VLOOKUP(L970,Widgets!$H$5:$I$18,2,FALSE),0)</f>
      </c>
    </row>
    <row r="971" spans="1:13">
      <c r="L971" t="str">
        <f>IFERROR(INDEX(Potentials!$A$1:$AC$10000,MATCH(Estimates!C971,Potentials!$A$1:$A$10000,0),MATCH("Commerce",Potentials!$A$1:$AC$1,0)),0)</f>
      </c>
      <c r="M971" t="str">
        <f>IFERROR(VLOOKUP(L971,Widgets!$H$5:$I$18,2,FALSE),0)</f>
      </c>
    </row>
    <row r="972" spans="1:13">
      <c r="L972" t="str">
        <f>IFERROR(INDEX(Potentials!$A$1:$AC$10000,MATCH(Estimates!C972,Potentials!$A$1:$A$10000,0),MATCH("Commerce",Potentials!$A$1:$AC$1,0)),0)</f>
      </c>
      <c r="M972" t="str">
        <f>IFERROR(VLOOKUP(L972,Widgets!$H$5:$I$18,2,FALSE),0)</f>
      </c>
    </row>
    <row r="973" spans="1:13">
      <c r="L973" t="str">
        <f>IFERROR(INDEX(Potentials!$A$1:$AC$10000,MATCH(Estimates!C973,Potentials!$A$1:$A$10000,0),MATCH("Commerce",Potentials!$A$1:$AC$1,0)),0)</f>
      </c>
      <c r="M973" t="str">
        <f>IFERROR(VLOOKUP(L973,Widgets!$H$5:$I$18,2,FALSE),0)</f>
      </c>
    </row>
    <row r="974" spans="1:13">
      <c r="L974" t="str">
        <f>IFERROR(INDEX(Potentials!$A$1:$AC$10000,MATCH(Estimates!C974,Potentials!$A$1:$A$10000,0),MATCH("Commerce",Potentials!$A$1:$AC$1,0)),0)</f>
      </c>
      <c r="M974" t="str">
        <f>IFERROR(VLOOKUP(L974,Widgets!$H$5:$I$18,2,FALSE),0)</f>
      </c>
    </row>
    <row r="975" spans="1:13">
      <c r="L975" t="str">
        <f>IFERROR(INDEX(Potentials!$A$1:$AC$10000,MATCH(Estimates!C975,Potentials!$A$1:$A$10000,0),MATCH("Commerce",Potentials!$A$1:$AC$1,0)),0)</f>
      </c>
      <c r="M975" t="str">
        <f>IFERROR(VLOOKUP(L975,Widgets!$H$5:$I$18,2,FALSE),0)</f>
      </c>
    </row>
    <row r="976" spans="1:13">
      <c r="L976" t="str">
        <f>IFERROR(INDEX(Potentials!$A$1:$AC$10000,MATCH(Estimates!C976,Potentials!$A$1:$A$10000,0),MATCH("Commerce",Potentials!$A$1:$AC$1,0)),0)</f>
      </c>
      <c r="M976" t="str">
        <f>IFERROR(VLOOKUP(L976,Widgets!$H$5:$I$18,2,FALSE),0)</f>
      </c>
    </row>
    <row r="977" spans="1:13">
      <c r="L977" t="str">
        <f>IFERROR(INDEX(Potentials!$A$1:$AC$10000,MATCH(Estimates!C977,Potentials!$A$1:$A$10000,0),MATCH("Commerce",Potentials!$A$1:$AC$1,0)),0)</f>
      </c>
      <c r="M977" t="str">
        <f>IFERROR(VLOOKUP(L977,Widgets!$H$5:$I$18,2,FALSE),0)</f>
      </c>
    </row>
    <row r="978" spans="1:13">
      <c r="L978" t="str">
        <f>IFERROR(INDEX(Potentials!$A$1:$AC$10000,MATCH(Estimates!C978,Potentials!$A$1:$A$10000,0),MATCH("Commerce",Potentials!$A$1:$AC$1,0)),0)</f>
      </c>
      <c r="M978" t="str">
        <f>IFERROR(VLOOKUP(L978,Widgets!$H$5:$I$18,2,FALSE),0)</f>
      </c>
    </row>
    <row r="979" spans="1:13">
      <c r="L979" t="str">
        <f>IFERROR(INDEX(Potentials!$A$1:$AC$10000,MATCH(Estimates!C979,Potentials!$A$1:$A$10000,0),MATCH("Commerce",Potentials!$A$1:$AC$1,0)),0)</f>
      </c>
      <c r="M979" t="str">
        <f>IFERROR(VLOOKUP(L979,Widgets!$H$5:$I$18,2,FALSE),0)</f>
      </c>
    </row>
    <row r="980" spans="1:13">
      <c r="L980" t="str">
        <f>IFERROR(INDEX(Potentials!$A$1:$AC$10000,MATCH(Estimates!C980,Potentials!$A$1:$A$10000,0),MATCH("Commerce",Potentials!$A$1:$AC$1,0)),0)</f>
      </c>
      <c r="M980" t="str">
        <f>IFERROR(VLOOKUP(L980,Widgets!$H$5:$I$18,2,FALSE),0)</f>
      </c>
    </row>
    <row r="981" spans="1:13">
      <c r="L981" t="str">
        <f>IFERROR(INDEX(Potentials!$A$1:$AC$10000,MATCH(Estimates!C981,Potentials!$A$1:$A$10000,0),MATCH("Commerce",Potentials!$A$1:$AC$1,0)),0)</f>
      </c>
      <c r="M981" t="str">
        <f>IFERROR(VLOOKUP(L981,Widgets!$H$5:$I$18,2,FALSE),0)</f>
      </c>
    </row>
    <row r="982" spans="1:13">
      <c r="L982" t="str">
        <f>IFERROR(INDEX(Potentials!$A$1:$AC$10000,MATCH(Estimates!C982,Potentials!$A$1:$A$10000,0),MATCH("Commerce",Potentials!$A$1:$AC$1,0)),0)</f>
      </c>
      <c r="M982" t="str">
        <f>IFERROR(VLOOKUP(L982,Widgets!$H$5:$I$18,2,FALSE),0)</f>
      </c>
    </row>
    <row r="983" spans="1:13">
      <c r="L983" t="str">
        <f>IFERROR(INDEX(Potentials!$A$1:$AC$10000,MATCH(Estimates!C983,Potentials!$A$1:$A$10000,0),MATCH("Commerce",Potentials!$A$1:$AC$1,0)),0)</f>
      </c>
      <c r="M983" t="str">
        <f>IFERROR(VLOOKUP(L983,Widgets!$H$5:$I$18,2,FALSE),0)</f>
      </c>
    </row>
    <row r="984" spans="1:13">
      <c r="L984" t="str">
        <f>IFERROR(INDEX(Potentials!$A$1:$AC$10000,MATCH(Estimates!C984,Potentials!$A$1:$A$10000,0),MATCH("Commerce",Potentials!$A$1:$AC$1,0)),0)</f>
      </c>
      <c r="M984" t="str">
        <f>IFERROR(VLOOKUP(L984,Widgets!$H$5:$I$18,2,FALSE),0)</f>
      </c>
    </row>
    <row r="985" spans="1:13">
      <c r="L985" t="str">
        <f>IFERROR(INDEX(Potentials!$A$1:$AC$10000,MATCH(Estimates!C985,Potentials!$A$1:$A$10000,0),MATCH("Commerce",Potentials!$A$1:$AC$1,0)),0)</f>
      </c>
      <c r="M985" t="str">
        <f>IFERROR(VLOOKUP(L985,Widgets!$H$5:$I$18,2,FALSE),0)</f>
      </c>
    </row>
    <row r="986" spans="1:13">
      <c r="L986" t="str">
        <f>IFERROR(INDEX(Potentials!$A$1:$AC$10000,MATCH(Estimates!C986,Potentials!$A$1:$A$10000,0),MATCH("Commerce",Potentials!$A$1:$AC$1,0)),0)</f>
      </c>
      <c r="M986" t="str">
        <f>IFERROR(VLOOKUP(L986,Widgets!$H$5:$I$18,2,FALSE),0)</f>
      </c>
    </row>
    <row r="987" spans="1:13">
      <c r="L987" t="str">
        <f>IFERROR(INDEX(Potentials!$A$1:$AC$10000,MATCH(Estimates!C987,Potentials!$A$1:$A$10000,0),MATCH("Commerce",Potentials!$A$1:$AC$1,0)),0)</f>
      </c>
      <c r="M987" t="str">
        <f>IFERROR(VLOOKUP(L987,Widgets!$H$5:$I$18,2,FALSE),0)</f>
      </c>
    </row>
    <row r="988" spans="1:13">
      <c r="L988" t="str">
        <f>IFERROR(INDEX(Potentials!$A$1:$AC$10000,MATCH(Estimates!C988,Potentials!$A$1:$A$10000,0),MATCH("Commerce",Potentials!$A$1:$AC$1,0)),0)</f>
      </c>
      <c r="M988" t="str">
        <f>IFERROR(VLOOKUP(L988,Widgets!$H$5:$I$18,2,FALSE),0)</f>
      </c>
    </row>
    <row r="989" spans="1:13">
      <c r="L989" t="str">
        <f>IFERROR(INDEX(Potentials!$A$1:$AC$10000,MATCH(Estimates!C989,Potentials!$A$1:$A$10000,0),MATCH("Commerce",Potentials!$A$1:$AC$1,0)),0)</f>
      </c>
      <c r="M989" t="str">
        <f>IFERROR(VLOOKUP(L989,Widgets!$H$5:$I$18,2,FALSE),0)</f>
      </c>
    </row>
    <row r="990" spans="1:13">
      <c r="L990" t="str">
        <f>IFERROR(INDEX(Potentials!$A$1:$AC$10000,MATCH(Estimates!C990,Potentials!$A$1:$A$10000,0),MATCH("Commerce",Potentials!$A$1:$AC$1,0)),0)</f>
      </c>
      <c r="M990" t="str">
        <f>IFERROR(VLOOKUP(L990,Widgets!$H$5:$I$18,2,FALSE),0)</f>
      </c>
    </row>
    <row r="991" spans="1:13">
      <c r="L991" t="str">
        <f>IFERROR(INDEX(Potentials!$A$1:$AC$10000,MATCH(Estimates!C991,Potentials!$A$1:$A$10000,0),MATCH("Commerce",Potentials!$A$1:$AC$1,0)),0)</f>
      </c>
      <c r="M991" t="str">
        <f>IFERROR(VLOOKUP(L991,Widgets!$H$5:$I$18,2,FALSE),0)</f>
      </c>
    </row>
    <row r="992" spans="1:13">
      <c r="L992" t="str">
        <f>IFERROR(INDEX(Potentials!$A$1:$AC$10000,MATCH(Estimates!C992,Potentials!$A$1:$A$10000,0),MATCH("Commerce",Potentials!$A$1:$AC$1,0)),0)</f>
      </c>
      <c r="M992" t="str">
        <f>IFERROR(VLOOKUP(L992,Widgets!$H$5:$I$18,2,FALSE),0)</f>
      </c>
    </row>
    <row r="993" spans="1:13">
      <c r="L993" t="str">
        <f>IFERROR(INDEX(Potentials!$A$1:$AC$10000,MATCH(Estimates!C993,Potentials!$A$1:$A$10000,0),MATCH("Commerce",Potentials!$A$1:$AC$1,0)),0)</f>
      </c>
      <c r="M993" t="str">
        <f>IFERROR(VLOOKUP(L993,Widgets!$H$5:$I$18,2,FALSE),0)</f>
      </c>
    </row>
    <row r="994" spans="1:13">
      <c r="L994" t="str">
        <f>IFERROR(INDEX(Potentials!$A$1:$AC$10000,MATCH(Estimates!C994,Potentials!$A$1:$A$10000,0),MATCH("Commerce",Potentials!$A$1:$AC$1,0)),0)</f>
      </c>
      <c r="M994" t="str">
        <f>IFERROR(VLOOKUP(L994,Widgets!$H$5:$I$18,2,FALSE),0)</f>
      </c>
    </row>
    <row r="995" spans="1:13">
      <c r="L995" t="str">
        <f>IFERROR(INDEX(Potentials!$A$1:$AC$10000,MATCH(Estimates!C995,Potentials!$A$1:$A$10000,0),MATCH("Commerce",Potentials!$A$1:$AC$1,0)),0)</f>
      </c>
      <c r="M995" t="str">
        <f>IFERROR(VLOOKUP(L995,Widgets!$H$5:$I$18,2,FALSE),0)</f>
      </c>
    </row>
    <row r="996" spans="1:13">
      <c r="L996" t="str">
        <f>IFERROR(INDEX(Potentials!$A$1:$AC$10000,MATCH(Estimates!C996,Potentials!$A$1:$A$10000,0),MATCH("Commerce",Potentials!$A$1:$AC$1,0)),0)</f>
      </c>
      <c r="M996" t="str">
        <f>IFERROR(VLOOKUP(L996,Widgets!$H$5:$I$18,2,FALSE),0)</f>
      </c>
    </row>
    <row r="997" spans="1:13">
      <c r="L997" t="str">
        <f>IFERROR(INDEX(Potentials!$A$1:$AC$10000,MATCH(Estimates!C997,Potentials!$A$1:$A$10000,0),MATCH("Commerce",Potentials!$A$1:$AC$1,0)),0)</f>
      </c>
      <c r="M997" t="str">
        <f>IFERROR(VLOOKUP(L997,Widgets!$H$5:$I$18,2,FALSE),0)</f>
      </c>
    </row>
    <row r="998" spans="1:13">
      <c r="L998" t="str">
        <f>IFERROR(INDEX(Potentials!$A$1:$AC$10000,MATCH(Estimates!C998,Potentials!$A$1:$A$10000,0),MATCH("Commerce",Potentials!$A$1:$AC$1,0)),0)</f>
      </c>
      <c r="M998" t="str">
        <f>IFERROR(VLOOKUP(L998,Widgets!$H$5:$I$18,2,FALSE),0)</f>
      </c>
    </row>
    <row r="999" spans="1:13">
      <c r="L999" t="str">
        <f>IFERROR(INDEX(Potentials!$A$1:$AC$10000,MATCH(Estimates!C999,Potentials!$A$1:$A$10000,0),MATCH("Commerce",Potentials!$A$1:$AC$1,0)),0)</f>
      </c>
      <c r="M999" t="str">
        <f>IFERROR(VLOOKUP(L999,Widgets!$H$5:$I$18,2,FALSE),0)</f>
      </c>
    </row>
    <row r="1000" spans="1:13">
      <c r="L1000" t="str">
        <f>IFERROR(INDEX(Potentials!$A$1:$AC$10000,MATCH(Estimates!C1000,Potentials!$A$1:$A$10000,0),MATCH("Commerce",Potentials!$A$1:$AC$1,0)),0)</f>
      </c>
      <c r="M1000" t="str">
        <f>IFERROR(VLOOKUP(L1000,Widgets!$H$5:$I$18,2,FALSE),0)</f>
      </c>
    </row>
    <row r="1001" spans="1:13">
      <c r="L1001" t="str">
        <f>IFERROR(INDEX(Potentials!$A$1:$AC$10000,MATCH(Estimates!C1001,Potentials!$A$1:$A$10000,0),MATCH("Commerce",Potentials!$A$1:$AC$1,0)),0)</f>
      </c>
      <c r="M1001" t="str">
        <f>IFERROR(VLOOKUP(L1001,Widgets!$H$5:$I$18,2,FALSE),0)</f>
      </c>
    </row>
    <row r="1002" spans="1:13">
      <c r="L1002" t="str">
        <f>IFERROR(INDEX(Potentials!$A$1:$AC$10000,MATCH(Estimates!C1002,Potentials!$A$1:$A$10000,0),MATCH("Commerce",Potentials!$A$1:$AC$1,0)),0)</f>
      </c>
      <c r="M1002" t="str">
        <f>IFERROR(VLOOKUP(L1002,Widgets!$H$5:$I$18,2,FALSE),0)</f>
      </c>
    </row>
    <row r="1003" spans="1:13">
      <c r="L1003" t="str">
        <f>IFERROR(INDEX(Potentials!$A$1:$AC$10000,MATCH(Estimates!C1003,Potentials!$A$1:$A$10000,0),MATCH("Commerce",Potentials!$A$1:$AC$1,0)),0)</f>
      </c>
      <c r="M1003" t="str">
        <f>IFERROR(VLOOKUP(L1003,Widgets!$H$5:$I$18,2,FALSE),0)</f>
      </c>
    </row>
    <row r="1004" spans="1:13">
      <c r="L1004" t="str">
        <f>IFERROR(INDEX(Potentials!$A$1:$AC$10000,MATCH(Estimates!C1004,Potentials!$A$1:$A$10000,0),MATCH("Commerce",Potentials!$A$1:$AC$1,0)),0)</f>
      </c>
      <c r="M1004" t="str">
        <f>IFERROR(VLOOKUP(L1004,Widgets!$H$5:$I$18,2,FALSE),0)</f>
      </c>
    </row>
    <row r="1005" spans="1:13">
      <c r="L1005" t="str">
        <f>IFERROR(INDEX(Potentials!$A$1:$AC$10000,MATCH(Estimates!C1005,Potentials!$A$1:$A$10000,0),MATCH("Commerce",Potentials!$A$1:$AC$1,0)),0)</f>
      </c>
      <c r="M1005" t="str">
        <f>IFERROR(VLOOKUP(L1005,Widgets!$H$5:$I$18,2,FALSE),0)</f>
      </c>
    </row>
    <row r="1006" spans="1:13">
      <c r="L1006" t="str">
        <f>IFERROR(INDEX(Potentials!$A$1:$AC$10000,MATCH(Estimates!C1006,Potentials!$A$1:$A$10000,0),MATCH("Commerce",Potentials!$A$1:$AC$1,0)),0)</f>
      </c>
      <c r="M1006" t="str">
        <f>IFERROR(VLOOKUP(L1006,Widgets!$H$5:$I$18,2,FALSE),0)</f>
      </c>
    </row>
    <row r="1007" spans="1:13">
      <c r="L1007" t="str">
        <f>IFERROR(INDEX(Potentials!$A$1:$AC$10000,MATCH(Estimates!C1007,Potentials!$A$1:$A$10000,0),MATCH("Commerce",Potentials!$A$1:$AC$1,0)),0)</f>
      </c>
      <c r="M1007" t="str">
        <f>IFERROR(VLOOKUP(L1007,Widgets!$H$5:$I$18,2,FALSE),0)</f>
      </c>
    </row>
    <row r="1008" spans="1:13">
      <c r="L1008" t="str">
        <f>IFERROR(INDEX(Potentials!$A$1:$AC$10000,MATCH(Estimates!C1008,Potentials!$A$1:$A$10000,0),MATCH("Commerce",Potentials!$A$1:$AC$1,0)),0)</f>
      </c>
      <c r="M1008" t="str">
        <f>IFERROR(VLOOKUP(L1008,Widgets!$H$5:$I$18,2,FALSE),0)</f>
      </c>
    </row>
    <row r="1009" spans="1:13">
      <c r="L1009" t="str">
        <f>IFERROR(INDEX(Potentials!$A$1:$AC$10000,MATCH(Estimates!C1009,Potentials!$A$1:$A$10000,0),MATCH("Commerce",Potentials!$A$1:$AC$1,0)),0)</f>
      </c>
      <c r="M1009" t="str">
        <f>IFERROR(VLOOKUP(L1009,Widgets!$H$5:$I$18,2,FALSE),0)</f>
      </c>
    </row>
    <row r="1010" spans="1:13">
      <c r="L1010" t="str">
        <f>IFERROR(INDEX(Potentials!$A$1:$AC$10000,MATCH(Estimates!C1010,Potentials!$A$1:$A$10000,0),MATCH("Commerce",Potentials!$A$1:$AC$1,0)),0)</f>
      </c>
      <c r="M1010" t="str">
        <f>IFERROR(VLOOKUP(L1010,Widgets!$H$5:$I$18,2,FALSE),0)</f>
      </c>
    </row>
    <row r="1011" spans="1:13">
      <c r="L1011" t="str">
        <f>IFERROR(INDEX(Potentials!$A$1:$AC$10000,MATCH(Estimates!C1011,Potentials!$A$1:$A$10000,0),MATCH("Commerce",Potentials!$A$1:$AC$1,0)),0)</f>
      </c>
      <c r="M1011" t="str">
        <f>IFERROR(VLOOKUP(L1011,Widgets!$H$5:$I$18,2,FALSE),0)</f>
      </c>
    </row>
    <row r="1012" spans="1:13">
      <c r="L1012" t="str">
        <f>IFERROR(INDEX(Potentials!$A$1:$AC$10000,MATCH(Estimates!C1012,Potentials!$A$1:$A$10000,0),MATCH("Commerce",Potentials!$A$1:$AC$1,0)),0)</f>
      </c>
      <c r="M1012" t="str">
        <f>IFERROR(VLOOKUP(L1012,Widgets!$H$5:$I$18,2,FALSE),0)</f>
      </c>
    </row>
    <row r="1013" spans="1:13">
      <c r="L1013" t="str">
        <f>IFERROR(INDEX(Potentials!$A$1:$AC$10000,MATCH(Estimates!C1013,Potentials!$A$1:$A$10000,0),MATCH("Commerce",Potentials!$A$1:$AC$1,0)),0)</f>
      </c>
      <c r="M1013" t="str">
        <f>IFERROR(VLOOKUP(L1013,Widgets!$H$5:$I$18,2,FALSE),0)</f>
      </c>
    </row>
    <row r="1014" spans="1:13">
      <c r="L1014" t="str">
        <f>IFERROR(INDEX(Potentials!$A$1:$AC$10000,MATCH(Estimates!C1014,Potentials!$A$1:$A$10000,0),MATCH("Commerce",Potentials!$A$1:$AC$1,0)),0)</f>
      </c>
      <c r="M1014" t="str">
        <f>IFERROR(VLOOKUP(L1014,Widgets!$H$5:$I$18,2,FALSE),0)</f>
      </c>
    </row>
    <row r="1015" spans="1:13">
      <c r="L1015" t="str">
        <f>IFERROR(INDEX(Potentials!$A$1:$AC$10000,MATCH(Estimates!C1015,Potentials!$A$1:$A$10000,0),MATCH("Commerce",Potentials!$A$1:$AC$1,0)),0)</f>
      </c>
      <c r="M1015" t="str">
        <f>IFERROR(VLOOKUP(L1015,Widgets!$H$5:$I$18,2,FALSE),0)</f>
      </c>
    </row>
    <row r="1016" spans="1:13">
      <c r="L1016" t="str">
        <f>IFERROR(INDEX(Potentials!$A$1:$AC$10000,MATCH(Estimates!C1016,Potentials!$A$1:$A$10000,0),MATCH("Commerce",Potentials!$A$1:$AC$1,0)),0)</f>
      </c>
      <c r="M1016" t="str">
        <f>IFERROR(VLOOKUP(L1016,Widgets!$H$5:$I$18,2,FALSE),0)</f>
      </c>
    </row>
    <row r="1017" spans="1:13">
      <c r="L1017" t="str">
        <f>IFERROR(INDEX(Potentials!$A$1:$AC$10000,MATCH(Estimates!C1017,Potentials!$A$1:$A$10000,0),MATCH("Commerce",Potentials!$A$1:$AC$1,0)),0)</f>
      </c>
      <c r="M1017" t="str">
        <f>IFERROR(VLOOKUP(L1017,Widgets!$H$5:$I$18,2,FALSE),0)</f>
      </c>
    </row>
    <row r="1018" spans="1:13">
      <c r="L1018" t="str">
        <f>IFERROR(INDEX(Potentials!$A$1:$AC$10000,MATCH(Estimates!C1018,Potentials!$A$1:$A$10000,0),MATCH("Commerce",Potentials!$A$1:$AC$1,0)),0)</f>
      </c>
      <c r="M1018" t="str">
        <f>IFERROR(VLOOKUP(L1018,Widgets!$H$5:$I$18,2,FALSE),0)</f>
      </c>
    </row>
    <row r="1019" spans="1:13">
      <c r="L1019" t="str">
        <f>IFERROR(INDEX(Potentials!$A$1:$AC$10000,MATCH(Estimates!C1019,Potentials!$A$1:$A$10000,0),MATCH("Commerce",Potentials!$A$1:$AC$1,0)),0)</f>
      </c>
      <c r="M1019" t="str">
        <f>IFERROR(VLOOKUP(L1019,Widgets!$H$5:$I$18,2,FALSE),0)</f>
      </c>
    </row>
    <row r="1020" spans="1:13">
      <c r="L1020" t="str">
        <f>IFERROR(INDEX(Potentials!$A$1:$AC$10000,MATCH(Estimates!C1020,Potentials!$A$1:$A$10000,0),MATCH("Commerce",Potentials!$A$1:$AC$1,0)),0)</f>
      </c>
      <c r="M1020" t="str">
        <f>IFERROR(VLOOKUP(L1020,Widgets!$H$5:$I$18,2,FALSE),0)</f>
      </c>
    </row>
    <row r="1021" spans="1:13">
      <c r="L1021" t="str">
        <f>IFERROR(INDEX(Potentials!$A$1:$AC$10000,MATCH(Estimates!C1021,Potentials!$A$1:$A$10000,0),MATCH("Commerce",Potentials!$A$1:$AC$1,0)),0)</f>
      </c>
      <c r="M1021" t="str">
        <f>IFERROR(VLOOKUP(L1021,Widgets!$H$5:$I$18,2,FALSE),0)</f>
      </c>
    </row>
    <row r="1022" spans="1:13">
      <c r="L1022" t="str">
        <f>IFERROR(INDEX(Potentials!$A$1:$AC$10000,MATCH(Estimates!C1022,Potentials!$A$1:$A$10000,0),MATCH("Commerce",Potentials!$A$1:$AC$1,0)),0)</f>
      </c>
      <c r="M1022" t="str">
        <f>IFERROR(VLOOKUP(L1022,Widgets!$H$5:$I$18,2,FALSE),0)</f>
      </c>
    </row>
    <row r="1023" spans="1:13">
      <c r="L1023" t="str">
        <f>IFERROR(INDEX(Potentials!$A$1:$AC$10000,MATCH(Estimates!C1023,Potentials!$A$1:$A$10000,0),MATCH("Commerce",Potentials!$A$1:$AC$1,0)),0)</f>
      </c>
      <c r="M1023" t="str">
        <f>IFERROR(VLOOKUP(L1023,Widgets!$H$5:$I$18,2,FALSE),0)</f>
      </c>
    </row>
    <row r="1024" spans="1:13">
      <c r="L1024" t="str">
        <f>IFERROR(INDEX(Potentials!$A$1:$AC$10000,MATCH(Estimates!C1024,Potentials!$A$1:$A$10000,0),MATCH("Commerce",Potentials!$A$1:$AC$1,0)),0)</f>
      </c>
      <c r="M1024" t="str">
        <f>IFERROR(VLOOKUP(L1024,Widgets!$H$5:$I$18,2,FALSE),0)</f>
      </c>
    </row>
    <row r="1025" spans="1:13">
      <c r="L1025" t="str">
        <f>IFERROR(INDEX(Potentials!$A$1:$AC$10000,MATCH(Estimates!C1025,Potentials!$A$1:$A$10000,0),MATCH("Commerce",Potentials!$A$1:$AC$1,0)),0)</f>
      </c>
      <c r="M1025" t="str">
        <f>IFERROR(VLOOKUP(L1025,Widgets!$H$5:$I$18,2,FALSE),0)</f>
      </c>
    </row>
    <row r="1026" spans="1:13">
      <c r="L1026" t="str">
        <f>IFERROR(INDEX(Potentials!$A$1:$AC$10000,MATCH(Estimates!C1026,Potentials!$A$1:$A$10000,0),MATCH("Commerce",Potentials!$A$1:$AC$1,0)),0)</f>
      </c>
      <c r="M1026" t="str">
        <f>IFERROR(VLOOKUP(L1026,Widgets!$H$5:$I$18,2,FALSE),0)</f>
      </c>
    </row>
    <row r="1027" spans="1:13">
      <c r="L1027" t="str">
        <f>IFERROR(INDEX(Potentials!$A$1:$AC$10000,MATCH(Estimates!C1027,Potentials!$A$1:$A$10000,0),MATCH("Commerce",Potentials!$A$1:$AC$1,0)),0)</f>
      </c>
      <c r="M1027" t="str">
        <f>IFERROR(VLOOKUP(L1027,Widgets!$H$5:$I$18,2,FALSE),0)</f>
      </c>
    </row>
    <row r="1028" spans="1:13">
      <c r="L1028" t="str">
        <f>IFERROR(INDEX(Potentials!$A$1:$AC$10000,MATCH(Estimates!C1028,Potentials!$A$1:$A$10000,0),MATCH("Commerce",Potentials!$A$1:$AC$1,0)),0)</f>
      </c>
      <c r="M1028" t="str">
        <f>IFERROR(VLOOKUP(L1028,Widgets!$H$5:$I$18,2,FALSE),0)</f>
      </c>
    </row>
    <row r="1029" spans="1:13">
      <c r="L1029" t="str">
        <f>IFERROR(INDEX(Potentials!$A$1:$AC$10000,MATCH(Estimates!C1029,Potentials!$A$1:$A$10000,0),MATCH("Commerce",Potentials!$A$1:$AC$1,0)),0)</f>
      </c>
      <c r="M1029" t="str">
        <f>IFERROR(VLOOKUP(L1029,Widgets!$H$5:$I$18,2,FALSE),0)</f>
      </c>
    </row>
    <row r="1030" spans="1:13">
      <c r="L1030" t="str">
        <f>IFERROR(INDEX(Potentials!$A$1:$AC$10000,MATCH(Estimates!C1030,Potentials!$A$1:$A$10000,0),MATCH("Commerce",Potentials!$A$1:$AC$1,0)),0)</f>
      </c>
      <c r="M1030" t="str">
        <f>IFERROR(VLOOKUP(L1030,Widgets!$H$5:$I$18,2,FALSE),0)</f>
      </c>
    </row>
    <row r="1031" spans="1:13">
      <c r="L1031" t="str">
        <f>IFERROR(INDEX(Potentials!$A$1:$AC$10000,MATCH(Estimates!C1031,Potentials!$A$1:$A$10000,0),MATCH("Commerce",Potentials!$A$1:$AC$1,0)),0)</f>
      </c>
      <c r="M1031" t="str">
        <f>IFERROR(VLOOKUP(L1031,Widgets!$H$5:$I$18,2,FALSE),0)</f>
      </c>
    </row>
    <row r="1032" spans="1:13">
      <c r="L1032" t="str">
        <f>IFERROR(INDEX(Potentials!$A$1:$AC$10000,MATCH(Estimates!C1032,Potentials!$A$1:$A$10000,0),MATCH("Commerce",Potentials!$A$1:$AC$1,0)),0)</f>
      </c>
      <c r="M1032" t="str">
        <f>IFERROR(VLOOKUP(L1032,Widgets!$H$5:$I$18,2,FALSE),0)</f>
      </c>
    </row>
    <row r="1033" spans="1:13">
      <c r="L1033" t="str">
        <f>IFERROR(INDEX(Potentials!$A$1:$AC$10000,MATCH(Estimates!C1033,Potentials!$A$1:$A$10000,0),MATCH("Commerce",Potentials!$A$1:$AC$1,0)),0)</f>
      </c>
      <c r="M1033" t="str">
        <f>IFERROR(VLOOKUP(L1033,Widgets!$H$5:$I$18,2,FALSE),0)</f>
      </c>
    </row>
    <row r="1034" spans="1:13">
      <c r="L1034" t="str">
        <f>IFERROR(INDEX(Potentials!$A$1:$AC$10000,MATCH(Estimates!C1034,Potentials!$A$1:$A$10000,0),MATCH("Commerce",Potentials!$A$1:$AC$1,0)),0)</f>
      </c>
      <c r="M1034" t="str">
        <f>IFERROR(VLOOKUP(L1034,Widgets!$H$5:$I$18,2,FALSE),0)</f>
      </c>
    </row>
    <row r="1035" spans="1:13">
      <c r="L1035" t="str">
        <f>IFERROR(INDEX(Potentials!$A$1:$AC$10000,MATCH(Estimates!C1035,Potentials!$A$1:$A$10000,0),MATCH("Commerce",Potentials!$A$1:$AC$1,0)),0)</f>
      </c>
      <c r="M1035" t="str">
        <f>IFERROR(VLOOKUP(L1035,Widgets!$H$5:$I$18,2,FALSE),0)</f>
      </c>
    </row>
    <row r="1036" spans="1:13">
      <c r="L1036" t="str">
        <f>IFERROR(INDEX(Potentials!$A$1:$AC$10000,MATCH(Estimates!C1036,Potentials!$A$1:$A$10000,0),MATCH("Commerce",Potentials!$A$1:$AC$1,0)),0)</f>
      </c>
      <c r="M1036" t="str">
        <f>IFERROR(VLOOKUP(L1036,Widgets!$H$5:$I$18,2,FALSE),0)</f>
      </c>
    </row>
    <row r="1037" spans="1:13">
      <c r="L1037" t="str">
        <f>IFERROR(INDEX(Potentials!$A$1:$AC$10000,MATCH(Estimates!C1037,Potentials!$A$1:$A$10000,0),MATCH("Commerce",Potentials!$A$1:$AC$1,0)),0)</f>
      </c>
      <c r="M1037" t="str">
        <f>IFERROR(VLOOKUP(L1037,Widgets!$H$5:$I$18,2,FALSE),0)</f>
      </c>
    </row>
    <row r="1038" spans="1:13">
      <c r="L1038" t="str">
        <f>IFERROR(INDEX(Potentials!$A$1:$AC$10000,MATCH(Estimates!C1038,Potentials!$A$1:$A$10000,0),MATCH("Commerce",Potentials!$A$1:$AC$1,0)),0)</f>
      </c>
      <c r="M1038" t="str">
        <f>IFERROR(VLOOKUP(L1038,Widgets!$H$5:$I$18,2,FALSE),0)</f>
      </c>
    </row>
    <row r="1039" spans="1:13">
      <c r="L1039" t="str">
        <f>IFERROR(INDEX(Potentials!$A$1:$AC$10000,MATCH(Estimates!C1039,Potentials!$A$1:$A$10000,0),MATCH("Commerce",Potentials!$A$1:$AC$1,0)),0)</f>
      </c>
      <c r="M1039" t="str">
        <f>IFERROR(VLOOKUP(L1039,Widgets!$H$5:$I$18,2,FALSE),0)</f>
      </c>
    </row>
    <row r="1040" spans="1:13">
      <c r="L1040" t="str">
        <f>IFERROR(INDEX(Potentials!$A$1:$AC$10000,MATCH(Estimates!C1040,Potentials!$A$1:$A$10000,0),MATCH("Commerce",Potentials!$A$1:$AC$1,0)),0)</f>
      </c>
      <c r="M1040" t="str">
        <f>IFERROR(VLOOKUP(L1040,Widgets!$H$5:$I$18,2,FALSE),0)</f>
      </c>
    </row>
    <row r="1041" spans="1:13">
      <c r="L1041" t="str">
        <f>IFERROR(INDEX(Potentials!$A$1:$AC$10000,MATCH(Estimates!C1041,Potentials!$A$1:$A$10000,0),MATCH("Commerce",Potentials!$A$1:$AC$1,0)),0)</f>
      </c>
      <c r="M1041" t="str">
        <f>IFERROR(VLOOKUP(L1041,Widgets!$H$5:$I$18,2,FALSE),0)</f>
      </c>
    </row>
    <row r="1042" spans="1:13">
      <c r="L1042" t="str">
        <f>IFERROR(INDEX(Potentials!$A$1:$AC$10000,MATCH(Estimates!C1042,Potentials!$A$1:$A$10000,0),MATCH("Commerce",Potentials!$A$1:$AC$1,0)),0)</f>
      </c>
      <c r="M1042" t="str">
        <f>IFERROR(VLOOKUP(L1042,Widgets!$H$5:$I$18,2,FALSE),0)</f>
      </c>
    </row>
    <row r="1043" spans="1:13">
      <c r="L1043" t="str">
        <f>IFERROR(INDEX(Potentials!$A$1:$AC$10000,MATCH(Estimates!C1043,Potentials!$A$1:$A$10000,0),MATCH("Commerce",Potentials!$A$1:$AC$1,0)),0)</f>
      </c>
      <c r="M1043" t="str">
        <f>IFERROR(VLOOKUP(L1043,Widgets!$H$5:$I$18,2,FALSE),0)</f>
      </c>
    </row>
    <row r="1044" spans="1:13">
      <c r="L1044" t="str">
        <f>IFERROR(INDEX(Potentials!$A$1:$AC$10000,MATCH(Estimates!C1044,Potentials!$A$1:$A$10000,0),MATCH("Commerce",Potentials!$A$1:$AC$1,0)),0)</f>
      </c>
      <c r="M1044" t="str">
        <f>IFERROR(VLOOKUP(L1044,Widgets!$H$5:$I$18,2,FALSE),0)</f>
      </c>
    </row>
    <row r="1045" spans="1:13">
      <c r="L1045" t="str">
        <f>IFERROR(INDEX(Potentials!$A$1:$AC$10000,MATCH(Estimates!C1045,Potentials!$A$1:$A$10000,0),MATCH("Commerce",Potentials!$A$1:$AC$1,0)),0)</f>
      </c>
      <c r="M1045" t="str">
        <f>IFERROR(VLOOKUP(L1045,Widgets!$H$5:$I$18,2,FALSE),0)</f>
      </c>
    </row>
    <row r="1046" spans="1:13">
      <c r="L1046" t="str">
        <f>IFERROR(INDEX(Potentials!$A$1:$AC$10000,MATCH(Estimates!C1046,Potentials!$A$1:$A$10000,0),MATCH("Commerce",Potentials!$A$1:$AC$1,0)),0)</f>
      </c>
      <c r="M1046" t="str">
        <f>IFERROR(VLOOKUP(L1046,Widgets!$H$5:$I$18,2,FALSE),0)</f>
      </c>
    </row>
    <row r="1047" spans="1:13">
      <c r="L1047" t="str">
        <f>IFERROR(INDEX(Potentials!$A$1:$AC$10000,MATCH(Estimates!C1047,Potentials!$A$1:$A$10000,0),MATCH("Commerce",Potentials!$A$1:$AC$1,0)),0)</f>
      </c>
      <c r="M1047" t="str">
        <f>IFERROR(VLOOKUP(L1047,Widgets!$H$5:$I$18,2,FALSE),0)</f>
      </c>
    </row>
    <row r="1048" spans="1:13">
      <c r="L1048" t="str">
        <f>IFERROR(INDEX(Potentials!$A$1:$AC$10000,MATCH(Estimates!C1048,Potentials!$A$1:$A$10000,0),MATCH("Commerce",Potentials!$A$1:$AC$1,0)),0)</f>
      </c>
      <c r="M1048" t="str">
        <f>IFERROR(VLOOKUP(L1048,Widgets!$H$5:$I$18,2,FALSE),0)</f>
      </c>
    </row>
    <row r="1049" spans="1:13">
      <c r="L1049" t="str">
        <f>IFERROR(INDEX(Potentials!$A$1:$AC$10000,MATCH(Estimates!C1049,Potentials!$A$1:$A$10000,0),MATCH("Commerce",Potentials!$A$1:$AC$1,0)),0)</f>
      </c>
      <c r="M1049" t="str">
        <f>IFERROR(VLOOKUP(L1049,Widgets!$H$5:$I$18,2,FALSE),0)</f>
      </c>
    </row>
    <row r="1050" spans="1:13">
      <c r="L1050" t="str">
        <f>IFERROR(INDEX(Potentials!$A$1:$AC$10000,MATCH(Estimates!C1050,Potentials!$A$1:$A$10000,0),MATCH("Commerce",Potentials!$A$1:$AC$1,0)),0)</f>
      </c>
      <c r="M1050" t="str">
        <f>IFERROR(VLOOKUP(L1050,Widgets!$H$5:$I$18,2,FALSE),0)</f>
      </c>
    </row>
    <row r="1051" spans="1:13">
      <c r="L1051" t="str">
        <f>IFERROR(INDEX(Potentials!$A$1:$AC$10000,MATCH(Estimates!C1051,Potentials!$A$1:$A$10000,0),MATCH("Commerce",Potentials!$A$1:$AC$1,0)),0)</f>
      </c>
      <c r="M1051" t="str">
        <f>IFERROR(VLOOKUP(L1051,Widgets!$H$5:$I$18,2,FALSE),0)</f>
      </c>
    </row>
    <row r="1052" spans="1:13">
      <c r="L1052" t="str">
        <f>IFERROR(INDEX(Potentials!$A$1:$AC$10000,MATCH(Estimates!C1052,Potentials!$A$1:$A$10000,0),MATCH("Commerce",Potentials!$A$1:$AC$1,0)),0)</f>
      </c>
      <c r="M1052" t="str">
        <f>IFERROR(VLOOKUP(L1052,Widgets!$H$5:$I$18,2,FALSE),0)</f>
      </c>
    </row>
    <row r="1053" spans="1:13">
      <c r="L1053" t="str">
        <f>IFERROR(INDEX(Potentials!$A$1:$AC$10000,MATCH(Estimates!C1053,Potentials!$A$1:$A$10000,0),MATCH("Commerce",Potentials!$A$1:$AC$1,0)),0)</f>
      </c>
      <c r="M1053" t="str">
        <f>IFERROR(VLOOKUP(L1053,Widgets!$H$5:$I$18,2,FALSE),0)</f>
      </c>
    </row>
    <row r="1054" spans="1:13">
      <c r="L1054" t="str">
        <f>IFERROR(INDEX(Potentials!$A$1:$AC$10000,MATCH(Estimates!C1054,Potentials!$A$1:$A$10000,0),MATCH("Commerce",Potentials!$A$1:$AC$1,0)),0)</f>
      </c>
      <c r="M1054" t="str">
        <f>IFERROR(VLOOKUP(L1054,Widgets!$H$5:$I$18,2,FALSE),0)</f>
      </c>
    </row>
    <row r="1055" spans="1:13">
      <c r="L1055" t="str">
        <f>IFERROR(INDEX(Potentials!$A$1:$AC$10000,MATCH(Estimates!C1055,Potentials!$A$1:$A$10000,0),MATCH("Commerce",Potentials!$A$1:$AC$1,0)),0)</f>
      </c>
      <c r="M1055" t="str">
        <f>IFERROR(VLOOKUP(L1055,Widgets!$H$5:$I$18,2,FALSE),0)</f>
      </c>
    </row>
    <row r="1056" spans="1:13">
      <c r="L1056" t="str">
        <f>IFERROR(INDEX(Potentials!$A$1:$AC$10000,MATCH(Estimates!C1056,Potentials!$A$1:$A$10000,0),MATCH("Commerce",Potentials!$A$1:$AC$1,0)),0)</f>
      </c>
      <c r="M1056" t="str">
        <f>IFERROR(VLOOKUP(L1056,Widgets!$H$5:$I$18,2,FALSE),0)</f>
      </c>
    </row>
    <row r="1057" spans="1:13">
      <c r="L1057" t="str">
        <f>IFERROR(INDEX(Potentials!$A$1:$AC$10000,MATCH(Estimates!C1057,Potentials!$A$1:$A$10000,0),MATCH("Commerce",Potentials!$A$1:$AC$1,0)),0)</f>
      </c>
      <c r="M1057" t="str">
        <f>IFERROR(VLOOKUP(L1057,Widgets!$H$5:$I$18,2,FALSE),0)</f>
      </c>
    </row>
    <row r="1058" spans="1:13">
      <c r="L1058" t="str">
        <f>IFERROR(INDEX(Potentials!$A$1:$AC$10000,MATCH(Estimates!C1058,Potentials!$A$1:$A$10000,0),MATCH("Commerce",Potentials!$A$1:$AC$1,0)),0)</f>
      </c>
      <c r="M1058" t="str">
        <f>IFERROR(VLOOKUP(L1058,Widgets!$H$5:$I$18,2,FALSE),0)</f>
      </c>
    </row>
    <row r="1059" spans="1:13">
      <c r="L1059" t="str">
        <f>IFERROR(INDEX(Potentials!$A$1:$AC$10000,MATCH(Estimates!C1059,Potentials!$A$1:$A$10000,0),MATCH("Commerce",Potentials!$A$1:$AC$1,0)),0)</f>
      </c>
      <c r="M1059" t="str">
        <f>IFERROR(VLOOKUP(L1059,Widgets!$H$5:$I$18,2,FALSE),0)</f>
      </c>
    </row>
    <row r="1060" spans="1:13">
      <c r="L1060" t="str">
        <f>IFERROR(INDEX(Potentials!$A$1:$AC$10000,MATCH(Estimates!C1060,Potentials!$A$1:$A$10000,0),MATCH("Commerce",Potentials!$A$1:$AC$1,0)),0)</f>
      </c>
      <c r="M1060" t="str">
        <f>IFERROR(VLOOKUP(L1060,Widgets!$H$5:$I$18,2,FALSE),0)</f>
      </c>
    </row>
    <row r="1061" spans="1:13">
      <c r="L1061" t="str">
        <f>IFERROR(INDEX(Potentials!$A$1:$AC$10000,MATCH(Estimates!C1061,Potentials!$A$1:$A$10000,0),MATCH("Commerce",Potentials!$A$1:$AC$1,0)),0)</f>
      </c>
      <c r="M1061" t="str">
        <f>IFERROR(VLOOKUP(L1061,Widgets!$H$5:$I$18,2,FALSE),0)</f>
      </c>
    </row>
    <row r="1062" spans="1:13">
      <c r="L1062" t="str">
        <f>IFERROR(INDEX(Potentials!$A$1:$AC$10000,MATCH(Estimates!C1062,Potentials!$A$1:$A$10000,0),MATCH("Commerce",Potentials!$A$1:$AC$1,0)),0)</f>
      </c>
      <c r="M1062" t="str">
        <f>IFERROR(VLOOKUP(L1062,Widgets!$H$5:$I$18,2,FALSE),0)</f>
      </c>
    </row>
    <row r="1063" spans="1:13">
      <c r="L1063" t="str">
        <f>IFERROR(INDEX(Potentials!$A$1:$AC$10000,MATCH(Estimates!C1063,Potentials!$A$1:$A$10000,0),MATCH("Commerce",Potentials!$A$1:$AC$1,0)),0)</f>
      </c>
      <c r="M1063" t="str">
        <f>IFERROR(VLOOKUP(L1063,Widgets!$H$5:$I$18,2,FALSE),0)</f>
      </c>
    </row>
    <row r="1064" spans="1:13">
      <c r="L1064" t="str">
        <f>IFERROR(INDEX(Potentials!$A$1:$AC$10000,MATCH(Estimates!C1064,Potentials!$A$1:$A$10000,0),MATCH("Commerce",Potentials!$A$1:$AC$1,0)),0)</f>
      </c>
      <c r="M1064" t="str">
        <f>IFERROR(VLOOKUP(L1064,Widgets!$H$5:$I$18,2,FALSE),0)</f>
      </c>
    </row>
    <row r="1065" spans="1:13">
      <c r="L1065" t="str">
        <f>IFERROR(INDEX(Potentials!$A$1:$AC$10000,MATCH(Estimates!C1065,Potentials!$A$1:$A$10000,0),MATCH("Commerce",Potentials!$A$1:$AC$1,0)),0)</f>
      </c>
      <c r="M1065" t="str">
        <f>IFERROR(VLOOKUP(L1065,Widgets!$H$5:$I$18,2,FALSE),0)</f>
      </c>
    </row>
    <row r="1066" spans="1:13">
      <c r="L1066" t="str">
        <f>IFERROR(INDEX(Potentials!$A$1:$AC$10000,MATCH(Estimates!C1066,Potentials!$A$1:$A$10000,0),MATCH("Commerce",Potentials!$A$1:$AC$1,0)),0)</f>
      </c>
      <c r="M1066" t="str">
        <f>IFERROR(VLOOKUP(L1066,Widgets!$H$5:$I$18,2,FALSE),0)</f>
      </c>
    </row>
    <row r="1067" spans="1:13">
      <c r="L1067" t="str">
        <f>IFERROR(INDEX(Potentials!$A$1:$AC$10000,MATCH(Estimates!C1067,Potentials!$A$1:$A$10000,0),MATCH("Commerce",Potentials!$A$1:$AC$1,0)),0)</f>
      </c>
      <c r="M1067" t="str">
        <f>IFERROR(VLOOKUP(L1067,Widgets!$H$5:$I$18,2,FALSE),0)</f>
      </c>
    </row>
    <row r="1068" spans="1:13">
      <c r="L1068" t="str">
        <f>IFERROR(INDEX(Potentials!$A$1:$AC$10000,MATCH(Estimates!C1068,Potentials!$A$1:$A$10000,0),MATCH("Commerce",Potentials!$A$1:$AC$1,0)),0)</f>
      </c>
      <c r="M1068" t="str">
        <f>IFERROR(VLOOKUP(L1068,Widgets!$H$5:$I$18,2,FALSE),0)</f>
      </c>
    </row>
    <row r="1069" spans="1:13">
      <c r="L1069" t="str">
        <f>IFERROR(INDEX(Potentials!$A$1:$AC$10000,MATCH(Estimates!C1069,Potentials!$A$1:$A$10000,0),MATCH("Commerce",Potentials!$A$1:$AC$1,0)),0)</f>
      </c>
      <c r="M1069" t="str">
        <f>IFERROR(VLOOKUP(L1069,Widgets!$H$5:$I$18,2,FALSE),0)</f>
      </c>
    </row>
    <row r="1070" spans="1:13">
      <c r="L1070" t="str">
        <f>IFERROR(INDEX(Potentials!$A$1:$AC$10000,MATCH(Estimates!C1070,Potentials!$A$1:$A$10000,0),MATCH("Commerce",Potentials!$A$1:$AC$1,0)),0)</f>
      </c>
      <c r="M1070" t="str">
        <f>IFERROR(VLOOKUP(L1070,Widgets!$H$5:$I$18,2,FALSE),0)</f>
      </c>
    </row>
    <row r="1071" spans="1:13">
      <c r="L1071" t="str">
        <f>IFERROR(INDEX(Potentials!$A$1:$AC$10000,MATCH(Estimates!C1071,Potentials!$A$1:$A$10000,0),MATCH("Commerce",Potentials!$A$1:$AC$1,0)),0)</f>
      </c>
      <c r="M1071" t="str">
        <f>IFERROR(VLOOKUP(L1071,Widgets!$H$5:$I$18,2,FALSE),0)</f>
      </c>
    </row>
    <row r="1072" spans="1:13">
      <c r="L1072" t="str">
        <f>IFERROR(INDEX(Potentials!$A$1:$AC$10000,MATCH(Estimates!C1072,Potentials!$A$1:$A$10000,0),MATCH("Commerce",Potentials!$A$1:$AC$1,0)),0)</f>
      </c>
      <c r="M1072" t="str">
        <f>IFERROR(VLOOKUP(L1072,Widgets!$H$5:$I$18,2,FALSE),0)</f>
      </c>
    </row>
    <row r="1073" spans="1:13">
      <c r="L1073" t="str">
        <f>IFERROR(INDEX(Potentials!$A$1:$AC$10000,MATCH(Estimates!C1073,Potentials!$A$1:$A$10000,0),MATCH("Commerce",Potentials!$A$1:$AC$1,0)),0)</f>
      </c>
      <c r="M1073" t="str">
        <f>IFERROR(VLOOKUP(L1073,Widgets!$H$5:$I$18,2,FALSE),0)</f>
      </c>
    </row>
    <row r="1074" spans="1:13">
      <c r="L1074" t="str">
        <f>IFERROR(INDEX(Potentials!$A$1:$AC$10000,MATCH(Estimates!C1074,Potentials!$A$1:$A$10000,0),MATCH("Commerce",Potentials!$A$1:$AC$1,0)),0)</f>
      </c>
      <c r="M1074" t="str">
        <f>IFERROR(VLOOKUP(L1074,Widgets!$H$5:$I$18,2,FALSE),0)</f>
      </c>
    </row>
    <row r="1075" spans="1:13">
      <c r="L1075" t="str">
        <f>IFERROR(INDEX(Potentials!$A$1:$AC$10000,MATCH(Estimates!C1075,Potentials!$A$1:$A$10000,0),MATCH("Commerce",Potentials!$A$1:$AC$1,0)),0)</f>
      </c>
      <c r="M1075" t="str">
        <f>IFERROR(VLOOKUP(L1075,Widgets!$H$5:$I$18,2,FALSE),0)</f>
      </c>
    </row>
    <row r="1076" spans="1:13">
      <c r="L1076" t="str">
        <f>IFERROR(INDEX(Potentials!$A$1:$AC$10000,MATCH(Estimates!C1076,Potentials!$A$1:$A$10000,0),MATCH("Commerce",Potentials!$A$1:$AC$1,0)),0)</f>
      </c>
      <c r="M1076" t="str">
        <f>IFERROR(VLOOKUP(L1076,Widgets!$H$5:$I$18,2,FALSE),0)</f>
      </c>
    </row>
    <row r="1077" spans="1:13">
      <c r="L1077" t="str">
        <f>IFERROR(INDEX(Potentials!$A$1:$AC$10000,MATCH(Estimates!C1077,Potentials!$A$1:$A$10000,0),MATCH("Commerce",Potentials!$A$1:$AC$1,0)),0)</f>
      </c>
      <c r="M1077" t="str">
        <f>IFERROR(VLOOKUP(L1077,Widgets!$H$5:$I$18,2,FALSE),0)</f>
      </c>
    </row>
    <row r="1078" spans="1:13">
      <c r="L1078" t="str">
        <f>IFERROR(INDEX(Potentials!$A$1:$AC$10000,MATCH(Estimates!C1078,Potentials!$A$1:$A$10000,0),MATCH("Commerce",Potentials!$A$1:$AC$1,0)),0)</f>
      </c>
      <c r="M1078" t="str">
        <f>IFERROR(VLOOKUP(L1078,Widgets!$H$5:$I$18,2,FALSE),0)</f>
      </c>
    </row>
    <row r="1079" spans="1:13">
      <c r="L1079" t="str">
        <f>IFERROR(INDEX(Potentials!$A$1:$AC$10000,MATCH(Estimates!C1079,Potentials!$A$1:$A$10000,0),MATCH("Commerce",Potentials!$A$1:$AC$1,0)),0)</f>
      </c>
      <c r="M1079" t="str">
        <f>IFERROR(VLOOKUP(L1079,Widgets!$H$5:$I$18,2,FALSE),0)</f>
      </c>
    </row>
    <row r="1080" spans="1:13">
      <c r="L1080" t="str">
        <f>IFERROR(INDEX(Potentials!$A$1:$AC$10000,MATCH(Estimates!C1080,Potentials!$A$1:$A$10000,0),MATCH("Commerce",Potentials!$A$1:$AC$1,0)),0)</f>
      </c>
      <c r="M1080" t="str">
        <f>IFERROR(VLOOKUP(L1080,Widgets!$H$5:$I$18,2,FALSE),0)</f>
      </c>
    </row>
    <row r="1081" spans="1:13">
      <c r="L1081" t="str">
        <f>IFERROR(INDEX(Potentials!$A$1:$AC$10000,MATCH(Estimates!C1081,Potentials!$A$1:$A$10000,0),MATCH("Commerce",Potentials!$A$1:$AC$1,0)),0)</f>
      </c>
      <c r="M1081" t="str">
        <f>IFERROR(VLOOKUP(L1081,Widgets!$H$5:$I$18,2,FALSE),0)</f>
      </c>
    </row>
    <row r="1082" spans="1:13">
      <c r="L1082" t="str">
        <f>IFERROR(INDEX(Potentials!$A$1:$AC$10000,MATCH(Estimates!C1082,Potentials!$A$1:$A$10000,0),MATCH("Commerce",Potentials!$A$1:$AC$1,0)),0)</f>
      </c>
      <c r="M1082" t="str">
        <f>IFERROR(VLOOKUP(L1082,Widgets!$H$5:$I$18,2,FALSE),0)</f>
      </c>
    </row>
    <row r="1083" spans="1:13">
      <c r="L1083" t="str">
        <f>IFERROR(INDEX(Potentials!$A$1:$AC$10000,MATCH(Estimates!C1083,Potentials!$A$1:$A$10000,0),MATCH("Commerce",Potentials!$A$1:$AC$1,0)),0)</f>
      </c>
      <c r="M1083" t="str">
        <f>IFERROR(VLOOKUP(L1083,Widgets!$H$5:$I$18,2,FALSE),0)</f>
      </c>
    </row>
    <row r="1084" spans="1:13">
      <c r="L1084" t="str">
        <f>IFERROR(INDEX(Potentials!$A$1:$AC$10000,MATCH(Estimates!C1084,Potentials!$A$1:$A$10000,0),MATCH("Commerce",Potentials!$A$1:$AC$1,0)),0)</f>
      </c>
      <c r="M1084" t="str">
        <f>IFERROR(VLOOKUP(L1084,Widgets!$H$5:$I$18,2,FALSE),0)</f>
      </c>
    </row>
    <row r="1085" spans="1:13">
      <c r="L1085" t="str">
        <f>IFERROR(INDEX(Potentials!$A$1:$AC$10000,MATCH(Estimates!C1085,Potentials!$A$1:$A$10000,0),MATCH("Commerce",Potentials!$A$1:$AC$1,0)),0)</f>
      </c>
      <c r="M1085" t="str">
        <f>IFERROR(VLOOKUP(L1085,Widgets!$H$5:$I$18,2,FALSE),0)</f>
      </c>
    </row>
    <row r="1086" spans="1:13">
      <c r="L1086" t="str">
        <f>IFERROR(INDEX(Potentials!$A$1:$AC$10000,MATCH(Estimates!C1086,Potentials!$A$1:$A$10000,0),MATCH("Commerce",Potentials!$A$1:$AC$1,0)),0)</f>
      </c>
      <c r="M1086" t="str">
        <f>IFERROR(VLOOKUP(L1086,Widgets!$H$5:$I$18,2,FALSE),0)</f>
      </c>
    </row>
    <row r="1087" spans="1:13">
      <c r="L1087" t="str">
        <f>IFERROR(INDEX(Potentials!$A$1:$AC$10000,MATCH(Estimates!C1087,Potentials!$A$1:$A$10000,0),MATCH("Commerce",Potentials!$A$1:$AC$1,0)),0)</f>
      </c>
      <c r="M1087" t="str">
        <f>IFERROR(VLOOKUP(L1087,Widgets!$H$5:$I$18,2,FALSE),0)</f>
      </c>
    </row>
    <row r="1088" spans="1:13">
      <c r="L1088" t="str">
        <f>IFERROR(INDEX(Potentials!$A$1:$AC$10000,MATCH(Estimates!C1088,Potentials!$A$1:$A$10000,0),MATCH("Commerce",Potentials!$A$1:$AC$1,0)),0)</f>
      </c>
      <c r="M1088" t="str">
        <f>IFERROR(VLOOKUP(L1088,Widgets!$H$5:$I$18,2,FALSE),0)</f>
      </c>
    </row>
    <row r="1089" spans="1:13">
      <c r="L1089" t="str">
        <f>IFERROR(INDEX(Potentials!$A$1:$AC$10000,MATCH(Estimates!C1089,Potentials!$A$1:$A$10000,0),MATCH("Commerce",Potentials!$A$1:$AC$1,0)),0)</f>
      </c>
      <c r="M1089" t="str">
        <f>IFERROR(VLOOKUP(L1089,Widgets!$H$5:$I$18,2,FALSE),0)</f>
      </c>
    </row>
    <row r="1090" spans="1:13">
      <c r="L1090" t="str">
        <f>IFERROR(INDEX(Potentials!$A$1:$AC$10000,MATCH(Estimates!C1090,Potentials!$A$1:$A$10000,0),MATCH("Commerce",Potentials!$A$1:$AC$1,0)),0)</f>
      </c>
      <c r="M1090" t="str">
        <f>IFERROR(VLOOKUP(L1090,Widgets!$H$5:$I$18,2,FALSE),0)</f>
      </c>
    </row>
    <row r="1091" spans="1:13">
      <c r="L1091" t="str">
        <f>IFERROR(INDEX(Potentials!$A$1:$AC$10000,MATCH(Estimates!C1091,Potentials!$A$1:$A$10000,0),MATCH("Commerce",Potentials!$A$1:$AC$1,0)),0)</f>
      </c>
      <c r="M1091" t="str">
        <f>IFERROR(VLOOKUP(L1091,Widgets!$H$5:$I$18,2,FALSE),0)</f>
      </c>
    </row>
    <row r="1092" spans="1:13">
      <c r="L1092" t="str">
        <f>IFERROR(INDEX(Potentials!$A$1:$AC$10000,MATCH(Estimates!C1092,Potentials!$A$1:$A$10000,0),MATCH("Commerce",Potentials!$A$1:$AC$1,0)),0)</f>
      </c>
      <c r="M1092" t="str">
        <f>IFERROR(VLOOKUP(L1092,Widgets!$H$5:$I$18,2,FALSE),0)</f>
      </c>
    </row>
    <row r="1093" spans="1:13">
      <c r="L1093" t="str">
        <f>IFERROR(INDEX(Potentials!$A$1:$AC$10000,MATCH(Estimates!C1093,Potentials!$A$1:$A$10000,0),MATCH("Commerce",Potentials!$A$1:$AC$1,0)),0)</f>
      </c>
      <c r="M1093" t="str">
        <f>IFERROR(VLOOKUP(L1093,Widgets!$H$5:$I$18,2,FALSE),0)</f>
      </c>
    </row>
    <row r="1094" spans="1:13">
      <c r="L1094" t="str">
        <f>IFERROR(INDEX(Potentials!$A$1:$AC$10000,MATCH(Estimates!C1094,Potentials!$A$1:$A$10000,0),MATCH("Commerce",Potentials!$A$1:$AC$1,0)),0)</f>
      </c>
      <c r="M1094" t="str">
        <f>IFERROR(VLOOKUP(L1094,Widgets!$H$5:$I$18,2,FALSE),0)</f>
      </c>
    </row>
    <row r="1095" spans="1:13">
      <c r="L1095" t="str">
        <f>IFERROR(INDEX(Potentials!$A$1:$AC$10000,MATCH(Estimates!C1095,Potentials!$A$1:$A$10000,0),MATCH("Commerce",Potentials!$A$1:$AC$1,0)),0)</f>
      </c>
      <c r="M1095" t="str">
        <f>IFERROR(VLOOKUP(L1095,Widgets!$H$5:$I$18,2,FALSE),0)</f>
      </c>
    </row>
    <row r="1096" spans="1:13">
      <c r="L1096" t="str">
        <f>IFERROR(INDEX(Potentials!$A$1:$AC$10000,MATCH(Estimates!C1096,Potentials!$A$1:$A$10000,0),MATCH("Commerce",Potentials!$A$1:$AC$1,0)),0)</f>
      </c>
      <c r="M1096" t="str">
        <f>IFERROR(VLOOKUP(L1096,Widgets!$H$5:$I$18,2,FALSE),0)</f>
      </c>
    </row>
    <row r="1097" spans="1:13">
      <c r="L1097" t="str">
        <f>IFERROR(INDEX(Potentials!$A$1:$AC$10000,MATCH(Estimates!C1097,Potentials!$A$1:$A$10000,0),MATCH("Commerce",Potentials!$A$1:$AC$1,0)),0)</f>
      </c>
      <c r="M1097" t="str">
        <f>IFERROR(VLOOKUP(L1097,Widgets!$H$5:$I$18,2,FALSE),0)</f>
      </c>
    </row>
    <row r="1098" spans="1:13">
      <c r="L1098" t="str">
        <f>IFERROR(INDEX(Potentials!$A$1:$AC$10000,MATCH(Estimates!C1098,Potentials!$A$1:$A$10000,0),MATCH("Commerce",Potentials!$A$1:$AC$1,0)),0)</f>
      </c>
      <c r="M1098" t="str">
        <f>IFERROR(VLOOKUP(L1098,Widgets!$H$5:$I$18,2,FALSE),0)</f>
      </c>
    </row>
    <row r="1099" spans="1:13">
      <c r="L1099" t="str">
        <f>IFERROR(INDEX(Potentials!$A$1:$AC$10000,MATCH(Estimates!C1099,Potentials!$A$1:$A$10000,0),MATCH("Commerce",Potentials!$A$1:$AC$1,0)),0)</f>
      </c>
      <c r="M1099" t="str">
        <f>IFERROR(VLOOKUP(L1099,Widgets!$H$5:$I$18,2,FALSE),0)</f>
      </c>
    </row>
    <row r="1100" spans="1:13">
      <c r="L1100" t="str">
        <f>IFERROR(INDEX(Potentials!$A$1:$AC$10000,MATCH(Estimates!C1100,Potentials!$A$1:$A$10000,0),MATCH("Commerce",Potentials!$A$1:$AC$1,0)),0)</f>
      </c>
      <c r="M1100" t="str">
        <f>IFERROR(VLOOKUP(L1100,Widgets!$H$5:$I$18,2,FALSE),0)</f>
      </c>
    </row>
    <row r="1101" spans="1:13">
      <c r="L1101" t="str">
        <f>IFERROR(INDEX(Potentials!$A$1:$AC$10000,MATCH(Estimates!C1101,Potentials!$A$1:$A$10000,0),MATCH("Commerce",Potentials!$A$1:$AC$1,0)),0)</f>
      </c>
      <c r="M1101" t="str">
        <f>IFERROR(VLOOKUP(L1101,Widgets!$H$5:$I$18,2,FALSE),0)</f>
      </c>
    </row>
    <row r="1102" spans="1:13">
      <c r="L1102" t="str">
        <f>IFERROR(INDEX(Potentials!$A$1:$AC$10000,MATCH(Estimates!C1102,Potentials!$A$1:$A$10000,0),MATCH("Commerce",Potentials!$A$1:$AC$1,0)),0)</f>
      </c>
      <c r="M1102" t="str">
        <f>IFERROR(VLOOKUP(L1102,Widgets!$H$5:$I$18,2,FALSE),0)</f>
      </c>
    </row>
    <row r="1103" spans="1:13">
      <c r="L1103" t="str">
        <f>IFERROR(INDEX(Potentials!$A$1:$AC$10000,MATCH(Estimates!C1103,Potentials!$A$1:$A$10000,0),MATCH("Commerce",Potentials!$A$1:$AC$1,0)),0)</f>
      </c>
      <c r="M1103" t="str">
        <f>IFERROR(VLOOKUP(L1103,Widgets!$H$5:$I$18,2,FALSE),0)</f>
      </c>
    </row>
    <row r="1104" spans="1:13">
      <c r="L1104" t="str">
        <f>IFERROR(INDEX(Potentials!$A$1:$AC$10000,MATCH(Estimates!C1104,Potentials!$A$1:$A$10000,0),MATCH("Commerce",Potentials!$A$1:$AC$1,0)),0)</f>
      </c>
      <c r="M1104" t="str">
        <f>IFERROR(VLOOKUP(L1104,Widgets!$H$5:$I$18,2,FALSE),0)</f>
      </c>
    </row>
    <row r="1105" spans="1:13">
      <c r="L1105" t="str">
        <f>IFERROR(INDEX(Potentials!$A$1:$AC$10000,MATCH(Estimates!C1105,Potentials!$A$1:$A$10000,0),MATCH("Commerce",Potentials!$A$1:$AC$1,0)),0)</f>
      </c>
      <c r="M1105" t="str">
        <f>IFERROR(VLOOKUP(L1105,Widgets!$H$5:$I$18,2,FALSE),0)</f>
      </c>
    </row>
    <row r="1106" spans="1:13">
      <c r="L1106" t="str">
        <f>IFERROR(INDEX(Potentials!$A$1:$AC$10000,MATCH(Estimates!C1106,Potentials!$A$1:$A$10000,0),MATCH("Commerce",Potentials!$A$1:$AC$1,0)),0)</f>
      </c>
      <c r="M1106" t="str">
        <f>IFERROR(VLOOKUP(L1106,Widgets!$H$5:$I$18,2,FALSE),0)</f>
      </c>
    </row>
    <row r="1107" spans="1:13">
      <c r="L1107" t="str">
        <f>IFERROR(INDEX(Potentials!$A$1:$AC$10000,MATCH(Estimates!C1107,Potentials!$A$1:$A$10000,0),MATCH("Commerce",Potentials!$A$1:$AC$1,0)),0)</f>
      </c>
      <c r="M1107" t="str">
        <f>IFERROR(VLOOKUP(L1107,Widgets!$H$5:$I$18,2,FALSE),0)</f>
      </c>
    </row>
    <row r="1108" spans="1:13">
      <c r="L1108" t="str">
        <f>IFERROR(INDEX(Potentials!$A$1:$AC$10000,MATCH(Estimates!C1108,Potentials!$A$1:$A$10000,0),MATCH("Commerce",Potentials!$A$1:$AC$1,0)),0)</f>
      </c>
      <c r="M1108" t="str">
        <f>IFERROR(VLOOKUP(L1108,Widgets!$H$5:$I$18,2,FALSE),0)</f>
      </c>
    </row>
    <row r="1109" spans="1:13">
      <c r="L1109" t="str">
        <f>IFERROR(INDEX(Potentials!$A$1:$AC$10000,MATCH(Estimates!C1109,Potentials!$A$1:$A$10000,0),MATCH("Commerce",Potentials!$A$1:$AC$1,0)),0)</f>
      </c>
      <c r="M1109" t="str">
        <f>IFERROR(VLOOKUP(L1109,Widgets!$H$5:$I$18,2,FALSE),0)</f>
      </c>
    </row>
    <row r="1110" spans="1:13">
      <c r="L1110" t="str">
        <f>IFERROR(INDEX(Potentials!$A$1:$AC$10000,MATCH(Estimates!C1110,Potentials!$A$1:$A$10000,0),MATCH("Commerce",Potentials!$A$1:$AC$1,0)),0)</f>
      </c>
      <c r="M1110" t="str">
        <f>IFERROR(VLOOKUP(L1110,Widgets!$H$5:$I$18,2,FALSE),0)</f>
      </c>
    </row>
    <row r="1111" spans="1:13">
      <c r="L1111" t="str">
        <f>IFERROR(INDEX(Potentials!$A$1:$AC$10000,MATCH(Estimates!C1111,Potentials!$A$1:$A$10000,0),MATCH("Commerce",Potentials!$A$1:$AC$1,0)),0)</f>
      </c>
      <c r="M1111" t="str">
        <f>IFERROR(VLOOKUP(L1111,Widgets!$H$5:$I$18,2,FALSE),0)</f>
      </c>
    </row>
    <row r="1112" spans="1:13">
      <c r="L1112" t="str">
        <f>IFERROR(INDEX(Potentials!$A$1:$AC$10000,MATCH(Estimates!C1112,Potentials!$A$1:$A$10000,0),MATCH("Commerce",Potentials!$A$1:$AC$1,0)),0)</f>
      </c>
      <c r="M1112" t="str">
        <f>IFERROR(VLOOKUP(L1112,Widgets!$H$5:$I$18,2,FALSE),0)</f>
      </c>
    </row>
    <row r="1113" spans="1:13">
      <c r="L1113" t="str">
        <f>IFERROR(INDEX(Potentials!$A$1:$AC$10000,MATCH(Estimates!C1113,Potentials!$A$1:$A$10000,0),MATCH("Commerce",Potentials!$A$1:$AC$1,0)),0)</f>
      </c>
      <c r="M1113" t="str">
        <f>IFERROR(VLOOKUP(L1113,Widgets!$H$5:$I$18,2,FALSE),0)</f>
      </c>
    </row>
    <row r="1114" spans="1:13">
      <c r="L1114" t="str">
        <f>IFERROR(INDEX(Potentials!$A$1:$AC$10000,MATCH(Estimates!C1114,Potentials!$A$1:$A$10000,0),MATCH("Commerce",Potentials!$A$1:$AC$1,0)),0)</f>
      </c>
      <c r="M1114" t="str">
        <f>IFERROR(VLOOKUP(L1114,Widgets!$H$5:$I$18,2,FALSE),0)</f>
      </c>
    </row>
    <row r="1115" spans="1:13">
      <c r="L1115" t="str">
        <f>IFERROR(INDEX(Potentials!$A$1:$AC$10000,MATCH(Estimates!C1115,Potentials!$A$1:$A$10000,0),MATCH("Commerce",Potentials!$A$1:$AC$1,0)),0)</f>
      </c>
      <c r="M1115" t="str">
        <f>IFERROR(VLOOKUP(L1115,Widgets!$H$5:$I$18,2,FALSE),0)</f>
      </c>
    </row>
    <row r="1116" spans="1:13">
      <c r="L1116" t="str">
        <f>IFERROR(INDEX(Potentials!$A$1:$AC$10000,MATCH(Estimates!C1116,Potentials!$A$1:$A$10000,0),MATCH("Commerce",Potentials!$A$1:$AC$1,0)),0)</f>
      </c>
      <c r="M1116" t="str">
        <f>IFERROR(VLOOKUP(L1116,Widgets!$H$5:$I$18,2,FALSE),0)</f>
      </c>
    </row>
    <row r="1117" spans="1:13">
      <c r="L1117" t="str">
        <f>IFERROR(INDEX(Potentials!$A$1:$AC$10000,MATCH(Estimates!C1117,Potentials!$A$1:$A$10000,0),MATCH("Commerce",Potentials!$A$1:$AC$1,0)),0)</f>
      </c>
      <c r="M1117" t="str">
        <f>IFERROR(VLOOKUP(L1117,Widgets!$H$5:$I$18,2,FALSE),0)</f>
      </c>
    </row>
    <row r="1118" spans="1:13">
      <c r="L1118" t="str">
        <f>IFERROR(INDEX(Potentials!$A$1:$AC$10000,MATCH(Estimates!C1118,Potentials!$A$1:$A$10000,0),MATCH("Commerce",Potentials!$A$1:$AC$1,0)),0)</f>
      </c>
      <c r="M1118" t="str">
        <f>IFERROR(VLOOKUP(L1118,Widgets!$H$5:$I$18,2,FALSE),0)</f>
      </c>
    </row>
    <row r="1119" spans="1:13">
      <c r="L1119" t="str">
        <f>IFERROR(INDEX(Potentials!$A$1:$AC$10000,MATCH(Estimates!C1119,Potentials!$A$1:$A$10000,0),MATCH("Commerce",Potentials!$A$1:$AC$1,0)),0)</f>
      </c>
      <c r="M1119" t="str">
        <f>IFERROR(VLOOKUP(L1119,Widgets!$H$5:$I$18,2,FALSE),0)</f>
      </c>
    </row>
    <row r="1120" spans="1:13">
      <c r="L1120" t="str">
        <f>IFERROR(INDEX(Potentials!$A$1:$AC$10000,MATCH(Estimates!C1120,Potentials!$A$1:$A$10000,0),MATCH("Commerce",Potentials!$A$1:$AC$1,0)),0)</f>
      </c>
      <c r="M1120" t="str">
        <f>IFERROR(VLOOKUP(L1120,Widgets!$H$5:$I$18,2,FALSE),0)</f>
      </c>
    </row>
    <row r="1121" spans="1:13">
      <c r="L1121" t="str">
        <f>IFERROR(INDEX(Potentials!$A$1:$AC$10000,MATCH(Estimates!C1121,Potentials!$A$1:$A$10000,0),MATCH("Commerce",Potentials!$A$1:$AC$1,0)),0)</f>
      </c>
      <c r="M1121" t="str">
        <f>IFERROR(VLOOKUP(L1121,Widgets!$H$5:$I$18,2,FALSE),0)</f>
      </c>
    </row>
    <row r="1122" spans="1:13">
      <c r="L1122" t="str">
        <f>IFERROR(INDEX(Potentials!$A$1:$AC$10000,MATCH(Estimates!C1122,Potentials!$A$1:$A$10000,0),MATCH("Commerce",Potentials!$A$1:$AC$1,0)),0)</f>
      </c>
      <c r="M1122" t="str">
        <f>IFERROR(VLOOKUP(L1122,Widgets!$H$5:$I$18,2,FALSE),0)</f>
      </c>
    </row>
    <row r="1123" spans="1:13">
      <c r="L1123" t="str">
        <f>IFERROR(INDEX(Potentials!$A$1:$AC$10000,MATCH(Estimates!C1123,Potentials!$A$1:$A$10000,0),MATCH("Commerce",Potentials!$A$1:$AC$1,0)),0)</f>
      </c>
      <c r="M1123" t="str">
        <f>IFERROR(VLOOKUP(L1123,Widgets!$H$5:$I$18,2,FALSE),0)</f>
      </c>
    </row>
    <row r="1124" spans="1:13">
      <c r="L1124" t="str">
        <f>IFERROR(INDEX(Potentials!$A$1:$AC$10000,MATCH(Estimates!C1124,Potentials!$A$1:$A$10000,0),MATCH("Commerce",Potentials!$A$1:$AC$1,0)),0)</f>
      </c>
      <c r="M1124" t="str">
        <f>IFERROR(VLOOKUP(L1124,Widgets!$H$5:$I$18,2,FALSE),0)</f>
      </c>
    </row>
    <row r="1125" spans="1:13">
      <c r="L1125" t="str">
        <f>IFERROR(INDEX(Potentials!$A$1:$AC$10000,MATCH(Estimates!C1125,Potentials!$A$1:$A$10000,0),MATCH("Commerce",Potentials!$A$1:$AC$1,0)),0)</f>
      </c>
      <c r="M1125" t="str">
        <f>IFERROR(VLOOKUP(L1125,Widgets!$H$5:$I$18,2,FALSE),0)</f>
      </c>
    </row>
    <row r="1126" spans="1:13">
      <c r="L1126" t="str">
        <f>IFERROR(INDEX(Potentials!$A$1:$AC$10000,MATCH(Estimates!C1126,Potentials!$A$1:$A$10000,0),MATCH("Commerce",Potentials!$A$1:$AC$1,0)),0)</f>
      </c>
      <c r="M1126" t="str">
        <f>IFERROR(VLOOKUP(L1126,Widgets!$H$5:$I$18,2,FALSE),0)</f>
      </c>
    </row>
    <row r="1127" spans="1:13">
      <c r="L1127" t="str">
        <f>IFERROR(INDEX(Potentials!$A$1:$AC$10000,MATCH(Estimates!C1127,Potentials!$A$1:$A$10000,0),MATCH("Commerce",Potentials!$A$1:$AC$1,0)),0)</f>
      </c>
      <c r="M1127" t="str">
        <f>IFERROR(VLOOKUP(L1127,Widgets!$H$5:$I$18,2,FALSE),0)</f>
      </c>
    </row>
    <row r="1128" spans="1:13">
      <c r="L1128" t="str">
        <f>IFERROR(INDEX(Potentials!$A$1:$AC$10000,MATCH(Estimates!C1128,Potentials!$A$1:$A$10000,0),MATCH("Commerce",Potentials!$A$1:$AC$1,0)),0)</f>
      </c>
      <c r="M1128" t="str">
        <f>IFERROR(VLOOKUP(L1128,Widgets!$H$5:$I$18,2,FALSE),0)</f>
      </c>
    </row>
    <row r="1129" spans="1:13">
      <c r="L1129" t="str">
        <f>IFERROR(INDEX(Potentials!$A$1:$AC$10000,MATCH(Estimates!C1129,Potentials!$A$1:$A$10000,0),MATCH("Commerce",Potentials!$A$1:$AC$1,0)),0)</f>
      </c>
      <c r="M1129" t="str">
        <f>IFERROR(VLOOKUP(L1129,Widgets!$H$5:$I$18,2,FALSE),0)</f>
      </c>
    </row>
    <row r="1130" spans="1:13">
      <c r="L1130" t="str">
        <f>IFERROR(INDEX(Potentials!$A$1:$AC$10000,MATCH(Estimates!C1130,Potentials!$A$1:$A$10000,0),MATCH("Commerce",Potentials!$A$1:$AC$1,0)),0)</f>
      </c>
      <c r="M1130" t="str">
        <f>IFERROR(VLOOKUP(L1130,Widgets!$H$5:$I$18,2,FALSE),0)</f>
      </c>
    </row>
    <row r="1131" spans="1:13">
      <c r="L1131" t="str">
        <f>IFERROR(INDEX(Potentials!$A$1:$AC$10000,MATCH(Estimates!C1131,Potentials!$A$1:$A$10000,0),MATCH("Commerce",Potentials!$A$1:$AC$1,0)),0)</f>
      </c>
      <c r="M1131" t="str">
        <f>IFERROR(VLOOKUP(L1131,Widgets!$H$5:$I$18,2,FALSE),0)</f>
      </c>
    </row>
    <row r="1132" spans="1:13">
      <c r="L1132" t="str">
        <f>IFERROR(INDEX(Potentials!$A$1:$AC$10000,MATCH(Estimates!C1132,Potentials!$A$1:$A$10000,0),MATCH("Commerce",Potentials!$A$1:$AC$1,0)),0)</f>
      </c>
      <c r="M1132" t="str">
        <f>IFERROR(VLOOKUP(L1132,Widgets!$H$5:$I$18,2,FALSE),0)</f>
      </c>
    </row>
    <row r="1133" spans="1:13">
      <c r="L1133" t="str">
        <f>IFERROR(INDEX(Potentials!$A$1:$AC$10000,MATCH(Estimates!C1133,Potentials!$A$1:$A$10000,0),MATCH("Commerce",Potentials!$A$1:$AC$1,0)),0)</f>
      </c>
      <c r="M1133" t="str">
        <f>IFERROR(VLOOKUP(L1133,Widgets!$H$5:$I$18,2,FALSE),0)</f>
      </c>
    </row>
    <row r="1134" spans="1:13">
      <c r="L1134" t="str">
        <f>IFERROR(INDEX(Potentials!$A$1:$AC$10000,MATCH(Estimates!C1134,Potentials!$A$1:$A$10000,0),MATCH("Commerce",Potentials!$A$1:$AC$1,0)),0)</f>
      </c>
      <c r="M1134" t="str">
        <f>IFERROR(VLOOKUP(L1134,Widgets!$H$5:$I$18,2,FALSE),0)</f>
      </c>
    </row>
    <row r="1135" spans="1:13">
      <c r="L1135" t="str">
        <f>IFERROR(INDEX(Potentials!$A$1:$AC$10000,MATCH(Estimates!C1135,Potentials!$A$1:$A$10000,0),MATCH("Commerce",Potentials!$A$1:$AC$1,0)),0)</f>
      </c>
      <c r="M1135" t="str">
        <f>IFERROR(VLOOKUP(L1135,Widgets!$H$5:$I$18,2,FALSE),0)</f>
      </c>
    </row>
    <row r="1136" spans="1:13">
      <c r="L1136" t="str">
        <f>IFERROR(INDEX(Potentials!$A$1:$AC$10000,MATCH(Estimates!C1136,Potentials!$A$1:$A$10000,0),MATCH("Commerce",Potentials!$A$1:$AC$1,0)),0)</f>
      </c>
      <c r="M1136" t="str">
        <f>IFERROR(VLOOKUP(L1136,Widgets!$H$5:$I$18,2,FALSE),0)</f>
      </c>
    </row>
    <row r="1137" spans="1:13">
      <c r="L1137" t="str">
        <f>IFERROR(INDEX(Potentials!$A$1:$AC$10000,MATCH(Estimates!C1137,Potentials!$A$1:$A$10000,0),MATCH("Commerce",Potentials!$A$1:$AC$1,0)),0)</f>
      </c>
      <c r="M1137" t="str">
        <f>IFERROR(VLOOKUP(L1137,Widgets!$H$5:$I$18,2,FALSE),0)</f>
      </c>
    </row>
    <row r="1138" spans="1:13">
      <c r="L1138" t="str">
        <f>IFERROR(INDEX(Potentials!$A$1:$AC$10000,MATCH(Estimates!C1138,Potentials!$A$1:$A$10000,0),MATCH("Commerce",Potentials!$A$1:$AC$1,0)),0)</f>
      </c>
      <c r="M1138" t="str">
        <f>IFERROR(VLOOKUP(L1138,Widgets!$H$5:$I$18,2,FALSE),0)</f>
      </c>
    </row>
    <row r="1139" spans="1:13">
      <c r="L1139" t="str">
        <f>IFERROR(INDEX(Potentials!$A$1:$AC$10000,MATCH(Estimates!C1139,Potentials!$A$1:$A$10000,0),MATCH("Commerce",Potentials!$A$1:$AC$1,0)),0)</f>
      </c>
      <c r="M1139" t="str">
        <f>IFERROR(VLOOKUP(L1139,Widgets!$H$5:$I$18,2,FALSE),0)</f>
      </c>
    </row>
    <row r="1140" spans="1:13">
      <c r="L1140" t="str">
        <f>IFERROR(INDEX(Potentials!$A$1:$AC$10000,MATCH(Estimates!C1140,Potentials!$A$1:$A$10000,0),MATCH("Commerce",Potentials!$A$1:$AC$1,0)),0)</f>
      </c>
      <c r="M1140" t="str">
        <f>IFERROR(VLOOKUP(L1140,Widgets!$H$5:$I$18,2,FALSE),0)</f>
      </c>
    </row>
    <row r="1141" spans="1:13">
      <c r="L1141" t="str">
        <f>IFERROR(INDEX(Potentials!$A$1:$AC$10000,MATCH(Estimates!C1141,Potentials!$A$1:$A$10000,0),MATCH("Commerce",Potentials!$A$1:$AC$1,0)),0)</f>
      </c>
      <c r="M1141" t="str">
        <f>IFERROR(VLOOKUP(L1141,Widgets!$H$5:$I$18,2,FALSE),0)</f>
      </c>
    </row>
    <row r="1142" spans="1:13">
      <c r="L1142" t="str">
        <f>IFERROR(INDEX(Potentials!$A$1:$AC$10000,MATCH(Estimates!C1142,Potentials!$A$1:$A$10000,0),MATCH("Commerce",Potentials!$A$1:$AC$1,0)),0)</f>
      </c>
      <c r="M1142" t="str">
        <f>IFERROR(VLOOKUP(L1142,Widgets!$H$5:$I$18,2,FALSE),0)</f>
      </c>
    </row>
    <row r="1143" spans="1:13">
      <c r="L1143" t="str">
        <f>IFERROR(INDEX(Potentials!$A$1:$AC$10000,MATCH(Estimates!C1143,Potentials!$A$1:$A$10000,0),MATCH("Commerce",Potentials!$A$1:$AC$1,0)),0)</f>
      </c>
      <c r="M1143" t="str">
        <f>IFERROR(VLOOKUP(L1143,Widgets!$H$5:$I$18,2,FALSE),0)</f>
      </c>
    </row>
    <row r="1144" spans="1:13">
      <c r="L1144" t="str">
        <f>IFERROR(INDEX(Potentials!$A$1:$AC$10000,MATCH(Estimates!C1144,Potentials!$A$1:$A$10000,0),MATCH("Commerce",Potentials!$A$1:$AC$1,0)),0)</f>
      </c>
      <c r="M1144" t="str">
        <f>IFERROR(VLOOKUP(L1144,Widgets!$H$5:$I$18,2,FALSE),0)</f>
      </c>
    </row>
    <row r="1145" spans="1:13">
      <c r="L1145" t="str">
        <f>IFERROR(INDEX(Potentials!$A$1:$AC$10000,MATCH(Estimates!C1145,Potentials!$A$1:$A$10000,0),MATCH("Commerce",Potentials!$A$1:$AC$1,0)),0)</f>
      </c>
      <c r="M1145" t="str">
        <f>IFERROR(VLOOKUP(L1145,Widgets!$H$5:$I$18,2,FALSE),0)</f>
      </c>
    </row>
    <row r="1146" spans="1:13">
      <c r="L1146" t="str">
        <f>IFERROR(INDEX(Potentials!$A$1:$AC$10000,MATCH(Estimates!C1146,Potentials!$A$1:$A$10000,0),MATCH("Commerce",Potentials!$A$1:$AC$1,0)),0)</f>
      </c>
      <c r="M1146" t="str">
        <f>IFERROR(VLOOKUP(L1146,Widgets!$H$5:$I$18,2,FALSE),0)</f>
      </c>
    </row>
    <row r="1147" spans="1:13">
      <c r="L1147" t="str">
        <f>IFERROR(INDEX(Potentials!$A$1:$AC$10000,MATCH(Estimates!C1147,Potentials!$A$1:$A$10000,0),MATCH("Commerce",Potentials!$A$1:$AC$1,0)),0)</f>
      </c>
      <c r="M1147" t="str">
        <f>IFERROR(VLOOKUP(L1147,Widgets!$H$5:$I$18,2,FALSE),0)</f>
      </c>
    </row>
    <row r="1148" spans="1:13">
      <c r="L1148" t="str">
        <f>IFERROR(INDEX(Potentials!$A$1:$AC$10000,MATCH(Estimates!C1148,Potentials!$A$1:$A$10000,0),MATCH("Commerce",Potentials!$A$1:$AC$1,0)),0)</f>
      </c>
      <c r="M1148" t="str">
        <f>IFERROR(VLOOKUP(L1148,Widgets!$H$5:$I$18,2,FALSE),0)</f>
      </c>
    </row>
    <row r="1149" spans="1:13">
      <c r="L1149" t="str">
        <f>IFERROR(INDEX(Potentials!$A$1:$AC$10000,MATCH(Estimates!C1149,Potentials!$A$1:$A$10000,0),MATCH("Commerce",Potentials!$A$1:$AC$1,0)),0)</f>
      </c>
      <c r="M1149" t="str">
        <f>IFERROR(VLOOKUP(L1149,Widgets!$H$5:$I$18,2,FALSE),0)</f>
      </c>
    </row>
    <row r="1150" spans="1:13">
      <c r="L1150" t="str">
        <f>IFERROR(INDEX(Potentials!$A$1:$AC$10000,MATCH(Estimates!C1150,Potentials!$A$1:$A$10000,0),MATCH("Commerce",Potentials!$A$1:$AC$1,0)),0)</f>
      </c>
      <c r="M1150" t="str">
        <f>IFERROR(VLOOKUP(L1150,Widgets!$H$5:$I$18,2,FALSE),0)</f>
      </c>
    </row>
    <row r="1151" spans="1:13">
      <c r="L1151" t="str">
        <f>IFERROR(INDEX(Potentials!$A$1:$AC$10000,MATCH(Estimates!C1151,Potentials!$A$1:$A$10000,0),MATCH("Commerce",Potentials!$A$1:$AC$1,0)),0)</f>
      </c>
      <c r="M1151" t="str">
        <f>IFERROR(VLOOKUP(L1151,Widgets!$H$5:$I$18,2,FALSE),0)</f>
      </c>
    </row>
    <row r="1152" spans="1:13">
      <c r="L1152" t="str">
        <f>IFERROR(INDEX(Potentials!$A$1:$AC$10000,MATCH(Estimates!C1152,Potentials!$A$1:$A$10000,0),MATCH("Commerce",Potentials!$A$1:$AC$1,0)),0)</f>
      </c>
      <c r="M1152" t="str">
        <f>IFERROR(VLOOKUP(L1152,Widgets!$H$5:$I$18,2,FALSE),0)</f>
      </c>
    </row>
    <row r="1153" spans="1:13">
      <c r="L1153" t="str">
        <f>IFERROR(INDEX(Potentials!$A$1:$AC$10000,MATCH(Estimates!C1153,Potentials!$A$1:$A$10000,0),MATCH("Commerce",Potentials!$A$1:$AC$1,0)),0)</f>
      </c>
      <c r="M1153" t="str">
        <f>IFERROR(VLOOKUP(L1153,Widgets!$H$5:$I$18,2,FALSE),0)</f>
      </c>
    </row>
    <row r="1154" spans="1:13">
      <c r="L1154" t="str">
        <f>IFERROR(INDEX(Potentials!$A$1:$AC$10000,MATCH(Estimates!C1154,Potentials!$A$1:$A$10000,0),MATCH("Commerce",Potentials!$A$1:$AC$1,0)),0)</f>
      </c>
      <c r="M1154" t="str">
        <f>IFERROR(VLOOKUP(L1154,Widgets!$H$5:$I$18,2,FALSE),0)</f>
      </c>
    </row>
    <row r="1155" spans="1:13">
      <c r="L1155" t="str">
        <f>IFERROR(INDEX(Potentials!$A$1:$AC$10000,MATCH(Estimates!C1155,Potentials!$A$1:$A$10000,0),MATCH("Commerce",Potentials!$A$1:$AC$1,0)),0)</f>
      </c>
      <c r="M1155" t="str">
        <f>IFERROR(VLOOKUP(L1155,Widgets!$H$5:$I$18,2,FALSE),0)</f>
      </c>
    </row>
    <row r="1156" spans="1:13">
      <c r="L1156" t="str">
        <f>IFERROR(INDEX(Potentials!$A$1:$AC$10000,MATCH(Estimates!C1156,Potentials!$A$1:$A$10000,0),MATCH("Commerce",Potentials!$A$1:$AC$1,0)),0)</f>
      </c>
      <c r="M1156" t="str">
        <f>IFERROR(VLOOKUP(L1156,Widgets!$H$5:$I$18,2,FALSE),0)</f>
      </c>
    </row>
    <row r="1157" spans="1:13">
      <c r="L1157" t="str">
        <f>IFERROR(INDEX(Potentials!$A$1:$AC$10000,MATCH(Estimates!C1157,Potentials!$A$1:$A$10000,0),MATCH("Commerce",Potentials!$A$1:$AC$1,0)),0)</f>
      </c>
      <c r="M1157" t="str">
        <f>IFERROR(VLOOKUP(L1157,Widgets!$H$5:$I$18,2,FALSE),0)</f>
      </c>
    </row>
    <row r="1158" spans="1:13">
      <c r="L1158" t="str">
        <f>IFERROR(INDEX(Potentials!$A$1:$AC$10000,MATCH(Estimates!C1158,Potentials!$A$1:$A$10000,0),MATCH("Commerce",Potentials!$A$1:$AC$1,0)),0)</f>
      </c>
      <c r="M1158" t="str">
        <f>IFERROR(VLOOKUP(L1158,Widgets!$H$5:$I$18,2,FALSE),0)</f>
      </c>
    </row>
    <row r="1159" spans="1:13">
      <c r="L1159" t="str">
        <f>IFERROR(INDEX(Potentials!$A$1:$AC$10000,MATCH(Estimates!C1159,Potentials!$A$1:$A$10000,0),MATCH("Commerce",Potentials!$A$1:$AC$1,0)),0)</f>
      </c>
      <c r="M1159" t="str">
        <f>IFERROR(VLOOKUP(L1159,Widgets!$H$5:$I$18,2,FALSE),0)</f>
      </c>
    </row>
    <row r="1160" spans="1:13">
      <c r="L1160" t="str">
        <f>IFERROR(INDEX(Potentials!$A$1:$AC$10000,MATCH(Estimates!C1160,Potentials!$A$1:$A$10000,0),MATCH("Commerce",Potentials!$A$1:$AC$1,0)),0)</f>
      </c>
      <c r="M1160" t="str">
        <f>IFERROR(VLOOKUP(L1160,Widgets!$H$5:$I$18,2,FALSE),0)</f>
      </c>
    </row>
    <row r="1161" spans="1:13">
      <c r="L1161" t="str">
        <f>IFERROR(INDEX(Potentials!$A$1:$AC$10000,MATCH(Estimates!C1161,Potentials!$A$1:$A$10000,0),MATCH("Commerce",Potentials!$A$1:$AC$1,0)),0)</f>
      </c>
      <c r="M1161" t="str">
        <f>IFERROR(VLOOKUP(L1161,Widgets!$H$5:$I$18,2,FALSE),0)</f>
      </c>
    </row>
    <row r="1162" spans="1:13">
      <c r="L1162" t="str">
        <f>IFERROR(INDEX(Potentials!$A$1:$AC$10000,MATCH(Estimates!C1162,Potentials!$A$1:$A$10000,0),MATCH("Commerce",Potentials!$A$1:$AC$1,0)),0)</f>
      </c>
      <c r="M1162" t="str">
        <f>IFERROR(VLOOKUP(L1162,Widgets!$H$5:$I$18,2,FALSE),0)</f>
      </c>
    </row>
    <row r="1163" spans="1:13">
      <c r="L1163" t="str">
        <f>IFERROR(INDEX(Potentials!$A$1:$AC$10000,MATCH(Estimates!C1163,Potentials!$A$1:$A$10000,0),MATCH("Commerce",Potentials!$A$1:$AC$1,0)),0)</f>
      </c>
      <c r="M1163" t="str">
        <f>IFERROR(VLOOKUP(L1163,Widgets!$H$5:$I$18,2,FALSE),0)</f>
      </c>
    </row>
    <row r="1164" spans="1:13">
      <c r="L1164" t="str">
        <f>IFERROR(INDEX(Potentials!$A$1:$AC$10000,MATCH(Estimates!C1164,Potentials!$A$1:$A$10000,0),MATCH("Commerce",Potentials!$A$1:$AC$1,0)),0)</f>
      </c>
      <c r="M1164" t="str">
        <f>IFERROR(VLOOKUP(L1164,Widgets!$H$5:$I$18,2,FALSE),0)</f>
      </c>
    </row>
    <row r="1165" spans="1:13">
      <c r="L1165" t="str">
        <f>IFERROR(INDEX(Potentials!$A$1:$AC$10000,MATCH(Estimates!C1165,Potentials!$A$1:$A$10000,0),MATCH("Commerce",Potentials!$A$1:$AC$1,0)),0)</f>
      </c>
      <c r="M1165" t="str">
        <f>IFERROR(VLOOKUP(L1165,Widgets!$H$5:$I$18,2,FALSE),0)</f>
      </c>
    </row>
    <row r="1166" spans="1:13">
      <c r="L1166" t="str">
        <f>IFERROR(INDEX(Potentials!$A$1:$AC$10000,MATCH(Estimates!C1166,Potentials!$A$1:$A$10000,0),MATCH("Commerce",Potentials!$A$1:$AC$1,0)),0)</f>
      </c>
      <c r="M1166" t="str">
        <f>IFERROR(VLOOKUP(L1166,Widgets!$H$5:$I$18,2,FALSE),0)</f>
      </c>
    </row>
    <row r="1167" spans="1:13">
      <c r="L1167" t="str">
        <f>IFERROR(INDEX(Potentials!$A$1:$AC$10000,MATCH(Estimates!C1167,Potentials!$A$1:$A$10000,0),MATCH("Commerce",Potentials!$A$1:$AC$1,0)),0)</f>
      </c>
      <c r="M1167" t="str">
        <f>IFERROR(VLOOKUP(L1167,Widgets!$H$5:$I$18,2,FALSE),0)</f>
      </c>
    </row>
    <row r="1168" spans="1:13">
      <c r="L1168" t="str">
        <f>IFERROR(INDEX(Potentials!$A$1:$AC$10000,MATCH(Estimates!C1168,Potentials!$A$1:$A$10000,0),MATCH("Commerce",Potentials!$A$1:$AC$1,0)),0)</f>
      </c>
      <c r="M1168" t="str">
        <f>IFERROR(VLOOKUP(L1168,Widgets!$H$5:$I$18,2,FALSE),0)</f>
      </c>
    </row>
    <row r="1169" spans="1:13">
      <c r="L1169" t="str">
        <f>IFERROR(INDEX(Potentials!$A$1:$AC$10000,MATCH(Estimates!C1169,Potentials!$A$1:$A$10000,0),MATCH("Commerce",Potentials!$A$1:$AC$1,0)),0)</f>
      </c>
      <c r="M1169" t="str">
        <f>IFERROR(VLOOKUP(L1169,Widgets!$H$5:$I$18,2,FALSE),0)</f>
      </c>
    </row>
    <row r="1170" spans="1:13">
      <c r="L1170" t="str">
        <f>IFERROR(INDEX(Potentials!$A$1:$AC$10000,MATCH(Estimates!C1170,Potentials!$A$1:$A$10000,0),MATCH("Commerce",Potentials!$A$1:$AC$1,0)),0)</f>
      </c>
      <c r="M1170" t="str">
        <f>IFERROR(VLOOKUP(L1170,Widgets!$H$5:$I$18,2,FALSE),0)</f>
      </c>
    </row>
    <row r="1171" spans="1:13">
      <c r="L1171" t="str">
        <f>IFERROR(INDEX(Potentials!$A$1:$AC$10000,MATCH(Estimates!C1171,Potentials!$A$1:$A$10000,0),MATCH("Commerce",Potentials!$A$1:$AC$1,0)),0)</f>
      </c>
      <c r="M1171" t="str">
        <f>IFERROR(VLOOKUP(L1171,Widgets!$H$5:$I$18,2,FALSE),0)</f>
      </c>
    </row>
    <row r="1172" spans="1:13">
      <c r="L1172" t="str">
        <f>IFERROR(INDEX(Potentials!$A$1:$AC$10000,MATCH(Estimates!C1172,Potentials!$A$1:$A$10000,0),MATCH("Commerce",Potentials!$A$1:$AC$1,0)),0)</f>
      </c>
      <c r="M1172" t="str">
        <f>IFERROR(VLOOKUP(L1172,Widgets!$H$5:$I$18,2,FALSE),0)</f>
      </c>
    </row>
    <row r="1173" spans="1:13">
      <c r="L1173" t="str">
        <f>IFERROR(INDEX(Potentials!$A$1:$AC$10000,MATCH(Estimates!C1173,Potentials!$A$1:$A$10000,0),MATCH("Commerce",Potentials!$A$1:$AC$1,0)),0)</f>
      </c>
      <c r="M1173" t="str">
        <f>IFERROR(VLOOKUP(L1173,Widgets!$H$5:$I$18,2,FALSE),0)</f>
      </c>
    </row>
    <row r="1174" spans="1:13">
      <c r="L1174" t="str">
        <f>IFERROR(INDEX(Potentials!$A$1:$AC$10000,MATCH(Estimates!C1174,Potentials!$A$1:$A$10000,0),MATCH("Commerce",Potentials!$A$1:$AC$1,0)),0)</f>
      </c>
      <c r="M1174" t="str">
        <f>IFERROR(VLOOKUP(L1174,Widgets!$H$5:$I$18,2,FALSE),0)</f>
      </c>
    </row>
    <row r="1175" spans="1:13">
      <c r="L1175" t="str">
        <f>IFERROR(INDEX(Potentials!$A$1:$AC$10000,MATCH(Estimates!C1175,Potentials!$A$1:$A$10000,0),MATCH("Commerce",Potentials!$A$1:$AC$1,0)),0)</f>
      </c>
      <c r="M1175" t="str">
        <f>IFERROR(VLOOKUP(L1175,Widgets!$H$5:$I$18,2,FALSE),0)</f>
      </c>
    </row>
    <row r="1176" spans="1:13">
      <c r="L1176" t="str">
        <f>IFERROR(INDEX(Potentials!$A$1:$AC$10000,MATCH(Estimates!C1176,Potentials!$A$1:$A$10000,0),MATCH("Commerce",Potentials!$A$1:$AC$1,0)),0)</f>
      </c>
      <c r="M1176" t="str">
        <f>IFERROR(VLOOKUP(L1176,Widgets!$H$5:$I$18,2,FALSE),0)</f>
      </c>
    </row>
    <row r="1177" spans="1:13">
      <c r="L1177" t="str">
        <f>IFERROR(INDEX(Potentials!$A$1:$AC$10000,MATCH(Estimates!C1177,Potentials!$A$1:$A$10000,0),MATCH("Commerce",Potentials!$A$1:$AC$1,0)),0)</f>
      </c>
      <c r="M1177" t="str">
        <f>IFERROR(VLOOKUP(L1177,Widgets!$H$5:$I$18,2,FALSE),0)</f>
      </c>
    </row>
    <row r="1178" spans="1:13">
      <c r="L1178" t="str">
        <f>IFERROR(INDEX(Potentials!$A$1:$AC$10000,MATCH(Estimates!C1178,Potentials!$A$1:$A$10000,0),MATCH("Commerce",Potentials!$A$1:$AC$1,0)),0)</f>
      </c>
      <c r="M1178" t="str">
        <f>IFERROR(VLOOKUP(L1178,Widgets!$H$5:$I$18,2,FALSE),0)</f>
      </c>
    </row>
    <row r="1179" spans="1:13">
      <c r="L1179" t="str">
        <f>IFERROR(INDEX(Potentials!$A$1:$AC$10000,MATCH(Estimates!C1179,Potentials!$A$1:$A$10000,0),MATCH("Commerce",Potentials!$A$1:$AC$1,0)),0)</f>
      </c>
      <c r="M1179" t="str">
        <f>IFERROR(VLOOKUP(L1179,Widgets!$H$5:$I$18,2,FALSE),0)</f>
      </c>
    </row>
    <row r="1180" spans="1:13">
      <c r="L1180" t="str">
        <f>IFERROR(INDEX(Potentials!$A$1:$AC$10000,MATCH(Estimates!C1180,Potentials!$A$1:$A$10000,0),MATCH("Commerce",Potentials!$A$1:$AC$1,0)),0)</f>
      </c>
      <c r="M1180" t="str">
        <f>IFERROR(VLOOKUP(L1180,Widgets!$H$5:$I$18,2,FALSE),0)</f>
      </c>
    </row>
    <row r="1181" spans="1:13">
      <c r="L1181" t="str">
        <f>IFERROR(INDEX(Potentials!$A$1:$AC$10000,MATCH(Estimates!C1181,Potentials!$A$1:$A$10000,0),MATCH("Commerce",Potentials!$A$1:$AC$1,0)),0)</f>
      </c>
      <c r="M1181" t="str">
        <f>IFERROR(VLOOKUP(L1181,Widgets!$H$5:$I$18,2,FALSE),0)</f>
      </c>
    </row>
    <row r="1182" spans="1:13">
      <c r="L1182" t="str">
        <f>IFERROR(INDEX(Potentials!$A$1:$AC$10000,MATCH(Estimates!C1182,Potentials!$A$1:$A$10000,0),MATCH("Commerce",Potentials!$A$1:$AC$1,0)),0)</f>
      </c>
      <c r="M1182" t="str">
        <f>IFERROR(VLOOKUP(L1182,Widgets!$H$5:$I$18,2,FALSE),0)</f>
      </c>
    </row>
    <row r="1183" spans="1:13">
      <c r="L1183" t="str">
        <f>IFERROR(INDEX(Potentials!$A$1:$AC$10000,MATCH(Estimates!C1183,Potentials!$A$1:$A$10000,0),MATCH("Commerce",Potentials!$A$1:$AC$1,0)),0)</f>
      </c>
      <c r="M1183" t="str">
        <f>IFERROR(VLOOKUP(L1183,Widgets!$H$5:$I$18,2,FALSE),0)</f>
      </c>
    </row>
    <row r="1184" spans="1:13">
      <c r="L1184" t="str">
        <f>IFERROR(INDEX(Potentials!$A$1:$AC$10000,MATCH(Estimates!C1184,Potentials!$A$1:$A$10000,0),MATCH("Commerce",Potentials!$A$1:$AC$1,0)),0)</f>
      </c>
      <c r="M1184" t="str">
        <f>IFERROR(VLOOKUP(L1184,Widgets!$H$5:$I$18,2,FALSE),0)</f>
      </c>
    </row>
    <row r="1185" spans="1:13">
      <c r="L1185" t="str">
        <f>IFERROR(INDEX(Potentials!$A$1:$AC$10000,MATCH(Estimates!C1185,Potentials!$A$1:$A$10000,0),MATCH("Commerce",Potentials!$A$1:$AC$1,0)),0)</f>
      </c>
      <c r="M1185" t="str">
        <f>IFERROR(VLOOKUP(L1185,Widgets!$H$5:$I$18,2,FALSE),0)</f>
      </c>
    </row>
    <row r="1186" spans="1:13">
      <c r="L1186" t="str">
        <f>IFERROR(INDEX(Potentials!$A$1:$AC$10000,MATCH(Estimates!C1186,Potentials!$A$1:$A$10000,0),MATCH("Commerce",Potentials!$A$1:$AC$1,0)),0)</f>
      </c>
      <c r="M1186" t="str">
        <f>IFERROR(VLOOKUP(L1186,Widgets!$H$5:$I$18,2,FALSE),0)</f>
      </c>
    </row>
    <row r="1187" spans="1:13">
      <c r="L1187" t="str">
        <f>IFERROR(INDEX(Potentials!$A$1:$AC$10000,MATCH(Estimates!C1187,Potentials!$A$1:$A$10000,0),MATCH("Commerce",Potentials!$A$1:$AC$1,0)),0)</f>
      </c>
      <c r="M1187" t="str">
        <f>IFERROR(VLOOKUP(L1187,Widgets!$H$5:$I$18,2,FALSE),0)</f>
      </c>
    </row>
    <row r="1188" spans="1:13">
      <c r="L1188" t="str">
        <f>IFERROR(INDEX(Potentials!$A$1:$AC$10000,MATCH(Estimates!C1188,Potentials!$A$1:$A$10000,0),MATCH("Commerce",Potentials!$A$1:$AC$1,0)),0)</f>
      </c>
      <c r="M1188" t="str">
        <f>IFERROR(VLOOKUP(L1188,Widgets!$H$5:$I$18,2,FALSE),0)</f>
      </c>
    </row>
    <row r="1189" spans="1:13">
      <c r="L1189" t="str">
        <f>IFERROR(INDEX(Potentials!$A$1:$AC$10000,MATCH(Estimates!C1189,Potentials!$A$1:$A$10000,0),MATCH("Commerce",Potentials!$A$1:$AC$1,0)),0)</f>
      </c>
      <c r="M1189" t="str">
        <f>IFERROR(VLOOKUP(L1189,Widgets!$H$5:$I$18,2,FALSE),0)</f>
      </c>
    </row>
    <row r="1190" spans="1:13">
      <c r="L1190" t="str">
        <f>IFERROR(INDEX(Potentials!$A$1:$AC$10000,MATCH(Estimates!C1190,Potentials!$A$1:$A$10000,0),MATCH("Commerce",Potentials!$A$1:$AC$1,0)),0)</f>
      </c>
      <c r="M1190" t="str">
        <f>IFERROR(VLOOKUP(L1190,Widgets!$H$5:$I$18,2,FALSE),0)</f>
      </c>
    </row>
    <row r="1191" spans="1:13">
      <c r="L1191" t="str">
        <f>IFERROR(INDEX(Potentials!$A$1:$AC$10000,MATCH(Estimates!C1191,Potentials!$A$1:$A$10000,0),MATCH("Commerce",Potentials!$A$1:$AC$1,0)),0)</f>
      </c>
      <c r="M1191" t="str">
        <f>IFERROR(VLOOKUP(L1191,Widgets!$H$5:$I$18,2,FALSE),0)</f>
      </c>
    </row>
    <row r="1192" spans="1:13">
      <c r="L1192" t="str">
        <f>IFERROR(INDEX(Potentials!$A$1:$AC$10000,MATCH(Estimates!C1192,Potentials!$A$1:$A$10000,0),MATCH("Commerce",Potentials!$A$1:$AC$1,0)),0)</f>
      </c>
      <c r="M1192" t="str">
        <f>IFERROR(VLOOKUP(L1192,Widgets!$H$5:$I$18,2,FALSE),0)</f>
      </c>
    </row>
    <row r="1193" spans="1:13">
      <c r="L1193" t="str">
        <f>IFERROR(INDEX(Potentials!$A$1:$AC$10000,MATCH(Estimates!C1193,Potentials!$A$1:$A$10000,0),MATCH("Commerce",Potentials!$A$1:$AC$1,0)),0)</f>
      </c>
      <c r="M1193" t="str">
        <f>IFERROR(VLOOKUP(L1193,Widgets!$H$5:$I$18,2,FALSE),0)</f>
      </c>
    </row>
    <row r="1194" spans="1:13">
      <c r="L1194" t="str">
        <f>IFERROR(INDEX(Potentials!$A$1:$AC$10000,MATCH(Estimates!C1194,Potentials!$A$1:$A$10000,0),MATCH("Commerce",Potentials!$A$1:$AC$1,0)),0)</f>
      </c>
      <c r="M1194" t="str">
        <f>IFERROR(VLOOKUP(L1194,Widgets!$H$5:$I$18,2,FALSE),0)</f>
      </c>
    </row>
    <row r="1195" spans="1:13">
      <c r="L1195" t="str">
        <f>IFERROR(INDEX(Potentials!$A$1:$AC$10000,MATCH(Estimates!C1195,Potentials!$A$1:$A$10000,0),MATCH("Commerce",Potentials!$A$1:$AC$1,0)),0)</f>
      </c>
      <c r="M1195" t="str">
        <f>IFERROR(VLOOKUP(L1195,Widgets!$H$5:$I$18,2,FALSE),0)</f>
      </c>
    </row>
    <row r="1196" spans="1:13">
      <c r="L1196" t="str">
        <f>IFERROR(INDEX(Potentials!$A$1:$AC$10000,MATCH(Estimates!C1196,Potentials!$A$1:$A$10000,0),MATCH("Commerce",Potentials!$A$1:$AC$1,0)),0)</f>
      </c>
      <c r="M1196" t="str">
        <f>IFERROR(VLOOKUP(L1196,Widgets!$H$5:$I$18,2,FALSE),0)</f>
      </c>
    </row>
    <row r="1197" spans="1:13">
      <c r="L1197" t="str">
        <f>IFERROR(INDEX(Potentials!$A$1:$AC$10000,MATCH(Estimates!C1197,Potentials!$A$1:$A$10000,0),MATCH("Commerce",Potentials!$A$1:$AC$1,0)),0)</f>
      </c>
      <c r="M1197" t="str">
        <f>IFERROR(VLOOKUP(L1197,Widgets!$H$5:$I$18,2,FALSE),0)</f>
      </c>
    </row>
    <row r="1198" spans="1:13">
      <c r="L1198" t="str">
        <f>IFERROR(INDEX(Potentials!$A$1:$AC$10000,MATCH(Estimates!C1198,Potentials!$A$1:$A$10000,0),MATCH("Commerce",Potentials!$A$1:$AC$1,0)),0)</f>
      </c>
      <c r="M1198" t="str">
        <f>IFERROR(VLOOKUP(L1198,Widgets!$H$5:$I$18,2,FALSE),0)</f>
      </c>
    </row>
    <row r="1199" spans="1:13">
      <c r="L1199" t="str">
        <f>IFERROR(INDEX(Potentials!$A$1:$AC$10000,MATCH(Estimates!C1199,Potentials!$A$1:$A$10000,0),MATCH("Commerce",Potentials!$A$1:$AC$1,0)),0)</f>
      </c>
      <c r="M1199" t="str">
        <f>IFERROR(VLOOKUP(L1199,Widgets!$H$5:$I$18,2,FALSE),0)</f>
      </c>
    </row>
    <row r="1200" spans="1:13">
      <c r="L1200" t="str">
        <f>IFERROR(INDEX(Potentials!$A$1:$AC$10000,MATCH(Estimates!C1200,Potentials!$A$1:$A$10000,0),MATCH("Commerce",Potentials!$A$1:$AC$1,0)),0)</f>
      </c>
      <c r="M1200" t="str">
        <f>IFERROR(VLOOKUP(L1200,Widgets!$H$5:$I$18,2,FALSE),0)</f>
      </c>
    </row>
    <row r="1201" spans="1:13">
      <c r="L1201" t="str">
        <f>IFERROR(INDEX(Potentials!$A$1:$AC$10000,MATCH(Estimates!C1201,Potentials!$A$1:$A$10000,0),MATCH("Commerce",Potentials!$A$1:$AC$1,0)),0)</f>
      </c>
      <c r="M1201" t="str">
        <f>IFERROR(VLOOKUP(L1201,Widgets!$H$5:$I$18,2,FALSE),0)</f>
      </c>
    </row>
    <row r="1202" spans="1:13">
      <c r="L1202" t="str">
        <f>IFERROR(INDEX(Potentials!$A$1:$AC$10000,MATCH(Estimates!C1202,Potentials!$A$1:$A$10000,0),MATCH("Commerce",Potentials!$A$1:$AC$1,0)),0)</f>
      </c>
      <c r="M1202" t="str">
        <f>IFERROR(VLOOKUP(L1202,Widgets!$H$5:$I$18,2,FALSE),0)</f>
      </c>
    </row>
    <row r="1203" spans="1:13">
      <c r="L1203" t="str">
        <f>IFERROR(INDEX(Potentials!$A$1:$AC$10000,MATCH(Estimates!C1203,Potentials!$A$1:$A$10000,0),MATCH("Commerce",Potentials!$A$1:$AC$1,0)),0)</f>
      </c>
      <c r="M1203" t="str">
        <f>IFERROR(VLOOKUP(L1203,Widgets!$H$5:$I$18,2,FALSE),0)</f>
      </c>
    </row>
    <row r="1204" spans="1:13">
      <c r="L1204" t="str">
        <f>IFERROR(INDEX(Potentials!$A$1:$AC$10000,MATCH(Estimates!C1204,Potentials!$A$1:$A$10000,0),MATCH("Commerce",Potentials!$A$1:$AC$1,0)),0)</f>
      </c>
      <c r="M1204" t="str">
        <f>IFERROR(VLOOKUP(L1204,Widgets!$H$5:$I$18,2,FALSE),0)</f>
      </c>
    </row>
    <row r="1205" spans="1:13">
      <c r="L1205" t="str">
        <f>IFERROR(INDEX(Potentials!$A$1:$AC$10000,MATCH(Estimates!C1205,Potentials!$A$1:$A$10000,0),MATCH("Commerce",Potentials!$A$1:$AC$1,0)),0)</f>
      </c>
      <c r="M1205" t="str">
        <f>IFERROR(VLOOKUP(L1205,Widgets!$H$5:$I$18,2,FALSE),0)</f>
      </c>
    </row>
    <row r="1206" spans="1:13">
      <c r="L1206" t="str">
        <f>IFERROR(INDEX(Potentials!$A$1:$AC$10000,MATCH(Estimates!C1206,Potentials!$A$1:$A$10000,0),MATCH("Commerce",Potentials!$A$1:$AC$1,0)),0)</f>
      </c>
      <c r="M1206" t="str">
        <f>IFERROR(VLOOKUP(L1206,Widgets!$H$5:$I$18,2,FALSE),0)</f>
      </c>
    </row>
    <row r="1207" spans="1:13">
      <c r="L1207" t="str">
        <f>IFERROR(INDEX(Potentials!$A$1:$AC$10000,MATCH(Estimates!C1207,Potentials!$A$1:$A$10000,0),MATCH("Commerce",Potentials!$A$1:$AC$1,0)),0)</f>
      </c>
      <c r="M1207" t="str">
        <f>IFERROR(VLOOKUP(L1207,Widgets!$H$5:$I$18,2,FALSE),0)</f>
      </c>
    </row>
    <row r="1208" spans="1:13">
      <c r="L1208" t="str">
        <f>IFERROR(INDEX(Potentials!$A$1:$AC$10000,MATCH(Estimates!C1208,Potentials!$A$1:$A$10000,0),MATCH("Commerce",Potentials!$A$1:$AC$1,0)),0)</f>
      </c>
      <c r="M1208" t="str">
        <f>IFERROR(VLOOKUP(L1208,Widgets!$H$5:$I$18,2,FALSE),0)</f>
      </c>
    </row>
    <row r="1209" spans="1:13">
      <c r="L1209" t="str">
        <f>IFERROR(INDEX(Potentials!$A$1:$AC$10000,MATCH(Estimates!C1209,Potentials!$A$1:$A$10000,0),MATCH("Commerce",Potentials!$A$1:$AC$1,0)),0)</f>
      </c>
      <c r="M1209" t="str">
        <f>IFERROR(VLOOKUP(L1209,Widgets!$H$5:$I$18,2,FALSE),0)</f>
      </c>
    </row>
    <row r="1210" spans="1:13">
      <c r="L1210" t="str">
        <f>IFERROR(INDEX(Potentials!$A$1:$AC$10000,MATCH(Estimates!C1210,Potentials!$A$1:$A$10000,0),MATCH("Commerce",Potentials!$A$1:$AC$1,0)),0)</f>
      </c>
      <c r="M1210" t="str">
        <f>IFERROR(VLOOKUP(L1210,Widgets!$H$5:$I$18,2,FALSE),0)</f>
      </c>
    </row>
    <row r="1211" spans="1:13">
      <c r="L1211" t="str">
        <f>IFERROR(INDEX(Potentials!$A$1:$AC$10000,MATCH(Estimates!C1211,Potentials!$A$1:$A$10000,0),MATCH("Commerce",Potentials!$A$1:$AC$1,0)),0)</f>
      </c>
      <c r="M1211" t="str">
        <f>IFERROR(VLOOKUP(L1211,Widgets!$H$5:$I$18,2,FALSE),0)</f>
      </c>
    </row>
    <row r="1212" spans="1:13">
      <c r="L1212" t="str">
        <f>IFERROR(INDEX(Potentials!$A$1:$AC$10000,MATCH(Estimates!C1212,Potentials!$A$1:$A$10000,0),MATCH("Commerce",Potentials!$A$1:$AC$1,0)),0)</f>
      </c>
      <c r="M1212" t="str">
        <f>IFERROR(VLOOKUP(L1212,Widgets!$H$5:$I$18,2,FALSE),0)</f>
      </c>
    </row>
    <row r="1213" spans="1:13">
      <c r="L1213" t="str">
        <f>IFERROR(INDEX(Potentials!$A$1:$AC$10000,MATCH(Estimates!C1213,Potentials!$A$1:$A$10000,0),MATCH("Commerce",Potentials!$A$1:$AC$1,0)),0)</f>
      </c>
      <c r="M1213" t="str">
        <f>IFERROR(VLOOKUP(L1213,Widgets!$H$5:$I$18,2,FALSE),0)</f>
      </c>
    </row>
    <row r="1214" spans="1:13">
      <c r="L1214" t="str">
        <f>IFERROR(INDEX(Potentials!$A$1:$AC$10000,MATCH(Estimates!C1214,Potentials!$A$1:$A$10000,0),MATCH("Commerce",Potentials!$A$1:$AC$1,0)),0)</f>
      </c>
      <c r="M1214" t="str">
        <f>IFERROR(VLOOKUP(L1214,Widgets!$H$5:$I$18,2,FALSE),0)</f>
      </c>
    </row>
    <row r="1215" spans="1:13">
      <c r="L1215" t="str">
        <f>IFERROR(INDEX(Potentials!$A$1:$AC$10000,MATCH(Estimates!C1215,Potentials!$A$1:$A$10000,0),MATCH("Commerce",Potentials!$A$1:$AC$1,0)),0)</f>
      </c>
      <c r="M1215" t="str">
        <f>IFERROR(VLOOKUP(L1215,Widgets!$H$5:$I$18,2,FALSE),0)</f>
      </c>
    </row>
    <row r="1216" spans="1:13">
      <c r="L1216" t="str">
        <f>IFERROR(INDEX(Potentials!$A$1:$AC$10000,MATCH(Estimates!C1216,Potentials!$A$1:$A$10000,0),MATCH("Commerce",Potentials!$A$1:$AC$1,0)),0)</f>
      </c>
      <c r="M1216" t="str">
        <f>IFERROR(VLOOKUP(L1216,Widgets!$H$5:$I$18,2,FALSE),0)</f>
      </c>
    </row>
    <row r="1217" spans="1:13">
      <c r="L1217" t="str">
        <f>IFERROR(INDEX(Potentials!$A$1:$AC$10000,MATCH(Estimates!C1217,Potentials!$A$1:$A$10000,0),MATCH("Commerce",Potentials!$A$1:$AC$1,0)),0)</f>
      </c>
      <c r="M1217" t="str">
        <f>IFERROR(VLOOKUP(L1217,Widgets!$H$5:$I$18,2,FALSE),0)</f>
      </c>
    </row>
    <row r="1218" spans="1:13">
      <c r="L1218" t="str">
        <f>IFERROR(INDEX(Potentials!$A$1:$AC$10000,MATCH(Estimates!C1218,Potentials!$A$1:$A$10000,0),MATCH("Commerce",Potentials!$A$1:$AC$1,0)),0)</f>
      </c>
      <c r="M1218" t="str">
        <f>IFERROR(VLOOKUP(L1218,Widgets!$H$5:$I$18,2,FALSE),0)</f>
      </c>
    </row>
    <row r="1219" spans="1:13">
      <c r="L1219" t="str">
        <f>IFERROR(INDEX(Potentials!$A$1:$AC$10000,MATCH(Estimates!C1219,Potentials!$A$1:$A$10000,0),MATCH("Commerce",Potentials!$A$1:$AC$1,0)),0)</f>
      </c>
      <c r="M1219" t="str">
        <f>IFERROR(VLOOKUP(L1219,Widgets!$H$5:$I$18,2,FALSE),0)</f>
      </c>
    </row>
    <row r="1220" spans="1:13">
      <c r="L1220" t="str">
        <f>IFERROR(INDEX(Potentials!$A$1:$AC$10000,MATCH(Estimates!C1220,Potentials!$A$1:$A$10000,0),MATCH("Commerce",Potentials!$A$1:$AC$1,0)),0)</f>
      </c>
      <c r="M1220" t="str">
        <f>IFERROR(VLOOKUP(L1220,Widgets!$H$5:$I$18,2,FALSE),0)</f>
      </c>
    </row>
    <row r="1221" spans="1:13">
      <c r="L1221" t="str">
        <f>IFERROR(INDEX(Potentials!$A$1:$AC$10000,MATCH(Estimates!C1221,Potentials!$A$1:$A$10000,0),MATCH("Commerce",Potentials!$A$1:$AC$1,0)),0)</f>
      </c>
      <c r="M1221" t="str">
        <f>IFERROR(VLOOKUP(L1221,Widgets!$H$5:$I$18,2,FALSE),0)</f>
      </c>
    </row>
    <row r="1222" spans="1:13">
      <c r="L1222" t="str">
        <f>IFERROR(INDEX(Potentials!$A$1:$AC$10000,MATCH(Estimates!C1222,Potentials!$A$1:$A$10000,0),MATCH("Commerce",Potentials!$A$1:$AC$1,0)),0)</f>
      </c>
      <c r="M1222" t="str">
        <f>IFERROR(VLOOKUP(L1222,Widgets!$H$5:$I$18,2,FALSE),0)</f>
      </c>
    </row>
    <row r="1223" spans="1:13">
      <c r="L1223" t="str">
        <f>IFERROR(INDEX(Potentials!$A$1:$AC$10000,MATCH(Estimates!C1223,Potentials!$A$1:$A$10000,0),MATCH("Commerce",Potentials!$A$1:$AC$1,0)),0)</f>
      </c>
      <c r="M1223" t="str">
        <f>IFERROR(VLOOKUP(L1223,Widgets!$H$5:$I$18,2,FALSE),0)</f>
      </c>
    </row>
    <row r="1224" spans="1:13">
      <c r="L1224" t="str">
        <f>IFERROR(INDEX(Potentials!$A$1:$AC$10000,MATCH(Estimates!C1224,Potentials!$A$1:$A$10000,0),MATCH("Commerce",Potentials!$A$1:$AC$1,0)),0)</f>
      </c>
      <c r="M1224" t="str">
        <f>IFERROR(VLOOKUP(L1224,Widgets!$H$5:$I$18,2,FALSE),0)</f>
      </c>
    </row>
    <row r="1225" spans="1:13">
      <c r="L1225" t="str">
        <f>IFERROR(INDEX(Potentials!$A$1:$AC$10000,MATCH(Estimates!C1225,Potentials!$A$1:$A$10000,0),MATCH("Commerce",Potentials!$A$1:$AC$1,0)),0)</f>
      </c>
      <c r="M1225" t="str">
        <f>IFERROR(VLOOKUP(L1225,Widgets!$H$5:$I$18,2,FALSE),0)</f>
      </c>
    </row>
    <row r="1226" spans="1:13">
      <c r="L1226" t="str">
        <f>IFERROR(INDEX(Potentials!$A$1:$AC$10000,MATCH(Estimates!C1226,Potentials!$A$1:$A$10000,0),MATCH("Commerce",Potentials!$A$1:$AC$1,0)),0)</f>
      </c>
      <c r="M1226" t="str">
        <f>IFERROR(VLOOKUP(L1226,Widgets!$H$5:$I$18,2,FALSE),0)</f>
      </c>
    </row>
    <row r="1227" spans="1:13">
      <c r="L1227" t="str">
        <f>IFERROR(INDEX(Potentials!$A$1:$AC$10000,MATCH(Estimates!C1227,Potentials!$A$1:$A$10000,0),MATCH("Commerce",Potentials!$A$1:$AC$1,0)),0)</f>
      </c>
      <c r="M1227" t="str">
        <f>IFERROR(VLOOKUP(L1227,Widgets!$H$5:$I$18,2,FALSE),0)</f>
      </c>
    </row>
    <row r="1228" spans="1:13">
      <c r="L1228" t="str">
        <f>IFERROR(INDEX(Potentials!$A$1:$AC$10000,MATCH(Estimates!C1228,Potentials!$A$1:$A$10000,0),MATCH("Commerce",Potentials!$A$1:$AC$1,0)),0)</f>
      </c>
      <c r="M1228" t="str">
        <f>IFERROR(VLOOKUP(L1228,Widgets!$H$5:$I$18,2,FALSE),0)</f>
      </c>
    </row>
    <row r="1229" spans="1:13">
      <c r="L1229" t="str">
        <f>IFERROR(INDEX(Potentials!$A$1:$AC$10000,MATCH(Estimates!C1229,Potentials!$A$1:$A$10000,0),MATCH("Commerce",Potentials!$A$1:$AC$1,0)),0)</f>
      </c>
      <c r="M1229" t="str">
        <f>IFERROR(VLOOKUP(L1229,Widgets!$H$5:$I$18,2,FALSE),0)</f>
      </c>
    </row>
    <row r="1230" spans="1:13">
      <c r="L1230" t="str">
        <f>IFERROR(INDEX(Potentials!$A$1:$AC$10000,MATCH(Estimates!C1230,Potentials!$A$1:$A$10000,0),MATCH("Commerce",Potentials!$A$1:$AC$1,0)),0)</f>
      </c>
      <c r="M1230" t="str">
        <f>IFERROR(VLOOKUP(L1230,Widgets!$H$5:$I$18,2,FALSE),0)</f>
      </c>
    </row>
    <row r="1231" spans="1:13">
      <c r="L1231" t="str">
        <f>IFERROR(INDEX(Potentials!$A$1:$AC$10000,MATCH(Estimates!C1231,Potentials!$A$1:$A$10000,0),MATCH("Commerce",Potentials!$A$1:$AC$1,0)),0)</f>
      </c>
      <c r="M1231" t="str">
        <f>IFERROR(VLOOKUP(L1231,Widgets!$H$5:$I$18,2,FALSE),0)</f>
      </c>
    </row>
    <row r="1232" spans="1:13">
      <c r="L1232" t="str">
        <f>IFERROR(INDEX(Potentials!$A$1:$AC$10000,MATCH(Estimates!C1232,Potentials!$A$1:$A$10000,0),MATCH("Commerce",Potentials!$A$1:$AC$1,0)),0)</f>
      </c>
      <c r="M1232" t="str">
        <f>IFERROR(VLOOKUP(L1232,Widgets!$H$5:$I$18,2,FALSE),0)</f>
      </c>
    </row>
    <row r="1233" spans="1:13">
      <c r="L1233" t="str">
        <f>IFERROR(INDEX(Potentials!$A$1:$AC$10000,MATCH(Estimates!C1233,Potentials!$A$1:$A$10000,0),MATCH("Commerce",Potentials!$A$1:$AC$1,0)),0)</f>
      </c>
      <c r="M1233" t="str">
        <f>IFERROR(VLOOKUP(L1233,Widgets!$H$5:$I$18,2,FALSE),0)</f>
      </c>
    </row>
    <row r="1234" spans="1:13">
      <c r="L1234" t="str">
        <f>IFERROR(INDEX(Potentials!$A$1:$AC$10000,MATCH(Estimates!C1234,Potentials!$A$1:$A$10000,0),MATCH("Commerce",Potentials!$A$1:$AC$1,0)),0)</f>
      </c>
      <c r="M1234" t="str">
        <f>IFERROR(VLOOKUP(L1234,Widgets!$H$5:$I$18,2,FALSE),0)</f>
      </c>
    </row>
    <row r="1235" spans="1:13">
      <c r="L1235" t="str">
        <f>IFERROR(INDEX(Potentials!$A$1:$AC$10000,MATCH(Estimates!C1235,Potentials!$A$1:$A$10000,0),MATCH("Commerce",Potentials!$A$1:$AC$1,0)),0)</f>
      </c>
      <c r="M1235" t="str">
        <f>IFERROR(VLOOKUP(L1235,Widgets!$H$5:$I$18,2,FALSE),0)</f>
      </c>
    </row>
    <row r="1236" spans="1:13">
      <c r="L1236" t="str">
        <f>IFERROR(INDEX(Potentials!$A$1:$AC$10000,MATCH(Estimates!C1236,Potentials!$A$1:$A$10000,0),MATCH("Commerce",Potentials!$A$1:$AC$1,0)),0)</f>
      </c>
      <c r="M1236" t="str">
        <f>IFERROR(VLOOKUP(L1236,Widgets!$H$5:$I$18,2,FALSE),0)</f>
      </c>
    </row>
    <row r="1237" spans="1:13">
      <c r="L1237" t="str">
        <f>IFERROR(INDEX(Potentials!$A$1:$AC$10000,MATCH(Estimates!C1237,Potentials!$A$1:$A$10000,0),MATCH("Commerce",Potentials!$A$1:$AC$1,0)),0)</f>
      </c>
      <c r="M1237" t="str">
        <f>IFERROR(VLOOKUP(L1237,Widgets!$H$5:$I$18,2,FALSE),0)</f>
      </c>
    </row>
    <row r="1238" spans="1:13">
      <c r="L1238" t="str">
        <f>IFERROR(INDEX(Potentials!$A$1:$AC$10000,MATCH(Estimates!C1238,Potentials!$A$1:$A$10000,0),MATCH("Commerce",Potentials!$A$1:$AC$1,0)),0)</f>
      </c>
      <c r="M1238" t="str">
        <f>IFERROR(VLOOKUP(L1238,Widgets!$H$5:$I$18,2,FALSE),0)</f>
      </c>
    </row>
    <row r="1239" spans="1:13">
      <c r="L1239" t="str">
        <f>IFERROR(INDEX(Potentials!$A$1:$AC$10000,MATCH(Estimates!C1239,Potentials!$A$1:$A$10000,0),MATCH("Commerce",Potentials!$A$1:$AC$1,0)),0)</f>
      </c>
      <c r="M1239" t="str">
        <f>IFERROR(VLOOKUP(L1239,Widgets!$H$5:$I$18,2,FALSE),0)</f>
      </c>
    </row>
    <row r="1240" spans="1:13">
      <c r="L1240" t="str">
        <f>IFERROR(INDEX(Potentials!$A$1:$AC$10000,MATCH(Estimates!C1240,Potentials!$A$1:$A$10000,0),MATCH("Commerce",Potentials!$A$1:$AC$1,0)),0)</f>
      </c>
      <c r="M1240" t="str">
        <f>IFERROR(VLOOKUP(L1240,Widgets!$H$5:$I$18,2,FALSE),0)</f>
      </c>
    </row>
    <row r="1241" spans="1:13">
      <c r="L1241" t="str">
        <f>IFERROR(INDEX(Potentials!$A$1:$AC$10000,MATCH(Estimates!C1241,Potentials!$A$1:$A$10000,0),MATCH("Commerce",Potentials!$A$1:$AC$1,0)),0)</f>
      </c>
      <c r="M1241" t="str">
        <f>IFERROR(VLOOKUP(L1241,Widgets!$H$5:$I$18,2,FALSE),0)</f>
      </c>
    </row>
    <row r="1242" spans="1:13">
      <c r="L1242" t="str">
        <f>IFERROR(INDEX(Potentials!$A$1:$AC$10000,MATCH(Estimates!C1242,Potentials!$A$1:$A$10000,0),MATCH("Commerce",Potentials!$A$1:$AC$1,0)),0)</f>
      </c>
      <c r="M1242" t="str">
        <f>IFERROR(VLOOKUP(L1242,Widgets!$H$5:$I$18,2,FALSE),0)</f>
      </c>
    </row>
    <row r="1243" spans="1:13">
      <c r="L1243" t="str">
        <f>IFERROR(INDEX(Potentials!$A$1:$AC$10000,MATCH(Estimates!C1243,Potentials!$A$1:$A$10000,0),MATCH("Commerce",Potentials!$A$1:$AC$1,0)),0)</f>
      </c>
      <c r="M1243" t="str">
        <f>IFERROR(VLOOKUP(L1243,Widgets!$H$5:$I$18,2,FALSE),0)</f>
      </c>
    </row>
    <row r="1244" spans="1:13">
      <c r="L1244" t="str">
        <f>IFERROR(INDEX(Potentials!$A$1:$AC$10000,MATCH(Estimates!C1244,Potentials!$A$1:$A$10000,0),MATCH("Commerce",Potentials!$A$1:$AC$1,0)),0)</f>
      </c>
      <c r="M1244" t="str">
        <f>IFERROR(VLOOKUP(L1244,Widgets!$H$5:$I$18,2,FALSE),0)</f>
      </c>
    </row>
    <row r="1245" spans="1:13">
      <c r="L1245" t="str">
        <f>IFERROR(INDEX(Potentials!$A$1:$AC$10000,MATCH(Estimates!C1245,Potentials!$A$1:$A$10000,0),MATCH("Commerce",Potentials!$A$1:$AC$1,0)),0)</f>
      </c>
      <c r="M1245" t="str">
        <f>IFERROR(VLOOKUP(L1245,Widgets!$H$5:$I$18,2,FALSE),0)</f>
      </c>
    </row>
    <row r="1246" spans="1:13">
      <c r="L1246" t="str">
        <f>IFERROR(INDEX(Potentials!$A$1:$AC$10000,MATCH(Estimates!C1246,Potentials!$A$1:$A$10000,0),MATCH("Commerce",Potentials!$A$1:$AC$1,0)),0)</f>
      </c>
      <c r="M1246" t="str">
        <f>IFERROR(VLOOKUP(L1246,Widgets!$H$5:$I$18,2,FALSE),0)</f>
      </c>
    </row>
    <row r="1247" spans="1:13">
      <c r="L1247" t="str">
        <f>IFERROR(INDEX(Potentials!$A$1:$AC$10000,MATCH(Estimates!C1247,Potentials!$A$1:$A$10000,0),MATCH("Commerce",Potentials!$A$1:$AC$1,0)),0)</f>
      </c>
      <c r="M1247" t="str">
        <f>IFERROR(VLOOKUP(L1247,Widgets!$H$5:$I$18,2,FALSE),0)</f>
      </c>
    </row>
    <row r="1248" spans="1:13">
      <c r="L1248" t="str">
        <f>IFERROR(INDEX(Potentials!$A$1:$AC$10000,MATCH(Estimates!C1248,Potentials!$A$1:$A$10000,0),MATCH("Commerce",Potentials!$A$1:$AC$1,0)),0)</f>
      </c>
      <c r="M1248" t="str">
        <f>IFERROR(VLOOKUP(L1248,Widgets!$H$5:$I$18,2,FALSE),0)</f>
      </c>
    </row>
    <row r="1249" spans="1:13">
      <c r="L1249" t="str">
        <f>IFERROR(INDEX(Potentials!$A$1:$AC$10000,MATCH(Estimates!C1249,Potentials!$A$1:$A$10000,0),MATCH("Commerce",Potentials!$A$1:$AC$1,0)),0)</f>
      </c>
      <c r="M1249" t="str">
        <f>IFERROR(VLOOKUP(L1249,Widgets!$H$5:$I$18,2,FALSE),0)</f>
      </c>
    </row>
    <row r="1250" spans="1:13">
      <c r="L1250" t="str">
        <f>IFERROR(INDEX(Potentials!$A$1:$AC$10000,MATCH(Estimates!C1250,Potentials!$A$1:$A$10000,0),MATCH("Commerce",Potentials!$A$1:$AC$1,0)),0)</f>
      </c>
      <c r="M1250" t="str">
        <f>IFERROR(VLOOKUP(L1250,Widgets!$H$5:$I$18,2,FALSE),0)</f>
      </c>
    </row>
    <row r="1251" spans="1:13">
      <c r="L1251" t="str">
        <f>IFERROR(INDEX(Potentials!$A$1:$AC$10000,MATCH(Estimates!C1251,Potentials!$A$1:$A$10000,0),MATCH("Commerce",Potentials!$A$1:$AC$1,0)),0)</f>
      </c>
      <c r="M1251" t="str">
        <f>IFERROR(VLOOKUP(L1251,Widgets!$H$5:$I$18,2,FALSE),0)</f>
      </c>
    </row>
    <row r="1252" spans="1:13">
      <c r="L1252" t="str">
        <f>IFERROR(INDEX(Potentials!$A$1:$AC$10000,MATCH(Estimates!C1252,Potentials!$A$1:$A$10000,0),MATCH("Commerce",Potentials!$A$1:$AC$1,0)),0)</f>
      </c>
      <c r="M1252" t="str">
        <f>IFERROR(VLOOKUP(L1252,Widgets!$H$5:$I$18,2,FALSE),0)</f>
      </c>
    </row>
    <row r="1253" spans="1:13">
      <c r="L1253" t="str">
        <f>IFERROR(INDEX(Potentials!$A$1:$AC$10000,MATCH(Estimates!C1253,Potentials!$A$1:$A$10000,0),MATCH("Commerce",Potentials!$A$1:$AC$1,0)),0)</f>
      </c>
      <c r="M1253" t="str">
        <f>IFERROR(VLOOKUP(L1253,Widgets!$H$5:$I$18,2,FALSE),0)</f>
      </c>
    </row>
    <row r="1254" spans="1:13">
      <c r="L1254" t="str">
        <f>IFERROR(INDEX(Potentials!$A$1:$AC$10000,MATCH(Estimates!C1254,Potentials!$A$1:$A$10000,0),MATCH("Commerce",Potentials!$A$1:$AC$1,0)),0)</f>
      </c>
      <c r="M1254" t="str">
        <f>IFERROR(VLOOKUP(L1254,Widgets!$H$5:$I$18,2,FALSE),0)</f>
      </c>
    </row>
    <row r="1255" spans="1:13">
      <c r="L1255" t="str">
        <f>IFERROR(INDEX(Potentials!$A$1:$AC$10000,MATCH(Estimates!C1255,Potentials!$A$1:$A$10000,0),MATCH("Commerce",Potentials!$A$1:$AC$1,0)),0)</f>
      </c>
      <c r="M1255" t="str">
        <f>IFERROR(VLOOKUP(L1255,Widgets!$H$5:$I$18,2,FALSE),0)</f>
      </c>
    </row>
    <row r="1256" spans="1:13">
      <c r="L1256" t="str">
        <f>IFERROR(INDEX(Potentials!$A$1:$AC$10000,MATCH(Estimates!C1256,Potentials!$A$1:$A$10000,0),MATCH("Commerce",Potentials!$A$1:$AC$1,0)),0)</f>
      </c>
      <c r="M1256" t="str">
        <f>IFERROR(VLOOKUP(L1256,Widgets!$H$5:$I$18,2,FALSE),0)</f>
      </c>
    </row>
    <row r="1257" spans="1:13">
      <c r="L1257" t="str">
        <f>IFERROR(INDEX(Potentials!$A$1:$AC$10000,MATCH(Estimates!C1257,Potentials!$A$1:$A$10000,0),MATCH("Commerce",Potentials!$A$1:$AC$1,0)),0)</f>
      </c>
      <c r="M1257" t="str">
        <f>IFERROR(VLOOKUP(L1257,Widgets!$H$5:$I$18,2,FALSE),0)</f>
      </c>
    </row>
    <row r="1258" spans="1:13">
      <c r="L1258" t="str">
        <f>IFERROR(INDEX(Potentials!$A$1:$AC$10000,MATCH(Estimates!C1258,Potentials!$A$1:$A$10000,0),MATCH("Commerce",Potentials!$A$1:$AC$1,0)),0)</f>
      </c>
      <c r="M1258" t="str">
        <f>IFERROR(VLOOKUP(L1258,Widgets!$H$5:$I$18,2,FALSE),0)</f>
      </c>
    </row>
    <row r="1259" spans="1:13">
      <c r="L1259" t="str">
        <f>IFERROR(INDEX(Potentials!$A$1:$AC$10000,MATCH(Estimates!C1259,Potentials!$A$1:$A$10000,0),MATCH("Commerce",Potentials!$A$1:$AC$1,0)),0)</f>
      </c>
      <c r="M1259" t="str">
        <f>IFERROR(VLOOKUP(L1259,Widgets!$H$5:$I$18,2,FALSE),0)</f>
      </c>
    </row>
    <row r="1260" spans="1:13">
      <c r="L1260" t="str">
        <f>IFERROR(INDEX(Potentials!$A$1:$AC$10000,MATCH(Estimates!C1260,Potentials!$A$1:$A$10000,0),MATCH("Commerce",Potentials!$A$1:$AC$1,0)),0)</f>
      </c>
      <c r="M1260" t="str">
        <f>IFERROR(VLOOKUP(L1260,Widgets!$H$5:$I$18,2,FALSE),0)</f>
      </c>
    </row>
    <row r="1261" spans="1:13">
      <c r="L1261" t="str">
        <f>IFERROR(INDEX(Potentials!$A$1:$AC$10000,MATCH(Estimates!C1261,Potentials!$A$1:$A$10000,0),MATCH("Commerce",Potentials!$A$1:$AC$1,0)),0)</f>
      </c>
      <c r="M1261" t="str">
        <f>IFERROR(VLOOKUP(L1261,Widgets!$H$5:$I$18,2,FALSE),0)</f>
      </c>
    </row>
    <row r="1262" spans="1:13">
      <c r="L1262" t="str">
        <f>IFERROR(INDEX(Potentials!$A$1:$AC$10000,MATCH(Estimates!C1262,Potentials!$A$1:$A$10000,0),MATCH("Commerce",Potentials!$A$1:$AC$1,0)),0)</f>
      </c>
      <c r="M1262" t="str">
        <f>IFERROR(VLOOKUP(L1262,Widgets!$H$5:$I$18,2,FALSE),0)</f>
      </c>
    </row>
    <row r="1263" spans="1:13">
      <c r="L1263" t="str">
        <f>IFERROR(INDEX(Potentials!$A$1:$AC$10000,MATCH(Estimates!C1263,Potentials!$A$1:$A$10000,0),MATCH("Commerce",Potentials!$A$1:$AC$1,0)),0)</f>
      </c>
      <c r="M1263" t="str">
        <f>IFERROR(VLOOKUP(L1263,Widgets!$H$5:$I$18,2,FALSE),0)</f>
      </c>
    </row>
    <row r="1264" spans="1:13">
      <c r="L1264" t="str">
        <f>IFERROR(INDEX(Potentials!$A$1:$AC$10000,MATCH(Estimates!C1264,Potentials!$A$1:$A$10000,0),MATCH("Commerce",Potentials!$A$1:$AC$1,0)),0)</f>
      </c>
      <c r="M1264" t="str">
        <f>IFERROR(VLOOKUP(L1264,Widgets!$H$5:$I$18,2,FALSE),0)</f>
      </c>
    </row>
    <row r="1265" spans="1:13">
      <c r="L1265" t="str">
        <f>IFERROR(INDEX(Potentials!$A$1:$AC$10000,MATCH(Estimates!C1265,Potentials!$A$1:$A$10000,0),MATCH("Commerce",Potentials!$A$1:$AC$1,0)),0)</f>
      </c>
      <c r="M1265" t="str">
        <f>IFERROR(VLOOKUP(L1265,Widgets!$H$5:$I$18,2,FALSE),0)</f>
      </c>
    </row>
    <row r="1266" spans="1:13">
      <c r="L1266" t="str">
        <f>IFERROR(INDEX(Potentials!$A$1:$AC$10000,MATCH(Estimates!C1266,Potentials!$A$1:$A$10000,0),MATCH("Commerce",Potentials!$A$1:$AC$1,0)),0)</f>
      </c>
      <c r="M1266" t="str">
        <f>IFERROR(VLOOKUP(L1266,Widgets!$H$5:$I$18,2,FALSE),0)</f>
      </c>
    </row>
    <row r="1267" spans="1:13">
      <c r="L1267" t="str">
        <f>IFERROR(INDEX(Potentials!$A$1:$AC$10000,MATCH(Estimates!C1267,Potentials!$A$1:$A$10000,0),MATCH("Commerce",Potentials!$A$1:$AC$1,0)),0)</f>
      </c>
      <c r="M1267" t="str">
        <f>IFERROR(VLOOKUP(L1267,Widgets!$H$5:$I$18,2,FALSE),0)</f>
      </c>
    </row>
    <row r="1268" spans="1:13">
      <c r="L1268" t="str">
        <f>IFERROR(INDEX(Potentials!$A$1:$AC$10000,MATCH(Estimates!C1268,Potentials!$A$1:$A$10000,0),MATCH("Commerce",Potentials!$A$1:$AC$1,0)),0)</f>
      </c>
      <c r="M1268" t="str">
        <f>IFERROR(VLOOKUP(L1268,Widgets!$H$5:$I$18,2,FALSE),0)</f>
      </c>
    </row>
    <row r="1269" spans="1:13">
      <c r="L1269" t="str">
        <f>IFERROR(INDEX(Potentials!$A$1:$AC$10000,MATCH(Estimates!C1269,Potentials!$A$1:$A$10000,0),MATCH("Commerce",Potentials!$A$1:$AC$1,0)),0)</f>
      </c>
      <c r="M1269" t="str">
        <f>IFERROR(VLOOKUP(L1269,Widgets!$H$5:$I$18,2,FALSE),0)</f>
      </c>
    </row>
    <row r="1270" spans="1:13">
      <c r="L1270" t="str">
        <f>IFERROR(INDEX(Potentials!$A$1:$AC$10000,MATCH(Estimates!C1270,Potentials!$A$1:$A$10000,0),MATCH("Commerce",Potentials!$A$1:$AC$1,0)),0)</f>
      </c>
      <c r="M1270" t="str">
        <f>IFERROR(VLOOKUP(L1270,Widgets!$H$5:$I$18,2,FALSE),0)</f>
      </c>
    </row>
    <row r="1271" spans="1:13">
      <c r="L1271" t="str">
        <f>IFERROR(INDEX(Potentials!$A$1:$AC$10000,MATCH(Estimates!C1271,Potentials!$A$1:$A$10000,0),MATCH("Commerce",Potentials!$A$1:$AC$1,0)),0)</f>
      </c>
      <c r="M1271" t="str">
        <f>IFERROR(VLOOKUP(L1271,Widgets!$H$5:$I$18,2,FALSE),0)</f>
      </c>
    </row>
    <row r="1272" spans="1:13">
      <c r="L1272" t="str">
        <f>IFERROR(INDEX(Potentials!$A$1:$AC$10000,MATCH(Estimates!C1272,Potentials!$A$1:$A$10000,0),MATCH("Commerce",Potentials!$A$1:$AC$1,0)),0)</f>
      </c>
      <c r="M1272" t="str">
        <f>IFERROR(VLOOKUP(L1272,Widgets!$H$5:$I$18,2,FALSE),0)</f>
      </c>
    </row>
    <row r="1273" spans="1:13">
      <c r="L1273" t="str">
        <f>IFERROR(INDEX(Potentials!$A$1:$AC$10000,MATCH(Estimates!C1273,Potentials!$A$1:$A$10000,0),MATCH("Commerce",Potentials!$A$1:$AC$1,0)),0)</f>
      </c>
      <c r="M1273" t="str">
        <f>IFERROR(VLOOKUP(L1273,Widgets!$H$5:$I$18,2,FALSE),0)</f>
      </c>
    </row>
    <row r="1274" spans="1:13">
      <c r="L1274" t="str">
        <f>IFERROR(INDEX(Potentials!$A$1:$AC$10000,MATCH(Estimates!C1274,Potentials!$A$1:$A$10000,0),MATCH("Commerce",Potentials!$A$1:$AC$1,0)),0)</f>
      </c>
      <c r="M1274" t="str">
        <f>IFERROR(VLOOKUP(L1274,Widgets!$H$5:$I$18,2,FALSE),0)</f>
      </c>
    </row>
    <row r="1275" spans="1:13">
      <c r="L1275" t="str">
        <f>IFERROR(INDEX(Potentials!$A$1:$AC$10000,MATCH(Estimates!C1275,Potentials!$A$1:$A$10000,0),MATCH("Commerce",Potentials!$A$1:$AC$1,0)),0)</f>
      </c>
      <c r="M1275" t="str">
        <f>IFERROR(VLOOKUP(L1275,Widgets!$H$5:$I$18,2,FALSE),0)</f>
      </c>
    </row>
    <row r="1276" spans="1:13">
      <c r="L1276" t="str">
        <f>IFERROR(INDEX(Potentials!$A$1:$AC$10000,MATCH(Estimates!C1276,Potentials!$A$1:$A$10000,0),MATCH("Commerce",Potentials!$A$1:$AC$1,0)),0)</f>
      </c>
      <c r="M1276" t="str">
        <f>IFERROR(VLOOKUP(L1276,Widgets!$H$5:$I$18,2,FALSE),0)</f>
      </c>
    </row>
    <row r="1277" spans="1:13">
      <c r="L1277" t="str">
        <f>IFERROR(INDEX(Potentials!$A$1:$AC$10000,MATCH(Estimates!C1277,Potentials!$A$1:$A$10000,0),MATCH("Commerce",Potentials!$A$1:$AC$1,0)),0)</f>
      </c>
      <c r="M1277" t="str">
        <f>IFERROR(VLOOKUP(L1277,Widgets!$H$5:$I$18,2,FALSE),0)</f>
      </c>
    </row>
    <row r="1278" spans="1:13">
      <c r="L1278" t="str">
        <f>IFERROR(INDEX(Potentials!$A$1:$AC$10000,MATCH(Estimates!C1278,Potentials!$A$1:$A$10000,0),MATCH("Commerce",Potentials!$A$1:$AC$1,0)),0)</f>
      </c>
      <c r="M1278" t="str">
        <f>IFERROR(VLOOKUP(L1278,Widgets!$H$5:$I$18,2,FALSE),0)</f>
      </c>
    </row>
    <row r="1279" spans="1:13">
      <c r="L1279" t="str">
        <f>IFERROR(INDEX(Potentials!$A$1:$AC$10000,MATCH(Estimates!C1279,Potentials!$A$1:$A$10000,0),MATCH("Commerce",Potentials!$A$1:$AC$1,0)),0)</f>
      </c>
      <c r="M1279" t="str">
        <f>IFERROR(VLOOKUP(L1279,Widgets!$H$5:$I$18,2,FALSE),0)</f>
      </c>
    </row>
    <row r="1280" spans="1:13">
      <c r="L1280" t="str">
        <f>IFERROR(INDEX(Potentials!$A$1:$AC$10000,MATCH(Estimates!C1280,Potentials!$A$1:$A$10000,0),MATCH("Commerce",Potentials!$A$1:$AC$1,0)),0)</f>
      </c>
      <c r="M1280" t="str">
        <f>IFERROR(VLOOKUP(L1280,Widgets!$H$5:$I$18,2,FALSE),0)</f>
      </c>
    </row>
    <row r="1281" spans="1:13">
      <c r="L1281" t="str">
        <f>IFERROR(INDEX(Potentials!$A$1:$AC$10000,MATCH(Estimates!C1281,Potentials!$A$1:$A$10000,0),MATCH("Commerce",Potentials!$A$1:$AC$1,0)),0)</f>
      </c>
      <c r="M1281" t="str">
        <f>IFERROR(VLOOKUP(L1281,Widgets!$H$5:$I$18,2,FALSE),0)</f>
      </c>
    </row>
    <row r="1282" spans="1:13">
      <c r="L1282" t="str">
        <f>IFERROR(INDEX(Potentials!$A$1:$AC$10000,MATCH(Estimates!C1282,Potentials!$A$1:$A$10000,0),MATCH("Commerce",Potentials!$A$1:$AC$1,0)),0)</f>
      </c>
      <c r="M1282" t="str">
        <f>IFERROR(VLOOKUP(L1282,Widgets!$H$5:$I$18,2,FALSE),0)</f>
      </c>
    </row>
    <row r="1283" spans="1:13">
      <c r="L1283" t="str">
        <f>IFERROR(INDEX(Potentials!$A$1:$AC$10000,MATCH(Estimates!C1283,Potentials!$A$1:$A$10000,0),MATCH("Commerce",Potentials!$A$1:$AC$1,0)),0)</f>
      </c>
      <c r="M1283" t="str">
        <f>IFERROR(VLOOKUP(L1283,Widgets!$H$5:$I$18,2,FALSE),0)</f>
      </c>
    </row>
    <row r="1284" spans="1:13">
      <c r="L1284" t="str">
        <f>IFERROR(INDEX(Potentials!$A$1:$AC$10000,MATCH(Estimates!C1284,Potentials!$A$1:$A$10000,0),MATCH("Commerce",Potentials!$A$1:$AC$1,0)),0)</f>
      </c>
      <c r="M1284" t="str">
        <f>IFERROR(VLOOKUP(L1284,Widgets!$H$5:$I$18,2,FALSE),0)</f>
      </c>
    </row>
    <row r="1285" spans="1:13">
      <c r="L1285" t="str">
        <f>IFERROR(INDEX(Potentials!$A$1:$AC$10000,MATCH(Estimates!C1285,Potentials!$A$1:$A$10000,0),MATCH("Commerce",Potentials!$A$1:$AC$1,0)),0)</f>
      </c>
      <c r="M1285" t="str">
        <f>IFERROR(VLOOKUP(L1285,Widgets!$H$5:$I$18,2,FALSE),0)</f>
      </c>
    </row>
    <row r="1286" spans="1:13">
      <c r="L1286" t="str">
        <f>IFERROR(INDEX(Potentials!$A$1:$AC$10000,MATCH(Estimates!C1286,Potentials!$A$1:$A$10000,0),MATCH("Commerce",Potentials!$A$1:$AC$1,0)),0)</f>
      </c>
      <c r="M1286" t="str">
        <f>IFERROR(VLOOKUP(L1286,Widgets!$H$5:$I$18,2,FALSE),0)</f>
      </c>
    </row>
    <row r="1287" spans="1:13">
      <c r="L1287" t="str">
        <f>IFERROR(INDEX(Potentials!$A$1:$AC$10000,MATCH(Estimates!C1287,Potentials!$A$1:$A$10000,0),MATCH("Commerce",Potentials!$A$1:$AC$1,0)),0)</f>
      </c>
      <c r="M1287" t="str">
        <f>IFERROR(VLOOKUP(L1287,Widgets!$H$5:$I$18,2,FALSE),0)</f>
      </c>
    </row>
    <row r="1288" spans="1:13">
      <c r="L1288" t="str">
        <f>IFERROR(INDEX(Potentials!$A$1:$AC$10000,MATCH(Estimates!C1288,Potentials!$A$1:$A$10000,0),MATCH("Commerce",Potentials!$A$1:$AC$1,0)),0)</f>
      </c>
      <c r="M1288" t="str">
        <f>IFERROR(VLOOKUP(L1288,Widgets!$H$5:$I$18,2,FALSE),0)</f>
      </c>
    </row>
    <row r="1289" spans="1:13">
      <c r="L1289" t="str">
        <f>IFERROR(INDEX(Potentials!$A$1:$AC$10000,MATCH(Estimates!C1289,Potentials!$A$1:$A$10000,0),MATCH("Commerce",Potentials!$A$1:$AC$1,0)),0)</f>
      </c>
      <c r="M1289" t="str">
        <f>IFERROR(VLOOKUP(L1289,Widgets!$H$5:$I$18,2,FALSE),0)</f>
      </c>
    </row>
    <row r="1290" spans="1:13">
      <c r="L1290" t="str">
        <f>IFERROR(INDEX(Potentials!$A$1:$AC$10000,MATCH(Estimates!C1290,Potentials!$A$1:$A$10000,0),MATCH("Commerce",Potentials!$A$1:$AC$1,0)),0)</f>
      </c>
      <c r="M1290" t="str">
        <f>IFERROR(VLOOKUP(L1290,Widgets!$H$5:$I$18,2,FALSE),0)</f>
      </c>
    </row>
    <row r="1291" spans="1:13">
      <c r="L1291" t="str">
        <f>IFERROR(INDEX(Potentials!$A$1:$AC$10000,MATCH(Estimates!C1291,Potentials!$A$1:$A$10000,0),MATCH("Commerce",Potentials!$A$1:$AC$1,0)),0)</f>
      </c>
      <c r="M1291" t="str">
        <f>IFERROR(VLOOKUP(L1291,Widgets!$H$5:$I$18,2,FALSE),0)</f>
      </c>
    </row>
    <row r="1292" spans="1:13">
      <c r="L1292" t="str">
        <f>IFERROR(INDEX(Potentials!$A$1:$AC$10000,MATCH(Estimates!C1292,Potentials!$A$1:$A$10000,0),MATCH("Commerce",Potentials!$A$1:$AC$1,0)),0)</f>
      </c>
      <c r="M1292" t="str">
        <f>IFERROR(VLOOKUP(L1292,Widgets!$H$5:$I$18,2,FALSE),0)</f>
      </c>
    </row>
    <row r="1293" spans="1:13">
      <c r="L1293" t="str">
        <f>IFERROR(INDEX(Potentials!$A$1:$AC$10000,MATCH(Estimates!C1293,Potentials!$A$1:$A$10000,0),MATCH("Commerce",Potentials!$A$1:$AC$1,0)),0)</f>
      </c>
      <c r="M1293" t="str">
        <f>IFERROR(VLOOKUP(L1293,Widgets!$H$5:$I$18,2,FALSE),0)</f>
      </c>
    </row>
    <row r="1294" spans="1:13">
      <c r="L1294" t="str">
        <f>IFERROR(INDEX(Potentials!$A$1:$AC$10000,MATCH(Estimates!C1294,Potentials!$A$1:$A$10000,0),MATCH("Commerce",Potentials!$A$1:$AC$1,0)),0)</f>
      </c>
      <c r="M1294" t="str">
        <f>IFERROR(VLOOKUP(L1294,Widgets!$H$5:$I$18,2,FALSE),0)</f>
      </c>
    </row>
    <row r="1295" spans="1:13">
      <c r="L1295" t="str">
        <f>IFERROR(INDEX(Potentials!$A$1:$AC$10000,MATCH(Estimates!C1295,Potentials!$A$1:$A$10000,0),MATCH("Commerce",Potentials!$A$1:$AC$1,0)),0)</f>
      </c>
      <c r="M1295" t="str">
        <f>IFERROR(VLOOKUP(L1295,Widgets!$H$5:$I$18,2,FALSE),0)</f>
      </c>
    </row>
    <row r="1296" spans="1:13">
      <c r="L1296" t="str">
        <f>IFERROR(INDEX(Potentials!$A$1:$AC$10000,MATCH(Estimates!C1296,Potentials!$A$1:$A$10000,0),MATCH("Commerce",Potentials!$A$1:$AC$1,0)),0)</f>
      </c>
      <c r="M1296" t="str">
        <f>IFERROR(VLOOKUP(L1296,Widgets!$H$5:$I$18,2,FALSE),0)</f>
      </c>
    </row>
    <row r="1297" spans="1:13">
      <c r="L1297" t="str">
        <f>IFERROR(INDEX(Potentials!$A$1:$AC$10000,MATCH(Estimates!C1297,Potentials!$A$1:$A$10000,0),MATCH("Commerce",Potentials!$A$1:$AC$1,0)),0)</f>
      </c>
      <c r="M1297" t="str">
        <f>IFERROR(VLOOKUP(L1297,Widgets!$H$5:$I$18,2,FALSE),0)</f>
      </c>
    </row>
    <row r="1298" spans="1:13">
      <c r="L1298" t="str">
        <f>IFERROR(INDEX(Potentials!$A$1:$AC$10000,MATCH(Estimates!C1298,Potentials!$A$1:$A$10000,0),MATCH("Commerce",Potentials!$A$1:$AC$1,0)),0)</f>
      </c>
      <c r="M1298" t="str">
        <f>IFERROR(VLOOKUP(L1298,Widgets!$H$5:$I$18,2,FALSE),0)</f>
      </c>
    </row>
    <row r="1299" spans="1:13">
      <c r="L1299" t="str">
        <f>IFERROR(INDEX(Potentials!$A$1:$AC$10000,MATCH(Estimates!C1299,Potentials!$A$1:$A$10000,0),MATCH("Commerce",Potentials!$A$1:$AC$1,0)),0)</f>
      </c>
      <c r="M1299" t="str">
        <f>IFERROR(VLOOKUP(L1299,Widgets!$H$5:$I$18,2,FALSE),0)</f>
      </c>
    </row>
    <row r="1300" spans="1:13">
      <c r="L1300" t="str">
        <f>IFERROR(INDEX(Potentials!$A$1:$AC$10000,MATCH(Estimates!C1300,Potentials!$A$1:$A$10000,0),MATCH("Commerce",Potentials!$A$1:$AC$1,0)),0)</f>
      </c>
      <c r="M1300" t="str">
        <f>IFERROR(VLOOKUP(L1300,Widgets!$H$5:$I$18,2,FALSE),0)</f>
      </c>
    </row>
    <row r="1301" spans="1:13">
      <c r="L1301" t="str">
        <f>IFERROR(INDEX(Potentials!$A$1:$AC$10000,MATCH(Estimates!C1301,Potentials!$A$1:$A$10000,0),MATCH("Commerce",Potentials!$A$1:$AC$1,0)),0)</f>
      </c>
      <c r="M1301" t="str">
        <f>IFERROR(VLOOKUP(L1301,Widgets!$H$5:$I$18,2,FALSE),0)</f>
      </c>
    </row>
    <row r="1302" spans="1:13">
      <c r="L1302" t="str">
        <f>IFERROR(INDEX(Potentials!$A$1:$AC$10000,MATCH(Estimates!C1302,Potentials!$A$1:$A$10000,0),MATCH("Commerce",Potentials!$A$1:$AC$1,0)),0)</f>
      </c>
      <c r="M1302" t="str">
        <f>IFERROR(VLOOKUP(L1302,Widgets!$H$5:$I$18,2,FALSE),0)</f>
      </c>
    </row>
    <row r="1303" spans="1:13">
      <c r="L1303" t="str">
        <f>IFERROR(INDEX(Potentials!$A$1:$AC$10000,MATCH(Estimates!C1303,Potentials!$A$1:$A$10000,0),MATCH("Commerce",Potentials!$A$1:$AC$1,0)),0)</f>
      </c>
      <c r="M1303" t="str">
        <f>IFERROR(VLOOKUP(L1303,Widgets!$H$5:$I$18,2,FALSE),0)</f>
      </c>
    </row>
    <row r="1304" spans="1:13">
      <c r="L1304" t="str">
        <f>IFERROR(INDEX(Potentials!$A$1:$AC$10000,MATCH(Estimates!C1304,Potentials!$A$1:$A$10000,0),MATCH("Commerce",Potentials!$A$1:$AC$1,0)),0)</f>
      </c>
      <c r="M1304" t="str">
        <f>IFERROR(VLOOKUP(L1304,Widgets!$H$5:$I$18,2,FALSE),0)</f>
      </c>
    </row>
    <row r="1305" spans="1:13">
      <c r="L1305" t="str">
        <f>IFERROR(INDEX(Potentials!$A$1:$AC$10000,MATCH(Estimates!C1305,Potentials!$A$1:$A$10000,0),MATCH("Commerce",Potentials!$A$1:$AC$1,0)),0)</f>
      </c>
      <c r="M1305" t="str">
        <f>IFERROR(VLOOKUP(L1305,Widgets!$H$5:$I$18,2,FALSE),0)</f>
      </c>
    </row>
    <row r="1306" spans="1:13">
      <c r="L1306" t="str">
        <f>IFERROR(INDEX(Potentials!$A$1:$AC$10000,MATCH(Estimates!C1306,Potentials!$A$1:$A$10000,0),MATCH("Commerce",Potentials!$A$1:$AC$1,0)),0)</f>
      </c>
      <c r="M1306" t="str">
        <f>IFERROR(VLOOKUP(L1306,Widgets!$H$5:$I$18,2,FALSE),0)</f>
      </c>
    </row>
    <row r="1307" spans="1:13">
      <c r="L1307" t="str">
        <f>IFERROR(INDEX(Potentials!$A$1:$AC$10000,MATCH(Estimates!C1307,Potentials!$A$1:$A$10000,0),MATCH("Commerce",Potentials!$A$1:$AC$1,0)),0)</f>
      </c>
      <c r="M1307" t="str">
        <f>IFERROR(VLOOKUP(L1307,Widgets!$H$5:$I$18,2,FALSE),0)</f>
      </c>
    </row>
    <row r="1308" spans="1:13">
      <c r="L1308" t="str">
        <f>IFERROR(INDEX(Potentials!$A$1:$AC$10000,MATCH(Estimates!C1308,Potentials!$A$1:$A$10000,0),MATCH("Commerce",Potentials!$A$1:$AC$1,0)),0)</f>
      </c>
      <c r="M1308" t="str">
        <f>IFERROR(VLOOKUP(L1308,Widgets!$H$5:$I$18,2,FALSE),0)</f>
      </c>
    </row>
    <row r="1309" spans="1:13">
      <c r="L1309" t="str">
        <f>IFERROR(INDEX(Potentials!$A$1:$AC$10000,MATCH(Estimates!C1309,Potentials!$A$1:$A$10000,0),MATCH("Commerce",Potentials!$A$1:$AC$1,0)),0)</f>
      </c>
      <c r="M1309" t="str">
        <f>IFERROR(VLOOKUP(L1309,Widgets!$H$5:$I$18,2,FALSE),0)</f>
      </c>
    </row>
    <row r="1310" spans="1:13">
      <c r="L1310" t="str">
        <f>IFERROR(INDEX(Potentials!$A$1:$AC$10000,MATCH(Estimates!C1310,Potentials!$A$1:$A$10000,0),MATCH("Commerce",Potentials!$A$1:$AC$1,0)),0)</f>
      </c>
      <c r="M1310" t="str">
        <f>IFERROR(VLOOKUP(L1310,Widgets!$H$5:$I$18,2,FALSE),0)</f>
      </c>
    </row>
    <row r="1311" spans="1:13">
      <c r="L1311" t="str">
        <f>IFERROR(INDEX(Potentials!$A$1:$AC$10000,MATCH(Estimates!C1311,Potentials!$A$1:$A$10000,0),MATCH("Commerce",Potentials!$A$1:$AC$1,0)),0)</f>
      </c>
      <c r="M1311" t="str">
        <f>IFERROR(VLOOKUP(L1311,Widgets!$H$5:$I$18,2,FALSE),0)</f>
      </c>
    </row>
    <row r="1312" spans="1:13">
      <c r="L1312" t="str">
        <f>IFERROR(INDEX(Potentials!$A$1:$AC$10000,MATCH(Estimates!C1312,Potentials!$A$1:$A$10000,0),MATCH("Commerce",Potentials!$A$1:$AC$1,0)),0)</f>
      </c>
      <c r="M1312" t="str">
        <f>IFERROR(VLOOKUP(L1312,Widgets!$H$5:$I$18,2,FALSE),0)</f>
      </c>
    </row>
    <row r="1313" spans="1:13">
      <c r="L1313" t="str">
        <f>IFERROR(INDEX(Potentials!$A$1:$AC$10000,MATCH(Estimates!C1313,Potentials!$A$1:$A$10000,0),MATCH("Commerce",Potentials!$A$1:$AC$1,0)),0)</f>
      </c>
      <c r="M1313" t="str">
        <f>IFERROR(VLOOKUP(L1313,Widgets!$H$5:$I$18,2,FALSE),0)</f>
      </c>
    </row>
    <row r="1314" spans="1:13">
      <c r="L1314" t="str">
        <f>IFERROR(INDEX(Potentials!$A$1:$AC$10000,MATCH(Estimates!C1314,Potentials!$A$1:$A$10000,0),MATCH("Commerce",Potentials!$A$1:$AC$1,0)),0)</f>
      </c>
      <c r="M1314" t="str">
        <f>IFERROR(VLOOKUP(L1314,Widgets!$H$5:$I$18,2,FALSE),0)</f>
      </c>
    </row>
    <row r="1315" spans="1:13">
      <c r="L1315" t="str">
        <f>IFERROR(INDEX(Potentials!$A$1:$AC$10000,MATCH(Estimates!C1315,Potentials!$A$1:$A$10000,0),MATCH("Commerce",Potentials!$A$1:$AC$1,0)),0)</f>
      </c>
      <c r="M1315" t="str">
        <f>IFERROR(VLOOKUP(L1315,Widgets!$H$5:$I$18,2,FALSE),0)</f>
      </c>
    </row>
    <row r="1316" spans="1:13">
      <c r="L1316" t="str">
        <f>IFERROR(INDEX(Potentials!$A$1:$AC$10000,MATCH(Estimates!C1316,Potentials!$A$1:$A$10000,0),MATCH("Commerce",Potentials!$A$1:$AC$1,0)),0)</f>
      </c>
      <c r="M1316" t="str">
        <f>IFERROR(VLOOKUP(L1316,Widgets!$H$5:$I$18,2,FALSE),0)</f>
      </c>
    </row>
    <row r="1317" spans="1:13">
      <c r="L1317" t="str">
        <f>IFERROR(INDEX(Potentials!$A$1:$AC$10000,MATCH(Estimates!C1317,Potentials!$A$1:$A$10000,0),MATCH("Commerce",Potentials!$A$1:$AC$1,0)),0)</f>
      </c>
      <c r="M1317" t="str">
        <f>IFERROR(VLOOKUP(L1317,Widgets!$H$5:$I$18,2,FALSE),0)</f>
      </c>
    </row>
    <row r="1318" spans="1:13">
      <c r="L1318" t="str">
        <f>IFERROR(INDEX(Potentials!$A$1:$AC$10000,MATCH(Estimates!C1318,Potentials!$A$1:$A$10000,0),MATCH("Commerce",Potentials!$A$1:$AC$1,0)),0)</f>
      </c>
      <c r="M1318" t="str">
        <f>IFERROR(VLOOKUP(L1318,Widgets!$H$5:$I$18,2,FALSE),0)</f>
      </c>
    </row>
    <row r="1319" spans="1:13">
      <c r="L1319" t="str">
        <f>IFERROR(INDEX(Potentials!$A$1:$AC$10000,MATCH(Estimates!C1319,Potentials!$A$1:$A$10000,0),MATCH("Commerce",Potentials!$A$1:$AC$1,0)),0)</f>
      </c>
      <c r="M1319" t="str">
        <f>IFERROR(VLOOKUP(L1319,Widgets!$H$5:$I$18,2,FALSE),0)</f>
      </c>
    </row>
    <row r="1320" spans="1:13">
      <c r="L1320" t="str">
        <f>IFERROR(INDEX(Potentials!$A$1:$AC$10000,MATCH(Estimates!C1320,Potentials!$A$1:$A$10000,0),MATCH("Commerce",Potentials!$A$1:$AC$1,0)),0)</f>
      </c>
      <c r="M1320" t="str">
        <f>IFERROR(VLOOKUP(L1320,Widgets!$H$5:$I$18,2,FALSE),0)</f>
      </c>
    </row>
    <row r="1321" spans="1:13">
      <c r="L1321" t="str">
        <f>IFERROR(INDEX(Potentials!$A$1:$AC$10000,MATCH(Estimates!C1321,Potentials!$A$1:$A$10000,0),MATCH("Commerce",Potentials!$A$1:$AC$1,0)),0)</f>
      </c>
      <c r="M1321" t="str">
        <f>IFERROR(VLOOKUP(L1321,Widgets!$H$5:$I$18,2,FALSE),0)</f>
      </c>
    </row>
    <row r="1322" spans="1:13">
      <c r="L1322" t="str">
        <f>IFERROR(INDEX(Potentials!$A$1:$AC$10000,MATCH(Estimates!C1322,Potentials!$A$1:$A$10000,0),MATCH("Commerce",Potentials!$A$1:$AC$1,0)),0)</f>
      </c>
      <c r="M1322" t="str">
        <f>IFERROR(VLOOKUP(L1322,Widgets!$H$5:$I$18,2,FALSE),0)</f>
      </c>
    </row>
    <row r="1323" spans="1:13">
      <c r="L1323" t="str">
        <f>IFERROR(INDEX(Potentials!$A$1:$AC$10000,MATCH(Estimates!C1323,Potentials!$A$1:$A$10000,0),MATCH("Commerce",Potentials!$A$1:$AC$1,0)),0)</f>
      </c>
      <c r="M1323" t="str">
        <f>IFERROR(VLOOKUP(L1323,Widgets!$H$5:$I$18,2,FALSE),0)</f>
      </c>
    </row>
    <row r="1324" spans="1:13">
      <c r="L1324" t="str">
        <f>IFERROR(INDEX(Potentials!$A$1:$AC$10000,MATCH(Estimates!C1324,Potentials!$A$1:$A$10000,0),MATCH("Commerce",Potentials!$A$1:$AC$1,0)),0)</f>
      </c>
      <c r="M1324" t="str">
        <f>IFERROR(VLOOKUP(L1324,Widgets!$H$5:$I$18,2,FALSE),0)</f>
      </c>
    </row>
    <row r="1325" spans="1:13">
      <c r="L1325" t="str">
        <f>IFERROR(INDEX(Potentials!$A$1:$AC$10000,MATCH(Estimates!C1325,Potentials!$A$1:$A$10000,0),MATCH("Commerce",Potentials!$A$1:$AC$1,0)),0)</f>
      </c>
      <c r="M1325" t="str">
        <f>IFERROR(VLOOKUP(L1325,Widgets!$H$5:$I$18,2,FALSE),0)</f>
      </c>
    </row>
    <row r="1326" spans="1:13">
      <c r="L1326" t="str">
        <f>IFERROR(INDEX(Potentials!$A$1:$AC$10000,MATCH(Estimates!C1326,Potentials!$A$1:$A$10000,0),MATCH("Commerce",Potentials!$A$1:$AC$1,0)),0)</f>
      </c>
      <c r="M1326" t="str">
        <f>IFERROR(VLOOKUP(L1326,Widgets!$H$5:$I$18,2,FALSE),0)</f>
      </c>
    </row>
    <row r="1327" spans="1:13">
      <c r="L1327" t="str">
        <f>IFERROR(INDEX(Potentials!$A$1:$AC$10000,MATCH(Estimates!C1327,Potentials!$A$1:$A$10000,0),MATCH("Commerce",Potentials!$A$1:$AC$1,0)),0)</f>
      </c>
      <c r="M1327" t="str">
        <f>IFERROR(VLOOKUP(L1327,Widgets!$H$5:$I$18,2,FALSE),0)</f>
      </c>
    </row>
    <row r="1328" spans="1:13">
      <c r="L1328" t="str">
        <f>IFERROR(INDEX(Potentials!$A$1:$AC$10000,MATCH(Estimates!C1328,Potentials!$A$1:$A$10000,0),MATCH("Commerce",Potentials!$A$1:$AC$1,0)),0)</f>
      </c>
      <c r="M1328" t="str">
        <f>IFERROR(VLOOKUP(L1328,Widgets!$H$5:$I$18,2,FALSE),0)</f>
      </c>
    </row>
    <row r="1329" spans="1:13">
      <c r="L1329" t="str">
        <f>IFERROR(INDEX(Potentials!$A$1:$AC$10000,MATCH(Estimates!C1329,Potentials!$A$1:$A$10000,0),MATCH("Commerce",Potentials!$A$1:$AC$1,0)),0)</f>
      </c>
      <c r="M1329" t="str">
        <f>IFERROR(VLOOKUP(L1329,Widgets!$H$5:$I$18,2,FALSE),0)</f>
      </c>
    </row>
    <row r="1330" spans="1:13">
      <c r="L1330" t="str">
        <f>IFERROR(INDEX(Potentials!$A$1:$AC$10000,MATCH(Estimates!C1330,Potentials!$A$1:$A$10000,0),MATCH("Commerce",Potentials!$A$1:$AC$1,0)),0)</f>
      </c>
      <c r="M1330" t="str">
        <f>IFERROR(VLOOKUP(L1330,Widgets!$H$5:$I$18,2,FALSE),0)</f>
      </c>
    </row>
    <row r="1331" spans="1:13">
      <c r="L1331" t="str">
        <f>IFERROR(INDEX(Potentials!$A$1:$AC$10000,MATCH(Estimates!C1331,Potentials!$A$1:$A$10000,0),MATCH("Commerce",Potentials!$A$1:$AC$1,0)),0)</f>
      </c>
      <c r="M1331" t="str">
        <f>IFERROR(VLOOKUP(L1331,Widgets!$H$5:$I$18,2,FALSE),0)</f>
      </c>
    </row>
    <row r="1332" spans="1:13">
      <c r="L1332" t="str">
        <f>IFERROR(INDEX(Potentials!$A$1:$AC$10000,MATCH(Estimates!C1332,Potentials!$A$1:$A$10000,0),MATCH("Commerce",Potentials!$A$1:$AC$1,0)),0)</f>
      </c>
      <c r="M1332" t="str">
        <f>IFERROR(VLOOKUP(L1332,Widgets!$H$5:$I$18,2,FALSE),0)</f>
      </c>
    </row>
    <row r="1333" spans="1:13">
      <c r="L1333" t="str">
        <f>IFERROR(INDEX(Potentials!$A$1:$AC$10000,MATCH(Estimates!C1333,Potentials!$A$1:$A$10000,0),MATCH("Commerce",Potentials!$A$1:$AC$1,0)),0)</f>
      </c>
      <c r="M1333" t="str">
        <f>IFERROR(VLOOKUP(L1333,Widgets!$H$5:$I$18,2,FALSE),0)</f>
      </c>
    </row>
    <row r="1334" spans="1:13">
      <c r="L1334" t="str">
        <f>IFERROR(INDEX(Potentials!$A$1:$AC$10000,MATCH(Estimates!C1334,Potentials!$A$1:$A$10000,0),MATCH("Commerce",Potentials!$A$1:$AC$1,0)),0)</f>
      </c>
      <c r="M1334" t="str">
        <f>IFERROR(VLOOKUP(L1334,Widgets!$H$5:$I$18,2,FALSE),0)</f>
      </c>
    </row>
    <row r="1335" spans="1:13">
      <c r="L1335" t="str">
        <f>IFERROR(INDEX(Potentials!$A$1:$AC$10000,MATCH(Estimates!C1335,Potentials!$A$1:$A$10000,0),MATCH("Commerce",Potentials!$A$1:$AC$1,0)),0)</f>
      </c>
      <c r="M1335" t="str">
        <f>IFERROR(VLOOKUP(L1335,Widgets!$H$5:$I$18,2,FALSE),0)</f>
      </c>
    </row>
    <row r="1336" spans="1:13">
      <c r="L1336" t="str">
        <f>IFERROR(INDEX(Potentials!$A$1:$AC$10000,MATCH(Estimates!C1336,Potentials!$A$1:$A$10000,0),MATCH("Commerce",Potentials!$A$1:$AC$1,0)),0)</f>
      </c>
      <c r="M1336" t="str">
        <f>IFERROR(VLOOKUP(L1336,Widgets!$H$5:$I$18,2,FALSE),0)</f>
      </c>
    </row>
    <row r="1337" spans="1:13">
      <c r="L1337" t="str">
        <f>IFERROR(INDEX(Potentials!$A$1:$AC$10000,MATCH(Estimates!C1337,Potentials!$A$1:$A$10000,0),MATCH("Commerce",Potentials!$A$1:$AC$1,0)),0)</f>
      </c>
      <c r="M1337" t="str">
        <f>IFERROR(VLOOKUP(L1337,Widgets!$H$5:$I$18,2,FALSE),0)</f>
      </c>
    </row>
    <row r="1338" spans="1:13">
      <c r="L1338" t="str">
        <f>IFERROR(INDEX(Potentials!$A$1:$AC$10000,MATCH(Estimates!C1338,Potentials!$A$1:$A$10000,0),MATCH("Commerce",Potentials!$A$1:$AC$1,0)),0)</f>
      </c>
      <c r="M1338" t="str">
        <f>IFERROR(VLOOKUP(L1338,Widgets!$H$5:$I$18,2,FALSE),0)</f>
      </c>
    </row>
    <row r="1339" spans="1:13">
      <c r="L1339" t="str">
        <f>IFERROR(INDEX(Potentials!$A$1:$AC$10000,MATCH(Estimates!C1339,Potentials!$A$1:$A$10000,0),MATCH("Commerce",Potentials!$A$1:$AC$1,0)),0)</f>
      </c>
      <c r="M1339" t="str">
        <f>IFERROR(VLOOKUP(L1339,Widgets!$H$5:$I$18,2,FALSE),0)</f>
      </c>
    </row>
    <row r="1340" spans="1:13">
      <c r="L1340" t="str">
        <f>IFERROR(INDEX(Potentials!$A$1:$AC$10000,MATCH(Estimates!C1340,Potentials!$A$1:$A$10000,0),MATCH("Commerce",Potentials!$A$1:$AC$1,0)),0)</f>
      </c>
      <c r="M1340" t="str">
        <f>IFERROR(VLOOKUP(L1340,Widgets!$H$5:$I$18,2,FALSE),0)</f>
      </c>
    </row>
    <row r="1341" spans="1:13">
      <c r="L1341" t="str">
        <f>IFERROR(INDEX(Potentials!$A$1:$AC$10000,MATCH(Estimates!C1341,Potentials!$A$1:$A$10000,0),MATCH("Commerce",Potentials!$A$1:$AC$1,0)),0)</f>
      </c>
      <c r="M1341" t="str">
        <f>IFERROR(VLOOKUP(L1341,Widgets!$H$5:$I$18,2,FALSE),0)</f>
      </c>
    </row>
    <row r="1342" spans="1:13">
      <c r="L1342" t="str">
        <f>IFERROR(INDEX(Potentials!$A$1:$AC$10000,MATCH(Estimates!C1342,Potentials!$A$1:$A$10000,0),MATCH("Commerce",Potentials!$A$1:$AC$1,0)),0)</f>
      </c>
      <c r="M1342" t="str">
        <f>IFERROR(VLOOKUP(L1342,Widgets!$H$5:$I$18,2,FALSE),0)</f>
      </c>
    </row>
    <row r="1343" spans="1:13">
      <c r="L1343" t="str">
        <f>IFERROR(INDEX(Potentials!$A$1:$AC$10000,MATCH(Estimates!C1343,Potentials!$A$1:$A$10000,0),MATCH("Commerce",Potentials!$A$1:$AC$1,0)),0)</f>
      </c>
      <c r="M1343" t="str">
        <f>IFERROR(VLOOKUP(L1343,Widgets!$H$5:$I$18,2,FALSE),0)</f>
      </c>
    </row>
    <row r="1344" spans="1:13">
      <c r="L1344" t="str">
        <f>IFERROR(INDEX(Potentials!$A$1:$AC$10000,MATCH(Estimates!C1344,Potentials!$A$1:$A$10000,0),MATCH("Commerce",Potentials!$A$1:$AC$1,0)),0)</f>
      </c>
      <c r="M1344" t="str">
        <f>IFERROR(VLOOKUP(L1344,Widgets!$H$5:$I$18,2,FALSE),0)</f>
      </c>
    </row>
    <row r="1345" spans="1:13">
      <c r="L1345" t="str">
        <f>IFERROR(INDEX(Potentials!$A$1:$AC$10000,MATCH(Estimates!C1345,Potentials!$A$1:$A$10000,0),MATCH("Commerce",Potentials!$A$1:$AC$1,0)),0)</f>
      </c>
      <c r="M1345" t="str">
        <f>IFERROR(VLOOKUP(L1345,Widgets!$H$5:$I$18,2,FALSE),0)</f>
      </c>
    </row>
    <row r="1346" spans="1:13">
      <c r="L1346" t="str">
        <f>IFERROR(INDEX(Potentials!$A$1:$AC$10000,MATCH(Estimates!C1346,Potentials!$A$1:$A$10000,0),MATCH("Commerce",Potentials!$A$1:$AC$1,0)),0)</f>
      </c>
      <c r="M1346" t="str">
        <f>IFERROR(VLOOKUP(L1346,Widgets!$H$5:$I$18,2,FALSE),0)</f>
      </c>
    </row>
    <row r="1347" spans="1:13">
      <c r="L1347" t="str">
        <f>IFERROR(INDEX(Potentials!$A$1:$AC$10000,MATCH(Estimates!C1347,Potentials!$A$1:$A$10000,0),MATCH("Commerce",Potentials!$A$1:$AC$1,0)),0)</f>
      </c>
      <c r="M1347" t="str">
        <f>IFERROR(VLOOKUP(L1347,Widgets!$H$5:$I$18,2,FALSE),0)</f>
      </c>
    </row>
    <row r="1348" spans="1:13">
      <c r="L1348" t="str">
        <f>IFERROR(INDEX(Potentials!$A$1:$AC$10000,MATCH(Estimates!C1348,Potentials!$A$1:$A$10000,0),MATCH("Commerce",Potentials!$A$1:$AC$1,0)),0)</f>
      </c>
      <c r="M1348" t="str">
        <f>IFERROR(VLOOKUP(L1348,Widgets!$H$5:$I$18,2,FALSE),0)</f>
      </c>
    </row>
    <row r="1349" spans="1:13">
      <c r="L1349" t="str">
        <f>IFERROR(INDEX(Potentials!$A$1:$AC$10000,MATCH(Estimates!C1349,Potentials!$A$1:$A$10000,0),MATCH("Commerce",Potentials!$A$1:$AC$1,0)),0)</f>
      </c>
      <c r="M1349" t="str">
        <f>IFERROR(VLOOKUP(L1349,Widgets!$H$5:$I$18,2,FALSE),0)</f>
      </c>
    </row>
    <row r="1350" spans="1:13">
      <c r="L1350" t="str">
        <f>IFERROR(INDEX(Potentials!$A$1:$AC$10000,MATCH(Estimates!C1350,Potentials!$A$1:$A$10000,0),MATCH("Commerce",Potentials!$A$1:$AC$1,0)),0)</f>
      </c>
      <c r="M1350" t="str">
        <f>IFERROR(VLOOKUP(L1350,Widgets!$H$5:$I$18,2,FALSE),0)</f>
      </c>
    </row>
    <row r="1351" spans="1:13">
      <c r="L1351" t="str">
        <f>IFERROR(INDEX(Potentials!$A$1:$AC$10000,MATCH(Estimates!C1351,Potentials!$A$1:$A$10000,0),MATCH("Commerce",Potentials!$A$1:$AC$1,0)),0)</f>
      </c>
      <c r="M1351" t="str">
        <f>IFERROR(VLOOKUP(L1351,Widgets!$H$5:$I$18,2,FALSE),0)</f>
      </c>
    </row>
    <row r="1352" spans="1:13">
      <c r="L1352" t="str">
        <f>IFERROR(INDEX(Potentials!$A$1:$AC$10000,MATCH(Estimates!C1352,Potentials!$A$1:$A$10000,0),MATCH("Commerce",Potentials!$A$1:$AC$1,0)),0)</f>
      </c>
      <c r="M1352" t="str">
        <f>IFERROR(VLOOKUP(L1352,Widgets!$H$5:$I$18,2,FALSE),0)</f>
      </c>
    </row>
    <row r="1353" spans="1:13">
      <c r="L1353" t="str">
        <f>IFERROR(INDEX(Potentials!$A$1:$AC$10000,MATCH(Estimates!C1353,Potentials!$A$1:$A$10000,0),MATCH("Commerce",Potentials!$A$1:$AC$1,0)),0)</f>
      </c>
      <c r="M1353" t="str">
        <f>IFERROR(VLOOKUP(L1353,Widgets!$H$5:$I$18,2,FALSE),0)</f>
      </c>
    </row>
    <row r="1354" spans="1:13">
      <c r="L1354" t="str">
        <f>IFERROR(INDEX(Potentials!$A$1:$AC$10000,MATCH(Estimates!C1354,Potentials!$A$1:$A$10000,0),MATCH("Commerce",Potentials!$A$1:$AC$1,0)),0)</f>
      </c>
      <c r="M1354" t="str">
        <f>IFERROR(VLOOKUP(L1354,Widgets!$H$5:$I$18,2,FALSE),0)</f>
      </c>
    </row>
    <row r="1355" spans="1:13">
      <c r="L1355" t="str">
        <f>IFERROR(INDEX(Potentials!$A$1:$AC$10000,MATCH(Estimates!C1355,Potentials!$A$1:$A$10000,0),MATCH("Commerce",Potentials!$A$1:$AC$1,0)),0)</f>
      </c>
      <c r="M1355" t="str">
        <f>IFERROR(VLOOKUP(L1355,Widgets!$H$5:$I$18,2,FALSE),0)</f>
      </c>
    </row>
    <row r="1356" spans="1:13">
      <c r="L1356" t="str">
        <f>IFERROR(INDEX(Potentials!$A$1:$AC$10000,MATCH(Estimates!C1356,Potentials!$A$1:$A$10000,0),MATCH("Commerce",Potentials!$A$1:$AC$1,0)),0)</f>
      </c>
      <c r="M1356" t="str">
        <f>IFERROR(VLOOKUP(L1356,Widgets!$H$5:$I$18,2,FALSE),0)</f>
      </c>
    </row>
    <row r="1357" spans="1:13">
      <c r="L1357" t="str">
        <f>IFERROR(INDEX(Potentials!$A$1:$AC$10000,MATCH(Estimates!C1357,Potentials!$A$1:$A$10000,0),MATCH("Commerce",Potentials!$A$1:$AC$1,0)),0)</f>
      </c>
      <c r="M1357" t="str">
        <f>IFERROR(VLOOKUP(L1357,Widgets!$H$5:$I$18,2,FALSE),0)</f>
      </c>
    </row>
    <row r="1358" spans="1:13">
      <c r="L1358" t="str">
        <f>IFERROR(INDEX(Potentials!$A$1:$AC$10000,MATCH(Estimates!C1358,Potentials!$A$1:$A$10000,0),MATCH("Commerce",Potentials!$A$1:$AC$1,0)),0)</f>
      </c>
      <c r="M1358" t="str">
        <f>IFERROR(VLOOKUP(L1358,Widgets!$H$5:$I$18,2,FALSE),0)</f>
      </c>
    </row>
    <row r="1359" spans="1:13">
      <c r="L1359" t="str">
        <f>IFERROR(INDEX(Potentials!$A$1:$AC$10000,MATCH(Estimates!C1359,Potentials!$A$1:$A$10000,0),MATCH("Commerce",Potentials!$A$1:$AC$1,0)),0)</f>
      </c>
      <c r="M1359" t="str">
        <f>IFERROR(VLOOKUP(L1359,Widgets!$H$5:$I$18,2,FALSE),0)</f>
      </c>
    </row>
    <row r="1360" spans="1:13">
      <c r="L1360" t="str">
        <f>IFERROR(INDEX(Potentials!$A$1:$AC$10000,MATCH(Estimates!C1360,Potentials!$A$1:$A$10000,0),MATCH("Commerce",Potentials!$A$1:$AC$1,0)),0)</f>
      </c>
      <c r="M1360" t="str">
        <f>IFERROR(VLOOKUP(L1360,Widgets!$H$5:$I$18,2,FALSE),0)</f>
      </c>
    </row>
    <row r="1361" spans="1:13">
      <c r="L1361" t="str">
        <f>IFERROR(INDEX(Potentials!$A$1:$AC$10000,MATCH(Estimates!C1361,Potentials!$A$1:$A$10000,0),MATCH("Commerce",Potentials!$A$1:$AC$1,0)),0)</f>
      </c>
      <c r="M1361" t="str">
        <f>IFERROR(VLOOKUP(L1361,Widgets!$H$5:$I$18,2,FALSE),0)</f>
      </c>
    </row>
    <row r="1362" spans="1:13">
      <c r="L1362" t="str">
        <f>IFERROR(INDEX(Potentials!$A$1:$AC$10000,MATCH(Estimates!C1362,Potentials!$A$1:$A$10000,0),MATCH("Commerce",Potentials!$A$1:$AC$1,0)),0)</f>
      </c>
      <c r="M1362" t="str">
        <f>IFERROR(VLOOKUP(L1362,Widgets!$H$5:$I$18,2,FALSE),0)</f>
      </c>
    </row>
    <row r="1363" spans="1:13">
      <c r="L1363" t="str">
        <f>IFERROR(INDEX(Potentials!$A$1:$AC$10000,MATCH(Estimates!C1363,Potentials!$A$1:$A$10000,0),MATCH("Commerce",Potentials!$A$1:$AC$1,0)),0)</f>
      </c>
      <c r="M1363" t="str">
        <f>IFERROR(VLOOKUP(L1363,Widgets!$H$5:$I$18,2,FALSE),0)</f>
      </c>
    </row>
    <row r="1364" spans="1:13">
      <c r="L1364" t="str">
        <f>IFERROR(INDEX(Potentials!$A$1:$AC$10000,MATCH(Estimates!C1364,Potentials!$A$1:$A$10000,0),MATCH("Commerce",Potentials!$A$1:$AC$1,0)),0)</f>
      </c>
      <c r="M1364" t="str">
        <f>IFERROR(VLOOKUP(L1364,Widgets!$H$5:$I$18,2,FALSE),0)</f>
      </c>
    </row>
    <row r="1365" spans="1:13">
      <c r="L1365" t="str">
        <f>IFERROR(INDEX(Potentials!$A$1:$AC$10000,MATCH(Estimates!C1365,Potentials!$A$1:$A$10000,0),MATCH("Commerce",Potentials!$A$1:$AC$1,0)),0)</f>
      </c>
      <c r="M1365" t="str">
        <f>IFERROR(VLOOKUP(L1365,Widgets!$H$5:$I$18,2,FALSE),0)</f>
      </c>
    </row>
    <row r="1366" spans="1:13">
      <c r="L1366" t="str">
        <f>IFERROR(INDEX(Potentials!$A$1:$AC$10000,MATCH(Estimates!C1366,Potentials!$A$1:$A$10000,0),MATCH("Commerce",Potentials!$A$1:$AC$1,0)),0)</f>
      </c>
      <c r="M1366" t="str">
        <f>IFERROR(VLOOKUP(L1366,Widgets!$H$5:$I$18,2,FALSE),0)</f>
      </c>
    </row>
    <row r="1367" spans="1:13">
      <c r="L1367" t="str">
        <f>IFERROR(INDEX(Potentials!$A$1:$AC$10000,MATCH(Estimates!C1367,Potentials!$A$1:$A$10000,0),MATCH("Commerce",Potentials!$A$1:$AC$1,0)),0)</f>
      </c>
      <c r="M1367" t="str">
        <f>IFERROR(VLOOKUP(L1367,Widgets!$H$5:$I$18,2,FALSE),0)</f>
      </c>
    </row>
    <row r="1368" spans="1:13">
      <c r="L1368" t="str">
        <f>IFERROR(INDEX(Potentials!$A$1:$AC$10000,MATCH(Estimates!C1368,Potentials!$A$1:$A$10000,0),MATCH("Commerce",Potentials!$A$1:$AC$1,0)),0)</f>
      </c>
      <c r="M1368" t="str">
        <f>IFERROR(VLOOKUP(L1368,Widgets!$H$5:$I$18,2,FALSE),0)</f>
      </c>
    </row>
    <row r="1369" spans="1:13">
      <c r="L1369" t="str">
        <f>IFERROR(INDEX(Potentials!$A$1:$AC$10000,MATCH(Estimates!C1369,Potentials!$A$1:$A$10000,0),MATCH("Commerce",Potentials!$A$1:$AC$1,0)),0)</f>
      </c>
      <c r="M1369" t="str">
        <f>IFERROR(VLOOKUP(L1369,Widgets!$H$5:$I$18,2,FALSE),0)</f>
      </c>
    </row>
    <row r="1370" spans="1:13">
      <c r="L1370" t="str">
        <f>IFERROR(INDEX(Potentials!$A$1:$AC$10000,MATCH(Estimates!C1370,Potentials!$A$1:$A$10000,0),MATCH("Commerce",Potentials!$A$1:$AC$1,0)),0)</f>
      </c>
      <c r="M1370" t="str">
        <f>IFERROR(VLOOKUP(L1370,Widgets!$H$5:$I$18,2,FALSE),0)</f>
      </c>
    </row>
    <row r="1371" spans="1:13">
      <c r="L1371" t="str">
        <f>IFERROR(INDEX(Potentials!$A$1:$AC$10000,MATCH(Estimates!C1371,Potentials!$A$1:$A$10000,0),MATCH("Commerce",Potentials!$A$1:$AC$1,0)),0)</f>
      </c>
      <c r="M1371" t="str">
        <f>IFERROR(VLOOKUP(L1371,Widgets!$H$5:$I$18,2,FALSE),0)</f>
      </c>
    </row>
    <row r="1372" spans="1:13">
      <c r="L1372" t="str">
        <f>IFERROR(INDEX(Potentials!$A$1:$AC$10000,MATCH(Estimates!C1372,Potentials!$A$1:$A$10000,0),MATCH("Commerce",Potentials!$A$1:$AC$1,0)),0)</f>
      </c>
      <c r="M1372" t="str">
        <f>IFERROR(VLOOKUP(L1372,Widgets!$H$5:$I$18,2,FALSE),0)</f>
      </c>
    </row>
    <row r="1373" spans="1:13">
      <c r="L1373" t="str">
        <f>IFERROR(INDEX(Potentials!$A$1:$AC$10000,MATCH(Estimates!C1373,Potentials!$A$1:$A$10000,0),MATCH("Commerce",Potentials!$A$1:$AC$1,0)),0)</f>
      </c>
      <c r="M1373" t="str">
        <f>IFERROR(VLOOKUP(L1373,Widgets!$H$5:$I$18,2,FALSE),0)</f>
      </c>
    </row>
    <row r="1374" spans="1:13">
      <c r="L1374" t="str">
        <f>IFERROR(INDEX(Potentials!$A$1:$AC$10000,MATCH(Estimates!C1374,Potentials!$A$1:$A$10000,0),MATCH("Commerce",Potentials!$A$1:$AC$1,0)),0)</f>
      </c>
      <c r="M1374" t="str">
        <f>IFERROR(VLOOKUP(L1374,Widgets!$H$5:$I$18,2,FALSE),0)</f>
      </c>
    </row>
    <row r="1375" spans="1:13">
      <c r="L1375" t="str">
        <f>IFERROR(INDEX(Potentials!$A$1:$AC$10000,MATCH(Estimates!C1375,Potentials!$A$1:$A$10000,0),MATCH("Commerce",Potentials!$A$1:$AC$1,0)),0)</f>
      </c>
      <c r="M1375" t="str">
        <f>IFERROR(VLOOKUP(L1375,Widgets!$H$5:$I$18,2,FALSE),0)</f>
      </c>
    </row>
    <row r="1376" spans="1:13">
      <c r="L1376" t="str">
        <f>IFERROR(INDEX(Potentials!$A$1:$AC$10000,MATCH(Estimates!C1376,Potentials!$A$1:$A$10000,0),MATCH("Commerce",Potentials!$A$1:$AC$1,0)),0)</f>
      </c>
      <c r="M1376" t="str">
        <f>IFERROR(VLOOKUP(L1376,Widgets!$H$5:$I$18,2,FALSE),0)</f>
      </c>
    </row>
    <row r="1377" spans="1:13">
      <c r="L1377" t="str">
        <f>IFERROR(INDEX(Potentials!$A$1:$AC$10000,MATCH(Estimates!C1377,Potentials!$A$1:$A$10000,0),MATCH("Commerce",Potentials!$A$1:$AC$1,0)),0)</f>
      </c>
      <c r="M1377" t="str">
        <f>IFERROR(VLOOKUP(L1377,Widgets!$H$5:$I$18,2,FALSE),0)</f>
      </c>
    </row>
    <row r="1378" spans="1:13">
      <c r="L1378" t="str">
        <f>IFERROR(INDEX(Potentials!$A$1:$AC$10000,MATCH(Estimates!C1378,Potentials!$A$1:$A$10000,0),MATCH("Commerce",Potentials!$A$1:$AC$1,0)),0)</f>
      </c>
      <c r="M1378" t="str">
        <f>IFERROR(VLOOKUP(L1378,Widgets!$H$5:$I$18,2,FALSE),0)</f>
      </c>
    </row>
    <row r="1379" spans="1:13">
      <c r="L1379" t="str">
        <f>IFERROR(INDEX(Potentials!$A$1:$AC$10000,MATCH(Estimates!C1379,Potentials!$A$1:$A$10000,0),MATCH("Commerce",Potentials!$A$1:$AC$1,0)),0)</f>
      </c>
      <c r="M1379" t="str">
        <f>IFERROR(VLOOKUP(L1379,Widgets!$H$5:$I$18,2,FALSE),0)</f>
      </c>
    </row>
    <row r="1380" spans="1:13">
      <c r="L1380" t="str">
        <f>IFERROR(INDEX(Potentials!$A$1:$AC$10000,MATCH(Estimates!C1380,Potentials!$A$1:$A$10000,0),MATCH("Commerce",Potentials!$A$1:$AC$1,0)),0)</f>
      </c>
      <c r="M1380" t="str">
        <f>IFERROR(VLOOKUP(L1380,Widgets!$H$5:$I$18,2,FALSE),0)</f>
      </c>
    </row>
    <row r="1381" spans="1:13">
      <c r="L1381" t="str">
        <f>IFERROR(INDEX(Potentials!$A$1:$AC$10000,MATCH(Estimates!C1381,Potentials!$A$1:$A$10000,0),MATCH("Commerce",Potentials!$A$1:$AC$1,0)),0)</f>
      </c>
      <c r="M1381" t="str">
        <f>IFERROR(VLOOKUP(L1381,Widgets!$H$5:$I$18,2,FALSE),0)</f>
      </c>
    </row>
    <row r="1382" spans="1:13">
      <c r="L1382" t="str">
        <f>IFERROR(INDEX(Potentials!$A$1:$AC$10000,MATCH(Estimates!C1382,Potentials!$A$1:$A$10000,0),MATCH("Commerce",Potentials!$A$1:$AC$1,0)),0)</f>
      </c>
      <c r="M1382" t="str">
        <f>IFERROR(VLOOKUP(L1382,Widgets!$H$5:$I$18,2,FALSE),0)</f>
      </c>
    </row>
    <row r="1383" spans="1:13">
      <c r="L1383" t="str">
        <f>IFERROR(INDEX(Potentials!$A$1:$AC$10000,MATCH(Estimates!C1383,Potentials!$A$1:$A$10000,0),MATCH("Commerce",Potentials!$A$1:$AC$1,0)),0)</f>
      </c>
      <c r="M1383" t="str">
        <f>IFERROR(VLOOKUP(L1383,Widgets!$H$5:$I$18,2,FALSE),0)</f>
      </c>
    </row>
    <row r="1384" spans="1:13">
      <c r="L1384" t="str">
        <f>IFERROR(INDEX(Potentials!$A$1:$AC$10000,MATCH(Estimates!C1384,Potentials!$A$1:$A$10000,0),MATCH("Commerce",Potentials!$A$1:$AC$1,0)),0)</f>
      </c>
      <c r="M1384" t="str">
        <f>IFERROR(VLOOKUP(L1384,Widgets!$H$5:$I$18,2,FALSE),0)</f>
      </c>
    </row>
    <row r="1385" spans="1:13">
      <c r="L1385" t="str">
        <f>IFERROR(INDEX(Potentials!$A$1:$AC$10000,MATCH(Estimates!C1385,Potentials!$A$1:$A$10000,0),MATCH("Commerce",Potentials!$A$1:$AC$1,0)),0)</f>
      </c>
      <c r="M1385" t="str">
        <f>IFERROR(VLOOKUP(L1385,Widgets!$H$5:$I$18,2,FALSE),0)</f>
      </c>
    </row>
    <row r="1386" spans="1:13">
      <c r="L1386" t="str">
        <f>IFERROR(INDEX(Potentials!$A$1:$AC$10000,MATCH(Estimates!C1386,Potentials!$A$1:$A$10000,0),MATCH("Commerce",Potentials!$A$1:$AC$1,0)),0)</f>
      </c>
      <c r="M1386" t="str">
        <f>IFERROR(VLOOKUP(L1386,Widgets!$H$5:$I$18,2,FALSE),0)</f>
      </c>
    </row>
    <row r="1387" spans="1:13">
      <c r="L1387" t="str">
        <f>IFERROR(INDEX(Potentials!$A$1:$AC$10000,MATCH(Estimates!C1387,Potentials!$A$1:$A$10000,0),MATCH("Commerce",Potentials!$A$1:$AC$1,0)),0)</f>
      </c>
      <c r="M1387" t="str">
        <f>IFERROR(VLOOKUP(L1387,Widgets!$H$5:$I$18,2,FALSE),0)</f>
      </c>
    </row>
    <row r="1388" spans="1:13">
      <c r="L1388" t="str">
        <f>IFERROR(INDEX(Potentials!$A$1:$AC$10000,MATCH(Estimates!C1388,Potentials!$A$1:$A$10000,0),MATCH("Commerce",Potentials!$A$1:$AC$1,0)),0)</f>
      </c>
      <c r="M1388" t="str">
        <f>IFERROR(VLOOKUP(L1388,Widgets!$H$5:$I$18,2,FALSE),0)</f>
      </c>
    </row>
    <row r="1389" spans="1:13">
      <c r="L1389" t="str">
        <f>IFERROR(INDEX(Potentials!$A$1:$AC$10000,MATCH(Estimates!C1389,Potentials!$A$1:$A$10000,0),MATCH("Commerce",Potentials!$A$1:$AC$1,0)),0)</f>
      </c>
      <c r="M1389" t="str">
        <f>IFERROR(VLOOKUP(L1389,Widgets!$H$5:$I$18,2,FALSE),0)</f>
      </c>
    </row>
    <row r="1390" spans="1:13">
      <c r="L1390" t="str">
        <f>IFERROR(INDEX(Potentials!$A$1:$AC$10000,MATCH(Estimates!C1390,Potentials!$A$1:$A$10000,0),MATCH("Commerce",Potentials!$A$1:$AC$1,0)),0)</f>
      </c>
      <c r="M1390" t="str">
        <f>IFERROR(VLOOKUP(L1390,Widgets!$H$5:$I$18,2,FALSE),0)</f>
      </c>
    </row>
    <row r="1391" spans="1:13">
      <c r="L1391" t="str">
        <f>IFERROR(INDEX(Potentials!$A$1:$AC$10000,MATCH(Estimates!C1391,Potentials!$A$1:$A$10000,0),MATCH("Commerce",Potentials!$A$1:$AC$1,0)),0)</f>
      </c>
      <c r="M1391" t="str">
        <f>IFERROR(VLOOKUP(L1391,Widgets!$H$5:$I$18,2,FALSE),0)</f>
      </c>
    </row>
    <row r="1392" spans="1:13">
      <c r="L1392" t="str">
        <f>IFERROR(INDEX(Potentials!$A$1:$AC$10000,MATCH(Estimates!C1392,Potentials!$A$1:$A$10000,0),MATCH("Commerce",Potentials!$A$1:$AC$1,0)),0)</f>
      </c>
      <c r="M1392" t="str">
        <f>IFERROR(VLOOKUP(L1392,Widgets!$H$5:$I$18,2,FALSE),0)</f>
      </c>
    </row>
    <row r="1393" spans="1:13">
      <c r="L1393" t="str">
        <f>IFERROR(INDEX(Potentials!$A$1:$AC$10000,MATCH(Estimates!C1393,Potentials!$A$1:$A$10000,0),MATCH("Commerce",Potentials!$A$1:$AC$1,0)),0)</f>
      </c>
      <c r="M1393" t="str">
        <f>IFERROR(VLOOKUP(L1393,Widgets!$H$5:$I$18,2,FALSE),0)</f>
      </c>
    </row>
    <row r="1394" spans="1:13">
      <c r="L1394" t="str">
        <f>IFERROR(INDEX(Potentials!$A$1:$AC$10000,MATCH(Estimates!C1394,Potentials!$A$1:$A$10000,0),MATCH("Commerce",Potentials!$A$1:$AC$1,0)),0)</f>
      </c>
      <c r="M1394" t="str">
        <f>IFERROR(VLOOKUP(L1394,Widgets!$H$5:$I$18,2,FALSE),0)</f>
      </c>
    </row>
    <row r="1395" spans="1:13">
      <c r="L1395" t="str">
        <f>IFERROR(INDEX(Potentials!$A$1:$AC$10000,MATCH(Estimates!C1395,Potentials!$A$1:$A$10000,0),MATCH("Commerce",Potentials!$A$1:$AC$1,0)),0)</f>
      </c>
      <c r="M1395" t="str">
        <f>IFERROR(VLOOKUP(L1395,Widgets!$H$5:$I$18,2,FALSE),0)</f>
      </c>
    </row>
    <row r="1396" spans="1:13">
      <c r="L1396" t="str">
        <f>IFERROR(INDEX(Potentials!$A$1:$AC$10000,MATCH(Estimates!C1396,Potentials!$A$1:$A$10000,0),MATCH("Commerce",Potentials!$A$1:$AC$1,0)),0)</f>
      </c>
      <c r="M1396" t="str">
        <f>IFERROR(VLOOKUP(L1396,Widgets!$H$5:$I$18,2,FALSE),0)</f>
      </c>
    </row>
    <row r="1397" spans="1:13">
      <c r="L1397" t="str">
        <f>IFERROR(INDEX(Potentials!$A$1:$AC$10000,MATCH(Estimates!C1397,Potentials!$A$1:$A$10000,0),MATCH("Commerce",Potentials!$A$1:$AC$1,0)),0)</f>
      </c>
      <c r="M1397" t="str">
        <f>IFERROR(VLOOKUP(L1397,Widgets!$H$5:$I$18,2,FALSE),0)</f>
      </c>
    </row>
    <row r="1398" spans="1:13">
      <c r="L1398" t="str">
        <f>IFERROR(INDEX(Potentials!$A$1:$AC$10000,MATCH(Estimates!C1398,Potentials!$A$1:$A$10000,0),MATCH("Commerce",Potentials!$A$1:$AC$1,0)),0)</f>
      </c>
      <c r="M1398" t="str">
        <f>IFERROR(VLOOKUP(L1398,Widgets!$H$5:$I$18,2,FALSE),0)</f>
      </c>
    </row>
    <row r="1399" spans="1:13">
      <c r="L1399" t="str">
        <f>IFERROR(INDEX(Potentials!$A$1:$AC$10000,MATCH(Estimates!C1399,Potentials!$A$1:$A$10000,0),MATCH("Commerce",Potentials!$A$1:$AC$1,0)),0)</f>
      </c>
      <c r="M1399" t="str">
        <f>IFERROR(VLOOKUP(L1399,Widgets!$H$5:$I$18,2,FALSE),0)</f>
      </c>
    </row>
    <row r="1400" spans="1:13">
      <c r="L1400" t="str">
        <f>IFERROR(INDEX(Potentials!$A$1:$AC$10000,MATCH(Estimates!C1400,Potentials!$A$1:$A$10000,0),MATCH("Commerce",Potentials!$A$1:$AC$1,0)),0)</f>
      </c>
      <c r="M1400" t="str">
        <f>IFERROR(VLOOKUP(L1400,Widgets!$H$5:$I$18,2,FALSE),0)</f>
      </c>
    </row>
    <row r="1401" spans="1:13">
      <c r="L1401" t="str">
        <f>IFERROR(INDEX(Potentials!$A$1:$AC$10000,MATCH(Estimates!C1401,Potentials!$A$1:$A$10000,0),MATCH("Commerce",Potentials!$A$1:$AC$1,0)),0)</f>
      </c>
      <c r="M1401" t="str">
        <f>IFERROR(VLOOKUP(L1401,Widgets!$H$5:$I$18,2,FALSE),0)</f>
      </c>
    </row>
    <row r="1402" spans="1:13">
      <c r="L1402" t="str">
        <f>IFERROR(INDEX(Potentials!$A$1:$AC$10000,MATCH(Estimates!C1402,Potentials!$A$1:$A$10000,0),MATCH("Commerce",Potentials!$A$1:$AC$1,0)),0)</f>
      </c>
      <c r="M1402" t="str">
        <f>IFERROR(VLOOKUP(L1402,Widgets!$H$5:$I$18,2,FALSE),0)</f>
      </c>
    </row>
    <row r="1403" spans="1:13">
      <c r="L1403" t="str">
        <f>IFERROR(INDEX(Potentials!$A$1:$AC$10000,MATCH(Estimates!C1403,Potentials!$A$1:$A$10000,0),MATCH("Commerce",Potentials!$A$1:$AC$1,0)),0)</f>
      </c>
      <c r="M1403" t="str">
        <f>IFERROR(VLOOKUP(L1403,Widgets!$H$5:$I$18,2,FALSE),0)</f>
      </c>
    </row>
    <row r="1404" spans="1:13">
      <c r="L1404" t="str">
        <f>IFERROR(INDEX(Potentials!$A$1:$AC$10000,MATCH(Estimates!C1404,Potentials!$A$1:$A$10000,0),MATCH("Commerce",Potentials!$A$1:$AC$1,0)),0)</f>
      </c>
      <c r="M1404" t="str">
        <f>IFERROR(VLOOKUP(L1404,Widgets!$H$5:$I$18,2,FALSE),0)</f>
      </c>
    </row>
    <row r="1405" spans="1:13">
      <c r="L1405" t="str">
        <f>IFERROR(INDEX(Potentials!$A$1:$AC$10000,MATCH(Estimates!C1405,Potentials!$A$1:$A$10000,0),MATCH("Commerce",Potentials!$A$1:$AC$1,0)),0)</f>
      </c>
      <c r="M1405" t="str">
        <f>IFERROR(VLOOKUP(L1405,Widgets!$H$5:$I$18,2,FALSE),0)</f>
      </c>
    </row>
    <row r="1406" spans="1:13">
      <c r="L1406" t="str">
        <f>IFERROR(INDEX(Potentials!$A$1:$AC$10000,MATCH(Estimates!C1406,Potentials!$A$1:$A$10000,0),MATCH("Commerce",Potentials!$A$1:$AC$1,0)),0)</f>
      </c>
      <c r="M1406" t="str">
        <f>IFERROR(VLOOKUP(L1406,Widgets!$H$5:$I$18,2,FALSE),0)</f>
      </c>
    </row>
    <row r="1407" spans="1:13">
      <c r="L1407" t="str">
        <f>IFERROR(INDEX(Potentials!$A$1:$AC$10000,MATCH(Estimates!C1407,Potentials!$A$1:$A$10000,0),MATCH("Commerce",Potentials!$A$1:$AC$1,0)),0)</f>
      </c>
      <c r="M1407" t="str">
        <f>IFERROR(VLOOKUP(L1407,Widgets!$H$5:$I$18,2,FALSE),0)</f>
      </c>
    </row>
    <row r="1408" spans="1:13">
      <c r="L1408" t="str">
        <f>IFERROR(INDEX(Potentials!$A$1:$AC$10000,MATCH(Estimates!C1408,Potentials!$A$1:$A$10000,0),MATCH("Commerce",Potentials!$A$1:$AC$1,0)),0)</f>
      </c>
      <c r="M1408" t="str">
        <f>IFERROR(VLOOKUP(L1408,Widgets!$H$5:$I$18,2,FALSE),0)</f>
      </c>
    </row>
    <row r="1409" spans="1:13">
      <c r="L1409" t="str">
        <f>IFERROR(INDEX(Potentials!$A$1:$AC$10000,MATCH(Estimates!C1409,Potentials!$A$1:$A$10000,0),MATCH("Commerce",Potentials!$A$1:$AC$1,0)),0)</f>
      </c>
      <c r="M1409" t="str">
        <f>IFERROR(VLOOKUP(L1409,Widgets!$H$5:$I$18,2,FALSE),0)</f>
      </c>
    </row>
    <row r="1410" spans="1:13">
      <c r="L1410" t="str">
        <f>IFERROR(INDEX(Potentials!$A$1:$AC$10000,MATCH(Estimates!C1410,Potentials!$A$1:$A$10000,0),MATCH("Commerce",Potentials!$A$1:$AC$1,0)),0)</f>
      </c>
      <c r="M1410" t="str">
        <f>IFERROR(VLOOKUP(L1410,Widgets!$H$5:$I$18,2,FALSE),0)</f>
      </c>
    </row>
    <row r="1411" spans="1:13">
      <c r="L1411" t="str">
        <f>IFERROR(INDEX(Potentials!$A$1:$AC$10000,MATCH(Estimates!C1411,Potentials!$A$1:$A$10000,0),MATCH("Commerce",Potentials!$A$1:$AC$1,0)),0)</f>
      </c>
      <c r="M1411" t="str">
        <f>IFERROR(VLOOKUP(L1411,Widgets!$H$5:$I$18,2,FALSE),0)</f>
      </c>
    </row>
    <row r="1412" spans="1:13">
      <c r="L1412" t="str">
        <f>IFERROR(INDEX(Potentials!$A$1:$AC$10000,MATCH(Estimates!C1412,Potentials!$A$1:$A$10000,0),MATCH("Commerce",Potentials!$A$1:$AC$1,0)),0)</f>
      </c>
      <c r="M1412" t="str">
        <f>IFERROR(VLOOKUP(L1412,Widgets!$H$5:$I$18,2,FALSE),0)</f>
      </c>
    </row>
    <row r="1413" spans="1:13">
      <c r="L1413" t="str">
        <f>IFERROR(INDEX(Potentials!$A$1:$AC$10000,MATCH(Estimates!C1413,Potentials!$A$1:$A$10000,0),MATCH("Commerce",Potentials!$A$1:$AC$1,0)),0)</f>
      </c>
      <c r="M1413" t="str">
        <f>IFERROR(VLOOKUP(L1413,Widgets!$H$5:$I$18,2,FALSE),0)</f>
      </c>
    </row>
    <row r="1414" spans="1:13">
      <c r="L1414" t="str">
        <f>IFERROR(INDEX(Potentials!$A$1:$AC$10000,MATCH(Estimates!C1414,Potentials!$A$1:$A$10000,0),MATCH("Commerce",Potentials!$A$1:$AC$1,0)),0)</f>
      </c>
      <c r="M1414" t="str">
        <f>IFERROR(VLOOKUP(L1414,Widgets!$H$5:$I$18,2,FALSE),0)</f>
      </c>
    </row>
    <row r="1415" spans="1:13">
      <c r="L1415" t="str">
        <f>IFERROR(INDEX(Potentials!$A$1:$AC$10000,MATCH(Estimates!C1415,Potentials!$A$1:$A$10000,0),MATCH("Commerce",Potentials!$A$1:$AC$1,0)),0)</f>
      </c>
      <c r="M1415" t="str">
        <f>IFERROR(VLOOKUP(L1415,Widgets!$H$5:$I$18,2,FALSE),0)</f>
      </c>
    </row>
    <row r="1416" spans="1:13">
      <c r="L1416" t="str">
        <f>IFERROR(INDEX(Potentials!$A$1:$AC$10000,MATCH(Estimates!C1416,Potentials!$A$1:$A$10000,0),MATCH("Commerce",Potentials!$A$1:$AC$1,0)),0)</f>
      </c>
      <c r="M1416" t="str">
        <f>IFERROR(VLOOKUP(L1416,Widgets!$H$5:$I$18,2,FALSE),0)</f>
      </c>
    </row>
    <row r="1417" spans="1:13">
      <c r="L1417" t="str">
        <f>IFERROR(INDEX(Potentials!$A$1:$AC$10000,MATCH(Estimates!C1417,Potentials!$A$1:$A$10000,0),MATCH("Commerce",Potentials!$A$1:$AC$1,0)),0)</f>
      </c>
      <c r="M1417" t="str">
        <f>IFERROR(VLOOKUP(L1417,Widgets!$H$5:$I$18,2,FALSE),0)</f>
      </c>
    </row>
    <row r="1418" spans="1:13">
      <c r="L1418" t="str">
        <f>IFERROR(INDEX(Potentials!$A$1:$AC$10000,MATCH(Estimates!C1418,Potentials!$A$1:$A$10000,0),MATCH("Commerce",Potentials!$A$1:$AC$1,0)),0)</f>
      </c>
      <c r="M1418" t="str">
        <f>IFERROR(VLOOKUP(L1418,Widgets!$H$5:$I$18,2,FALSE),0)</f>
      </c>
    </row>
    <row r="1419" spans="1:13">
      <c r="L1419" t="str">
        <f>IFERROR(INDEX(Potentials!$A$1:$AC$10000,MATCH(Estimates!C1419,Potentials!$A$1:$A$10000,0),MATCH("Commerce",Potentials!$A$1:$AC$1,0)),0)</f>
      </c>
      <c r="M1419" t="str">
        <f>IFERROR(VLOOKUP(L1419,Widgets!$H$5:$I$18,2,FALSE),0)</f>
      </c>
    </row>
    <row r="1420" spans="1:13">
      <c r="L1420" t="str">
        <f>IFERROR(INDEX(Potentials!$A$1:$AC$10000,MATCH(Estimates!C1420,Potentials!$A$1:$A$10000,0),MATCH("Commerce",Potentials!$A$1:$AC$1,0)),0)</f>
      </c>
      <c r="M1420" t="str">
        <f>IFERROR(VLOOKUP(L1420,Widgets!$H$5:$I$18,2,FALSE),0)</f>
      </c>
    </row>
    <row r="1421" spans="1:13">
      <c r="L1421" t="str">
        <f>IFERROR(INDEX(Potentials!$A$1:$AC$10000,MATCH(Estimates!C1421,Potentials!$A$1:$A$10000,0),MATCH("Commerce",Potentials!$A$1:$AC$1,0)),0)</f>
      </c>
      <c r="M1421" t="str">
        <f>IFERROR(VLOOKUP(L1421,Widgets!$H$5:$I$18,2,FALSE),0)</f>
      </c>
    </row>
    <row r="1422" spans="1:13">
      <c r="L1422" t="str">
        <f>IFERROR(INDEX(Potentials!$A$1:$AC$10000,MATCH(Estimates!C1422,Potentials!$A$1:$A$10000,0),MATCH("Commerce",Potentials!$A$1:$AC$1,0)),0)</f>
      </c>
      <c r="M1422" t="str">
        <f>IFERROR(VLOOKUP(L1422,Widgets!$H$5:$I$18,2,FALSE),0)</f>
      </c>
    </row>
    <row r="1423" spans="1:13">
      <c r="L1423" t="str">
        <f>IFERROR(INDEX(Potentials!$A$1:$AC$10000,MATCH(Estimates!C1423,Potentials!$A$1:$A$10000,0),MATCH("Commerce",Potentials!$A$1:$AC$1,0)),0)</f>
      </c>
      <c r="M1423" t="str">
        <f>IFERROR(VLOOKUP(L1423,Widgets!$H$5:$I$18,2,FALSE),0)</f>
      </c>
    </row>
    <row r="1424" spans="1:13">
      <c r="L1424" t="str">
        <f>IFERROR(INDEX(Potentials!$A$1:$AC$10000,MATCH(Estimates!C1424,Potentials!$A$1:$A$10000,0),MATCH("Commerce",Potentials!$A$1:$AC$1,0)),0)</f>
      </c>
      <c r="M1424" t="str">
        <f>IFERROR(VLOOKUP(L1424,Widgets!$H$5:$I$18,2,FALSE),0)</f>
      </c>
    </row>
    <row r="1425" spans="1:13">
      <c r="L1425" t="str">
        <f>IFERROR(INDEX(Potentials!$A$1:$AC$10000,MATCH(Estimates!C1425,Potentials!$A$1:$A$10000,0),MATCH("Commerce",Potentials!$A$1:$AC$1,0)),0)</f>
      </c>
      <c r="M1425" t="str">
        <f>IFERROR(VLOOKUP(L1425,Widgets!$H$5:$I$18,2,FALSE),0)</f>
      </c>
    </row>
    <row r="1426" spans="1:13">
      <c r="L1426" t="str">
        <f>IFERROR(INDEX(Potentials!$A$1:$AC$10000,MATCH(Estimates!C1426,Potentials!$A$1:$A$10000,0),MATCH("Commerce",Potentials!$A$1:$AC$1,0)),0)</f>
      </c>
      <c r="M1426" t="str">
        <f>IFERROR(VLOOKUP(L1426,Widgets!$H$5:$I$18,2,FALSE),0)</f>
      </c>
    </row>
    <row r="1427" spans="1:13">
      <c r="L1427" t="str">
        <f>IFERROR(INDEX(Potentials!$A$1:$AC$10000,MATCH(Estimates!C1427,Potentials!$A$1:$A$10000,0),MATCH("Commerce",Potentials!$A$1:$AC$1,0)),0)</f>
      </c>
      <c r="M1427" t="str">
        <f>IFERROR(VLOOKUP(L1427,Widgets!$H$5:$I$18,2,FALSE),0)</f>
      </c>
    </row>
    <row r="1428" spans="1:13">
      <c r="L1428" t="str">
        <f>IFERROR(INDEX(Potentials!$A$1:$AC$10000,MATCH(Estimates!C1428,Potentials!$A$1:$A$10000,0),MATCH("Commerce",Potentials!$A$1:$AC$1,0)),0)</f>
      </c>
      <c r="M1428" t="str">
        <f>IFERROR(VLOOKUP(L1428,Widgets!$H$5:$I$18,2,FALSE),0)</f>
      </c>
    </row>
    <row r="1429" spans="1:13">
      <c r="L1429" t="str">
        <f>IFERROR(INDEX(Potentials!$A$1:$AC$10000,MATCH(Estimates!C1429,Potentials!$A$1:$A$10000,0),MATCH("Commerce",Potentials!$A$1:$AC$1,0)),0)</f>
      </c>
      <c r="M1429" t="str">
        <f>IFERROR(VLOOKUP(L1429,Widgets!$H$5:$I$18,2,FALSE),0)</f>
      </c>
    </row>
    <row r="1430" spans="1:13">
      <c r="L1430" t="str">
        <f>IFERROR(INDEX(Potentials!$A$1:$AC$10000,MATCH(Estimates!C1430,Potentials!$A$1:$A$10000,0),MATCH("Commerce",Potentials!$A$1:$AC$1,0)),0)</f>
      </c>
      <c r="M1430" t="str">
        <f>IFERROR(VLOOKUP(L1430,Widgets!$H$5:$I$18,2,FALSE),0)</f>
      </c>
    </row>
    <row r="1431" spans="1:13">
      <c r="L1431" t="str">
        <f>IFERROR(INDEX(Potentials!$A$1:$AC$10000,MATCH(Estimates!C1431,Potentials!$A$1:$A$10000,0),MATCH("Commerce",Potentials!$A$1:$AC$1,0)),0)</f>
      </c>
      <c r="M1431" t="str">
        <f>IFERROR(VLOOKUP(L1431,Widgets!$H$5:$I$18,2,FALSE),0)</f>
      </c>
    </row>
    <row r="1432" spans="1:13">
      <c r="L1432" t="str">
        <f>IFERROR(INDEX(Potentials!$A$1:$AC$10000,MATCH(Estimates!C1432,Potentials!$A$1:$A$10000,0),MATCH("Commerce",Potentials!$A$1:$AC$1,0)),0)</f>
      </c>
      <c r="M1432" t="str">
        <f>IFERROR(VLOOKUP(L1432,Widgets!$H$5:$I$18,2,FALSE),0)</f>
      </c>
    </row>
    <row r="1433" spans="1:13">
      <c r="L1433" t="str">
        <f>IFERROR(INDEX(Potentials!$A$1:$AC$10000,MATCH(Estimates!C1433,Potentials!$A$1:$A$10000,0),MATCH("Commerce",Potentials!$A$1:$AC$1,0)),0)</f>
      </c>
      <c r="M1433" t="str">
        <f>IFERROR(VLOOKUP(L1433,Widgets!$H$5:$I$18,2,FALSE),0)</f>
      </c>
    </row>
    <row r="1434" spans="1:13">
      <c r="L1434" t="str">
        <f>IFERROR(INDEX(Potentials!$A$1:$AC$10000,MATCH(Estimates!C1434,Potentials!$A$1:$A$10000,0),MATCH("Commerce",Potentials!$A$1:$AC$1,0)),0)</f>
      </c>
      <c r="M1434" t="str">
        <f>IFERROR(VLOOKUP(L1434,Widgets!$H$5:$I$18,2,FALSE),0)</f>
      </c>
    </row>
    <row r="1435" spans="1:13">
      <c r="L1435" t="str">
        <f>IFERROR(INDEX(Potentials!$A$1:$AC$10000,MATCH(Estimates!C1435,Potentials!$A$1:$A$10000,0),MATCH("Commerce",Potentials!$A$1:$AC$1,0)),0)</f>
      </c>
      <c r="M1435" t="str">
        <f>IFERROR(VLOOKUP(L1435,Widgets!$H$5:$I$18,2,FALSE),0)</f>
      </c>
    </row>
    <row r="1436" spans="1:13">
      <c r="L1436" t="str">
        <f>IFERROR(INDEX(Potentials!$A$1:$AC$10000,MATCH(Estimates!C1436,Potentials!$A$1:$A$10000,0),MATCH("Commerce",Potentials!$A$1:$AC$1,0)),0)</f>
      </c>
      <c r="M1436" t="str">
        <f>IFERROR(VLOOKUP(L1436,Widgets!$H$5:$I$18,2,FALSE),0)</f>
      </c>
    </row>
    <row r="1437" spans="1:13">
      <c r="L1437" t="str">
        <f>IFERROR(INDEX(Potentials!$A$1:$AC$10000,MATCH(Estimates!C1437,Potentials!$A$1:$A$10000,0),MATCH("Commerce",Potentials!$A$1:$AC$1,0)),0)</f>
      </c>
      <c r="M1437" t="str">
        <f>IFERROR(VLOOKUP(L1437,Widgets!$H$5:$I$18,2,FALSE),0)</f>
      </c>
    </row>
    <row r="1438" spans="1:13">
      <c r="L1438" t="str">
        <f>IFERROR(INDEX(Potentials!$A$1:$AC$10000,MATCH(Estimates!C1438,Potentials!$A$1:$A$10000,0),MATCH("Commerce",Potentials!$A$1:$AC$1,0)),0)</f>
      </c>
      <c r="M1438" t="str">
        <f>IFERROR(VLOOKUP(L1438,Widgets!$H$5:$I$18,2,FALSE),0)</f>
      </c>
    </row>
    <row r="1439" spans="1:13">
      <c r="L1439" t="str">
        <f>IFERROR(INDEX(Potentials!$A$1:$AC$10000,MATCH(Estimates!C1439,Potentials!$A$1:$A$10000,0),MATCH("Commerce",Potentials!$A$1:$AC$1,0)),0)</f>
      </c>
      <c r="M1439" t="str">
        <f>IFERROR(VLOOKUP(L1439,Widgets!$H$5:$I$18,2,FALSE),0)</f>
      </c>
    </row>
    <row r="1440" spans="1:13">
      <c r="L1440" t="str">
        <f>IFERROR(INDEX(Potentials!$A$1:$AC$10000,MATCH(Estimates!C1440,Potentials!$A$1:$A$10000,0),MATCH("Commerce",Potentials!$A$1:$AC$1,0)),0)</f>
      </c>
      <c r="M1440" t="str">
        <f>IFERROR(VLOOKUP(L1440,Widgets!$H$5:$I$18,2,FALSE),0)</f>
      </c>
    </row>
    <row r="1441" spans="1:13">
      <c r="L1441" t="str">
        <f>IFERROR(INDEX(Potentials!$A$1:$AC$10000,MATCH(Estimates!C1441,Potentials!$A$1:$A$10000,0),MATCH("Commerce",Potentials!$A$1:$AC$1,0)),0)</f>
      </c>
      <c r="M1441" t="str">
        <f>IFERROR(VLOOKUP(L1441,Widgets!$H$5:$I$18,2,FALSE),0)</f>
      </c>
    </row>
    <row r="1442" spans="1:13">
      <c r="L1442" t="str">
        <f>IFERROR(INDEX(Potentials!$A$1:$AC$10000,MATCH(Estimates!C1442,Potentials!$A$1:$A$10000,0),MATCH("Commerce",Potentials!$A$1:$AC$1,0)),0)</f>
      </c>
      <c r="M1442" t="str">
        <f>IFERROR(VLOOKUP(L1442,Widgets!$H$5:$I$18,2,FALSE),0)</f>
      </c>
    </row>
    <row r="1443" spans="1:13">
      <c r="L1443" t="str">
        <f>IFERROR(INDEX(Potentials!$A$1:$AC$10000,MATCH(Estimates!C1443,Potentials!$A$1:$A$10000,0),MATCH("Commerce",Potentials!$A$1:$AC$1,0)),0)</f>
      </c>
      <c r="M1443" t="str">
        <f>IFERROR(VLOOKUP(L1443,Widgets!$H$5:$I$18,2,FALSE),0)</f>
      </c>
    </row>
    <row r="1444" spans="1:13">
      <c r="L1444" t="str">
        <f>IFERROR(INDEX(Potentials!$A$1:$AC$10000,MATCH(Estimates!C1444,Potentials!$A$1:$A$10000,0),MATCH("Commerce",Potentials!$A$1:$AC$1,0)),0)</f>
      </c>
      <c r="M1444" t="str">
        <f>IFERROR(VLOOKUP(L1444,Widgets!$H$5:$I$18,2,FALSE),0)</f>
      </c>
    </row>
    <row r="1445" spans="1:13">
      <c r="L1445" t="str">
        <f>IFERROR(INDEX(Potentials!$A$1:$AC$10000,MATCH(Estimates!C1445,Potentials!$A$1:$A$10000,0),MATCH("Commerce",Potentials!$A$1:$AC$1,0)),0)</f>
      </c>
      <c r="M1445" t="str">
        <f>IFERROR(VLOOKUP(L1445,Widgets!$H$5:$I$18,2,FALSE),0)</f>
      </c>
    </row>
    <row r="1446" spans="1:13">
      <c r="L1446" t="str">
        <f>IFERROR(INDEX(Potentials!$A$1:$AC$10000,MATCH(Estimates!C1446,Potentials!$A$1:$A$10000,0),MATCH("Commerce",Potentials!$A$1:$AC$1,0)),0)</f>
      </c>
      <c r="M1446" t="str">
        <f>IFERROR(VLOOKUP(L1446,Widgets!$H$5:$I$18,2,FALSE),0)</f>
      </c>
    </row>
    <row r="1447" spans="1:13">
      <c r="L1447" t="str">
        <f>IFERROR(INDEX(Potentials!$A$1:$AC$10000,MATCH(Estimates!C1447,Potentials!$A$1:$A$10000,0),MATCH("Commerce",Potentials!$A$1:$AC$1,0)),0)</f>
      </c>
      <c r="M1447" t="str">
        <f>IFERROR(VLOOKUP(L1447,Widgets!$H$5:$I$18,2,FALSE),0)</f>
      </c>
    </row>
    <row r="1448" spans="1:13">
      <c r="L1448" t="str">
        <f>IFERROR(INDEX(Potentials!$A$1:$AC$10000,MATCH(Estimates!C1448,Potentials!$A$1:$A$10000,0),MATCH("Commerce",Potentials!$A$1:$AC$1,0)),0)</f>
      </c>
      <c r="M1448" t="str">
        <f>IFERROR(VLOOKUP(L1448,Widgets!$H$5:$I$18,2,FALSE),0)</f>
      </c>
    </row>
    <row r="1449" spans="1:13">
      <c r="L1449" t="str">
        <f>IFERROR(INDEX(Potentials!$A$1:$AC$10000,MATCH(Estimates!C1449,Potentials!$A$1:$A$10000,0),MATCH("Commerce",Potentials!$A$1:$AC$1,0)),0)</f>
      </c>
      <c r="M1449" t="str">
        <f>IFERROR(VLOOKUP(L1449,Widgets!$H$5:$I$18,2,FALSE),0)</f>
      </c>
    </row>
    <row r="1450" spans="1:13">
      <c r="L1450" t="str">
        <f>IFERROR(INDEX(Potentials!$A$1:$AC$10000,MATCH(Estimates!C1450,Potentials!$A$1:$A$10000,0),MATCH("Commerce",Potentials!$A$1:$AC$1,0)),0)</f>
      </c>
      <c r="M1450" t="str">
        <f>IFERROR(VLOOKUP(L1450,Widgets!$H$5:$I$18,2,FALSE),0)</f>
      </c>
    </row>
    <row r="1451" spans="1:13">
      <c r="L1451" t="str">
        <f>IFERROR(INDEX(Potentials!$A$1:$AC$10000,MATCH(Estimates!C1451,Potentials!$A$1:$A$10000,0),MATCH("Commerce",Potentials!$A$1:$AC$1,0)),0)</f>
      </c>
      <c r="M1451" t="str">
        <f>IFERROR(VLOOKUP(L1451,Widgets!$H$5:$I$18,2,FALSE),0)</f>
      </c>
    </row>
    <row r="1452" spans="1:13">
      <c r="L1452" t="str">
        <f>IFERROR(INDEX(Potentials!$A$1:$AC$10000,MATCH(Estimates!C1452,Potentials!$A$1:$A$10000,0),MATCH("Commerce",Potentials!$A$1:$AC$1,0)),0)</f>
      </c>
      <c r="M1452" t="str">
        <f>IFERROR(VLOOKUP(L1452,Widgets!$H$5:$I$18,2,FALSE),0)</f>
      </c>
    </row>
    <row r="1453" spans="1:13">
      <c r="L1453" t="str">
        <f>IFERROR(INDEX(Potentials!$A$1:$AC$10000,MATCH(Estimates!C1453,Potentials!$A$1:$A$10000,0),MATCH("Commerce",Potentials!$A$1:$AC$1,0)),0)</f>
      </c>
      <c r="M1453" t="str">
        <f>IFERROR(VLOOKUP(L1453,Widgets!$H$5:$I$18,2,FALSE),0)</f>
      </c>
    </row>
    <row r="1454" spans="1:13">
      <c r="L1454" t="str">
        <f>IFERROR(INDEX(Potentials!$A$1:$AC$10000,MATCH(Estimates!C1454,Potentials!$A$1:$A$10000,0),MATCH("Commerce",Potentials!$A$1:$AC$1,0)),0)</f>
      </c>
      <c r="M1454" t="str">
        <f>IFERROR(VLOOKUP(L1454,Widgets!$H$5:$I$18,2,FALSE),0)</f>
      </c>
    </row>
    <row r="1455" spans="1:13">
      <c r="L1455" t="str">
        <f>IFERROR(INDEX(Potentials!$A$1:$AC$10000,MATCH(Estimates!C1455,Potentials!$A$1:$A$10000,0),MATCH("Commerce",Potentials!$A$1:$AC$1,0)),0)</f>
      </c>
      <c r="M1455" t="str">
        <f>IFERROR(VLOOKUP(L1455,Widgets!$H$5:$I$18,2,FALSE),0)</f>
      </c>
    </row>
    <row r="1456" spans="1:13">
      <c r="L1456" t="str">
        <f>IFERROR(INDEX(Potentials!$A$1:$AC$10000,MATCH(Estimates!C1456,Potentials!$A$1:$A$10000,0),MATCH("Commerce",Potentials!$A$1:$AC$1,0)),0)</f>
      </c>
      <c r="M1456" t="str">
        <f>IFERROR(VLOOKUP(L1456,Widgets!$H$5:$I$18,2,FALSE),0)</f>
      </c>
    </row>
    <row r="1457" spans="1:13">
      <c r="L1457" t="str">
        <f>IFERROR(INDEX(Potentials!$A$1:$AC$10000,MATCH(Estimates!C1457,Potentials!$A$1:$A$10000,0),MATCH("Commerce",Potentials!$A$1:$AC$1,0)),0)</f>
      </c>
      <c r="M1457" t="str">
        <f>IFERROR(VLOOKUP(L1457,Widgets!$H$5:$I$18,2,FALSE),0)</f>
      </c>
    </row>
    <row r="1458" spans="1:13">
      <c r="L1458" t="str">
        <f>IFERROR(INDEX(Potentials!$A$1:$AC$10000,MATCH(Estimates!C1458,Potentials!$A$1:$A$10000,0),MATCH("Commerce",Potentials!$A$1:$AC$1,0)),0)</f>
      </c>
      <c r="M1458" t="str">
        <f>IFERROR(VLOOKUP(L1458,Widgets!$H$5:$I$18,2,FALSE),0)</f>
      </c>
    </row>
    <row r="1459" spans="1:13">
      <c r="L1459" t="str">
        <f>IFERROR(INDEX(Potentials!$A$1:$AC$10000,MATCH(Estimates!C1459,Potentials!$A$1:$A$10000,0),MATCH("Commerce",Potentials!$A$1:$AC$1,0)),0)</f>
      </c>
      <c r="M1459" t="str">
        <f>IFERROR(VLOOKUP(L1459,Widgets!$H$5:$I$18,2,FALSE),0)</f>
      </c>
    </row>
    <row r="1460" spans="1:13">
      <c r="L1460" t="str">
        <f>IFERROR(INDEX(Potentials!$A$1:$AC$10000,MATCH(Estimates!C1460,Potentials!$A$1:$A$10000,0),MATCH("Commerce",Potentials!$A$1:$AC$1,0)),0)</f>
      </c>
      <c r="M1460" t="str">
        <f>IFERROR(VLOOKUP(L1460,Widgets!$H$5:$I$18,2,FALSE),0)</f>
      </c>
    </row>
    <row r="1461" spans="1:13">
      <c r="L1461" t="str">
        <f>IFERROR(INDEX(Potentials!$A$1:$AC$10000,MATCH(Estimates!C1461,Potentials!$A$1:$A$10000,0),MATCH("Commerce",Potentials!$A$1:$AC$1,0)),0)</f>
      </c>
      <c r="M1461" t="str">
        <f>IFERROR(VLOOKUP(L1461,Widgets!$H$5:$I$18,2,FALSE),0)</f>
      </c>
    </row>
    <row r="1462" spans="1:13">
      <c r="L1462" t="str">
        <f>IFERROR(INDEX(Potentials!$A$1:$AC$10000,MATCH(Estimates!C1462,Potentials!$A$1:$A$10000,0),MATCH("Commerce",Potentials!$A$1:$AC$1,0)),0)</f>
      </c>
      <c r="M1462" t="str">
        <f>IFERROR(VLOOKUP(L1462,Widgets!$H$5:$I$18,2,FALSE),0)</f>
      </c>
    </row>
    <row r="1463" spans="1:13">
      <c r="L1463" t="str">
        <f>IFERROR(INDEX(Potentials!$A$1:$AC$10000,MATCH(Estimates!C1463,Potentials!$A$1:$A$10000,0),MATCH("Commerce",Potentials!$A$1:$AC$1,0)),0)</f>
      </c>
      <c r="M1463" t="str">
        <f>IFERROR(VLOOKUP(L1463,Widgets!$H$5:$I$18,2,FALSE),0)</f>
      </c>
    </row>
    <row r="1464" spans="1:13">
      <c r="L1464" t="str">
        <f>IFERROR(INDEX(Potentials!$A$1:$AC$10000,MATCH(Estimates!C1464,Potentials!$A$1:$A$10000,0),MATCH("Commerce",Potentials!$A$1:$AC$1,0)),0)</f>
      </c>
      <c r="M1464" t="str">
        <f>IFERROR(VLOOKUP(L1464,Widgets!$H$5:$I$18,2,FALSE),0)</f>
      </c>
    </row>
    <row r="1465" spans="1:13">
      <c r="L1465" t="str">
        <f>IFERROR(INDEX(Potentials!$A$1:$AC$10000,MATCH(Estimates!C1465,Potentials!$A$1:$A$10000,0),MATCH("Commerce",Potentials!$A$1:$AC$1,0)),0)</f>
      </c>
      <c r="M1465" t="str">
        <f>IFERROR(VLOOKUP(L1465,Widgets!$H$5:$I$18,2,FALSE),0)</f>
      </c>
    </row>
    <row r="1466" spans="1:13">
      <c r="L1466" t="str">
        <f>IFERROR(INDEX(Potentials!$A$1:$AC$10000,MATCH(Estimates!C1466,Potentials!$A$1:$A$10000,0),MATCH("Commerce",Potentials!$A$1:$AC$1,0)),0)</f>
      </c>
      <c r="M1466" t="str">
        <f>IFERROR(VLOOKUP(L1466,Widgets!$H$5:$I$18,2,FALSE),0)</f>
      </c>
    </row>
    <row r="1467" spans="1:13">
      <c r="L1467" t="str">
        <f>IFERROR(INDEX(Potentials!$A$1:$AC$10000,MATCH(Estimates!C1467,Potentials!$A$1:$A$10000,0),MATCH("Commerce",Potentials!$A$1:$AC$1,0)),0)</f>
      </c>
      <c r="M1467" t="str">
        <f>IFERROR(VLOOKUP(L1467,Widgets!$H$5:$I$18,2,FALSE),0)</f>
      </c>
    </row>
    <row r="1468" spans="1:13">
      <c r="L1468" t="str">
        <f>IFERROR(INDEX(Potentials!$A$1:$AC$10000,MATCH(Estimates!C1468,Potentials!$A$1:$A$10000,0),MATCH("Commerce",Potentials!$A$1:$AC$1,0)),0)</f>
      </c>
      <c r="M1468" t="str">
        <f>IFERROR(VLOOKUP(L1468,Widgets!$H$5:$I$18,2,FALSE),0)</f>
      </c>
    </row>
    <row r="1469" spans="1:13">
      <c r="L1469" t="str">
        <f>IFERROR(INDEX(Potentials!$A$1:$AC$10000,MATCH(Estimates!C1469,Potentials!$A$1:$A$10000,0),MATCH("Commerce",Potentials!$A$1:$AC$1,0)),0)</f>
      </c>
      <c r="M1469" t="str">
        <f>IFERROR(VLOOKUP(L1469,Widgets!$H$5:$I$18,2,FALSE),0)</f>
      </c>
    </row>
    <row r="1470" spans="1:13">
      <c r="L1470" t="str">
        <f>IFERROR(INDEX(Potentials!$A$1:$AC$10000,MATCH(Estimates!C1470,Potentials!$A$1:$A$10000,0),MATCH("Commerce",Potentials!$A$1:$AC$1,0)),0)</f>
      </c>
      <c r="M1470" t="str">
        <f>IFERROR(VLOOKUP(L1470,Widgets!$H$5:$I$18,2,FALSE),0)</f>
      </c>
    </row>
    <row r="1471" spans="1:13">
      <c r="L1471" t="str">
        <f>IFERROR(INDEX(Potentials!$A$1:$AC$10000,MATCH(Estimates!C1471,Potentials!$A$1:$A$10000,0),MATCH("Commerce",Potentials!$A$1:$AC$1,0)),0)</f>
      </c>
      <c r="M1471" t="str">
        <f>IFERROR(VLOOKUP(L1471,Widgets!$H$5:$I$18,2,FALSE),0)</f>
      </c>
    </row>
    <row r="1472" spans="1:13">
      <c r="L1472" t="str">
        <f>IFERROR(INDEX(Potentials!$A$1:$AC$10000,MATCH(Estimates!C1472,Potentials!$A$1:$A$10000,0),MATCH("Commerce",Potentials!$A$1:$AC$1,0)),0)</f>
      </c>
      <c r="M1472" t="str">
        <f>IFERROR(VLOOKUP(L1472,Widgets!$H$5:$I$18,2,FALSE),0)</f>
      </c>
    </row>
    <row r="1473" spans="1:13">
      <c r="L1473" t="str">
        <f>IFERROR(INDEX(Potentials!$A$1:$AC$10000,MATCH(Estimates!C1473,Potentials!$A$1:$A$10000,0),MATCH("Commerce",Potentials!$A$1:$AC$1,0)),0)</f>
      </c>
      <c r="M1473" t="str">
        <f>IFERROR(VLOOKUP(L1473,Widgets!$H$5:$I$18,2,FALSE),0)</f>
      </c>
    </row>
    <row r="1474" spans="1:13">
      <c r="L1474" t="str">
        <f>IFERROR(INDEX(Potentials!$A$1:$AC$10000,MATCH(Estimates!C1474,Potentials!$A$1:$A$10000,0),MATCH("Commerce",Potentials!$A$1:$AC$1,0)),0)</f>
      </c>
      <c r="M1474" t="str">
        <f>IFERROR(VLOOKUP(L1474,Widgets!$H$5:$I$18,2,FALSE),0)</f>
      </c>
    </row>
    <row r="1475" spans="1:13">
      <c r="L1475" t="str">
        <f>IFERROR(INDEX(Potentials!$A$1:$AC$10000,MATCH(Estimates!C1475,Potentials!$A$1:$A$10000,0),MATCH("Commerce",Potentials!$A$1:$AC$1,0)),0)</f>
      </c>
      <c r="M1475" t="str">
        <f>IFERROR(VLOOKUP(L1475,Widgets!$H$5:$I$18,2,FALSE),0)</f>
      </c>
    </row>
    <row r="1476" spans="1:13">
      <c r="L1476" t="str">
        <f>IFERROR(INDEX(Potentials!$A$1:$AC$10000,MATCH(Estimates!C1476,Potentials!$A$1:$A$10000,0),MATCH("Commerce",Potentials!$A$1:$AC$1,0)),0)</f>
      </c>
      <c r="M1476" t="str">
        <f>IFERROR(VLOOKUP(L1476,Widgets!$H$5:$I$18,2,FALSE),0)</f>
      </c>
    </row>
    <row r="1477" spans="1:13">
      <c r="L1477" t="str">
        <f>IFERROR(INDEX(Potentials!$A$1:$AC$10000,MATCH(Estimates!C1477,Potentials!$A$1:$A$10000,0),MATCH("Commerce",Potentials!$A$1:$AC$1,0)),0)</f>
      </c>
      <c r="M1477" t="str">
        <f>IFERROR(VLOOKUP(L1477,Widgets!$H$5:$I$18,2,FALSE),0)</f>
      </c>
    </row>
    <row r="1478" spans="1:13">
      <c r="L1478" t="str">
        <f>IFERROR(INDEX(Potentials!$A$1:$AC$10000,MATCH(Estimates!C1478,Potentials!$A$1:$A$10000,0),MATCH("Commerce",Potentials!$A$1:$AC$1,0)),0)</f>
      </c>
      <c r="M1478" t="str">
        <f>IFERROR(VLOOKUP(L1478,Widgets!$H$5:$I$18,2,FALSE),0)</f>
      </c>
    </row>
    <row r="1479" spans="1:13">
      <c r="L1479" t="str">
        <f>IFERROR(INDEX(Potentials!$A$1:$AC$10000,MATCH(Estimates!C1479,Potentials!$A$1:$A$10000,0),MATCH("Commerce",Potentials!$A$1:$AC$1,0)),0)</f>
      </c>
      <c r="M1479" t="str">
        <f>IFERROR(VLOOKUP(L1479,Widgets!$H$5:$I$18,2,FALSE),0)</f>
      </c>
    </row>
    <row r="1480" spans="1:13">
      <c r="L1480" t="str">
        <f>IFERROR(INDEX(Potentials!$A$1:$AC$10000,MATCH(Estimates!C1480,Potentials!$A$1:$A$10000,0),MATCH("Commerce",Potentials!$A$1:$AC$1,0)),0)</f>
      </c>
      <c r="M1480" t="str">
        <f>IFERROR(VLOOKUP(L1480,Widgets!$H$5:$I$18,2,FALSE),0)</f>
      </c>
    </row>
    <row r="1481" spans="1:13">
      <c r="L1481" t="str">
        <f>IFERROR(INDEX(Potentials!$A$1:$AC$10000,MATCH(Estimates!C1481,Potentials!$A$1:$A$10000,0),MATCH("Commerce",Potentials!$A$1:$AC$1,0)),0)</f>
      </c>
      <c r="M1481" t="str">
        <f>IFERROR(VLOOKUP(L1481,Widgets!$H$5:$I$18,2,FALSE),0)</f>
      </c>
    </row>
    <row r="1482" spans="1:13">
      <c r="L1482" t="str">
        <f>IFERROR(INDEX(Potentials!$A$1:$AC$10000,MATCH(Estimates!C1482,Potentials!$A$1:$A$10000,0),MATCH("Commerce",Potentials!$A$1:$AC$1,0)),0)</f>
      </c>
      <c r="M1482" t="str">
        <f>IFERROR(VLOOKUP(L1482,Widgets!$H$5:$I$18,2,FALSE),0)</f>
      </c>
    </row>
    <row r="1483" spans="1:13">
      <c r="L1483" t="str">
        <f>IFERROR(INDEX(Potentials!$A$1:$AC$10000,MATCH(Estimates!C1483,Potentials!$A$1:$A$10000,0),MATCH("Commerce",Potentials!$A$1:$AC$1,0)),0)</f>
      </c>
      <c r="M1483" t="str">
        <f>IFERROR(VLOOKUP(L1483,Widgets!$H$5:$I$18,2,FALSE),0)</f>
      </c>
    </row>
    <row r="1484" spans="1:13">
      <c r="L1484" t="str">
        <f>IFERROR(INDEX(Potentials!$A$1:$AC$10000,MATCH(Estimates!C1484,Potentials!$A$1:$A$10000,0),MATCH("Commerce",Potentials!$A$1:$AC$1,0)),0)</f>
      </c>
      <c r="M1484" t="str">
        <f>IFERROR(VLOOKUP(L1484,Widgets!$H$5:$I$18,2,FALSE),0)</f>
      </c>
    </row>
    <row r="1485" spans="1:13">
      <c r="L1485" t="str">
        <f>IFERROR(INDEX(Potentials!$A$1:$AC$10000,MATCH(Estimates!C1485,Potentials!$A$1:$A$10000,0),MATCH("Commerce",Potentials!$A$1:$AC$1,0)),0)</f>
      </c>
      <c r="M1485" t="str">
        <f>IFERROR(VLOOKUP(L1485,Widgets!$H$5:$I$18,2,FALSE),0)</f>
      </c>
    </row>
    <row r="1486" spans="1:13">
      <c r="L1486" t="str">
        <f>IFERROR(INDEX(Potentials!$A$1:$AC$10000,MATCH(Estimates!C1486,Potentials!$A$1:$A$10000,0),MATCH("Commerce",Potentials!$A$1:$AC$1,0)),0)</f>
      </c>
      <c r="M1486" t="str">
        <f>IFERROR(VLOOKUP(L1486,Widgets!$H$5:$I$18,2,FALSE),0)</f>
      </c>
    </row>
    <row r="1487" spans="1:13">
      <c r="L1487" t="str">
        <f>IFERROR(INDEX(Potentials!$A$1:$AC$10000,MATCH(Estimates!C1487,Potentials!$A$1:$A$10000,0),MATCH("Commerce",Potentials!$A$1:$AC$1,0)),0)</f>
      </c>
      <c r="M1487" t="str">
        <f>IFERROR(VLOOKUP(L1487,Widgets!$H$5:$I$18,2,FALSE),0)</f>
      </c>
    </row>
    <row r="1488" spans="1:13">
      <c r="L1488" t="str">
        <f>IFERROR(INDEX(Potentials!$A$1:$AC$10000,MATCH(Estimates!C1488,Potentials!$A$1:$A$10000,0),MATCH("Commerce",Potentials!$A$1:$AC$1,0)),0)</f>
      </c>
      <c r="M1488" t="str">
        <f>IFERROR(VLOOKUP(L1488,Widgets!$H$5:$I$18,2,FALSE),0)</f>
      </c>
    </row>
    <row r="1489" spans="1:13">
      <c r="L1489" t="str">
        <f>IFERROR(INDEX(Potentials!$A$1:$AC$10000,MATCH(Estimates!C1489,Potentials!$A$1:$A$10000,0),MATCH("Commerce",Potentials!$A$1:$AC$1,0)),0)</f>
      </c>
      <c r="M1489" t="str">
        <f>IFERROR(VLOOKUP(L1489,Widgets!$H$5:$I$18,2,FALSE),0)</f>
      </c>
    </row>
    <row r="1490" spans="1:13">
      <c r="L1490" t="str">
        <f>IFERROR(INDEX(Potentials!$A$1:$AC$10000,MATCH(Estimates!C1490,Potentials!$A$1:$A$10000,0),MATCH("Commerce",Potentials!$A$1:$AC$1,0)),0)</f>
      </c>
      <c r="M1490" t="str">
        <f>IFERROR(VLOOKUP(L1490,Widgets!$H$5:$I$18,2,FALSE),0)</f>
      </c>
    </row>
    <row r="1491" spans="1:13">
      <c r="L1491" t="str">
        <f>IFERROR(INDEX(Potentials!$A$1:$AC$10000,MATCH(Estimates!C1491,Potentials!$A$1:$A$10000,0),MATCH("Commerce",Potentials!$A$1:$AC$1,0)),0)</f>
      </c>
      <c r="M1491" t="str">
        <f>IFERROR(VLOOKUP(L1491,Widgets!$H$5:$I$18,2,FALSE),0)</f>
      </c>
    </row>
    <row r="1492" spans="1:13">
      <c r="L1492" t="str">
        <f>IFERROR(INDEX(Potentials!$A$1:$AC$10000,MATCH(Estimates!C1492,Potentials!$A$1:$A$10000,0),MATCH("Commerce",Potentials!$A$1:$AC$1,0)),0)</f>
      </c>
      <c r="M1492" t="str">
        <f>IFERROR(VLOOKUP(L1492,Widgets!$H$5:$I$18,2,FALSE),0)</f>
      </c>
    </row>
    <row r="1493" spans="1:13">
      <c r="L1493" t="str">
        <f>IFERROR(INDEX(Potentials!$A$1:$AC$10000,MATCH(Estimates!C1493,Potentials!$A$1:$A$10000,0),MATCH("Commerce",Potentials!$A$1:$AC$1,0)),0)</f>
      </c>
      <c r="M1493" t="str">
        <f>IFERROR(VLOOKUP(L1493,Widgets!$H$5:$I$18,2,FALSE),0)</f>
      </c>
    </row>
    <row r="1494" spans="1:13">
      <c r="L1494" t="str">
        <f>IFERROR(INDEX(Potentials!$A$1:$AC$10000,MATCH(Estimates!C1494,Potentials!$A$1:$A$10000,0),MATCH("Commerce",Potentials!$A$1:$AC$1,0)),0)</f>
      </c>
      <c r="M1494" t="str">
        <f>IFERROR(VLOOKUP(L1494,Widgets!$H$5:$I$18,2,FALSE),0)</f>
      </c>
    </row>
    <row r="1495" spans="1:13">
      <c r="L1495" t="str">
        <f>IFERROR(INDEX(Potentials!$A$1:$AC$10000,MATCH(Estimates!C1495,Potentials!$A$1:$A$10000,0),MATCH("Commerce",Potentials!$A$1:$AC$1,0)),0)</f>
      </c>
      <c r="M1495" t="str">
        <f>IFERROR(VLOOKUP(L1495,Widgets!$H$5:$I$18,2,FALSE),0)</f>
      </c>
    </row>
    <row r="1496" spans="1:13">
      <c r="L1496" t="str">
        <f>IFERROR(INDEX(Potentials!$A$1:$AC$10000,MATCH(Estimates!C1496,Potentials!$A$1:$A$10000,0),MATCH("Commerce",Potentials!$A$1:$AC$1,0)),0)</f>
      </c>
      <c r="M1496" t="str">
        <f>IFERROR(VLOOKUP(L1496,Widgets!$H$5:$I$18,2,FALSE),0)</f>
      </c>
    </row>
    <row r="1497" spans="1:13">
      <c r="L1497" t="str">
        <f>IFERROR(INDEX(Potentials!$A$1:$AC$10000,MATCH(Estimates!C1497,Potentials!$A$1:$A$10000,0),MATCH("Commerce",Potentials!$A$1:$AC$1,0)),0)</f>
      </c>
      <c r="M1497" t="str">
        <f>IFERROR(VLOOKUP(L1497,Widgets!$H$5:$I$18,2,FALSE),0)</f>
      </c>
    </row>
    <row r="1498" spans="1:13">
      <c r="L1498" t="str">
        <f>IFERROR(INDEX(Potentials!$A$1:$AC$10000,MATCH(Estimates!C1498,Potentials!$A$1:$A$10000,0),MATCH("Commerce",Potentials!$A$1:$AC$1,0)),0)</f>
      </c>
      <c r="M1498" t="str">
        <f>IFERROR(VLOOKUP(L1498,Widgets!$H$5:$I$18,2,FALSE),0)</f>
      </c>
    </row>
    <row r="1499" spans="1:13">
      <c r="L1499" t="str">
        <f>IFERROR(INDEX(Potentials!$A$1:$AC$10000,MATCH(Estimates!C1499,Potentials!$A$1:$A$10000,0),MATCH("Commerce",Potentials!$A$1:$AC$1,0)),0)</f>
      </c>
      <c r="M1499" t="str">
        <f>IFERROR(VLOOKUP(L1499,Widgets!$H$5:$I$18,2,FALSE),0)</f>
      </c>
    </row>
    <row r="1500" spans="1:13">
      <c r="L1500" t="str">
        <f>IFERROR(INDEX(Potentials!$A$1:$AC$10000,MATCH(Estimates!C1500,Potentials!$A$1:$A$10000,0),MATCH("Commerce",Potentials!$A$1:$AC$1,0)),0)</f>
      </c>
      <c r="M1500" t="str">
        <f>IFERROR(VLOOKUP(L1500,Widgets!$H$5:$I$18,2,FALSE),0)</f>
      </c>
    </row>
    <row r="1501" spans="1:13">
      <c r="L1501" t="str">
        <f>IFERROR(INDEX(Potentials!$A$1:$AC$10000,MATCH(Estimates!C1501,Potentials!$A$1:$A$10000,0),MATCH("Commerce",Potentials!$A$1:$AC$1,0)),0)</f>
      </c>
      <c r="M1501" t="str">
        <f>IFERROR(VLOOKUP(L1501,Widgets!$H$5:$I$18,2,FALSE),0)</f>
      </c>
    </row>
    <row r="1502" spans="1:13">
      <c r="L1502" t="str">
        <f>IFERROR(INDEX(Potentials!$A$1:$AC$10000,MATCH(Estimates!C1502,Potentials!$A$1:$A$10000,0),MATCH("Commerce",Potentials!$A$1:$AC$1,0)),0)</f>
      </c>
      <c r="M1502" t="str">
        <f>IFERROR(VLOOKUP(L1502,Widgets!$H$5:$I$18,2,FALSE),0)</f>
      </c>
    </row>
    <row r="1503" spans="1:13">
      <c r="L1503" t="str">
        <f>IFERROR(INDEX(Potentials!$A$1:$AC$10000,MATCH(Estimates!C1503,Potentials!$A$1:$A$10000,0),MATCH("Commerce",Potentials!$A$1:$AC$1,0)),0)</f>
      </c>
      <c r="M1503" t="str">
        <f>IFERROR(VLOOKUP(L1503,Widgets!$H$5:$I$18,2,FALSE),0)</f>
      </c>
    </row>
    <row r="1504" spans="1:13">
      <c r="L1504" t="str">
        <f>IFERROR(INDEX(Potentials!$A$1:$AC$10000,MATCH(Estimates!C1504,Potentials!$A$1:$A$10000,0),MATCH("Commerce",Potentials!$A$1:$AC$1,0)),0)</f>
      </c>
      <c r="M1504" t="str">
        <f>IFERROR(VLOOKUP(L1504,Widgets!$H$5:$I$18,2,FALSE),0)</f>
      </c>
    </row>
    <row r="1505" spans="1:13">
      <c r="L1505" t="str">
        <f>IFERROR(INDEX(Potentials!$A$1:$AC$10000,MATCH(Estimates!C1505,Potentials!$A$1:$A$10000,0),MATCH("Commerce",Potentials!$A$1:$AC$1,0)),0)</f>
      </c>
      <c r="M1505" t="str">
        <f>IFERROR(VLOOKUP(L1505,Widgets!$H$5:$I$18,2,FALSE),0)</f>
      </c>
    </row>
    <row r="1506" spans="1:13">
      <c r="L1506" t="str">
        <f>IFERROR(INDEX(Potentials!$A$1:$AC$10000,MATCH(Estimates!C1506,Potentials!$A$1:$A$10000,0),MATCH("Commerce",Potentials!$A$1:$AC$1,0)),0)</f>
      </c>
      <c r="M1506" t="str">
        <f>IFERROR(VLOOKUP(L1506,Widgets!$H$5:$I$18,2,FALSE),0)</f>
      </c>
    </row>
    <row r="1507" spans="1:13">
      <c r="L1507" t="str">
        <f>IFERROR(INDEX(Potentials!$A$1:$AC$10000,MATCH(Estimates!C1507,Potentials!$A$1:$A$10000,0),MATCH("Commerce",Potentials!$A$1:$AC$1,0)),0)</f>
      </c>
      <c r="M1507" t="str">
        <f>IFERROR(VLOOKUP(L1507,Widgets!$H$5:$I$18,2,FALSE),0)</f>
      </c>
    </row>
    <row r="1508" spans="1:13">
      <c r="L1508" t="str">
        <f>IFERROR(INDEX(Potentials!$A$1:$AC$10000,MATCH(Estimates!C1508,Potentials!$A$1:$A$10000,0),MATCH("Commerce",Potentials!$A$1:$AC$1,0)),0)</f>
      </c>
      <c r="M1508" t="str">
        <f>IFERROR(VLOOKUP(L1508,Widgets!$H$5:$I$18,2,FALSE),0)</f>
      </c>
    </row>
    <row r="1509" spans="1:13">
      <c r="L1509" t="str">
        <f>IFERROR(INDEX(Potentials!$A$1:$AC$10000,MATCH(Estimates!C1509,Potentials!$A$1:$A$10000,0),MATCH("Commerce",Potentials!$A$1:$AC$1,0)),0)</f>
      </c>
      <c r="M1509" t="str">
        <f>IFERROR(VLOOKUP(L1509,Widgets!$H$5:$I$18,2,FALSE),0)</f>
      </c>
    </row>
    <row r="1510" spans="1:13">
      <c r="L1510" t="str">
        <f>IFERROR(INDEX(Potentials!$A$1:$AC$10000,MATCH(Estimates!C1510,Potentials!$A$1:$A$10000,0),MATCH("Commerce",Potentials!$A$1:$AC$1,0)),0)</f>
      </c>
      <c r="M1510" t="str">
        <f>IFERROR(VLOOKUP(L1510,Widgets!$H$5:$I$18,2,FALSE),0)</f>
      </c>
    </row>
    <row r="1511" spans="1:13">
      <c r="L1511" t="str">
        <f>IFERROR(INDEX(Potentials!$A$1:$AC$10000,MATCH(Estimates!C1511,Potentials!$A$1:$A$10000,0),MATCH("Commerce",Potentials!$A$1:$AC$1,0)),0)</f>
      </c>
      <c r="M1511" t="str">
        <f>IFERROR(VLOOKUP(L1511,Widgets!$H$5:$I$18,2,FALSE),0)</f>
      </c>
    </row>
    <row r="1512" spans="1:13">
      <c r="L1512" t="str">
        <f>IFERROR(INDEX(Potentials!$A$1:$AC$10000,MATCH(Estimates!C1512,Potentials!$A$1:$A$10000,0),MATCH("Commerce",Potentials!$A$1:$AC$1,0)),0)</f>
      </c>
      <c r="M1512" t="str">
        <f>IFERROR(VLOOKUP(L1512,Widgets!$H$5:$I$18,2,FALSE),0)</f>
      </c>
    </row>
    <row r="1513" spans="1:13">
      <c r="L1513" t="str">
        <f>IFERROR(INDEX(Potentials!$A$1:$AC$10000,MATCH(Estimates!C1513,Potentials!$A$1:$A$10000,0),MATCH("Commerce",Potentials!$A$1:$AC$1,0)),0)</f>
      </c>
      <c r="M1513" t="str">
        <f>IFERROR(VLOOKUP(L1513,Widgets!$H$5:$I$18,2,FALSE),0)</f>
      </c>
    </row>
    <row r="1514" spans="1:13">
      <c r="L1514" t="str">
        <f>IFERROR(INDEX(Potentials!$A$1:$AC$10000,MATCH(Estimates!C1514,Potentials!$A$1:$A$10000,0),MATCH("Commerce",Potentials!$A$1:$AC$1,0)),0)</f>
      </c>
      <c r="M1514" t="str">
        <f>IFERROR(VLOOKUP(L1514,Widgets!$H$5:$I$18,2,FALSE),0)</f>
      </c>
    </row>
    <row r="1515" spans="1:13">
      <c r="L1515" t="str">
        <f>IFERROR(INDEX(Potentials!$A$1:$AC$10000,MATCH(Estimates!C1515,Potentials!$A$1:$A$10000,0),MATCH("Commerce",Potentials!$A$1:$AC$1,0)),0)</f>
      </c>
      <c r="M1515" t="str">
        <f>IFERROR(VLOOKUP(L1515,Widgets!$H$5:$I$18,2,FALSE),0)</f>
      </c>
    </row>
    <row r="1516" spans="1:13">
      <c r="L1516" t="str">
        <f>IFERROR(INDEX(Potentials!$A$1:$AC$10000,MATCH(Estimates!C1516,Potentials!$A$1:$A$10000,0),MATCH("Commerce",Potentials!$A$1:$AC$1,0)),0)</f>
      </c>
      <c r="M1516" t="str">
        <f>IFERROR(VLOOKUP(L1516,Widgets!$H$5:$I$18,2,FALSE),0)</f>
      </c>
    </row>
    <row r="1517" spans="1:13">
      <c r="L1517" t="str">
        <f>IFERROR(INDEX(Potentials!$A$1:$AC$10000,MATCH(Estimates!C1517,Potentials!$A$1:$A$10000,0),MATCH("Commerce",Potentials!$A$1:$AC$1,0)),0)</f>
      </c>
      <c r="M1517" t="str">
        <f>IFERROR(VLOOKUP(L1517,Widgets!$H$5:$I$18,2,FALSE),0)</f>
      </c>
    </row>
    <row r="1518" spans="1:13">
      <c r="L1518" t="str">
        <f>IFERROR(INDEX(Potentials!$A$1:$AC$10000,MATCH(Estimates!C1518,Potentials!$A$1:$A$10000,0),MATCH("Commerce",Potentials!$A$1:$AC$1,0)),0)</f>
      </c>
      <c r="M1518" t="str">
        <f>IFERROR(VLOOKUP(L1518,Widgets!$H$5:$I$18,2,FALSE),0)</f>
      </c>
    </row>
    <row r="1519" spans="1:13">
      <c r="L1519" t="str">
        <f>IFERROR(INDEX(Potentials!$A$1:$AC$10000,MATCH(Estimates!C1519,Potentials!$A$1:$A$10000,0),MATCH("Commerce",Potentials!$A$1:$AC$1,0)),0)</f>
      </c>
      <c r="M1519" t="str">
        <f>IFERROR(VLOOKUP(L1519,Widgets!$H$5:$I$18,2,FALSE),0)</f>
      </c>
    </row>
    <row r="1520" spans="1:13">
      <c r="L1520" t="str">
        <f>IFERROR(INDEX(Potentials!$A$1:$AC$10000,MATCH(Estimates!C1520,Potentials!$A$1:$A$10000,0),MATCH("Commerce",Potentials!$A$1:$AC$1,0)),0)</f>
      </c>
      <c r="M1520" t="str">
        <f>IFERROR(VLOOKUP(L1520,Widgets!$H$5:$I$18,2,FALSE),0)</f>
      </c>
    </row>
    <row r="1521" spans="1:13">
      <c r="L1521" t="str">
        <f>IFERROR(INDEX(Potentials!$A$1:$AC$10000,MATCH(Estimates!C1521,Potentials!$A$1:$A$10000,0),MATCH("Commerce",Potentials!$A$1:$AC$1,0)),0)</f>
      </c>
      <c r="M1521" t="str">
        <f>IFERROR(VLOOKUP(L1521,Widgets!$H$5:$I$18,2,FALSE),0)</f>
      </c>
    </row>
    <row r="1522" spans="1:13">
      <c r="L1522" t="str">
        <f>IFERROR(INDEX(Potentials!$A$1:$AC$10000,MATCH(Estimates!C1522,Potentials!$A$1:$A$10000,0),MATCH("Commerce",Potentials!$A$1:$AC$1,0)),0)</f>
      </c>
      <c r="M1522" t="str">
        <f>IFERROR(VLOOKUP(L1522,Widgets!$H$5:$I$18,2,FALSE),0)</f>
      </c>
    </row>
    <row r="1523" spans="1:13">
      <c r="L1523" t="str">
        <f>IFERROR(INDEX(Potentials!$A$1:$AC$10000,MATCH(Estimates!C1523,Potentials!$A$1:$A$10000,0),MATCH("Commerce",Potentials!$A$1:$AC$1,0)),0)</f>
      </c>
      <c r="M1523" t="str">
        <f>IFERROR(VLOOKUP(L1523,Widgets!$H$5:$I$18,2,FALSE),0)</f>
      </c>
    </row>
    <row r="1524" spans="1:13">
      <c r="L1524" t="str">
        <f>IFERROR(INDEX(Potentials!$A$1:$AC$10000,MATCH(Estimates!C1524,Potentials!$A$1:$A$10000,0),MATCH("Commerce",Potentials!$A$1:$AC$1,0)),0)</f>
      </c>
      <c r="M1524" t="str">
        <f>IFERROR(VLOOKUP(L1524,Widgets!$H$5:$I$18,2,FALSE),0)</f>
      </c>
    </row>
    <row r="1525" spans="1:13">
      <c r="L1525" t="str">
        <f>IFERROR(INDEX(Potentials!$A$1:$AC$10000,MATCH(Estimates!C1525,Potentials!$A$1:$A$10000,0),MATCH("Commerce",Potentials!$A$1:$AC$1,0)),0)</f>
      </c>
      <c r="M1525" t="str">
        <f>IFERROR(VLOOKUP(L1525,Widgets!$H$5:$I$18,2,FALSE),0)</f>
      </c>
    </row>
    <row r="1526" spans="1:13">
      <c r="L1526" t="str">
        <f>IFERROR(INDEX(Potentials!$A$1:$AC$10000,MATCH(Estimates!C1526,Potentials!$A$1:$A$10000,0),MATCH("Commerce",Potentials!$A$1:$AC$1,0)),0)</f>
      </c>
      <c r="M1526" t="str">
        <f>IFERROR(VLOOKUP(L1526,Widgets!$H$5:$I$18,2,FALSE),0)</f>
      </c>
    </row>
    <row r="1527" spans="1:13">
      <c r="L1527" t="str">
        <f>IFERROR(INDEX(Potentials!$A$1:$AC$10000,MATCH(Estimates!C1527,Potentials!$A$1:$A$10000,0),MATCH("Commerce",Potentials!$A$1:$AC$1,0)),0)</f>
      </c>
      <c r="M1527" t="str">
        <f>IFERROR(VLOOKUP(L1527,Widgets!$H$5:$I$18,2,FALSE),0)</f>
      </c>
    </row>
    <row r="1528" spans="1:13">
      <c r="L1528" t="str">
        <f>IFERROR(INDEX(Potentials!$A$1:$AC$10000,MATCH(Estimates!C1528,Potentials!$A$1:$A$10000,0),MATCH("Commerce",Potentials!$A$1:$AC$1,0)),0)</f>
      </c>
      <c r="M1528" t="str">
        <f>IFERROR(VLOOKUP(L1528,Widgets!$H$5:$I$18,2,FALSE),0)</f>
      </c>
    </row>
    <row r="1529" spans="1:13">
      <c r="L1529" t="str">
        <f>IFERROR(INDEX(Potentials!$A$1:$AC$10000,MATCH(Estimates!C1529,Potentials!$A$1:$A$10000,0),MATCH("Commerce",Potentials!$A$1:$AC$1,0)),0)</f>
      </c>
      <c r="M1529" t="str">
        <f>IFERROR(VLOOKUP(L1529,Widgets!$H$5:$I$18,2,FALSE),0)</f>
      </c>
    </row>
    <row r="1530" spans="1:13">
      <c r="L1530" t="str">
        <f>IFERROR(INDEX(Potentials!$A$1:$AC$10000,MATCH(Estimates!C1530,Potentials!$A$1:$A$10000,0),MATCH("Commerce",Potentials!$A$1:$AC$1,0)),0)</f>
      </c>
      <c r="M1530" t="str">
        <f>IFERROR(VLOOKUP(L1530,Widgets!$H$5:$I$18,2,FALSE),0)</f>
      </c>
    </row>
    <row r="1531" spans="1:13">
      <c r="L1531" t="str">
        <f>IFERROR(INDEX(Potentials!$A$1:$AC$10000,MATCH(Estimates!C1531,Potentials!$A$1:$A$10000,0),MATCH("Commerce",Potentials!$A$1:$AC$1,0)),0)</f>
      </c>
      <c r="M1531" t="str">
        <f>IFERROR(VLOOKUP(L1531,Widgets!$H$5:$I$18,2,FALSE),0)</f>
      </c>
    </row>
    <row r="1532" spans="1:13">
      <c r="L1532" t="str">
        <f>IFERROR(INDEX(Potentials!$A$1:$AC$10000,MATCH(Estimates!C1532,Potentials!$A$1:$A$10000,0),MATCH("Commerce",Potentials!$A$1:$AC$1,0)),0)</f>
      </c>
      <c r="M1532" t="str">
        <f>IFERROR(VLOOKUP(L1532,Widgets!$H$5:$I$18,2,FALSE),0)</f>
      </c>
    </row>
    <row r="1533" spans="1:13">
      <c r="L1533" t="str">
        <f>IFERROR(INDEX(Potentials!$A$1:$AC$10000,MATCH(Estimates!C1533,Potentials!$A$1:$A$10000,0),MATCH("Commerce",Potentials!$A$1:$AC$1,0)),0)</f>
      </c>
      <c r="M1533" t="str">
        <f>IFERROR(VLOOKUP(L1533,Widgets!$H$5:$I$18,2,FALSE),0)</f>
      </c>
    </row>
    <row r="1534" spans="1:13">
      <c r="L1534" t="str">
        <f>IFERROR(INDEX(Potentials!$A$1:$AC$10000,MATCH(Estimates!C1534,Potentials!$A$1:$A$10000,0),MATCH("Commerce",Potentials!$A$1:$AC$1,0)),0)</f>
      </c>
      <c r="M1534" t="str">
        <f>IFERROR(VLOOKUP(L1534,Widgets!$H$5:$I$18,2,FALSE),0)</f>
      </c>
    </row>
    <row r="1535" spans="1:13">
      <c r="L1535" t="str">
        <f>IFERROR(INDEX(Potentials!$A$1:$AC$10000,MATCH(Estimates!C1535,Potentials!$A$1:$A$10000,0),MATCH("Commerce",Potentials!$A$1:$AC$1,0)),0)</f>
      </c>
      <c r="M1535" t="str">
        <f>IFERROR(VLOOKUP(L1535,Widgets!$H$5:$I$18,2,FALSE),0)</f>
      </c>
    </row>
    <row r="1536" spans="1:13">
      <c r="L1536" t="str">
        <f>IFERROR(INDEX(Potentials!$A$1:$AC$10000,MATCH(Estimates!C1536,Potentials!$A$1:$A$10000,0),MATCH("Commerce",Potentials!$A$1:$AC$1,0)),0)</f>
      </c>
      <c r="M1536" t="str">
        <f>IFERROR(VLOOKUP(L1536,Widgets!$H$5:$I$18,2,FALSE),0)</f>
      </c>
    </row>
    <row r="1537" spans="1:13">
      <c r="L1537" t="str">
        <f>IFERROR(INDEX(Potentials!$A$1:$AC$10000,MATCH(Estimates!C1537,Potentials!$A$1:$A$10000,0),MATCH("Commerce",Potentials!$A$1:$AC$1,0)),0)</f>
      </c>
      <c r="M1537" t="str">
        <f>IFERROR(VLOOKUP(L1537,Widgets!$H$5:$I$18,2,FALSE),0)</f>
      </c>
    </row>
    <row r="1538" spans="1:13">
      <c r="L1538" t="str">
        <f>IFERROR(INDEX(Potentials!$A$1:$AC$10000,MATCH(Estimates!C1538,Potentials!$A$1:$A$10000,0),MATCH("Commerce",Potentials!$A$1:$AC$1,0)),0)</f>
      </c>
      <c r="M1538" t="str">
        <f>IFERROR(VLOOKUP(L1538,Widgets!$H$5:$I$18,2,FALSE),0)</f>
      </c>
    </row>
    <row r="1539" spans="1:13">
      <c r="L1539" t="str">
        <f>IFERROR(INDEX(Potentials!$A$1:$AC$10000,MATCH(Estimates!C1539,Potentials!$A$1:$A$10000,0),MATCH("Commerce",Potentials!$A$1:$AC$1,0)),0)</f>
      </c>
      <c r="M1539" t="str">
        <f>IFERROR(VLOOKUP(L1539,Widgets!$H$5:$I$18,2,FALSE),0)</f>
      </c>
    </row>
    <row r="1540" spans="1:13">
      <c r="L1540" t="str">
        <f>IFERROR(INDEX(Potentials!$A$1:$AC$10000,MATCH(Estimates!C1540,Potentials!$A$1:$A$10000,0),MATCH("Commerce",Potentials!$A$1:$AC$1,0)),0)</f>
      </c>
      <c r="M1540" t="str">
        <f>IFERROR(VLOOKUP(L1540,Widgets!$H$5:$I$18,2,FALSE),0)</f>
      </c>
    </row>
    <row r="1541" spans="1:13">
      <c r="L1541" t="str">
        <f>IFERROR(INDEX(Potentials!$A$1:$AC$10000,MATCH(Estimates!C1541,Potentials!$A$1:$A$10000,0),MATCH("Commerce",Potentials!$A$1:$AC$1,0)),0)</f>
      </c>
      <c r="M1541" t="str">
        <f>IFERROR(VLOOKUP(L1541,Widgets!$H$5:$I$18,2,FALSE),0)</f>
      </c>
    </row>
    <row r="1542" spans="1:13">
      <c r="L1542" t="str">
        <f>IFERROR(INDEX(Potentials!$A$1:$AC$10000,MATCH(Estimates!C1542,Potentials!$A$1:$A$10000,0),MATCH("Commerce",Potentials!$A$1:$AC$1,0)),0)</f>
      </c>
      <c r="M1542" t="str">
        <f>IFERROR(VLOOKUP(L1542,Widgets!$H$5:$I$18,2,FALSE),0)</f>
      </c>
    </row>
    <row r="1543" spans="1:13">
      <c r="L1543" t="str">
        <f>IFERROR(INDEX(Potentials!$A$1:$AC$10000,MATCH(Estimates!C1543,Potentials!$A$1:$A$10000,0),MATCH("Commerce",Potentials!$A$1:$AC$1,0)),0)</f>
      </c>
      <c r="M1543" t="str">
        <f>IFERROR(VLOOKUP(L1543,Widgets!$H$5:$I$18,2,FALSE),0)</f>
      </c>
    </row>
    <row r="1544" spans="1:13">
      <c r="L1544" t="str">
        <f>IFERROR(INDEX(Potentials!$A$1:$AC$10000,MATCH(Estimates!C1544,Potentials!$A$1:$A$10000,0),MATCH("Commerce",Potentials!$A$1:$AC$1,0)),0)</f>
      </c>
      <c r="M1544" t="str">
        <f>IFERROR(VLOOKUP(L1544,Widgets!$H$5:$I$18,2,FALSE),0)</f>
      </c>
    </row>
    <row r="1545" spans="1:13">
      <c r="L1545" t="str">
        <f>IFERROR(INDEX(Potentials!$A$1:$AC$10000,MATCH(Estimates!C1545,Potentials!$A$1:$A$10000,0),MATCH("Commerce",Potentials!$A$1:$AC$1,0)),0)</f>
      </c>
      <c r="M1545" t="str">
        <f>IFERROR(VLOOKUP(L1545,Widgets!$H$5:$I$18,2,FALSE),0)</f>
      </c>
    </row>
    <row r="1546" spans="1:13">
      <c r="L1546" t="str">
        <f>IFERROR(INDEX(Potentials!$A$1:$AC$10000,MATCH(Estimates!C1546,Potentials!$A$1:$A$10000,0),MATCH("Commerce",Potentials!$A$1:$AC$1,0)),0)</f>
      </c>
      <c r="M1546" t="str">
        <f>IFERROR(VLOOKUP(L1546,Widgets!$H$5:$I$18,2,FALSE),0)</f>
      </c>
    </row>
    <row r="1547" spans="1:13">
      <c r="L1547" t="str">
        <f>IFERROR(INDEX(Potentials!$A$1:$AC$10000,MATCH(Estimates!C1547,Potentials!$A$1:$A$10000,0),MATCH("Commerce",Potentials!$A$1:$AC$1,0)),0)</f>
      </c>
      <c r="M1547" t="str">
        <f>IFERROR(VLOOKUP(L1547,Widgets!$H$5:$I$18,2,FALSE),0)</f>
      </c>
    </row>
    <row r="1548" spans="1:13">
      <c r="L1548" t="str">
        <f>IFERROR(INDEX(Potentials!$A$1:$AC$10000,MATCH(Estimates!C1548,Potentials!$A$1:$A$10000,0),MATCH("Commerce",Potentials!$A$1:$AC$1,0)),0)</f>
      </c>
      <c r="M1548" t="str">
        <f>IFERROR(VLOOKUP(L1548,Widgets!$H$5:$I$18,2,FALSE),0)</f>
      </c>
    </row>
    <row r="1549" spans="1:13">
      <c r="L1549" t="str">
        <f>IFERROR(INDEX(Potentials!$A$1:$AC$10000,MATCH(Estimates!C1549,Potentials!$A$1:$A$10000,0),MATCH("Commerce",Potentials!$A$1:$AC$1,0)),0)</f>
      </c>
      <c r="M1549" t="str">
        <f>IFERROR(VLOOKUP(L1549,Widgets!$H$5:$I$18,2,FALSE),0)</f>
      </c>
    </row>
    <row r="1550" spans="1:13">
      <c r="L1550" t="str">
        <f>IFERROR(INDEX(Potentials!$A$1:$AC$10000,MATCH(Estimates!C1550,Potentials!$A$1:$A$10000,0),MATCH("Commerce",Potentials!$A$1:$AC$1,0)),0)</f>
      </c>
      <c r="M1550" t="str">
        <f>IFERROR(VLOOKUP(L1550,Widgets!$H$5:$I$18,2,FALSE),0)</f>
      </c>
    </row>
    <row r="1551" spans="1:13">
      <c r="L1551" t="str">
        <f>IFERROR(INDEX(Potentials!$A$1:$AC$10000,MATCH(Estimates!C1551,Potentials!$A$1:$A$10000,0),MATCH("Commerce",Potentials!$A$1:$AC$1,0)),0)</f>
      </c>
      <c r="M1551" t="str">
        <f>IFERROR(VLOOKUP(L1551,Widgets!$H$5:$I$18,2,FALSE),0)</f>
      </c>
    </row>
    <row r="1552" spans="1:13">
      <c r="L1552" t="str">
        <f>IFERROR(INDEX(Potentials!$A$1:$AC$10000,MATCH(Estimates!C1552,Potentials!$A$1:$A$10000,0),MATCH("Commerce",Potentials!$A$1:$AC$1,0)),0)</f>
      </c>
      <c r="M1552" t="str">
        <f>IFERROR(VLOOKUP(L1552,Widgets!$H$5:$I$18,2,FALSE),0)</f>
      </c>
    </row>
    <row r="1553" spans="1:13">
      <c r="L1553" t="str">
        <f>IFERROR(INDEX(Potentials!$A$1:$AC$10000,MATCH(Estimates!C1553,Potentials!$A$1:$A$10000,0),MATCH("Commerce",Potentials!$A$1:$AC$1,0)),0)</f>
      </c>
      <c r="M1553" t="str">
        <f>IFERROR(VLOOKUP(L1553,Widgets!$H$5:$I$18,2,FALSE),0)</f>
      </c>
    </row>
    <row r="1554" spans="1:13">
      <c r="L1554" t="str">
        <f>IFERROR(INDEX(Potentials!$A$1:$AC$10000,MATCH(Estimates!C1554,Potentials!$A$1:$A$10000,0),MATCH("Commerce",Potentials!$A$1:$AC$1,0)),0)</f>
      </c>
      <c r="M1554" t="str">
        <f>IFERROR(VLOOKUP(L1554,Widgets!$H$5:$I$18,2,FALSE),0)</f>
      </c>
    </row>
    <row r="1555" spans="1:13">
      <c r="L1555" t="str">
        <f>IFERROR(INDEX(Potentials!$A$1:$AC$10000,MATCH(Estimates!C1555,Potentials!$A$1:$A$10000,0),MATCH("Commerce",Potentials!$A$1:$AC$1,0)),0)</f>
      </c>
      <c r="M1555" t="str">
        <f>IFERROR(VLOOKUP(L1555,Widgets!$H$5:$I$18,2,FALSE),0)</f>
      </c>
    </row>
    <row r="1556" spans="1:13">
      <c r="L1556" t="str">
        <f>IFERROR(INDEX(Potentials!$A$1:$AC$10000,MATCH(Estimates!C1556,Potentials!$A$1:$A$10000,0),MATCH("Commerce",Potentials!$A$1:$AC$1,0)),0)</f>
      </c>
      <c r="M1556" t="str">
        <f>IFERROR(VLOOKUP(L1556,Widgets!$H$5:$I$18,2,FALSE),0)</f>
      </c>
    </row>
    <row r="1557" spans="1:13">
      <c r="L1557" t="str">
        <f>IFERROR(INDEX(Potentials!$A$1:$AC$10000,MATCH(Estimates!C1557,Potentials!$A$1:$A$10000,0),MATCH("Commerce",Potentials!$A$1:$AC$1,0)),0)</f>
      </c>
      <c r="M1557" t="str">
        <f>IFERROR(VLOOKUP(L1557,Widgets!$H$5:$I$18,2,FALSE),0)</f>
      </c>
    </row>
    <row r="1558" spans="1:13">
      <c r="L1558" t="str">
        <f>IFERROR(INDEX(Potentials!$A$1:$AC$10000,MATCH(Estimates!C1558,Potentials!$A$1:$A$10000,0),MATCH("Commerce",Potentials!$A$1:$AC$1,0)),0)</f>
      </c>
      <c r="M1558" t="str">
        <f>IFERROR(VLOOKUP(L1558,Widgets!$H$5:$I$18,2,FALSE),0)</f>
      </c>
    </row>
    <row r="1559" spans="1:13">
      <c r="L1559" t="str">
        <f>IFERROR(INDEX(Potentials!$A$1:$AC$10000,MATCH(Estimates!C1559,Potentials!$A$1:$A$10000,0),MATCH("Commerce",Potentials!$A$1:$AC$1,0)),0)</f>
      </c>
      <c r="M1559" t="str">
        <f>IFERROR(VLOOKUP(L1559,Widgets!$H$5:$I$18,2,FALSE),0)</f>
      </c>
    </row>
    <row r="1560" spans="1:13">
      <c r="L1560" t="str">
        <f>IFERROR(INDEX(Potentials!$A$1:$AC$10000,MATCH(Estimates!C1560,Potentials!$A$1:$A$10000,0),MATCH("Commerce",Potentials!$A$1:$AC$1,0)),0)</f>
      </c>
      <c r="M1560" t="str">
        <f>IFERROR(VLOOKUP(L1560,Widgets!$H$5:$I$18,2,FALSE),0)</f>
      </c>
    </row>
    <row r="1561" spans="1:13">
      <c r="L1561" t="str">
        <f>IFERROR(INDEX(Potentials!$A$1:$AC$10000,MATCH(Estimates!C1561,Potentials!$A$1:$A$10000,0),MATCH("Commerce",Potentials!$A$1:$AC$1,0)),0)</f>
      </c>
      <c r="M1561" t="str">
        <f>IFERROR(VLOOKUP(L1561,Widgets!$H$5:$I$18,2,FALSE),0)</f>
      </c>
    </row>
    <row r="1562" spans="1:13">
      <c r="L1562" t="str">
        <f>IFERROR(INDEX(Potentials!$A$1:$AC$10000,MATCH(Estimates!C1562,Potentials!$A$1:$A$10000,0),MATCH("Commerce",Potentials!$A$1:$AC$1,0)),0)</f>
      </c>
      <c r="M1562" t="str">
        <f>IFERROR(VLOOKUP(L1562,Widgets!$H$5:$I$18,2,FALSE),0)</f>
      </c>
    </row>
    <row r="1563" spans="1:13">
      <c r="L1563" t="str">
        <f>IFERROR(INDEX(Potentials!$A$1:$AC$10000,MATCH(Estimates!C1563,Potentials!$A$1:$A$10000,0),MATCH("Commerce",Potentials!$A$1:$AC$1,0)),0)</f>
      </c>
      <c r="M1563" t="str">
        <f>IFERROR(VLOOKUP(L1563,Widgets!$H$5:$I$18,2,FALSE),0)</f>
      </c>
    </row>
    <row r="1564" spans="1:13">
      <c r="L1564" t="str">
        <f>IFERROR(INDEX(Potentials!$A$1:$AC$10000,MATCH(Estimates!C1564,Potentials!$A$1:$A$10000,0),MATCH("Commerce",Potentials!$A$1:$AC$1,0)),0)</f>
      </c>
      <c r="M1564" t="str">
        <f>IFERROR(VLOOKUP(L1564,Widgets!$H$5:$I$18,2,FALSE),0)</f>
      </c>
    </row>
    <row r="1565" spans="1:13">
      <c r="L1565" t="str">
        <f>IFERROR(INDEX(Potentials!$A$1:$AC$10000,MATCH(Estimates!C1565,Potentials!$A$1:$A$10000,0),MATCH("Commerce",Potentials!$A$1:$AC$1,0)),0)</f>
      </c>
      <c r="M1565" t="str">
        <f>IFERROR(VLOOKUP(L1565,Widgets!$H$5:$I$18,2,FALSE),0)</f>
      </c>
    </row>
    <row r="1566" spans="1:13">
      <c r="L1566" t="str">
        <f>IFERROR(INDEX(Potentials!$A$1:$AC$10000,MATCH(Estimates!C1566,Potentials!$A$1:$A$10000,0),MATCH("Commerce",Potentials!$A$1:$AC$1,0)),0)</f>
      </c>
      <c r="M1566" t="str">
        <f>IFERROR(VLOOKUP(L1566,Widgets!$H$5:$I$18,2,FALSE),0)</f>
      </c>
    </row>
    <row r="1567" spans="1:13">
      <c r="L1567" t="str">
        <f>IFERROR(INDEX(Potentials!$A$1:$AC$10000,MATCH(Estimates!C1567,Potentials!$A$1:$A$10000,0),MATCH("Commerce",Potentials!$A$1:$AC$1,0)),0)</f>
      </c>
      <c r="M1567" t="str">
        <f>IFERROR(VLOOKUP(L1567,Widgets!$H$5:$I$18,2,FALSE),0)</f>
      </c>
    </row>
    <row r="1568" spans="1:13">
      <c r="L1568" t="str">
        <f>IFERROR(INDEX(Potentials!$A$1:$AC$10000,MATCH(Estimates!C1568,Potentials!$A$1:$A$10000,0),MATCH("Commerce",Potentials!$A$1:$AC$1,0)),0)</f>
      </c>
      <c r="M1568" t="str">
        <f>IFERROR(VLOOKUP(L1568,Widgets!$H$5:$I$18,2,FALSE),0)</f>
      </c>
    </row>
    <row r="1569" spans="1:13">
      <c r="L1569" t="str">
        <f>IFERROR(INDEX(Potentials!$A$1:$AC$10000,MATCH(Estimates!C1569,Potentials!$A$1:$A$10000,0),MATCH("Commerce",Potentials!$A$1:$AC$1,0)),0)</f>
      </c>
      <c r="M1569" t="str">
        <f>IFERROR(VLOOKUP(L1569,Widgets!$H$5:$I$18,2,FALSE),0)</f>
      </c>
    </row>
    <row r="1570" spans="1:13">
      <c r="L1570" t="str">
        <f>IFERROR(INDEX(Potentials!$A$1:$AC$10000,MATCH(Estimates!C1570,Potentials!$A$1:$A$10000,0),MATCH("Commerce",Potentials!$A$1:$AC$1,0)),0)</f>
      </c>
      <c r="M1570" t="str">
        <f>IFERROR(VLOOKUP(L1570,Widgets!$H$5:$I$18,2,FALSE),0)</f>
      </c>
    </row>
    <row r="1571" spans="1:13">
      <c r="L1571" t="str">
        <f>IFERROR(INDEX(Potentials!$A$1:$AC$10000,MATCH(Estimates!C1571,Potentials!$A$1:$A$10000,0),MATCH("Commerce",Potentials!$A$1:$AC$1,0)),0)</f>
      </c>
      <c r="M1571" t="str">
        <f>IFERROR(VLOOKUP(L1571,Widgets!$H$5:$I$18,2,FALSE),0)</f>
      </c>
    </row>
    <row r="1572" spans="1:13">
      <c r="L1572" t="str">
        <f>IFERROR(INDEX(Potentials!$A$1:$AC$10000,MATCH(Estimates!C1572,Potentials!$A$1:$A$10000,0),MATCH("Commerce",Potentials!$A$1:$AC$1,0)),0)</f>
      </c>
      <c r="M1572" t="str">
        <f>IFERROR(VLOOKUP(L1572,Widgets!$H$5:$I$18,2,FALSE),0)</f>
      </c>
    </row>
    <row r="1573" spans="1:13">
      <c r="L1573" t="str">
        <f>IFERROR(INDEX(Potentials!$A$1:$AC$10000,MATCH(Estimates!C1573,Potentials!$A$1:$A$10000,0),MATCH("Commerce",Potentials!$A$1:$AC$1,0)),0)</f>
      </c>
      <c r="M1573" t="str">
        <f>IFERROR(VLOOKUP(L1573,Widgets!$H$5:$I$18,2,FALSE),0)</f>
      </c>
    </row>
    <row r="1574" spans="1:13">
      <c r="L1574" t="str">
        <f>IFERROR(INDEX(Potentials!$A$1:$AC$10000,MATCH(Estimates!C1574,Potentials!$A$1:$A$10000,0),MATCH("Commerce",Potentials!$A$1:$AC$1,0)),0)</f>
      </c>
      <c r="M1574" t="str">
        <f>IFERROR(VLOOKUP(L1574,Widgets!$H$5:$I$18,2,FALSE),0)</f>
      </c>
    </row>
    <row r="1575" spans="1:13">
      <c r="L1575" t="str">
        <f>IFERROR(INDEX(Potentials!$A$1:$AC$10000,MATCH(Estimates!C1575,Potentials!$A$1:$A$10000,0),MATCH("Commerce",Potentials!$A$1:$AC$1,0)),0)</f>
      </c>
      <c r="M1575" t="str">
        <f>IFERROR(VLOOKUP(L1575,Widgets!$H$5:$I$18,2,FALSE),0)</f>
      </c>
    </row>
    <row r="1576" spans="1:13">
      <c r="L1576" t="str">
        <f>IFERROR(INDEX(Potentials!$A$1:$AC$10000,MATCH(Estimates!C1576,Potentials!$A$1:$A$10000,0),MATCH("Commerce",Potentials!$A$1:$AC$1,0)),0)</f>
      </c>
      <c r="M1576" t="str">
        <f>IFERROR(VLOOKUP(L1576,Widgets!$H$5:$I$18,2,FALSE),0)</f>
      </c>
    </row>
    <row r="1577" spans="1:13">
      <c r="L1577" t="str">
        <f>IFERROR(INDEX(Potentials!$A$1:$AC$10000,MATCH(Estimates!C1577,Potentials!$A$1:$A$10000,0),MATCH("Commerce",Potentials!$A$1:$AC$1,0)),0)</f>
      </c>
      <c r="M1577" t="str">
        <f>IFERROR(VLOOKUP(L1577,Widgets!$H$5:$I$18,2,FALSE),0)</f>
      </c>
    </row>
    <row r="1578" spans="1:13">
      <c r="L1578" t="str">
        <f>IFERROR(INDEX(Potentials!$A$1:$AC$10000,MATCH(Estimates!C1578,Potentials!$A$1:$A$10000,0),MATCH("Commerce",Potentials!$A$1:$AC$1,0)),0)</f>
      </c>
      <c r="M1578" t="str">
        <f>IFERROR(VLOOKUP(L1578,Widgets!$H$5:$I$18,2,FALSE),0)</f>
      </c>
    </row>
    <row r="1579" spans="1:13">
      <c r="L1579" t="str">
        <f>IFERROR(INDEX(Potentials!$A$1:$AC$10000,MATCH(Estimates!C1579,Potentials!$A$1:$A$10000,0),MATCH("Commerce",Potentials!$A$1:$AC$1,0)),0)</f>
      </c>
      <c r="M1579" t="str">
        <f>IFERROR(VLOOKUP(L1579,Widgets!$H$5:$I$18,2,FALSE),0)</f>
      </c>
    </row>
    <row r="1580" spans="1:13">
      <c r="L1580" t="str">
        <f>IFERROR(INDEX(Potentials!$A$1:$AC$10000,MATCH(Estimates!C1580,Potentials!$A$1:$A$10000,0),MATCH("Commerce",Potentials!$A$1:$AC$1,0)),0)</f>
      </c>
      <c r="M1580" t="str">
        <f>IFERROR(VLOOKUP(L1580,Widgets!$H$5:$I$18,2,FALSE),0)</f>
      </c>
    </row>
    <row r="1581" spans="1:13">
      <c r="L1581" t="str">
        <f>IFERROR(INDEX(Potentials!$A$1:$AC$10000,MATCH(Estimates!C1581,Potentials!$A$1:$A$10000,0),MATCH("Commerce",Potentials!$A$1:$AC$1,0)),0)</f>
      </c>
      <c r="M1581" t="str">
        <f>IFERROR(VLOOKUP(L1581,Widgets!$H$5:$I$18,2,FALSE),0)</f>
      </c>
    </row>
    <row r="1582" spans="1:13">
      <c r="L1582" t="str">
        <f>IFERROR(INDEX(Potentials!$A$1:$AC$10000,MATCH(Estimates!C1582,Potentials!$A$1:$A$10000,0),MATCH("Commerce",Potentials!$A$1:$AC$1,0)),0)</f>
      </c>
      <c r="M1582" t="str">
        <f>IFERROR(VLOOKUP(L1582,Widgets!$H$5:$I$18,2,FALSE),0)</f>
      </c>
    </row>
    <row r="1583" spans="1:13">
      <c r="L1583" t="str">
        <f>IFERROR(INDEX(Potentials!$A$1:$AC$10000,MATCH(Estimates!C1583,Potentials!$A$1:$A$10000,0),MATCH("Commerce",Potentials!$A$1:$AC$1,0)),0)</f>
      </c>
      <c r="M1583" t="str">
        <f>IFERROR(VLOOKUP(L1583,Widgets!$H$5:$I$18,2,FALSE),0)</f>
      </c>
    </row>
    <row r="1584" spans="1:13">
      <c r="L1584" t="str">
        <f>IFERROR(INDEX(Potentials!$A$1:$AC$10000,MATCH(Estimates!C1584,Potentials!$A$1:$A$10000,0),MATCH("Commerce",Potentials!$A$1:$AC$1,0)),0)</f>
      </c>
      <c r="M1584" t="str">
        <f>IFERROR(VLOOKUP(L1584,Widgets!$H$5:$I$18,2,FALSE),0)</f>
      </c>
    </row>
    <row r="1585" spans="1:13">
      <c r="L1585" t="str">
        <f>IFERROR(INDEX(Potentials!$A$1:$AC$10000,MATCH(Estimates!C1585,Potentials!$A$1:$A$10000,0),MATCH("Commerce",Potentials!$A$1:$AC$1,0)),0)</f>
      </c>
      <c r="M1585" t="str">
        <f>IFERROR(VLOOKUP(L1585,Widgets!$H$5:$I$18,2,FALSE),0)</f>
      </c>
    </row>
    <row r="1586" spans="1:13">
      <c r="L1586" t="str">
        <f>IFERROR(INDEX(Potentials!$A$1:$AC$10000,MATCH(Estimates!C1586,Potentials!$A$1:$A$10000,0),MATCH("Commerce",Potentials!$A$1:$AC$1,0)),0)</f>
      </c>
      <c r="M1586" t="str">
        <f>IFERROR(VLOOKUP(L1586,Widgets!$H$5:$I$18,2,FALSE),0)</f>
      </c>
    </row>
    <row r="1587" spans="1:13">
      <c r="L1587" t="str">
        <f>IFERROR(INDEX(Potentials!$A$1:$AC$10000,MATCH(Estimates!C1587,Potentials!$A$1:$A$10000,0),MATCH("Commerce",Potentials!$A$1:$AC$1,0)),0)</f>
      </c>
      <c r="M1587" t="str">
        <f>IFERROR(VLOOKUP(L1587,Widgets!$H$5:$I$18,2,FALSE),0)</f>
      </c>
    </row>
    <row r="1588" spans="1:13">
      <c r="L1588" t="str">
        <f>IFERROR(INDEX(Potentials!$A$1:$AC$10000,MATCH(Estimates!C1588,Potentials!$A$1:$A$10000,0),MATCH("Commerce",Potentials!$A$1:$AC$1,0)),0)</f>
      </c>
      <c r="M1588" t="str">
        <f>IFERROR(VLOOKUP(L1588,Widgets!$H$5:$I$18,2,FALSE),0)</f>
      </c>
    </row>
    <row r="1589" spans="1:13">
      <c r="L1589" t="str">
        <f>IFERROR(INDEX(Potentials!$A$1:$AC$10000,MATCH(Estimates!C1589,Potentials!$A$1:$A$10000,0),MATCH("Commerce",Potentials!$A$1:$AC$1,0)),0)</f>
      </c>
      <c r="M1589" t="str">
        <f>IFERROR(VLOOKUP(L1589,Widgets!$H$5:$I$18,2,FALSE),0)</f>
      </c>
    </row>
    <row r="1590" spans="1:13">
      <c r="L1590" t="str">
        <f>IFERROR(INDEX(Potentials!$A$1:$AC$10000,MATCH(Estimates!C1590,Potentials!$A$1:$A$10000,0),MATCH("Commerce",Potentials!$A$1:$AC$1,0)),0)</f>
      </c>
      <c r="M1590" t="str">
        <f>IFERROR(VLOOKUP(L1590,Widgets!$H$5:$I$18,2,FALSE),0)</f>
      </c>
    </row>
    <row r="1591" spans="1:13">
      <c r="L1591" t="str">
        <f>IFERROR(INDEX(Potentials!$A$1:$AC$10000,MATCH(Estimates!C1591,Potentials!$A$1:$A$10000,0),MATCH("Commerce",Potentials!$A$1:$AC$1,0)),0)</f>
      </c>
      <c r="M1591" t="str">
        <f>IFERROR(VLOOKUP(L1591,Widgets!$H$5:$I$18,2,FALSE),0)</f>
      </c>
    </row>
    <row r="1592" spans="1:13">
      <c r="L1592" t="str">
        <f>IFERROR(INDEX(Potentials!$A$1:$AC$10000,MATCH(Estimates!C1592,Potentials!$A$1:$A$10000,0),MATCH("Commerce",Potentials!$A$1:$AC$1,0)),0)</f>
      </c>
      <c r="M1592" t="str">
        <f>IFERROR(VLOOKUP(L1592,Widgets!$H$5:$I$18,2,FALSE),0)</f>
      </c>
    </row>
    <row r="1593" spans="1:13">
      <c r="L1593" t="str">
        <f>IFERROR(INDEX(Potentials!$A$1:$AC$10000,MATCH(Estimates!C1593,Potentials!$A$1:$A$10000,0),MATCH("Commerce",Potentials!$A$1:$AC$1,0)),0)</f>
      </c>
      <c r="M1593" t="str">
        <f>IFERROR(VLOOKUP(L1593,Widgets!$H$5:$I$18,2,FALSE),0)</f>
      </c>
    </row>
    <row r="1594" spans="1:13">
      <c r="L1594" t="str">
        <f>IFERROR(INDEX(Potentials!$A$1:$AC$10000,MATCH(Estimates!C1594,Potentials!$A$1:$A$10000,0),MATCH("Commerce",Potentials!$A$1:$AC$1,0)),0)</f>
      </c>
      <c r="M1594" t="str">
        <f>IFERROR(VLOOKUP(L1594,Widgets!$H$5:$I$18,2,FALSE),0)</f>
      </c>
    </row>
    <row r="1595" spans="1:13">
      <c r="L1595" t="str">
        <f>IFERROR(INDEX(Potentials!$A$1:$AC$10000,MATCH(Estimates!C1595,Potentials!$A$1:$A$10000,0),MATCH("Commerce",Potentials!$A$1:$AC$1,0)),0)</f>
      </c>
      <c r="M1595" t="str">
        <f>IFERROR(VLOOKUP(L1595,Widgets!$H$5:$I$18,2,FALSE),0)</f>
      </c>
    </row>
    <row r="1596" spans="1:13">
      <c r="L1596" t="str">
        <f>IFERROR(INDEX(Potentials!$A$1:$AC$10000,MATCH(Estimates!C1596,Potentials!$A$1:$A$10000,0),MATCH("Commerce",Potentials!$A$1:$AC$1,0)),0)</f>
      </c>
      <c r="M1596" t="str">
        <f>IFERROR(VLOOKUP(L1596,Widgets!$H$5:$I$18,2,FALSE),0)</f>
      </c>
    </row>
    <row r="1597" spans="1:13">
      <c r="L1597" t="str">
        <f>IFERROR(INDEX(Potentials!$A$1:$AC$10000,MATCH(Estimates!C1597,Potentials!$A$1:$A$10000,0),MATCH("Commerce",Potentials!$A$1:$AC$1,0)),0)</f>
      </c>
      <c r="M1597" t="str">
        <f>IFERROR(VLOOKUP(L1597,Widgets!$H$5:$I$18,2,FALSE),0)</f>
      </c>
    </row>
    <row r="1598" spans="1:13">
      <c r="L1598" t="str">
        <f>IFERROR(INDEX(Potentials!$A$1:$AC$10000,MATCH(Estimates!C1598,Potentials!$A$1:$A$10000,0),MATCH("Commerce",Potentials!$A$1:$AC$1,0)),0)</f>
      </c>
      <c r="M1598" t="str">
        <f>IFERROR(VLOOKUP(L1598,Widgets!$H$5:$I$18,2,FALSE),0)</f>
      </c>
    </row>
    <row r="1599" spans="1:13">
      <c r="L1599" t="str">
        <f>IFERROR(INDEX(Potentials!$A$1:$AC$10000,MATCH(Estimates!C1599,Potentials!$A$1:$A$10000,0),MATCH("Commerce",Potentials!$A$1:$AC$1,0)),0)</f>
      </c>
      <c r="M1599" t="str">
        <f>IFERROR(VLOOKUP(L1599,Widgets!$H$5:$I$18,2,FALSE),0)</f>
      </c>
    </row>
    <row r="1600" spans="1:13">
      <c r="L1600" t="str">
        <f>IFERROR(INDEX(Potentials!$A$1:$AC$10000,MATCH(Estimates!C1600,Potentials!$A$1:$A$10000,0),MATCH("Commerce",Potentials!$A$1:$AC$1,0)),0)</f>
      </c>
      <c r="M1600" t="str">
        <f>IFERROR(VLOOKUP(L1600,Widgets!$H$5:$I$18,2,FALSE),0)</f>
      </c>
    </row>
    <row r="1601" spans="1:13">
      <c r="L1601" t="str">
        <f>IFERROR(INDEX(Potentials!$A$1:$AC$10000,MATCH(Estimates!C1601,Potentials!$A$1:$A$10000,0),MATCH("Commerce",Potentials!$A$1:$AC$1,0)),0)</f>
      </c>
      <c r="M1601" t="str">
        <f>IFERROR(VLOOKUP(L1601,Widgets!$H$5:$I$18,2,FALSE),0)</f>
      </c>
    </row>
    <row r="1602" spans="1:13">
      <c r="L1602" t="str">
        <f>IFERROR(INDEX(Potentials!$A$1:$AC$10000,MATCH(Estimates!C1602,Potentials!$A$1:$A$10000,0),MATCH("Commerce",Potentials!$A$1:$AC$1,0)),0)</f>
      </c>
      <c r="M1602" t="str">
        <f>IFERROR(VLOOKUP(L1602,Widgets!$H$5:$I$18,2,FALSE),0)</f>
      </c>
    </row>
    <row r="1603" spans="1:13">
      <c r="L1603" t="str">
        <f>IFERROR(INDEX(Potentials!$A$1:$AC$10000,MATCH(Estimates!C1603,Potentials!$A$1:$A$10000,0),MATCH("Commerce",Potentials!$A$1:$AC$1,0)),0)</f>
      </c>
      <c r="M1603" t="str">
        <f>IFERROR(VLOOKUP(L1603,Widgets!$H$5:$I$18,2,FALSE),0)</f>
      </c>
    </row>
    <row r="1604" spans="1:13">
      <c r="L1604" t="str">
        <f>IFERROR(INDEX(Potentials!$A$1:$AC$10000,MATCH(Estimates!C1604,Potentials!$A$1:$A$10000,0),MATCH("Commerce",Potentials!$A$1:$AC$1,0)),0)</f>
      </c>
      <c r="M1604" t="str">
        <f>IFERROR(VLOOKUP(L1604,Widgets!$H$5:$I$18,2,FALSE),0)</f>
      </c>
    </row>
    <row r="1605" spans="1:13">
      <c r="L1605" t="str">
        <f>IFERROR(INDEX(Potentials!$A$1:$AC$10000,MATCH(Estimates!C1605,Potentials!$A$1:$A$10000,0),MATCH("Commerce",Potentials!$A$1:$AC$1,0)),0)</f>
      </c>
      <c r="M1605" t="str">
        <f>IFERROR(VLOOKUP(L1605,Widgets!$H$5:$I$18,2,FALSE),0)</f>
      </c>
    </row>
    <row r="1606" spans="1:13">
      <c r="L1606" t="str">
        <f>IFERROR(INDEX(Potentials!$A$1:$AC$10000,MATCH(Estimates!C1606,Potentials!$A$1:$A$10000,0),MATCH("Commerce",Potentials!$A$1:$AC$1,0)),0)</f>
      </c>
      <c r="M1606" t="str">
        <f>IFERROR(VLOOKUP(L1606,Widgets!$H$5:$I$18,2,FALSE),0)</f>
      </c>
    </row>
    <row r="1607" spans="1:13">
      <c r="L1607" t="str">
        <f>IFERROR(INDEX(Potentials!$A$1:$AC$10000,MATCH(Estimates!C1607,Potentials!$A$1:$A$10000,0),MATCH("Commerce",Potentials!$A$1:$AC$1,0)),0)</f>
      </c>
      <c r="M1607" t="str">
        <f>IFERROR(VLOOKUP(L1607,Widgets!$H$5:$I$18,2,FALSE),0)</f>
      </c>
    </row>
    <row r="1608" spans="1:13">
      <c r="L1608" t="str">
        <f>IFERROR(INDEX(Potentials!$A$1:$AC$10000,MATCH(Estimates!C1608,Potentials!$A$1:$A$10000,0),MATCH("Commerce",Potentials!$A$1:$AC$1,0)),0)</f>
      </c>
      <c r="M1608" t="str">
        <f>IFERROR(VLOOKUP(L1608,Widgets!$H$5:$I$18,2,FALSE),0)</f>
      </c>
    </row>
    <row r="1609" spans="1:13">
      <c r="L1609" t="str">
        <f>IFERROR(INDEX(Potentials!$A$1:$AC$10000,MATCH(Estimates!C1609,Potentials!$A$1:$A$10000,0),MATCH("Commerce",Potentials!$A$1:$AC$1,0)),0)</f>
      </c>
      <c r="M1609" t="str">
        <f>IFERROR(VLOOKUP(L1609,Widgets!$H$5:$I$18,2,FALSE),0)</f>
      </c>
    </row>
    <row r="1610" spans="1:13">
      <c r="L1610" t="str">
        <f>IFERROR(INDEX(Potentials!$A$1:$AC$10000,MATCH(Estimates!C1610,Potentials!$A$1:$A$10000,0),MATCH("Commerce",Potentials!$A$1:$AC$1,0)),0)</f>
      </c>
      <c r="M1610" t="str">
        <f>IFERROR(VLOOKUP(L1610,Widgets!$H$5:$I$18,2,FALSE),0)</f>
      </c>
    </row>
    <row r="1611" spans="1:13">
      <c r="L1611" t="str">
        <f>IFERROR(INDEX(Potentials!$A$1:$AC$10000,MATCH(Estimates!C1611,Potentials!$A$1:$A$10000,0),MATCH("Commerce",Potentials!$A$1:$AC$1,0)),0)</f>
      </c>
      <c r="M1611" t="str">
        <f>IFERROR(VLOOKUP(L1611,Widgets!$H$5:$I$18,2,FALSE),0)</f>
      </c>
    </row>
    <row r="1612" spans="1:13">
      <c r="L1612" t="str">
        <f>IFERROR(INDEX(Potentials!$A$1:$AC$10000,MATCH(Estimates!C1612,Potentials!$A$1:$A$10000,0),MATCH("Commerce",Potentials!$A$1:$AC$1,0)),0)</f>
      </c>
      <c r="M1612" t="str">
        <f>IFERROR(VLOOKUP(L1612,Widgets!$H$5:$I$18,2,FALSE),0)</f>
      </c>
    </row>
    <row r="1613" spans="1:13">
      <c r="L1613" t="str">
        <f>IFERROR(INDEX(Potentials!$A$1:$AC$10000,MATCH(Estimates!C1613,Potentials!$A$1:$A$10000,0),MATCH("Commerce",Potentials!$A$1:$AC$1,0)),0)</f>
      </c>
      <c r="M1613" t="str">
        <f>IFERROR(VLOOKUP(L1613,Widgets!$H$5:$I$18,2,FALSE),0)</f>
      </c>
    </row>
    <row r="1614" spans="1:13">
      <c r="L1614" t="str">
        <f>IFERROR(INDEX(Potentials!$A$1:$AC$10000,MATCH(Estimates!C1614,Potentials!$A$1:$A$10000,0),MATCH("Commerce",Potentials!$A$1:$AC$1,0)),0)</f>
      </c>
      <c r="M1614" t="str">
        <f>IFERROR(VLOOKUP(L1614,Widgets!$H$5:$I$18,2,FALSE),0)</f>
      </c>
    </row>
    <row r="1615" spans="1:13">
      <c r="L1615" t="str">
        <f>IFERROR(INDEX(Potentials!$A$1:$AC$10000,MATCH(Estimates!C1615,Potentials!$A$1:$A$10000,0),MATCH("Commerce",Potentials!$A$1:$AC$1,0)),0)</f>
      </c>
      <c r="M1615" t="str">
        <f>IFERROR(VLOOKUP(L1615,Widgets!$H$5:$I$18,2,FALSE),0)</f>
      </c>
    </row>
    <row r="1616" spans="1:13">
      <c r="L1616" t="str">
        <f>IFERROR(INDEX(Potentials!$A$1:$AC$10000,MATCH(Estimates!C1616,Potentials!$A$1:$A$10000,0),MATCH("Commerce",Potentials!$A$1:$AC$1,0)),0)</f>
      </c>
      <c r="M1616" t="str">
        <f>IFERROR(VLOOKUP(L1616,Widgets!$H$5:$I$18,2,FALSE),0)</f>
      </c>
    </row>
    <row r="1617" spans="1:13">
      <c r="L1617" t="str">
        <f>IFERROR(INDEX(Potentials!$A$1:$AC$10000,MATCH(Estimates!C1617,Potentials!$A$1:$A$10000,0),MATCH("Commerce",Potentials!$A$1:$AC$1,0)),0)</f>
      </c>
      <c r="M1617" t="str">
        <f>IFERROR(VLOOKUP(L1617,Widgets!$H$5:$I$18,2,FALSE),0)</f>
      </c>
    </row>
    <row r="1618" spans="1:13">
      <c r="L1618" t="str">
        <f>IFERROR(INDEX(Potentials!$A$1:$AC$10000,MATCH(Estimates!C1618,Potentials!$A$1:$A$10000,0),MATCH("Commerce",Potentials!$A$1:$AC$1,0)),0)</f>
      </c>
      <c r="M1618" t="str">
        <f>IFERROR(VLOOKUP(L1618,Widgets!$H$5:$I$18,2,FALSE),0)</f>
      </c>
    </row>
    <row r="1619" spans="1:13">
      <c r="L1619" t="str">
        <f>IFERROR(INDEX(Potentials!$A$1:$AC$10000,MATCH(Estimates!C1619,Potentials!$A$1:$A$10000,0),MATCH("Commerce",Potentials!$A$1:$AC$1,0)),0)</f>
      </c>
      <c r="M1619" t="str">
        <f>IFERROR(VLOOKUP(L1619,Widgets!$H$5:$I$18,2,FALSE),0)</f>
      </c>
    </row>
    <row r="1620" spans="1:13">
      <c r="L1620" t="str">
        <f>IFERROR(INDEX(Potentials!$A$1:$AC$10000,MATCH(Estimates!C1620,Potentials!$A$1:$A$10000,0),MATCH("Commerce",Potentials!$A$1:$AC$1,0)),0)</f>
      </c>
      <c r="M1620" t="str">
        <f>IFERROR(VLOOKUP(L1620,Widgets!$H$5:$I$18,2,FALSE),0)</f>
      </c>
    </row>
    <row r="1621" spans="1:13">
      <c r="L1621" t="str">
        <f>IFERROR(INDEX(Potentials!$A$1:$AC$10000,MATCH(Estimates!C1621,Potentials!$A$1:$A$10000,0),MATCH("Commerce",Potentials!$A$1:$AC$1,0)),0)</f>
      </c>
      <c r="M1621" t="str">
        <f>IFERROR(VLOOKUP(L1621,Widgets!$H$5:$I$18,2,FALSE),0)</f>
      </c>
    </row>
    <row r="1622" spans="1:13">
      <c r="L1622" t="str">
        <f>IFERROR(INDEX(Potentials!$A$1:$AC$10000,MATCH(Estimates!C1622,Potentials!$A$1:$A$10000,0),MATCH("Commerce",Potentials!$A$1:$AC$1,0)),0)</f>
      </c>
      <c r="M1622" t="str">
        <f>IFERROR(VLOOKUP(L1622,Widgets!$H$5:$I$18,2,FALSE),0)</f>
      </c>
    </row>
    <row r="1623" spans="1:13">
      <c r="L1623" t="str">
        <f>IFERROR(INDEX(Potentials!$A$1:$AC$10000,MATCH(Estimates!C1623,Potentials!$A$1:$A$10000,0),MATCH("Commerce",Potentials!$A$1:$AC$1,0)),0)</f>
      </c>
      <c r="M1623" t="str">
        <f>IFERROR(VLOOKUP(L1623,Widgets!$H$5:$I$18,2,FALSE),0)</f>
      </c>
    </row>
    <row r="1624" spans="1:13">
      <c r="L1624" t="str">
        <f>IFERROR(INDEX(Potentials!$A$1:$AC$10000,MATCH(Estimates!C1624,Potentials!$A$1:$A$10000,0),MATCH("Commerce",Potentials!$A$1:$AC$1,0)),0)</f>
      </c>
      <c r="M1624" t="str">
        <f>IFERROR(VLOOKUP(L1624,Widgets!$H$5:$I$18,2,FALSE),0)</f>
      </c>
    </row>
    <row r="1625" spans="1:13">
      <c r="L1625" t="str">
        <f>IFERROR(INDEX(Potentials!$A$1:$AC$10000,MATCH(Estimates!C1625,Potentials!$A$1:$A$10000,0),MATCH("Commerce",Potentials!$A$1:$AC$1,0)),0)</f>
      </c>
      <c r="M1625" t="str">
        <f>IFERROR(VLOOKUP(L1625,Widgets!$H$5:$I$18,2,FALSE),0)</f>
      </c>
    </row>
    <row r="1626" spans="1:13">
      <c r="L1626" t="str">
        <f>IFERROR(INDEX(Potentials!$A$1:$AC$10000,MATCH(Estimates!C1626,Potentials!$A$1:$A$10000,0),MATCH("Commerce",Potentials!$A$1:$AC$1,0)),0)</f>
      </c>
      <c r="M1626" t="str">
        <f>IFERROR(VLOOKUP(L1626,Widgets!$H$5:$I$18,2,FALSE),0)</f>
      </c>
    </row>
    <row r="1627" spans="1:13">
      <c r="L1627" t="str">
        <f>IFERROR(INDEX(Potentials!$A$1:$AC$10000,MATCH(Estimates!C1627,Potentials!$A$1:$A$10000,0),MATCH("Commerce",Potentials!$A$1:$AC$1,0)),0)</f>
      </c>
      <c r="M1627" t="str">
        <f>IFERROR(VLOOKUP(L1627,Widgets!$H$5:$I$18,2,FALSE),0)</f>
      </c>
    </row>
    <row r="1628" spans="1:13">
      <c r="L1628" t="str">
        <f>IFERROR(INDEX(Potentials!$A$1:$AC$10000,MATCH(Estimates!C1628,Potentials!$A$1:$A$10000,0),MATCH("Commerce",Potentials!$A$1:$AC$1,0)),0)</f>
      </c>
      <c r="M1628" t="str">
        <f>IFERROR(VLOOKUP(L1628,Widgets!$H$5:$I$18,2,FALSE),0)</f>
      </c>
    </row>
    <row r="1629" spans="1:13">
      <c r="L1629" t="str">
        <f>IFERROR(INDEX(Potentials!$A$1:$AC$10000,MATCH(Estimates!C1629,Potentials!$A$1:$A$10000,0),MATCH("Commerce",Potentials!$A$1:$AC$1,0)),0)</f>
      </c>
      <c r="M1629" t="str">
        <f>IFERROR(VLOOKUP(L1629,Widgets!$H$5:$I$18,2,FALSE),0)</f>
      </c>
    </row>
    <row r="1630" spans="1:13">
      <c r="L1630" t="str">
        <f>IFERROR(INDEX(Potentials!$A$1:$AC$10000,MATCH(Estimates!C1630,Potentials!$A$1:$A$10000,0),MATCH("Commerce",Potentials!$A$1:$AC$1,0)),0)</f>
      </c>
      <c r="M1630" t="str">
        <f>IFERROR(VLOOKUP(L1630,Widgets!$H$5:$I$18,2,FALSE),0)</f>
      </c>
    </row>
    <row r="1631" spans="1:13">
      <c r="L1631" t="str">
        <f>IFERROR(INDEX(Potentials!$A$1:$AC$10000,MATCH(Estimates!C1631,Potentials!$A$1:$A$10000,0),MATCH("Commerce",Potentials!$A$1:$AC$1,0)),0)</f>
      </c>
      <c r="M1631" t="str">
        <f>IFERROR(VLOOKUP(L1631,Widgets!$H$5:$I$18,2,FALSE),0)</f>
      </c>
    </row>
    <row r="1632" spans="1:13">
      <c r="L1632" t="str">
        <f>IFERROR(INDEX(Potentials!$A$1:$AC$10000,MATCH(Estimates!C1632,Potentials!$A$1:$A$10000,0),MATCH("Commerce",Potentials!$A$1:$AC$1,0)),0)</f>
      </c>
      <c r="M1632" t="str">
        <f>IFERROR(VLOOKUP(L1632,Widgets!$H$5:$I$18,2,FALSE),0)</f>
      </c>
    </row>
    <row r="1633" spans="1:13">
      <c r="L1633" t="str">
        <f>IFERROR(INDEX(Potentials!$A$1:$AC$10000,MATCH(Estimates!C1633,Potentials!$A$1:$A$10000,0),MATCH("Commerce",Potentials!$A$1:$AC$1,0)),0)</f>
      </c>
      <c r="M1633" t="str">
        <f>IFERROR(VLOOKUP(L1633,Widgets!$H$5:$I$18,2,FALSE),0)</f>
      </c>
    </row>
    <row r="1634" spans="1:13">
      <c r="L1634" t="str">
        <f>IFERROR(INDEX(Potentials!$A$1:$AC$10000,MATCH(Estimates!C1634,Potentials!$A$1:$A$10000,0),MATCH("Commerce",Potentials!$A$1:$AC$1,0)),0)</f>
      </c>
      <c r="M1634" t="str">
        <f>IFERROR(VLOOKUP(L1634,Widgets!$H$5:$I$18,2,FALSE),0)</f>
      </c>
    </row>
    <row r="1635" spans="1:13">
      <c r="L1635" t="str">
        <f>IFERROR(INDEX(Potentials!$A$1:$AC$10000,MATCH(Estimates!C1635,Potentials!$A$1:$A$10000,0),MATCH("Commerce",Potentials!$A$1:$AC$1,0)),0)</f>
      </c>
      <c r="M1635" t="str">
        <f>IFERROR(VLOOKUP(L1635,Widgets!$H$5:$I$18,2,FALSE),0)</f>
      </c>
    </row>
    <row r="1636" spans="1:13">
      <c r="L1636" t="str">
        <f>IFERROR(INDEX(Potentials!$A$1:$AC$10000,MATCH(Estimates!C1636,Potentials!$A$1:$A$10000,0),MATCH("Commerce",Potentials!$A$1:$AC$1,0)),0)</f>
      </c>
      <c r="M1636" t="str">
        <f>IFERROR(VLOOKUP(L1636,Widgets!$H$5:$I$18,2,FALSE),0)</f>
      </c>
    </row>
    <row r="1637" spans="1:13">
      <c r="L1637" t="str">
        <f>IFERROR(INDEX(Potentials!$A$1:$AC$10000,MATCH(Estimates!C1637,Potentials!$A$1:$A$10000,0),MATCH("Commerce",Potentials!$A$1:$AC$1,0)),0)</f>
      </c>
      <c r="M1637" t="str">
        <f>IFERROR(VLOOKUP(L1637,Widgets!$H$5:$I$18,2,FALSE),0)</f>
      </c>
    </row>
    <row r="1638" spans="1:13">
      <c r="L1638" t="str">
        <f>IFERROR(INDEX(Potentials!$A$1:$AC$10000,MATCH(Estimates!C1638,Potentials!$A$1:$A$10000,0),MATCH("Commerce",Potentials!$A$1:$AC$1,0)),0)</f>
      </c>
      <c r="M1638" t="str">
        <f>IFERROR(VLOOKUP(L1638,Widgets!$H$5:$I$18,2,FALSE),0)</f>
      </c>
    </row>
    <row r="1639" spans="1:13">
      <c r="L1639" t="str">
        <f>IFERROR(INDEX(Potentials!$A$1:$AC$10000,MATCH(Estimates!C1639,Potentials!$A$1:$A$10000,0),MATCH("Commerce",Potentials!$A$1:$AC$1,0)),0)</f>
      </c>
      <c r="M1639" t="str">
        <f>IFERROR(VLOOKUP(L1639,Widgets!$H$5:$I$18,2,FALSE),0)</f>
      </c>
    </row>
    <row r="1640" spans="1:13">
      <c r="L1640" t="str">
        <f>IFERROR(INDEX(Potentials!$A$1:$AC$10000,MATCH(Estimates!C1640,Potentials!$A$1:$A$10000,0),MATCH("Commerce",Potentials!$A$1:$AC$1,0)),0)</f>
      </c>
      <c r="M1640" t="str">
        <f>IFERROR(VLOOKUP(L1640,Widgets!$H$5:$I$18,2,FALSE),0)</f>
      </c>
    </row>
    <row r="1641" spans="1:13">
      <c r="L1641" t="str">
        <f>IFERROR(INDEX(Potentials!$A$1:$AC$10000,MATCH(Estimates!C1641,Potentials!$A$1:$A$10000,0),MATCH("Commerce",Potentials!$A$1:$AC$1,0)),0)</f>
      </c>
      <c r="M1641" t="str">
        <f>IFERROR(VLOOKUP(L1641,Widgets!$H$5:$I$18,2,FALSE),0)</f>
      </c>
    </row>
    <row r="1642" spans="1:13">
      <c r="L1642" t="str">
        <f>IFERROR(INDEX(Potentials!$A$1:$AC$10000,MATCH(Estimates!C1642,Potentials!$A$1:$A$10000,0),MATCH("Commerce",Potentials!$A$1:$AC$1,0)),0)</f>
      </c>
      <c r="M1642" t="str">
        <f>IFERROR(VLOOKUP(L1642,Widgets!$H$5:$I$18,2,FALSE),0)</f>
      </c>
    </row>
    <row r="1643" spans="1:13">
      <c r="L1643" t="str">
        <f>IFERROR(INDEX(Potentials!$A$1:$AC$10000,MATCH(Estimates!C1643,Potentials!$A$1:$A$10000,0),MATCH("Commerce",Potentials!$A$1:$AC$1,0)),0)</f>
      </c>
      <c r="M1643" t="str">
        <f>IFERROR(VLOOKUP(L1643,Widgets!$H$5:$I$18,2,FALSE),0)</f>
      </c>
    </row>
    <row r="1644" spans="1:13">
      <c r="L1644" t="str">
        <f>IFERROR(INDEX(Potentials!$A$1:$AC$10000,MATCH(Estimates!C1644,Potentials!$A$1:$A$10000,0),MATCH("Commerce",Potentials!$A$1:$AC$1,0)),0)</f>
      </c>
      <c r="M1644" t="str">
        <f>IFERROR(VLOOKUP(L1644,Widgets!$H$5:$I$18,2,FALSE),0)</f>
      </c>
    </row>
    <row r="1645" spans="1:13">
      <c r="L1645" t="str">
        <f>IFERROR(INDEX(Potentials!$A$1:$AC$10000,MATCH(Estimates!C1645,Potentials!$A$1:$A$10000,0),MATCH("Commerce",Potentials!$A$1:$AC$1,0)),0)</f>
      </c>
      <c r="M1645" t="str">
        <f>IFERROR(VLOOKUP(L1645,Widgets!$H$5:$I$18,2,FALSE),0)</f>
      </c>
    </row>
    <row r="1646" spans="1:13">
      <c r="L1646" t="str">
        <f>IFERROR(INDEX(Potentials!$A$1:$AC$10000,MATCH(Estimates!C1646,Potentials!$A$1:$A$10000,0),MATCH("Commerce",Potentials!$A$1:$AC$1,0)),0)</f>
      </c>
      <c r="M1646" t="str">
        <f>IFERROR(VLOOKUP(L1646,Widgets!$H$5:$I$18,2,FALSE),0)</f>
      </c>
    </row>
    <row r="1647" spans="1:13">
      <c r="L1647" t="str">
        <f>IFERROR(INDEX(Potentials!$A$1:$AC$10000,MATCH(Estimates!C1647,Potentials!$A$1:$A$10000,0),MATCH("Commerce",Potentials!$A$1:$AC$1,0)),0)</f>
      </c>
      <c r="M1647" t="str">
        <f>IFERROR(VLOOKUP(L1647,Widgets!$H$5:$I$18,2,FALSE),0)</f>
      </c>
    </row>
    <row r="1648" spans="1:13">
      <c r="L1648" t="str">
        <f>IFERROR(INDEX(Potentials!$A$1:$AC$10000,MATCH(Estimates!C1648,Potentials!$A$1:$A$10000,0),MATCH("Commerce",Potentials!$A$1:$AC$1,0)),0)</f>
      </c>
      <c r="M1648" t="str">
        <f>IFERROR(VLOOKUP(L1648,Widgets!$H$5:$I$18,2,FALSE),0)</f>
      </c>
    </row>
    <row r="1649" spans="1:13">
      <c r="L1649" t="str">
        <f>IFERROR(INDEX(Potentials!$A$1:$AC$10000,MATCH(Estimates!C1649,Potentials!$A$1:$A$10000,0),MATCH("Commerce",Potentials!$A$1:$AC$1,0)),0)</f>
      </c>
      <c r="M1649" t="str">
        <f>IFERROR(VLOOKUP(L1649,Widgets!$H$5:$I$18,2,FALSE),0)</f>
      </c>
    </row>
    <row r="1650" spans="1:13">
      <c r="L1650" t="str">
        <f>IFERROR(INDEX(Potentials!$A$1:$AC$10000,MATCH(Estimates!C1650,Potentials!$A$1:$A$10000,0),MATCH("Commerce",Potentials!$A$1:$AC$1,0)),0)</f>
      </c>
      <c r="M1650" t="str">
        <f>IFERROR(VLOOKUP(L1650,Widgets!$H$5:$I$18,2,FALSE),0)</f>
      </c>
    </row>
    <row r="1651" spans="1:13">
      <c r="L1651" t="str">
        <f>IFERROR(INDEX(Potentials!$A$1:$AC$10000,MATCH(Estimates!C1651,Potentials!$A$1:$A$10000,0),MATCH("Commerce",Potentials!$A$1:$AC$1,0)),0)</f>
      </c>
      <c r="M1651" t="str">
        <f>IFERROR(VLOOKUP(L1651,Widgets!$H$5:$I$18,2,FALSE),0)</f>
      </c>
    </row>
    <row r="1652" spans="1:13">
      <c r="L1652" t="str">
        <f>IFERROR(INDEX(Potentials!$A$1:$AC$10000,MATCH(Estimates!C1652,Potentials!$A$1:$A$10000,0),MATCH("Commerce",Potentials!$A$1:$AC$1,0)),0)</f>
      </c>
      <c r="M1652" t="str">
        <f>IFERROR(VLOOKUP(L1652,Widgets!$H$5:$I$18,2,FALSE),0)</f>
      </c>
    </row>
    <row r="1653" spans="1:13">
      <c r="L1653" t="str">
        <f>IFERROR(INDEX(Potentials!$A$1:$AC$10000,MATCH(Estimates!C1653,Potentials!$A$1:$A$10000,0),MATCH("Commerce",Potentials!$A$1:$AC$1,0)),0)</f>
      </c>
      <c r="M1653" t="str">
        <f>IFERROR(VLOOKUP(L1653,Widgets!$H$5:$I$18,2,FALSE),0)</f>
      </c>
    </row>
    <row r="1654" spans="1:13">
      <c r="L1654" t="str">
        <f>IFERROR(INDEX(Potentials!$A$1:$AC$10000,MATCH(Estimates!C1654,Potentials!$A$1:$A$10000,0),MATCH("Commerce",Potentials!$A$1:$AC$1,0)),0)</f>
      </c>
      <c r="M1654" t="str">
        <f>IFERROR(VLOOKUP(L1654,Widgets!$H$5:$I$18,2,FALSE),0)</f>
      </c>
    </row>
    <row r="1655" spans="1:13">
      <c r="L1655" t="str">
        <f>IFERROR(INDEX(Potentials!$A$1:$AC$10000,MATCH(Estimates!C1655,Potentials!$A$1:$A$10000,0),MATCH("Commerce",Potentials!$A$1:$AC$1,0)),0)</f>
      </c>
      <c r="M1655" t="str">
        <f>IFERROR(VLOOKUP(L1655,Widgets!$H$5:$I$18,2,FALSE),0)</f>
      </c>
    </row>
    <row r="1656" spans="1:13">
      <c r="L1656" t="str">
        <f>IFERROR(INDEX(Potentials!$A$1:$AC$10000,MATCH(Estimates!C1656,Potentials!$A$1:$A$10000,0),MATCH("Commerce",Potentials!$A$1:$AC$1,0)),0)</f>
      </c>
      <c r="M1656" t="str">
        <f>IFERROR(VLOOKUP(L1656,Widgets!$H$5:$I$18,2,FALSE),0)</f>
      </c>
    </row>
    <row r="1657" spans="1:13">
      <c r="L1657" t="str">
        <f>IFERROR(INDEX(Potentials!$A$1:$AC$10000,MATCH(Estimates!C1657,Potentials!$A$1:$A$10000,0),MATCH("Commerce",Potentials!$A$1:$AC$1,0)),0)</f>
      </c>
      <c r="M1657" t="str">
        <f>IFERROR(VLOOKUP(L1657,Widgets!$H$5:$I$18,2,FALSE),0)</f>
      </c>
    </row>
    <row r="1658" spans="1:13">
      <c r="L1658" t="str">
        <f>IFERROR(INDEX(Potentials!$A$1:$AC$10000,MATCH(Estimates!C1658,Potentials!$A$1:$A$10000,0),MATCH("Commerce",Potentials!$A$1:$AC$1,0)),0)</f>
      </c>
      <c r="M1658" t="str">
        <f>IFERROR(VLOOKUP(L1658,Widgets!$H$5:$I$18,2,FALSE),0)</f>
      </c>
    </row>
    <row r="1659" spans="1:13">
      <c r="L1659" t="str">
        <f>IFERROR(INDEX(Potentials!$A$1:$AC$10000,MATCH(Estimates!C1659,Potentials!$A$1:$A$10000,0),MATCH("Commerce",Potentials!$A$1:$AC$1,0)),0)</f>
      </c>
      <c r="M1659" t="str">
        <f>IFERROR(VLOOKUP(L1659,Widgets!$H$5:$I$18,2,FALSE),0)</f>
      </c>
    </row>
    <row r="1660" spans="1:13">
      <c r="L1660" t="str">
        <f>IFERROR(INDEX(Potentials!$A$1:$AC$10000,MATCH(Estimates!C1660,Potentials!$A$1:$A$10000,0),MATCH("Commerce",Potentials!$A$1:$AC$1,0)),0)</f>
      </c>
      <c r="M1660" t="str">
        <f>IFERROR(VLOOKUP(L1660,Widgets!$H$5:$I$18,2,FALSE),0)</f>
      </c>
    </row>
    <row r="1661" spans="1:13">
      <c r="L1661" t="str">
        <f>IFERROR(INDEX(Potentials!$A$1:$AC$10000,MATCH(Estimates!C1661,Potentials!$A$1:$A$10000,0),MATCH("Commerce",Potentials!$A$1:$AC$1,0)),0)</f>
      </c>
      <c r="M1661" t="str">
        <f>IFERROR(VLOOKUP(L1661,Widgets!$H$5:$I$18,2,FALSE),0)</f>
      </c>
    </row>
    <row r="1662" spans="1:13">
      <c r="L1662" t="str">
        <f>IFERROR(INDEX(Potentials!$A$1:$AC$10000,MATCH(Estimates!C1662,Potentials!$A$1:$A$10000,0),MATCH("Commerce",Potentials!$A$1:$AC$1,0)),0)</f>
      </c>
      <c r="M1662" t="str">
        <f>IFERROR(VLOOKUP(L1662,Widgets!$H$5:$I$18,2,FALSE),0)</f>
      </c>
    </row>
    <row r="1663" spans="1:13">
      <c r="L1663" t="str">
        <f>IFERROR(INDEX(Potentials!$A$1:$AC$10000,MATCH(Estimates!C1663,Potentials!$A$1:$A$10000,0),MATCH("Commerce",Potentials!$A$1:$AC$1,0)),0)</f>
      </c>
      <c r="M1663" t="str">
        <f>IFERROR(VLOOKUP(L1663,Widgets!$H$5:$I$18,2,FALSE),0)</f>
      </c>
    </row>
    <row r="1664" spans="1:13">
      <c r="L1664" t="str">
        <f>IFERROR(INDEX(Potentials!$A$1:$AC$10000,MATCH(Estimates!C1664,Potentials!$A$1:$A$10000,0),MATCH("Commerce",Potentials!$A$1:$AC$1,0)),0)</f>
      </c>
      <c r="M1664" t="str">
        <f>IFERROR(VLOOKUP(L1664,Widgets!$H$5:$I$18,2,FALSE),0)</f>
      </c>
    </row>
    <row r="1665" spans="1:13">
      <c r="L1665" t="str">
        <f>IFERROR(INDEX(Potentials!$A$1:$AC$10000,MATCH(Estimates!C1665,Potentials!$A$1:$A$10000,0),MATCH("Commerce",Potentials!$A$1:$AC$1,0)),0)</f>
      </c>
      <c r="M1665" t="str">
        <f>IFERROR(VLOOKUP(L1665,Widgets!$H$5:$I$18,2,FALSE),0)</f>
      </c>
    </row>
    <row r="1666" spans="1:13">
      <c r="L1666" t="str">
        <f>IFERROR(INDEX(Potentials!$A$1:$AC$10000,MATCH(Estimates!C1666,Potentials!$A$1:$A$10000,0),MATCH("Commerce",Potentials!$A$1:$AC$1,0)),0)</f>
      </c>
      <c r="M1666" t="str">
        <f>IFERROR(VLOOKUP(L1666,Widgets!$H$5:$I$18,2,FALSE),0)</f>
      </c>
    </row>
    <row r="1667" spans="1:13">
      <c r="L1667" t="str">
        <f>IFERROR(INDEX(Potentials!$A$1:$AC$10000,MATCH(Estimates!C1667,Potentials!$A$1:$A$10000,0),MATCH("Commerce",Potentials!$A$1:$AC$1,0)),0)</f>
      </c>
      <c r="M1667" t="str">
        <f>IFERROR(VLOOKUP(L1667,Widgets!$H$5:$I$18,2,FALSE),0)</f>
      </c>
    </row>
    <row r="1668" spans="1:13">
      <c r="L1668" t="str">
        <f>IFERROR(INDEX(Potentials!$A$1:$AC$10000,MATCH(Estimates!C1668,Potentials!$A$1:$A$10000,0),MATCH("Commerce",Potentials!$A$1:$AC$1,0)),0)</f>
      </c>
      <c r="M1668" t="str">
        <f>IFERROR(VLOOKUP(L1668,Widgets!$H$5:$I$18,2,FALSE),0)</f>
      </c>
    </row>
    <row r="1669" spans="1:13">
      <c r="L1669" t="str">
        <f>IFERROR(INDEX(Potentials!$A$1:$AC$10000,MATCH(Estimates!C1669,Potentials!$A$1:$A$10000,0),MATCH("Commerce",Potentials!$A$1:$AC$1,0)),0)</f>
      </c>
      <c r="M1669" t="str">
        <f>IFERROR(VLOOKUP(L1669,Widgets!$H$5:$I$18,2,FALSE),0)</f>
      </c>
    </row>
    <row r="1670" spans="1:13">
      <c r="L1670" t="str">
        <f>IFERROR(INDEX(Potentials!$A$1:$AC$10000,MATCH(Estimates!C1670,Potentials!$A$1:$A$10000,0),MATCH("Commerce",Potentials!$A$1:$AC$1,0)),0)</f>
      </c>
      <c r="M1670" t="str">
        <f>IFERROR(VLOOKUP(L1670,Widgets!$H$5:$I$18,2,FALSE),0)</f>
      </c>
    </row>
    <row r="1671" spans="1:13">
      <c r="L1671" t="str">
        <f>IFERROR(INDEX(Potentials!$A$1:$AC$10000,MATCH(Estimates!C1671,Potentials!$A$1:$A$10000,0),MATCH("Commerce",Potentials!$A$1:$AC$1,0)),0)</f>
      </c>
      <c r="M1671" t="str">
        <f>IFERROR(VLOOKUP(L1671,Widgets!$H$5:$I$18,2,FALSE),0)</f>
      </c>
    </row>
    <row r="1672" spans="1:13">
      <c r="L1672" t="str">
        <f>IFERROR(INDEX(Potentials!$A$1:$AC$10000,MATCH(Estimates!C1672,Potentials!$A$1:$A$10000,0),MATCH("Commerce",Potentials!$A$1:$AC$1,0)),0)</f>
      </c>
      <c r="M1672" t="str">
        <f>IFERROR(VLOOKUP(L1672,Widgets!$H$5:$I$18,2,FALSE),0)</f>
      </c>
    </row>
    <row r="1673" spans="1:13">
      <c r="L1673" t="str">
        <f>IFERROR(INDEX(Potentials!$A$1:$AC$10000,MATCH(Estimates!C1673,Potentials!$A$1:$A$10000,0),MATCH("Commerce",Potentials!$A$1:$AC$1,0)),0)</f>
      </c>
      <c r="M1673" t="str">
        <f>IFERROR(VLOOKUP(L1673,Widgets!$H$5:$I$18,2,FALSE),0)</f>
      </c>
    </row>
    <row r="1674" spans="1:13">
      <c r="L1674" t="str">
        <f>IFERROR(INDEX(Potentials!$A$1:$AC$10000,MATCH(Estimates!C1674,Potentials!$A$1:$A$10000,0),MATCH("Commerce",Potentials!$A$1:$AC$1,0)),0)</f>
      </c>
      <c r="M1674" t="str">
        <f>IFERROR(VLOOKUP(L1674,Widgets!$H$5:$I$18,2,FALSE),0)</f>
      </c>
    </row>
    <row r="1675" spans="1:13">
      <c r="L1675" t="str">
        <f>IFERROR(INDEX(Potentials!$A$1:$AC$10000,MATCH(Estimates!C1675,Potentials!$A$1:$A$10000,0),MATCH("Commerce",Potentials!$A$1:$AC$1,0)),0)</f>
      </c>
      <c r="M1675" t="str">
        <f>IFERROR(VLOOKUP(L1675,Widgets!$H$5:$I$18,2,FALSE),0)</f>
      </c>
    </row>
    <row r="1676" spans="1:13">
      <c r="L1676" t="str">
        <f>IFERROR(INDEX(Potentials!$A$1:$AC$10000,MATCH(Estimates!C1676,Potentials!$A$1:$A$10000,0),MATCH("Commerce",Potentials!$A$1:$AC$1,0)),0)</f>
      </c>
      <c r="M1676" t="str">
        <f>IFERROR(VLOOKUP(L1676,Widgets!$H$5:$I$18,2,FALSE),0)</f>
      </c>
    </row>
    <row r="1677" spans="1:13">
      <c r="L1677" t="str">
        <f>IFERROR(INDEX(Potentials!$A$1:$AC$10000,MATCH(Estimates!C1677,Potentials!$A$1:$A$10000,0),MATCH("Commerce",Potentials!$A$1:$AC$1,0)),0)</f>
      </c>
      <c r="M1677" t="str">
        <f>IFERROR(VLOOKUP(L1677,Widgets!$H$5:$I$18,2,FALSE),0)</f>
      </c>
    </row>
    <row r="1678" spans="1:13">
      <c r="L1678" t="str">
        <f>IFERROR(INDEX(Potentials!$A$1:$AC$10000,MATCH(Estimates!C1678,Potentials!$A$1:$A$10000,0),MATCH("Commerce",Potentials!$A$1:$AC$1,0)),0)</f>
      </c>
      <c r="M1678" t="str">
        <f>IFERROR(VLOOKUP(L1678,Widgets!$H$5:$I$18,2,FALSE),0)</f>
      </c>
    </row>
    <row r="1679" spans="1:13">
      <c r="L1679" t="str">
        <f>IFERROR(INDEX(Potentials!$A$1:$AC$10000,MATCH(Estimates!C1679,Potentials!$A$1:$A$10000,0),MATCH("Commerce",Potentials!$A$1:$AC$1,0)),0)</f>
      </c>
      <c r="M1679" t="str">
        <f>IFERROR(VLOOKUP(L1679,Widgets!$H$5:$I$18,2,FALSE),0)</f>
      </c>
    </row>
    <row r="1680" spans="1:13">
      <c r="L1680" t="str">
        <f>IFERROR(INDEX(Potentials!$A$1:$AC$10000,MATCH(Estimates!C1680,Potentials!$A$1:$A$10000,0),MATCH("Commerce",Potentials!$A$1:$AC$1,0)),0)</f>
      </c>
      <c r="M1680" t="str">
        <f>IFERROR(VLOOKUP(L1680,Widgets!$H$5:$I$18,2,FALSE),0)</f>
      </c>
    </row>
    <row r="1681" spans="1:13">
      <c r="L1681" t="str">
        <f>IFERROR(INDEX(Potentials!$A$1:$AC$10000,MATCH(Estimates!C1681,Potentials!$A$1:$A$10000,0),MATCH("Commerce",Potentials!$A$1:$AC$1,0)),0)</f>
      </c>
      <c r="M1681" t="str">
        <f>IFERROR(VLOOKUP(L1681,Widgets!$H$5:$I$18,2,FALSE),0)</f>
      </c>
    </row>
    <row r="1682" spans="1:13">
      <c r="L1682" t="str">
        <f>IFERROR(INDEX(Potentials!$A$1:$AC$10000,MATCH(Estimates!C1682,Potentials!$A$1:$A$10000,0),MATCH("Commerce",Potentials!$A$1:$AC$1,0)),0)</f>
      </c>
      <c r="M1682" t="str">
        <f>IFERROR(VLOOKUP(L1682,Widgets!$H$5:$I$18,2,FALSE),0)</f>
      </c>
    </row>
    <row r="1683" spans="1:13">
      <c r="L1683" t="str">
        <f>IFERROR(INDEX(Potentials!$A$1:$AC$10000,MATCH(Estimates!C1683,Potentials!$A$1:$A$10000,0),MATCH("Commerce",Potentials!$A$1:$AC$1,0)),0)</f>
      </c>
      <c r="M1683" t="str">
        <f>IFERROR(VLOOKUP(L1683,Widgets!$H$5:$I$18,2,FALSE),0)</f>
      </c>
    </row>
    <row r="1684" spans="1:13">
      <c r="L1684" t="str">
        <f>IFERROR(INDEX(Potentials!$A$1:$AC$10000,MATCH(Estimates!C1684,Potentials!$A$1:$A$10000,0),MATCH("Commerce",Potentials!$A$1:$AC$1,0)),0)</f>
      </c>
      <c r="M1684" t="str">
        <f>IFERROR(VLOOKUP(L1684,Widgets!$H$5:$I$18,2,FALSE),0)</f>
      </c>
    </row>
    <row r="1685" spans="1:13">
      <c r="L1685" t="str">
        <f>IFERROR(INDEX(Potentials!$A$1:$AC$10000,MATCH(Estimates!C1685,Potentials!$A$1:$A$10000,0),MATCH("Commerce",Potentials!$A$1:$AC$1,0)),0)</f>
      </c>
      <c r="M1685" t="str">
        <f>IFERROR(VLOOKUP(L1685,Widgets!$H$5:$I$18,2,FALSE),0)</f>
      </c>
    </row>
    <row r="1686" spans="1:13">
      <c r="L1686" t="str">
        <f>IFERROR(INDEX(Potentials!$A$1:$AC$10000,MATCH(Estimates!C1686,Potentials!$A$1:$A$10000,0),MATCH("Commerce",Potentials!$A$1:$AC$1,0)),0)</f>
      </c>
      <c r="M1686" t="str">
        <f>IFERROR(VLOOKUP(L1686,Widgets!$H$5:$I$18,2,FALSE),0)</f>
      </c>
    </row>
    <row r="1687" spans="1:13">
      <c r="L1687" t="str">
        <f>IFERROR(INDEX(Potentials!$A$1:$AC$10000,MATCH(Estimates!C1687,Potentials!$A$1:$A$10000,0),MATCH("Commerce",Potentials!$A$1:$AC$1,0)),0)</f>
      </c>
      <c r="M1687" t="str">
        <f>IFERROR(VLOOKUP(L1687,Widgets!$H$5:$I$18,2,FALSE),0)</f>
      </c>
    </row>
    <row r="1688" spans="1:13">
      <c r="L1688" t="str">
        <f>IFERROR(INDEX(Potentials!$A$1:$AC$10000,MATCH(Estimates!C1688,Potentials!$A$1:$A$10000,0),MATCH("Commerce",Potentials!$A$1:$AC$1,0)),0)</f>
      </c>
      <c r="M1688" t="str">
        <f>IFERROR(VLOOKUP(L1688,Widgets!$H$5:$I$18,2,FALSE),0)</f>
      </c>
    </row>
    <row r="1689" spans="1:13">
      <c r="L1689" t="str">
        <f>IFERROR(INDEX(Potentials!$A$1:$AC$10000,MATCH(Estimates!C1689,Potentials!$A$1:$A$10000,0),MATCH("Commerce",Potentials!$A$1:$AC$1,0)),0)</f>
      </c>
      <c r="M1689" t="str">
        <f>IFERROR(VLOOKUP(L1689,Widgets!$H$5:$I$18,2,FALSE),0)</f>
      </c>
    </row>
    <row r="1690" spans="1:13">
      <c r="L1690" t="str">
        <f>IFERROR(INDEX(Potentials!$A$1:$AC$10000,MATCH(Estimates!C1690,Potentials!$A$1:$A$10000,0),MATCH("Commerce",Potentials!$A$1:$AC$1,0)),0)</f>
      </c>
      <c r="M1690" t="str">
        <f>IFERROR(VLOOKUP(L1690,Widgets!$H$5:$I$18,2,FALSE),0)</f>
      </c>
    </row>
    <row r="1691" spans="1:13">
      <c r="L1691" t="str">
        <f>IFERROR(INDEX(Potentials!$A$1:$AC$10000,MATCH(Estimates!C1691,Potentials!$A$1:$A$10000,0),MATCH("Commerce",Potentials!$A$1:$AC$1,0)),0)</f>
      </c>
      <c r="M1691" t="str">
        <f>IFERROR(VLOOKUP(L1691,Widgets!$H$5:$I$18,2,FALSE),0)</f>
      </c>
    </row>
    <row r="1692" spans="1:13">
      <c r="L1692" t="str">
        <f>IFERROR(INDEX(Potentials!$A$1:$AC$10000,MATCH(Estimates!C1692,Potentials!$A$1:$A$10000,0),MATCH("Commerce",Potentials!$A$1:$AC$1,0)),0)</f>
      </c>
      <c r="M1692" t="str">
        <f>IFERROR(VLOOKUP(L1692,Widgets!$H$5:$I$18,2,FALSE),0)</f>
      </c>
    </row>
    <row r="1693" spans="1:13">
      <c r="L1693" t="str">
        <f>IFERROR(INDEX(Potentials!$A$1:$AC$10000,MATCH(Estimates!C1693,Potentials!$A$1:$A$10000,0),MATCH("Commerce",Potentials!$A$1:$AC$1,0)),0)</f>
      </c>
      <c r="M1693" t="str">
        <f>IFERROR(VLOOKUP(L1693,Widgets!$H$5:$I$18,2,FALSE),0)</f>
      </c>
    </row>
    <row r="1694" spans="1:13">
      <c r="L1694" t="str">
        <f>IFERROR(INDEX(Potentials!$A$1:$AC$10000,MATCH(Estimates!C1694,Potentials!$A$1:$A$10000,0),MATCH("Commerce",Potentials!$A$1:$AC$1,0)),0)</f>
      </c>
      <c r="M1694" t="str">
        <f>IFERROR(VLOOKUP(L1694,Widgets!$H$5:$I$18,2,FALSE),0)</f>
      </c>
    </row>
    <row r="1695" spans="1:13">
      <c r="L1695" t="str">
        <f>IFERROR(INDEX(Potentials!$A$1:$AC$10000,MATCH(Estimates!C1695,Potentials!$A$1:$A$10000,0),MATCH("Commerce",Potentials!$A$1:$AC$1,0)),0)</f>
      </c>
      <c r="M1695" t="str">
        <f>IFERROR(VLOOKUP(L1695,Widgets!$H$5:$I$18,2,FALSE),0)</f>
      </c>
    </row>
    <row r="1696" spans="1:13">
      <c r="L1696" t="str">
        <f>IFERROR(INDEX(Potentials!$A$1:$AC$10000,MATCH(Estimates!C1696,Potentials!$A$1:$A$10000,0),MATCH("Commerce",Potentials!$A$1:$AC$1,0)),0)</f>
      </c>
      <c r="M1696" t="str">
        <f>IFERROR(VLOOKUP(L1696,Widgets!$H$5:$I$18,2,FALSE),0)</f>
      </c>
    </row>
    <row r="1697" spans="1:13">
      <c r="L1697" t="str">
        <f>IFERROR(INDEX(Potentials!$A$1:$AC$10000,MATCH(Estimates!C1697,Potentials!$A$1:$A$10000,0),MATCH("Commerce",Potentials!$A$1:$AC$1,0)),0)</f>
      </c>
      <c r="M1697" t="str">
        <f>IFERROR(VLOOKUP(L1697,Widgets!$H$5:$I$18,2,FALSE),0)</f>
      </c>
    </row>
    <row r="1698" spans="1:13">
      <c r="L1698" t="str">
        <f>IFERROR(INDEX(Potentials!$A$1:$AC$10000,MATCH(Estimates!C1698,Potentials!$A$1:$A$10000,0),MATCH("Commerce",Potentials!$A$1:$AC$1,0)),0)</f>
      </c>
      <c r="M1698" t="str">
        <f>IFERROR(VLOOKUP(L1698,Widgets!$H$5:$I$18,2,FALSE),0)</f>
      </c>
    </row>
    <row r="1699" spans="1:13">
      <c r="L1699" t="str">
        <f>IFERROR(INDEX(Potentials!$A$1:$AC$10000,MATCH(Estimates!C1699,Potentials!$A$1:$A$10000,0),MATCH("Commerce",Potentials!$A$1:$AC$1,0)),0)</f>
      </c>
      <c r="M1699" t="str">
        <f>IFERROR(VLOOKUP(L1699,Widgets!$H$5:$I$18,2,FALSE),0)</f>
      </c>
    </row>
    <row r="1700" spans="1:13">
      <c r="L1700" t="str">
        <f>IFERROR(INDEX(Potentials!$A$1:$AC$10000,MATCH(Estimates!C1700,Potentials!$A$1:$A$10000,0),MATCH("Commerce",Potentials!$A$1:$AC$1,0)),0)</f>
      </c>
      <c r="M1700" t="str">
        <f>IFERROR(VLOOKUP(L1700,Widgets!$H$5:$I$18,2,FALSE),0)</f>
      </c>
    </row>
    <row r="1701" spans="1:13">
      <c r="L1701" t="str">
        <f>IFERROR(INDEX(Potentials!$A$1:$AC$10000,MATCH(Estimates!C1701,Potentials!$A$1:$A$10000,0),MATCH("Commerce",Potentials!$A$1:$AC$1,0)),0)</f>
      </c>
      <c r="M1701" t="str">
        <f>IFERROR(VLOOKUP(L1701,Widgets!$H$5:$I$18,2,FALSE),0)</f>
      </c>
    </row>
    <row r="1702" spans="1:13">
      <c r="L1702" t="str">
        <f>IFERROR(INDEX(Potentials!$A$1:$AC$10000,MATCH(Estimates!C1702,Potentials!$A$1:$A$10000,0),MATCH("Commerce",Potentials!$A$1:$AC$1,0)),0)</f>
      </c>
      <c r="M1702" t="str">
        <f>IFERROR(VLOOKUP(L1702,Widgets!$H$5:$I$18,2,FALSE),0)</f>
      </c>
    </row>
    <row r="1703" spans="1:13">
      <c r="L1703" t="str">
        <f>IFERROR(INDEX(Potentials!$A$1:$AC$10000,MATCH(Estimates!C1703,Potentials!$A$1:$A$10000,0),MATCH("Commerce",Potentials!$A$1:$AC$1,0)),0)</f>
      </c>
      <c r="M1703" t="str">
        <f>IFERROR(VLOOKUP(L1703,Widgets!$H$5:$I$18,2,FALSE),0)</f>
      </c>
    </row>
    <row r="1704" spans="1:13">
      <c r="L1704" t="str">
        <f>IFERROR(INDEX(Potentials!$A$1:$AC$10000,MATCH(Estimates!C1704,Potentials!$A$1:$A$10000,0),MATCH("Commerce",Potentials!$A$1:$AC$1,0)),0)</f>
      </c>
      <c r="M1704" t="str">
        <f>IFERROR(VLOOKUP(L1704,Widgets!$H$5:$I$18,2,FALSE),0)</f>
      </c>
    </row>
    <row r="1705" spans="1:13">
      <c r="L1705" t="str">
        <f>IFERROR(INDEX(Potentials!$A$1:$AC$10000,MATCH(Estimates!C1705,Potentials!$A$1:$A$10000,0),MATCH("Commerce",Potentials!$A$1:$AC$1,0)),0)</f>
      </c>
      <c r="M1705" t="str">
        <f>IFERROR(VLOOKUP(L1705,Widgets!$H$5:$I$18,2,FALSE),0)</f>
      </c>
    </row>
    <row r="1706" spans="1:13">
      <c r="L1706" t="str">
        <f>IFERROR(INDEX(Potentials!$A$1:$AC$10000,MATCH(Estimates!C1706,Potentials!$A$1:$A$10000,0),MATCH("Commerce",Potentials!$A$1:$AC$1,0)),0)</f>
      </c>
      <c r="M1706" t="str">
        <f>IFERROR(VLOOKUP(L1706,Widgets!$H$5:$I$18,2,FALSE),0)</f>
      </c>
    </row>
    <row r="1707" spans="1:13">
      <c r="L1707" t="str">
        <f>IFERROR(INDEX(Potentials!$A$1:$AC$10000,MATCH(Estimates!C1707,Potentials!$A$1:$A$10000,0),MATCH("Commerce",Potentials!$A$1:$AC$1,0)),0)</f>
      </c>
      <c r="M1707" t="str">
        <f>IFERROR(VLOOKUP(L1707,Widgets!$H$5:$I$18,2,FALSE),0)</f>
      </c>
    </row>
    <row r="1708" spans="1:13">
      <c r="L1708" t="str">
        <f>IFERROR(INDEX(Potentials!$A$1:$AC$10000,MATCH(Estimates!C1708,Potentials!$A$1:$A$10000,0),MATCH("Commerce",Potentials!$A$1:$AC$1,0)),0)</f>
      </c>
      <c r="M1708" t="str">
        <f>IFERROR(VLOOKUP(L1708,Widgets!$H$5:$I$18,2,FALSE),0)</f>
      </c>
    </row>
    <row r="1709" spans="1:13">
      <c r="L1709" t="str">
        <f>IFERROR(INDEX(Potentials!$A$1:$AC$10000,MATCH(Estimates!C1709,Potentials!$A$1:$A$10000,0),MATCH("Commerce",Potentials!$A$1:$AC$1,0)),0)</f>
      </c>
      <c r="M1709" t="str">
        <f>IFERROR(VLOOKUP(L1709,Widgets!$H$5:$I$18,2,FALSE),0)</f>
      </c>
    </row>
    <row r="1710" spans="1:13">
      <c r="L1710" t="str">
        <f>IFERROR(INDEX(Potentials!$A$1:$AC$10000,MATCH(Estimates!C1710,Potentials!$A$1:$A$10000,0),MATCH("Commerce",Potentials!$A$1:$AC$1,0)),0)</f>
      </c>
      <c r="M1710" t="str">
        <f>IFERROR(VLOOKUP(L1710,Widgets!$H$5:$I$18,2,FALSE),0)</f>
      </c>
    </row>
    <row r="1711" spans="1:13">
      <c r="L1711" t="str">
        <f>IFERROR(INDEX(Potentials!$A$1:$AC$10000,MATCH(Estimates!C1711,Potentials!$A$1:$A$10000,0),MATCH("Commerce",Potentials!$A$1:$AC$1,0)),0)</f>
      </c>
      <c r="M1711" t="str">
        <f>IFERROR(VLOOKUP(L1711,Widgets!$H$5:$I$18,2,FALSE),0)</f>
      </c>
    </row>
    <row r="1712" spans="1:13">
      <c r="L1712" t="str">
        <f>IFERROR(INDEX(Potentials!$A$1:$AC$10000,MATCH(Estimates!C1712,Potentials!$A$1:$A$10000,0),MATCH("Commerce",Potentials!$A$1:$AC$1,0)),0)</f>
      </c>
      <c r="M1712" t="str">
        <f>IFERROR(VLOOKUP(L1712,Widgets!$H$5:$I$18,2,FALSE),0)</f>
      </c>
    </row>
    <row r="1713" spans="1:13">
      <c r="L1713" t="str">
        <f>IFERROR(INDEX(Potentials!$A$1:$AC$10000,MATCH(Estimates!C1713,Potentials!$A$1:$A$10000,0),MATCH("Commerce",Potentials!$A$1:$AC$1,0)),0)</f>
      </c>
      <c r="M1713" t="str">
        <f>IFERROR(VLOOKUP(L1713,Widgets!$H$5:$I$18,2,FALSE),0)</f>
      </c>
    </row>
    <row r="1714" spans="1:13">
      <c r="L1714" t="str">
        <f>IFERROR(INDEX(Potentials!$A$1:$AC$10000,MATCH(Estimates!C1714,Potentials!$A$1:$A$10000,0),MATCH("Commerce",Potentials!$A$1:$AC$1,0)),0)</f>
      </c>
      <c r="M1714" t="str">
        <f>IFERROR(VLOOKUP(L1714,Widgets!$H$5:$I$18,2,FALSE),0)</f>
      </c>
    </row>
    <row r="1715" spans="1:13">
      <c r="L1715" t="str">
        <f>IFERROR(INDEX(Potentials!$A$1:$AC$10000,MATCH(Estimates!C1715,Potentials!$A$1:$A$10000,0),MATCH("Commerce",Potentials!$A$1:$AC$1,0)),0)</f>
      </c>
      <c r="M1715" t="str">
        <f>IFERROR(VLOOKUP(L1715,Widgets!$H$5:$I$18,2,FALSE),0)</f>
      </c>
    </row>
    <row r="1716" spans="1:13">
      <c r="L1716" t="str">
        <f>IFERROR(INDEX(Potentials!$A$1:$AC$10000,MATCH(Estimates!C1716,Potentials!$A$1:$A$10000,0),MATCH("Commerce",Potentials!$A$1:$AC$1,0)),0)</f>
      </c>
      <c r="M1716" t="str">
        <f>IFERROR(VLOOKUP(L1716,Widgets!$H$5:$I$18,2,FALSE),0)</f>
      </c>
    </row>
    <row r="1717" spans="1:13">
      <c r="L1717" t="str">
        <f>IFERROR(INDEX(Potentials!$A$1:$AC$10000,MATCH(Estimates!C1717,Potentials!$A$1:$A$10000,0),MATCH("Commerce",Potentials!$A$1:$AC$1,0)),0)</f>
      </c>
      <c r="M1717" t="str">
        <f>IFERROR(VLOOKUP(L1717,Widgets!$H$5:$I$18,2,FALSE),0)</f>
      </c>
    </row>
    <row r="1718" spans="1:13">
      <c r="L1718" t="str">
        <f>IFERROR(INDEX(Potentials!$A$1:$AC$10000,MATCH(Estimates!C1718,Potentials!$A$1:$A$10000,0),MATCH("Commerce",Potentials!$A$1:$AC$1,0)),0)</f>
      </c>
      <c r="M1718" t="str">
        <f>IFERROR(VLOOKUP(L1718,Widgets!$H$5:$I$18,2,FALSE),0)</f>
      </c>
    </row>
    <row r="1719" spans="1:13">
      <c r="L1719" t="str">
        <f>IFERROR(INDEX(Potentials!$A$1:$AC$10000,MATCH(Estimates!C1719,Potentials!$A$1:$A$10000,0),MATCH("Commerce",Potentials!$A$1:$AC$1,0)),0)</f>
      </c>
      <c r="M1719" t="str">
        <f>IFERROR(VLOOKUP(L1719,Widgets!$H$5:$I$18,2,FALSE),0)</f>
      </c>
    </row>
    <row r="1720" spans="1:13">
      <c r="L1720" t="str">
        <f>IFERROR(INDEX(Potentials!$A$1:$AC$10000,MATCH(Estimates!C1720,Potentials!$A$1:$A$10000,0),MATCH("Commerce",Potentials!$A$1:$AC$1,0)),0)</f>
      </c>
      <c r="M1720" t="str">
        <f>IFERROR(VLOOKUP(L1720,Widgets!$H$5:$I$18,2,FALSE),0)</f>
      </c>
    </row>
    <row r="1721" spans="1:13">
      <c r="L1721" t="str">
        <f>IFERROR(INDEX(Potentials!$A$1:$AC$10000,MATCH(Estimates!C1721,Potentials!$A$1:$A$10000,0),MATCH("Commerce",Potentials!$A$1:$AC$1,0)),0)</f>
      </c>
      <c r="M1721" t="str">
        <f>IFERROR(VLOOKUP(L1721,Widgets!$H$5:$I$18,2,FALSE),0)</f>
      </c>
    </row>
    <row r="1722" spans="1:13">
      <c r="L1722" t="str">
        <f>IFERROR(INDEX(Potentials!$A$1:$AC$10000,MATCH(Estimates!C1722,Potentials!$A$1:$A$10000,0),MATCH("Commerce",Potentials!$A$1:$AC$1,0)),0)</f>
      </c>
      <c r="M1722" t="str">
        <f>IFERROR(VLOOKUP(L1722,Widgets!$H$5:$I$18,2,FALSE),0)</f>
      </c>
    </row>
    <row r="1723" spans="1:13">
      <c r="L1723" t="str">
        <f>IFERROR(INDEX(Potentials!$A$1:$AC$10000,MATCH(Estimates!C1723,Potentials!$A$1:$A$10000,0),MATCH("Commerce",Potentials!$A$1:$AC$1,0)),0)</f>
      </c>
      <c r="M1723" t="str">
        <f>IFERROR(VLOOKUP(L1723,Widgets!$H$5:$I$18,2,FALSE),0)</f>
      </c>
    </row>
    <row r="1724" spans="1:13">
      <c r="L1724" t="str">
        <f>IFERROR(INDEX(Potentials!$A$1:$AC$10000,MATCH(Estimates!C1724,Potentials!$A$1:$A$10000,0),MATCH("Commerce",Potentials!$A$1:$AC$1,0)),0)</f>
      </c>
      <c r="M1724" t="str">
        <f>IFERROR(VLOOKUP(L1724,Widgets!$H$5:$I$18,2,FALSE),0)</f>
      </c>
    </row>
    <row r="1725" spans="1:13">
      <c r="L1725" t="str">
        <f>IFERROR(INDEX(Potentials!$A$1:$AC$10000,MATCH(Estimates!C1725,Potentials!$A$1:$A$10000,0),MATCH("Commerce",Potentials!$A$1:$AC$1,0)),0)</f>
      </c>
      <c r="M1725" t="str">
        <f>IFERROR(VLOOKUP(L1725,Widgets!$H$5:$I$18,2,FALSE),0)</f>
      </c>
    </row>
    <row r="1726" spans="1:13">
      <c r="L1726" t="str">
        <f>IFERROR(INDEX(Potentials!$A$1:$AC$10000,MATCH(Estimates!C1726,Potentials!$A$1:$A$10000,0),MATCH("Commerce",Potentials!$A$1:$AC$1,0)),0)</f>
      </c>
      <c r="M1726" t="str">
        <f>IFERROR(VLOOKUP(L1726,Widgets!$H$5:$I$18,2,FALSE),0)</f>
      </c>
    </row>
    <row r="1727" spans="1:13">
      <c r="L1727" t="str">
        <f>IFERROR(INDEX(Potentials!$A$1:$AC$10000,MATCH(Estimates!C1727,Potentials!$A$1:$A$10000,0),MATCH("Commerce",Potentials!$A$1:$AC$1,0)),0)</f>
      </c>
      <c r="M1727" t="str">
        <f>IFERROR(VLOOKUP(L1727,Widgets!$H$5:$I$18,2,FALSE),0)</f>
      </c>
    </row>
    <row r="1728" spans="1:13">
      <c r="L1728" t="str">
        <f>IFERROR(INDEX(Potentials!$A$1:$AC$10000,MATCH(Estimates!C1728,Potentials!$A$1:$A$10000,0),MATCH("Commerce",Potentials!$A$1:$AC$1,0)),0)</f>
      </c>
      <c r="M1728" t="str">
        <f>IFERROR(VLOOKUP(L1728,Widgets!$H$5:$I$18,2,FALSE),0)</f>
      </c>
    </row>
    <row r="1729" spans="1:13">
      <c r="L1729" t="str">
        <f>IFERROR(INDEX(Potentials!$A$1:$AC$10000,MATCH(Estimates!C1729,Potentials!$A$1:$A$10000,0),MATCH("Commerce",Potentials!$A$1:$AC$1,0)),0)</f>
      </c>
      <c r="M1729" t="str">
        <f>IFERROR(VLOOKUP(L1729,Widgets!$H$5:$I$18,2,FALSE),0)</f>
      </c>
    </row>
    <row r="1730" spans="1:13">
      <c r="L1730" t="str">
        <f>IFERROR(INDEX(Potentials!$A$1:$AC$10000,MATCH(Estimates!C1730,Potentials!$A$1:$A$10000,0),MATCH("Commerce",Potentials!$A$1:$AC$1,0)),0)</f>
      </c>
      <c r="M1730" t="str">
        <f>IFERROR(VLOOKUP(L1730,Widgets!$H$5:$I$18,2,FALSE),0)</f>
      </c>
    </row>
    <row r="1731" spans="1:13">
      <c r="L1731" t="str">
        <f>IFERROR(INDEX(Potentials!$A$1:$AC$10000,MATCH(Estimates!C1731,Potentials!$A$1:$A$10000,0),MATCH("Commerce",Potentials!$A$1:$AC$1,0)),0)</f>
      </c>
      <c r="M1731" t="str">
        <f>IFERROR(VLOOKUP(L1731,Widgets!$H$5:$I$18,2,FALSE),0)</f>
      </c>
    </row>
    <row r="1732" spans="1:13">
      <c r="L1732" t="str">
        <f>IFERROR(INDEX(Potentials!$A$1:$AC$10000,MATCH(Estimates!C1732,Potentials!$A$1:$A$10000,0),MATCH("Commerce",Potentials!$A$1:$AC$1,0)),0)</f>
      </c>
      <c r="M1732" t="str">
        <f>IFERROR(VLOOKUP(L1732,Widgets!$H$5:$I$18,2,FALSE),0)</f>
      </c>
    </row>
    <row r="1733" spans="1:13">
      <c r="L1733" t="str">
        <f>IFERROR(INDEX(Potentials!$A$1:$AC$10000,MATCH(Estimates!C1733,Potentials!$A$1:$A$10000,0),MATCH("Commerce",Potentials!$A$1:$AC$1,0)),0)</f>
      </c>
      <c r="M1733" t="str">
        <f>IFERROR(VLOOKUP(L1733,Widgets!$H$5:$I$18,2,FALSE),0)</f>
      </c>
    </row>
    <row r="1734" spans="1:13">
      <c r="L1734" t="str">
        <f>IFERROR(INDEX(Potentials!$A$1:$AC$10000,MATCH(Estimates!C1734,Potentials!$A$1:$A$10000,0),MATCH("Commerce",Potentials!$A$1:$AC$1,0)),0)</f>
      </c>
      <c r="M1734" t="str">
        <f>IFERROR(VLOOKUP(L1734,Widgets!$H$5:$I$18,2,FALSE),0)</f>
      </c>
    </row>
    <row r="1735" spans="1:13">
      <c r="L1735" t="str">
        <f>IFERROR(INDEX(Potentials!$A$1:$AC$10000,MATCH(Estimates!C1735,Potentials!$A$1:$A$10000,0),MATCH("Commerce",Potentials!$A$1:$AC$1,0)),0)</f>
      </c>
      <c r="M1735" t="str">
        <f>IFERROR(VLOOKUP(L1735,Widgets!$H$5:$I$18,2,FALSE),0)</f>
      </c>
    </row>
    <row r="1736" spans="1:13">
      <c r="L1736" t="str">
        <f>IFERROR(INDEX(Potentials!$A$1:$AC$10000,MATCH(Estimates!C1736,Potentials!$A$1:$A$10000,0),MATCH("Commerce",Potentials!$A$1:$AC$1,0)),0)</f>
      </c>
      <c r="M1736" t="str">
        <f>IFERROR(VLOOKUP(L1736,Widgets!$H$5:$I$18,2,FALSE),0)</f>
      </c>
    </row>
    <row r="1737" spans="1:13">
      <c r="L1737" t="str">
        <f>IFERROR(INDEX(Potentials!$A$1:$AC$10000,MATCH(Estimates!C1737,Potentials!$A$1:$A$10000,0),MATCH("Commerce",Potentials!$A$1:$AC$1,0)),0)</f>
      </c>
      <c r="M1737" t="str">
        <f>IFERROR(VLOOKUP(L1737,Widgets!$H$5:$I$18,2,FALSE),0)</f>
      </c>
    </row>
    <row r="1738" spans="1:13">
      <c r="L1738" t="str">
        <f>IFERROR(INDEX(Potentials!$A$1:$AC$10000,MATCH(Estimates!C1738,Potentials!$A$1:$A$10000,0),MATCH("Commerce",Potentials!$A$1:$AC$1,0)),0)</f>
      </c>
      <c r="M1738" t="str">
        <f>IFERROR(VLOOKUP(L1738,Widgets!$H$5:$I$18,2,FALSE),0)</f>
      </c>
    </row>
    <row r="1739" spans="1:13">
      <c r="L1739" t="str">
        <f>IFERROR(INDEX(Potentials!$A$1:$AC$10000,MATCH(Estimates!C1739,Potentials!$A$1:$A$10000,0),MATCH("Commerce",Potentials!$A$1:$AC$1,0)),0)</f>
      </c>
      <c r="M1739" t="str">
        <f>IFERROR(VLOOKUP(L1739,Widgets!$H$5:$I$18,2,FALSE),0)</f>
      </c>
    </row>
    <row r="1740" spans="1:13">
      <c r="L1740" t="str">
        <f>IFERROR(INDEX(Potentials!$A$1:$AC$10000,MATCH(Estimates!C1740,Potentials!$A$1:$A$10000,0),MATCH("Commerce",Potentials!$A$1:$AC$1,0)),0)</f>
      </c>
      <c r="M1740" t="str">
        <f>IFERROR(VLOOKUP(L1740,Widgets!$H$5:$I$18,2,FALSE),0)</f>
      </c>
    </row>
    <row r="1741" spans="1:13">
      <c r="L1741" t="str">
        <f>IFERROR(INDEX(Potentials!$A$1:$AC$10000,MATCH(Estimates!C1741,Potentials!$A$1:$A$10000,0),MATCH("Commerce",Potentials!$A$1:$AC$1,0)),0)</f>
      </c>
      <c r="M1741" t="str">
        <f>IFERROR(VLOOKUP(L1741,Widgets!$H$5:$I$18,2,FALSE),0)</f>
      </c>
    </row>
    <row r="1742" spans="1:13">
      <c r="L1742" t="str">
        <f>IFERROR(INDEX(Potentials!$A$1:$AC$10000,MATCH(Estimates!C1742,Potentials!$A$1:$A$10000,0),MATCH("Commerce",Potentials!$A$1:$AC$1,0)),0)</f>
      </c>
      <c r="M1742" t="str">
        <f>IFERROR(VLOOKUP(L1742,Widgets!$H$5:$I$18,2,FALSE),0)</f>
      </c>
    </row>
    <row r="1743" spans="1:13">
      <c r="L1743" t="str">
        <f>IFERROR(INDEX(Potentials!$A$1:$AC$10000,MATCH(Estimates!C1743,Potentials!$A$1:$A$10000,0),MATCH("Commerce",Potentials!$A$1:$AC$1,0)),0)</f>
      </c>
      <c r="M1743" t="str">
        <f>IFERROR(VLOOKUP(L1743,Widgets!$H$5:$I$18,2,FALSE),0)</f>
      </c>
    </row>
    <row r="1744" spans="1:13">
      <c r="L1744" t="str">
        <f>IFERROR(INDEX(Potentials!$A$1:$AC$10000,MATCH(Estimates!C1744,Potentials!$A$1:$A$10000,0),MATCH("Commerce",Potentials!$A$1:$AC$1,0)),0)</f>
      </c>
      <c r="M1744" t="str">
        <f>IFERROR(VLOOKUP(L1744,Widgets!$H$5:$I$18,2,FALSE),0)</f>
      </c>
    </row>
    <row r="1745" spans="1:13">
      <c r="L1745" t="str">
        <f>IFERROR(INDEX(Potentials!$A$1:$AC$10000,MATCH(Estimates!C1745,Potentials!$A$1:$A$10000,0),MATCH("Commerce",Potentials!$A$1:$AC$1,0)),0)</f>
      </c>
      <c r="M1745" t="str">
        <f>IFERROR(VLOOKUP(L1745,Widgets!$H$5:$I$18,2,FALSE),0)</f>
      </c>
    </row>
    <row r="1746" spans="1:13">
      <c r="L1746" t="str">
        <f>IFERROR(INDEX(Potentials!$A$1:$AC$10000,MATCH(Estimates!C1746,Potentials!$A$1:$A$10000,0),MATCH("Commerce",Potentials!$A$1:$AC$1,0)),0)</f>
      </c>
      <c r="M1746" t="str">
        <f>IFERROR(VLOOKUP(L1746,Widgets!$H$5:$I$18,2,FALSE),0)</f>
      </c>
    </row>
    <row r="1747" spans="1:13">
      <c r="L1747" t="str">
        <f>IFERROR(INDEX(Potentials!$A$1:$AC$10000,MATCH(Estimates!C1747,Potentials!$A$1:$A$10000,0),MATCH("Commerce",Potentials!$A$1:$AC$1,0)),0)</f>
      </c>
      <c r="M1747" t="str">
        <f>IFERROR(VLOOKUP(L1747,Widgets!$H$5:$I$18,2,FALSE),0)</f>
      </c>
    </row>
    <row r="1748" spans="1:13">
      <c r="L1748" t="str">
        <f>IFERROR(INDEX(Potentials!$A$1:$AC$10000,MATCH(Estimates!C1748,Potentials!$A$1:$A$10000,0),MATCH("Commerce",Potentials!$A$1:$AC$1,0)),0)</f>
      </c>
      <c r="M1748" t="str">
        <f>IFERROR(VLOOKUP(L1748,Widgets!$H$5:$I$18,2,FALSE),0)</f>
      </c>
    </row>
    <row r="1749" spans="1:13">
      <c r="L1749" t="str">
        <f>IFERROR(INDEX(Potentials!$A$1:$AC$10000,MATCH(Estimates!C1749,Potentials!$A$1:$A$10000,0),MATCH("Commerce",Potentials!$A$1:$AC$1,0)),0)</f>
      </c>
      <c r="M1749" t="str">
        <f>IFERROR(VLOOKUP(L1749,Widgets!$H$5:$I$18,2,FALSE),0)</f>
      </c>
    </row>
    <row r="1750" spans="1:13">
      <c r="L1750" t="str">
        <f>IFERROR(INDEX(Potentials!$A$1:$AC$10000,MATCH(Estimates!C1750,Potentials!$A$1:$A$10000,0),MATCH("Commerce",Potentials!$A$1:$AC$1,0)),0)</f>
      </c>
      <c r="M1750" t="str">
        <f>IFERROR(VLOOKUP(L1750,Widgets!$H$5:$I$18,2,FALSE),0)</f>
      </c>
    </row>
    <row r="1751" spans="1:13">
      <c r="L1751" t="str">
        <f>IFERROR(INDEX(Potentials!$A$1:$AC$10000,MATCH(Estimates!C1751,Potentials!$A$1:$A$10000,0),MATCH("Commerce",Potentials!$A$1:$AC$1,0)),0)</f>
      </c>
      <c r="M1751" t="str">
        <f>IFERROR(VLOOKUP(L1751,Widgets!$H$5:$I$18,2,FALSE),0)</f>
      </c>
    </row>
    <row r="1752" spans="1:13">
      <c r="L1752" t="str">
        <f>IFERROR(INDEX(Potentials!$A$1:$AC$10000,MATCH(Estimates!C1752,Potentials!$A$1:$A$10000,0),MATCH("Commerce",Potentials!$A$1:$AC$1,0)),0)</f>
      </c>
      <c r="M1752" t="str">
        <f>IFERROR(VLOOKUP(L1752,Widgets!$H$5:$I$18,2,FALSE),0)</f>
      </c>
    </row>
    <row r="1753" spans="1:13">
      <c r="L1753" t="str">
        <f>IFERROR(INDEX(Potentials!$A$1:$AC$10000,MATCH(Estimates!C1753,Potentials!$A$1:$A$10000,0),MATCH("Commerce",Potentials!$A$1:$AC$1,0)),0)</f>
      </c>
      <c r="M1753" t="str">
        <f>IFERROR(VLOOKUP(L1753,Widgets!$H$5:$I$18,2,FALSE),0)</f>
      </c>
    </row>
    <row r="1754" spans="1:13">
      <c r="L1754" t="str">
        <f>IFERROR(INDEX(Potentials!$A$1:$AC$10000,MATCH(Estimates!C1754,Potentials!$A$1:$A$10000,0),MATCH("Commerce",Potentials!$A$1:$AC$1,0)),0)</f>
      </c>
      <c r="M1754" t="str">
        <f>IFERROR(VLOOKUP(L1754,Widgets!$H$5:$I$18,2,FALSE),0)</f>
      </c>
    </row>
    <row r="1755" spans="1:13">
      <c r="L1755" t="str">
        <f>IFERROR(INDEX(Potentials!$A$1:$AC$10000,MATCH(Estimates!C1755,Potentials!$A$1:$A$10000,0),MATCH("Commerce",Potentials!$A$1:$AC$1,0)),0)</f>
      </c>
      <c r="M1755" t="str">
        <f>IFERROR(VLOOKUP(L1755,Widgets!$H$5:$I$18,2,FALSE),0)</f>
      </c>
    </row>
    <row r="1756" spans="1:13">
      <c r="L1756" t="str">
        <f>IFERROR(INDEX(Potentials!$A$1:$AC$10000,MATCH(Estimates!C1756,Potentials!$A$1:$A$10000,0),MATCH("Commerce",Potentials!$A$1:$AC$1,0)),0)</f>
      </c>
      <c r="M1756" t="str">
        <f>IFERROR(VLOOKUP(L1756,Widgets!$H$5:$I$18,2,FALSE),0)</f>
      </c>
    </row>
    <row r="1757" spans="1:13">
      <c r="L1757" t="str">
        <f>IFERROR(INDEX(Potentials!$A$1:$AC$10000,MATCH(Estimates!C1757,Potentials!$A$1:$A$10000,0),MATCH("Commerce",Potentials!$A$1:$AC$1,0)),0)</f>
      </c>
      <c r="M1757" t="str">
        <f>IFERROR(VLOOKUP(L1757,Widgets!$H$5:$I$18,2,FALSE),0)</f>
      </c>
    </row>
    <row r="1758" spans="1:13">
      <c r="L1758" t="str">
        <f>IFERROR(INDEX(Potentials!$A$1:$AC$10000,MATCH(Estimates!C1758,Potentials!$A$1:$A$10000,0),MATCH("Commerce",Potentials!$A$1:$AC$1,0)),0)</f>
      </c>
      <c r="M1758" t="str">
        <f>IFERROR(VLOOKUP(L1758,Widgets!$H$5:$I$18,2,FALSE),0)</f>
      </c>
    </row>
    <row r="1759" spans="1:13">
      <c r="L1759" t="str">
        <f>IFERROR(INDEX(Potentials!$A$1:$AC$10000,MATCH(Estimates!C1759,Potentials!$A$1:$A$10000,0),MATCH("Commerce",Potentials!$A$1:$AC$1,0)),0)</f>
      </c>
      <c r="M1759" t="str">
        <f>IFERROR(VLOOKUP(L1759,Widgets!$H$5:$I$18,2,FALSE),0)</f>
      </c>
    </row>
    <row r="1760" spans="1:13">
      <c r="L1760" t="str">
        <f>IFERROR(INDEX(Potentials!$A$1:$AC$10000,MATCH(Estimates!C1760,Potentials!$A$1:$A$10000,0),MATCH("Commerce",Potentials!$A$1:$AC$1,0)),0)</f>
      </c>
      <c r="M1760" t="str">
        <f>IFERROR(VLOOKUP(L1760,Widgets!$H$5:$I$18,2,FALSE),0)</f>
      </c>
    </row>
    <row r="1761" spans="1:13">
      <c r="L1761" t="str">
        <f>IFERROR(INDEX(Potentials!$A$1:$AC$10000,MATCH(Estimates!C1761,Potentials!$A$1:$A$10000,0),MATCH("Commerce",Potentials!$A$1:$AC$1,0)),0)</f>
      </c>
      <c r="M1761" t="str">
        <f>IFERROR(VLOOKUP(L1761,Widgets!$H$5:$I$18,2,FALSE),0)</f>
      </c>
    </row>
    <row r="1762" spans="1:13">
      <c r="L1762" t="str">
        <f>IFERROR(INDEX(Potentials!$A$1:$AC$10000,MATCH(Estimates!C1762,Potentials!$A$1:$A$10000,0),MATCH("Commerce",Potentials!$A$1:$AC$1,0)),0)</f>
      </c>
      <c r="M1762" t="str">
        <f>IFERROR(VLOOKUP(L1762,Widgets!$H$5:$I$18,2,FALSE),0)</f>
      </c>
    </row>
    <row r="1763" spans="1:13">
      <c r="L1763" t="str">
        <f>IFERROR(INDEX(Potentials!$A$1:$AC$10000,MATCH(Estimates!C1763,Potentials!$A$1:$A$10000,0),MATCH("Commerce",Potentials!$A$1:$AC$1,0)),0)</f>
      </c>
      <c r="M1763" t="str">
        <f>IFERROR(VLOOKUP(L1763,Widgets!$H$5:$I$18,2,FALSE),0)</f>
      </c>
    </row>
    <row r="1764" spans="1:13">
      <c r="L1764" t="str">
        <f>IFERROR(INDEX(Potentials!$A$1:$AC$10000,MATCH(Estimates!C1764,Potentials!$A$1:$A$10000,0),MATCH("Commerce",Potentials!$A$1:$AC$1,0)),0)</f>
      </c>
      <c r="M1764" t="str">
        <f>IFERROR(VLOOKUP(L1764,Widgets!$H$5:$I$18,2,FALSE),0)</f>
      </c>
    </row>
    <row r="1765" spans="1:13">
      <c r="L1765" t="str">
        <f>IFERROR(INDEX(Potentials!$A$1:$AC$10000,MATCH(Estimates!C1765,Potentials!$A$1:$A$10000,0),MATCH("Commerce",Potentials!$A$1:$AC$1,0)),0)</f>
      </c>
      <c r="M1765" t="str">
        <f>IFERROR(VLOOKUP(L1765,Widgets!$H$5:$I$18,2,FALSE),0)</f>
      </c>
    </row>
    <row r="1766" spans="1:13">
      <c r="L1766" t="str">
        <f>IFERROR(INDEX(Potentials!$A$1:$AC$10000,MATCH(Estimates!C1766,Potentials!$A$1:$A$10000,0),MATCH("Commerce",Potentials!$A$1:$AC$1,0)),0)</f>
      </c>
      <c r="M1766" t="str">
        <f>IFERROR(VLOOKUP(L1766,Widgets!$H$5:$I$18,2,FALSE),0)</f>
      </c>
    </row>
    <row r="1767" spans="1:13">
      <c r="L1767" t="str">
        <f>IFERROR(INDEX(Potentials!$A$1:$AC$10000,MATCH(Estimates!C1767,Potentials!$A$1:$A$10000,0),MATCH("Commerce",Potentials!$A$1:$AC$1,0)),0)</f>
      </c>
      <c r="M1767" t="str">
        <f>IFERROR(VLOOKUP(L1767,Widgets!$H$5:$I$18,2,FALSE),0)</f>
      </c>
    </row>
    <row r="1768" spans="1:13">
      <c r="L1768" t="str">
        <f>IFERROR(INDEX(Potentials!$A$1:$AC$10000,MATCH(Estimates!C1768,Potentials!$A$1:$A$10000,0),MATCH("Commerce",Potentials!$A$1:$AC$1,0)),0)</f>
      </c>
      <c r="M1768" t="str">
        <f>IFERROR(VLOOKUP(L1768,Widgets!$H$5:$I$18,2,FALSE),0)</f>
      </c>
    </row>
    <row r="1769" spans="1:13">
      <c r="L1769" t="str">
        <f>IFERROR(INDEX(Potentials!$A$1:$AC$10000,MATCH(Estimates!C1769,Potentials!$A$1:$A$10000,0),MATCH("Commerce",Potentials!$A$1:$AC$1,0)),0)</f>
      </c>
      <c r="M1769" t="str">
        <f>IFERROR(VLOOKUP(L1769,Widgets!$H$5:$I$18,2,FALSE),0)</f>
      </c>
    </row>
    <row r="1770" spans="1:13">
      <c r="L1770" t="str">
        <f>IFERROR(INDEX(Potentials!$A$1:$AC$10000,MATCH(Estimates!C1770,Potentials!$A$1:$A$10000,0),MATCH("Commerce",Potentials!$A$1:$AC$1,0)),0)</f>
      </c>
      <c r="M1770" t="str">
        <f>IFERROR(VLOOKUP(L1770,Widgets!$H$5:$I$18,2,FALSE),0)</f>
      </c>
    </row>
    <row r="1771" spans="1:13">
      <c r="L1771" t="str">
        <f>IFERROR(INDEX(Potentials!$A$1:$AC$10000,MATCH(Estimates!C1771,Potentials!$A$1:$A$10000,0),MATCH("Commerce",Potentials!$A$1:$AC$1,0)),0)</f>
      </c>
      <c r="M1771" t="str">
        <f>IFERROR(VLOOKUP(L1771,Widgets!$H$5:$I$18,2,FALSE),0)</f>
      </c>
    </row>
    <row r="1772" spans="1:13">
      <c r="L1772" t="str">
        <f>IFERROR(INDEX(Potentials!$A$1:$AC$10000,MATCH(Estimates!C1772,Potentials!$A$1:$A$10000,0),MATCH("Commerce",Potentials!$A$1:$AC$1,0)),0)</f>
      </c>
      <c r="M1772" t="str">
        <f>IFERROR(VLOOKUP(L1772,Widgets!$H$5:$I$18,2,FALSE),0)</f>
      </c>
    </row>
    <row r="1773" spans="1:13">
      <c r="L1773" t="str">
        <f>IFERROR(INDEX(Potentials!$A$1:$AC$10000,MATCH(Estimates!C1773,Potentials!$A$1:$A$10000,0),MATCH("Commerce",Potentials!$A$1:$AC$1,0)),0)</f>
      </c>
      <c r="M1773" t="str">
        <f>IFERROR(VLOOKUP(L1773,Widgets!$H$5:$I$18,2,FALSE),0)</f>
      </c>
    </row>
    <row r="1774" spans="1:13">
      <c r="L1774" t="str">
        <f>IFERROR(INDEX(Potentials!$A$1:$AC$10000,MATCH(Estimates!C1774,Potentials!$A$1:$A$10000,0),MATCH("Commerce",Potentials!$A$1:$AC$1,0)),0)</f>
      </c>
      <c r="M1774" t="str">
        <f>IFERROR(VLOOKUP(L1774,Widgets!$H$5:$I$18,2,FALSE),0)</f>
      </c>
    </row>
    <row r="1775" spans="1:13">
      <c r="L1775" t="str">
        <f>IFERROR(INDEX(Potentials!$A$1:$AC$10000,MATCH(Estimates!C1775,Potentials!$A$1:$A$10000,0),MATCH("Commerce",Potentials!$A$1:$AC$1,0)),0)</f>
      </c>
      <c r="M1775" t="str">
        <f>IFERROR(VLOOKUP(L1775,Widgets!$H$5:$I$18,2,FALSE),0)</f>
      </c>
    </row>
    <row r="1776" spans="1:13">
      <c r="L1776" t="str">
        <f>IFERROR(INDEX(Potentials!$A$1:$AC$10000,MATCH(Estimates!C1776,Potentials!$A$1:$A$10000,0),MATCH("Commerce",Potentials!$A$1:$AC$1,0)),0)</f>
      </c>
      <c r="M1776" t="str">
        <f>IFERROR(VLOOKUP(L1776,Widgets!$H$5:$I$18,2,FALSE),0)</f>
      </c>
    </row>
    <row r="1777" spans="1:13">
      <c r="L1777" t="str">
        <f>IFERROR(INDEX(Potentials!$A$1:$AC$10000,MATCH(Estimates!C1777,Potentials!$A$1:$A$10000,0),MATCH("Commerce",Potentials!$A$1:$AC$1,0)),0)</f>
      </c>
      <c r="M1777" t="str">
        <f>IFERROR(VLOOKUP(L1777,Widgets!$H$5:$I$18,2,FALSE),0)</f>
      </c>
    </row>
    <row r="1778" spans="1:13">
      <c r="L1778" t="str">
        <f>IFERROR(INDEX(Potentials!$A$1:$AC$10000,MATCH(Estimates!C1778,Potentials!$A$1:$A$10000,0),MATCH("Commerce",Potentials!$A$1:$AC$1,0)),0)</f>
      </c>
      <c r="M1778" t="str">
        <f>IFERROR(VLOOKUP(L1778,Widgets!$H$5:$I$18,2,FALSE),0)</f>
      </c>
    </row>
    <row r="1779" spans="1:13">
      <c r="L1779" t="str">
        <f>IFERROR(INDEX(Potentials!$A$1:$AC$10000,MATCH(Estimates!C1779,Potentials!$A$1:$A$10000,0),MATCH("Commerce",Potentials!$A$1:$AC$1,0)),0)</f>
      </c>
      <c r="M1779" t="str">
        <f>IFERROR(VLOOKUP(L1779,Widgets!$H$5:$I$18,2,FALSE),0)</f>
      </c>
    </row>
    <row r="1780" spans="1:13">
      <c r="L1780" t="str">
        <f>IFERROR(INDEX(Potentials!$A$1:$AC$10000,MATCH(Estimates!C1780,Potentials!$A$1:$A$10000,0),MATCH("Commerce",Potentials!$A$1:$AC$1,0)),0)</f>
      </c>
      <c r="M1780" t="str">
        <f>IFERROR(VLOOKUP(L1780,Widgets!$H$5:$I$18,2,FALSE),0)</f>
      </c>
    </row>
    <row r="1781" spans="1:13">
      <c r="L1781" t="str">
        <f>IFERROR(INDEX(Potentials!$A$1:$AC$10000,MATCH(Estimates!C1781,Potentials!$A$1:$A$10000,0),MATCH("Commerce",Potentials!$A$1:$AC$1,0)),0)</f>
      </c>
      <c r="M1781" t="str">
        <f>IFERROR(VLOOKUP(L1781,Widgets!$H$5:$I$18,2,FALSE),0)</f>
      </c>
    </row>
    <row r="1782" spans="1:13">
      <c r="L1782" t="str">
        <f>IFERROR(INDEX(Potentials!$A$1:$AC$10000,MATCH(Estimates!C1782,Potentials!$A$1:$A$10000,0),MATCH("Commerce",Potentials!$A$1:$AC$1,0)),0)</f>
      </c>
      <c r="M1782" t="str">
        <f>IFERROR(VLOOKUP(L1782,Widgets!$H$5:$I$18,2,FALSE),0)</f>
      </c>
    </row>
    <row r="1783" spans="1:13">
      <c r="L1783" t="str">
        <f>IFERROR(INDEX(Potentials!$A$1:$AC$10000,MATCH(Estimates!C1783,Potentials!$A$1:$A$10000,0),MATCH("Commerce",Potentials!$A$1:$AC$1,0)),0)</f>
      </c>
      <c r="M1783" t="str">
        <f>IFERROR(VLOOKUP(L1783,Widgets!$H$5:$I$18,2,FALSE),0)</f>
      </c>
    </row>
    <row r="1784" spans="1:13">
      <c r="L1784" t="str">
        <f>IFERROR(INDEX(Potentials!$A$1:$AC$10000,MATCH(Estimates!C1784,Potentials!$A$1:$A$10000,0),MATCH("Commerce",Potentials!$A$1:$AC$1,0)),0)</f>
      </c>
      <c r="M1784" t="str">
        <f>IFERROR(VLOOKUP(L1784,Widgets!$H$5:$I$18,2,FALSE),0)</f>
      </c>
    </row>
    <row r="1785" spans="1:13">
      <c r="L1785" t="str">
        <f>IFERROR(INDEX(Potentials!$A$1:$AC$10000,MATCH(Estimates!C1785,Potentials!$A$1:$A$10000,0),MATCH("Commerce",Potentials!$A$1:$AC$1,0)),0)</f>
      </c>
      <c r="M1785" t="str">
        <f>IFERROR(VLOOKUP(L1785,Widgets!$H$5:$I$18,2,FALSE),0)</f>
      </c>
    </row>
    <row r="1786" spans="1:13">
      <c r="L1786" t="str">
        <f>IFERROR(INDEX(Potentials!$A$1:$AC$10000,MATCH(Estimates!C1786,Potentials!$A$1:$A$10000,0),MATCH("Commerce",Potentials!$A$1:$AC$1,0)),0)</f>
      </c>
      <c r="M1786" t="str">
        <f>IFERROR(VLOOKUP(L1786,Widgets!$H$5:$I$18,2,FALSE),0)</f>
      </c>
    </row>
    <row r="1787" spans="1:13">
      <c r="L1787" t="str">
        <f>IFERROR(INDEX(Potentials!$A$1:$AC$10000,MATCH(Estimates!C1787,Potentials!$A$1:$A$10000,0),MATCH("Commerce",Potentials!$A$1:$AC$1,0)),0)</f>
      </c>
      <c r="M1787" t="str">
        <f>IFERROR(VLOOKUP(L1787,Widgets!$H$5:$I$18,2,FALSE),0)</f>
      </c>
    </row>
    <row r="1788" spans="1:13">
      <c r="L1788" t="str">
        <f>IFERROR(INDEX(Potentials!$A$1:$AC$10000,MATCH(Estimates!C1788,Potentials!$A$1:$A$10000,0),MATCH("Commerce",Potentials!$A$1:$AC$1,0)),0)</f>
      </c>
      <c r="M1788" t="str">
        <f>IFERROR(VLOOKUP(L1788,Widgets!$H$5:$I$18,2,FALSE),0)</f>
      </c>
    </row>
    <row r="1789" spans="1:13">
      <c r="L1789" t="str">
        <f>IFERROR(INDEX(Potentials!$A$1:$AC$10000,MATCH(Estimates!C1789,Potentials!$A$1:$A$10000,0),MATCH("Commerce",Potentials!$A$1:$AC$1,0)),0)</f>
      </c>
      <c r="M1789" t="str">
        <f>IFERROR(VLOOKUP(L1789,Widgets!$H$5:$I$18,2,FALSE),0)</f>
      </c>
    </row>
    <row r="1790" spans="1:13">
      <c r="L1790" t="str">
        <f>IFERROR(INDEX(Potentials!$A$1:$AC$10000,MATCH(Estimates!C1790,Potentials!$A$1:$A$10000,0),MATCH("Commerce",Potentials!$A$1:$AC$1,0)),0)</f>
      </c>
      <c r="M1790" t="str">
        <f>IFERROR(VLOOKUP(L1790,Widgets!$H$5:$I$18,2,FALSE),0)</f>
      </c>
    </row>
    <row r="1791" spans="1:13">
      <c r="L1791" t="str">
        <f>IFERROR(INDEX(Potentials!$A$1:$AC$10000,MATCH(Estimates!C1791,Potentials!$A$1:$A$10000,0),MATCH("Commerce",Potentials!$A$1:$AC$1,0)),0)</f>
      </c>
      <c r="M1791" t="str">
        <f>IFERROR(VLOOKUP(L1791,Widgets!$H$5:$I$18,2,FALSE),0)</f>
      </c>
    </row>
    <row r="1792" spans="1:13">
      <c r="L1792" t="str">
        <f>IFERROR(INDEX(Potentials!$A$1:$AC$10000,MATCH(Estimates!C1792,Potentials!$A$1:$A$10000,0),MATCH("Commerce",Potentials!$A$1:$AC$1,0)),0)</f>
      </c>
      <c r="M1792" t="str">
        <f>IFERROR(VLOOKUP(L1792,Widgets!$H$5:$I$18,2,FALSE),0)</f>
      </c>
    </row>
    <row r="1793" spans="1:13">
      <c r="L1793" t="str">
        <f>IFERROR(INDEX(Potentials!$A$1:$AC$10000,MATCH(Estimates!C1793,Potentials!$A$1:$A$10000,0),MATCH("Commerce",Potentials!$A$1:$AC$1,0)),0)</f>
      </c>
      <c r="M1793" t="str">
        <f>IFERROR(VLOOKUP(L1793,Widgets!$H$5:$I$18,2,FALSE),0)</f>
      </c>
    </row>
    <row r="1794" spans="1:13">
      <c r="L1794" t="str">
        <f>IFERROR(INDEX(Potentials!$A$1:$AC$10000,MATCH(Estimates!C1794,Potentials!$A$1:$A$10000,0),MATCH("Commerce",Potentials!$A$1:$AC$1,0)),0)</f>
      </c>
      <c r="M1794" t="str">
        <f>IFERROR(VLOOKUP(L1794,Widgets!$H$5:$I$18,2,FALSE),0)</f>
      </c>
    </row>
    <row r="1795" spans="1:13">
      <c r="L1795" t="str">
        <f>IFERROR(INDEX(Potentials!$A$1:$AC$10000,MATCH(Estimates!C1795,Potentials!$A$1:$A$10000,0),MATCH("Commerce",Potentials!$A$1:$AC$1,0)),0)</f>
      </c>
      <c r="M1795" t="str">
        <f>IFERROR(VLOOKUP(L1795,Widgets!$H$5:$I$18,2,FALSE),0)</f>
      </c>
    </row>
    <row r="1796" spans="1:13">
      <c r="L1796" t="str">
        <f>IFERROR(INDEX(Potentials!$A$1:$AC$10000,MATCH(Estimates!C1796,Potentials!$A$1:$A$10000,0),MATCH("Commerce",Potentials!$A$1:$AC$1,0)),0)</f>
      </c>
      <c r="M1796" t="str">
        <f>IFERROR(VLOOKUP(L1796,Widgets!$H$5:$I$18,2,FALSE),0)</f>
      </c>
    </row>
    <row r="1797" spans="1:13">
      <c r="L1797" t="str">
        <f>IFERROR(INDEX(Potentials!$A$1:$AC$10000,MATCH(Estimates!C1797,Potentials!$A$1:$A$10000,0),MATCH("Commerce",Potentials!$A$1:$AC$1,0)),0)</f>
      </c>
      <c r="M1797" t="str">
        <f>IFERROR(VLOOKUP(L1797,Widgets!$H$5:$I$18,2,FALSE),0)</f>
      </c>
    </row>
    <row r="1798" spans="1:13">
      <c r="L1798" t="str">
        <f>IFERROR(INDEX(Potentials!$A$1:$AC$10000,MATCH(Estimates!C1798,Potentials!$A$1:$A$10000,0),MATCH("Commerce",Potentials!$A$1:$AC$1,0)),0)</f>
      </c>
      <c r="M1798" t="str">
        <f>IFERROR(VLOOKUP(L1798,Widgets!$H$5:$I$18,2,FALSE),0)</f>
      </c>
    </row>
    <row r="1799" spans="1:13">
      <c r="L1799" t="str">
        <f>IFERROR(INDEX(Potentials!$A$1:$AC$10000,MATCH(Estimates!C1799,Potentials!$A$1:$A$10000,0),MATCH("Commerce",Potentials!$A$1:$AC$1,0)),0)</f>
      </c>
      <c r="M1799" t="str">
        <f>IFERROR(VLOOKUP(L1799,Widgets!$H$5:$I$18,2,FALSE),0)</f>
      </c>
    </row>
    <row r="1800" spans="1:13">
      <c r="L1800" t="str">
        <f>IFERROR(INDEX(Potentials!$A$1:$AC$10000,MATCH(Estimates!C1800,Potentials!$A$1:$A$10000,0),MATCH("Commerce",Potentials!$A$1:$AC$1,0)),0)</f>
      </c>
      <c r="M1800" t="str">
        <f>IFERROR(VLOOKUP(L1800,Widgets!$H$5:$I$18,2,FALSE),0)</f>
      </c>
    </row>
    <row r="1801" spans="1:13">
      <c r="L1801" t="str">
        <f>IFERROR(INDEX(Potentials!$A$1:$AC$10000,MATCH(Estimates!C1801,Potentials!$A$1:$A$10000,0),MATCH("Commerce",Potentials!$A$1:$AC$1,0)),0)</f>
      </c>
      <c r="M1801" t="str">
        <f>IFERROR(VLOOKUP(L1801,Widgets!$H$5:$I$18,2,FALSE),0)</f>
      </c>
    </row>
    <row r="1802" spans="1:13">
      <c r="L1802" t="str">
        <f>IFERROR(INDEX(Potentials!$A$1:$AC$10000,MATCH(Estimates!C1802,Potentials!$A$1:$A$10000,0),MATCH("Commerce",Potentials!$A$1:$AC$1,0)),0)</f>
      </c>
      <c r="M1802" t="str">
        <f>IFERROR(VLOOKUP(L1802,Widgets!$H$5:$I$18,2,FALSE),0)</f>
      </c>
    </row>
    <row r="1803" spans="1:13">
      <c r="L1803" t="str">
        <f>IFERROR(INDEX(Potentials!$A$1:$AC$10000,MATCH(Estimates!C1803,Potentials!$A$1:$A$10000,0),MATCH("Commerce",Potentials!$A$1:$AC$1,0)),0)</f>
      </c>
      <c r="M1803" t="str">
        <f>IFERROR(VLOOKUP(L1803,Widgets!$H$5:$I$18,2,FALSE),0)</f>
      </c>
    </row>
    <row r="1804" spans="1:13">
      <c r="L1804" t="str">
        <f>IFERROR(INDEX(Potentials!$A$1:$AC$10000,MATCH(Estimates!C1804,Potentials!$A$1:$A$10000,0),MATCH("Commerce",Potentials!$A$1:$AC$1,0)),0)</f>
      </c>
      <c r="M1804" t="str">
        <f>IFERROR(VLOOKUP(L1804,Widgets!$H$5:$I$18,2,FALSE),0)</f>
      </c>
    </row>
    <row r="1805" spans="1:13">
      <c r="L1805" t="str">
        <f>IFERROR(INDEX(Potentials!$A$1:$AC$10000,MATCH(Estimates!C1805,Potentials!$A$1:$A$10000,0),MATCH("Commerce",Potentials!$A$1:$AC$1,0)),0)</f>
      </c>
      <c r="M1805" t="str">
        <f>IFERROR(VLOOKUP(L1805,Widgets!$H$5:$I$18,2,FALSE),0)</f>
      </c>
    </row>
    <row r="1806" spans="1:13">
      <c r="L1806" t="str">
        <f>IFERROR(INDEX(Potentials!$A$1:$AC$10000,MATCH(Estimates!C1806,Potentials!$A$1:$A$10000,0),MATCH("Commerce",Potentials!$A$1:$AC$1,0)),0)</f>
      </c>
      <c r="M1806" t="str">
        <f>IFERROR(VLOOKUP(L1806,Widgets!$H$5:$I$18,2,FALSE),0)</f>
      </c>
    </row>
    <row r="1807" spans="1:13">
      <c r="L1807" t="str">
        <f>IFERROR(INDEX(Potentials!$A$1:$AC$10000,MATCH(Estimates!C1807,Potentials!$A$1:$A$10000,0),MATCH("Commerce",Potentials!$A$1:$AC$1,0)),0)</f>
      </c>
      <c r="M1807" t="str">
        <f>IFERROR(VLOOKUP(L1807,Widgets!$H$5:$I$18,2,FALSE),0)</f>
      </c>
    </row>
    <row r="1808" spans="1:13">
      <c r="L1808" t="str">
        <f>IFERROR(INDEX(Potentials!$A$1:$AC$10000,MATCH(Estimates!C1808,Potentials!$A$1:$A$10000,0),MATCH("Commerce",Potentials!$A$1:$AC$1,0)),0)</f>
      </c>
      <c r="M1808" t="str">
        <f>IFERROR(VLOOKUP(L1808,Widgets!$H$5:$I$18,2,FALSE),0)</f>
      </c>
    </row>
    <row r="1809" spans="1:13">
      <c r="L1809" t="str">
        <f>IFERROR(INDEX(Potentials!$A$1:$AC$10000,MATCH(Estimates!C1809,Potentials!$A$1:$A$10000,0),MATCH("Commerce",Potentials!$A$1:$AC$1,0)),0)</f>
      </c>
      <c r="M1809" t="str">
        <f>IFERROR(VLOOKUP(L1809,Widgets!$H$5:$I$18,2,FALSE),0)</f>
      </c>
    </row>
    <row r="1810" spans="1:13">
      <c r="L1810" t="str">
        <f>IFERROR(INDEX(Potentials!$A$1:$AC$10000,MATCH(Estimates!C1810,Potentials!$A$1:$A$10000,0),MATCH("Commerce",Potentials!$A$1:$AC$1,0)),0)</f>
      </c>
      <c r="M1810" t="str">
        <f>IFERROR(VLOOKUP(L1810,Widgets!$H$5:$I$18,2,FALSE),0)</f>
      </c>
    </row>
    <row r="1811" spans="1:13">
      <c r="L1811" t="str">
        <f>IFERROR(INDEX(Potentials!$A$1:$AC$10000,MATCH(Estimates!C1811,Potentials!$A$1:$A$10000,0),MATCH("Commerce",Potentials!$A$1:$AC$1,0)),0)</f>
      </c>
      <c r="M1811" t="str">
        <f>IFERROR(VLOOKUP(L1811,Widgets!$H$5:$I$18,2,FALSE),0)</f>
      </c>
    </row>
    <row r="1812" spans="1:13">
      <c r="L1812" t="str">
        <f>IFERROR(INDEX(Potentials!$A$1:$AC$10000,MATCH(Estimates!C1812,Potentials!$A$1:$A$10000,0),MATCH("Commerce",Potentials!$A$1:$AC$1,0)),0)</f>
      </c>
      <c r="M1812" t="str">
        <f>IFERROR(VLOOKUP(L1812,Widgets!$H$5:$I$18,2,FALSE),0)</f>
      </c>
    </row>
    <row r="1813" spans="1:13">
      <c r="L1813" t="str">
        <f>IFERROR(INDEX(Potentials!$A$1:$AC$10000,MATCH(Estimates!C1813,Potentials!$A$1:$A$10000,0),MATCH("Commerce",Potentials!$A$1:$AC$1,0)),0)</f>
      </c>
      <c r="M1813" t="str">
        <f>IFERROR(VLOOKUP(L1813,Widgets!$H$5:$I$18,2,FALSE),0)</f>
      </c>
    </row>
    <row r="1814" spans="1:13">
      <c r="L1814" t="str">
        <f>IFERROR(INDEX(Potentials!$A$1:$AC$10000,MATCH(Estimates!C1814,Potentials!$A$1:$A$10000,0),MATCH("Commerce",Potentials!$A$1:$AC$1,0)),0)</f>
      </c>
      <c r="M1814" t="str">
        <f>IFERROR(VLOOKUP(L1814,Widgets!$H$5:$I$18,2,FALSE),0)</f>
      </c>
    </row>
    <row r="1815" spans="1:13">
      <c r="L1815" t="str">
        <f>IFERROR(INDEX(Potentials!$A$1:$AC$10000,MATCH(Estimates!C1815,Potentials!$A$1:$A$10000,0),MATCH("Commerce",Potentials!$A$1:$AC$1,0)),0)</f>
      </c>
      <c r="M1815" t="str">
        <f>IFERROR(VLOOKUP(L1815,Widgets!$H$5:$I$18,2,FALSE),0)</f>
      </c>
    </row>
    <row r="1816" spans="1:13">
      <c r="L1816" t="str">
        <f>IFERROR(INDEX(Potentials!$A$1:$AC$10000,MATCH(Estimates!C1816,Potentials!$A$1:$A$10000,0),MATCH("Commerce",Potentials!$A$1:$AC$1,0)),0)</f>
      </c>
      <c r="M1816" t="str">
        <f>IFERROR(VLOOKUP(L1816,Widgets!$H$5:$I$18,2,FALSE),0)</f>
      </c>
    </row>
    <row r="1817" spans="1:13">
      <c r="L1817" t="str">
        <f>IFERROR(INDEX(Potentials!$A$1:$AC$10000,MATCH(Estimates!C1817,Potentials!$A$1:$A$10000,0),MATCH("Commerce",Potentials!$A$1:$AC$1,0)),0)</f>
      </c>
      <c r="M1817" t="str">
        <f>IFERROR(VLOOKUP(L1817,Widgets!$H$5:$I$18,2,FALSE),0)</f>
      </c>
    </row>
    <row r="1818" spans="1:13">
      <c r="L1818" t="str">
        <f>IFERROR(INDEX(Potentials!$A$1:$AC$10000,MATCH(Estimates!C1818,Potentials!$A$1:$A$10000,0),MATCH("Commerce",Potentials!$A$1:$AC$1,0)),0)</f>
      </c>
      <c r="M1818" t="str">
        <f>IFERROR(VLOOKUP(L1818,Widgets!$H$5:$I$18,2,FALSE),0)</f>
      </c>
    </row>
    <row r="1819" spans="1:13">
      <c r="L1819" t="str">
        <f>IFERROR(INDEX(Potentials!$A$1:$AC$10000,MATCH(Estimates!C1819,Potentials!$A$1:$A$10000,0),MATCH("Commerce",Potentials!$A$1:$AC$1,0)),0)</f>
      </c>
      <c r="M1819" t="str">
        <f>IFERROR(VLOOKUP(L1819,Widgets!$H$5:$I$18,2,FALSE),0)</f>
      </c>
    </row>
    <row r="1820" spans="1:13">
      <c r="L1820" t="str">
        <f>IFERROR(INDEX(Potentials!$A$1:$AC$10000,MATCH(Estimates!C1820,Potentials!$A$1:$A$10000,0),MATCH("Commerce",Potentials!$A$1:$AC$1,0)),0)</f>
      </c>
      <c r="M1820" t="str">
        <f>IFERROR(VLOOKUP(L1820,Widgets!$H$5:$I$18,2,FALSE),0)</f>
      </c>
    </row>
    <row r="1821" spans="1:13">
      <c r="L1821" t="str">
        <f>IFERROR(INDEX(Potentials!$A$1:$AC$10000,MATCH(Estimates!C1821,Potentials!$A$1:$A$10000,0),MATCH("Commerce",Potentials!$A$1:$AC$1,0)),0)</f>
      </c>
      <c r="M1821" t="str">
        <f>IFERROR(VLOOKUP(L1821,Widgets!$H$5:$I$18,2,FALSE),0)</f>
      </c>
    </row>
    <row r="1822" spans="1:13">
      <c r="L1822" t="str">
        <f>IFERROR(INDEX(Potentials!$A$1:$AC$10000,MATCH(Estimates!C1822,Potentials!$A$1:$A$10000,0),MATCH("Commerce",Potentials!$A$1:$AC$1,0)),0)</f>
      </c>
      <c r="M1822" t="str">
        <f>IFERROR(VLOOKUP(L1822,Widgets!$H$5:$I$18,2,FALSE),0)</f>
      </c>
    </row>
    <row r="1823" spans="1:13">
      <c r="L1823" t="str">
        <f>IFERROR(INDEX(Potentials!$A$1:$AC$10000,MATCH(Estimates!C1823,Potentials!$A$1:$A$10000,0),MATCH("Commerce",Potentials!$A$1:$AC$1,0)),0)</f>
      </c>
      <c r="M1823" t="str">
        <f>IFERROR(VLOOKUP(L1823,Widgets!$H$5:$I$18,2,FALSE),0)</f>
      </c>
    </row>
    <row r="1824" spans="1:13">
      <c r="L1824" t="str">
        <f>IFERROR(INDEX(Potentials!$A$1:$AC$10000,MATCH(Estimates!C1824,Potentials!$A$1:$A$10000,0),MATCH("Commerce",Potentials!$A$1:$AC$1,0)),0)</f>
      </c>
      <c r="M1824" t="str">
        <f>IFERROR(VLOOKUP(L1824,Widgets!$H$5:$I$18,2,FALSE),0)</f>
      </c>
    </row>
    <row r="1825" spans="1:13">
      <c r="L1825" t="str">
        <f>IFERROR(INDEX(Potentials!$A$1:$AC$10000,MATCH(Estimates!C1825,Potentials!$A$1:$A$10000,0),MATCH("Commerce",Potentials!$A$1:$AC$1,0)),0)</f>
      </c>
      <c r="M1825" t="str">
        <f>IFERROR(VLOOKUP(L1825,Widgets!$H$5:$I$18,2,FALSE),0)</f>
      </c>
    </row>
    <row r="1826" spans="1:13">
      <c r="L1826" t="str">
        <f>IFERROR(INDEX(Potentials!$A$1:$AC$10000,MATCH(Estimates!C1826,Potentials!$A$1:$A$10000,0),MATCH("Commerce",Potentials!$A$1:$AC$1,0)),0)</f>
      </c>
      <c r="M1826" t="str">
        <f>IFERROR(VLOOKUP(L1826,Widgets!$H$5:$I$18,2,FALSE),0)</f>
      </c>
    </row>
    <row r="1827" spans="1:13">
      <c r="L1827" t="str">
        <f>IFERROR(INDEX(Potentials!$A$1:$AC$10000,MATCH(Estimates!C1827,Potentials!$A$1:$A$10000,0),MATCH("Commerce",Potentials!$A$1:$AC$1,0)),0)</f>
      </c>
      <c r="M1827" t="str">
        <f>IFERROR(VLOOKUP(L1827,Widgets!$H$5:$I$18,2,FALSE),0)</f>
      </c>
    </row>
    <row r="1828" spans="1:13">
      <c r="L1828" t="str">
        <f>IFERROR(INDEX(Potentials!$A$1:$AC$10000,MATCH(Estimates!C1828,Potentials!$A$1:$A$10000,0),MATCH("Commerce",Potentials!$A$1:$AC$1,0)),0)</f>
      </c>
      <c r="M1828" t="str">
        <f>IFERROR(VLOOKUP(L1828,Widgets!$H$5:$I$18,2,FALSE),0)</f>
      </c>
    </row>
    <row r="1829" spans="1:13">
      <c r="L1829" t="str">
        <f>IFERROR(INDEX(Potentials!$A$1:$AC$10000,MATCH(Estimates!C1829,Potentials!$A$1:$A$10000,0),MATCH("Commerce",Potentials!$A$1:$AC$1,0)),0)</f>
      </c>
      <c r="M1829" t="str">
        <f>IFERROR(VLOOKUP(L1829,Widgets!$H$5:$I$18,2,FALSE),0)</f>
      </c>
    </row>
    <row r="1830" spans="1:13">
      <c r="L1830" t="str">
        <f>IFERROR(INDEX(Potentials!$A$1:$AC$10000,MATCH(Estimates!C1830,Potentials!$A$1:$A$10000,0),MATCH("Commerce",Potentials!$A$1:$AC$1,0)),0)</f>
      </c>
      <c r="M1830" t="str">
        <f>IFERROR(VLOOKUP(L1830,Widgets!$H$5:$I$18,2,FALSE),0)</f>
      </c>
    </row>
    <row r="1831" spans="1:13">
      <c r="L1831" t="str">
        <f>IFERROR(INDEX(Potentials!$A$1:$AC$10000,MATCH(Estimates!C1831,Potentials!$A$1:$A$10000,0),MATCH("Commerce",Potentials!$A$1:$AC$1,0)),0)</f>
      </c>
      <c r="M1831" t="str">
        <f>IFERROR(VLOOKUP(L1831,Widgets!$H$5:$I$18,2,FALSE),0)</f>
      </c>
    </row>
    <row r="1832" spans="1:13">
      <c r="L1832" t="str">
        <f>IFERROR(INDEX(Potentials!$A$1:$AC$10000,MATCH(Estimates!C1832,Potentials!$A$1:$A$10000,0),MATCH("Commerce",Potentials!$A$1:$AC$1,0)),0)</f>
      </c>
      <c r="M1832" t="str">
        <f>IFERROR(VLOOKUP(L1832,Widgets!$H$5:$I$18,2,FALSE),0)</f>
      </c>
    </row>
    <row r="1833" spans="1:13">
      <c r="L1833" t="str">
        <f>IFERROR(INDEX(Potentials!$A$1:$AC$10000,MATCH(Estimates!C1833,Potentials!$A$1:$A$10000,0),MATCH("Commerce",Potentials!$A$1:$AC$1,0)),0)</f>
      </c>
      <c r="M1833" t="str">
        <f>IFERROR(VLOOKUP(L1833,Widgets!$H$5:$I$18,2,FALSE),0)</f>
      </c>
    </row>
    <row r="1834" spans="1:13">
      <c r="L1834" t="str">
        <f>IFERROR(INDEX(Potentials!$A$1:$AC$10000,MATCH(Estimates!C1834,Potentials!$A$1:$A$10000,0),MATCH("Commerce",Potentials!$A$1:$AC$1,0)),0)</f>
      </c>
      <c r="M1834" t="str">
        <f>IFERROR(VLOOKUP(L1834,Widgets!$H$5:$I$18,2,FALSE),0)</f>
      </c>
    </row>
    <row r="1835" spans="1:13">
      <c r="L1835" t="str">
        <f>IFERROR(INDEX(Potentials!$A$1:$AC$10000,MATCH(Estimates!C1835,Potentials!$A$1:$A$10000,0),MATCH("Commerce",Potentials!$A$1:$AC$1,0)),0)</f>
      </c>
      <c r="M1835" t="str">
        <f>IFERROR(VLOOKUP(L1835,Widgets!$H$5:$I$18,2,FALSE),0)</f>
      </c>
    </row>
    <row r="1836" spans="1:13">
      <c r="L1836" t="str">
        <f>IFERROR(INDEX(Potentials!$A$1:$AC$10000,MATCH(Estimates!C1836,Potentials!$A$1:$A$10000,0),MATCH("Commerce",Potentials!$A$1:$AC$1,0)),0)</f>
      </c>
      <c r="M1836" t="str">
        <f>IFERROR(VLOOKUP(L1836,Widgets!$H$5:$I$18,2,FALSE),0)</f>
      </c>
    </row>
    <row r="1837" spans="1:13">
      <c r="L1837" t="str">
        <f>IFERROR(INDEX(Potentials!$A$1:$AC$10000,MATCH(Estimates!C1837,Potentials!$A$1:$A$10000,0),MATCH("Commerce",Potentials!$A$1:$AC$1,0)),0)</f>
      </c>
      <c r="M1837" t="str">
        <f>IFERROR(VLOOKUP(L1837,Widgets!$H$5:$I$18,2,FALSE),0)</f>
      </c>
    </row>
    <row r="1838" spans="1:13">
      <c r="L1838" t="str">
        <f>IFERROR(INDEX(Potentials!$A$1:$AC$10000,MATCH(Estimates!C1838,Potentials!$A$1:$A$10000,0),MATCH("Commerce",Potentials!$A$1:$AC$1,0)),0)</f>
      </c>
      <c r="M1838" t="str">
        <f>IFERROR(VLOOKUP(L1838,Widgets!$H$5:$I$18,2,FALSE),0)</f>
      </c>
    </row>
    <row r="1839" spans="1:13">
      <c r="L1839" t="str">
        <f>IFERROR(INDEX(Potentials!$A$1:$AC$10000,MATCH(Estimates!C1839,Potentials!$A$1:$A$10000,0),MATCH("Commerce",Potentials!$A$1:$AC$1,0)),0)</f>
      </c>
      <c r="M1839" t="str">
        <f>IFERROR(VLOOKUP(L1839,Widgets!$H$5:$I$18,2,FALSE),0)</f>
      </c>
    </row>
    <row r="1840" spans="1:13">
      <c r="L1840" t="str">
        <f>IFERROR(INDEX(Potentials!$A$1:$AC$10000,MATCH(Estimates!C1840,Potentials!$A$1:$A$10000,0),MATCH("Commerce",Potentials!$A$1:$AC$1,0)),0)</f>
      </c>
      <c r="M1840" t="str">
        <f>IFERROR(VLOOKUP(L1840,Widgets!$H$5:$I$18,2,FALSE),0)</f>
      </c>
    </row>
    <row r="1841" spans="1:13">
      <c r="L1841" t="str">
        <f>IFERROR(INDEX(Potentials!$A$1:$AC$10000,MATCH(Estimates!C1841,Potentials!$A$1:$A$10000,0),MATCH("Commerce",Potentials!$A$1:$AC$1,0)),0)</f>
      </c>
      <c r="M1841" t="str">
        <f>IFERROR(VLOOKUP(L1841,Widgets!$H$5:$I$18,2,FALSE),0)</f>
      </c>
    </row>
    <row r="1842" spans="1:13">
      <c r="L1842" t="str">
        <f>IFERROR(INDEX(Potentials!$A$1:$AC$10000,MATCH(Estimates!C1842,Potentials!$A$1:$A$10000,0),MATCH("Commerce",Potentials!$A$1:$AC$1,0)),0)</f>
      </c>
      <c r="M1842" t="str">
        <f>IFERROR(VLOOKUP(L1842,Widgets!$H$5:$I$18,2,FALSE),0)</f>
      </c>
    </row>
    <row r="1843" spans="1:13">
      <c r="L1843" t="str">
        <f>IFERROR(INDEX(Potentials!$A$1:$AC$10000,MATCH(Estimates!C1843,Potentials!$A$1:$A$10000,0),MATCH("Commerce",Potentials!$A$1:$AC$1,0)),0)</f>
      </c>
      <c r="M1843" t="str">
        <f>IFERROR(VLOOKUP(L1843,Widgets!$H$5:$I$18,2,FALSE),0)</f>
      </c>
    </row>
    <row r="1844" spans="1:13">
      <c r="L1844" t="str">
        <f>IFERROR(INDEX(Potentials!$A$1:$AC$10000,MATCH(Estimates!C1844,Potentials!$A$1:$A$10000,0),MATCH("Commerce",Potentials!$A$1:$AC$1,0)),0)</f>
      </c>
      <c r="M1844" t="str">
        <f>IFERROR(VLOOKUP(L1844,Widgets!$H$5:$I$18,2,FALSE),0)</f>
      </c>
    </row>
    <row r="1845" spans="1:13">
      <c r="L1845" t="str">
        <f>IFERROR(INDEX(Potentials!$A$1:$AC$10000,MATCH(Estimates!C1845,Potentials!$A$1:$A$10000,0),MATCH("Commerce",Potentials!$A$1:$AC$1,0)),0)</f>
      </c>
      <c r="M1845" t="str">
        <f>IFERROR(VLOOKUP(L1845,Widgets!$H$5:$I$18,2,FALSE),0)</f>
      </c>
    </row>
    <row r="1846" spans="1:13">
      <c r="L1846" t="str">
        <f>IFERROR(INDEX(Potentials!$A$1:$AC$10000,MATCH(Estimates!C1846,Potentials!$A$1:$A$10000,0),MATCH("Commerce",Potentials!$A$1:$AC$1,0)),0)</f>
      </c>
      <c r="M1846" t="str">
        <f>IFERROR(VLOOKUP(L1846,Widgets!$H$5:$I$18,2,FALSE),0)</f>
      </c>
    </row>
    <row r="1847" spans="1:13">
      <c r="L1847" t="str">
        <f>IFERROR(INDEX(Potentials!$A$1:$AC$10000,MATCH(Estimates!C1847,Potentials!$A$1:$A$10000,0),MATCH("Commerce",Potentials!$A$1:$AC$1,0)),0)</f>
      </c>
      <c r="M1847" t="str">
        <f>IFERROR(VLOOKUP(L1847,Widgets!$H$5:$I$18,2,FALSE),0)</f>
      </c>
    </row>
    <row r="1848" spans="1:13">
      <c r="L1848" t="str">
        <f>IFERROR(INDEX(Potentials!$A$1:$AC$10000,MATCH(Estimates!C1848,Potentials!$A$1:$A$10000,0),MATCH("Commerce",Potentials!$A$1:$AC$1,0)),0)</f>
      </c>
      <c r="M1848" t="str">
        <f>IFERROR(VLOOKUP(L1848,Widgets!$H$5:$I$18,2,FALSE),0)</f>
      </c>
    </row>
    <row r="1849" spans="1:13">
      <c r="L1849" t="str">
        <f>IFERROR(INDEX(Potentials!$A$1:$AC$10000,MATCH(Estimates!C1849,Potentials!$A$1:$A$10000,0),MATCH("Commerce",Potentials!$A$1:$AC$1,0)),0)</f>
      </c>
      <c r="M1849" t="str">
        <f>IFERROR(VLOOKUP(L1849,Widgets!$H$5:$I$18,2,FALSE),0)</f>
      </c>
    </row>
    <row r="1850" spans="1:13">
      <c r="L1850" t="str">
        <f>IFERROR(INDEX(Potentials!$A$1:$AC$10000,MATCH(Estimates!C1850,Potentials!$A$1:$A$10000,0),MATCH("Commerce",Potentials!$A$1:$AC$1,0)),0)</f>
      </c>
      <c r="M1850" t="str">
        <f>IFERROR(VLOOKUP(L1850,Widgets!$H$5:$I$18,2,FALSE),0)</f>
      </c>
    </row>
    <row r="1851" spans="1:13">
      <c r="L1851" t="str">
        <f>IFERROR(INDEX(Potentials!$A$1:$AC$10000,MATCH(Estimates!C1851,Potentials!$A$1:$A$10000,0),MATCH("Commerce",Potentials!$A$1:$AC$1,0)),0)</f>
      </c>
      <c r="M1851" t="str">
        <f>IFERROR(VLOOKUP(L1851,Widgets!$H$5:$I$18,2,FALSE),0)</f>
      </c>
    </row>
    <row r="1852" spans="1:13">
      <c r="L1852" t="str">
        <f>IFERROR(INDEX(Potentials!$A$1:$AC$10000,MATCH(Estimates!C1852,Potentials!$A$1:$A$10000,0),MATCH("Commerce",Potentials!$A$1:$AC$1,0)),0)</f>
      </c>
      <c r="M1852" t="str">
        <f>IFERROR(VLOOKUP(L1852,Widgets!$H$5:$I$18,2,FALSE),0)</f>
      </c>
    </row>
    <row r="1853" spans="1:13">
      <c r="L1853" t="str">
        <f>IFERROR(INDEX(Potentials!$A$1:$AC$10000,MATCH(Estimates!C1853,Potentials!$A$1:$A$10000,0),MATCH("Commerce",Potentials!$A$1:$AC$1,0)),0)</f>
      </c>
      <c r="M1853" t="str">
        <f>IFERROR(VLOOKUP(L1853,Widgets!$H$5:$I$18,2,FALSE),0)</f>
      </c>
    </row>
    <row r="1854" spans="1:13">
      <c r="L1854" t="str">
        <f>IFERROR(INDEX(Potentials!$A$1:$AC$10000,MATCH(Estimates!C1854,Potentials!$A$1:$A$10000,0),MATCH("Commerce",Potentials!$A$1:$AC$1,0)),0)</f>
      </c>
      <c r="M1854" t="str">
        <f>IFERROR(VLOOKUP(L1854,Widgets!$H$5:$I$18,2,FALSE),0)</f>
      </c>
    </row>
    <row r="1855" spans="1:13">
      <c r="L1855" t="str">
        <f>IFERROR(INDEX(Potentials!$A$1:$AC$10000,MATCH(Estimates!C1855,Potentials!$A$1:$A$10000,0),MATCH("Commerce",Potentials!$A$1:$AC$1,0)),0)</f>
      </c>
      <c r="M1855" t="str">
        <f>IFERROR(VLOOKUP(L1855,Widgets!$H$5:$I$18,2,FALSE),0)</f>
      </c>
    </row>
    <row r="1856" spans="1:13">
      <c r="L1856" t="str">
        <f>IFERROR(INDEX(Potentials!$A$1:$AC$10000,MATCH(Estimates!C1856,Potentials!$A$1:$A$10000,0),MATCH("Commerce",Potentials!$A$1:$AC$1,0)),0)</f>
      </c>
      <c r="M1856" t="str">
        <f>IFERROR(VLOOKUP(L1856,Widgets!$H$5:$I$18,2,FALSE),0)</f>
      </c>
    </row>
    <row r="1857" spans="1:13">
      <c r="L1857" t="str">
        <f>IFERROR(INDEX(Potentials!$A$1:$AC$10000,MATCH(Estimates!C1857,Potentials!$A$1:$A$10000,0),MATCH("Commerce",Potentials!$A$1:$AC$1,0)),0)</f>
      </c>
      <c r="M1857" t="str">
        <f>IFERROR(VLOOKUP(L1857,Widgets!$H$5:$I$18,2,FALSE),0)</f>
      </c>
    </row>
    <row r="1858" spans="1:13">
      <c r="L1858" t="str">
        <f>IFERROR(INDEX(Potentials!$A$1:$AC$10000,MATCH(Estimates!C1858,Potentials!$A$1:$A$10000,0),MATCH("Commerce",Potentials!$A$1:$AC$1,0)),0)</f>
      </c>
      <c r="M1858" t="str">
        <f>IFERROR(VLOOKUP(L1858,Widgets!$H$5:$I$18,2,FALSE),0)</f>
      </c>
    </row>
    <row r="1859" spans="1:13">
      <c r="L1859" t="str">
        <f>IFERROR(INDEX(Potentials!$A$1:$AC$10000,MATCH(Estimates!C1859,Potentials!$A$1:$A$10000,0),MATCH("Commerce",Potentials!$A$1:$AC$1,0)),0)</f>
      </c>
      <c r="M1859" t="str">
        <f>IFERROR(VLOOKUP(L1859,Widgets!$H$5:$I$18,2,FALSE),0)</f>
      </c>
    </row>
    <row r="1860" spans="1:13">
      <c r="L1860" t="str">
        <f>IFERROR(INDEX(Potentials!$A$1:$AC$10000,MATCH(Estimates!C1860,Potentials!$A$1:$A$10000,0),MATCH("Commerce",Potentials!$A$1:$AC$1,0)),0)</f>
      </c>
      <c r="M1860" t="str">
        <f>IFERROR(VLOOKUP(L1860,Widgets!$H$5:$I$18,2,FALSE),0)</f>
      </c>
    </row>
    <row r="1861" spans="1:13">
      <c r="L1861" t="str">
        <f>IFERROR(INDEX(Potentials!$A$1:$AC$10000,MATCH(Estimates!C1861,Potentials!$A$1:$A$10000,0),MATCH("Commerce",Potentials!$A$1:$AC$1,0)),0)</f>
      </c>
      <c r="M1861" t="str">
        <f>IFERROR(VLOOKUP(L1861,Widgets!$H$5:$I$18,2,FALSE),0)</f>
      </c>
    </row>
    <row r="1862" spans="1:13">
      <c r="L1862" t="str">
        <f>IFERROR(INDEX(Potentials!$A$1:$AC$10000,MATCH(Estimates!C1862,Potentials!$A$1:$A$10000,0),MATCH("Commerce",Potentials!$A$1:$AC$1,0)),0)</f>
      </c>
      <c r="M1862" t="str">
        <f>IFERROR(VLOOKUP(L1862,Widgets!$H$5:$I$18,2,FALSE),0)</f>
      </c>
    </row>
    <row r="1863" spans="1:13">
      <c r="L1863" t="str">
        <f>IFERROR(INDEX(Potentials!$A$1:$AC$10000,MATCH(Estimates!C1863,Potentials!$A$1:$A$10000,0),MATCH("Commerce",Potentials!$A$1:$AC$1,0)),0)</f>
      </c>
      <c r="M1863" t="str">
        <f>IFERROR(VLOOKUP(L1863,Widgets!$H$5:$I$18,2,FALSE),0)</f>
      </c>
    </row>
    <row r="1864" spans="1:13">
      <c r="L1864" t="str">
        <f>IFERROR(INDEX(Potentials!$A$1:$AC$10000,MATCH(Estimates!C1864,Potentials!$A$1:$A$10000,0),MATCH("Commerce",Potentials!$A$1:$AC$1,0)),0)</f>
      </c>
      <c r="M1864" t="str">
        <f>IFERROR(VLOOKUP(L1864,Widgets!$H$5:$I$18,2,FALSE),0)</f>
      </c>
    </row>
    <row r="1865" spans="1:13">
      <c r="L1865" t="str">
        <f>IFERROR(INDEX(Potentials!$A$1:$AC$10000,MATCH(Estimates!C1865,Potentials!$A$1:$A$10000,0),MATCH("Commerce",Potentials!$A$1:$AC$1,0)),0)</f>
      </c>
      <c r="M1865" t="str">
        <f>IFERROR(VLOOKUP(L1865,Widgets!$H$5:$I$18,2,FALSE),0)</f>
      </c>
    </row>
    <row r="1866" spans="1:13">
      <c r="L1866" t="str">
        <f>IFERROR(INDEX(Potentials!$A$1:$AC$10000,MATCH(Estimates!C1866,Potentials!$A$1:$A$10000,0),MATCH("Commerce",Potentials!$A$1:$AC$1,0)),0)</f>
      </c>
      <c r="M1866" t="str">
        <f>IFERROR(VLOOKUP(L1866,Widgets!$H$5:$I$18,2,FALSE),0)</f>
      </c>
    </row>
    <row r="1867" spans="1:13">
      <c r="L1867" t="str">
        <f>IFERROR(INDEX(Potentials!$A$1:$AC$10000,MATCH(Estimates!C1867,Potentials!$A$1:$A$10000,0),MATCH("Commerce",Potentials!$A$1:$AC$1,0)),0)</f>
      </c>
      <c r="M1867" t="str">
        <f>IFERROR(VLOOKUP(L1867,Widgets!$H$5:$I$18,2,FALSE),0)</f>
      </c>
    </row>
    <row r="1868" spans="1:13">
      <c r="L1868" t="str">
        <f>IFERROR(INDEX(Potentials!$A$1:$AC$10000,MATCH(Estimates!C1868,Potentials!$A$1:$A$10000,0),MATCH("Commerce",Potentials!$A$1:$AC$1,0)),0)</f>
      </c>
      <c r="M1868" t="str">
        <f>IFERROR(VLOOKUP(L1868,Widgets!$H$5:$I$18,2,FALSE),0)</f>
      </c>
    </row>
    <row r="1869" spans="1:13">
      <c r="L1869" t="str">
        <f>IFERROR(INDEX(Potentials!$A$1:$AC$10000,MATCH(Estimates!C1869,Potentials!$A$1:$A$10000,0),MATCH("Commerce",Potentials!$A$1:$AC$1,0)),0)</f>
      </c>
      <c r="M1869" t="str">
        <f>IFERROR(VLOOKUP(L1869,Widgets!$H$5:$I$18,2,FALSE),0)</f>
      </c>
    </row>
    <row r="1870" spans="1:13">
      <c r="L1870" t="str">
        <f>IFERROR(INDEX(Potentials!$A$1:$AC$10000,MATCH(Estimates!C1870,Potentials!$A$1:$A$10000,0),MATCH("Commerce",Potentials!$A$1:$AC$1,0)),0)</f>
      </c>
      <c r="M1870" t="str">
        <f>IFERROR(VLOOKUP(L1870,Widgets!$H$5:$I$18,2,FALSE),0)</f>
      </c>
    </row>
    <row r="1871" spans="1:13">
      <c r="L1871" t="str">
        <f>IFERROR(INDEX(Potentials!$A$1:$AC$10000,MATCH(Estimates!C1871,Potentials!$A$1:$A$10000,0),MATCH("Commerce",Potentials!$A$1:$AC$1,0)),0)</f>
      </c>
      <c r="M1871" t="str">
        <f>IFERROR(VLOOKUP(L1871,Widgets!$H$5:$I$18,2,FALSE),0)</f>
      </c>
    </row>
    <row r="1872" spans="1:13">
      <c r="L1872" t="str">
        <f>IFERROR(INDEX(Potentials!$A$1:$AC$10000,MATCH(Estimates!C1872,Potentials!$A$1:$A$10000,0),MATCH("Commerce",Potentials!$A$1:$AC$1,0)),0)</f>
      </c>
      <c r="M1872" t="str">
        <f>IFERROR(VLOOKUP(L1872,Widgets!$H$5:$I$18,2,FALSE),0)</f>
      </c>
    </row>
    <row r="1873" spans="1:13">
      <c r="L1873" t="str">
        <f>IFERROR(INDEX(Potentials!$A$1:$AC$10000,MATCH(Estimates!C1873,Potentials!$A$1:$A$10000,0),MATCH("Commerce",Potentials!$A$1:$AC$1,0)),0)</f>
      </c>
      <c r="M1873" t="str">
        <f>IFERROR(VLOOKUP(L1873,Widgets!$H$5:$I$18,2,FALSE),0)</f>
      </c>
    </row>
    <row r="1874" spans="1:13">
      <c r="L1874" t="str">
        <f>IFERROR(INDEX(Potentials!$A$1:$AC$10000,MATCH(Estimates!C1874,Potentials!$A$1:$A$10000,0),MATCH("Commerce",Potentials!$A$1:$AC$1,0)),0)</f>
      </c>
      <c r="M1874" t="str">
        <f>IFERROR(VLOOKUP(L1874,Widgets!$H$5:$I$18,2,FALSE),0)</f>
      </c>
    </row>
    <row r="1875" spans="1:13">
      <c r="L1875" t="str">
        <f>IFERROR(INDEX(Potentials!$A$1:$AC$10000,MATCH(Estimates!C1875,Potentials!$A$1:$A$10000,0),MATCH("Commerce",Potentials!$A$1:$AC$1,0)),0)</f>
      </c>
      <c r="M1875" t="str">
        <f>IFERROR(VLOOKUP(L1875,Widgets!$H$5:$I$18,2,FALSE),0)</f>
      </c>
    </row>
    <row r="1876" spans="1:13">
      <c r="L1876" t="str">
        <f>IFERROR(INDEX(Potentials!$A$1:$AC$10000,MATCH(Estimates!C1876,Potentials!$A$1:$A$10000,0),MATCH("Commerce",Potentials!$A$1:$AC$1,0)),0)</f>
      </c>
      <c r="M1876" t="str">
        <f>IFERROR(VLOOKUP(L1876,Widgets!$H$5:$I$18,2,FALSE),0)</f>
      </c>
    </row>
    <row r="1877" spans="1:13">
      <c r="L1877" t="str">
        <f>IFERROR(INDEX(Potentials!$A$1:$AC$10000,MATCH(Estimates!C1877,Potentials!$A$1:$A$10000,0),MATCH("Commerce",Potentials!$A$1:$AC$1,0)),0)</f>
      </c>
      <c r="M1877" t="str">
        <f>IFERROR(VLOOKUP(L1877,Widgets!$H$5:$I$18,2,FALSE),0)</f>
      </c>
    </row>
    <row r="1878" spans="1:13">
      <c r="L1878" t="str">
        <f>IFERROR(INDEX(Potentials!$A$1:$AC$10000,MATCH(Estimates!C1878,Potentials!$A$1:$A$10000,0),MATCH("Commerce",Potentials!$A$1:$AC$1,0)),0)</f>
      </c>
      <c r="M1878" t="str">
        <f>IFERROR(VLOOKUP(L1878,Widgets!$H$5:$I$18,2,FALSE),0)</f>
      </c>
    </row>
    <row r="1879" spans="1:13">
      <c r="L1879" t="str">
        <f>IFERROR(INDEX(Potentials!$A$1:$AC$10000,MATCH(Estimates!C1879,Potentials!$A$1:$A$10000,0),MATCH("Commerce",Potentials!$A$1:$AC$1,0)),0)</f>
      </c>
      <c r="M1879" t="str">
        <f>IFERROR(VLOOKUP(L1879,Widgets!$H$5:$I$18,2,FALSE),0)</f>
      </c>
    </row>
    <row r="1880" spans="1:13">
      <c r="L1880" t="str">
        <f>IFERROR(INDEX(Potentials!$A$1:$AC$10000,MATCH(Estimates!C1880,Potentials!$A$1:$A$10000,0),MATCH("Commerce",Potentials!$A$1:$AC$1,0)),0)</f>
      </c>
      <c r="M1880" t="str">
        <f>IFERROR(VLOOKUP(L1880,Widgets!$H$5:$I$18,2,FALSE),0)</f>
      </c>
    </row>
    <row r="1881" spans="1:13">
      <c r="L1881" t="str">
        <f>IFERROR(INDEX(Potentials!$A$1:$AC$10000,MATCH(Estimates!C1881,Potentials!$A$1:$A$10000,0),MATCH("Commerce",Potentials!$A$1:$AC$1,0)),0)</f>
      </c>
      <c r="M1881" t="str">
        <f>IFERROR(VLOOKUP(L1881,Widgets!$H$5:$I$18,2,FALSE),0)</f>
      </c>
    </row>
    <row r="1882" spans="1:13">
      <c r="L1882" t="str">
        <f>IFERROR(INDEX(Potentials!$A$1:$AC$10000,MATCH(Estimates!C1882,Potentials!$A$1:$A$10000,0),MATCH("Commerce",Potentials!$A$1:$AC$1,0)),0)</f>
      </c>
      <c r="M1882" t="str">
        <f>IFERROR(VLOOKUP(L1882,Widgets!$H$5:$I$18,2,FALSE),0)</f>
      </c>
    </row>
    <row r="1883" spans="1:13">
      <c r="L1883" t="str">
        <f>IFERROR(INDEX(Potentials!$A$1:$AC$10000,MATCH(Estimates!C1883,Potentials!$A$1:$A$10000,0),MATCH("Commerce",Potentials!$A$1:$AC$1,0)),0)</f>
      </c>
      <c r="M1883" t="str">
        <f>IFERROR(VLOOKUP(L1883,Widgets!$H$5:$I$18,2,FALSE),0)</f>
      </c>
    </row>
    <row r="1884" spans="1:13">
      <c r="L1884" t="str">
        <f>IFERROR(INDEX(Potentials!$A$1:$AC$10000,MATCH(Estimates!C1884,Potentials!$A$1:$A$10000,0),MATCH("Commerce",Potentials!$A$1:$AC$1,0)),0)</f>
      </c>
      <c r="M1884" t="str">
        <f>IFERROR(VLOOKUP(L1884,Widgets!$H$5:$I$18,2,FALSE),0)</f>
      </c>
    </row>
    <row r="1885" spans="1:13">
      <c r="L1885" t="str">
        <f>IFERROR(INDEX(Potentials!$A$1:$AC$10000,MATCH(Estimates!C1885,Potentials!$A$1:$A$10000,0),MATCH("Commerce",Potentials!$A$1:$AC$1,0)),0)</f>
      </c>
      <c r="M1885" t="str">
        <f>IFERROR(VLOOKUP(L1885,Widgets!$H$5:$I$18,2,FALSE),0)</f>
      </c>
    </row>
    <row r="1886" spans="1:13">
      <c r="L1886" t="str">
        <f>IFERROR(INDEX(Potentials!$A$1:$AC$10000,MATCH(Estimates!C1886,Potentials!$A$1:$A$10000,0),MATCH("Commerce",Potentials!$A$1:$AC$1,0)),0)</f>
      </c>
      <c r="M1886" t="str">
        <f>IFERROR(VLOOKUP(L1886,Widgets!$H$5:$I$18,2,FALSE),0)</f>
      </c>
    </row>
    <row r="1887" spans="1:13">
      <c r="L1887" t="str">
        <f>IFERROR(INDEX(Potentials!$A$1:$AC$10000,MATCH(Estimates!C1887,Potentials!$A$1:$A$10000,0),MATCH("Commerce",Potentials!$A$1:$AC$1,0)),0)</f>
      </c>
      <c r="M1887" t="str">
        <f>IFERROR(VLOOKUP(L1887,Widgets!$H$5:$I$18,2,FALSE),0)</f>
      </c>
    </row>
    <row r="1888" spans="1:13">
      <c r="L1888" t="str">
        <f>IFERROR(INDEX(Potentials!$A$1:$AC$10000,MATCH(Estimates!C1888,Potentials!$A$1:$A$10000,0),MATCH("Commerce",Potentials!$A$1:$AC$1,0)),0)</f>
      </c>
      <c r="M1888" t="str">
        <f>IFERROR(VLOOKUP(L1888,Widgets!$H$5:$I$18,2,FALSE),0)</f>
      </c>
    </row>
    <row r="1889" spans="1:13">
      <c r="L1889" t="str">
        <f>IFERROR(INDEX(Potentials!$A$1:$AC$10000,MATCH(Estimates!C1889,Potentials!$A$1:$A$10000,0),MATCH("Commerce",Potentials!$A$1:$AC$1,0)),0)</f>
      </c>
      <c r="M1889" t="str">
        <f>IFERROR(VLOOKUP(L1889,Widgets!$H$5:$I$18,2,FALSE),0)</f>
      </c>
    </row>
    <row r="1890" spans="1:13">
      <c r="L1890" t="str">
        <f>IFERROR(INDEX(Potentials!$A$1:$AC$10000,MATCH(Estimates!C1890,Potentials!$A$1:$A$10000,0),MATCH("Commerce",Potentials!$A$1:$AC$1,0)),0)</f>
      </c>
      <c r="M1890" t="str">
        <f>IFERROR(VLOOKUP(L1890,Widgets!$H$5:$I$18,2,FALSE),0)</f>
      </c>
    </row>
    <row r="1891" spans="1:13">
      <c r="L1891" t="str">
        <f>IFERROR(INDEX(Potentials!$A$1:$AC$10000,MATCH(Estimates!C1891,Potentials!$A$1:$A$10000,0),MATCH("Commerce",Potentials!$A$1:$AC$1,0)),0)</f>
      </c>
      <c r="M1891" t="str">
        <f>IFERROR(VLOOKUP(L1891,Widgets!$H$5:$I$18,2,FALSE),0)</f>
      </c>
    </row>
    <row r="1892" spans="1:13">
      <c r="L1892" t="str">
        <f>IFERROR(INDEX(Potentials!$A$1:$AC$10000,MATCH(Estimates!C1892,Potentials!$A$1:$A$10000,0),MATCH("Commerce",Potentials!$A$1:$AC$1,0)),0)</f>
      </c>
      <c r="M1892" t="str">
        <f>IFERROR(VLOOKUP(L1892,Widgets!$H$5:$I$18,2,FALSE),0)</f>
      </c>
    </row>
    <row r="1893" spans="1:13">
      <c r="L1893" t="str">
        <f>IFERROR(INDEX(Potentials!$A$1:$AC$10000,MATCH(Estimates!C1893,Potentials!$A$1:$A$10000,0),MATCH("Commerce",Potentials!$A$1:$AC$1,0)),0)</f>
      </c>
      <c r="M1893" t="str">
        <f>IFERROR(VLOOKUP(L1893,Widgets!$H$5:$I$18,2,FALSE),0)</f>
      </c>
    </row>
    <row r="1894" spans="1:13">
      <c r="L1894" t="str">
        <f>IFERROR(INDEX(Potentials!$A$1:$AC$10000,MATCH(Estimates!C1894,Potentials!$A$1:$A$10000,0),MATCH("Commerce",Potentials!$A$1:$AC$1,0)),0)</f>
      </c>
      <c r="M1894" t="str">
        <f>IFERROR(VLOOKUP(L1894,Widgets!$H$5:$I$18,2,FALSE),0)</f>
      </c>
    </row>
    <row r="1895" spans="1:13">
      <c r="L1895" t="str">
        <f>IFERROR(INDEX(Potentials!$A$1:$AC$10000,MATCH(Estimates!C1895,Potentials!$A$1:$A$10000,0),MATCH("Commerce",Potentials!$A$1:$AC$1,0)),0)</f>
      </c>
      <c r="M1895" t="str">
        <f>IFERROR(VLOOKUP(L1895,Widgets!$H$5:$I$18,2,FALSE),0)</f>
      </c>
    </row>
    <row r="1896" spans="1:13">
      <c r="L1896" t="str">
        <f>IFERROR(INDEX(Potentials!$A$1:$AC$10000,MATCH(Estimates!C1896,Potentials!$A$1:$A$10000,0),MATCH("Commerce",Potentials!$A$1:$AC$1,0)),0)</f>
      </c>
      <c r="M1896" t="str">
        <f>IFERROR(VLOOKUP(L1896,Widgets!$H$5:$I$18,2,FALSE),0)</f>
      </c>
    </row>
    <row r="1897" spans="1:13">
      <c r="L1897" t="str">
        <f>IFERROR(INDEX(Potentials!$A$1:$AC$10000,MATCH(Estimates!C1897,Potentials!$A$1:$A$10000,0),MATCH("Commerce",Potentials!$A$1:$AC$1,0)),0)</f>
      </c>
      <c r="M1897" t="str">
        <f>IFERROR(VLOOKUP(L1897,Widgets!$H$5:$I$18,2,FALSE),0)</f>
      </c>
    </row>
    <row r="1898" spans="1:13">
      <c r="L1898" t="str">
        <f>IFERROR(INDEX(Potentials!$A$1:$AC$10000,MATCH(Estimates!C1898,Potentials!$A$1:$A$10000,0),MATCH("Commerce",Potentials!$A$1:$AC$1,0)),0)</f>
      </c>
      <c r="M1898" t="str">
        <f>IFERROR(VLOOKUP(L1898,Widgets!$H$5:$I$18,2,FALSE),0)</f>
      </c>
    </row>
    <row r="1899" spans="1:13">
      <c r="L1899" t="str">
        <f>IFERROR(INDEX(Potentials!$A$1:$AC$10000,MATCH(Estimates!C1899,Potentials!$A$1:$A$10000,0),MATCH("Commerce",Potentials!$A$1:$AC$1,0)),0)</f>
      </c>
      <c r="M1899" t="str">
        <f>IFERROR(VLOOKUP(L1899,Widgets!$H$5:$I$18,2,FALSE),0)</f>
      </c>
    </row>
    <row r="1900" spans="1:13">
      <c r="L1900" t="str">
        <f>IFERROR(INDEX(Potentials!$A$1:$AC$10000,MATCH(Estimates!C1900,Potentials!$A$1:$A$10000,0),MATCH("Commerce",Potentials!$A$1:$AC$1,0)),0)</f>
      </c>
      <c r="M1900" t="str">
        <f>IFERROR(VLOOKUP(L1900,Widgets!$H$5:$I$18,2,FALSE),0)</f>
      </c>
    </row>
    <row r="1901" spans="1:13">
      <c r="L1901" t="str">
        <f>IFERROR(INDEX(Potentials!$A$1:$AC$10000,MATCH(Estimates!C1901,Potentials!$A$1:$A$10000,0),MATCH("Commerce",Potentials!$A$1:$AC$1,0)),0)</f>
      </c>
      <c r="M1901" t="str">
        <f>IFERROR(VLOOKUP(L1901,Widgets!$H$5:$I$18,2,FALSE),0)</f>
      </c>
    </row>
    <row r="1902" spans="1:13">
      <c r="L1902" t="str">
        <f>IFERROR(INDEX(Potentials!$A$1:$AC$10000,MATCH(Estimates!C1902,Potentials!$A$1:$A$10000,0),MATCH("Commerce",Potentials!$A$1:$AC$1,0)),0)</f>
      </c>
      <c r="M1902" t="str">
        <f>IFERROR(VLOOKUP(L1902,Widgets!$H$5:$I$18,2,FALSE),0)</f>
      </c>
    </row>
    <row r="1903" spans="1:13">
      <c r="L1903" t="str">
        <f>IFERROR(INDEX(Potentials!$A$1:$AC$10000,MATCH(Estimates!C1903,Potentials!$A$1:$A$10000,0),MATCH("Commerce",Potentials!$A$1:$AC$1,0)),0)</f>
      </c>
      <c r="M1903" t="str">
        <f>IFERROR(VLOOKUP(L1903,Widgets!$H$5:$I$18,2,FALSE),0)</f>
      </c>
    </row>
    <row r="1904" spans="1:13">
      <c r="L1904" t="str">
        <f>IFERROR(INDEX(Potentials!$A$1:$AC$10000,MATCH(Estimates!C1904,Potentials!$A$1:$A$10000,0),MATCH("Commerce",Potentials!$A$1:$AC$1,0)),0)</f>
      </c>
      <c r="M1904" t="str">
        <f>IFERROR(VLOOKUP(L1904,Widgets!$H$5:$I$18,2,FALSE),0)</f>
      </c>
    </row>
    <row r="1905" spans="1:13">
      <c r="L1905" t="str">
        <f>IFERROR(INDEX(Potentials!$A$1:$AC$10000,MATCH(Estimates!C1905,Potentials!$A$1:$A$10000,0),MATCH("Commerce",Potentials!$A$1:$AC$1,0)),0)</f>
      </c>
      <c r="M1905" t="str">
        <f>IFERROR(VLOOKUP(L1905,Widgets!$H$5:$I$18,2,FALSE),0)</f>
      </c>
    </row>
    <row r="1906" spans="1:13">
      <c r="L1906" t="str">
        <f>IFERROR(INDEX(Potentials!$A$1:$AC$10000,MATCH(Estimates!C1906,Potentials!$A$1:$A$10000,0),MATCH("Commerce",Potentials!$A$1:$AC$1,0)),0)</f>
      </c>
      <c r="M1906" t="str">
        <f>IFERROR(VLOOKUP(L1906,Widgets!$H$5:$I$18,2,FALSE),0)</f>
      </c>
    </row>
    <row r="1907" spans="1:13">
      <c r="L1907" t="str">
        <f>IFERROR(INDEX(Potentials!$A$1:$AC$10000,MATCH(Estimates!C1907,Potentials!$A$1:$A$10000,0),MATCH("Commerce",Potentials!$A$1:$AC$1,0)),0)</f>
      </c>
      <c r="M1907" t="str">
        <f>IFERROR(VLOOKUP(L1907,Widgets!$H$5:$I$18,2,FALSE),0)</f>
      </c>
    </row>
    <row r="1908" spans="1:13">
      <c r="L1908" t="str">
        <f>IFERROR(INDEX(Potentials!$A$1:$AC$10000,MATCH(Estimates!C1908,Potentials!$A$1:$A$10000,0),MATCH("Commerce",Potentials!$A$1:$AC$1,0)),0)</f>
      </c>
      <c r="M1908" t="str">
        <f>IFERROR(VLOOKUP(L1908,Widgets!$H$5:$I$18,2,FALSE),0)</f>
      </c>
    </row>
    <row r="1909" spans="1:13">
      <c r="L1909" t="str">
        <f>IFERROR(INDEX(Potentials!$A$1:$AC$10000,MATCH(Estimates!C1909,Potentials!$A$1:$A$10000,0),MATCH("Commerce",Potentials!$A$1:$AC$1,0)),0)</f>
      </c>
      <c r="M1909" t="str">
        <f>IFERROR(VLOOKUP(L1909,Widgets!$H$5:$I$18,2,FALSE),0)</f>
      </c>
    </row>
    <row r="1910" spans="1:13">
      <c r="L1910" t="str">
        <f>IFERROR(INDEX(Potentials!$A$1:$AC$10000,MATCH(Estimates!C1910,Potentials!$A$1:$A$10000,0),MATCH("Commerce",Potentials!$A$1:$AC$1,0)),0)</f>
      </c>
      <c r="M1910" t="str">
        <f>IFERROR(VLOOKUP(L1910,Widgets!$H$5:$I$18,2,FALSE),0)</f>
      </c>
    </row>
    <row r="1911" spans="1:13">
      <c r="L1911" t="str">
        <f>IFERROR(INDEX(Potentials!$A$1:$AC$10000,MATCH(Estimates!C1911,Potentials!$A$1:$A$10000,0),MATCH("Commerce",Potentials!$A$1:$AC$1,0)),0)</f>
      </c>
      <c r="M1911" t="str">
        <f>IFERROR(VLOOKUP(L1911,Widgets!$H$5:$I$18,2,FALSE),0)</f>
      </c>
    </row>
    <row r="1912" spans="1:13">
      <c r="L1912" t="str">
        <f>IFERROR(INDEX(Potentials!$A$1:$AC$10000,MATCH(Estimates!C1912,Potentials!$A$1:$A$10000,0),MATCH("Commerce",Potentials!$A$1:$AC$1,0)),0)</f>
      </c>
      <c r="M1912" t="str">
        <f>IFERROR(VLOOKUP(L1912,Widgets!$H$5:$I$18,2,FALSE),0)</f>
      </c>
    </row>
    <row r="1913" spans="1:13">
      <c r="L1913" t="str">
        <f>IFERROR(INDEX(Potentials!$A$1:$AC$10000,MATCH(Estimates!C1913,Potentials!$A$1:$A$10000,0),MATCH("Commerce",Potentials!$A$1:$AC$1,0)),0)</f>
      </c>
      <c r="M1913" t="str">
        <f>IFERROR(VLOOKUP(L1913,Widgets!$H$5:$I$18,2,FALSE),0)</f>
      </c>
    </row>
    <row r="1914" spans="1:13">
      <c r="L1914" t="str">
        <f>IFERROR(INDEX(Potentials!$A$1:$AC$10000,MATCH(Estimates!C1914,Potentials!$A$1:$A$10000,0),MATCH("Commerce",Potentials!$A$1:$AC$1,0)),0)</f>
      </c>
      <c r="M1914" t="str">
        <f>IFERROR(VLOOKUP(L1914,Widgets!$H$5:$I$18,2,FALSE),0)</f>
      </c>
    </row>
    <row r="1915" spans="1:13">
      <c r="L1915" t="str">
        <f>IFERROR(INDEX(Potentials!$A$1:$AC$10000,MATCH(Estimates!C1915,Potentials!$A$1:$A$10000,0),MATCH("Commerce",Potentials!$A$1:$AC$1,0)),0)</f>
      </c>
      <c r="M1915" t="str">
        <f>IFERROR(VLOOKUP(L1915,Widgets!$H$5:$I$18,2,FALSE),0)</f>
      </c>
    </row>
    <row r="1916" spans="1:13">
      <c r="L1916" t="str">
        <f>IFERROR(INDEX(Potentials!$A$1:$AC$10000,MATCH(Estimates!C1916,Potentials!$A$1:$A$10000,0),MATCH("Commerce",Potentials!$A$1:$AC$1,0)),0)</f>
      </c>
      <c r="M1916" t="str">
        <f>IFERROR(VLOOKUP(L1916,Widgets!$H$5:$I$18,2,FALSE),0)</f>
      </c>
    </row>
    <row r="1917" spans="1:13">
      <c r="L1917" t="str">
        <f>IFERROR(INDEX(Potentials!$A$1:$AC$10000,MATCH(Estimates!C1917,Potentials!$A$1:$A$10000,0),MATCH("Commerce",Potentials!$A$1:$AC$1,0)),0)</f>
      </c>
      <c r="M1917" t="str">
        <f>IFERROR(VLOOKUP(L1917,Widgets!$H$5:$I$18,2,FALSE),0)</f>
      </c>
    </row>
    <row r="1918" spans="1:13">
      <c r="L1918" t="str">
        <f>IFERROR(INDEX(Potentials!$A$1:$AC$10000,MATCH(Estimates!C1918,Potentials!$A$1:$A$10000,0),MATCH("Commerce",Potentials!$A$1:$AC$1,0)),0)</f>
      </c>
      <c r="M1918" t="str">
        <f>IFERROR(VLOOKUP(L1918,Widgets!$H$5:$I$18,2,FALSE),0)</f>
      </c>
    </row>
    <row r="1919" spans="1:13">
      <c r="L1919" t="str">
        <f>IFERROR(INDEX(Potentials!$A$1:$AC$10000,MATCH(Estimates!C1919,Potentials!$A$1:$A$10000,0),MATCH("Commerce",Potentials!$A$1:$AC$1,0)),0)</f>
      </c>
      <c r="M1919" t="str">
        <f>IFERROR(VLOOKUP(L1919,Widgets!$H$5:$I$18,2,FALSE),0)</f>
      </c>
    </row>
    <row r="1920" spans="1:13">
      <c r="L1920" t="str">
        <f>IFERROR(INDEX(Potentials!$A$1:$AC$10000,MATCH(Estimates!C1920,Potentials!$A$1:$A$10000,0),MATCH("Commerce",Potentials!$A$1:$AC$1,0)),0)</f>
      </c>
      <c r="M1920" t="str">
        <f>IFERROR(VLOOKUP(L1920,Widgets!$H$5:$I$18,2,FALSE),0)</f>
      </c>
    </row>
    <row r="1921" spans="1:13">
      <c r="L1921" t="str">
        <f>IFERROR(INDEX(Potentials!$A$1:$AC$10000,MATCH(Estimates!C1921,Potentials!$A$1:$A$10000,0),MATCH("Commerce",Potentials!$A$1:$AC$1,0)),0)</f>
      </c>
      <c r="M1921" t="str">
        <f>IFERROR(VLOOKUP(L1921,Widgets!$H$5:$I$18,2,FALSE),0)</f>
      </c>
    </row>
    <row r="1922" spans="1:13">
      <c r="L1922" t="str">
        <f>IFERROR(INDEX(Potentials!$A$1:$AC$10000,MATCH(Estimates!C1922,Potentials!$A$1:$A$10000,0),MATCH("Commerce",Potentials!$A$1:$AC$1,0)),0)</f>
      </c>
      <c r="M1922" t="str">
        <f>IFERROR(VLOOKUP(L1922,Widgets!$H$5:$I$18,2,FALSE),0)</f>
      </c>
    </row>
    <row r="1923" spans="1:13">
      <c r="L1923" t="str">
        <f>IFERROR(INDEX(Potentials!$A$1:$AC$10000,MATCH(Estimates!C1923,Potentials!$A$1:$A$10000,0),MATCH("Commerce",Potentials!$A$1:$AC$1,0)),0)</f>
      </c>
      <c r="M1923" t="str">
        <f>IFERROR(VLOOKUP(L1923,Widgets!$H$5:$I$18,2,FALSE),0)</f>
      </c>
    </row>
    <row r="1924" spans="1:13">
      <c r="L1924" t="str">
        <f>IFERROR(INDEX(Potentials!$A$1:$AC$10000,MATCH(Estimates!C1924,Potentials!$A$1:$A$10000,0),MATCH("Commerce",Potentials!$A$1:$AC$1,0)),0)</f>
      </c>
      <c r="M1924" t="str">
        <f>IFERROR(VLOOKUP(L1924,Widgets!$H$5:$I$18,2,FALSE),0)</f>
      </c>
    </row>
    <row r="1925" spans="1:13">
      <c r="L1925" t="str">
        <f>IFERROR(INDEX(Potentials!$A$1:$AC$10000,MATCH(Estimates!C1925,Potentials!$A$1:$A$10000,0),MATCH("Commerce",Potentials!$A$1:$AC$1,0)),0)</f>
      </c>
      <c r="M1925" t="str">
        <f>IFERROR(VLOOKUP(L1925,Widgets!$H$5:$I$18,2,FALSE),0)</f>
      </c>
    </row>
    <row r="1926" spans="1:13">
      <c r="L1926" t="str">
        <f>IFERROR(INDEX(Potentials!$A$1:$AC$10000,MATCH(Estimates!C1926,Potentials!$A$1:$A$10000,0),MATCH("Commerce",Potentials!$A$1:$AC$1,0)),0)</f>
      </c>
      <c r="M1926" t="str">
        <f>IFERROR(VLOOKUP(L1926,Widgets!$H$5:$I$18,2,FALSE),0)</f>
      </c>
    </row>
    <row r="1927" spans="1:13">
      <c r="L1927" t="str">
        <f>IFERROR(INDEX(Potentials!$A$1:$AC$10000,MATCH(Estimates!C1927,Potentials!$A$1:$A$10000,0),MATCH("Commerce",Potentials!$A$1:$AC$1,0)),0)</f>
      </c>
      <c r="M1927" t="str">
        <f>IFERROR(VLOOKUP(L1927,Widgets!$H$5:$I$18,2,FALSE),0)</f>
      </c>
    </row>
    <row r="1928" spans="1:13">
      <c r="L1928" t="str">
        <f>IFERROR(INDEX(Potentials!$A$1:$AC$10000,MATCH(Estimates!C1928,Potentials!$A$1:$A$10000,0),MATCH("Commerce",Potentials!$A$1:$AC$1,0)),0)</f>
      </c>
      <c r="M1928" t="str">
        <f>IFERROR(VLOOKUP(L1928,Widgets!$H$5:$I$18,2,FALSE),0)</f>
      </c>
    </row>
    <row r="1929" spans="1:13">
      <c r="L1929" t="str">
        <f>IFERROR(INDEX(Potentials!$A$1:$AC$10000,MATCH(Estimates!C1929,Potentials!$A$1:$A$10000,0),MATCH("Commerce",Potentials!$A$1:$AC$1,0)),0)</f>
      </c>
      <c r="M1929" t="str">
        <f>IFERROR(VLOOKUP(L1929,Widgets!$H$5:$I$18,2,FALSE),0)</f>
      </c>
    </row>
    <row r="1930" spans="1:13">
      <c r="L1930" t="str">
        <f>IFERROR(INDEX(Potentials!$A$1:$AC$10000,MATCH(Estimates!C1930,Potentials!$A$1:$A$10000,0),MATCH("Commerce",Potentials!$A$1:$AC$1,0)),0)</f>
      </c>
      <c r="M1930" t="str">
        <f>IFERROR(VLOOKUP(L1930,Widgets!$H$5:$I$18,2,FALSE),0)</f>
      </c>
    </row>
    <row r="1931" spans="1:13">
      <c r="L1931" t="str">
        <f>IFERROR(INDEX(Potentials!$A$1:$AC$10000,MATCH(Estimates!C1931,Potentials!$A$1:$A$10000,0),MATCH("Commerce",Potentials!$A$1:$AC$1,0)),0)</f>
      </c>
      <c r="M1931" t="str">
        <f>IFERROR(VLOOKUP(L1931,Widgets!$H$5:$I$18,2,FALSE),0)</f>
      </c>
    </row>
    <row r="1932" spans="1:13">
      <c r="L1932" t="str">
        <f>IFERROR(INDEX(Potentials!$A$1:$AC$10000,MATCH(Estimates!C1932,Potentials!$A$1:$A$10000,0),MATCH("Commerce",Potentials!$A$1:$AC$1,0)),0)</f>
      </c>
      <c r="M1932" t="str">
        <f>IFERROR(VLOOKUP(L1932,Widgets!$H$5:$I$18,2,FALSE),0)</f>
      </c>
    </row>
    <row r="1933" spans="1:13">
      <c r="L1933" t="str">
        <f>IFERROR(INDEX(Potentials!$A$1:$AC$10000,MATCH(Estimates!C1933,Potentials!$A$1:$A$10000,0),MATCH("Commerce",Potentials!$A$1:$AC$1,0)),0)</f>
      </c>
      <c r="M1933" t="str">
        <f>IFERROR(VLOOKUP(L1933,Widgets!$H$5:$I$18,2,FALSE),0)</f>
      </c>
    </row>
    <row r="1934" spans="1:13">
      <c r="L1934" t="str">
        <f>IFERROR(INDEX(Potentials!$A$1:$AC$10000,MATCH(Estimates!C1934,Potentials!$A$1:$A$10000,0),MATCH("Commerce",Potentials!$A$1:$AC$1,0)),0)</f>
      </c>
      <c r="M1934" t="str">
        <f>IFERROR(VLOOKUP(L1934,Widgets!$H$5:$I$18,2,FALSE),0)</f>
      </c>
    </row>
    <row r="1935" spans="1:13">
      <c r="L1935" t="str">
        <f>IFERROR(INDEX(Potentials!$A$1:$AC$10000,MATCH(Estimates!C1935,Potentials!$A$1:$A$10000,0),MATCH("Commerce",Potentials!$A$1:$AC$1,0)),0)</f>
      </c>
      <c r="M1935" t="str">
        <f>IFERROR(VLOOKUP(L1935,Widgets!$H$5:$I$18,2,FALSE),0)</f>
      </c>
    </row>
    <row r="1936" spans="1:13">
      <c r="L1936" t="str">
        <f>IFERROR(INDEX(Potentials!$A$1:$AC$10000,MATCH(Estimates!C1936,Potentials!$A$1:$A$10000,0),MATCH("Commerce",Potentials!$A$1:$AC$1,0)),0)</f>
      </c>
      <c r="M1936" t="str">
        <f>IFERROR(VLOOKUP(L1936,Widgets!$H$5:$I$18,2,FALSE),0)</f>
      </c>
    </row>
    <row r="1937" spans="1:13">
      <c r="L1937" t="str">
        <f>IFERROR(INDEX(Potentials!$A$1:$AC$10000,MATCH(Estimates!C1937,Potentials!$A$1:$A$10000,0),MATCH("Commerce",Potentials!$A$1:$AC$1,0)),0)</f>
      </c>
      <c r="M1937" t="str">
        <f>IFERROR(VLOOKUP(L1937,Widgets!$H$5:$I$18,2,FALSE),0)</f>
      </c>
    </row>
    <row r="1938" spans="1:13">
      <c r="L1938" t="str">
        <f>IFERROR(INDEX(Potentials!$A$1:$AC$10000,MATCH(Estimates!C1938,Potentials!$A$1:$A$10000,0),MATCH("Commerce",Potentials!$A$1:$AC$1,0)),0)</f>
      </c>
      <c r="M1938" t="str">
        <f>IFERROR(VLOOKUP(L1938,Widgets!$H$5:$I$18,2,FALSE),0)</f>
      </c>
    </row>
    <row r="1939" spans="1:13">
      <c r="L1939" t="str">
        <f>IFERROR(INDEX(Potentials!$A$1:$AC$10000,MATCH(Estimates!C1939,Potentials!$A$1:$A$10000,0),MATCH("Commerce",Potentials!$A$1:$AC$1,0)),0)</f>
      </c>
      <c r="M1939" t="str">
        <f>IFERROR(VLOOKUP(L1939,Widgets!$H$5:$I$18,2,FALSE),0)</f>
      </c>
    </row>
    <row r="1940" spans="1:13">
      <c r="L1940" t="str">
        <f>IFERROR(INDEX(Potentials!$A$1:$AC$10000,MATCH(Estimates!C1940,Potentials!$A$1:$A$10000,0),MATCH("Commerce",Potentials!$A$1:$AC$1,0)),0)</f>
      </c>
      <c r="M1940" t="str">
        <f>IFERROR(VLOOKUP(L1940,Widgets!$H$5:$I$18,2,FALSE),0)</f>
      </c>
    </row>
    <row r="1941" spans="1:13">
      <c r="L1941" t="str">
        <f>IFERROR(INDEX(Potentials!$A$1:$AC$10000,MATCH(Estimates!C1941,Potentials!$A$1:$A$10000,0),MATCH("Commerce",Potentials!$A$1:$AC$1,0)),0)</f>
      </c>
      <c r="M1941" t="str">
        <f>IFERROR(VLOOKUP(L1941,Widgets!$H$5:$I$18,2,FALSE),0)</f>
      </c>
    </row>
    <row r="1942" spans="1:13">
      <c r="L1942" t="str">
        <f>IFERROR(INDEX(Potentials!$A$1:$AC$10000,MATCH(Estimates!C1942,Potentials!$A$1:$A$10000,0),MATCH("Commerce",Potentials!$A$1:$AC$1,0)),0)</f>
      </c>
      <c r="M1942" t="str">
        <f>IFERROR(VLOOKUP(L1942,Widgets!$H$5:$I$18,2,FALSE),0)</f>
      </c>
    </row>
    <row r="1943" spans="1:13">
      <c r="L1943" t="str">
        <f>IFERROR(INDEX(Potentials!$A$1:$AC$10000,MATCH(Estimates!C1943,Potentials!$A$1:$A$10000,0),MATCH("Commerce",Potentials!$A$1:$AC$1,0)),0)</f>
      </c>
      <c r="M1943" t="str">
        <f>IFERROR(VLOOKUP(L1943,Widgets!$H$5:$I$18,2,FALSE),0)</f>
      </c>
    </row>
    <row r="1944" spans="1:13">
      <c r="L1944" t="str">
        <f>IFERROR(INDEX(Potentials!$A$1:$AC$10000,MATCH(Estimates!C1944,Potentials!$A$1:$A$10000,0),MATCH("Commerce",Potentials!$A$1:$AC$1,0)),0)</f>
      </c>
      <c r="M1944" t="str">
        <f>IFERROR(VLOOKUP(L1944,Widgets!$H$5:$I$18,2,FALSE),0)</f>
      </c>
    </row>
    <row r="1945" spans="1:13">
      <c r="L1945" t="str">
        <f>IFERROR(INDEX(Potentials!$A$1:$AC$10000,MATCH(Estimates!C1945,Potentials!$A$1:$A$10000,0),MATCH("Commerce",Potentials!$A$1:$AC$1,0)),0)</f>
      </c>
      <c r="M1945" t="str">
        <f>IFERROR(VLOOKUP(L1945,Widgets!$H$5:$I$18,2,FALSE),0)</f>
      </c>
    </row>
    <row r="1946" spans="1:13">
      <c r="L1946" t="str">
        <f>IFERROR(INDEX(Potentials!$A$1:$AC$10000,MATCH(Estimates!C1946,Potentials!$A$1:$A$10000,0),MATCH("Commerce",Potentials!$A$1:$AC$1,0)),0)</f>
      </c>
      <c r="M1946" t="str">
        <f>IFERROR(VLOOKUP(L1946,Widgets!$H$5:$I$18,2,FALSE),0)</f>
      </c>
    </row>
    <row r="1947" spans="1:13">
      <c r="L1947" t="str">
        <f>IFERROR(INDEX(Potentials!$A$1:$AC$10000,MATCH(Estimates!C1947,Potentials!$A$1:$A$10000,0),MATCH("Commerce",Potentials!$A$1:$AC$1,0)),0)</f>
      </c>
      <c r="M1947" t="str">
        <f>IFERROR(VLOOKUP(L1947,Widgets!$H$5:$I$18,2,FALSE),0)</f>
      </c>
    </row>
    <row r="1948" spans="1:13">
      <c r="L1948" t="str">
        <f>IFERROR(INDEX(Potentials!$A$1:$AC$10000,MATCH(Estimates!C1948,Potentials!$A$1:$A$10000,0),MATCH("Commerce",Potentials!$A$1:$AC$1,0)),0)</f>
      </c>
      <c r="M1948" t="str">
        <f>IFERROR(VLOOKUP(L1948,Widgets!$H$5:$I$18,2,FALSE),0)</f>
      </c>
    </row>
    <row r="1949" spans="1:13">
      <c r="L1949" t="str">
        <f>IFERROR(INDEX(Potentials!$A$1:$AC$10000,MATCH(Estimates!C1949,Potentials!$A$1:$A$10000,0),MATCH("Commerce",Potentials!$A$1:$AC$1,0)),0)</f>
      </c>
      <c r="M1949" t="str">
        <f>IFERROR(VLOOKUP(L1949,Widgets!$H$5:$I$18,2,FALSE),0)</f>
      </c>
    </row>
    <row r="1950" spans="1:13">
      <c r="L1950" t="str">
        <f>IFERROR(INDEX(Potentials!$A$1:$AC$10000,MATCH(Estimates!C1950,Potentials!$A$1:$A$10000,0),MATCH("Commerce",Potentials!$A$1:$AC$1,0)),0)</f>
      </c>
      <c r="M1950" t="str">
        <f>IFERROR(VLOOKUP(L1950,Widgets!$H$5:$I$18,2,FALSE),0)</f>
      </c>
    </row>
    <row r="1951" spans="1:13">
      <c r="L1951" t="str">
        <f>IFERROR(INDEX(Potentials!$A$1:$AC$10000,MATCH(Estimates!C1951,Potentials!$A$1:$A$10000,0),MATCH("Commerce",Potentials!$A$1:$AC$1,0)),0)</f>
      </c>
      <c r="M1951" t="str">
        <f>IFERROR(VLOOKUP(L1951,Widgets!$H$5:$I$18,2,FALSE),0)</f>
      </c>
    </row>
    <row r="1952" spans="1:13">
      <c r="L1952" t="str">
        <f>IFERROR(INDEX(Potentials!$A$1:$AC$10000,MATCH(Estimates!C1952,Potentials!$A$1:$A$10000,0),MATCH("Commerce",Potentials!$A$1:$AC$1,0)),0)</f>
      </c>
      <c r="M1952" t="str">
        <f>IFERROR(VLOOKUP(L1952,Widgets!$H$5:$I$18,2,FALSE),0)</f>
      </c>
    </row>
    <row r="1953" spans="1:13">
      <c r="L1953" t="str">
        <f>IFERROR(INDEX(Potentials!$A$1:$AC$10000,MATCH(Estimates!C1953,Potentials!$A$1:$A$10000,0),MATCH("Commerce",Potentials!$A$1:$AC$1,0)),0)</f>
      </c>
      <c r="M1953" t="str">
        <f>IFERROR(VLOOKUP(L1953,Widgets!$H$5:$I$18,2,FALSE),0)</f>
      </c>
    </row>
    <row r="1954" spans="1:13">
      <c r="L1954" t="str">
        <f>IFERROR(INDEX(Potentials!$A$1:$AC$10000,MATCH(Estimates!C1954,Potentials!$A$1:$A$10000,0),MATCH("Commerce",Potentials!$A$1:$AC$1,0)),0)</f>
      </c>
      <c r="M1954" t="str">
        <f>IFERROR(VLOOKUP(L1954,Widgets!$H$5:$I$18,2,FALSE),0)</f>
      </c>
    </row>
    <row r="1955" spans="1:13">
      <c r="L1955" t="str">
        <f>IFERROR(INDEX(Potentials!$A$1:$AC$10000,MATCH(Estimates!C1955,Potentials!$A$1:$A$10000,0),MATCH("Commerce",Potentials!$A$1:$AC$1,0)),0)</f>
      </c>
      <c r="M1955" t="str">
        <f>IFERROR(VLOOKUP(L1955,Widgets!$H$5:$I$18,2,FALSE),0)</f>
      </c>
    </row>
    <row r="1956" spans="1:13">
      <c r="L1956" t="str">
        <f>IFERROR(INDEX(Potentials!$A$1:$AC$10000,MATCH(Estimates!C1956,Potentials!$A$1:$A$10000,0),MATCH("Commerce",Potentials!$A$1:$AC$1,0)),0)</f>
      </c>
      <c r="M1956" t="str">
        <f>IFERROR(VLOOKUP(L1956,Widgets!$H$5:$I$18,2,FALSE),0)</f>
      </c>
    </row>
    <row r="1957" spans="1:13">
      <c r="L1957" t="str">
        <f>IFERROR(INDEX(Potentials!$A$1:$AC$10000,MATCH(Estimates!C1957,Potentials!$A$1:$A$10000,0),MATCH("Commerce",Potentials!$A$1:$AC$1,0)),0)</f>
      </c>
      <c r="M1957" t="str">
        <f>IFERROR(VLOOKUP(L1957,Widgets!$H$5:$I$18,2,FALSE),0)</f>
      </c>
    </row>
    <row r="1958" spans="1:13">
      <c r="L1958" t="str">
        <f>IFERROR(INDEX(Potentials!$A$1:$AC$10000,MATCH(Estimates!C1958,Potentials!$A$1:$A$10000,0),MATCH("Commerce",Potentials!$A$1:$AC$1,0)),0)</f>
      </c>
      <c r="M1958" t="str">
        <f>IFERROR(VLOOKUP(L1958,Widgets!$H$5:$I$18,2,FALSE),0)</f>
      </c>
    </row>
    <row r="1959" spans="1:13">
      <c r="L1959" t="str">
        <f>IFERROR(INDEX(Potentials!$A$1:$AC$10000,MATCH(Estimates!C1959,Potentials!$A$1:$A$10000,0),MATCH("Commerce",Potentials!$A$1:$AC$1,0)),0)</f>
      </c>
      <c r="M1959" t="str">
        <f>IFERROR(VLOOKUP(L1959,Widgets!$H$5:$I$18,2,FALSE),0)</f>
      </c>
    </row>
    <row r="1960" spans="1:13">
      <c r="L1960" t="str">
        <f>IFERROR(INDEX(Potentials!$A$1:$AC$10000,MATCH(Estimates!C1960,Potentials!$A$1:$A$10000,0),MATCH("Commerce",Potentials!$A$1:$AC$1,0)),0)</f>
      </c>
      <c r="M1960" t="str">
        <f>IFERROR(VLOOKUP(L1960,Widgets!$H$5:$I$18,2,FALSE),0)</f>
      </c>
    </row>
    <row r="1961" spans="1:13">
      <c r="L1961" t="str">
        <f>IFERROR(INDEX(Potentials!$A$1:$AC$10000,MATCH(Estimates!C1961,Potentials!$A$1:$A$10000,0),MATCH("Commerce",Potentials!$A$1:$AC$1,0)),0)</f>
      </c>
      <c r="M1961" t="str">
        <f>IFERROR(VLOOKUP(L1961,Widgets!$H$5:$I$18,2,FALSE),0)</f>
      </c>
    </row>
    <row r="1962" spans="1:13">
      <c r="L1962" t="str">
        <f>IFERROR(INDEX(Potentials!$A$1:$AC$10000,MATCH(Estimates!C1962,Potentials!$A$1:$A$10000,0),MATCH("Commerce",Potentials!$A$1:$AC$1,0)),0)</f>
      </c>
      <c r="M1962" t="str">
        <f>IFERROR(VLOOKUP(L1962,Widgets!$H$5:$I$18,2,FALSE),0)</f>
      </c>
    </row>
    <row r="1963" spans="1:13">
      <c r="L1963" t="str">
        <f>IFERROR(INDEX(Potentials!$A$1:$AC$10000,MATCH(Estimates!C1963,Potentials!$A$1:$A$10000,0),MATCH("Commerce",Potentials!$A$1:$AC$1,0)),0)</f>
      </c>
      <c r="M1963" t="str">
        <f>IFERROR(VLOOKUP(L1963,Widgets!$H$5:$I$18,2,FALSE),0)</f>
      </c>
    </row>
    <row r="1964" spans="1:13">
      <c r="L1964" t="str">
        <f>IFERROR(INDEX(Potentials!$A$1:$AC$10000,MATCH(Estimates!C1964,Potentials!$A$1:$A$10000,0),MATCH("Commerce",Potentials!$A$1:$AC$1,0)),0)</f>
      </c>
      <c r="M1964" t="str">
        <f>IFERROR(VLOOKUP(L1964,Widgets!$H$5:$I$18,2,FALSE),0)</f>
      </c>
    </row>
    <row r="1965" spans="1:13">
      <c r="L1965" t="str">
        <f>IFERROR(INDEX(Potentials!$A$1:$AC$10000,MATCH(Estimates!C1965,Potentials!$A$1:$A$10000,0),MATCH("Commerce",Potentials!$A$1:$AC$1,0)),0)</f>
      </c>
      <c r="M1965" t="str">
        <f>IFERROR(VLOOKUP(L1965,Widgets!$H$5:$I$18,2,FALSE),0)</f>
      </c>
    </row>
    <row r="1966" spans="1:13">
      <c r="L1966" t="str">
        <f>IFERROR(INDEX(Potentials!$A$1:$AC$10000,MATCH(Estimates!C1966,Potentials!$A$1:$A$10000,0),MATCH("Commerce",Potentials!$A$1:$AC$1,0)),0)</f>
      </c>
      <c r="M1966" t="str">
        <f>IFERROR(VLOOKUP(L1966,Widgets!$H$5:$I$18,2,FALSE),0)</f>
      </c>
    </row>
    <row r="1967" spans="1:13">
      <c r="L1967" t="str">
        <f>IFERROR(INDEX(Potentials!$A$1:$AC$10000,MATCH(Estimates!C1967,Potentials!$A$1:$A$10000,0),MATCH("Commerce",Potentials!$A$1:$AC$1,0)),0)</f>
      </c>
      <c r="M1967" t="str">
        <f>IFERROR(VLOOKUP(L1967,Widgets!$H$5:$I$18,2,FALSE),0)</f>
      </c>
    </row>
    <row r="1968" spans="1:13">
      <c r="L1968" t="str">
        <f>IFERROR(INDEX(Potentials!$A$1:$AC$10000,MATCH(Estimates!C1968,Potentials!$A$1:$A$10000,0),MATCH("Commerce",Potentials!$A$1:$AC$1,0)),0)</f>
      </c>
      <c r="M1968" t="str">
        <f>IFERROR(VLOOKUP(L1968,Widgets!$H$5:$I$18,2,FALSE),0)</f>
      </c>
    </row>
    <row r="1969" spans="1:13">
      <c r="L1969" t="str">
        <f>IFERROR(INDEX(Potentials!$A$1:$AC$10000,MATCH(Estimates!C1969,Potentials!$A$1:$A$10000,0),MATCH("Commerce",Potentials!$A$1:$AC$1,0)),0)</f>
      </c>
      <c r="M1969" t="str">
        <f>IFERROR(VLOOKUP(L1969,Widgets!$H$5:$I$18,2,FALSE),0)</f>
      </c>
    </row>
    <row r="1970" spans="1:13">
      <c r="L1970" t="str">
        <f>IFERROR(INDEX(Potentials!$A$1:$AC$10000,MATCH(Estimates!C1970,Potentials!$A$1:$A$10000,0),MATCH("Commerce",Potentials!$A$1:$AC$1,0)),0)</f>
      </c>
      <c r="M1970" t="str">
        <f>IFERROR(VLOOKUP(L1970,Widgets!$H$5:$I$18,2,FALSE),0)</f>
      </c>
    </row>
    <row r="1971" spans="1:13">
      <c r="L1971" t="str">
        <f>IFERROR(INDEX(Potentials!$A$1:$AC$10000,MATCH(Estimates!C1971,Potentials!$A$1:$A$10000,0),MATCH("Commerce",Potentials!$A$1:$AC$1,0)),0)</f>
      </c>
      <c r="M1971" t="str">
        <f>IFERROR(VLOOKUP(L1971,Widgets!$H$5:$I$18,2,FALSE),0)</f>
      </c>
    </row>
    <row r="1972" spans="1:13">
      <c r="L1972" t="str">
        <f>IFERROR(INDEX(Potentials!$A$1:$AC$10000,MATCH(Estimates!C1972,Potentials!$A$1:$A$10000,0),MATCH("Commerce",Potentials!$A$1:$AC$1,0)),0)</f>
      </c>
      <c r="M1972" t="str">
        <f>IFERROR(VLOOKUP(L1972,Widgets!$H$5:$I$18,2,FALSE),0)</f>
      </c>
    </row>
    <row r="1973" spans="1:13">
      <c r="L1973" t="str">
        <f>IFERROR(INDEX(Potentials!$A$1:$AC$10000,MATCH(Estimates!C1973,Potentials!$A$1:$A$10000,0),MATCH("Commerce",Potentials!$A$1:$AC$1,0)),0)</f>
      </c>
      <c r="M1973" t="str">
        <f>IFERROR(VLOOKUP(L1973,Widgets!$H$5:$I$18,2,FALSE),0)</f>
      </c>
    </row>
    <row r="1974" spans="1:13">
      <c r="L1974" t="str">
        <f>IFERROR(INDEX(Potentials!$A$1:$AC$10000,MATCH(Estimates!C1974,Potentials!$A$1:$A$10000,0),MATCH("Commerce",Potentials!$A$1:$AC$1,0)),0)</f>
      </c>
      <c r="M1974" t="str">
        <f>IFERROR(VLOOKUP(L1974,Widgets!$H$5:$I$18,2,FALSE),0)</f>
      </c>
    </row>
    <row r="1975" spans="1:13">
      <c r="L1975" t="str">
        <f>IFERROR(INDEX(Potentials!$A$1:$AC$10000,MATCH(Estimates!C1975,Potentials!$A$1:$A$10000,0),MATCH("Commerce",Potentials!$A$1:$AC$1,0)),0)</f>
      </c>
      <c r="M1975" t="str">
        <f>IFERROR(VLOOKUP(L1975,Widgets!$H$5:$I$18,2,FALSE),0)</f>
      </c>
    </row>
    <row r="1976" spans="1:13">
      <c r="L1976" t="str">
        <f>IFERROR(INDEX(Potentials!$A$1:$AC$10000,MATCH(Estimates!C1976,Potentials!$A$1:$A$10000,0),MATCH("Commerce",Potentials!$A$1:$AC$1,0)),0)</f>
      </c>
      <c r="M1976" t="str">
        <f>IFERROR(VLOOKUP(L1976,Widgets!$H$5:$I$18,2,FALSE),0)</f>
      </c>
    </row>
    <row r="1977" spans="1:13">
      <c r="L1977" t="str">
        <f>IFERROR(INDEX(Potentials!$A$1:$AC$10000,MATCH(Estimates!C1977,Potentials!$A$1:$A$10000,0),MATCH("Commerce",Potentials!$A$1:$AC$1,0)),0)</f>
      </c>
      <c r="M1977" t="str">
        <f>IFERROR(VLOOKUP(L1977,Widgets!$H$5:$I$18,2,FALSE),0)</f>
      </c>
    </row>
    <row r="1978" spans="1:13">
      <c r="L1978" t="str">
        <f>IFERROR(INDEX(Potentials!$A$1:$AC$10000,MATCH(Estimates!C1978,Potentials!$A$1:$A$10000,0),MATCH("Commerce",Potentials!$A$1:$AC$1,0)),0)</f>
      </c>
      <c r="M1978" t="str">
        <f>IFERROR(VLOOKUP(L1978,Widgets!$H$5:$I$18,2,FALSE),0)</f>
      </c>
    </row>
    <row r="1979" spans="1:13">
      <c r="L1979" t="str">
        <f>IFERROR(INDEX(Potentials!$A$1:$AC$10000,MATCH(Estimates!C1979,Potentials!$A$1:$A$10000,0),MATCH("Commerce",Potentials!$A$1:$AC$1,0)),0)</f>
      </c>
      <c r="M1979" t="str">
        <f>IFERROR(VLOOKUP(L1979,Widgets!$H$5:$I$18,2,FALSE),0)</f>
      </c>
    </row>
    <row r="1980" spans="1:13">
      <c r="L1980" t="str">
        <f>IFERROR(INDEX(Potentials!$A$1:$AC$10000,MATCH(Estimates!C1980,Potentials!$A$1:$A$10000,0),MATCH("Commerce",Potentials!$A$1:$AC$1,0)),0)</f>
      </c>
      <c r="M1980" t="str">
        <f>IFERROR(VLOOKUP(L1980,Widgets!$H$5:$I$18,2,FALSE),0)</f>
      </c>
    </row>
    <row r="1981" spans="1:13">
      <c r="L1981" t="str">
        <f>IFERROR(INDEX(Potentials!$A$1:$AC$10000,MATCH(Estimates!C1981,Potentials!$A$1:$A$10000,0),MATCH("Commerce",Potentials!$A$1:$AC$1,0)),0)</f>
      </c>
      <c r="M1981" t="str">
        <f>IFERROR(VLOOKUP(L1981,Widgets!$H$5:$I$18,2,FALSE),0)</f>
      </c>
    </row>
    <row r="1982" spans="1:13">
      <c r="L1982" t="str">
        <f>IFERROR(INDEX(Potentials!$A$1:$AC$10000,MATCH(Estimates!C1982,Potentials!$A$1:$A$10000,0),MATCH("Commerce",Potentials!$A$1:$AC$1,0)),0)</f>
      </c>
      <c r="M1982" t="str">
        <f>IFERROR(VLOOKUP(L1982,Widgets!$H$5:$I$18,2,FALSE),0)</f>
      </c>
    </row>
    <row r="1983" spans="1:13">
      <c r="L1983" t="str">
        <f>IFERROR(INDEX(Potentials!$A$1:$AC$10000,MATCH(Estimates!C1983,Potentials!$A$1:$A$10000,0),MATCH("Commerce",Potentials!$A$1:$AC$1,0)),0)</f>
      </c>
      <c r="M1983" t="str">
        <f>IFERROR(VLOOKUP(L1983,Widgets!$H$5:$I$18,2,FALSE),0)</f>
      </c>
    </row>
    <row r="1984" spans="1:13">
      <c r="L1984" t="str">
        <f>IFERROR(INDEX(Potentials!$A$1:$AC$10000,MATCH(Estimates!C1984,Potentials!$A$1:$A$10000,0),MATCH("Commerce",Potentials!$A$1:$AC$1,0)),0)</f>
      </c>
      <c r="M1984" t="str">
        <f>IFERROR(VLOOKUP(L1984,Widgets!$H$5:$I$18,2,FALSE),0)</f>
      </c>
    </row>
    <row r="1985" spans="1:13">
      <c r="L1985" t="str">
        <f>IFERROR(INDEX(Potentials!$A$1:$AC$10000,MATCH(Estimates!C1985,Potentials!$A$1:$A$10000,0),MATCH("Commerce",Potentials!$A$1:$AC$1,0)),0)</f>
      </c>
      <c r="M1985" t="str">
        <f>IFERROR(VLOOKUP(L1985,Widgets!$H$5:$I$18,2,FALSE),0)</f>
      </c>
    </row>
    <row r="1986" spans="1:13">
      <c r="L1986" t="str">
        <f>IFERROR(INDEX(Potentials!$A$1:$AC$10000,MATCH(Estimates!C1986,Potentials!$A$1:$A$10000,0),MATCH("Commerce",Potentials!$A$1:$AC$1,0)),0)</f>
      </c>
      <c r="M1986" t="str">
        <f>IFERROR(VLOOKUP(L1986,Widgets!$H$5:$I$18,2,FALSE),0)</f>
      </c>
    </row>
    <row r="1987" spans="1:13">
      <c r="L1987" t="str">
        <f>IFERROR(INDEX(Potentials!$A$1:$AC$10000,MATCH(Estimates!C1987,Potentials!$A$1:$A$10000,0),MATCH("Commerce",Potentials!$A$1:$AC$1,0)),0)</f>
      </c>
      <c r="M1987" t="str">
        <f>IFERROR(VLOOKUP(L1987,Widgets!$H$5:$I$18,2,FALSE),0)</f>
      </c>
    </row>
    <row r="1988" spans="1:13">
      <c r="L1988" t="str">
        <f>IFERROR(INDEX(Potentials!$A$1:$AC$10000,MATCH(Estimates!C1988,Potentials!$A$1:$A$10000,0),MATCH("Commerce",Potentials!$A$1:$AC$1,0)),0)</f>
      </c>
      <c r="M1988" t="str">
        <f>IFERROR(VLOOKUP(L1988,Widgets!$H$5:$I$18,2,FALSE),0)</f>
      </c>
    </row>
    <row r="1989" spans="1:13">
      <c r="L1989" t="str">
        <f>IFERROR(INDEX(Potentials!$A$1:$AC$10000,MATCH(Estimates!C1989,Potentials!$A$1:$A$10000,0),MATCH("Commerce",Potentials!$A$1:$AC$1,0)),0)</f>
      </c>
      <c r="M1989" t="str">
        <f>IFERROR(VLOOKUP(L1989,Widgets!$H$5:$I$18,2,FALSE),0)</f>
      </c>
    </row>
    <row r="1990" spans="1:13">
      <c r="L1990" t="str">
        <f>IFERROR(INDEX(Potentials!$A$1:$AC$10000,MATCH(Estimates!C1990,Potentials!$A$1:$A$10000,0),MATCH("Commerce",Potentials!$A$1:$AC$1,0)),0)</f>
      </c>
      <c r="M1990" t="str">
        <f>IFERROR(VLOOKUP(L1990,Widgets!$H$5:$I$18,2,FALSE),0)</f>
      </c>
    </row>
    <row r="1991" spans="1:13">
      <c r="L1991" t="str">
        <f>IFERROR(INDEX(Potentials!$A$1:$AC$10000,MATCH(Estimates!C1991,Potentials!$A$1:$A$10000,0),MATCH("Commerce",Potentials!$A$1:$AC$1,0)),0)</f>
      </c>
      <c r="M1991" t="str">
        <f>IFERROR(VLOOKUP(L1991,Widgets!$H$5:$I$18,2,FALSE),0)</f>
      </c>
    </row>
    <row r="1992" spans="1:13">
      <c r="L1992" t="str">
        <f>IFERROR(INDEX(Potentials!$A$1:$AC$10000,MATCH(Estimates!C1992,Potentials!$A$1:$A$10000,0),MATCH("Commerce",Potentials!$A$1:$AC$1,0)),0)</f>
      </c>
      <c r="M1992" t="str">
        <f>IFERROR(VLOOKUP(L1992,Widgets!$H$5:$I$18,2,FALSE),0)</f>
      </c>
    </row>
    <row r="1993" spans="1:13">
      <c r="L1993" t="str">
        <f>IFERROR(INDEX(Potentials!$A$1:$AC$10000,MATCH(Estimates!C1993,Potentials!$A$1:$A$10000,0),MATCH("Commerce",Potentials!$A$1:$AC$1,0)),0)</f>
      </c>
      <c r="M1993" t="str">
        <f>IFERROR(VLOOKUP(L1993,Widgets!$H$5:$I$18,2,FALSE),0)</f>
      </c>
    </row>
    <row r="1994" spans="1:13">
      <c r="L1994" t="str">
        <f>IFERROR(INDEX(Potentials!$A$1:$AC$10000,MATCH(Estimates!C1994,Potentials!$A$1:$A$10000,0),MATCH("Commerce",Potentials!$A$1:$AC$1,0)),0)</f>
      </c>
      <c r="M1994" t="str">
        <f>IFERROR(VLOOKUP(L1994,Widgets!$H$5:$I$18,2,FALSE),0)</f>
      </c>
    </row>
    <row r="1995" spans="1:13">
      <c r="L1995" t="str">
        <f>IFERROR(INDEX(Potentials!$A$1:$AC$10000,MATCH(Estimates!C1995,Potentials!$A$1:$A$10000,0),MATCH("Commerce",Potentials!$A$1:$AC$1,0)),0)</f>
      </c>
      <c r="M1995" t="str">
        <f>IFERROR(VLOOKUP(L1995,Widgets!$H$5:$I$18,2,FALSE),0)</f>
      </c>
    </row>
    <row r="1996" spans="1:13">
      <c r="L1996" t="str">
        <f>IFERROR(INDEX(Potentials!$A$1:$AC$10000,MATCH(Estimates!C1996,Potentials!$A$1:$A$10000,0),MATCH("Commerce",Potentials!$A$1:$AC$1,0)),0)</f>
      </c>
      <c r="M1996" t="str">
        <f>IFERROR(VLOOKUP(L1996,Widgets!$H$5:$I$18,2,FALSE),0)</f>
      </c>
    </row>
    <row r="1997" spans="1:13">
      <c r="L1997" t="str">
        <f>IFERROR(INDEX(Potentials!$A$1:$AC$10000,MATCH(Estimates!C1997,Potentials!$A$1:$A$10000,0),MATCH("Commerce",Potentials!$A$1:$AC$1,0)),0)</f>
      </c>
      <c r="M1997" t="str">
        <f>IFERROR(VLOOKUP(L1997,Widgets!$H$5:$I$18,2,FALSE),0)</f>
      </c>
    </row>
    <row r="1998" spans="1:13">
      <c r="L1998" t="str">
        <f>IFERROR(INDEX(Potentials!$A$1:$AC$10000,MATCH(Estimates!C1998,Potentials!$A$1:$A$10000,0),MATCH("Commerce",Potentials!$A$1:$AC$1,0)),0)</f>
      </c>
      <c r="M1998" t="str">
        <f>IFERROR(VLOOKUP(L1998,Widgets!$H$5:$I$18,2,FALSE),0)</f>
      </c>
    </row>
    <row r="1999" spans="1:13">
      <c r="L1999" t="str">
        <f>IFERROR(INDEX(Potentials!$A$1:$AC$10000,MATCH(Estimates!C1999,Potentials!$A$1:$A$10000,0),MATCH("Commerce",Potentials!$A$1:$AC$1,0)),0)</f>
      </c>
      <c r="M1999" t="str">
        <f>IFERROR(VLOOKUP(L1999,Widgets!$H$5:$I$18,2,FALSE),0)</f>
      </c>
    </row>
    <row r="2000" spans="1:13">
      <c r="L2000" t="str">
        <f>IFERROR(INDEX(Potentials!$A$1:$AC$10000,MATCH(Estimates!C2000,Potentials!$A$1:$A$10000,0),MATCH("Commerce",Potentials!$A$1:$AC$1,0)),0)</f>
      </c>
      <c r="M2000" t="str">
        <f>IFERROR(VLOOKUP(L2000,Widgets!$H$5:$I$18,2,FALSE),0)</f>
      </c>
    </row>
    <row r="2001" spans="1:13">
      <c r="L2001" t="str">
        <f>IFERROR(INDEX(Potentials!$A$1:$AC$10000,MATCH(Estimates!C2001,Potentials!$A$1:$A$10000,0),MATCH("Commerce",Potentials!$A$1:$AC$1,0)),0)</f>
      </c>
      <c r="M2001" t="str">
        <f>IFERROR(VLOOKUP(L2001,Widgets!$H$5:$I$18,2,FALSE),0)</f>
      </c>
    </row>
    <row r="2002" spans="1:13">
      <c r="L2002" t="str">
        <f>IFERROR(INDEX(Potentials!$A$1:$AC$10000,MATCH(Estimates!C2002,Potentials!$A$1:$A$10000,0),MATCH("Commerce",Potentials!$A$1:$AC$1,0)),0)</f>
      </c>
      <c r="M2002" t="str">
        <f>IFERROR(VLOOKUP(L2002,Widgets!$H$5:$I$18,2,FALSE),0)</f>
      </c>
    </row>
    <row r="2003" spans="1:13">
      <c r="L2003" t="str">
        <f>IFERROR(INDEX(Potentials!$A$1:$AC$10000,MATCH(Estimates!C2003,Potentials!$A$1:$A$10000,0),MATCH("Commerce",Potentials!$A$1:$AC$1,0)),0)</f>
      </c>
      <c r="M2003" t="str">
        <f>IFERROR(VLOOKUP(L2003,Widgets!$H$5:$I$18,2,FALSE),0)</f>
      </c>
    </row>
    <row r="2004" spans="1:13">
      <c r="L2004" t="str">
        <f>IFERROR(INDEX(Potentials!$A$1:$AC$10000,MATCH(Estimates!C2004,Potentials!$A$1:$A$10000,0),MATCH("Commerce",Potentials!$A$1:$AC$1,0)),0)</f>
      </c>
      <c r="M2004" t="str">
        <f>IFERROR(VLOOKUP(L2004,Widgets!$H$5:$I$18,2,FALSE),0)</f>
      </c>
    </row>
    <row r="2005" spans="1:13">
      <c r="L2005" t="str">
        <f>IFERROR(INDEX(Potentials!$A$1:$AC$10000,MATCH(Estimates!C2005,Potentials!$A$1:$A$10000,0),MATCH("Commerce",Potentials!$A$1:$AC$1,0)),0)</f>
      </c>
      <c r="M2005" t="str">
        <f>IFERROR(VLOOKUP(L2005,Widgets!$H$5:$I$18,2,FALSE),0)</f>
      </c>
    </row>
    <row r="2006" spans="1:13">
      <c r="L2006" t="str">
        <f>IFERROR(INDEX(Potentials!$A$1:$AC$10000,MATCH(Estimates!C2006,Potentials!$A$1:$A$10000,0),MATCH("Commerce",Potentials!$A$1:$AC$1,0)),0)</f>
      </c>
      <c r="M2006" t="str">
        <f>IFERROR(VLOOKUP(L2006,Widgets!$H$5:$I$18,2,FALSE),0)</f>
      </c>
    </row>
    <row r="2007" spans="1:13">
      <c r="L2007" t="str">
        <f>IFERROR(INDEX(Potentials!$A$1:$AC$10000,MATCH(Estimates!C2007,Potentials!$A$1:$A$10000,0),MATCH("Commerce",Potentials!$A$1:$AC$1,0)),0)</f>
      </c>
      <c r="M2007" t="str">
        <f>IFERROR(VLOOKUP(L2007,Widgets!$H$5:$I$18,2,FALSE),0)</f>
      </c>
    </row>
    <row r="2008" spans="1:13">
      <c r="L2008" t="str">
        <f>IFERROR(INDEX(Potentials!$A$1:$AC$10000,MATCH(Estimates!C2008,Potentials!$A$1:$A$10000,0),MATCH("Commerce",Potentials!$A$1:$AC$1,0)),0)</f>
      </c>
      <c r="M2008" t="str">
        <f>IFERROR(VLOOKUP(L2008,Widgets!$H$5:$I$18,2,FALSE),0)</f>
      </c>
    </row>
    <row r="2009" spans="1:13">
      <c r="L2009" t="str">
        <f>IFERROR(INDEX(Potentials!$A$1:$AC$10000,MATCH(Estimates!C2009,Potentials!$A$1:$A$10000,0),MATCH("Commerce",Potentials!$A$1:$AC$1,0)),0)</f>
      </c>
      <c r="M2009" t="str">
        <f>IFERROR(VLOOKUP(L2009,Widgets!$H$5:$I$18,2,FALSE),0)</f>
      </c>
    </row>
    <row r="2010" spans="1:13">
      <c r="L2010" t="str">
        <f>IFERROR(INDEX(Potentials!$A$1:$AC$10000,MATCH(Estimates!C2010,Potentials!$A$1:$A$10000,0),MATCH("Commerce",Potentials!$A$1:$AC$1,0)),0)</f>
      </c>
      <c r="M2010" t="str">
        <f>IFERROR(VLOOKUP(L2010,Widgets!$H$5:$I$18,2,FALSE),0)</f>
      </c>
    </row>
    <row r="2011" spans="1:13">
      <c r="L2011" t="str">
        <f>IFERROR(INDEX(Potentials!$A$1:$AC$10000,MATCH(Estimates!C2011,Potentials!$A$1:$A$10000,0),MATCH("Commerce",Potentials!$A$1:$AC$1,0)),0)</f>
      </c>
      <c r="M2011" t="str">
        <f>IFERROR(VLOOKUP(L2011,Widgets!$H$5:$I$18,2,FALSE),0)</f>
      </c>
    </row>
    <row r="2012" spans="1:13">
      <c r="L2012" t="str">
        <f>IFERROR(INDEX(Potentials!$A$1:$AC$10000,MATCH(Estimates!C2012,Potentials!$A$1:$A$10000,0),MATCH("Commerce",Potentials!$A$1:$AC$1,0)),0)</f>
      </c>
      <c r="M2012" t="str">
        <f>IFERROR(VLOOKUP(L2012,Widgets!$H$5:$I$18,2,FALSE),0)</f>
      </c>
    </row>
    <row r="2013" spans="1:13">
      <c r="L2013" t="str">
        <f>IFERROR(INDEX(Potentials!$A$1:$AC$10000,MATCH(Estimates!C2013,Potentials!$A$1:$A$10000,0),MATCH("Commerce",Potentials!$A$1:$AC$1,0)),0)</f>
      </c>
      <c r="M2013" t="str">
        <f>IFERROR(VLOOKUP(L2013,Widgets!$H$5:$I$18,2,FALSE),0)</f>
      </c>
    </row>
    <row r="2014" spans="1:13">
      <c r="L2014" t="str">
        <f>IFERROR(INDEX(Potentials!$A$1:$AC$10000,MATCH(Estimates!C2014,Potentials!$A$1:$A$10000,0),MATCH("Commerce",Potentials!$A$1:$AC$1,0)),0)</f>
      </c>
      <c r="M2014" t="str">
        <f>IFERROR(VLOOKUP(L2014,Widgets!$H$5:$I$18,2,FALSE),0)</f>
      </c>
    </row>
    <row r="2015" spans="1:13">
      <c r="L2015" t="str">
        <f>IFERROR(INDEX(Potentials!$A$1:$AC$10000,MATCH(Estimates!C2015,Potentials!$A$1:$A$10000,0),MATCH("Commerce",Potentials!$A$1:$AC$1,0)),0)</f>
      </c>
      <c r="M2015" t="str">
        <f>IFERROR(VLOOKUP(L2015,Widgets!$H$5:$I$18,2,FALSE),0)</f>
      </c>
    </row>
    <row r="2016" spans="1:13">
      <c r="L2016" t="str">
        <f>IFERROR(INDEX(Potentials!$A$1:$AC$10000,MATCH(Estimates!C2016,Potentials!$A$1:$A$10000,0),MATCH("Commerce",Potentials!$A$1:$AC$1,0)),0)</f>
      </c>
      <c r="M2016" t="str">
        <f>IFERROR(VLOOKUP(L2016,Widgets!$H$5:$I$18,2,FALSE),0)</f>
      </c>
    </row>
    <row r="2017" spans="1:13">
      <c r="L2017" t="str">
        <f>IFERROR(INDEX(Potentials!$A$1:$AC$10000,MATCH(Estimates!C2017,Potentials!$A$1:$A$10000,0),MATCH("Commerce",Potentials!$A$1:$AC$1,0)),0)</f>
      </c>
      <c r="M2017" t="str">
        <f>IFERROR(VLOOKUP(L2017,Widgets!$H$5:$I$18,2,FALSE),0)</f>
      </c>
    </row>
    <row r="2018" spans="1:13">
      <c r="L2018" t="str">
        <f>IFERROR(INDEX(Potentials!$A$1:$AC$10000,MATCH(Estimates!C2018,Potentials!$A$1:$A$10000,0),MATCH("Commerce",Potentials!$A$1:$AC$1,0)),0)</f>
      </c>
      <c r="M2018" t="str">
        <f>IFERROR(VLOOKUP(L2018,Widgets!$H$5:$I$18,2,FALSE),0)</f>
      </c>
    </row>
    <row r="2019" spans="1:13">
      <c r="L2019" t="str">
        <f>IFERROR(INDEX(Potentials!$A$1:$AC$10000,MATCH(Estimates!C2019,Potentials!$A$1:$A$10000,0),MATCH("Commerce",Potentials!$A$1:$AC$1,0)),0)</f>
      </c>
      <c r="M2019" t="str">
        <f>IFERROR(VLOOKUP(L2019,Widgets!$H$5:$I$18,2,FALSE),0)</f>
      </c>
    </row>
    <row r="2020" spans="1:13">
      <c r="L2020" t="str">
        <f>IFERROR(INDEX(Potentials!$A$1:$AC$10000,MATCH(Estimates!C2020,Potentials!$A$1:$A$10000,0),MATCH("Commerce",Potentials!$A$1:$AC$1,0)),0)</f>
      </c>
      <c r="M2020" t="str">
        <f>IFERROR(VLOOKUP(L2020,Widgets!$H$5:$I$18,2,FALSE),0)</f>
      </c>
    </row>
    <row r="2021" spans="1:13">
      <c r="L2021" t="str">
        <f>IFERROR(INDEX(Potentials!$A$1:$AC$10000,MATCH(Estimates!C2021,Potentials!$A$1:$A$10000,0),MATCH("Commerce",Potentials!$A$1:$AC$1,0)),0)</f>
      </c>
      <c r="M2021" t="str">
        <f>IFERROR(VLOOKUP(L2021,Widgets!$H$5:$I$18,2,FALSE),0)</f>
      </c>
    </row>
    <row r="2022" spans="1:13">
      <c r="L2022" t="str">
        <f>IFERROR(INDEX(Potentials!$A$1:$AC$10000,MATCH(Estimates!C2022,Potentials!$A$1:$A$10000,0),MATCH("Commerce",Potentials!$A$1:$AC$1,0)),0)</f>
      </c>
      <c r="M2022" t="str">
        <f>IFERROR(VLOOKUP(L2022,Widgets!$H$5:$I$18,2,FALSE),0)</f>
      </c>
    </row>
    <row r="2023" spans="1:13">
      <c r="L2023" t="str">
        <f>IFERROR(INDEX(Potentials!$A$1:$AC$10000,MATCH(Estimates!C2023,Potentials!$A$1:$A$10000,0),MATCH("Commerce",Potentials!$A$1:$AC$1,0)),0)</f>
      </c>
      <c r="M2023" t="str">
        <f>IFERROR(VLOOKUP(L2023,Widgets!$H$5:$I$18,2,FALSE),0)</f>
      </c>
    </row>
    <row r="2024" spans="1:13">
      <c r="L2024" t="str">
        <f>IFERROR(INDEX(Potentials!$A$1:$AC$10000,MATCH(Estimates!C2024,Potentials!$A$1:$A$10000,0),MATCH("Commerce",Potentials!$A$1:$AC$1,0)),0)</f>
      </c>
      <c r="M2024" t="str">
        <f>IFERROR(VLOOKUP(L2024,Widgets!$H$5:$I$18,2,FALSE),0)</f>
      </c>
    </row>
    <row r="2025" spans="1:13">
      <c r="L2025" t="str">
        <f>IFERROR(INDEX(Potentials!$A$1:$AC$10000,MATCH(Estimates!C2025,Potentials!$A$1:$A$10000,0),MATCH("Commerce",Potentials!$A$1:$AC$1,0)),0)</f>
      </c>
      <c r="M2025" t="str">
        <f>IFERROR(VLOOKUP(L2025,Widgets!$H$5:$I$18,2,FALSE),0)</f>
      </c>
    </row>
    <row r="2026" spans="1:13">
      <c r="L2026" t="str">
        <f>IFERROR(INDEX(Potentials!$A$1:$AC$10000,MATCH(Estimates!C2026,Potentials!$A$1:$A$10000,0),MATCH("Commerce",Potentials!$A$1:$AC$1,0)),0)</f>
      </c>
      <c r="M2026" t="str">
        <f>IFERROR(VLOOKUP(L2026,Widgets!$H$5:$I$18,2,FALSE),0)</f>
      </c>
    </row>
    <row r="2027" spans="1:13">
      <c r="L2027" t="str">
        <f>IFERROR(INDEX(Potentials!$A$1:$AC$10000,MATCH(Estimates!C2027,Potentials!$A$1:$A$10000,0),MATCH("Commerce",Potentials!$A$1:$AC$1,0)),0)</f>
      </c>
      <c r="M2027" t="str">
        <f>IFERROR(VLOOKUP(L2027,Widgets!$H$5:$I$18,2,FALSE),0)</f>
      </c>
    </row>
    <row r="2028" spans="1:13">
      <c r="L2028" t="str">
        <f>IFERROR(INDEX(Potentials!$A$1:$AC$10000,MATCH(Estimates!C2028,Potentials!$A$1:$A$10000,0),MATCH("Commerce",Potentials!$A$1:$AC$1,0)),0)</f>
      </c>
      <c r="M2028" t="str">
        <f>IFERROR(VLOOKUP(L2028,Widgets!$H$5:$I$18,2,FALSE),0)</f>
      </c>
    </row>
    <row r="2029" spans="1:13">
      <c r="L2029" t="str">
        <f>IFERROR(INDEX(Potentials!$A$1:$AC$10000,MATCH(Estimates!C2029,Potentials!$A$1:$A$10000,0),MATCH("Commerce",Potentials!$A$1:$AC$1,0)),0)</f>
      </c>
      <c r="M2029" t="str">
        <f>IFERROR(VLOOKUP(L2029,Widgets!$H$5:$I$18,2,FALSE),0)</f>
      </c>
    </row>
    <row r="2030" spans="1:13">
      <c r="L2030" t="str">
        <f>IFERROR(INDEX(Potentials!$A$1:$AC$10000,MATCH(Estimates!C2030,Potentials!$A$1:$A$10000,0),MATCH("Commerce",Potentials!$A$1:$AC$1,0)),0)</f>
      </c>
      <c r="M2030" t="str">
        <f>IFERROR(VLOOKUP(L2030,Widgets!$H$5:$I$18,2,FALSE),0)</f>
      </c>
    </row>
    <row r="2031" spans="1:13">
      <c r="L2031" t="str">
        <f>IFERROR(INDEX(Potentials!$A$1:$AC$10000,MATCH(Estimates!C2031,Potentials!$A$1:$A$10000,0),MATCH("Commerce",Potentials!$A$1:$AC$1,0)),0)</f>
      </c>
      <c r="M2031" t="str">
        <f>IFERROR(VLOOKUP(L2031,Widgets!$H$5:$I$18,2,FALSE),0)</f>
      </c>
    </row>
    <row r="2032" spans="1:13">
      <c r="L2032" t="str">
        <f>IFERROR(INDEX(Potentials!$A$1:$AC$10000,MATCH(Estimates!C2032,Potentials!$A$1:$A$10000,0),MATCH("Commerce",Potentials!$A$1:$AC$1,0)),0)</f>
      </c>
      <c r="M2032" t="str">
        <f>IFERROR(VLOOKUP(L2032,Widgets!$H$5:$I$18,2,FALSE),0)</f>
      </c>
    </row>
    <row r="2033" spans="1:13">
      <c r="L2033" t="str">
        <f>IFERROR(INDEX(Potentials!$A$1:$AC$10000,MATCH(Estimates!C2033,Potentials!$A$1:$A$10000,0),MATCH("Commerce",Potentials!$A$1:$AC$1,0)),0)</f>
      </c>
      <c r="M2033" t="str">
        <f>IFERROR(VLOOKUP(L2033,Widgets!$H$5:$I$18,2,FALSE),0)</f>
      </c>
    </row>
    <row r="2034" spans="1:13">
      <c r="L2034" t="str">
        <f>IFERROR(INDEX(Potentials!$A$1:$AC$10000,MATCH(Estimates!C2034,Potentials!$A$1:$A$10000,0),MATCH("Commerce",Potentials!$A$1:$AC$1,0)),0)</f>
      </c>
      <c r="M2034" t="str">
        <f>IFERROR(VLOOKUP(L2034,Widgets!$H$5:$I$18,2,FALSE),0)</f>
      </c>
    </row>
    <row r="2035" spans="1:13">
      <c r="L2035" t="str">
        <f>IFERROR(INDEX(Potentials!$A$1:$AC$10000,MATCH(Estimates!C2035,Potentials!$A$1:$A$10000,0),MATCH("Commerce",Potentials!$A$1:$AC$1,0)),0)</f>
      </c>
      <c r="M2035" t="str">
        <f>IFERROR(VLOOKUP(L2035,Widgets!$H$5:$I$18,2,FALSE),0)</f>
      </c>
    </row>
    <row r="2036" spans="1:13">
      <c r="L2036" t="str">
        <f>IFERROR(INDEX(Potentials!$A$1:$AC$10000,MATCH(Estimates!C2036,Potentials!$A$1:$A$10000,0),MATCH("Commerce",Potentials!$A$1:$AC$1,0)),0)</f>
      </c>
      <c r="M2036" t="str">
        <f>IFERROR(VLOOKUP(L2036,Widgets!$H$5:$I$18,2,FALSE),0)</f>
      </c>
    </row>
    <row r="2037" spans="1:13">
      <c r="L2037" t="str">
        <f>IFERROR(INDEX(Potentials!$A$1:$AC$10000,MATCH(Estimates!C2037,Potentials!$A$1:$A$10000,0),MATCH("Commerce",Potentials!$A$1:$AC$1,0)),0)</f>
      </c>
      <c r="M2037" t="str">
        <f>IFERROR(VLOOKUP(L2037,Widgets!$H$5:$I$18,2,FALSE),0)</f>
      </c>
    </row>
    <row r="2038" spans="1:13">
      <c r="L2038" t="str">
        <f>IFERROR(INDEX(Potentials!$A$1:$AC$10000,MATCH(Estimates!C2038,Potentials!$A$1:$A$10000,0),MATCH("Commerce",Potentials!$A$1:$AC$1,0)),0)</f>
      </c>
      <c r="M2038" t="str">
        <f>IFERROR(VLOOKUP(L2038,Widgets!$H$5:$I$18,2,FALSE),0)</f>
      </c>
    </row>
    <row r="2039" spans="1:13">
      <c r="L2039" t="str">
        <f>IFERROR(INDEX(Potentials!$A$1:$AC$10000,MATCH(Estimates!C2039,Potentials!$A$1:$A$10000,0),MATCH("Commerce",Potentials!$A$1:$AC$1,0)),0)</f>
      </c>
      <c r="M2039" t="str">
        <f>IFERROR(VLOOKUP(L2039,Widgets!$H$5:$I$18,2,FALSE),0)</f>
      </c>
    </row>
    <row r="2040" spans="1:13">
      <c r="L2040" t="str">
        <f>IFERROR(INDEX(Potentials!$A$1:$AC$10000,MATCH(Estimates!C2040,Potentials!$A$1:$A$10000,0),MATCH("Commerce",Potentials!$A$1:$AC$1,0)),0)</f>
      </c>
      <c r="M2040" t="str">
        <f>IFERROR(VLOOKUP(L2040,Widgets!$H$5:$I$18,2,FALSE),0)</f>
      </c>
    </row>
    <row r="2041" spans="1:13">
      <c r="L2041" t="str">
        <f>IFERROR(INDEX(Potentials!$A$1:$AC$10000,MATCH(Estimates!C2041,Potentials!$A$1:$A$10000,0),MATCH("Commerce",Potentials!$A$1:$AC$1,0)),0)</f>
      </c>
      <c r="M2041" t="str">
        <f>IFERROR(VLOOKUP(L2041,Widgets!$H$5:$I$18,2,FALSE),0)</f>
      </c>
    </row>
    <row r="2042" spans="1:13">
      <c r="L2042" t="str">
        <f>IFERROR(INDEX(Potentials!$A$1:$AC$10000,MATCH(Estimates!C2042,Potentials!$A$1:$A$10000,0),MATCH("Commerce",Potentials!$A$1:$AC$1,0)),0)</f>
      </c>
      <c r="M2042" t="str">
        <f>IFERROR(VLOOKUP(L2042,Widgets!$H$5:$I$18,2,FALSE),0)</f>
      </c>
    </row>
    <row r="2043" spans="1:13">
      <c r="L2043" t="str">
        <f>IFERROR(INDEX(Potentials!$A$1:$AC$10000,MATCH(Estimates!C2043,Potentials!$A$1:$A$10000,0),MATCH("Commerce",Potentials!$A$1:$AC$1,0)),0)</f>
      </c>
      <c r="M2043" t="str">
        <f>IFERROR(VLOOKUP(L2043,Widgets!$H$5:$I$18,2,FALSE),0)</f>
      </c>
    </row>
    <row r="2044" spans="1:13">
      <c r="L2044" t="str">
        <f>IFERROR(INDEX(Potentials!$A$1:$AC$10000,MATCH(Estimates!C2044,Potentials!$A$1:$A$10000,0),MATCH("Commerce",Potentials!$A$1:$AC$1,0)),0)</f>
      </c>
      <c r="M2044" t="str">
        <f>IFERROR(VLOOKUP(L2044,Widgets!$H$5:$I$18,2,FALSE),0)</f>
      </c>
    </row>
    <row r="2045" spans="1:13">
      <c r="L2045" t="str">
        <f>IFERROR(INDEX(Potentials!$A$1:$AC$10000,MATCH(Estimates!C2045,Potentials!$A$1:$A$10000,0),MATCH("Commerce",Potentials!$A$1:$AC$1,0)),0)</f>
      </c>
      <c r="M2045" t="str">
        <f>IFERROR(VLOOKUP(L2045,Widgets!$H$5:$I$18,2,FALSE),0)</f>
      </c>
    </row>
    <row r="2046" spans="1:13">
      <c r="L2046" t="str">
        <f>IFERROR(INDEX(Potentials!$A$1:$AC$10000,MATCH(Estimates!C2046,Potentials!$A$1:$A$10000,0),MATCH("Commerce",Potentials!$A$1:$AC$1,0)),0)</f>
      </c>
      <c r="M2046" t="str">
        <f>IFERROR(VLOOKUP(L2046,Widgets!$H$5:$I$18,2,FALSE),0)</f>
      </c>
    </row>
    <row r="2047" spans="1:13">
      <c r="L2047" t="str">
        <f>IFERROR(INDEX(Potentials!$A$1:$AC$10000,MATCH(Estimates!C2047,Potentials!$A$1:$A$10000,0),MATCH("Commerce",Potentials!$A$1:$AC$1,0)),0)</f>
      </c>
      <c r="M2047" t="str">
        <f>IFERROR(VLOOKUP(L2047,Widgets!$H$5:$I$18,2,FALSE),0)</f>
      </c>
    </row>
    <row r="2048" spans="1:13">
      <c r="L2048" t="str">
        <f>IFERROR(INDEX(Potentials!$A$1:$AC$10000,MATCH(Estimates!C2048,Potentials!$A$1:$A$10000,0),MATCH("Commerce",Potentials!$A$1:$AC$1,0)),0)</f>
      </c>
      <c r="M2048" t="str">
        <f>IFERROR(VLOOKUP(L2048,Widgets!$H$5:$I$18,2,FALSE),0)</f>
      </c>
    </row>
    <row r="2049" spans="1:13">
      <c r="L2049" t="str">
        <f>IFERROR(INDEX(Potentials!$A$1:$AC$10000,MATCH(Estimates!C2049,Potentials!$A$1:$A$10000,0),MATCH("Commerce",Potentials!$A$1:$AC$1,0)),0)</f>
      </c>
      <c r="M2049" t="str">
        <f>IFERROR(VLOOKUP(L2049,Widgets!$H$5:$I$18,2,FALSE),0)</f>
      </c>
    </row>
    <row r="2050" spans="1:13">
      <c r="L2050" t="str">
        <f>IFERROR(INDEX(Potentials!$A$1:$AC$10000,MATCH(Estimates!C2050,Potentials!$A$1:$A$10000,0),MATCH("Commerce",Potentials!$A$1:$AC$1,0)),0)</f>
      </c>
      <c r="M2050" t="str">
        <f>IFERROR(VLOOKUP(L2050,Widgets!$H$5:$I$18,2,FALSE),0)</f>
      </c>
    </row>
    <row r="2051" spans="1:13">
      <c r="L2051" t="str">
        <f>IFERROR(INDEX(Potentials!$A$1:$AC$10000,MATCH(Estimates!C2051,Potentials!$A$1:$A$10000,0),MATCH("Commerce",Potentials!$A$1:$AC$1,0)),0)</f>
      </c>
      <c r="M2051" t="str">
        <f>IFERROR(VLOOKUP(L2051,Widgets!$H$5:$I$18,2,FALSE),0)</f>
      </c>
    </row>
    <row r="2052" spans="1:13">
      <c r="L2052" t="str">
        <f>IFERROR(INDEX(Potentials!$A$1:$AC$10000,MATCH(Estimates!C2052,Potentials!$A$1:$A$10000,0),MATCH("Commerce",Potentials!$A$1:$AC$1,0)),0)</f>
      </c>
      <c r="M2052" t="str">
        <f>IFERROR(VLOOKUP(L2052,Widgets!$H$5:$I$18,2,FALSE),0)</f>
      </c>
    </row>
    <row r="2053" spans="1:13">
      <c r="L2053" t="str">
        <f>IFERROR(INDEX(Potentials!$A$1:$AC$10000,MATCH(Estimates!C2053,Potentials!$A$1:$A$10000,0),MATCH("Commerce",Potentials!$A$1:$AC$1,0)),0)</f>
      </c>
      <c r="M2053" t="str">
        <f>IFERROR(VLOOKUP(L2053,Widgets!$H$5:$I$18,2,FALSE),0)</f>
      </c>
    </row>
    <row r="2054" spans="1:13">
      <c r="L2054" t="str">
        <f>IFERROR(INDEX(Potentials!$A$1:$AC$10000,MATCH(Estimates!C2054,Potentials!$A$1:$A$10000,0),MATCH("Commerce",Potentials!$A$1:$AC$1,0)),0)</f>
      </c>
      <c r="M2054" t="str">
        <f>IFERROR(VLOOKUP(L2054,Widgets!$H$5:$I$18,2,FALSE),0)</f>
      </c>
    </row>
    <row r="2055" spans="1:13">
      <c r="L2055" t="str">
        <f>IFERROR(INDEX(Potentials!$A$1:$AC$10000,MATCH(Estimates!C2055,Potentials!$A$1:$A$10000,0),MATCH("Commerce",Potentials!$A$1:$AC$1,0)),0)</f>
      </c>
      <c r="M2055" t="str">
        <f>IFERROR(VLOOKUP(L2055,Widgets!$H$5:$I$18,2,FALSE),0)</f>
      </c>
    </row>
    <row r="2056" spans="1:13">
      <c r="L2056" t="str">
        <f>IFERROR(INDEX(Potentials!$A$1:$AC$10000,MATCH(Estimates!C2056,Potentials!$A$1:$A$10000,0),MATCH("Commerce",Potentials!$A$1:$AC$1,0)),0)</f>
      </c>
      <c r="M2056" t="str">
        <f>IFERROR(VLOOKUP(L2056,Widgets!$H$5:$I$18,2,FALSE),0)</f>
      </c>
    </row>
    <row r="2057" spans="1:13">
      <c r="L2057" t="str">
        <f>IFERROR(INDEX(Potentials!$A$1:$AC$10000,MATCH(Estimates!C2057,Potentials!$A$1:$A$10000,0),MATCH("Commerce",Potentials!$A$1:$AC$1,0)),0)</f>
      </c>
      <c r="M2057" t="str">
        <f>IFERROR(VLOOKUP(L2057,Widgets!$H$5:$I$18,2,FALSE),0)</f>
      </c>
    </row>
    <row r="2058" spans="1:13">
      <c r="L2058" t="str">
        <f>IFERROR(INDEX(Potentials!$A$1:$AC$10000,MATCH(Estimates!C2058,Potentials!$A$1:$A$10000,0),MATCH("Commerce",Potentials!$A$1:$AC$1,0)),0)</f>
      </c>
      <c r="M2058" t="str">
        <f>IFERROR(VLOOKUP(L2058,Widgets!$H$5:$I$18,2,FALSE),0)</f>
      </c>
    </row>
    <row r="2059" spans="1:13">
      <c r="L2059" t="str">
        <f>IFERROR(INDEX(Potentials!$A$1:$AC$10000,MATCH(Estimates!C2059,Potentials!$A$1:$A$10000,0),MATCH("Commerce",Potentials!$A$1:$AC$1,0)),0)</f>
      </c>
      <c r="M2059" t="str">
        <f>IFERROR(VLOOKUP(L2059,Widgets!$H$5:$I$18,2,FALSE),0)</f>
      </c>
    </row>
    <row r="2060" spans="1:13">
      <c r="L2060" t="str">
        <f>IFERROR(INDEX(Potentials!$A$1:$AC$10000,MATCH(Estimates!C2060,Potentials!$A$1:$A$10000,0),MATCH("Commerce",Potentials!$A$1:$AC$1,0)),0)</f>
      </c>
      <c r="M2060" t="str">
        <f>IFERROR(VLOOKUP(L2060,Widgets!$H$5:$I$18,2,FALSE),0)</f>
      </c>
    </row>
    <row r="2061" spans="1:13">
      <c r="L2061" t="str">
        <f>IFERROR(INDEX(Potentials!$A$1:$AC$10000,MATCH(Estimates!C2061,Potentials!$A$1:$A$10000,0),MATCH("Commerce",Potentials!$A$1:$AC$1,0)),0)</f>
      </c>
      <c r="M2061" t="str">
        <f>IFERROR(VLOOKUP(L2061,Widgets!$H$5:$I$18,2,FALSE),0)</f>
      </c>
    </row>
    <row r="2062" spans="1:13">
      <c r="L2062" t="str">
        <f>IFERROR(INDEX(Potentials!$A$1:$AC$10000,MATCH(Estimates!C2062,Potentials!$A$1:$A$10000,0),MATCH("Commerce",Potentials!$A$1:$AC$1,0)),0)</f>
      </c>
      <c r="M2062" t="str">
        <f>IFERROR(VLOOKUP(L2062,Widgets!$H$5:$I$18,2,FALSE),0)</f>
      </c>
    </row>
    <row r="2063" spans="1:13">
      <c r="L2063" t="str">
        <f>IFERROR(INDEX(Potentials!$A$1:$AC$10000,MATCH(Estimates!C2063,Potentials!$A$1:$A$10000,0),MATCH("Commerce",Potentials!$A$1:$AC$1,0)),0)</f>
      </c>
      <c r="M2063" t="str">
        <f>IFERROR(VLOOKUP(L2063,Widgets!$H$5:$I$18,2,FALSE),0)</f>
      </c>
    </row>
    <row r="2064" spans="1:13">
      <c r="L2064" t="str">
        <f>IFERROR(INDEX(Potentials!$A$1:$AC$10000,MATCH(Estimates!C2064,Potentials!$A$1:$A$10000,0),MATCH("Commerce",Potentials!$A$1:$AC$1,0)),0)</f>
      </c>
      <c r="M2064" t="str">
        <f>IFERROR(VLOOKUP(L2064,Widgets!$H$5:$I$18,2,FALSE),0)</f>
      </c>
    </row>
    <row r="2065" spans="1:13">
      <c r="L2065" t="str">
        <f>IFERROR(INDEX(Potentials!$A$1:$AC$10000,MATCH(Estimates!C2065,Potentials!$A$1:$A$10000,0),MATCH("Commerce",Potentials!$A$1:$AC$1,0)),0)</f>
      </c>
      <c r="M2065" t="str">
        <f>IFERROR(VLOOKUP(L2065,Widgets!$H$5:$I$18,2,FALSE),0)</f>
      </c>
    </row>
    <row r="2066" spans="1:13">
      <c r="L2066" t="str">
        <f>IFERROR(INDEX(Potentials!$A$1:$AC$10000,MATCH(Estimates!C2066,Potentials!$A$1:$A$10000,0),MATCH("Commerce",Potentials!$A$1:$AC$1,0)),0)</f>
      </c>
      <c r="M2066" t="str">
        <f>IFERROR(VLOOKUP(L2066,Widgets!$H$5:$I$18,2,FALSE),0)</f>
      </c>
    </row>
    <row r="2067" spans="1:13">
      <c r="L2067" t="str">
        <f>IFERROR(INDEX(Potentials!$A$1:$AC$10000,MATCH(Estimates!C2067,Potentials!$A$1:$A$10000,0),MATCH("Commerce",Potentials!$A$1:$AC$1,0)),0)</f>
      </c>
      <c r="M2067" t="str">
        <f>IFERROR(VLOOKUP(L2067,Widgets!$H$5:$I$18,2,FALSE),0)</f>
      </c>
    </row>
    <row r="2068" spans="1:13">
      <c r="L2068" t="str">
        <f>IFERROR(INDEX(Potentials!$A$1:$AC$10000,MATCH(Estimates!C2068,Potentials!$A$1:$A$10000,0),MATCH("Commerce",Potentials!$A$1:$AC$1,0)),0)</f>
      </c>
      <c r="M2068" t="str">
        <f>IFERROR(VLOOKUP(L2068,Widgets!$H$5:$I$18,2,FALSE),0)</f>
      </c>
    </row>
    <row r="2069" spans="1:13">
      <c r="L2069" t="str">
        <f>IFERROR(INDEX(Potentials!$A$1:$AC$10000,MATCH(Estimates!C2069,Potentials!$A$1:$A$10000,0),MATCH("Commerce",Potentials!$A$1:$AC$1,0)),0)</f>
      </c>
      <c r="M2069" t="str">
        <f>IFERROR(VLOOKUP(L2069,Widgets!$H$5:$I$18,2,FALSE),0)</f>
      </c>
    </row>
    <row r="2070" spans="1:13">
      <c r="L2070" t="str">
        <f>IFERROR(INDEX(Potentials!$A$1:$AC$10000,MATCH(Estimates!C2070,Potentials!$A$1:$A$10000,0),MATCH("Commerce",Potentials!$A$1:$AC$1,0)),0)</f>
      </c>
      <c r="M2070" t="str">
        <f>IFERROR(VLOOKUP(L2070,Widgets!$H$5:$I$18,2,FALSE),0)</f>
      </c>
    </row>
    <row r="2071" spans="1:13">
      <c r="L2071" t="str">
        <f>IFERROR(INDEX(Potentials!$A$1:$AC$10000,MATCH(Estimates!C2071,Potentials!$A$1:$A$10000,0),MATCH("Commerce",Potentials!$A$1:$AC$1,0)),0)</f>
      </c>
      <c r="M2071" t="str">
        <f>IFERROR(VLOOKUP(L2071,Widgets!$H$5:$I$18,2,FALSE),0)</f>
      </c>
    </row>
    <row r="2072" spans="1:13">
      <c r="L2072" t="str">
        <f>IFERROR(INDEX(Potentials!$A$1:$AC$10000,MATCH(Estimates!C2072,Potentials!$A$1:$A$10000,0),MATCH("Commerce",Potentials!$A$1:$AC$1,0)),0)</f>
      </c>
      <c r="M2072" t="str">
        <f>IFERROR(VLOOKUP(L2072,Widgets!$H$5:$I$18,2,FALSE),0)</f>
      </c>
    </row>
    <row r="2073" spans="1:13">
      <c r="L2073" t="str">
        <f>IFERROR(INDEX(Potentials!$A$1:$AC$10000,MATCH(Estimates!C2073,Potentials!$A$1:$A$10000,0),MATCH("Commerce",Potentials!$A$1:$AC$1,0)),0)</f>
      </c>
      <c r="M2073" t="str">
        <f>IFERROR(VLOOKUP(L2073,Widgets!$H$5:$I$18,2,FALSE),0)</f>
      </c>
    </row>
    <row r="2074" spans="1:13">
      <c r="L2074" t="str">
        <f>IFERROR(INDEX(Potentials!$A$1:$AC$10000,MATCH(Estimates!C2074,Potentials!$A$1:$A$10000,0),MATCH("Commerce",Potentials!$A$1:$AC$1,0)),0)</f>
      </c>
      <c r="M2074" t="str">
        <f>IFERROR(VLOOKUP(L2074,Widgets!$H$5:$I$18,2,FALSE),0)</f>
      </c>
    </row>
    <row r="2075" spans="1:13">
      <c r="L2075" t="str">
        <f>IFERROR(INDEX(Potentials!$A$1:$AC$10000,MATCH(Estimates!C2075,Potentials!$A$1:$A$10000,0),MATCH("Commerce",Potentials!$A$1:$AC$1,0)),0)</f>
      </c>
      <c r="M2075" t="str">
        <f>IFERROR(VLOOKUP(L2075,Widgets!$H$5:$I$18,2,FALSE),0)</f>
      </c>
    </row>
    <row r="2076" spans="1:13">
      <c r="L2076" t="str">
        <f>IFERROR(INDEX(Potentials!$A$1:$AC$10000,MATCH(Estimates!C2076,Potentials!$A$1:$A$10000,0),MATCH("Commerce",Potentials!$A$1:$AC$1,0)),0)</f>
      </c>
      <c r="M2076" t="str">
        <f>IFERROR(VLOOKUP(L2076,Widgets!$H$5:$I$18,2,FALSE),0)</f>
      </c>
    </row>
    <row r="2077" spans="1:13">
      <c r="L2077" t="str">
        <f>IFERROR(INDEX(Potentials!$A$1:$AC$10000,MATCH(Estimates!C2077,Potentials!$A$1:$A$10000,0),MATCH("Commerce",Potentials!$A$1:$AC$1,0)),0)</f>
      </c>
      <c r="M2077" t="str">
        <f>IFERROR(VLOOKUP(L2077,Widgets!$H$5:$I$18,2,FALSE),0)</f>
      </c>
    </row>
    <row r="2078" spans="1:13">
      <c r="L2078" t="str">
        <f>IFERROR(INDEX(Potentials!$A$1:$AC$10000,MATCH(Estimates!C2078,Potentials!$A$1:$A$10000,0),MATCH("Commerce",Potentials!$A$1:$AC$1,0)),0)</f>
      </c>
      <c r="M2078" t="str">
        <f>IFERROR(VLOOKUP(L2078,Widgets!$H$5:$I$18,2,FALSE),0)</f>
      </c>
    </row>
    <row r="2079" spans="1:13">
      <c r="L2079" t="str">
        <f>IFERROR(INDEX(Potentials!$A$1:$AC$10000,MATCH(Estimates!C2079,Potentials!$A$1:$A$10000,0),MATCH("Commerce",Potentials!$A$1:$AC$1,0)),0)</f>
      </c>
      <c r="M2079" t="str">
        <f>IFERROR(VLOOKUP(L2079,Widgets!$H$5:$I$18,2,FALSE),0)</f>
      </c>
    </row>
    <row r="2080" spans="1:13">
      <c r="L2080" t="str">
        <f>IFERROR(INDEX(Potentials!$A$1:$AC$10000,MATCH(Estimates!C2080,Potentials!$A$1:$A$10000,0),MATCH("Commerce",Potentials!$A$1:$AC$1,0)),0)</f>
      </c>
      <c r="M2080" t="str">
        <f>IFERROR(VLOOKUP(L2080,Widgets!$H$5:$I$18,2,FALSE),0)</f>
      </c>
    </row>
    <row r="2081" spans="1:13">
      <c r="L2081" t="str">
        <f>IFERROR(INDEX(Potentials!$A$1:$AC$10000,MATCH(Estimates!C2081,Potentials!$A$1:$A$10000,0),MATCH("Commerce",Potentials!$A$1:$AC$1,0)),0)</f>
      </c>
      <c r="M2081" t="str">
        <f>IFERROR(VLOOKUP(L2081,Widgets!$H$5:$I$18,2,FALSE),0)</f>
      </c>
    </row>
    <row r="2082" spans="1:13">
      <c r="L2082" t="str">
        <f>IFERROR(INDEX(Potentials!$A$1:$AC$10000,MATCH(Estimates!C2082,Potentials!$A$1:$A$10000,0),MATCH("Commerce",Potentials!$A$1:$AC$1,0)),0)</f>
      </c>
      <c r="M2082" t="str">
        <f>IFERROR(VLOOKUP(L2082,Widgets!$H$5:$I$18,2,FALSE),0)</f>
      </c>
    </row>
    <row r="2083" spans="1:13">
      <c r="L2083" t="str">
        <f>IFERROR(INDEX(Potentials!$A$1:$AC$10000,MATCH(Estimates!C2083,Potentials!$A$1:$A$10000,0),MATCH("Commerce",Potentials!$A$1:$AC$1,0)),0)</f>
      </c>
      <c r="M2083" t="str">
        <f>IFERROR(VLOOKUP(L2083,Widgets!$H$5:$I$18,2,FALSE),0)</f>
      </c>
    </row>
    <row r="2084" spans="1:13">
      <c r="L2084" t="str">
        <f>IFERROR(INDEX(Potentials!$A$1:$AC$10000,MATCH(Estimates!C2084,Potentials!$A$1:$A$10000,0),MATCH("Commerce",Potentials!$A$1:$AC$1,0)),0)</f>
      </c>
      <c r="M2084" t="str">
        <f>IFERROR(VLOOKUP(L2084,Widgets!$H$5:$I$18,2,FALSE),0)</f>
      </c>
    </row>
    <row r="2085" spans="1:13">
      <c r="L2085" t="str">
        <f>IFERROR(INDEX(Potentials!$A$1:$AC$10000,MATCH(Estimates!C2085,Potentials!$A$1:$A$10000,0),MATCH("Commerce",Potentials!$A$1:$AC$1,0)),0)</f>
      </c>
      <c r="M2085" t="str">
        <f>IFERROR(VLOOKUP(L2085,Widgets!$H$5:$I$18,2,FALSE),0)</f>
      </c>
    </row>
    <row r="2086" spans="1:13">
      <c r="L2086" t="str">
        <f>IFERROR(INDEX(Potentials!$A$1:$AC$10000,MATCH(Estimates!C2086,Potentials!$A$1:$A$10000,0),MATCH("Commerce",Potentials!$A$1:$AC$1,0)),0)</f>
      </c>
      <c r="M2086" t="str">
        <f>IFERROR(VLOOKUP(L2086,Widgets!$H$5:$I$18,2,FALSE),0)</f>
      </c>
    </row>
    <row r="2087" spans="1:13">
      <c r="L2087" t="str">
        <f>IFERROR(INDEX(Potentials!$A$1:$AC$10000,MATCH(Estimates!C2087,Potentials!$A$1:$A$10000,0),MATCH("Commerce",Potentials!$A$1:$AC$1,0)),0)</f>
      </c>
      <c r="M2087" t="str">
        <f>IFERROR(VLOOKUP(L2087,Widgets!$H$5:$I$18,2,FALSE),0)</f>
      </c>
    </row>
    <row r="2088" spans="1:13">
      <c r="L2088" t="str">
        <f>IFERROR(INDEX(Potentials!$A$1:$AC$10000,MATCH(Estimates!C2088,Potentials!$A$1:$A$10000,0),MATCH("Commerce",Potentials!$A$1:$AC$1,0)),0)</f>
      </c>
      <c r="M2088" t="str">
        <f>IFERROR(VLOOKUP(L2088,Widgets!$H$5:$I$18,2,FALSE),0)</f>
      </c>
    </row>
    <row r="2089" spans="1:13">
      <c r="L2089" t="str">
        <f>IFERROR(INDEX(Potentials!$A$1:$AC$10000,MATCH(Estimates!C2089,Potentials!$A$1:$A$10000,0),MATCH("Commerce",Potentials!$A$1:$AC$1,0)),0)</f>
      </c>
      <c r="M2089" t="str">
        <f>IFERROR(VLOOKUP(L2089,Widgets!$H$5:$I$18,2,FALSE),0)</f>
      </c>
    </row>
    <row r="2090" spans="1:13">
      <c r="L2090" t="str">
        <f>IFERROR(INDEX(Potentials!$A$1:$AC$10000,MATCH(Estimates!C2090,Potentials!$A$1:$A$10000,0),MATCH("Commerce",Potentials!$A$1:$AC$1,0)),0)</f>
      </c>
      <c r="M2090" t="str">
        <f>IFERROR(VLOOKUP(L2090,Widgets!$H$5:$I$18,2,FALSE),0)</f>
      </c>
    </row>
    <row r="2091" spans="1:13">
      <c r="L2091" t="str">
        <f>IFERROR(INDEX(Potentials!$A$1:$AC$10000,MATCH(Estimates!C2091,Potentials!$A$1:$A$10000,0),MATCH("Commerce",Potentials!$A$1:$AC$1,0)),0)</f>
      </c>
      <c r="M2091" t="str">
        <f>IFERROR(VLOOKUP(L2091,Widgets!$H$5:$I$18,2,FALSE),0)</f>
      </c>
    </row>
    <row r="2092" spans="1:13">
      <c r="L2092" t="str">
        <f>IFERROR(INDEX(Potentials!$A$1:$AC$10000,MATCH(Estimates!C2092,Potentials!$A$1:$A$10000,0),MATCH("Commerce",Potentials!$A$1:$AC$1,0)),0)</f>
      </c>
      <c r="M2092" t="str">
        <f>IFERROR(VLOOKUP(L2092,Widgets!$H$5:$I$18,2,FALSE),0)</f>
      </c>
    </row>
    <row r="2093" spans="1:13">
      <c r="L2093" t="str">
        <f>IFERROR(INDEX(Potentials!$A$1:$AC$10000,MATCH(Estimates!C2093,Potentials!$A$1:$A$10000,0),MATCH("Commerce",Potentials!$A$1:$AC$1,0)),0)</f>
      </c>
      <c r="M2093" t="str">
        <f>IFERROR(VLOOKUP(L2093,Widgets!$H$5:$I$18,2,FALSE),0)</f>
      </c>
    </row>
    <row r="2094" spans="1:13">
      <c r="L2094" t="str">
        <f>IFERROR(INDEX(Potentials!$A$1:$AC$10000,MATCH(Estimates!C2094,Potentials!$A$1:$A$10000,0),MATCH("Commerce",Potentials!$A$1:$AC$1,0)),0)</f>
      </c>
      <c r="M2094" t="str">
        <f>IFERROR(VLOOKUP(L2094,Widgets!$H$5:$I$18,2,FALSE),0)</f>
      </c>
    </row>
    <row r="2095" spans="1:13">
      <c r="L2095" t="str">
        <f>IFERROR(INDEX(Potentials!$A$1:$AC$10000,MATCH(Estimates!C2095,Potentials!$A$1:$A$10000,0),MATCH("Commerce",Potentials!$A$1:$AC$1,0)),0)</f>
      </c>
      <c r="M2095" t="str">
        <f>IFERROR(VLOOKUP(L2095,Widgets!$H$5:$I$18,2,FALSE),0)</f>
      </c>
    </row>
    <row r="2096" spans="1:13">
      <c r="L2096" t="str">
        <f>IFERROR(INDEX(Potentials!$A$1:$AC$10000,MATCH(Estimates!C2096,Potentials!$A$1:$A$10000,0),MATCH("Commerce",Potentials!$A$1:$AC$1,0)),0)</f>
      </c>
      <c r="M2096" t="str">
        <f>IFERROR(VLOOKUP(L2096,Widgets!$H$5:$I$18,2,FALSE),0)</f>
      </c>
    </row>
    <row r="2097" spans="1:13">
      <c r="L2097" t="str">
        <f>IFERROR(INDEX(Potentials!$A$1:$AC$10000,MATCH(Estimates!C2097,Potentials!$A$1:$A$10000,0),MATCH("Commerce",Potentials!$A$1:$AC$1,0)),0)</f>
      </c>
      <c r="M2097" t="str">
        <f>IFERROR(VLOOKUP(L2097,Widgets!$H$5:$I$18,2,FALSE),0)</f>
      </c>
    </row>
    <row r="2098" spans="1:13">
      <c r="L2098" t="str">
        <f>IFERROR(INDEX(Potentials!$A$1:$AC$10000,MATCH(Estimates!C2098,Potentials!$A$1:$A$10000,0),MATCH("Commerce",Potentials!$A$1:$AC$1,0)),0)</f>
      </c>
      <c r="M2098" t="str">
        <f>IFERROR(VLOOKUP(L2098,Widgets!$H$5:$I$18,2,FALSE),0)</f>
      </c>
    </row>
    <row r="2099" spans="1:13">
      <c r="L2099" t="str">
        <f>IFERROR(INDEX(Potentials!$A$1:$AC$10000,MATCH(Estimates!C2099,Potentials!$A$1:$A$10000,0),MATCH("Commerce",Potentials!$A$1:$AC$1,0)),0)</f>
      </c>
      <c r="M2099" t="str">
        <f>IFERROR(VLOOKUP(L2099,Widgets!$H$5:$I$18,2,FALSE),0)</f>
      </c>
    </row>
    <row r="2100" spans="1:13">
      <c r="L2100" t="str">
        <f>IFERROR(INDEX(Potentials!$A$1:$AC$10000,MATCH(Estimates!C2100,Potentials!$A$1:$A$10000,0),MATCH("Commerce",Potentials!$A$1:$AC$1,0)),0)</f>
      </c>
      <c r="M2100" t="str">
        <f>IFERROR(VLOOKUP(L2100,Widgets!$H$5:$I$18,2,FALSE),0)</f>
      </c>
    </row>
    <row r="2101" spans="1:13">
      <c r="L2101" t="str">
        <f>IFERROR(INDEX(Potentials!$A$1:$AC$10000,MATCH(Estimates!C2101,Potentials!$A$1:$A$10000,0),MATCH("Commerce",Potentials!$A$1:$AC$1,0)),0)</f>
      </c>
      <c r="M2101" t="str">
        <f>IFERROR(VLOOKUP(L2101,Widgets!$H$5:$I$18,2,FALSE),0)</f>
      </c>
    </row>
    <row r="2102" spans="1:13">
      <c r="L2102" t="str">
        <f>IFERROR(INDEX(Potentials!$A$1:$AC$10000,MATCH(Estimates!C2102,Potentials!$A$1:$A$10000,0),MATCH("Commerce",Potentials!$A$1:$AC$1,0)),0)</f>
      </c>
      <c r="M2102" t="str">
        <f>IFERROR(VLOOKUP(L2102,Widgets!$H$5:$I$18,2,FALSE),0)</f>
      </c>
    </row>
    <row r="2103" spans="1:13">
      <c r="L2103" t="str">
        <f>IFERROR(INDEX(Potentials!$A$1:$AC$10000,MATCH(Estimates!C2103,Potentials!$A$1:$A$10000,0),MATCH("Commerce",Potentials!$A$1:$AC$1,0)),0)</f>
      </c>
      <c r="M2103" t="str">
        <f>IFERROR(VLOOKUP(L2103,Widgets!$H$5:$I$18,2,FALSE),0)</f>
      </c>
    </row>
    <row r="2104" spans="1:13">
      <c r="L2104" t="str">
        <f>IFERROR(INDEX(Potentials!$A$1:$AC$10000,MATCH(Estimates!C2104,Potentials!$A$1:$A$10000,0),MATCH("Commerce",Potentials!$A$1:$AC$1,0)),0)</f>
      </c>
      <c r="M2104" t="str">
        <f>IFERROR(VLOOKUP(L2104,Widgets!$H$5:$I$18,2,FALSE),0)</f>
      </c>
    </row>
    <row r="2105" spans="1:13">
      <c r="L2105" t="str">
        <f>IFERROR(INDEX(Potentials!$A$1:$AC$10000,MATCH(Estimates!C2105,Potentials!$A$1:$A$10000,0),MATCH("Commerce",Potentials!$A$1:$AC$1,0)),0)</f>
      </c>
      <c r="M2105" t="str">
        <f>IFERROR(VLOOKUP(L2105,Widgets!$H$5:$I$18,2,FALSE),0)</f>
      </c>
    </row>
    <row r="2106" spans="1:13">
      <c r="L2106" t="str">
        <f>IFERROR(INDEX(Potentials!$A$1:$AC$10000,MATCH(Estimates!C2106,Potentials!$A$1:$A$10000,0),MATCH("Commerce",Potentials!$A$1:$AC$1,0)),0)</f>
      </c>
      <c r="M2106" t="str">
        <f>IFERROR(VLOOKUP(L2106,Widgets!$H$5:$I$18,2,FALSE),0)</f>
      </c>
    </row>
    <row r="2107" spans="1:13">
      <c r="L2107" t="str">
        <f>IFERROR(INDEX(Potentials!$A$1:$AC$10000,MATCH(Estimates!C2107,Potentials!$A$1:$A$10000,0),MATCH("Commerce",Potentials!$A$1:$AC$1,0)),0)</f>
      </c>
      <c r="M2107" t="str">
        <f>IFERROR(VLOOKUP(L2107,Widgets!$H$5:$I$18,2,FALSE),0)</f>
      </c>
    </row>
    <row r="2108" spans="1:13">
      <c r="L2108" t="str">
        <f>IFERROR(INDEX(Potentials!$A$1:$AC$10000,MATCH(Estimates!C2108,Potentials!$A$1:$A$10000,0),MATCH("Commerce",Potentials!$A$1:$AC$1,0)),0)</f>
      </c>
      <c r="M2108" t="str">
        <f>IFERROR(VLOOKUP(L2108,Widgets!$H$5:$I$18,2,FALSE),0)</f>
      </c>
    </row>
    <row r="2109" spans="1:13">
      <c r="L2109" t="str">
        <f>IFERROR(INDEX(Potentials!$A$1:$AC$10000,MATCH(Estimates!C2109,Potentials!$A$1:$A$10000,0),MATCH("Commerce",Potentials!$A$1:$AC$1,0)),0)</f>
      </c>
      <c r="M2109" t="str">
        <f>IFERROR(VLOOKUP(L2109,Widgets!$H$5:$I$18,2,FALSE),0)</f>
      </c>
    </row>
    <row r="2110" spans="1:13">
      <c r="L2110" t="str">
        <f>IFERROR(INDEX(Potentials!$A$1:$AC$10000,MATCH(Estimates!C2110,Potentials!$A$1:$A$10000,0),MATCH("Commerce",Potentials!$A$1:$AC$1,0)),0)</f>
      </c>
      <c r="M2110" t="str">
        <f>IFERROR(VLOOKUP(L2110,Widgets!$H$5:$I$18,2,FALSE),0)</f>
      </c>
    </row>
    <row r="2111" spans="1:13">
      <c r="L2111" t="str">
        <f>IFERROR(INDEX(Potentials!$A$1:$AC$10000,MATCH(Estimates!C2111,Potentials!$A$1:$A$10000,0),MATCH("Commerce",Potentials!$A$1:$AC$1,0)),0)</f>
      </c>
      <c r="M2111" t="str">
        <f>IFERROR(VLOOKUP(L2111,Widgets!$H$5:$I$18,2,FALSE),0)</f>
      </c>
    </row>
    <row r="2112" spans="1:13">
      <c r="L2112" t="str">
        <f>IFERROR(INDEX(Potentials!$A$1:$AC$10000,MATCH(Estimates!C2112,Potentials!$A$1:$A$10000,0),MATCH("Commerce",Potentials!$A$1:$AC$1,0)),0)</f>
      </c>
      <c r="M2112" t="str">
        <f>IFERROR(VLOOKUP(L2112,Widgets!$H$5:$I$18,2,FALSE),0)</f>
      </c>
    </row>
    <row r="2113" spans="1:13">
      <c r="L2113" t="str">
        <f>IFERROR(INDEX(Potentials!$A$1:$AC$10000,MATCH(Estimates!C2113,Potentials!$A$1:$A$10000,0),MATCH("Commerce",Potentials!$A$1:$AC$1,0)),0)</f>
      </c>
      <c r="M2113" t="str">
        <f>IFERROR(VLOOKUP(L2113,Widgets!$H$5:$I$18,2,FALSE),0)</f>
      </c>
    </row>
    <row r="2114" spans="1:13">
      <c r="L2114" t="str">
        <f>IFERROR(INDEX(Potentials!$A$1:$AC$10000,MATCH(Estimates!C2114,Potentials!$A$1:$A$10000,0),MATCH("Commerce",Potentials!$A$1:$AC$1,0)),0)</f>
      </c>
      <c r="M2114" t="str">
        <f>IFERROR(VLOOKUP(L2114,Widgets!$H$5:$I$18,2,FALSE),0)</f>
      </c>
    </row>
    <row r="2115" spans="1:13">
      <c r="L2115" t="str">
        <f>IFERROR(INDEX(Potentials!$A$1:$AC$10000,MATCH(Estimates!C2115,Potentials!$A$1:$A$10000,0),MATCH("Commerce",Potentials!$A$1:$AC$1,0)),0)</f>
      </c>
      <c r="M2115" t="str">
        <f>IFERROR(VLOOKUP(L2115,Widgets!$H$5:$I$18,2,FALSE),0)</f>
      </c>
    </row>
    <row r="2116" spans="1:13">
      <c r="L2116" t="str">
        <f>IFERROR(INDEX(Potentials!$A$1:$AC$10000,MATCH(Estimates!C2116,Potentials!$A$1:$A$10000,0),MATCH("Commerce",Potentials!$A$1:$AC$1,0)),0)</f>
      </c>
      <c r="M2116" t="str">
        <f>IFERROR(VLOOKUP(L2116,Widgets!$H$5:$I$18,2,FALSE),0)</f>
      </c>
    </row>
    <row r="2117" spans="1:13">
      <c r="L2117" t="str">
        <f>IFERROR(INDEX(Potentials!$A$1:$AC$10000,MATCH(Estimates!C2117,Potentials!$A$1:$A$10000,0),MATCH("Commerce",Potentials!$A$1:$AC$1,0)),0)</f>
      </c>
      <c r="M2117" t="str">
        <f>IFERROR(VLOOKUP(L2117,Widgets!$H$5:$I$18,2,FALSE),0)</f>
      </c>
    </row>
    <row r="2118" spans="1:13">
      <c r="L2118" t="str">
        <f>IFERROR(INDEX(Potentials!$A$1:$AC$10000,MATCH(Estimates!C2118,Potentials!$A$1:$A$10000,0),MATCH("Commerce",Potentials!$A$1:$AC$1,0)),0)</f>
      </c>
      <c r="M2118" t="str">
        <f>IFERROR(VLOOKUP(L2118,Widgets!$H$5:$I$18,2,FALSE),0)</f>
      </c>
    </row>
    <row r="2119" spans="1:13">
      <c r="L2119" t="str">
        <f>IFERROR(INDEX(Potentials!$A$1:$AC$10000,MATCH(Estimates!C2119,Potentials!$A$1:$A$10000,0),MATCH("Commerce",Potentials!$A$1:$AC$1,0)),0)</f>
      </c>
      <c r="M2119" t="str">
        <f>IFERROR(VLOOKUP(L2119,Widgets!$H$5:$I$18,2,FALSE),0)</f>
      </c>
    </row>
    <row r="2120" spans="1:13">
      <c r="L2120" t="str">
        <f>IFERROR(INDEX(Potentials!$A$1:$AC$10000,MATCH(Estimates!C2120,Potentials!$A$1:$A$10000,0),MATCH("Commerce",Potentials!$A$1:$AC$1,0)),0)</f>
      </c>
      <c r="M2120" t="str">
        <f>IFERROR(VLOOKUP(L2120,Widgets!$H$5:$I$18,2,FALSE),0)</f>
      </c>
    </row>
    <row r="2121" spans="1:13">
      <c r="L2121" t="str">
        <f>IFERROR(INDEX(Potentials!$A$1:$AC$10000,MATCH(Estimates!C2121,Potentials!$A$1:$A$10000,0),MATCH("Commerce",Potentials!$A$1:$AC$1,0)),0)</f>
      </c>
      <c r="M2121" t="str">
        <f>IFERROR(VLOOKUP(L2121,Widgets!$H$5:$I$18,2,FALSE),0)</f>
      </c>
    </row>
    <row r="2122" spans="1:13">
      <c r="L2122" t="str">
        <f>IFERROR(INDEX(Potentials!$A$1:$AC$10000,MATCH(Estimates!C2122,Potentials!$A$1:$A$10000,0),MATCH("Commerce",Potentials!$A$1:$AC$1,0)),0)</f>
      </c>
      <c r="M2122" t="str">
        <f>IFERROR(VLOOKUP(L2122,Widgets!$H$5:$I$18,2,FALSE),0)</f>
      </c>
    </row>
    <row r="2123" spans="1:13">
      <c r="L2123" t="str">
        <f>IFERROR(INDEX(Potentials!$A$1:$AC$10000,MATCH(Estimates!C2123,Potentials!$A$1:$A$10000,0),MATCH("Commerce",Potentials!$A$1:$AC$1,0)),0)</f>
      </c>
      <c r="M2123" t="str">
        <f>IFERROR(VLOOKUP(L2123,Widgets!$H$5:$I$18,2,FALSE),0)</f>
      </c>
    </row>
    <row r="2124" spans="1:13">
      <c r="L2124" t="str">
        <f>IFERROR(INDEX(Potentials!$A$1:$AC$10000,MATCH(Estimates!C2124,Potentials!$A$1:$A$10000,0),MATCH("Commerce",Potentials!$A$1:$AC$1,0)),0)</f>
      </c>
      <c r="M2124" t="str">
        <f>IFERROR(VLOOKUP(L2124,Widgets!$H$5:$I$18,2,FALSE),0)</f>
      </c>
    </row>
    <row r="2125" spans="1:13">
      <c r="L2125" t="str">
        <f>IFERROR(INDEX(Potentials!$A$1:$AC$10000,MATCH(Estimates!C2125,Potentials!$A$1:$A$10000,0),MATCH("Commerce",Potentials!$A$1:$AC$1,0)),0)</f>
      </c>
      <c r="M2125" t="str">
        <f>IFERROR(VLOOKUP(L2125,Widgets!$H$5:$I$18,2,FALSE),0)</f>
      </c>
    </row>
    <row r="2126" spans="1:13">
      <c r="L2126" t="str">
        <f>IFERROR(INDEX(Potentials!$A$1:$AC$10000,MATCH(Estimates!C2126,Potentials!$A$1:$A$10000,0),MATCH("Commerce",Potentials!$A$1:$AC$1,0)),0)</f>
      </c>
      <c r="M2126" t="str">
        <f>IFERROR(VLOOKUP(L2126,Widgets!$H$5:$I$18,2,FALSE),0)</f>
      </c>
    </row>
    <row r="2127" spans="1:13">
      <c r="L2127" t="str">
        <f>IFERROR(INDEX(Potentials!$A$1:$AC$10000,MATCH(Estimates!C2127,Potentials!$A$1:$A$10000,0),MATCH("Commerce",Potentials!$A$1:$AC$1,0)),0)</f>
      </c>
      <c r="M2127" t="str">
        <f>IFERROR(VLOOKUP(L2127,Widgets!$H$5:$I$18,2,FALSE),0)</f>
      </c>
    </row>
    <row r="2128" spans="1:13">
      <c r="L2128" t="str">
        <f>IFERROR(INDEX(Potentials!$A$1:$AC$10000,MATCH(Estimates!C2128,Potentials!$A$1:$A$10000,0),MATCH("Commerce",Potentials!$A$1:$AC$1,0)),0)</f>
      </c>
      <c r="M2128" t="str">
        <f>IFERROR(VLOOKUP(L2128,Widgets!$H$5:$I$18,2,FALSE),0)</f>
      </c>
    </row>
    <row r="2129" spans="1:13">
      <c r="L2129" t="str">
        <f>IFERROR(INDEX(Potentials!$A$1:$AC$10000,MATCH(Estimates!C2129,Potentials!$A$1:$A$10000,0),MATCH("Commerce",Potentials!$A$1:$AC$1,0)),0)</f>
      </c>
      <c r="M2129" t="str">
        <f>IFERROR(VLOOKUP(L2129,Widgets!$H$5:$I$18,2,FALSE),0)</f>
      </c>
    </row>
    <row r="2130" spans="1:13">
      <c r="L2130" t="str">
        <f>IFERROR(INDEX(Potentials!$A$1:$AC$10000,MATCH(Estimates!C2130,Potentials!$A$1:$A$10000,0),MATCH("Commerce",Potentials!$A$1:$AC$1,0)),0)</f>
      </c>
      <c r="M2130" t="str">
        <f>IFERROR(VLOOKUP(L2130,Widgets!$H$5:$I$18,2,FALSE),0)</f>
      </c>
    </row>
    <row r="2131" spans="1:13">
      <c r="L2131" t="str">
        <f>IFERROR(INDEX(Potentials!$A$1:$AC$10000,MATCH(Estimates!C2131,Potentials!$A$1:$A$10000,0),MATCH("Commerce",Potentials!$A$1:$AC$1,0)),0)</f>
      </c>
      <c r="M2131" t="str">
        <f>IFERROR(VLOOKUP(L2131,Widgets!$H$5:$I$18,2,FALSE),0)</f>
      </c>
    </row>
    <row r="2132" spans="1:13">
      <c r="L2132" t="str">
        <f>IFERROR(INDEX(Potentials!$A$1:$AC$10000,MATCH(Estimates!C2132,Potentials!$A$1:$A$10000,0),MATCH("Commerce",Potentials!$A$1:$AC$1,0)),0)</f>
      </c>
      <c r="M2132" t="str">
        <f>IFERROR(VLOOKUP(L2132,Widgets!$H$5:$I$18,2,FALSE),0)</f>
      </c>
    </row>
    <row r="2133" spans="1:13">
      <c r="L2133" t="str">
        <f>IFERROR(INDEX(Potentials!$A$1:$AC$10000,MATCH(Estimates!C2133,Potentials!$A$1:$A$10000,0),MATCH("Commerce",Potentials!$A$1:$AC$1,0)),0)</f>
      </c>
      <c r="M2133" t="str">
        <f>IFERROR(VLOOKUP(L2133,Widgets!$H$5:$I$18,2,FALSE),0)</f>
      </c>
    </row>
    <row r="2134" spans="1:13">
      <c r="L2134" t="str">
        <f>IFERROR(INDEX(Potentials!$A$1:$AC$10000,MATCH(Estimates!C2134,Potentials!$A$1:$A$10000,0),MATCH("Commerce",Potentials!$A$1:$AC$1,0)),0)</f>
      </c>
      <c r="M2134" t="str">
        <f>IFERROR(VLOOKUP(L2134,Widgets!$H$5:$I$18,2,FALSE),0)</f>
      </c>
    </row>
    <row r="2135" spans="1:13">
      <c r="L2135" t="str">
        <f>IFERROR(INDEX(Potentials!$A$1:$AC$10000,MATCH(Estimates!C2135,Potentials!$A$1:$A$10000,0),MATCH("Commerce",Potentials!$A$1:$AC$1,0)),0)</f>
      </c>
      <c r="M2135" t="str">
        <f>IFERROR(VLOOKUP(L2135,Widgets!$H$5:$I$18,2,FALSE),0)</f>
      </c>
    </row>
    <row r="2136" spans="1:13">
      <c r="L2136" t="str">
        <f>IFERROR(INDEX(Potentials!$A$1:$AC$10000,MATCH(Estimates!C2136,Potentials!$A$1:$A$10000,0),MATCH("Commerce",Potentials!$A$1:$AC$1,0)),0)</f>
      </c>
      <c r="M2136" t="str">
        <f>IFERROR(VLOOKUP(L2136,Widgets!$H$5:$I$18,2,FALSE),0)</f>
      </c>
    </row>
    <row r="2137" spans="1:13">
      <c r="L2137" t="str">
        <f>IFERROR(INDEX(Potentials!$A$1:$AC$10000,MATCH(Estimates!C2137,Potentials!$A$1:$A$10000,0),MATCH("Commerce",Potentials!$A$1:$AC$1,0)),0)</f>
      </c>
      <c r="M2137" t="str">
        <f>IFERROR(VLOOKUP(L2137,Widgets!$H$5:$I$18,2,FALSE),0)</f>
      </c>
    </row>
    <row r="2138" spans="1:13">
      <c r="L2138" t="str">
        <f>IFERROR(INDEX(Potentials!$A$1:$AC$10000,MATCH(Estimates!C2138,Potentials!$A$1:$A$10000,0),MATCH("Commerce",Potentials!$A$1:$AC$1,0)),0)</f>
      </c>
      <c r="M2138" t="str">
        <f>IFERROR(VLOOKUP(L2138,Widgets!$H$5:$I$18,2,FALSE),0)</f>
      </c>
    </row>
    <row r="2139" spans="1:13">
      <c r="L2139" t="str">
        <f>IFERROR(INDEX(Potentials!$A$1:$AC$10000,MATCH(Estimates!C2139,Potentials!$A$1:$A$10000,0),MATCH("Commerce",Potentials!$A$1:$AC$1,0)),0)</f>
      </c>
      <c r="M2139" t="str">
        <f>IFERROR(VLOOKUP(L2139,Widgets!$H$5:$I$18,2,FALSE),0)</f>
      </c>
    </row>
    <row r="2140" spans="1:13">
      <c r="L2140" t="str">
        <f>IFERROR(INDEX(Potentials!$A$1:$AC$10000,MATCH(Estimates!C2140,Potentials!$A$1:$A$10000,0),MATCH("Commerce",Potentials!$A$1:$AC$1,0)),0)</f>
      </c>
      <c r="M2140" t="str">
        <f>IFERROR(VLOOKUP(L2140,Widgets!$H$5:$I$18,2,FALSE),0)</f>
      </c>
    </row>
    <row r="2141" spans="1:13">
      <c r="L2141" t="str">
        <f>IFERROR(INDEX(Potentials!$A$1:$AC$10000,MATCH(Estimates!C2141,Potentials!$A$1:$A$10000,0),MATCH("Commerce",Potentials!$A$1:$AC$1,0)),0)</f>
      </c>
      <c r="M2141" t="str">
        <f>IFERROR(VLOOKUP(L2141,Widgets!$H$5:$I$18,2,FALSE),0)</f>
      </c>
    </row>
    <row r="2142" spans="1:13">
      <c r="L2142" t="str">
        <f>IFERROR(INDEX(Potentials!$A$1:$AC$10000,MATCH(Estimates!C2142,Potentials!$A$1:$A$10000,0),MATCH("Commerce",Potentials!$A$1:$AC$1,0)),0)</f>
      </c>
      <c r="M2142" t="str">
        <f>IFERROR(VLOOKUP(L2142,Widgets!$H$5:$I$18,2,FALSE),0)</f>
      </c>
    </row>
    <row r="2143" spans="1:13">
      <c r="L2143" t="str">
        <f>IFERROR(INDEX(Potentials!$A$1:$AC$10000,MATCH(Estimates!C2143,Potentials!$A$1:$A$10000,0),MATCH("Commerce",Potentials!$A$1:$AC$1,0)),0)</f>
      </c>
      <c r="M2143" t="str">
        <f>IFERROR(VLOOKUP(L2143,Widgets!$H$5:$I$18,2,FALSE),0)</f>
      </c>
    </row>
    <row r="2144" spans="1:13">
      <c r="L2144" t="str">
        <f>IFERROR(INDEX(Potentials!$A$1:$AC$10000,MATCH(Estimates!C2144,Potentials!$A$1:$A$10000,0),MATCH("Commerce",Potentials!$A$1:$AC$1,0)),0)</f>
      </c>
      <c r="M2144" t="str">
        <f>IFERROR(VLOOKUP(L2144,Widgets!$H$5:$I$18,2,FALSE),0)</f>
      </c>
    </row>
    <row r="2145" spans="1:13">
      <c r="L2145" t="str">
        <f>IFERROR(INDEX(Potentials!$A$1:$AC$10000,MATCH(Estimates!C2145,Potentials!$A$1:$A$10000,0),MATCH("Commerce",Potentials!$A$1:$AC$1,0)),0)</f>
      </c>
      <c r="M2145" t="str">
        <f>IFERROR(VLOOKUP(L2145,Widgets!$H$5:$I$18,2,FALSE),0)</f>
      </c>
    </row>
    <row r="2146" spans="1:13">
      <c r="L2146" t="str">
        <f>IFERROR(INDEX(Potentials!$A$1:$AC$10000,MATCH(Estimates!C2146,Potentials!$A$1:$A$10000,0),MATCH("Commerce",Potentials!$A$1:$AC$1,0)),0)</f>
      </c>
      <c r="M2146" t="str">
        <f>IFERROR(VLOOKUP(L2146,Widgets!$H$5:$I$18,2,FALSE),0)</f>
      </c>
    </row>
    <row r="2147" spans="1:13">
      <c r="L2147" t="str">
        <f>IFERROR(INDEX(Potentials!$A$1:$AC$10000,MATCH(Estimates!C2147,Potentials!$A$1:$A$10000,0),MATCH("Commerce",Potentials!$A$1:$AC$1,0)),0)</f>
      </c>
      <c r="M2147" t="str">
        <f>IFERROR(VLOOKUP(L2147,Widgets!$H$5:$I$18,2,FALSE),0)</f>
      </c>
    </row>
    <row r="2148" spans="1:13">
      <c r="L2148" t="str">
        <f>IFERROR(INDEX(Potentials!$A$1:$AC$10000,MATCH(Estimates!C2148,Potentials!$A$1:$A$10000,0),MATCH("Commerce",Potentials!$A$1:$AC$1,0)),0)</f>
      </c>
      <c r="M2148" t="str">
        <f>IFERROR(VLOOKUP(L2148,Widgets!$H$5:$I$18,2,FALSE),0)</f>
      </c>
    </row>
    <row r="2149" spans="1:13">
      <c r="L2149" t="str">
        <f>IFERROR(INDEX(Potentials!$A$1:$AC$10000,MATCH(Estimates!C2149,Potentials!$A$1:$A$10000,0),MATCH("Commerce",Potentials!$A$1:$AC$1,0)),0)</f>
      </c>
      <c r="M2149" t="str">
        <f>IFERROR(VLOOKUP(L2149,Widgets!$H$5:$I$18,2,FALSE),0)</f>
      </c>
    </row>
    <row r="2150" spans="1:13">
      <c r="L2150" t="str">
        <f>IFERROR(INDEX(Potentials!$A$1:$AC$10000,MATCH(Estimates!C2150,Potentials!$A$1:$A$10000,0),MATCH("Commerce",Potentials!$A$1:$AC$1,0)),0)</f>
      </c>
      <c r="M2150" t="str">
        <f>IFERROR(VLOOKUP(L2150,Widgets!$H$5:$I$18,2,FALSE),0)</f>
      </c>
    </row>
    <row r="2151" spans="1:13">
      <c r="L2151" t="str">
        <f>IFERROR(INDEX(Potentials!$A$1:$AC$10000,MATCH(Estimates!C2151,Potentials!$A$1:$A$10000,0),MATCH("Commerce",Potentials!$A$1:$AC$1,0)),0)</f>
      </c>
      <c r="M2151" t="str">
        <f>IFERROR(VLOOKUP(L2151,Widgets!$H$5:$I$18,2,FALSE),0)</f>
      </c>
    </row>
    <row r="2152" spans="1:13">
      <c r="L2152" t="str">
        <f>IFERROR(INDEX(Potentials!$A$1:$AC$10000,MATCH(Estimates!C2152,Potentials!$A$1:$A$10000,0),MATCH("Commerce",Potentials!$A$1:$AC$1,0)),0)</f>
      </c>
      <c r="M2152" t="str">
        <f>IFERROR(VLOOKUP(L2152,Widgets!$H$5:$I$18,2,FALSE),0)</f>
      </c>
    </row>
    <row r="2153" spans="1:13">
      <c r="L2153" t="str">
        <f>IFERROR(INDEX(Potentials!$A$1:$AC$10000,MATCH(Estimates!C2153,Potentials!$A$1:$A$10000,0),MATCH("Commerce",Potentials!$A$1:$AC$1,0)),0)</f>
      </c>
      <c r="M2153" t="str">
        <f>IFERROR(VLOOKUP(L2153,Widgets!$H$5:$I$18,2,FALSE),0)</f>
      </c>
    </row>
    <row r="2154" spans="1:13">
      <c r="L2154" t="str">
        <f>IFERROR(INDEX(Potentials!$A$1:$AC$10000,MATCH(Estimates!C2154,Potentials!$A$1:$A$10000,0),MATCH("Commerce",Potentials!$A$1:$AC$1,0)),0)</f>
      </c>
      <c r="M2154" t="str">
        <f>IFERROR(VLOOKUP(L2154,Widgets!$H$5:$I$18,2,FALSE),0)</f>
      </c>
    </row>
    <row r="2155" spans="1:13">
      <c r="L2155" t="str">
        <f>IFERROR(INDEX(Potentials!$A$1:$AC$10000,MATCH(Estimates!C2155,Potentials!$A$1:$A$10000,0),MATCH("Commerce",Potentials!$A$1:$AC$1,0)),0)</f>
      </c>
      <c r="M2155" t="str">
        <f>IFERROR(VLOOKUP(L2155,Widgets!$H$5:$I$18,2,FALSE),0)</f>
      </c>
    </row>
    <row r="2156" spans="1:13">
      <c r="L2156" t="str">
        <f>IFERROR(INDEX(Potentials!$A$1:$AC$10000,MATCH(Estimates!C2156,Potentials!$A$1:$A$10000,0),MATCH("Commerce",Potentials!$A$1:$AC$1,0)),0)</f>
      </c>
      <c r="M2156" t="str">
        <f>IFERROR(VLOOKUP(L2156,Widgets!$H$5:$I$18,2,FALSE),0)</f>
      </c>
    </row>
    <row r="2157" spans="1:13">
      <c r="L2157" t="str">
        <f>IFERROR(INDEX(Potentials!$A$1:$AC$10000,MATCH(Estimates!C2157,Potentials!$A$1:$A$10000,0),MATCH("Commerce",Potentials!$A$1:$AC$1,0)),0)</f>
      </c>
      <c r="M2157" t="str">
        <f>IFERROR(VLOOKUP(L2157,Widgets!$H$5:$I$18,2,FALSE),0)</f>
      </c>
    </row>
    <row r="2158" spans="1:13">
      <c r="L2158" t="str">
        <f>IFERROR(INDEX(Potentials!$A$1:$AC$10000,MATCH(Estimates!C2158,Potentials!$A$1:$A$10000,0),MATCH("Commerce",Potentials!$A$1:$AC$1,0)),0)</f>
      </c>
      <c r="M2158" t="str">
        <f>IFERROR(VLOOKUP(L2158,Widgets!$H$5:$I$18,2,FALSE),0)</f>
      </c>
    </row>
    <row r="2159" spans="1:13">
      <c r="L2159" t="str">
        <f>IFERROR(INDEX(Potentials!$A$1:$AC$10000,MATCH(Estimates!C2159,Potentials!$A$1:$A$10000,0),MATCH("Commerce",Potentials!$A$1:$AC$1,0)),0)</f>
      </c>
      <c r="M2159" t="str">
        <f>IFERROR(VLOOKUP(L2159,Widgets!$H$5:$I$18,2,FALSE),0)</f>
      </c>
    </row>
    <row r="2160" spans="1:13">
      <c r="L2160" t="str">
        <f>IFERROR(INDEX(Potentials!$A$1:$AC$10000,MATCH(Estimates!C2160,Potentials!$A$1:$A$10000,0),MATCH("Commerce",Potentials!$A$1:$AC$1,0)),0)</f>
      </c>
      <c r="M2160" t="str">
        <f>IFERROR(VLOOKUP(L2160,Widgets!$H$5:$I$18,2,FALSE),0)</f>
      </c>
    </row>
    <row r="2161" spans="1:13">
      <c r="L2161" t="str">
        <f>IFERROR(INDEX(Potentials!$A$1:$AC$10000,MATCH(Estimates!C2161,Potentials!$A$1:$A$10000,0),MATCH("Commerce",Potentials!$A$1:$AC$1,0)),0)</f>
      </c>
      <c r="M2161" t="str">
        <f>IFERROR(VLOOKUP(L2161,Widgets!$H$5:$I$18,2,FALSE),0)</f>
      </c>
    </row>
    <row r="2162" spans="1:13">
      <c r="L2162" t="str">
        <f>IFERROR(INDEX(Potentials!$A$1:$AC$10000,MATCH(Estimates!C2162,Potentials!$A$1:$A$10000,0),MATCH("Commerce",Potentials!$A$1:$AC$1,0)),0)</f>
      </c>
      <c r="M2162" t="str">
        <f>IFERROR(VLOOKUP(L2162,Widgets!$H$5:$I$18,2,FALSE),0)</f>
      </c>
    </row>
    <row r="2163" spans="1:13">
      <c r="L2163" t="str">
        <f>IFERROR(INDEX(Potentials!$A$1:$AC$10000,MATCH(Estimates!C2163,Potentials!$A$1:$A$10000,0),MATCH("Commerce",Potentials!$A$1:$AC$1,0)),0)</f>
      </c>
      <c r="M2163" t="str">
        <f>IFERROR(VLOOKUP(L2163,Widgets!$H$5:$I$18,2,FALSE),0)</f>
      </c>
    </row>
    <row r="2164" spans="1:13">
      <c r="L2164" t="str">
        <f>IFERROR(INDEX(Potentials!$A$1:$AC$10000,MATCH(Estimates!C2164,Potentials!$A$1:$A$10000,0),MATCH("Commerce",Potentials!$A$1:$AC$1,0)),0)</f>
      </c>
      <c r="M2164" t="str">
        <f>IFERROR(VLOOKUP(L2164,Widgets!$H$5:$I$18,2,FALSE),0)</f>
      </c>
    </row>
    <row r="2165" spans="1:13">
      <c r="L2165" t="str">
        <f>IFERROR(INDEX(Potentials!$A$1:$AC$10000,MATCH(Estimates!C2165,Potentials!$A$1:$A$10000,0),MATCH("Commerce",Potentials!$A$1:$AC$1,0)),0)</f>
      </c>
      <c r="M2165" t="str">
        <f>IFERROR(VLOOKUP(L2165,Widgets!$H$5:$I$18,2,FALSE),0)</f>
      </c>
    </row>
    <row r="2166" spans="1:13">
      <c r="L2166" t="str">
        <f>IFERROR(INDEX(Potentials!$A$1:$AC$10000,MATCH(Estimates!C2166,Potentials!$A$1:$A$10000,0),MATCH("Commerce",Potentials!$A$1:$AC$1,0)),0)</f>
      </c>
      <c r="M2166" t="str">
        <f>IFERROR(VLOOKUP(L2166,Widgets!$H$5:$I$18,2,FALSE),0)</f>
      </c>
    </row>
    <row r="2167" spans="1:13">
      <c r="L2167" t="str">
        <f>IFERROR(INDEX(Potentials!$A$1:$AC$10000,MATCH(Estimates!C2167,Potentials!$A$1:$A$10000,0),MATCH("Commerce",Potentials!$A$1:$AC$1,0)),0)</f>
      </c>
      <c r="M2167" t="str">
        <f>IFERROR(VLOOKUP(L2167,Widgets!$H$5:$I$18,2,FALSE),0)</f>
      </c>
    </row>
    <row r="2168" spans="1:13">
      <c r="L2168" t="str">
        <f>IFERROR(INDEX(Potentials!$A$1:$AC$10000,MATCH(Estimates!C2168,Potentials!$A$1:$A$10000,0),MATCH("Commerce",Potentials!$A$1:$AC$1,0)),0)</f>
      </c>
      <c r="M2168" t="str">
        <f>IFERROR(VLOOKUP(L2168,Widgets!$H$5:$I$18,2,FALSE),0)</f>
      </c>
    </row>
    <row r="2169" spans="1:13">
      <c r="L2169" t="str">
        <f>IFERROR(INDEX(Potentials!$A$1:$AC$10000,MATCH(Estimates!C2169,Potentials!$A$1:$A$10000,0),MATCH("Commerce",Potentials!$A$1:$AC$1,0)),0)</f>
      </c>
      <c r="M2169" t="str">
        <f>IFERROR(VLOOKUP(L2169,Widgets!$H$5:$I$18,2,FALSE),0)</f>
      </c>
    </row>
    <row r="2170" spans="1:13">
      <c r="L2170" t="str">
        <f>IFERROR(INDEX(Potentials!$A$1:$AC$10000,MATCH(Estimates!C2170,Potentials!$A$1:$A$10000,0),MATCH("Commerce",Potentials!$A$1:$AC$1,0)),0)</f>
      </c>
      <c r="M2170" t="str">
        <f>IFERROR(VLOOKUP(L2170,Widgets!$H$5:$I$18,2,FALSE),0)</f>
      </c>
    </row>
    <row r="2171" spans="1:13">
      <c r="L2171" t="str">
        <f>IFERROR(INDEX(Potentials!$A$1:$AC$10000,MATCH(Estimates!C2171,Potentials!$A$1:$A$10000,0),MATCH("Commerce",Potentials!$A$1:$AC$1,0)),0)</f>
      </c>
      <c r="M2171" t="str">
        <f>IFERROR(VLOOKUP(L2171,Widgets!$H$5:$I$18,2,FALSE),0)</f>
      </c>
    </row>
    <row r="2172" spans="1:13">
      <c r="L2172" t="str">
        <f>IFERROR(INDEX(Potentials!$A$1:$AC$10000,MATCH(Estimates!C2172,Potentials!$A$1:$A$10000,0),MATCH("Commerce",Potentials!$A$1:$AC$1,0)),0)</f>
      </c>
      <c r="M2172" t="str">
        <f>IFERROR(VLOOKUP(L2172,Widgets!$H$5:$I$18,2,FALSE),0)</f>
      </c>
    </row>
    <row r="2173" spans="1:13">
      <c r="L2173" t="str">
        <f>IFERROR(INDEX(Potentials!$A$1:$AC$10000,MATCH(Estimates!C2173,Potentials!$A$1:$A$10000,0),MATCH("Commerce",Potentials!$A$1:$AC$1,0)),0)</f>
      </c>
      <c r="M2173" t="str">
        <f>IFERROR(VLOOKUP(L2173,Widgets!$H$5:$I$18,2,FALSE),0)</f>
      </c>
    </row>
    <row r="2174" spans="1:13">
      <c r="L2174" t="str">
        <f>IFERROR(INDEX(Potentials!$A$1:$AC$10000,MATCH(Estimates!C2174,Potentials!$A$1:$A$10000,0),MATCH("Commerce",Potentials!$A$1:$AC$1,0)),0)</f>
      </c>
      <c r="M2174" t="str">
        <f>IFERROR(VLOOKUP(L2174,Widgets!$H$5:$I$18,2,FALSE),0)</f>
      </c>
    </row>
    <row r="2175" spans="1:13">
      <c r="L2175" t="str">
        <f>IFERROR(INDEX(Potentials!$A$1:$AC$10000,MATCH(Estimates!C2175,Potentials!$A$1:$A$10000,0),MATCH("Commerce",Potentials!$A$1:$AC$1,0)),0)</f>
      </c>
      <c r="M2175" t="str">
        <f>IFERROR(VLOOKUP(L2175,Widgets!$H$5:$I$18,2,FALSE),0)</f>
      </c>
    </row>
    <row r="2176" spans="1:13">
      <c r="L2176" t="str">
        <f>IFERROR(INDEX(Potentials!$A$1:$AC$10000,MATCH(Estimates!C2176,Potentials!$A$1:$A$10000,0),MATCH("Commerce",Potentials!$A$1:$AC$1,0)),0)</f>
      </c>
      <c r="M2176" t="str">
        <f>IFERROR(VLOOKUP(L2176,Widgets!$H$5:$I$18,2,FALSE),0)</f>
      </c>
    </row>
    <row r="2177" spans="1:13">
      <c r="L2177" t="str">
        <f>IFERROR(INDEX(Potentials!$A$1:$AC$10000,MATCH(Estimates!C2177,Potentials!$A$1:$A$10000,0),MATCH("Commerce",Potentials!$A$1:$AC$1,0)),0)</f>
      </c>
      <c r="M2177" t="str">
        <f>IFERROR(VLOOKUP(L2177,Widgets!$H$5:$I$18,2,FALSE),0)</f>
      </c>
    </row>
    <row r="2178" spans="1:13">
      <c r="L2178" t="str">
        <f>IFERROR(INDEX(Potentials!$A$1:$AC$10000,MATCH(Estimates!C2178,Potentials!$A$1:$A$10000,0),MATCH("Commerce",Potentials!$A$1:$AC$1,0)),0)</f>
      </c>
      <c r="M2178" t="str">
        <f>IFERROR(VLOOKUP(L2178,Widgets!$H$5:$I$18,2,FALSE),0)</f>
      </c>
    </row>
    <row r="2179" spans="1:13">
      <c r="L2179" t="str">
        <f>IFERROR(INDEX(Potentials!$A$1:$AC$10000,MATCH(Estimates!C2179,Potentials!$A$1:$A$10000,0),MATCH("Commerce",Potentials!$A$1:$AC$1,0)),0)</f>
      </c>
      <c r="M2179" t="str">
        <f>IFERROR(VLOOKUP(L2179,Widgets!$H$5:$I$18,2,FALSE),0)</f>
      </c>
    </row>
    <row r="2180" spans="1:13">
      <c r="L2180" t="str">
        <f>IFERROR(INDEX(Potentials!$A$1:$AC$10000,MATCH(Estimates!C2180,Potentials!$A$1:$A$10000,0),MATCH("Commerce",Potentials!$A$1:$AC$1,0)),0)</f>
      </c>
      <c r="M2180" t="str">
        <f>IFERROR(VLOOKUP(L2180,Widgets!$H$5:$I$18,2,FALSE),0)</f>
      </c>
    </row>
    <row r="2181" spans="1:13">
      <c r="L2181" t="str">
        <f>IFERROR(INDEX(Potentials!$A$1:$AC$10000,MATCH(Estimates!C2181,Potentials!$A$1:$A$10000,0),MATCH("Commerce",Potentials!$A$1:$AC$1,0)),0)</f>
      </c>
      <c r="M2181" t="str">
        <f>IFERROR(VLOOKUP(L2181,Widgets!$H$5:$I$18,2,FALSE),0)</f>
      </c>
    </row>
    <row r="2182" spans="1:13">
      <c r="L2182" t="str">
        <f>IFERROR(INDEX(Potentials!$A$1:$AC$10000,MATCH(Estimates!C2182,Potentials!$A$1:$A$10000,0),MATCH("Commerce",Potentials!$A$1:$AC$1,0)),0)</f>
      </c>
      <c r="M2182" t="str">
        <f>IFERROR(VLOOKUP(L2182,Widgets!$H$5:$I$18,2,FALSE),0)</f>
      </c>
    </row>
    <row r="2183" spans="1:13">
      <c r="L2183" t="str">
        <f>IFERROR(INDEX(Potentials!$A$1:$AC$10000,MATCH(Estimates!C2183,Potentials!$A$1:$A$10000,0),MATCH("Commerce",Potentials!$A$1:$AC$1,0)),0)</f>
      </c>
      <c r="M2183" t="str">
        <f>IFERROR(VLOOKUP(L2183,Widgets!$H$5:$I$18,2,FALSE),0)</f>
      </c>
    </row>
    <row r="2184" spans="1:13">
      <c r="L2184" t="str">
        <f>IFERROR(INDEX(Potentials!$A$1:$AC$10000,MATCH(Estimates!C2184,Potentials!$A$1:$A$10000,0),MATCH("Commerce",Potentials!$A$1:$AC$1,0)),0)</f>
      </c>
      <c r="M2184" t="str">
        <f>IFERROR(VLOOKUP(L2184,Widgets!$H$5:$I$18,2,FALSE),0)</f>
      </c>
    </row>
    <row r="2185" spans="1:13">
      <c r="L2185" t="str">
        <f>IFERROR(INDEX(Potentials!$A$1:$AC$10000,MATCH(Estimates!C2185,Potentials!$A$1:$A$10000,0),MATCH("Commerce",Potentials!$A$1:$AC$1,0)),0)</f>
      </c>
      <c r="M2185" t="str">
        <f>IFERROR(VLOOKUP(L2185,Widgets!$H$5:$I$18,2,FALSE),0)</f>
      </c>
    </row>
    <row r="2186" spans="1:13">
      <c r="L2186" t="str">
        <f>IFERROR(INDEX(Potentials!$A$1:$AC$10000,MATCH(Estimates!C2186,Potentials!$A$1:$A$10000,0),MATCH("Commerce",Potentials!$A$1:$AC$1,0)),0)</f>
      </c>
      <c r="M2186" t="str">
        <f>IFERROR(VLOOKUP(L2186,Widgets!$H$5:$I$18,2,FALSE),0)</f>
      </c>
    </row>
    <row r="2187" spans="1:13">
      <c r="L2187" t="str">
        <f>IFERROR(INDEX(Potentials!$A$1:$AC$10000,MATCH(Estimates!C2187,Potentials!$A$1:$A$10000,0),MATCH("Commerce",Potentials!$A$1:$AC$1,0)),0)</f>
      </c>
      <c r="M2187" t="str">
        <f>IFERROR(VLOOKUP(L2187,Widgets!$H$5:$I$18,2,FALSE),0)</f>
      </c>
    </row>
    <row r="2188" spans="1:13">
      <c r="L2188" t="str">
        <f>IFERROR(INDEX(Potentials!$A$1:$AC$10000,MATCH(Estimates!C2188,Potentials!$A$1:$A$10000,0),MATCH("Commerce",Potentials!$A$1:$AC$1,0)),0)</f>
      </c>
      <c r="M2188" t="str">
        <f>IFERROR(VLOOKUP(L2188,Widgets!$H$5:$I$18,2,FALSE),0)</f>
      </c>
    </row>
    <row r="2189" spans="1:13">
      <c r="L2189" t="str">
        <f>IFERROR(INDEX(Potentials!$A$1:$AC$10000,MATCH(Estimates!C2189,Potentials!$A$1:$A$10000,0),MATCH("Commerce",Potentials!$A$1:$AC$1,0)),0)</f>
      </c>
      <c r="M2189" t="str">
        <f>IFERROR(VLOOKUP(L2189,Widgets!$H$5:$I$18,2,FALSE),0)</f>
      </c>
    </row>
    <row r="2190" spans="1:13">
      <c r="L2190" t="str">
        <f>IFERROR(INDEX(Potentials!$A$1:$AC$10000,MATCH(Estimates!C2190,Potentials!$A$1:$A$10000,0),MATCH("Commerce",Potentials!$A$1:$AC$1,0)),0)</f>
      </c>
      <c r="M2190" t="str">
        <f>IFERROR(VLOOKUP(L2190,Widgets!$H$5:$I$18,2,FALSE),0)</f>
      </c>
    </row>
    <row r="2191" spans="1:13">
      <c r="L2191" t="str">
        <f>IFERROR(INDEX(Potentials!$A$1:$AC$10000,MATCH(Estimates!C2191,Potentials!$A$1:$A$10000,0),MATCH("Commerce",Potentials!$A$1:$AC$1,0)),0)</f>
      </c>
      <c r="M2191" t="str">
        <f>IFERROR(VLOOKUP(L2191,Widgets!$H$5:$I$18,2,FALSE),0)</f>
      </c>
    </row>
    <row r="2192" spans="1:13">
      <c r="L2192" t="str">
        <f>IFERROR(INDEX(Potentials!$A$1:$AC$10000,MATCH(Estimates!C2192,Potentials!$A$1:$A$10000,0),MATCH("Commerce",Potentials!$A$1:$AC$1,0)),0)</f>
      </c>
      <c r="M2192" t="str">
        <f>IFERROR(VLOOKUP(L2192,Widgets!$H$5:$I$18,2,FALSE),0)</f>
      </c>
    </row>
    <row r="2193" spans="1:13">
      <c r="L2193" t="str">
        <f>IFERROR(INDEX(Potentials!$A$1:$AC$10000,MATCH(Estimates!C2193,Potentials!$A$1:$A$10000,0),MATCH("Commerce",Potentials!$A$1:$AC$1,0)),0)</f>
      </c>
      <c r="M2193" t="str">
        <f>IFERROR(VLOOKUP(L2193,Widgets!$H$5:$I$18,2,FALSE),0)</f>
      </c>
    </row>
    <row r="2194" spans="1:13">
      <c r="L2194" t="str">
        <f>IFERROR(INDEX(Potentials!$A$1:$AC$10000,MATCH(Estimates!C2194,Potentials!$A$1:$A$10000,0),MATCH("Commerce",Potentials!$A$1:$AC$1,0)),0)</f>
      </c>
      <c r="M2194" t="str">
        <f>IFERROR(VLOOKUP(L2194,Widgets!$H$5:$I$18,2,FALSE),0)</f>
      </c>
    </row>
    <row r="2195" spans="1:13">
      <c r="L2195" t="str">
        <f>IFERROR(INDEX(Potentials!$A$1:$AC$10000,MATCH(Estimates!C2195,Potentials!$A$1:$A$10000,0),MATCH("Commerce",Potentials!$A$1:$AC$1,0)),0)</f>
      </c>
      <c r="M2195" t="str">
        <f>IFERROR(VLOOKUP(L2195,Widgets!$H$5:$I$18,2,FALSE),0)</f>
      </c>
    </row>
    <row r="2196" spans="1:13">
      <c r="L2196" t="str">
        <f>IFERROR(INDEX(Potentials!$A$1:$AC$10000,MATCH(Estimates!C2196,Potentials!$A$1:$A$10000,0),MATCH("Commerce",Potentials!$A$1:$AC$1,0)),0)</f>
      </c>
      <c r="M2196" t="str">
        <f>IFERROR(VLOOKUP(L2196,Widgets!$H$5:$I$18,2,FALSE),0)</f>
      </c>
    </row>
    <row r="2197" spans="1:13">
      <c r="L2197" t="str">
        <f>IFERROR(INDEX(Potentials!$A$1:$AC$10000,MATCH(Estimates!C2197,Potentials!$A$1:$A$10000,0),MATCH("Commerce",Potentials!$A$1:$AC$1,0)),0)</f>
      </c>
      <c r="M2197" t="str">
        <f>IFERROR(VLOOKUP(L2197,Widgets!$H$5:$I$18,2,FALSE),0)</f>
      </c>
    </row>
    <row r="2198" spans="1:13">
      <c r="L2198" t="str">
        <f>IFERROR(INDEX(Potentials!$A$1:$AC$10000,MATCH(Estimates!C2198,Potentials!$A$1:$A$10000,0),MATCH("Commerce",Potentials!$A$1:$AC$1,0)),0)</f>
      </c>
      <c r="M2198" t="str">
        <f>IFERROR(VLOOKUP(L2198,Widgets!$H$5:$I$18,2,FALSE),0)</f>
      </c>
    </row>
    <row r="2199" spans="1:13">
      <c r="L2199" t="str">
        <f>IFERROR(INDEX(Potentials!$A$1:$AC$10000,MATCH(Estimates!C2199,Potentials!$A$1:$A$10000,0),MATCH("Commerce",Potentials!$A$1:$AC$1,0)),0)</f>
      </c>
      <c r="M2199" t="str">
        <f>IFERROR(VLOOKUP(L2199,Widgets!$H$5:$I$18,2,FALSE),0)</f>
      </c>
    </row>
    <row r="2200" spans="1:13">
      <c r="L2200" t="str">
        <f>IFERROR(INDEX(Potentials!$A$1:$AC$10000,MATCH(Estimates!C2200,Potentials!$A$1:$A$10000,0),MATCH("Commerce",Potentials!$A$1:$AC$1,0)),0)</f>
      </c>
      <c r="M2200" t="str">
        <f>IFERROR(VLOOKUP(L2200,Widgets!$H$5:$I$18,2,FALSE),0)</f>
      </c>
    </row>
    <row r="2201" spans="1:13">
      <c r="L2201" t="str">
        <f>IFERROR(INDEX(Potentials!$A$1:$AC$10000,MATCH(Estimates!C2201,Potentials!$A$1:$A$10000,0),MATCH("Commerce",Potentials!$A$1:$AC$1,0)),0)</f>
      </c>
      <c r="M2201" t="str">
        <f>IFERROR(VLOOKUP(L2201,Widgets!$H$5:$I$18,2,FALSE),0)</f>
      </c>
    </row>
    <row r="2202" spans="1:13">
      <c r="L2202" t="str">
        <f>IFERROR(INDEX(Potentials!$A$1:$AC$10000,MATCH(Estimates!C2202,Potentials!$A$1:$A$10000,0),MATCH("Commerce",Potentials!$A$1:$AC$1,0)),0)</f>
      </c>
      <c r="M2202" t="str">
        <f>IFERROR(VLOOKUP(L2202,Widgets!$H$5:$I$18,2,FALSE),0)</f>
      </c>
    </row>
    <row r="2203" spans="1:13">
      <c r="L2203" t="str">
        <f>IFERROR(INDEX(Potentials!$A$1:$AC$10000,MATCH(Estimates!C2203,Potentials!$A$1:$A$10000,0),MATCH("Commerce",Potentials!$A$1:$AC$1,0)),0)</f>
      </c>
      <c r="M2203" t="str">
        <f>IFERROR(VLOOKUP(L2203,Widgets!$H$5:$I$18,2,FALSE),0)</f>
      </c>
    </row>
    <row r="2204" spans="1:13">
      <c r="L2204" t="str">
        <f>IFERROR(INDEX(Potentials!$A$1:$AC$10000,MATCH(Estimates!C2204,Potentials!$A$1:$A$10000,0),MATCH("Commerce",Potentials!$A$1:$AC$1,0)),0)</f>
      </c>
      <c r="M2204" t="str">
        <f>IFERROR(VLOOKUP(L2204,Widgets!$H$5:$I$18,2,FALSE),0)</f>
      </c>
    </row>
    <row r="2205" spans="1:13">
      <c r="L2205" t="str">
        <f>IFERROR(INDEX(Potentials!$A$1:$AC$10000,MATCH(Estimates!C2205,Potentials!$A$1:$A$10000,0),MATCH("Commerce",Potentials!$A$1:$AC$1,0)),0)</f>
      </c>
      <c r="M2205" t="str">
        <f>IFERROR(VLOOKUP(L2205,Widgets!$H$5:$I$18,2,FALSE),0)</f>
      </c>
    </row>
    <row r="2206" spans="1:13">
      <c r="L2206" t="str">
        <f>IFERROR(INDEX(Potentials!$A$1:$AC$10000,MATCH(Estimates!C2206,Potentials!$A$1:$A$10000,0),MATCH("Commerce",Potentials!$A$1:$AC$1,0)),0)</f>
      </c>
      <c r="M2206" t="str">
        <f>IFERROR(VLOOKUP(L2206,Widgets!$H$5:$I$18,2,FALSE),0)</f>
      </c>
    </row>
    <row r="2207" spans="1:13">
      <c r="L2207" t="str">
        <f>IFERROR(INDEX(Potentials!$A$1:$AC$10000,MATCH(Estimates!C2207,Potentials!$A$1:$A$10000,0),MATCH("Commerce",Potentials!$A$1:$AC$1,0)),0)</f>
      </c>
      <c r="M2207" t="str">
        <f>IFERROR(VLOOKUP(L2207,Widgets!$H$5:$I$18,2,FALSE),0)</f>
      </c>
    </row>
    <row r="2208" spans="1:13">
      <c r="L2208" t="str">
        <f>IFERROR(INDEX(Potentials!$A$1:$AC$10000,MATCH(Estimates!C2208,Potentials!$A$1:$A$10000,0),MATCH("Commerce",Potentials!$A$1:$AC$1,0)),0)</f>
      </c>
      <c r="M2208" t="str">
        <f>IFERROR(VLOOKUP(L2208,Widgets!$H$5:$I$18,2,FALSE),0)</f>
      </c>
    </row>
    <row r="2209" spans="1:13">
      <c r="L2209" t="str">
        <f>IFERROR(INDEX(Potentials!$A$1:$AC$10000,MATCH(Estimates!C2209,Potentials!$A$1:$A$10000,0),MATCH("Commerce",Potentials!$A$1:$AC$1,0)),0)</f>
      </c>
      <c r="M2209" t="str">
        <f>IFERROR(VLOOKUP(L2209,Widgets!$H$5:$I$18,2,FALSE),0)</f>
      </c>
    </row>
    <row r="2210" spans="1:13">
      <c r="L2210" t="str">
        <f>IFERROR(INDEX(Potentials!$A$1:$AC$10000,MATCH(Estimates!C2210,Potentials!$A$1:$A$10000,0),MATCH("Commerce",Potentials!$A$1:$AC$1,0)),0)</f>
      </c>
      <c r="M2210" t="str">
        <f>IFERROR(VLOOKUP(L2210,Widgets!$H$5:$I$18,2,FALSE),0)</f>
      </c>
    </row>
    <row r="2211" spans="1:13">
      <c r="L2211" t="str">
        <f>IFERROR(INDEX(Potentials!$A$1:$AC$10000,MATCH(Estimates!C2211,Potentials!$A$1:$A$10000,0),MATCH("Commerce",Potentials!$A$1:$AC$1,0)),0)</f>
      </c>
      <c r="M2211" t="str">
        <f>IFERROR(VLOOKUP(L2211,Widgets!$H$5:$I$18,2,FALSE),0)</f>
      </c>
    </row>
    <row r="2212" spans="1:13">
      <c r="L2212" t="str">
        <f>IFERROR(INDEX(Potentials!$A$1:$AC$10000,MATCH(Estimates!C2212,Potentials!$A$1:$A$10000,0),MATCH("Commerce",Potentials!$A$1:$AC$1,0)),0)</f>
      </c>
      <c r="M2212" t="str">
        <f>IFERROR(VLOOKUP(L2212,Widgets!$H$5:$I$18,2,FALSE),0)</f>
      </c>
    </row>
    <row r="2213" spans="1:13">
      <c r="L2213" t="str">
        <f>IFERROR(INDEX(Potentials!$A$1:$AC$10000,MATCH(Estimates!C2213,Potentials!$A$1:$A$10000,0),MATCH("Commerce",Potentials!$A$1:$AC$1,0)),0)</f>
      </c>
      <c r="M2213" t="str">
        <f>IFERROR(VLOOKUP(L2213,Widgets!$H$5:$I$18,2,FALSE),0)</f>
      </c>
    </row>
    <row r="2214" spans="1:13">
      <c r="L2214" t="str">
        <f>IFERROR(INDEX(Potentials!$A$1:$AC$10000,MATCH(Estimates!C2214,Potentials!$A$1:$A$10000,0),MATCH("Commerce",Potentials!$A$1:$AC$1,0)),0)</f>
      </c>
      <c r="M2214" t="str">
        <f>IFERROR(VLOOKUP(L2214,Widgets!$H$5:$I$18,2,FALSE),0)</f>
      </c>
    </row>
    <row r="2215" spans="1:13">
      <c r="L2215" t="str">
        <f>IFERROR(INDEX(Potentials!$A$1:$AC$10000,MATCH(Estimates!C2215,Potentials!$A$1:$A$10000,0),MATCH("Commerce",Potentials!$A$1:$AC$1,0)),0)</f>
      </c>
      <c r="M2215" t="str">
        <f>IFERROR(VLOOKUP(L2215,Widgets!$H$5:$I$18,2,FALSE),0)</f>
      </c>
    </row>
    <row r="2216" spans="1:13">
      <c r="L2216" t="str">
        <f>IFERROR(INDEX(Potentials!$A$1:$AC$10000,MATCH(Estimates!C2216,Potentials!$A$1:$A$10000,0),MATCH("Commerce",Potentials!$A$1:$AC$1,0)),0)</f>
      </c>
      <c r="M2216" t="str">
        <f>IFERROR(VLOOKUP(L2216,Widgets!$H$5:$I$18,2,FALSE),0)</f>
      </c>
    </row>
    <row r="2217" spans="1:13">
      <c r="L2217" t="str">
        <f>IFERROR(INDEX(Potentials!$A$1:$AC$10000,MATCH(Estimates!C2217,Potentials!$A$1:$A$10000,0),MATCH("Commerce",Potentials!$A$1:$AC$1,0)),0)</f>
      </c>
      <c r="M2217" t="str">
        <f>IFERROR(VLOOKUP(L2217,Widgets!$H$5:$I$18,2,FALSE),0)</f>
      </c>
    </row>
    <row r="2218" spans="1:13">
      <c r="L2218" t="str">
        <f>IFERROR(INDEX(Potentials!$A$1:$AC$10000,MATCH(Estimates!C2218,Potentials!$A$1:$A$10000,0),MATCH("Commerce",Potentials!$A$1:$AC$1,0)),0)</f>
      </c>
      <c r="M2218" t="str">
        <f>IFERROR(VLOOKUP(L2218,Widgets!$H$5:$I$18,2,FALSE),0)</f>
      </c>
    </row>
    <row r="2219" spans="1:13">
      <c r="L2219" t="str">
        <f>IFERROR(INDEX(Potentials!$A$1:$AC$10000,MATCH(Estimates!C2219,Potentials!$A$1:$A$10000,0),MATCH("Commerce",Potentials!$A$1:$AC$1,0)),0)</f>
      </c>
      <c r="M2219" t="str">
        <f>IFERROR(VLOOKUP(L2219,Widgets!$H$5:$I$18,2,FALSE),0)</f>
      </c>
    </row>
    <row r="2220" spans="1:13">
      <c r="L2220" t="str">
        <f>IFERROR(INDEX(Potentials!$A$1:$AC$10000,MATCH(Estimates!C2220,Potentials!$A$1:$A$10000,0),MATCH("Commerce",Potentials!$A$1:$AC$1,0)),0)</f>
      </c>
      <c r="M2220" t="str">
        <f>IFERROR(VLOOKUP(L2220,Widgets!$H$5:$I$18,2,FALSE),0)</f>
      </c>
    </row>
    <row r="2221" spans="1:13">
      <c r="L2221" t="str">
        <f>IFERROR(INDEX(Potentials!$A$1:$AC$10000,MATCH(Estimates!C2221,Potentials!$A$1:$A$10000,0),MATCH("Commerce",Potentials!$A$1:$AC$1,0)),0)</f>
      </c>
      <c r="M2221" t="str">
        <f>IFERROR(VLOOKUP(L2221,Widgets!$H$5:$I$18,2,FALSE),0)</f>
      </c>
    </row>
    <row r="2222" spans="1:13">
      <c r="L2222" t="str">
        <f>IFERROR(INDEX(Potentials!$A$1:$AC$10000,MATCH(Estimates!C2222,Potentials!$A$1:$A$10000,0),MATCH("Commerce",Potentials!$A$1:$AC$1,0)),0)</f>
      </c>
      <c r="M2222" t="str">
        <f>IFERROR(VLOOKUP(L2222,Widgets!$H$5:$I$18,2,FALSE),0)</f>
      </c>
    </row>
    <row r="2223" spans="1:13">
      <c r="L2223" t="str">
        <f>IFERROR(INDEX(Potentials!$A$1:$AC$10000,MATCH(Estimates!C2223,Potentials!$A$1:$A$10000,0),MATCH("Commerce",Potentials!$A$1:$AC$1,0)),0)</f>
      </c>
      <c r="M2223" t="str">
        <f>IFERROR(VLOOKUP(L2223,Widgets!$H$5:$I$18,2,FALSE),0)</f>
      </c>
    </row>
    <row r="2224" spans="1:13">
      <c r="L2224" t="str">
        <f>IFERROR(INDEX(Potentials!$A$1:$AC$10000,MATCH(Estimates!C2224,Potentials!$A$1:$A$10000,0),MATCH("Commerce",Potentials!$A$1:$AC$1,0)),0)</f>
      </c>
      <c r="M2224" t="str">
        <f>IFERROR(VLOOKUP(L2224,Widgets!$H$5:$I$18,2,FALSE),0)</f>
      </c>
    </row>
    <row r="2225" spans="1:13">
      <c r="L2225" t="str">
        <f>IFERROR(INDEX(Potentials!$A$1:$AC$10000,MATCH(Estimates!C2225,Potentials!$A$1:$A$10000,0),MATCH("Commerce",Potentials!$A$1:$AC$1,0)),0)</f>
      </c>
      <c r="M2225" t="str">
        <f>IFERROR(VLOOKUP(L2225,Widgets!$H$5:$I$18,2,FALSE),0)</f>
      </c>
    </row>
    <row r="2226" spans="1:13">
      <c r="L2226" t="str">
        <f>IFERROR(INDEX(Potentials!$A$1:$AC$10000,MATCH(Estimates!C2226,Potentials!$A$1:$A$10000,0),MATCH("Commerce",Potentials!$A$1:$AC$1,0)),0)</f>
      </c>
      <c r="M2226" t="str">
        <f>IFERROR(VLOOKUP(L2226,Widgets!$H$5:$I$18,2,FALSE),0)</f>
      </c>
    </row>
    <row r="2227" spans="1:13">
      <c r="L2227" t="str">
        <f>IFERROR(INDEX(Potentials!$A$1:$AC$10000,MATCH(Estimates!C2227,Potentials!$A$1:$A$10000,0),MATCH("Commerce",Potentials!$A$1:$AC$1,0)),0)</f>
      </c>
      <c r="M2227" t="str">
        <f>IFERROR(VLOOKUP(L2227,Widgets!$H$5:$I$18,2,FALSE),0)</f>
      </c>
    </row>
    <row r="2228" spans="1:13">
      <c r="L2228" t="str">
        <f>IFERROR(INDEX(Potentials!$A$1:$AC$10000,MATCH(Estimates!C2228,Potentials!$A$1:$A$10000,0),MATCH("Commerce",Potentials!$A$1:$AC$1,0)),0)</f>
      </c>
      <c r="M2228" t="str">
        <f>IFERROR(VLOOKUP(L2228,Widgets!$H$5:$I$18,2,FALSE),0)</f>
      </c>
    </row>
    <row r="2229" spans="1:13">
      <c r="L2229" t="str">
        <f>IFERROR(INDEX(Potentials!$A$1:$AC$10000,MATCH(Estimates!C2229,Potentials!$A$1:$A$10000,0),MATCH("Commerce",Potentials!$A$1:$AC$1,0)),0)</f>
      </c>
      <c r="M2229" t="str">
        <f>IFERROR(VLOOKUP(L2229,Widgets!$H$5:$I$18,2,FALSE),0)</f>
      </c>
    </row>
    <row r="2230" spans="1:13">
      <c r="L2230" t="str">
        <f>IFERROR(INDEX(Potentials!$A$1:$AC$10000,MATCH(Estimates!C2230,Potentials!$A$1:$A$10000,0),MATCH("Commerce",Potentials!$A$1:$AC$1,0)),0)</f>
      </c>
      <c r="M2230" t="str">
        <f>IFERROR(VLOOKUP(L2230,Widgets!$H$5:$I$18,2,FALSE),0)</f>
      </c>
    </row>
    <row r="2231" spans="1:13">
      <c r="L2231" t="str">
        <f>IFERROR(INDEX(Potentials!$A$1:$AC$10000,MATCH(Estimates!C2231,Potentials!$A$1:$A$10000,0),MATCH("Commerce",Potentials!$A$1:$AC$1,0)),0)</f>
      </c>
      <c r="M2231" t="str">
        <f>IFERROR(VLOOKUP(L2231,Widgets!$H$5:$I$18,2,FALSE),0)</f>
      </c>
    </row>
    <row r="2232" spans="1:13">
      <c r="L2232" t="str">
        <f>IFERROR(INDEX(Potentials!$A$1:$AC$10000,MATCH(Estimates!C2232,Potentials!$A$1:$A$10000,0),MATCH("Commerce",Potentials!$A$1:$AC$1,0)),0)</f>
      </c>
      <c r="M2232" t="str">
        <f>IFERROR(VLOOKUP(L2232,Widgets!$H$5:$I$18,2,FALSE),0)</f>
      </c>
    </row>
    <row r="2233" spans="1:13">
      <c r="L2233" t="str">
        <f>IFERROR(INDEX(Potentials!$A$1:$AC$10000,MATCH(Estimates!C2233,Potentials!$A$1:$A$10000,0),MATCH("Commerce",Potentials!$A$1:$AC$1,0)),0)</f>
      </c>
      <c r="M2233" t="str">
        <f>IFERROR(VLOOKUP(L2233,Widgets!$H$5:$I$18,2,FALSE),0)</f>
      </c>
    </row>
    <row r="2234" spans="1:13">
      <c r="L2234" t="str">
        <f>IFERROR(INDEX(Potentials!$A$1:$AC$10000,MATCH(Estimates!C2234,Potentials!$A$1:$A$10000,0),MATCH("Commerce",Potentials!$A$1:$AC$1,0)),0)</f>
      </c>
      <c r="M2234" t="str">
        <f>IFERROR(VLOOKUP(L2234,Widgets!$H$5:$I$18,2,FALSE),0)</f>
      </c>
    </row>
    <row r="2235" spans="1:13">
      <c r="L2235" t="str">
        <f>IFERROR(INDEX(Potentials!$A$1:$AC$10000,MATCH(Estimates!C2235,Potentials!$A$1:$A$10000,0),MATCH("Commerce",Potentials!$A$1:$AC$1,0)),0)</f>
      </c>
      <c r="M2235" t="str">
        <f>IFERROR(VLOOKUP(L2235,Widgets!$H$5:$I$18,2,FALSE),0)</f>
      </c>
    </row>
    <row r="2236" spans="1:13">
      <c r="L2236" t="str">
        <f>IFERROR(INDEX(Potentials!$A$1:$AC$10000,MATCH(Estimates!C2236,Potentials!$A$1:$A$10000,0),MATCH("Commerce",Potentials!$A$1:$AC$1,0)),0)</f>
      </c>
      <c r="M2236" t="str">
        <f>IFERROR(VLOOKUP(L2236,Widgets!$H$5:$I$18,2,FALSE),0)</f>
      </c>
    </row>
    <row r="2237" spans="1:13">
      <c r="L2237" t="str">
        <f>IFERROR(INDEX(Potentials!$A$1:$AC$10000,MATCH(Estimates!C2237,Potentials!$A$1:$A$10000,0),MATCH("Commerce",Potentials!$A$1:$AC$1,0)),0)</f>
      </c>
      <c r="M2237" t="str">
        <f>IFERROR(VLOOKUP(L2237,Widgets!$H$5:$I$18,2,FALSE),0)</f>
      </c>
    </row>
    <row r="2238" spans="1:13">
      <c r="L2238" t="str">
        <f>IFERROR(INDEX(Potentials!$A$1:$AC$10000,MATCH(Estimates!C2238,Potentials!$A$1:$A$10000,0),MATCH("Commerce",Potentials!$A$1:$AC$1,0)),0)</f>
      </c>
      <c r="M2238" t="str">
        <f>IFERROR(VLOOKUP(L2238,Widgets!$H$5:$I$18,2,FALSE),0)</f>
      </c>
    </row>
    <row r="2239" spans="1:13">
      <c r="L2239" t="str">
        <f>IFERROR(INDEX(Potentials!$A$1:$AC$10000,MATCH(Estimates!C2239,Potentials!$A$1:$A$10000,0),MATCH("Commerce",Potentials!$A$1:$AC$1,0)),0)</f>
      </c>
      <c r="M2239" t="str">
        <f>IFERROR(VLOOKUP(L2239,Widgets!$H$5:$I$18,2,FALSE),0)</f>
      </c>
    </row>
    <row r="2240" spans="1:13">
      <c r="L2240" t="str">
        <f>IFERROR(INDEX(Potentials!$A$1:$AC$10000,MATCH(Estimates!C2240,Potentials!$A$1:$A$10000,0),MATCH("Commerce",Potentials!$A$1:$AC$1,0)),0)</f>
      </c>
      <c r="M2240" t="str">
        <f>IFERROR(VLOOKUP(L2240,Widgets!$H$5:$I$18,2,FALSE),0)</f>
      </c>
    </row>
    <row r="2241" spans="1:13">
      <c r="L2241" t="str">
        <f>IFERROR(INDEX(Potentials!$A$1:$AC$10000,MATCH(Estimates!C2241,Potentials!$A$1:$A$10000,0),MATCH("Commerce",Potentials!$A$1:$AC$1,0)),0)</f>
      </c>
      <c r="M2241" t="str">
        <f>IFERROR(VLOOKUP(L2241,Widgets!$H$5:$I$18,2,FALSE),0)</f>
      </c>
    </row>
    <row r="2242" spans="1:13">
      <c r="L2242" t="str">
        <f>IFERROR(INDEX(Potentials!$A$1:$AC$10000,MATCH(Estimates!C2242,Potentials!$A$1:$A$10000,0),MATCH("Commerce",Potentials!$A$1:$AC$1,0)),0)</f>
      </c>
      <c r="M2242" t="str">
        <f>IFERROR(VLOOKUP(L2242,Widgets!$H$5:$I$18,2,FALSE),0)</f>
      </c>
    </row>
    <row r="2243" spans="1:13">
      <c r="L2243" t="str">
        <f>IFERROR(INDEX(Potentials!$A$1:$AC$10000,MATCH(Estimates!C2243,Potentials!$A$1:$A$10000,0),MATCH("Commerce",Potentials!$A$1:$AC$1,0)),0)</f>
      </c>
      <c r="M2243" t="str">
        <f>IFERROR(VLOOKUP(L2243,Widgets!$H$5:$I$18,2,FALSE),0)</f>
      </c>
    </row>
    <row r="2244" spans="1:13">
      <c r="L2244" t="str">
        <f>IFERROR(INDEX(Potentials!$A$1:$AC$10000,MATCH(Estimates!C2244,Potentials!$A$1:$A$10000,0),MATCH("Commerce",Potentials!$A$1:$AC$1,0)),0)</f>
      </c>
      <c r="M2244" t="str">
        <f>IFERROR(VLOOKUP(L2244,Widgets!$H$5:$I$18,2,FALSE),0)</f>
      </c>
    </row>
    <row r="2245" spans="1:13">
      <c r="L2245" t="str">
        <f>IFERROR(INDEX(Potentials!$A$1:$AC$10000,MATCH(Estimates!C2245,Potentials!$A$1:$A$10000,0),MATCH("Commerce",Potentials!$A$1:$AC$1,0)),0)</f>
      </c>
      <c r="M2245" t="str">
        <f>IFERROR(VLOOKUP(L2245,Widgets!$H$5:$I$18,2,FALSE),0)</f>
      </c>
    </row>
    <row r="2246" spans="1:13">
      <c r="L2246" t="str">
        <f>IFERROR(INDEX(Potentials!$A$1:$AC$10000,MATCH(Estimates!C2246,Potentials!$A$1:$A$10000,0),MATCH("Commerce",Potentials!$A$1:$AC$1,0)),0)</f>
      </c>
      <c r="M2246" t="str">
        <f>IFERROR(VLOOKUP(L2246,Widgets!$H$5:$I$18,2,FALSE),0)</f>
      </c>
    </row>
    <row r="2247" spans="1:13">
      <c r="L2247" t="str">
        <f>IFERROR(INDEX(Potentials!$A$1:$AC$10000,MATCH(Estimates!C2247,Potentials!$A$1:$A$10000,0),MATCH("Commerce",Potentials!$A$1:$AC$1,0)),0)</f>
      </c>
      <c r="M2247" t="str">
        <f>IFERROR(VLOOKUP(L2247,Widgets!$H$5:$I$18,2,FALSE),0)</f>
      </c>
    </row>
    <row r="2248" spans="1:13">
      <c r="L2248" t="str">
        <f>IFERROR(INDEX(Potentials!$A$1:$AC$10000,MATCH(Estimates!C2248,Potentials!$A$1:$A$10000,0),MATCH("Commerce",Potentials!$A$1:$AC$1,0)),0)</f>
      </c>
      <c r="M2248" t="str">
        <f>IFERROR(VLOOKUP(L2248,Widgets!$H$5:$I$18,2,FALSE),0)</f>
      </c>
    </row>
    <row r="2249" spans="1:13">
      <c r="L2249" t="str">
        <f>IFERROR(INDEX(Potentials!$A$1:$AC$10000,MATCH(Estimates!C2249,Potentials!$A$1:$A$10000,0),MATCH("Commerce",Potentials!$A$1:$AC$1,0)),0)</f>
      </c>
      <c r="M2249" t="str">
        <f>IFERROR(VLOOKUP(L2249,Widgets!$H$5:$I$18,2,FALSE),0)</f>
      </c>
    </row>
    <row r="2250" spans="1:13">
      <c r="L2250" t="str">
        <f>IFERROR(INDEX(Potentials!$A$1:$AC$10000,MATCH(Estimates!C2250,Potentials!$A$1:$A$10000,0),MATCH("Commerce",Potentials!$A$1:$AC$1,0)),0)</f>
      </c>
      <c r="M2250" t="str">
        <f>IFERROR(VLOOKUP(L2250,Widgets!$H$5:$I$18,2,FALSE),0)</f>
      </c>
    </row>
    <row r="2251" spans="1:13">
      <c r="L2251" t="str">
        <f>IFERROR(INDEX(Potentials!$A$1:$AC$10000,MATCH(Estimates!C2251,Potentials!$A$1:$A$10000,0),MATCH("Commerce",Potentials!$A$1:$AC$1,0)),0)</f>
      </c>
      <c r="M2251" t="str">
        <f>IFERROR(VLOOKUP(L2251,Widgets!$H$5:$I$18,2,FALSE),0)</f>
      </c>
    </row>
    <row r="2252" spans="1:13">
      <c r="L2252" t="str">
        <f>IFERROR(INDEX(Potentials!$A$1:$AC$10000,MATCH(Estimates!C2252,Potentials!$A$1:$A$10000,0),MATCH("Commerce",Potentials!$A$1:$AC$1,0)),0)</f>
      </c>
      <c r="M2252" t="str">
        <f>IFERROR(VLOOKUP(L2252,Widgets!$H$5:$I$18,2,FALSE),0)</f>
      </c>
    </row>
    <row r="2253" spans="1:13">
      <c r="L2253" t="str">
        <f>IFERROR(INDEX(Potentials!$A$1:$AC$10000,MATCH(Estimates!C2253,Potentials!$A$1:$A$10000,0),MATCH("Commerce",Potentials!$A$1:$AC$1,0)),0)</f>
      </c>
      <c r="M2253" t="str">
        <f>IFERROR(VLOOKUP(L2253,Widgets!$H$5:$I$18,2,FALSE),0)</f>
      </c>
    </row>
    <row r="2254" spans="1:13">
      <c r="L2254" t="str">
        <f>IFERROR(INDEX(Potentials!$A$1:$AC$10000,MATCH(Estimates!C2254,Potentials!$A$1:$A$10000,0),MATCH("Commerce",Potentials!$A$1:$AC$1,0)),0)</f>
      </c>
      <c r="M2254" t="str">
        <f>IFERROR(VLOOKUP(L2254,Widgets!$H$5:$I$18,2,FALSE),0)</f>
      </c>
    </row>
    <row r="2255" spans="1:13">
      <c r="L2255" t="str">
        <f>IFERROR(INDEX(Potentials!$A$1:$AC$10000,MATCH(Estimates!C2255,Potentials!$A$1:$A$10000,0),MATCH("Commerce",Potentials!$A$1:$AC$1,0)),0)</f>
      </c>
      <c r="M2255" t="str">
        <f>IFERROR(VLOOKUP(L2255,Widgets!$H$5:$I$18,2,FALSE),0)</f>
      </c>
    </row>
    <row r="2256" spans="1:13">
      <c r="L2256" t="str">
        <f>IFERROR(INDEX(Potentials!$A$1:$AC$10000,MATCH(Estimates!C2256,Potentials!$A$1:$A$10000,0),MATCH("Commerce",Potentials!$A$1:$AC$1,0)),0)</f>
      </c>
      <c r="M2256" t="str">
        <f>IFERROR(VLOOKUP(L2256,Widgets!$H$5:$I$18,2,FALSE),0)</f>
      </c>
    </row>
    <row r="2257" spans="1:13">
      <c r="L2257" t="str">
        <f>IFERROR(INDEX(Potentials!$A$1:$AC$10000,MATCH(Estimates!C2257,Potentials!$A$1:$A$10000,0),MATCH("Commerce",Potentials!$A$1:$AC$1,0)),0)</f>
      </c>
      <c r="M2257" t="str">
        <f>IFERROR(VLOOKUP(L2257,Widgets!$H$5:$I$18,2,FALSE),0)</f>
      </c>
    </row>
    <row r="2258" spans="1:13">
      <c r="L2258" t="str">
        <f>IFERROR(INDEX(Potentials!$A$1:$AC$10000,MATCH(Estimates!C2258,Potentials!$A$1:$A$10000,0),MATCH("Commerce",Potentials!$A$1:$AC$1,0)),0)</f>
      </c>
      <c r="M2258" t="str">
        <f>IFERROR(VLOOKUP(L2258,Widgets!$H$5:$I$18,2,FALSE),0)</f>
      </c>
    </row>
    <row r="2259" spans="1:13">
      <c r="L2259" t="str">
        <f>IFERROR(INDEX(Potentials!$A$1:$AC$10000,MATCH(Estimates!C2259,Potentials!$A$1:$A$10000,0),MATCH("Commerce",Potentials!$A$1:$AC$1,0)),0)</f>
      </c>
      <c r="M2259" t="str">
        <f>IFERROR(VLOOKUP(L2259,Widgets!$H$5:$I$18,2,FALSE),0)</f>
      </c>
    </row>
    <row r="2260" spans="1:13">
      <c r="L2260" t="str">
        <f>IFERROR(INDEX(Potentials!$A$1:$AC$10000,MATCH(Estimates!C2260,Potentials!$A$1:$A$10000,0),MATCH("Commerce",Potentials!$A$1:$AC$1,0)),0)</f>
      </c>
      <c r="M2260" t="str">
        <f>IFERROR(VLOOKUP(L2260,Widgets!$H$5:$I$18,2,FALSE),0)</f>
      </c>
    </row>
    <row r="2261" spans="1:13">
      <c r="L2261" t="str">
        <f>IFERROR(INDEX(Potentials!$A$1:$AC$10000,MATCH(Estimates!C2261,Potentials!$A$1:$A$10000,0),MATCH("Commerce",Potentials!$A$1:$AC$1,0)),0)</f>
      </c>
      <c r="M2261" t="str">
        <f>IFERROR(VLOOKUP(L2261,Widgets!$H$5:$I$18,2,FALSE),0)</f>
      </c>
    </row>
    <row r="2262" spans="1:13">
      <c r="L2262" t="str">
        <f>IFERROR(INDEX(Potentials!$A$1:$AC$10000,MATCH(Estimates!C2262,Potentials!$A$1:$A$10000,0),MATCH("Commerce",Potentials!$A$1:$AC$1,0)),0)</f>
      </c>
      <c r="M2262" t="str">
        <f>IFERROR(VLOOKUP(L2262,Widgets!$H$5:$I$18,2,FALSE),0)</f>
      </c>
    </row>
    <row r="2263" spans="1:13">
      <c r="L2263" t="str">
        <f>IFERROR(INDEX(Potentials!$A$1:$AC$10000,MATCH(Estimates!C2263,Potentials!$A$1:$A$10000,0),MATCH("Commerce",Potentials!$A$1:$AC$1,0)),0)</f>
      </c>
      <c r="M2263" t="str">
        <f>IFERROR(VLOOKUP(L2263,Widgets!$H$5:$I$18,2,FALSE),0)</f>
      </c>
    </row>
    <row r="2264" spans="1:13">
      <c r="L2264" t="str">
        <f>IFERROR(INDEX(Potentials!$A$1:$AC$10000,MATCH(Estimates!C2264,Potentials!$A$1:$A$10000,0),MATCH("Commerce",Potentials!$A$1:$AC$1,0)),0)</f>
      </c>
      <c r="M2264" t="str">
        <f>IFERROR(VLOOKUP(L2264,Widgets!$H$5:$I$18,2,FALSE),0)</f>
      </c>
    </row>
    <row r="2265" spans="1:13">
      <c r="L2265" t="str">
        <f>IFERROR(INDEX(Potentials!$A$1:$AC$10000,MATCH(Estimates!C2265,Potentials!$A$1:$A$10000,0),MATCH("Commerce",Potentials!$A$1:$AC$1,0)),0)</f>
      </c>
      <c r="M2265" t="str">
        <f>IFERROR(VLOOKUP(L2265,Widgets!$H$5:$I$18,2,FALSE),0)</f>
      </c>
    </row>
    <row r="2266" spans="1:13">
      <c r="L2266" t="str">
        <f>IFERROR(INDEX(Potentials!$A$1:$AC$10000,MATCH(Estimates!C2266,Potentials!$A$1:$A$10000,0),MATCH("Commerce",Potentials!$A$1:$AC$1,0)),0)</f>
      </c>
      <c r="M2266" t="str">
        <f>IFERROR(VLOOKUP(L2266,Widgets!$H$5:$I$18,2,FALSE),0)</f>
      </c>
    </row>
    <row r="2267" spans="1:13">
      <c r="L2267" t="str">
        <f>IFERROR(INDEX(Potentials!$A$1:$AC$10000,MATCH(Estimates!C2267,Potentials!$A$1:$A$10000,0),MATCH("Commerce",Potentials!$A$1:$AC$1,0)),0)</f>
      </c>
      <c r="M2267" t="str">
        <f>IFERROR(VLOOKUP(L2267,Widgets!$H$5:$I$18,2,FALSE),0)</f>
      </c>
    </row>
    <row r="2268" spans="1:13">
      <c r="L2268" t="str">
        <f>IFERROR(INDEX(Potentials!$A$1:$AC$10000,MATCH(Estimates!C2268,Potentials!$A$1:$A$10000,0),MATCH("Commerce",Potentials!$A$1:$AC$1,0)),0)</f>
      </c>
      <c r="M2268" t="str">
        <f>IFERROR(VLOOKUP(L2268,Widgets!$H$5:$I$18,2,FALSE),0)</f>
      </c>
    </row>
    <row r="2269" spans="1:13">
      <c r="L2269" t="str">
        <f>IFERROR(INDEX(Potentials!$A$1:$AC$10000,MATCH(Estimates!C2269,Potentials!$A$1:$A$10000,0),MATCH("Commerce",Potentials!$A$1:$AC$1,0)),0)</f>
      </c>
      <c r="M2269" t="str">
        <f>IFERROR(VLOOKUP(L2269,Widgets!$H$5:$I$18,2,FALSE),0)</f>
      </c>
    </row>
    <row r="2270" spans="1:13">
      <c r="L2270" t="str">
        <f>IFERROR(INDEX(Potentials!$A$1:$AC$10000,MATCH(Estimates!C2270,Potentials!$A$1:$A$10000,0),MATCH("Commerce",Potentials!$A$1:$AC$1,0)),0)</f>
      </c>
      <c r="M2270" t="str">
        <f>IFERROR(VLOOKUP(L2270,Widgets!$H$5:$I$18,2,FALSE),0)</f>
      </c>
    </row>
    <row r="2271" spans="1:13">
      <c r="L2271" t="str">
        <f>IFERROR(INDEX(Potentials!$A$1:$AC$10000,MATCH(Estimates!C2271,Potentials!$A$1:$A$10000,0),MATCH("Commerce",Potentials!$A$1:$AC$1,0)),0)</f>
      </c>
      <c r="M2271" t="str">
        <f>IFERROR(VLOOKUP(L2271,Widgets!$H$5:$I$18,2,FALSE),0)</f>
      </c>
    </row>
    <row r="2272" spans="1:13">
      <c r="L2272" t="str">
        <f>IFERROR(INDEX(Potentials!$A$1:$AC$10000,MATCH(Estimates!C2272,Potentials!$A$1:$A$10000,0),MATCH("Commerce",Potentials!$A$1:$AC$1,0)),0)</f>
      </c>
      <c r="M2272" t="str">
        <f>IFERROR(VLOOKUP(L2272,Widgets!$H$5:$I$18,2,FALSE),0)</f>
      </c>
    </row>
    <row r="2273" spans="1:13">
      <c r="L2273" t="str">
        <f>IFERROR(INDEX(Potentials!$A$1:$AC$10000,MATCH(Estimates!C2273,Potentials!$A$1:$A$10000,0),MATCH("Commerce",Potentials!$A$1:$AC$1,0)),0)</f>
      </c>
      <c r="M2273" t="str">
        <f>IFERROR(VLOOKUP(L2273,Widgets!$H$5:$I$18,2,FALSE),0)</f>
      </c>
    </row>
    <row r="2274" spans="1:13">
      <c r="L2274" t="str">
        <f>IFERROR(INDEX(Potentials!$A$1:$AC$10000,MATCH(Estimates!C2274,Potentials!$A$1:$A$10000,0),MATCH("Commerce",Potentials!$A$1:$AC$1,0)),0)</f>
      </c>
      <c r="M2274" t="str">
        <f>IFERROR(VLOOKUP(L2274,Widgets!$H$5:$I$18,2,FALSE),0)</f>
      </c>
    </row>
    <row r="2275" spans="1:13">
      <c r="L2275" t="str">
        <f>IFERROR(INDEX(Potentials!$A$1:$AC$10000,MATCH(Estimates!C2275,Potentials!$A$1:$A$10000,0),MATCH("Commerce",Potentials!$A$1:$AC$1,0)),0)</f>
      </c>
      <c r="M2275" t="str">
        <f>IFERROR(VLOOKUP(L2275,Widgets!$H$5:$I$18,2,FALSE),0)</f>
      </c>
    </row>
    <row r="2276" spans="1:13">
      <c r="L2276" t="str">
        <f>IFERROR(INDEX(Potentials!$A$1:$AC$10000,MATCH(Estimates!C2276,Potentials!$A$1:$A$10000,0),MATCH("Commerce",Potentials!$A$1:$AC$1,0)),0)</f>
      </c>
      <c r="M2276" t="str">
        <f>IFERROR(VLOOKUP(L2276,Widgets!$H$5:$I$18,2,FALSE),0)</f>
      </c>
    </row>
    <row r="2277" spans="1:13">
      <c r="L2277" t="str">
        <f>IFERROR(INDEX(Potentials!$A$1:$AC$10000,MATCH(Estimates!C2277,Potentials!$A$1:$A$10000,0),MATCH("Commerce",Potentials!$A$1:$AC$1,0)),0)</f>
      </c>
      <c r="M2277" t="str">
        <f>IFERROR(VLOOKUP(L2277,Widgets!$H$5:$I$18,2,FALSE),0)</f>
      </c>
    </row>
    <row r="2278" spans="1:13">
      <c r="L2278" t="str">
        <f>IFERROR(INDEX(Potentials!$A$1:$AC$10000,MATCH(Estimates!C2278,Potentials!$A$1:$A$10000,0),MATCH("Commerce",Potentials!$A$1:$AC$1,0)),0)</f>
      </c>
      <c r="M2278" t="str">
        <f>IFERROR(VLOOKUP(L2278,Widgets!$H$5:$I$18,2,FALSE),0)</f>
      </c>
    </row>
    <row r="2279" spans="1:13">
      <c r="L2279" t="str">
        <f>IFERROR(INDEX(Potentials!$A$1:$AC$10000,MATCH(Estimates!C2279,Potentials!$A$1:$A$10000,0),MATCH("Commerce",Potentials!$A$1:$AC$1,0)),0)</f>
      </c>
      <c r="M2279" t="str">
        <f>IFERROR(VLOOKUP(L2279,Widgets!$H$5:$I$18,2,FALSE),0)</f>
      </c>
    </row>
    <row r="2280" spans="1:13">
      <c r="L2280" t="str">
        <f>IFERROR(INDEX(Potentials!$A$1:$AC$10000,MATCH(Estimates!C2280,Potentials!$A$1:$A$10000,0),MATCH("Commerce",Potentials!$A$1:$AC$1,0)),0)</f>
      </c>
      <c r="M2280" t="str">
        <f>IFERROR(VLOOKUP(L2280,Widgets!$H$5:$I$18,2,FALSE),0)</f>
      </c>
    </row>
    <row r="2281" spans="1:13">
      <c r="L2281" t="str">
        <f>IFERROR(INDEX(Potentials!$A$1:$AC$10000,MATCH(Estimates!C2281,Potentials!$A$1:$A$10000,0),MATCH("Commerce",Potentials!$A$1:$AC$1,0)),0)</f>
      </c>
      <c r="M2281" t="str">
        <f>IFERROR(VLOOKUP(L2281,Widgets!$H$5:$I$18,2,FALSE),0)</f>
      </c>
    </row>
    <row r="2282" spans="1:13">
      <c r="L2282" t="str">
        <f>IFERROR(INDEX(Potentials!$A$1:$AC$10000,MATCH(Estimates!C2282,Potentials!$A$1:$A$10000,0),MATCH("Commerce",Potentials!$A$1:$AC$1,0)),0)</f>
      </c>
      <c r="M2282" t="str">
        <f>IFERROR(VLOOKUP(L2282,Widgets!$H$5:$I$18,2,FALSE),0)</f>
      </c>
    </row>
    <row r="2283" spans="1:13">
      <c r="L2283" t="str">
        <f>IFERROR(INDEX(Potentials!$A$1:$AC$10000,MATCH(Estimates!C2283,Potentials!$A$1:$A$10000,0),MATCH("Commerce",Potentials!$A$1:$AC$1,0)),0)</f>
      </c>
      <c r="M2283" t="str">
        <f>IFERROR(VLOOKUP(L2283,Widgets!$H$5:$I$18,2,FALSE),0)</f>
      </c>
    </row>
    <row r="2284" spans="1:13">
      <c r="L2284" t="str">
        <f>IFERROR(INDEX(Potentials!$A$1:$AC$10000,MATCH(Estimates!C2284,Potentials!$A$1:$A$10000,0),MATCH("Commerce",Potentials!$A$1:$AC$1,0)),0)</f>
      </c>
      <c r="M2284" t="str">
        <f>IFERROR(VLOOKUP(L2284,Widgets!$H$5:$I$18,2,FALSE),0)</f>
      </c>
    </row>
    <row r="2285" spans="1:13">
      <c r="L2285" t="str">
        <f>IFERROR(INDEX(Potentials!$A$1:$AC$10000,MATCH(Estimates!C2285,Potentials!$A$1:$A$10000,0),MATCH("Commerce",Potentials!$A$1:$AC$1,0)),0)</f>
      </c>
      <c r="M2285" t="str">
        <f>IFERROR(VLOOKUP(L2285,Widgets!$H$5:$I$18,2,FALSE),0)</f>
      </c>
    </row>
    <row r="2286" spans="1:13">
      <c r="L2286" t="str">
        <f>IFERROR(INDEX(Potentials!$A$1:$AC$10000,MATCH(Estimates!C2286,Potentials!$A$1:$A$10000,0),MATCH("Commerce",Potentials!$A$1:$AC$1,0)),0)</f>
      </c>
      <c r="M2286" t="str">
        <f>IFERROR(VLOOKUP(L2286,Widgets!$H$5:$I$18,2,FALSE),0)</f>
      </c>
    </row>
    <row r="2287" spans="1:13">
      <c r="L2287" t="str">
        <f>IFERROR(INDEX(Potentials!$A$1:$AC$10000,MATCH(Estimates!C2287,Potentials!$A$1:$A$10000,0),MATCH("Commerce",Potentials!$A$1:$AC$1,0)),0)</f>
      </c>
      <c r="M2287" t="str">
        <f>IFERROR(VLOOKUP(L2287,Widgets!$H$5:$I$18,2,FALSE),0)</f>
      </c>
    </row>
    <row r="2288" spans="1:13">
      <c r="L2288" t="str">
        <f>IFERROR(INDEX(Potentials!$A$1:$AC$10000,MATCH(Estimates!C2288,Potentials!$A$1:$A$10000,0),MATCH("Commerce",Potentials!$A$1:$AC$1,0)),0)</f>
      </c>
      <c r="M2288" t="str">
        <f>IFERROR(VLOOKUP(L2288,Widgets!$H$5:$I$18,2,FALSE),0)</f>
      </c>
    </row>
    <row r="2289" spans="1:13">
      <c r="L2289" t="str">
        <f>IFERROR(INDEX(Potentials!$A$1:$AC$10000,MATCH(Estimates!C2289,Potentials!$A$1:$A$10000,0),MATCH("Commerce",Potentials!$A$1:$AC$1,0)),0)</f>
      </c>
      <c r="M2289" t="str">
        <f>IFERROR(VLOOKUP(L2289,Widgets!$H$5:$I$18,2,FALSE),0)</f>
      </c>
    </row>
    <row r="2290" spans="1:13">
      <c r="L2290" t="str">
        <f>IFERROR(INDEX(Potentials!$A$1:$AC$10000,MATCH(Estimates!C2290,Potentials!$A$1:$A$10000,0),MATCH("Commerce",Potentials!$A$1:$AC$1,0)),0)</f>
      </c>
      <c r="M2290" t="str">
        <f>IFERROR(VLOOKUP(L2290,Widgets!$H$5:$I$18,2,FALSE),0)</f>
      </c>
    </row>
    <row r="2291" spans="1:13">
      <c r="L2291" t="str">
        <f>IFERROR(INDEX(Potentials!$A$1:$AC$10000,MATCH(Estimates!C2291,Potentials!$A$1:$A$10000,0),MATCH("Commerce",Potentials!$A$1:$AC$1,0)),0)</f>
      </c>
      <c r="M2291" t="str">
        <f>IFERROR(VLOOKUP(L2291,Widgets!$H$5:$I$18,2,FALSE),0)</f>
      </c>
    </row>
    <row r="2292" spans="1:13">
      <c r="L2292" t="str">
        <f>IFERROR(INDEX(Potentials!$A$1:$AC$10000,MATCH(Estimates!C2292,Potentials!$A$1:$A$10000,0),MATCH("Commerce",Potentials!$A$1:$AC$1,0)),0)</f>
      </c>
      <c r="M2292" t="str">
        <f>IFERROR(VLOOKUP(L2292,Widgets!$H$5:$I$18,2,FALSE),0)</f>
      </c>
    </row>
    <row r="2293" spans="1:13">
      <c r="L2293" t="str">
        <f>IFERROR(INDEX(Potentials!$A$1:$AC$10000,MATCH(Estimates!C2293,Potentials!$A$1:$A$10000,0),MATCH("Commerce",Potentials!$A$1:$AC$1,0)),0)</f>
      </c>
      <c r="M2293" t="str">
        <f>IFERROR(VLOOKUP(L2293,Widgets!$H$5:$I$18,2,FALSE),0)</f>
      </c>
    </row>
    <row r="2294" spans="1:13">
      <c r="L2294" t="str">
        <f>IFERROR(INDEX(Potentials!$A$1:$AC$10000,MATCH(Estimates!C2294,Potentials!$A$1:$A$10000,0),MATCH("Commerce",Potentials!$A$1:$AC$1,0)),0)</f>
      </c>
      <c r="M2294" t="str">
        <f>IFERROR(VLOOKUP(L2294,Widgets!$H$5:$I$18,2,FALSE),0)</f>
      </c>
    </row>
    <row r="2295" spans="1:13">
      <c r="L2295" t="str">
        <f>IFERROR(INDEX(Potentials!$A$1:$AC$10000,MATCH(Estimates!C2295,Potentials!$A$1:$A$10000,0),MATCH("Commerce",Potentials!$A$1:$AC$1,0)),0)</f>
      </c>
      <c r="M2295" t="str">
        <f>IFERROR(VLOOKUP(L2295,Widgets!$H$5:$I$18,2,FALSE),0)</f>
      </c>
    </row>
    <row r="2296" spans="1:13">
      <c r="L2296" t="str">
        <f>IFERROR(INDEX(Potentials!$A$1:$AC$10000,MATCH(Estimates!C2296,Potentials!$A$1:$A$10000,0),MATCH("Commerce",Potentials!$A$1:$AC$1,0)),0)</f>
      </c>
      <c r="M2296" t="str">
        <f>IFERROR(VLOOKUP(L2296,Widgets!$H$5:$I$18,2,FALSE),0)</f>
      </c>
    </row>
    <row r="2297" spans="1:13">
      <c r="L2297" t="str">
        <f>IFERROR(INDEX(Potentials!$A$1:$AC$10000,MATCH(Estimates!C2297,Potentials!$A$1:$A$10000,0),MATCH("Commerce",Potentials!$A$1:$AC$1,0)),0)</f>
      </c>
      <c r="M2297" t="str">
        <f>IFERROR(VLOOKUP(L2297,Widgets!$H$5:$I$18,2,FALSE),0)</f>
      </c>
    </row>
    <row r="2298" spans="1:13">
      <c r="L2298" t="str">
        <f>IFERROR(INDEX(Potentials!$A$1:$AC$10000,MATCH(Estimates!C2298,Potentials!$A$1:$A$10000,0),MATCH("Commerce",Potentials!$A$1:$AC$1,0)),0)</f>
      </c>
      <c r="M2298" t="str">
        <f>IFERROR(VLOOKUP(L2298,Widgets!$H$5:$I$18,2,FALSE),0)</f>
      </c>
    </row>
    <row r="2299" spans="1:13">
      <c r="L2299" t="str">
        <f>IFERROR(INDEX(Potentials!$A$1:$AC$10000,MATCH(Estimates!C2299,Potentials!$A$1:$A$10000,0),MATCH("Commerce",Potentials!$A$1:$AC$1,0)),0)</f>
      </c>
      <c r="M2299" t="str">
        <f>IFERROR(VLOOKUP(L2299,Widgets!$H$5:$I$18,2,FALSE),0)</f>
      </c>
    </row>
    <row r="2300" spans="1:13">
      <c r="L2300" t="str">
        <f>IFERROR(INDEX(Potentials!$A$1:$AC$10000,MATCH(Estimates!C2300,Potentials!$A$1:$A$10000,0),MATCH("Commerce",Potentials!$A$1:$AC$1,0)),0)</f>
      </c>
      <c r="M2300" t="str">
        <f>IFERROR(VLOOKUP(L2300,Widgets!$H$5:$I$18,2,FALSE),0)</f>
      </c>
    </row>
    <row r="2301" spans="1:13">
      <c r="L2301" t="str">
        <f>IFERROR(INDEX(Potentials!$A$1:$AC$10000,MATCH(Estimates!C2301,Potentials!$A$1:$A$10000,0),MATCH("Commerce",Potentials!$A$1:$AC$1,0)),0)</f>
      </c>
      <c r="M2301" t="str">
        <f>IFERROR(VLOOKUP(L2301,Widgets!$H$5:$I$18,2,FALSE),0)</f>
      </c>
    </row>
    <row r="2302" spans="1:13">
      <c r="L2302" t="str">
        <f>IFERROR(INDEX(Potentials!$A$1:$AC$10000,MATCH(Estimates!C2302,Potentials!$A$1:$A$10000,0),MATCH("Commerce",Potentials!$A$1:$AC$1,0)),0)</f>
      </c>
      <c r="M2302" t="str">
        <f>IFERROR(VLOOKUP(L2302,Widgets!$H$5:$I$18,2,FALSE),0)</f>
      </c>
    </row>
    <row r="2303" spans="1:13">
      <c r="L2303" t="str">
        <f>IFERROR(INDEX(Potentials!$A$1:$AC$10000,MATCH(Estimates!C2303,Potentials!$A$1:$A$10000,0),MATCH("Commerce",Potentials!$A$1:$AC$1,0)),0)</f>
      </c>
      <c r="M2303" t="str">
        <f>IFERROR(VLOOKUP(L2303,Widgets!$H$5:$I$18,2,FALSE),0)</f>
      </c>
    </row>
    <row r="2304" spans="1:13">
      <c r="L2304" t="str">
        <f>IFERROR(INDEX(Potentials!$A$1:$AC$10000,MATCH(Estimates!C2304,Potentials!$A$1:$A$10000,0),MATCH("Commerce",Potentials!$A$1:$AC$1,0)),0)</f>
      </c>
      <c r="M2304" t="str">
        <f>IFERROR(VLOOKUP(L2304,Widgets!$H$5:$I$18,2,FALSE),0)</f>
      </c>
    </row>
    <row r="2305" spans="1:13">
      <c r="L2305" t="str">
        <f>IFERROR(INDEX(Potentials!$A$1:$AC$10000,MATCH(Estimates!C2305,Potentials!$A$1:$A$10000,0),MATCH("Commerce",Potentials!$A$1:$AC$1,0)),0)</f>
      </c>
      <c r="M2305" t="str">
        <f>IFERROR(VLOOKUP(L2305,Widgets!$H$5:$I$18,2,FALSE),0)</f>
      </c>
    </row>
    <row r="2306" spans="1:13">
      <c r="L2306" t="str">
        <f>IFERROR(INDEX(Potentials!$A$1:$AC$10000,MATCH(Estimates!C2306,Potentials!$A$1:$A$10000,0),MATCH("Commerce",Potentials!$A$1:$AC$1,0)),0)</f>
      </c>
      <c r="M2306" t="str">
        <f>IFERROR(VLOOKUP(L2306,Widgets!$H$5:$I$18,2,FALSE),0)</f>
      </c>
    </row>
    <row r="2307" spans="1:13">
      <c r="L2307" t="str">
        <f>IFERROR(INDEX(Potentials!$A$1:$AC$10000,MATCH(Estimates!C2307,Potentials!$A$1:$A$10000,0),MATCH("Commerce",Potentials!$A$1:$AC$1,0)),0)</f>
      </c>
      <c r="M2307" t="str">
        <f>IFERROR(VLOOKUP(L2307,Widgets!$H$5:$I$18,2,FALSE),0)</f>
      </c>
    </row>
    <row r="2308" spans="1:13">
      <c r="L2308" t="str">
        <f>IFERROR(INDEX(Potentials!$A$1:$AC$10000,MATCH(Estimates!C2308,Potentials!$A$1:$A$10000,0),MATCH("Commerce",Potentials!$A$1:$AC$1,0)),0)</f>
      </c>
      <c r="M2308" t="str">
        <f>IFERROR(VLOOKUP(L2308,Widgets!$H$5:$I$18,2,FALSE),0)</f>
      </c>
    </row>
    <row r="2309" spans="1:13">
      <c r="L2309" t="str">
        <f>IFERROR(INDEX(Potentials!$A$1:$AC$10000,MATCH(Estimates!C2309,Potentials!$A$1:$A$10000,0),MATCH("Commerce",Potentials!$A$1:$AC$1,0)),0)</f>
      </c>
      <c r="M2309" t="str">
        <f>IFERROR(VLOOKUP(L2309,Widgets!$H$5:$I$18,2,FALSE),0)</f>
      </c>
    </row>
    <row r="2310" spans="1:13">
      <c r="L2310" t="str">
        <f>IFERROR(INDEX(Potentials!$A$1:$AC$10000,MATCH(Estimates!C2310,Potentials!$A$1:$A$10000,0),MATCH("Commerce",Potentials!$A$1:$AC$1,0)),0)</f>
      </c>
      <c r="M2310" t="str">
        <f>IFERROR(VLOOKUP(L2310,Widgets!$H$5:$I$18,2,FALSE),0)</f>
      </c>
    </row>
    <row r="2311" spans="1:13">
      <c r="L2311" t="str">
        <f>IFERROR(INDEX(Potentials!$A$1:$AC$10000,MATCH(Estimates!C2311,Potentials!$A$1:$A$10000,0),MATCH("Commerce",Potentials!$A$1:$AC$1,0)),0)</f>
      </c>
      <c r="M2311" t="str">
        <f>IFERROR(VLOOKUP(L2311,Widgets!$H$5:$I$18,2,FALSE),0)</f>
      </c>
    </row>
    <row r="2312" spans="1:13">
      <c r="L2312" t="str">
        <f>IFERROR(INDEX(Potentials!$A$1:$AC$10000,MATCH(Estimates!C2312,Potentials!$A$1:$A$10000,0),MATCH("Commerce",Potentials!$A$1:$AC$1,0)),0)</f>
      </c>
      <c r="M2312" t="str">
        <f>IFERROR(VLOOKUP(L2312,Widgets!$H$5:$I$18,2,FALSE),0)</f>
      </c>
    </row>
    <row r="2313" spans="1:13">
      <c r="L2313" t="str">
        <f>IFERROR(INDEX(Potentials!$A$1:$AC$10000,MATCH(Estimates!C2313,Potentials!$A$1:$A$10000,0),MATCH("Commerce",Potentials!$A$1:$AC$1,0)),0)</f>
      </c>
      <c r="M2313" t="str">
        <f>IFERROR(VLOOKUP(L2313,Widgets!$H$5:$I$18,2,FALSE),0)</f>
      </c>
    </row>
    <row r="2314" spans="1:13">
      <c r="L2314" t="str">
        <f>IFERROR(INDEX(Potentials!$A$1:$AC$10000,MATCH(Estimates!C2314,Potentials!$A$1:$A$10000,0),MATCH("Commerce",Potentials!$A$1:$AC$1,0)),0)</f>
      </c>
      <c r="M2314" t="str">
        <f>IFERROR(VLOOKUP(L2314,Widgets!$H$5:$I$18,2,FALSE),0)</f>
      </c>
    </row>
    <row r="2315" spans="1:13">
      <c r="L2315" t="str">
        <f>IFERROR(INDEX(Potentials!$A$1:$AC$10000,MATCH(Estimates!C2315,Potentials!$A$1:$A$10000,0),MATCH("Commerce",Potentials!$A$1:$AC$1,0)),0)</f>
      </c>
      <c r="M2315" t="str">
        <f>IFERROR(VLOOKUP(L2315,Widgets!$H$5:$I$18,2,FALSE),0)</f>
      </c>
    </row>
    <row r="2316" spans="1:13">
      <c r="L2316" t="str">
        <f>IFERROR(INDEX(Potentials!$A$1:$AC$10000,MATCH(Estimates!C2316,Potentials!$A$1:$A$10000,0),MATCH("Commerce",Potentials!$A$1:$AC$1,0)),0)</f>
      </c>
      <c r="M2316" t="str">
        <f>IFERROR(VLOOKUP(L2316,Widgets!$H$5:$I$18,2,FALSE),0)</f>
      </c>
    </row>
    <row r="2317" spans="1:13">
      <c r="L2317" t="str">
        <f>IFERROR(INDEX(Potentials!$A$1:$AC$10000,MATCH(Estimates!C2317,Potentials!$A$1:$A$10000,0),MATCH("Commerce",Potentials!$A$1:$AC$1,0)),0)</f>
      </c>
      <c r="M2317" t="str">
        <f>IFERROR(VLOOKUP(L2317,Widgets!$H$5:$I$18,2,FALSE),0)</f>
      </c>
    </row>
    <row r="2318" spans="1:13">
      <c r="L2318" t="str">
        <f>IFERROR(INDEX(Potentials!$A$1:$AC$10000,MATCH(Estimates!C2318,Potentials!$A$1:$A$10000,0),MATCH("Commerce",Potentials!$A$1:$AC$1,0)),0)</f>
      </c>
      <c r="M2318" t="str">
        <f>IFERROR(VLOOKUP(L2318,Widgets!$H$5:$I$18,2,FALSE),0)</f>
      </c>
    </row>
    <row r="2319" spans="1:13">
      <c r="L2319" t="str">
        <f>IFERROR(INDEX(Potentials!$A$1:$AC$10000,MATCH(Estimates!C2319,Potentials!$A$1:$A$10000,0),MATCH("Commerce",Potentials!$A$1:$AC$1,0)),0)</f>
      </c>
      <c r="M2319" t="str">
        <f>IFERROR(VLOOKUP(L2319,Widgets!$H$5:$I$18,2,FALSE),0)</f>
      </c>
    </row>
    <row r="2320" spans="1:13">
      <c r="L2320" t="str">
        <f>IFERROR(INDEX(Potentials!$A$1:$AC$10000,MATCH(Estimates!C2320,Potentials!$A$1:$A$10000,0),MATCH("Commerce",Potentials!$A$1:$AC$1,0)),0)</f>
      </c>
      <c r="M2320" t="str">
        <f>IFERROR(VLOOKUP(L2320,Widgets!$H$5:$I$18,2,FALSE),0)</f>
      </c>
    </row>
    <row r="2321" spans="1:13">
      <c r="L2321" t="str">
        <f>IFERROR(INDEX(Potentials!$A$1:$AC$10000,MATCH(Estimates!C2321,Potentials!$A$1:$A$10000,0),MATCH("Commerce",Potentials!$A$1:$AC$1,0)),0)</f>
      </c>
      <c r="M2321" t="str">
        <f>IFERROR(VLOOKUP(L2321,Widgets!$H$5:$I$18,2,FALSE),0)</f>
      </c>
    </row>
    <row r="2322" spans="1:13">
      <c r="L2322" t="str">
        <f>IFERROR(INDEX(Potentials!$A$1:$AC$10000,MATCH(Estimates!C2322,Potentials!$A$1:$A$10000,0),MATCH("Commerce",Potentials!$A$1:$AC$1,0)),0)</f>
      </c>
      <c r="M2322" t="str">
        <f>IFERROR(VLOOKUP(L2322,Widgets!$H$5:$I$18,2,FALSE),0)</f>
      </c>
    </row>
    <row r="2323" spans="1:13">
      <c r="L2323" t="str">
        <f>IFERROR(INDEX(Potentials!$A$1:$AC$10000,MATCH(Estimates!C2323,Potentials!$A$1:$A$10000,0),MATCH("Commerce",Potentials!$A$1:$AC$1,0)),0)</f>
      </c>
      <c r="M2323" t="str">
        <f>IFERROR(VLOOKUP(L2323,Widgets!$H$5:$I$18,2,FALSE),0)</f>
      </c>
    </row>
    <row r="2324" spans="1:13">
      <c r="L2324" t="str">
        <f>IFERROR(INDEX(Potentials!$A$1:$AC$10000,MATCH(Estimates!C2324,Potentials!$A$1:$A$10000,0),MATCH("Commerce",Potentials!$A$1:$AC$1,0)),0)</f>
      </c>
      <c r="M2324" t="str">
        <f>IFERROR(VLOOKUP(L2324,Widgets!$H$5:$I$18,2,FALSE),0)</f>
      </c>
    </row>
    <row r="2325" spans="1:13">
      <c r="L2325" t="str">
        <f>IFERROR(INDEX(Potentials!$A$1:$AC$10000,MATCH(Estimates!C2325,Potentials!$A$1:$A$10000,0),MATCH("Commerce",Potentials!$A$1:$AC$1,0)),0)</f>
      </c>
      <c r="M2325" t="str">
        <f>IFERROR(VLOOKUP(L2325,Widgets!$H$5:$I$18,2,FALSE),0)</f>
      </c>
    </row>
    <row r="2326" spans="1:13">
      <c r="L2326" t="str">
        <f>IFERROR(INDEX(Potentials!$A$1:$AC$10000,MATCH(Estimates!C2326,Potentials!$A$1:$A$10000,0),MATCH("Commerce",Potentials!$A$1:$AC$1,0)),0)</f>
      </c>
      <c r="M2326" t="str">
        <f>IFERROR(VLOOKUP(L2326,Widgets!$H$5:$I$18,2,FALSE),0)</f>
      </c>
    </row>
    <row r="2327" spans="1:13">
      <c r="L2327" t="str">
        <f>IFERROR(INDEX(Potentials!$A$1:$AC$10000,MATCH(Estimates!C2327,Potentials!$A$1:$A$10000,0),MATCH("Commerce",Potentials!$A$1:$AC$1,0)),0)</f>
      </c>
      <c r="M2327" t="str">
        <f>IFERROR(VLOOKUP(L2327,Widgets!$H$5:$I$18,2,FALSE),0)</f>
      </c>
    </row>
    <row r="2328" spans="1:13">
      <c r="L2328" t="str">
        <f>IFERROR(INDEX(Potentials!$A$1:$AC$10000,MATCH(Estimates!C2328,Potentials!$A$1:$A$10000,0),MATCH("Commerce",Potentials!$A$1:$AC$1,0)),0)</f>
      </c>
      <c r="M2328" t="str">
        <f>IFERROR(VLOOKUP(L2328,Widgets!$H$5:$I$18,2,FALSE),0)</f>
      </c>
    </row>
    <row r="2329" spans="1:13">
      <c r="L2329" t="str">
        <f>IFERROR(INDEX(Potentials!$A$1:$AC$10000,MATCH(Estimates!C2329,Potentials!$A$1:$A$10000,0),MATCH("Commerce",Potentials!$A$1:$AC$1,0)),0)</f>
      </c>
      <c r="M2329" t="str">
        <f>IFERROR(VLOOKUP(L2329,Widgets!$H$5:$I$18,2,FALSE),0)</f>
      </c>
    </row>
    <row r="2330" spans="1:13">
      <c r="L2330" t="str">
        <f>IFERROR(INDEX(Potentials!$A$1:$AC$10000,MATCH(Estimates!C2330,Potentials!$A$1:$A$10000,0),MATCH("Commerce",Potentials!$A$1:$AC$1,0)),0)</f>
      </c>
      <c r="M2330" t="str">
        <f>IFERROR(VLOOKUP(L2330,Widgets!$H$5:$I$18,2,FALSE),0)</f>
      </c>
    </row>
    <row r="2331" spans="1:13">
      <c r="L2331" t="str">
        <f>IFERROR(INDEX(Potentials!$A$1:$AC$10000,MATCH(Estimates!C2331,Potentials!$A$1:$A$10000,0),MATCH("Commerce",Potentials!$A$1:$AC$1,0)),0)</f>
      </c>
      <c r="M2331" t="str">
        <f>IFERROR(VLOOKUP(L2331,Widgets!$H$5:$I$18,2,FALSE),0)</f>
      </c>
    </row>
    <row r="2332" spans="1:13">
      <c r="L2332" t="str">
        <f>IFERROR(INDEX(Potentials!$A$1:$AC$10000,MATCH(Estimates!C2332,Potentials!$A$1:$A$10000,0),MATCH("Commerce",Potentials!$A$1:$AC$1,0)),0)</f>
      </c>
      <c r="M2332" t="str">
        <f>IFERROR(VLOOKUP(L2332,Widgets!$H$5:$I$18,2,FALSE),0)</f>
      </c>
    </row>
    <row r="2333" spans="1:13">
      <c r="L2333" t="str">
        <f>IFERROR(INDEX(Potentials!$A$1:$AC$10000,MATCH(Estimates!C2333,Potentials!$A$1:$A$10000,0),MATCH("Commerce",Potentials!$A$1:$AC$1,0)),0)</f>
      </c>
      <c r="M2333" t="str">
        <f>IFERROR(VLOOKUP(L2333,Widgets!$H$5:$I$18,2,FALSE),0)</f>
      </c>
    </row>
    <row r="2334" spans="1:13">
      <c r="L2334" t="str">
        <f>IFERROR(INDEX(Potentials!$A$1:$AC$10000,MATCH(Estimates!C2334,Potentials!$A$1:$A$10000,0),MATCH("Commerce",Potentials!$A$1:$AC$1,0)),0)</f>
      </c>
      <c r="M2334" t="str">
        <f>IFERROR(VLOOKUP(L2334,Widgets!$H$5:$I$18,2,FALSE),0)</f>
      </c>
    </row>
    <row r="2335" spans="1:13">
      <c r="L2335" t="str">
        <f>IFERROR(INDEX(Potentials!$A$1:$AC$10000,MATCH(Estimates!C2335,Potentials!$A$1:$A$10000,0),MATCH("Commerce",Potentials!$A$1:$AC$1,0)),0)</f>
      </c>
      <c r="M2335" t="str">
        <f>IFERROR(VLOOKUP(L2335,Widgets!$H$5:$I$18,2,FALSE),0)</f>
      </c>
    </row>
    <row r="2336" spans="1:13">
      <c r="L2336" t="str">
        <f>IFERROR(INDEX(Potentials!$A$1:$AC$10000,MATCH(Estimates!C2336,Potentials!$A$1:$A$10000,0),MATCH("Commerce",Potentials!$A$1:$AC$1,0)),0)</f>
      </c>
      <c r="M2336" t="str">
        <f>IFERROR(VLOOKUP(L2336,Widgets!$H$5:$I$18,2,FALSE),0)</f>
      </c>
    </row>
    <row r="2337" spans="1:13">
      <c r="L2337" t="str">
        <f>IFERROR(INDEX(Potentials!$A$1:$AC$10000,MATCH(Estimates!C2337,Potentials!$A$1:$A$10000,0),MATCH("Commerce",Potentials!$A$1:$AC$1,0)),0)</f>
      </c>
      <c r="M2337" t="str">
        <f>IFERROR(VLOOKUP(L2337,Widgets!$H$5:$I$18,2,FALSE),0)</f>
      </c>
    </row>
    <row r="2338" spans="1:13">
      <c r="L2338" t="str">
        <f>IFERROR(INDEX(Potentials!$A$1:$AC$10000,MATCH(Estimates!C2338,Potentials!$A$1:$A$10000,0),MATCH("Commerce",Potentials!$A$1:$AC$1,0)),0)</f>
      </c>
      <c r="M2338" t="str">
        <f>IFERROR(VLOOKUP(L2338,Widgets!$H$5:$I$18,2,FALSE),0)</f>
      </c>
    </row>
    <row r="2339" spans="1:13">
      <c r="L2339" t="str">
        <f>IFERROR(INDEX(Potentials!$A$1:$AC$10000,MATCH(Estimates!C2339,Potentials!$A$1:$A$10000,0),MATCH("Commerce",Potentials!$A$1:$AC$1,0)),0)</f>
      </c>
      <c r="M2339" t="str">
        <f>IFERROR(VLOOKUP(L2339,Widgets!$H$5:$I$18,2,FALSE),0)</f>
      </c>
    </row>
    <row r="2340" spans="1:13">
      <c r="L2340" t="str">
        <f>IFERROR(INDEX(Potentials!$A$1:$AC$10000,MATCH(Estimates!C2340,Potentials!$A$1:$A$10000,0),MATCH("Commerce",Potentials!$A$1:$AC$1,0)),0)</f>
      </c>
      <c r="M2340" t="str">
        <f>IFERROR(VLOOKUP(L2340,Widgets!$H$5:$I$18,2,FALSE),0)</f>
      </c>
    </row>
    <row r="2341" spans="1:13">
      <c r="L2341" t="str">
        <f>IFERROR(INDEX(Potentials!$A$1:$AC$10000,MATCH(Estimates!C2341,Potentials!$A$1:$A$10000,0),MATCH("Commerce",Potentials!$A$1:$AC$1,0)),0)</f>
      </c>
      <c r="M2341" t="str">
        <f>IFERROR(VLOOKUP(L2341,Widgets!$H$5:$I$18,2,FALSE),0)</f>
      </c>
    </row>
    <row r="2342" spans="1:13">
      <c r="L2342" t="str">
        <f>IFERROR(INDEX(Potentials!$A$1:$AC$10000,MATCH(Estimates!C2342,Potentials!$A$1:$A$10000,0),MATCH("Commerce",Potentials!$A$1:$AC$1,0)),0)</f>
      </c>
      <c r="M2342" t="str">
        <f>IFERROR(VLOOKUP(L2342,Widgets!$H$5:$I$18,2,FALSE),0)</f>
      </c>
    </row>
    <row r="2343" spans="1:13">
      <c r="L2343" t="str">
        <f>IFERROR(INDEX(Potentials!$A$1:$AC$10000,MATCH(Estimates!C2343,Potentials!$A$1:$A$10000,0),MATCH("Commerce",Potentials!$A$1:$AC$1,0)),0)</f>
      </c>
      <c r="M2343" t="str">
        <f>IFERROR(VLOOKUP(L2343,Widgets!$H$5:$I$18,2,FALSE),0)</f>
      </c>
    </row>
    <row r="2344" spans="1:13">
      <c r="L2344" t="str">
        <f>IFERROR(INDEX(Potentials!$A$1:$AC$10000,MATCH(Estimates!C2344,Potentials!$A$1:$A$10000,0),MATCH("Commerce",Potentials!$A$1:$AC$1,0)),0)</f>
      </c>
      <c r="M2344" t="str">
        <f>IFERROR(VLOOKUP(L2344,Widgets!$H$5:$I$18,2,FALSE),0)</f>
      </c>
    </row>
    <row r="2345" spans="1:13">
      <c r="L2345" t="str">
        <f>IFERROR(INDEX(Potentials!$A$1:$AC$10000,MATCH(Estimates!C2345,Potentials!$A$1:$A$10000,0),MATCH("Commerce",Potentials!$A$1:$AC$1,0)),0)</f>
      </c>
      <c r="M2345" t="str">
        <f>IFERROR(VLOOKUP(L2345,Widgets!$H$5:$I$18,2,FALSE),0)</f>
      </c>
    </row>
    <row r="2346" spans="1:13">
      <c r="L2346" t="str">
        <f>IFERROR(INDEX(Potentials!$A$1:$AC$10000,MATCH(Estimates!C2346,Potentials!$A$1:$A$10000,0),MATCH("Commerce",Potentials!$A$1:$AC$1,0)),0)</f>
      </c>
      <c r="M2346" t="str">
        <f>IFERROR(VLOOKUP(L2346,Widgets!$H$5:$I$18,2,FALSE),0)</f>
      </c>
    </row>
    <row r="2347" spans="1:13">
      <c r="L2347" t="str">
        <f>IFERROR(INDEX(Potentials!$A$1:$AC$10000,MATCH(Estimates!C2347,Potentials!$A$1:$A$10000,0),MATCH("Commerce",Potentials!$A$1:$AC$1,0)),0)</f>
      </c>
      <c r="M2347" t="str">
        <f>IFERROR(VLOOKUP(L2347,Widgets!$H$5:$I$18,2,FALSE),0)</f>
      </c>
    </row>
    <row r="2348" spans="1:13">
      <c r="L2348" t="str">
        <f>IFERROR(INDEX(Potentials!$A$1:$AC$10000,MATCH(Estimates!C2348,Potentials!$A$1:$A$10000,0),MATCH("Commerce",Potentials!$A$1:$AC$1,0)),0)</f>
      </c>
      <c r="M2348" t="str">
        <f>IFERROR(VLOOKUP(L2348,Widgets!$H$5:$I$18,2,FALSE),0)</f>
      </c>
    </row>
    <row r="2349" spans="1:13">
      <c r="L2349" t="str">
        <f>IFERROR(INDEX(Potentials!$A$1:$AC$10000,MATCH(Estimates!C2349,Potentials!$A$1:$A$10000,0),MATCH("Commerce",Potentials!$A$1:$AC$1,0)),0)</f>
      </c>
      <c r="M2349" t="str">
        <f>IFERROR(VLOOKUP(L2349,Widgets!$H$5:$I$18,2,FALSE),0)</f>
      </c>
    </row>
    <row r="2350" spans="1:13">
      <c r="L2350" t="str">
        <f>IFERROR(INDEX(Potentials!$A$1:$AC$10000,MATCH(Estimates!C2350,Potentials!$A$1:$A$10000,0),MATCH("Commerce",Potentials!$A$1:$AC$1,0)),0)</f>
      </c>
      <c r="M2350" t="str">
        <f>IFERROR(VLOOKUP(L2350,Widgets!$H$5:$I$18,2,FALSE),0)</f>
      </c>
    </row>
    <row r="2351" spans="1:13">
      <c r="L2351" t="str">
        <f>IFERROR(INDEX(Potentials!$A$1:$AC$10000,MATCH(Estimates!C2351,Potentials!$A$1:$A$10000,0),MATCH("Commerce",Potentials!$A$1:$AC$1,0)),0)</f>
      </c>
      <c r="M2351" t="str">
        <f>IFERROR(VLOOKUP(L2351,Widgets!$H$5:$I$18,2,FALSE),0)</f>
      </c>
    </row>
    <row r="2352" spans="1:13">
      <c r="L2352" t="str">
        <f>IFERROR(INDEX(Potentials!$A$1:$AC$10000,MATCH(Estimates!C2352,Potentials!$A$1:$A$10000,0),MATCH("Commerce",Potentials!$A$1:$AC$1,0)),0)</f>
      </c>
      <c r="M2352" t="str">
        <f>IFERROR(VLOOKUP(L2352,Widgets!$H$5:$I$18,2,FALSE),0)</f>
      </c>
    </row>
    <row r="2353" spans="1:13">
      <c r="L2353" t="str">
        <f>IFERROR(INDEX(Potentials!$A$1:$AC$10000,MATCH(Estimates!C2353,Potentials!$A$1:$A$10000,0),MATCH("Commerce",Potentials!$A$1:$AC$1,0)),0)</f>
      </c>
      <c r="M2353" t="str">
        <f>IFERROR(VLOOKUP(L2353,Widgets!$H$5:$I$18,2,FALSE),0)</f>
      </c>
    </row>
    <row r="2354" spans="1:13">
      <c r="L2354" t="str">
        <f>IFERROR(INDEX(Potentials!$A$1:$AC$10000,MATCH(Estimates!C2354,Potentials!$A$1:$A$10000,0),MATCH("Commerce",Potentials!$A$1:$AC$1,0)),0)</f>
      </c>
      <c r="M2354" t="str">
        <f>IFERROR(VLOOKUP(L2354,Widgets!$H$5:$I$18,2,FALSE),0)</f>
      </c>
    </row>
    <row r="2355" spans="1:13">
      <c r="L2355" t="str">
        <f>IFERROR(INDEX(Potentials!$A$1:$AC$10000,MATCH(Estimates!C2355,Potentials!$A$1:$A$10000,0),MATCH("Commerce",Potentials!$A$1:$AC$1,0)),0)</f>
      </c>
      <c r="M2355" t="str">
        <f>IFERROR(VLOOKUP(L2355,Widgets!$H$5:$I$18,2,FALSE),0)</f>
      </c>
    </row>
    <row r="2356" spans="1:13">
      <c r="L2356" t="str">
        <f>IFERROR(INDEX(Potentials!$A$1:$AC$10000,MATCH(Estimates!C2356,Potentials!$A$1:$A$10000,0),MATCH("Commerce",Potentials!$A$1:$AC$1,0)),0)</f>
      </c>
      <c r="M2356" t="str">
        <f>IFERROR(VLOOKUP(L2356,Widgets!$H$5:$I$18,2,FALSE),0)</f>
      </c>
    </row>
    <row r="2357" spans="1:13">
      <c r="L2357" t="str">
        <f>IFERROR(INDEX(Potentials!$A$1:$AC$10000,MATCH(Estimates!C2357,Potentials!$A$1:$A$10000,0),MATCH("Commerce",Potentials!$A$1:$AC$1,0)),0)</f>
      </c>
      <c r="M2357" t="str">
        <f>IFERROR(VLOOKUP(L2357,Widgets!$H$5:$I$18,2,FALSE),0)</f>
      </c>
    </row>
    <row r="2358" spans="1:13">
      <c r="L2358" t="str">
        <f>IFERROR(INDEX(Potentials!$A$1:$AC$10000,MATCH(Estimates!C2358,Potentials!$A$1:$A$10000,0),MATCH("Commerce",Potentials!$A$1:$AC$1,0)),0)</f>
      </c>
      <c r="M2358" t="str">
        <f>IFERROR(VLOOKUP(L2358,Widgets!$H$5:$I$18,2,FALSE),0)</f>
      </c>
    </row>
    <row r="2359" spans="1:13">
      <c r="L2359" t="str">
        <f>IFERROR(INDEX(Potentials!$A$1:$AC$10000,MATCH(Estimates!C2359,Potentials!$A$1:$A$10000,0),MATCH("Commerce",Potentials!$A$1:$AC$1,0)),0)</f>
      </c>
      <c r="M2359" t="str">
        <f>IFERROR(VLOOKUP(L2359,Widgets!$H$5:$I$18,2,FALSE),0)</f>
      </c>
    </row>
    <row r="2360" spans="1:13">
      <c r="L2360" t="str">
        <f>IFERROR(INDEX(Potentials!$A$1:$AC$10000,MATCH(Estimates!C2360,Potentials!$A$1:$A$10000,0),MATCH("Commerce",Potentials!$A$1:$AC$1,0)),0)</f>
      </c>
      <c r="M2360" t="str">
        <f>IFERROR(VLOOKUP(L2360,Widgets!$H$5:$I$18,2,FALSE),0)</f>
      </c>
    </row>
    <row r="2361" spans="1:13">
      <c r="L2361" t="str">
        <f>IFERROR(INDEX(Potentials!$A$1:$AC$10000,MATCH(Estimates!C2361,Potentials!$A$1:$A$10000,0),MATCH("Commerce",Potentials!$A$1:$AC$1,0)),0)</f>
      </c>
      <c r="M2361" t="str">
        <f>IFERROR(VLOOKUP(L2361,Widgets!$H$5:$I$18,2,FALSE),0)</f>
      </c>
    </row>
    <row r="2362" spans="1:13">
      <c r="L2362" t="str">
        <f>IFERROR(INDEX(Potentials!$A$1:$AC$10000,MATCH(Estimates!C2362,Potentials!$A$1:$A$10000,0),MATCH("Commerce",Potentials!$A$1:$AC$1,0)),0)</f>
      </c>
      <c r="M2362" t="str">
        <f>IFERROR(VLOOKUP(L2362,Widgets!$H$5:$I$18,2,FALSE),0)</f>
      </c>
    </row>
    <row r="2363" spans="1:13">
      <c r="L2363" t="str">
        <f>IFERROR(INDEX(Potentials!$A$1:$AC$10000,MATCH(Estimates!C2363,Potentials!$A$1:$A$10000,0),MATCH("Commerce",Potentials!$A$1:$AC$1,0)),0)</f>
      </c>
      <c r="M2363" t="str">
        <f>IFERROR(VLOOKUP(L2363,Widgets!$H$5:$I$18,2,FALSE),0)</f>
      </c>
    </row>
    <row r="2364" spans="1:13">
      <c r="L2364" t="str">
        <f>IFERROR(INDEX(Potentials!$A$1:$AC$10000,MATCH(Estimates!C2364,Potentials!$A$1:$A$10000,0),MATCH("Commerce",Potentials!$A$1:$AC$1,0)),0)</f>
      </c>
      <c r="M2364" t="str">
        <f>IFERROR(VLOOKUP(L2364,Widgets!$H$5:$I$18,2,FALSE),0)</f>
      </c>
    </row>
    <row r="2365" spans="1:13">
      <c r="L2365" t="str">
        <f>IFERROR(INDEX(Potentials!$A$1:$AC$10000,MATCH(Estimates!C2365,Potentials!$A$1:$A$10000,0),MATCH("Commerce",Potentials!$A$1:$AC$1,0)),0)</f>
      </c>
      <c r="M2365" t="str">
        <f>IFERROR(VLOOKUP(L2365,Widgets!$H$5:$I$18,2,FALSE),0)</f>
      </c>
    </row>
    <row r="2366" spans="1:13">
      <c r="L2366" t="str">
        <f>IFERROR(INDEX(Potentials!$A$1:$AC$10000,MATCH(Estimates!C2366,Potentials!$A$1:$A$10000,0),MATCH("Commerce",Potentials!$A$1:$AC$1,0)),0)</f>
      </c>
      <c r="M2366" t="str">
        <f>IFERROR(VLOOKUP(L2366,Widgets!$H$5:$I$18,2,FALSE),0)</f>
      </c>
    </row>
    <row r="2367" spans="1:13">
      <c r="L2367" t="str">
        <f>IFERROR(INDEX(Potentials!$A$1:$AC$10000,MATCH(Estimates!C2367,Potentials!$A$1:$A$10000,0),MATCH("Commerce",Potentials!$A$1:$AC$1,0)),0)</f>
      </c>
      <c r="M2367" t="str">
        <f>IFERROR(VLOOKUP(L2367,Widgets!$H$5:$I$18,2,FALSE),0)</f>
      </c>
    </row>
    <row r="2368" spans="1:13">
      <c r="L2368" t="str">
        <f>IFERROR(INDEX(Potentials!$A$1:$AC$10000,MATCH(Estimates!C2368,Potentials!$A$1:$A$10000,0),MATCH("Commerce",Potentials!$A$1:$AC$1,0)),0)</f>
      </c>
      <c r="M2368" t="str">
        <f>IFERROR(VLOOKUP(L2368,Widgets!$H$5:$I$18,2,FALSE),0)</f>
      </c>
    </row>
    <row r="2369" spans="1:13">
      <c r="L2369" t="str">
        <f>IFERROR(INDEX(Potentials!$A$1:$AC$10000,MATCH(Estimates!C2369,Potentials!$A$1:$A$10000,0),MATCH("Commerce",Potentials!$A$1:$AC$1,0)),0)</f>
      </c>
      <c r="M2369" t="str">
        <f>IFERROR(VLOOKUP(L2369,Widgets!$H$5:$I$18,2,FALSE),0)</f>
      </c>
    </row>
    <row r="2370" spans="1:13">
      <c r="L2370" t="str">
        <f>IFERROR(INDEX(Potentials!$A$1:$AC$10000,MATCH(Estimates!C2370,Potentials!$A$1:$A$10000,0),MATCH("Commerce",Potentials!$A$1:$AC$1,0)),0)</f>
      </c>
      <c r="M2370" t="str">
        <f>IFERROR(VLOOKUP(L2370,Widgets!$H$5:$I$18,2,FALSE),0)</f>
      </c>
    </row>
    <row r="2371" spans="1:13">
      <c r="L2371" t="str">
        <f>IFERROR(INDEX(Potentials!$A$1:$AC$10000,MATCH(Estimates!C2371,Potentials!$A$1:$A$10000,0),MATCH("Commerce",Potentials!$A$1:$AC$1,0)),0)</f>
      </c>
      <c r="M2371" t="str">
        <f>IFERROR(VLOOKUP(L2371,Widgets!$H$5:$I$18,2,FALSE),0)</f>
      </c>
    </row>
    <row r="2372" spans="1:13">
      <c r="L2372" t="str">
        <f>IFERROR(INDEX(Potentials!$A$1:$AC$10000,MATCH(Estimates!C2372,Potentials!$A$1:$A$10000,0),MATCH("Commerce",Potentials!$A$1:$AC$1,0)),0)</f>
      </c>
      <c r="M2372" t="str">
        <f>IFERROR(VLOOKUP(L2372,Widgets!$H$5:$I$18,2,FALSE),0)</f>
      </c>
    </row>
    <row r="2373" spans="1:13">
      <c r="L2373" t="str">
        <f>IFERROR(INDEX(Potentials!$A$1:$AC$10000,MATCH(Estimates!C2373,Potentials!$A$1:$A$10000,0),MATCH("Commerce",Potentials!$A$1:$AC$1,0)),0)</f>
      </c>
      <c r="M2373" t="str">
        <f>IFERROR(VLOOKUP(L2373,Widgets!$H$5:$I$18,2,FALSE),0)</f>
      </c>
    </row>
    <row r="2374" spans="1:13">
      <c r="L2374" t="str">
        <f>IFERROR(INDEX(Potentials!$A$1:$AC$10000,MATCH(Estimates!C2374,Potentials!$A$1:$A$10000,0),MATCH("Commerce",Potentials!$A$1:$AC$1,0)),0)</f>
      </c>
      <c r="M2374" t="str">
        <f>IFERROR(VLOOKUP(L2374,Widgets!$H$5:$I$18,2,FALSE),0)</f>
      </c>
    </row>
    <row r="2375" spans="1:13">
      <c r="L2375" t="str">
        <f>IFERROR(INDEX(Potentials!$A$1:$AC$10000,MATCH(Estimates!C2375,Potentials!$A$1:$A$10000,0),MATCH("Commerce",Potentials!$A$1:$AC$1,0)),0)</f>
      </c>
      <c r="M2375" t="str">
        <f>IFERROR(VLOOKUP(L2375,Widgets!$H$5:$I$18,2,FALSE),0)</f>
      </c>
    </row>
    <row r="2376" spans="1:13">
      <c r="L2376" t="str">
        <f>IFERROR(INDEX(Potentials!$A$1:$AC$10000,MATCH(Estimates!C2376,Potentials!$A$1:$A$10000,0),MATCH("Commerce",Potentials!$A$1:$AC$1,0)),0)</f>
      </c>
      <c r="M2376" t="str">
        <f>IFERROR(VLOOKUP(L2376,Widgets!$H$5:$I$18,2,FALSE),0)</f>
      </c>
    </row>
    <row r="2377" spans="1:13">
      <c r="L2377" t="str">
        <f>IFERROR(INDEX(Potentials!$A$1:$AC$10000,MATCH(Estimates!C2377,Potentials!$A$1:$A$10000,0),MATCH("Commerce",Potentials!$A$1:$AC$1,0)),0)</f>
      </c>
      <c r="M2377" t="str">
        <f>IFERROR(VLOOKUP(L2377,Widgets!$H$5:$I$18,2,FALSE),0)</f>
      </c>
    </row>
    <row r="2378" spans="1:13">
      <c r="L2378" t="str">
        <f>IFERROR(INDEX(Potentials!$A$1:$AC$10000,MATCH(Estimates!C2378,Potentials!$A$1:$A$10000,0),MATCH("Commerce",Potentials!$A$1:$AC$1,0)),0)</f>
      </c>
      <c r="M2378" t="str">
        <f>IFERROR(VLOOKUP(L2378,Widgets!$H$5:$I$18,2,FALSE),0)</f>
      </c>
    </row>
    <row r="2379" spans="1:13">
      <c r="L2379" t="str">
        <f>IFERROR(INDEX(Potentials!$A$1:$AC$10000,MATCH(Estimates!C2379,Potentials!$A$1:$A$10000,0),MATCH("Commerce",Potentials!$A$1:$AC$1,0)),0)</f>
      </c>
      <c r="M2379" t="str">
        <f>IFERROR(VLOOKUP(L2379,Widgets!$H$5:$I$18,2,FALSE),0)</f>
      </c>
    </row>
    <row r="2380" spans="1:13">
      <c r="L2380" t="str">
        <f>IFERROR(INDEX(Potentials!$A$1:$AC$10000,MATCH(Estimates!C2380,Potentials!$A$1:$A$10000,0),MATCH("Commerce",Potentials!$A$1:$AC$1,0)),0)</f>
      </c>
      <c r="M2380" t="str">
        <f>IFERROR(VLOOKUP(L2380,Widgets!$H$5:$I$18,2,FALSE),0)</f>
      </c>
    </row>
    <row r="2381" spans="1:13">
      <c r="L2381" t="str">
        <f>IFERROR(INDEX(Potentials!$A$1:$AC$10000,MATCH(Estimates!C2381,Potentials!$A$1:$A$10000,0),MATCH("Commerce",Potentials!$A$1:$AC$1,0)),0)</f>
      </c>
      <c r="M2381" t="str">
        <f>IFERROR(VLOOKUP(L2381,Widgets!$H$5:$I$18,2,FALSE),0)</f>
      </c>
    </row>
    <row r="2382" spans="1:13">
      <c r="L2382" t="str">
        <f>IFERROR(INDEX(Potentials!$A$1:$AC$10000,MATCH(Estimates!C2382,Potentials!$A$1:$A$10000,0),MATCH("Commerce",Potentials!$A$1:$AC$1,0)),0)</f>
      </c>
      <c r="M2382" t="str">
        <f>IFERROR(VLOOKUP(L2382,Widgets!$H$5:$I$18,2,FALSE),0)</f>
      </c>
    </row>
    <row r="2383" spans="1:13">
      <c r="L2383" t="str">
        <f>IFERROR(INDEX(Potentials!$A$1:$AC$10000,MATCH(Estimates!C2383,Potentials!$A$1:$A$10000,0),MATCH("Commerce",Potentials!$A$1:$AC$1,0)),0)</f>
      </c>
      <c r="M2383" t="str">
        <f>IFERROR(VLOOKUP(L2383,Widgets!$H$5:$I$18,2,FALSE),0)</f>
      </c>
    </row>
    <row r="2384" spans="1:13">
      <c r="L2384" t="str">
        <f>IFERROR(INDEX(Potentials!$A$1:$AC$10000,MATCH(Estimates!C2384,Potentials!$A$1:$A$10000,0),MATCH("Commerce",Potentials!$A$1:$AC$1,0)),0)</f>
      </c>
      <c r="M2384" t="str">
        <f>IFERROR(VLOOKUP(L2384,Widgets!$H$5:$I$18,2,FALSE),0)</f>
      </c>
    </row>
    <row r="2385" spans="1:13">
      <c r="L2385" t="str">
        <f>IFERROR(INDEX(Potentials!$A$1:$AC$10000,MATCH(Estimates!C2385,Potentials!$A$1:$A$10000,0),MATCH("Commerce",Potentials!$A$1:$AC$1,0)),0)</f>
      </c>
      <c r="M2385" t="str">
        <f>IFERROR(VLOOKUP(L2385,Widgets!$H$5:$I$18,2,FALSE),0)</f>
      </c>
    </row>
    <row r="2386" spans="1:13">
      <c r="L2386" t="str">
        <f>IFERROR(INDEX(Potentials!$A$1:$AC$10000,MATCH(Estimates!C2386,Potentials!$A$1:$A$10000,0),MATCH("Commerce",Potentials!$A$1:$AC$1,0)),0)</f>
      </c>
      <c r="M2386" t="str">
        <f>IFERROR(VLOOKUP(L2386,Widgets!$H$5:$I$18,2,FALSE),0)</f>
      </c>
    </row>
    <row r="2387" spans="1:13">
      <c r="L2387" t="str">
        <f>IFERROR(INDEX(Potentials!$A$1:$AC$10000,MATCH(Estimates!C2387,Potentials!$A$1:$A$10000,0),MATCH("Commerce",Potentials!$A$1:$AC$1,0)),0)</f>
      </c>
      <c r="M2387" t="str">
        <f>IFERROR(VLOOKUP(L2387,Widgets!$H$5:$I$18,2,FALSE),0)</f>
      </c>
    </row>
    <row r="2388" spans="1:13">
      <c r="L2388" t="str">
        <f>IFERROR(INDEX(Potentials!$A$1:$AC$10000,MATCH(Estimates!C2388,Potentials!$A$1:$A$10000,0),MATCH("Commerce",Potentials!$A$1:$AC$1,0)),0)</f>
      </c>
      <c r="M2388" t="str">
        <f>IFERROR(VLOOKUP(L2388,Widgets!$H$5:$I$18,2,FALSE),0)</f>
      </c>
    </row>
    <row r="2389" spans="1:13">
      <c r="L2389" t="str">
        <f>IFERROR(INDEX(Potentials!$A$1:$AC$10000,MATCH(Estimates!C2389,Potentials!$A$1:$A$10000,0),MATCH("Commerce",Potentials!$A$1:$AC$1,0)),0)</f>
      </c>
      <c r="M2389" t="str">
        <f>IFERROR(VLOOKUP(L2389,Widgets!$H$5:$I$18,2,FALSE),0)</f>
      </c>
    </row>
    <row r="2390" spans="1:13">
      <c r="L2390" t="str">
        <f>IFERROR(INDEX(Potentials!$A$1:$AC$10000,MATCH(Estimates!C2390,Potentials!$A$1:$A$10000,0),MATCH("Commerce",Potentials!$A$1:$AC$1,0)),0)</f>
      </c>
      <c r="M2390" t="str">
        <f>IFERROR(VLOOKUP(L2390,Widgets!$H$5:$I$18,2,FALSE),0)</f>
      </c>
    </row>
    <row r="2391" spans="1:13">
      <c r="L2391" t="str">
        <f>IFERROR(INDEX(Potentials!$A$1:$AC$10000,MATCH(Estimates!C2391,Potentials!$A$1:$A$10000,0),MATCH("Commerce",Potentials!$A$1:$AC$1,0)),0)</f>
      </c>
      <c r="M2391" t="str">
        <f>IFERROR(VLOOKUP(L2391,Widgets!$H$5:$I$18,2,FALSE),0)</f>
      </c>
    </row>
    <row r="2392" spans="1:13">
      <c r="L2392" t="str">
        <f>IFERROR(INDEX(Potentials!$A$1:$AC$10000,MATCH(Estimates!C2392,Potentials!$A$1:$A$10000,0),MATCH("Commerce",Potentials!$A$1:$AC$1,0)),0)</f>
      </c>
      <c r="M2392" t="str">
        <f>IFERROR(VLOOKUP(L2392,Widgets!$H$5:$I$18,2,FALSE),0)</f>
      </c>
    </row>
    <row r="2393" spans="1:13">
      <c r="L2393" t="str">
        <f>IFERROR(INDEX(Potentials!$A$1:$AC$10000,MATCH(Estimates!C2393,Potentials!$A$1:$A$10000,0),MATCH("Commerce",Potentials!$A$1:$AC$1,0)),0)</f>
      </c>
      <c r="M2393" t="str">
        <f>IFERROR(VLOOKUP(L2393,Widgets!$H$5:$I$18,2,FALSE),0)</f>
      </c>
    </row>
    <row r="2394" spans="1:13">
      <c r="L2394" t="str">
        <f>IFERROR(INDEX(Potentials!$A$1:$AC$10000,MATCH(Estimates!C2394,Potentials!$A$1:$A$10000,0),MATCH("Commerce",Potentials!$A$1:$AC$1,0)),0)</f>
      </c>
      <c r="M2394" t="str">
        <f>IFERROR(VLOOKUP(L2394,Widgets!$H$5:$I$18,2,FALSE),0)</f>
      </c>
    </row>
    <row r="2395" spans="1:13">
      <c r="L2395" t="str">
        <f>IFERROR(INDEX(Potentials!$A$1:$AC$10000,MATCH(Estimates!C2395,Potentials!$A$1:$A$10000,0),MATCH("Commerce",Potentials!$A$1:$AC$1,0)),0)</f>
      </c>
      <c r="M2395" t="str">
        <f>IFERROR(VLOOKUP(L2395,Widgets!$H$5:$I$18,2,FALSE),0)</f>
      </c>
    </row>
    <row r="2396" spans="1:13">
      <c r="L2396" t="str">
        <f>IFERROR(INDEX(Potentials!$A$1:$AC$10000,MATCH(Estimates!C2396,Potentials!$A$1:$A$10000,0),MATCH("Commerce",Potentials!$A$1:$AC$1,0)),0)</f>
      </c>
      <c r="M2396" t="str">
        <f>IFERROR(VLOOKUP(L2396,Widgets!$H$5:$I$18,2,FALSE),0)</f>
      </c>
    </row>
    <row r="2397" spans="1:13">
      <c r="L2397" t="str">
        <f>IFERROR(INDEX(Potentials!$A$1:$AC$10000,MATCH(Estimates!C2397,Potentials!$A$1:$A$10000,0),MATCH("Commerce",Potentials!$A$1:$AC$1,0)),0)</f>
      </c>
      <c r="M2397" t="str">
        <f>IFERROR(VLOOKUP(L2397,Widgets!$H$5:$I$18,2,FALSE),0)</f>
      </c>
    </row>
    <row r="2398" spans="1:13">
      <c r="L2398" t="str">
        <f>IFERROR(INDEX(Potentials!$A$1:$AC$10000,MATCH(Estimates!C2398,Potentials!$A$1:$A$10000,0),MATCH("Commerce",Potentials!$A$1:$AC$1,0)),0)</f>
      </c>
      <c r="M2398" t="str">
        <f>IFERROR(VLOOKUP(L2398,Widgets!$H$5:$I$18,2,FALSE),0)</f>
      </c>
    </row>
    <row r="2399" spans="1:13">
      <c r="L2399" t="str">
        <f>IFERROR(INDEX(Potentials!$A$1:$AC$10000,MATCH(Estimates!C2399,Potentials!$A$1:$A$10000,0),MATCH("Commerce",Potentials!$A$1:$AC$1,0)),0)</f>
      </c>
      <c r="M2399" t="str">
        <f>IFERROR(VLOOKUP(L2399,Widgets!$H$5:$I$18,2,FALSE),0)</f>
      </c>
    </row>
    <row r="2400" spans="1:13">
      <c r="L2400" t="str">
        <f>IFERROR(INDEX(Potentials!$A$1:$AC$10000,MATCH(Estimates!C2400,Potentials!$A$1:$A$10000,0),MATCH("Commerce",Potentials!$A$1:$AC$1,0)),0)</f>
      </c>
      <c r="M2400" t="str">
        <f>IFERROR(VLOOKUP(L2400,Widgets!$H$5:$I$18,2,FALSE),0)</f>
      </c>
    </row>
    <row r="2401" spans="1:13">
      <c r="L2401" t="str">
        <f>IFERROR(INDEX(Potentials!$A$1:$AC$10000,MATCH(Estimates!C2401,Potentials!$A$1:$A$10000,0),MATCH("Commerce",Potentials!$A$1:$AC$1,0)),0)</f>
      </c>
      <c r="M2401" t="str">
        <f>IFERROR(VLOOKUP(L2401,Widgets!$H$5:$I$18,2,FALSE),0)</f>
      </c>
    </row>
    <row r="2402" spans="1:13">
      <c r="L2402" t="str">
        <f>IFERROR(INDEX(Potentials!$A$1:$AC$10000,MATCH(Estimates!C2402,Potentials!$A$1:$A$10000,0),MATCH("Commerce",Potentials!$A$1:$AC$1,0)),0)</f>
      </c>
      <c r="M2402" t="str">
        <f>IFERROR(VLOOKUP(L2402,Widgets!$H$5:$I$18,2,FALSE),0)</f>
      </c>
    </row>
    <row r="2403" spans="1:13">
      <c r="L2403" t="str">
        <f>IFERROR(INDEX(Potentials!$A$1:$AC$10000,MATCH(Estimates!C2403,Potentials!$A$1:$A$10000,0),MATCH("Commerce",Potentials!$A$1:$AC$1,0)),0)</f>
      </c>
      <c r="M2403" t="str">
        <f>IFERROR(VLOOKUP(L2403,Widgets!$H$5:$I$18,2,FALSE),0)</f>
      </c>
    </row>
    <row r="2404" spans="1:13">
      <c r="L2404" t="str">
        <f>IFERROR(INDEX(Potentials!$A$1:$AC$10000,MATCH(Estimates!C2404,Potentials!$A$1:$A$10000,0),MATCH("Commerce",Potentials!$A$1:$AC$1,0)),0)</f>
      </c>
      <c r="M2404" t="str">
        <f>IFERROR(VLOOKUP(L2404,Widgets!$H$5:$I$18,2,FALSE),0)</f>
      </c>
    </row>
    <row r="2405" spans="1:13">
      <c r="L2405" t="str">
        <f>IFERROR(INDEX(Potentials!$A$1:$AC$10000,MATCH(Estimates!C2405,Potentials!$A$1:$A$10000,0),MATCH("Commerce",Potentials!$A$1:$AC$1,0)),0)</f>
      </c>
      <c r="M2405" t="str">
        <f>IFERROR(VLOOKUP(L2405,Widgets!$H$5:$I$18,2,FALSE),0)</f>
      </c>
    </row>
    <row r="2406" spans="1:13">
      <c r="L2406" t="str">
        <f>IFERROR(INDEX(Potentials!$A$1:$AC$10000,MATCH(Estimates!C2406,Potentials!$A$1:$A$10000,0),MATCH("Commerce",Potentials!$A$1:$AC$1,0)),0)</f>
      </c>
      <c r="M2406" t="str">
        <f>IFERROR(VLOOKUP(L2406,Widgets!$H$5:$I$18,2,FALSE),0)</f>
      </c>
    </row>
    <row r="2407" spans="1:13">
      <c r="L2407" t="str">
        <f>IFERROR(INDEX(Potentials!$A$1:$AC$10000,MATCH(Estimates!C2407,Potentials!$A$1:$A$10000,0),MATCH("Commerce",Potentials!$A$1:$AC$1,0)),0)</f>
      </c>
      <c r="M2407" t="str">
        <f>IFERROR(VLOOKUP(L2407,Widgets!$H$5:$I$18,2,FALSE),0)</f>
      </c>
    </row>
    <row r="2408" spans="1:13">
      <c r="L2408" t="str">
        <f>IFERROR(INDEX(Potentials!$A$1:$AC$10000,MATCH(Estimates!C2408,Potentials!$A$1:$A$10000,0),MATCH("Commerce",Potentials!$A$1:$AC$1,0)),0)</f>
      </c>
      <c r="M2408" t="str">
        <f>IFERROR(VLOOKUP(L2408,Widgets!$H$5:$I$18,2,FALSE),0)</f>
      </c>
    </row>
    <row r="2409" spans="1:13">
      <c r="L2409" t="str">
        <f>IFERROR(INDEX(Potentials!$A$1:$AC$10000,MATCH(Estimates!C2409,Potentials!$A$1:$A$10000,0),MATCH("Commerce",Potentials!$A$1:$AC$1,0)),0)</f>
      </c>
      <c r="M2409" t="str">
        <f>IFERROR(VLOOKUP(L2409,Widgets!$H$5:$I$18,2,FALSE),0)</f>
      </c>
    </row>
    <row r="2410" spans="1:13">
      <c r="L2410" t="str">
        <f>IFERROR(INDEX(Potentials!$A$1:$AC$10000,MATCH(Estimates!C2410,Potentials!$A$1:$A$10000,0),MATCH("Commerce",Potentials!$A$1:$AC$1,0)),0)</f>
      </c>
      <c r="M2410" t="str">
        <f>IFERROR(VLOOKUP(L2410,Widgets!$H$5:$I$18,2,FALSE),0)</f>
      </c>
    </row>
    <row r="2411" spans="1:13">
      <c r="L2411" t="str">
        <f>IFERROR(INDEX(Potentials!$A$1:$AC$10000,MATCH(Estimates!C2411,Potentials!$A$1:$A$10000,0),MATCH("Commerce",Potentials!$A$1:$AC$1,0)),0)</f>
      </c>
      <c r="M2411" t="str">
        <f>IFERROR(VLOOKUP(L2411,Widgets!$H$5:$I$18,2,FALSE),0)</f>
      </c>
    </row>
    <row r="2412" spans="1:13">
      <c r="L2412" t="str">
        <f>IFERROR(INDEX(Potentials!$A$1:$AC$10000,MATCH(Estimates!C2412,Potentials!$A$1:$A$10000,0),MATCH("Commerce",Potentials!$A$1:$AC$1,0)),0)</f>
      </c>
      <c r="M2412" t="str">
        <f>IFERROR(VLOOKUP(L2412,Widgets!$H$5:$I$18,2,FALSE),0)</f>
      </c>
    </row>
    <row r="2413" spans="1:13">
      <c r="L2413" t="str">
        <f>IFERROR(INDEX(Potentials!$A$1:$AC$10000,MATCH(Estimates!C2413,Potentials!$A$1:$A$10000,0),MATCH("Commerce",Potentials!$A$1:$AC$1,0)),0)</f>
      </c>
      <c r="M2413" t="str">
        <f>IFERROR(VLOOKUP(L2413,Widgets!$H$5:$I$18,2,FALSE),0)</f>
      </c>
    </row>
    <row r="2414" spans="1:13">
      <c r="L2414" t="str">
        <f>IFERROR(INDEX(Potentials!$A$1:$AC$10000,MATCH(Estimates!C2414,Potentials!$A$1:$A$10000,0),MATCH("Commerce",Potentials!$A$1:$AC$1,0)),0)</f>
      </c>
      <c r="M2414" t="str">
        <f>IFERROR(VLOOKUP(L2414,Widgets!$H$5:$I$18,2,FALSE),0)</f>
      </c>
    </row>
    <row r="2415" spans="1:13">
      <c r="L2415" t="str">
        <f>IFERROR(INDEX(Potentials!$A$1:$AC$10000,MATCH(Estimates!C2415,Potentials!$A$1:$A$10000,0),MATCH("Commerce",Potentials!$A$1:$AC$1,0)),0)</f>
      </c>
      <c r="M2415" t="str">
        <f>IFERROR(VLOOKUP(L2415,Widgets!$H$5:$I$18,2,FALSE),0)</f>
      </c>
    </row>
    <row r="2416" spans="1:13">
      <c r="L2416" t="str">
        <f>IFERROR(INDEX(Potentials!$A$1:$AC$10000,MATCH(Estimates!C2416,Potentials!$A$1:$A$10000,0),MATCH("Commerce",Potentials!$A$1:$AC$1,0)),0)</f>
      </c>
      <c r="M2416" t="str">
        <f>IFERROR(VLOOKUP(L2416,Widgets!$H$5:$I$18,2,FALSE),0)</f>
      </c>
    </row>
    <row r="2417" spans="1:13">
      <c r="L2417" t="str">
        <f>IFERROR(INDEX(Potentials!$A$1:$AC$10000,MATCH(Estimates!C2417,Potentials!$A$1:$A$10000,0),MATCH("Commerce",Potentials!$A$1:$AC$1,0)),0)</f>
      </c>
      <c r="M2417" t="str">
        <f>IFERROR(VLOOKUP(L2417,Widgets!$H$5:$I$18,2,FALSE),0)</f>
      </c>
    </row>
    <row r="2418" spans="1:13">
      <c r="L2418" t="str">
        <f>IFERROR(INDEX(Potentials!$A$1:$AC$10000,MATCH(Estimates!C2418,Potentials!$A$1:$A$10000,0),MATCH("Commerce",Potentials!$A$1:$AC$1,0)),0)</f>
      </c>
      <c r="M2418" t="str">
        <f>IFERROR(VLOOKUP(L2418,Widgets!$H$5:$I$18,2,FALSE),0)</f>
      </c>
    </row>
    <row r="2419" spans="1:13">
      <c r="L2419" t="str">
        <f>IFERROR(INDEX(Potentials!$A$1:$AC$10000,MATCH(Estimates!C2419,Potentials!$A$1:$A$10000,0),MATCH("Commerce",Potentials!$A$1:$AC$1,0)),0)</f>
      </c>
      <c r="M2419" t="str">
        <f>IFERROR(VLOOKUP(L2419,Widgets!$H$5:$I$18,2,FALSE),0)</f>
      </c>
    </row>
    <row r="2420" spans="1:13">
      <c r="L2420" t="str">
        <f>IFERROR(INDEX(Potentials!$A$1:$AC$10000,MATCH(Estimates!C2420,Potentials!$A$1:$A$10000,0),MATCH("Commerce",Potentials!$A$1:$AC$1,0)),0)</f>
      </c>
      <c r="M2420" t="str">
        <f>IFERROR(VLOOKUP(L2420,Widgets!$H$5:$I$18,2,FALSE),0)</f>
      </c>
    </row>
    <row r="2421" spans="1:13">
      <c r="L2421" t="str">
        <f>IFERROR(INDEX(Potentials!$A$1:$AC$10000,MATCH(Estimates!C2421,Potentials!$A$1:$A$10000,0),MATCH("Commerce",Potentials!$A$1:$AC$1,0)),0)</f>
      </c>
      <c r="M2421" t="str">
        <f>IFERROR(VLOOKUP(L2421,Widgets!$H$5:$I$18,2,FALSE),0)</f>
      </c>
    </row>
    <row r="2422" spans="1:13">
      <c r="L2422" t="str">
        <f>IFERROR(INDEX(Potentials!$A$1:$AC$10000,MATCH(Estimates!C2422,Potentials!$A$1:$A$10000,0),MATCH("Commerce",Potentials!$A$1:$AC$1,0)),0)</f>
      </c>
      <c r="M2422" t="str">
        <f>IFERROR(VLOOKUP(L2422,Widgets!$H$5:$I$18,2,FALSE),0)</f>
      </c>
    </row>
    <row r="2423" spans="1:13">
      <c r="L2423" t="str">
        <f>IFERROR(INDEX(Potentials!$A$1:$AC$10000,MATCH(Estimates!C2423,Potentials!$A$1:$A$10000,0),MATCH("Commerce",Potentials!$A$1:$AC$1,0)),0)</f>
      </c>
      <c r="M2423" t="str">
        <f>IFERROR(VLOOKUP(L2423,Widgets!$H$5:$I$18,2,FALSE),0)</f>
      </c>
    </row>
    <row r="2424" spans="1:13">
      <c r="L2424" t="str">
        <f>IFERROR(INDEX(Potentials!$A$1:$AC$10000,MATCH(Estimates!C2424,Potentials!$A$1:$A$10000,0),MATCH("Commerce",Potentials!$A$1:$AC$1,0)),0)</f>
      </c>
      <c r="M2424" t="str">
        <f>IFERROR(VLOOKUP(L2424,Widgets!$H$5:$I$18,2,FALSE),0)</f>
      </c>
    </row>
    <row r="2425" spans="1:13">
      <c r="L2425" t="str">
        <f>IFERROR(INDEX(Potentials!$A$1:$AC$10000,MATCH(Estimates!C2425,Potentials!$A$1:$A$10000,0),MATCH("Commerce",Potentials!$A$1:$AC$1,0)),0)</f>
      </c>
      <c r="M2425" t="str">
        <f>IFERROR(VLOOKUP(L2425,Widgets!$H$5:$I$18,2,FALSE),0)</f>
      </c>
    </row>
    <row r="2426" spans="1:13">
      <c r="L2426" t="str">
        <f>IFERROR(INDEX(Potentials!$A$1:$AC$10000,MATCH(Estimates!C2426,Potentials!$A$1:$A$10000,0),MATCH("Commerce",Potentials!$A$1:$AC$1,0)),0)</f>
      </c>
      <c r="M2426" t="str">
        <f>IFERROR(VLOOKUP(L2426,Widgets!$H$5:$I$18,2,FALSE),0)</f>
      </c>
    </row>
    <row r="2427" spans="1:13">
      <c r="L2427" t="str">
        <f>IFERROR(INDEX(Potentials!$A$1:$AC$10000,MATCH(Estimates!C2427,Potentials!$A$1:$A$10000,0),MATCH("Commerce",Potentials!$A$1:$AC$1,0)),0)</f>
      </c>
      <c r="M2427" t="str">
        <f>IFERROR(VLOOKUP(L2427,Widgets!$H$5:$I$18,2,FALSE),0)</f>
      </c>
    </row>
    <row r="2428" spans="1:13">
      <c r="L2428" t="str">
        <f>IFERROR(INDEX(Potentials!$A$1:$AC$10000,MATCH(Estimates!C2428,Potentials!$A$1:$A$10000,0),MATCH("Commerce",Potentials!$A$1:$AC$1,0)),0)</f>
      </c>
      <c r="M2428" t="str">
        <f>IFERROR(VLOOKUP(L2428,Widgets!$H$5:$I$18,2,FALSE),0)</f>
      </c>
    </row>
    <row r="2429" spans="1:13">
      <c r="L2429" t="str">
        <f>IFERROR(INDEX(Potentials!$A$1:$AC$10000,MATCH(Estimates!C2429,Potentials!$A$1:$A$10000,0),MATCH("Commerce",Potentials!$A$1:$AC$1,0)),0)</f>
      </c>
      <c r="M2429" t="str">
        <f>IFERROR(VLOOKUP(L2429,Widgets!$H$5:$I$18,2,FALSE),0)</f>
      </c>
    </row>
    <row r="2430" spans="1:13">
      <c r="L2430" t="str">
        <f>IFERROR(INDEX(Potentials!$A$1:$AC$10000,MATCH(Estimates!C2430,Potentials!$A$1:$A$10000,0),MATCH("Commerce",Potentials!$A$1:$AC$1,0)),0)</f>
      </c>
      <c r="M2430" t="str">
        <f>IFERROR(VLOOKUP(L2430,Widgets!$H$5:$I$18,2,FALSE),0)</f>
      </c>
    </row>
    <row r="2431" spans="1:13">
      <c r="L2431" t="str">
        <f>IFERROR(INDEX(Potentials!$A$1:$AC$10000,MATCH(Estimates!C2431,Potentials!$A$1:$A$10000,0),MATCH("Commerce",Potentials!$A$1:$AC$1,0)),0)</f>
      </c>
      <c r="M2431" t="str">
        <f>IFERROR(VLOOKUP(L2431,Widgets!$H$5:$I$18,2,FALSE),0)</f>
      </c>
    </row>
    <row r="2432" spans="1:13">
      <c r="L2432" t="str">
        <f>IFERROR(INDEX(Potentials!$A$1:$AC$10000,MATCH(Estimates!C2432,Potentials!$A$1:$A$10000,0),MATCH("Commerce",Potentials!$A$1:$AC$1,0)),0)</f>
      </c>
      <c r="M2432" t="str">
        <f>IFERROR(VLOOKUP(L2432,Widgets!$H$5:$I$18,2,FALSE),0)</f>
      </c>
    </row>
    <row r="2433" spans="1:13">
      <c r="L2433" t="str">
        <f>IFERROR(INDEX(Potentials!$A$1:$AC$10000,MATCH(Estimates!C2433,Potentials!$A$1:$A$10000,0),MATCH("Commerce",Potentials!$A$1:$AC$1,0)),0)</f>
      </c>
      <c r="M2433" t="str">
        <f>IFERROR(VLOOKUP(L2433,Widgets!$H$5:$I$18,2,FALSE),0)</f>
      </c>
    </row>
    <row r="2434" spans="1:13">
      <c r="L2434" t="str">
        <f>IFERROR(INDEX(Potentials!$A$1:$AC$10000,MATCH(Estimates!C2434,Potentials!$A$1:$A$10000,0),MATCH("Commerce",Potentials!$A$1:$AC$1,0)),0)</f>
      </c>
      <c r="M2434" t="str">
        <f>IFERROR(VLOOKUP(L2434,Widgets!$H$5:$I$18,2,FALSE),0)</f>
      </c>
    </row>
    <row r="2435" spans="1:13">
      <c r="L2435" t="str">
        <f>IFERROR(INDEX(Potentials!$A$1:$AC$10000,MATCH(Estimates!C2435,Potentials!$A$1:$A$10000,0),MATCH("Commerce",Potentials!$A$1:$AC$1,0)),0)</f>
      </c>
      <c r="M2435" t="str">
        <f>IFERROR(VLOOKUP(L2435,Widgets!$H$5:$I$18,2,FALSE),0)</f>
      </c>
    </row>
    <row r="2436" spans="1:13">
      <c r="L2436" t="str">
        <f>IFERROR(INDEX(Potentials!$A$1:$AC$10000,MATCH(Estimates!C2436,Potentials!$A$1:$A$10000,0),MATCH("Commerce",Potentials!$A$1:$AC$1,0)),0)</f>
      </c>
      <c r="M2436" t="str">
        <f>IFERROR(VLOOKUP(L2436,Widgets!$H$5:$I$18,2,FALSE),0)</f>
      </c>
    </row>
    <row r="2437" spans="1:13">
      <c r="L2437" t="str">
        <f>IFERROR(INDEX(Potentials!$A$1:$AC$10000,MATCH(Estimates!C2437,Potentials!$A$1:$A$10000,0),MATCH("Commerce",Potentials!$A$1:$AC$1,0)),0)</f>
      </c>
      <c r="M2437" t="str">
        <f>IFERROR(VLOOKUP(L2437,Widgets!$H$5:$I$18,2,FALSE),0)</f>
      </c>
    </row>
    <row r="2438" spans="1:13">
      <c r="L2438" t="str">
        <f>IFERROR(INDEX(Potentials!$A$1:$AC$10000,MATCH(Estimates!C2438,Potentials!$A$1:$A$10000,0),MATCH("Commerce",Potentials!$A$1:$AC$1,0)),0)</f>
      </c>
      <c r="M2438" t="str">
        <f>IFERROR(VLOOKUP(L2438,Widgets!$H$5:$I$18,2,FALSE),0)</f>
      </c>
    </row>
    <row r="2439" spans="1:13">
      <c r="L2439" t="str">
        <f>IFERROR(INDEX(Potentials!$A$1:$AC$10000,MATCH(Estimates!C2439,Potentials!$A$1:$A$10000,0),MATCH("Commerce",Potentials!$A$1:$AC$1,0)),0)</f>
      </c>
      <c r="M2439" t="str">
        <f>IFERROR(VLOOKUP(L2439,Widgets!$H$5:$I$18,2,FALSE),0)</f>
      </c>
    </row>
    <row r="2440" spans="1:13">
      <c r="L2440" t="str">
        <f>IFERROR(INDEX(Potentials!$A$1:$AC$10000,MATCH(Estimates!C2440,Potentials!$A$1:$A$10000,0),MATCH("Commerce",Potentials!$A$1:$AC$1,0)),0)</f>
      </c>
      <c r="M2440" t="str">
        <f>IFERROR(VLOOKUP(L2440,Widgets!$H$5:$I$18,2,FALSE),0)</f>
      </c>
    </row>
    <row r="2441" spans="1:13">
      <c r="L2441" t="str">
        <f>IFERROR(INDEX(Potentials!$A$1:$AC$10000,MATCH(Estimates!C2441,Potentials!$A$1:$A$10000,0),MATCH("Commerce",Potentials!$A$1:$AC$1,0)),0)</f>
      </c>
      <c r="M2441" t="str">
        <f>IFERROR(VLOOKUP(L2441,Widgets!$H$5:$I$18,2,FALSE),0)</f>
      </c>
    </row>
    <row r="2442" spans="1:13">
      <c r="L2442" t="str">
        <f>IFERROR(INDEX(Potentials!$A$1:$AC$10000,MATCH(Estimates!C2442,Potentials!$A$1:$A$10000,0),MATCH("Commerce",Potentials!$A$1:$AC$1,0)),0)</f>
      </c>
      <c r="M2442" t="str">
        <f>IFERROR(VLOOKUP(L2442,Widgets!$H$5:$I$18,2,FALSE),0)</f>
      </c>
    </row>
    <row r="2443" spans="1:13">
      <c r="L2443" t="str">
        <f>IFERROR(INDEX(Potentials!$A$1:$AC$10000,MATCH(Estimates!C2443,Potentials!$A$1:$A$10000,0),MATCH("Commerce",Potentials!$A$1:$AC$1,0)),0)</f>
      </c>
      <c r="M2443" t="str">
        <f>IFERROR(VLOOKUP(L2443,Widgets!$H$5:$I$18,2,FALSE),0)</f>
      </c>
    </row>
    <row r="2444" spans="1:13">
      <c r="L2444" t="str">
        <f>IFERROR(INDEX(Potentials!$A$1:$AC$10000,MATCH(Estimates!C2444,Potentials!$A$1:$A$10000,0),MATCH("Commerce",Potentials!$A$1:$AC$1,0)),0)</f>
      </c>
      <c r="M2444" t="str">
        <f>IFERROR(VLOOKUP(L2444,Widgets!$H$5:$I$18,2,FALSE),0)</f>
      </c>
    </row>
    <row r="2445" spans="1:13">
      <c r="L2445" t="str">
        <f>IFERROR(INDEX(Potentials!$A$1:$AC$10000,MATCH(Estimates!C2445,Potentials!$A$1:$A$10000,0),MATCH("Commerce",Potentials!$A$1:$AC$1,0)),0)</f>
      </c>
      <c r="M2445" t="str">
        <f>IFERROR(VLOOKUP(L2445,Widgets!$H$5:$I$18,2,FALSE),0)</f>
      </c>
    </row>
    <row r="2446" spans="1:13">
      <c r="L2446" t="str">
        <f>IFERROR(INDEX(Potentials!$A$1:$AC$10000,MATCH(Estimates!C2446,Potentials!$A$1:$A$10000,0),MATCH("Commerce",Potentials!$A$1:$AC$1,0)),0)</f>
      </c>
      <c r="M2446" t="str">
        <f>IFERROR(VLOOKUP(L2446,Widgets!$H$5:$I$18,2,FALSE),0)</f>
      </c>
    </row>
    <row r="2447" spans="1:13">
      <c r="L2447" t="str">
        <f>IFERROR(INDEX(Potentials!$A$1:$AC$10000,MATCH(Estimates!C2447,Potentials!$A$1:$A$10000,0),MATCH("Commerce",Potentials!$A$1:$AC$1,0)),0)</f>
      </c>
      <c r="M2447" t="str">
        <f>IFERROR(VLOOKUP(L2447,Widgets!$H$5:$I$18,2,FALSE),0)</f>
      </c>
    </row>
    <row r="2448" spans="1:13">
      <c r="L2448" t="str">
        <f>IFERROR(INDEX(Potentials!$A$1:$AC$10000,MATCH(Estimates!C2448,Potentials!$A$1:$A$10000,0),MATCH("Commerce",Potentials!$A$1:$AC$1,0)),0)</f>
      </c>
      <c r="M2448" t="str">
        <f>IFERROR(VLOOKUP(L2448,Widgets!$H$5:$I$18,2,FALSE),0)</f>
      </c>
    </row>
    <row r="2449" spans="1:13">
      <c r="L2449" t="str">
        <f>IFERROR(INDEX(Potentials!$A$1:$AC$10000,MATCH(Estimates!C2449,Potentials!$A$1:$A$10000,0),MATCH("Commerce",Potentials!$A$1:$AC$1,0)),0)</f>
      </c>
      <c r="M2449" t="str">
        <f>IFERROR(VLOOKUP(L2449,Widgets!$H$5:$I$18,2,FALSE),0)</f>
      </c>
    </row>
    <row r="2450" spans="1:13">
      <c r="L2450" t="str">
        <f>IFERROR(INDEX(Potentials!$A$1:$AC$10000,MATCH(Estimates!C2450,Potentials!$A$1:$A$10000,0),MATCH("Commerce",Potentials!$A$1:$AC$1,0)),0)</f>
      </c>
      <c r="M2450" t="str">
        <f>IFERROR(VLOOKUP(L2450,Widgets!$H$5:$I$18,2,FALSE),0)</f>
      </c>
    </row>
    <row r="2451" spans="1:13">
      <c r="L2451" t="str">
        <f>IFERROR(INDEX(Potentials!$A$1:$AC$10000,MATCH(Estimates!C2451,Potentials!$A$1:$A$10000,0),MATCH("Commerce",Potentials!$A$1:$AC$1,0)),0)</f>
      </c>
      <c r="M2451" t="str">
        <f>IFERROR(VLOOKUP(L2451,Widgets!$H$5:$I$18,2,FALSE),0)</f>
      </c>
    </row>
    <row r="2452" spans="1:13">
      <c r="L2452" t="str">
        <f>IFERROR(INDEX(Potentials!$A$1:$AC$10000,MATCH(Estimates!C2452,Potentials!$A$1:$A$10000,0),MATCH("Commerce",Potentials!$A$1:$AC$1,0)),0)</f>
      </c>
      <c r="M2452" t="str">
        <f>IFERROR(VLOOKUP(L2452,Widgets!$H$5:$I$18,2,FALSE),0)</f>
      </c>
    </row>
    <row r="2453" spans="1:13">
      <c r="L2453" t="str">
        <f>IFERROR(INDEX(Potentials!$A$1:$AC$10000,MATCH(Estimates!C2453,Potentials!$A$1:$A$10000,0),MATCH("Commerce",Potentials!$A$1:$AC$1,0)),0)</f>
      </c>
      <c r="M2453" t="str">
        <f>IFERROR(VLOOKUP(L2453,Widgets!$H$5:$I$18,2,FALSE),0)</f>
      </c>
    </row>
    <row r="2454" spans="1:13">
      <c r="L2454" t="str">
        <f>IFERROR(INDEX(Potentials!$A$1:$AC$10000,MATCH(Estimates!C2454,Potentials!$A$1:$A$10000,0),MATCH("Commerce",Potentials!$A$1:$AC$1,0)),0)</f>
      </c>
      <c r="M2454" t="str">
        <f>IFERROR(VLOOKUP(L2454,Widgets!$H$5:$I$18,2,FALSE),0)</f>
      </c>
    </row>
    <row r="2455" spans="1:13">
      <c r="L2455" t="str">
        <f>IFERROR(INDEX(Potentials!$A$1:$AC$10000,MATCH(Estimates!C2455,Potentials!$A$1:$A$10000,0),MATCH("Commerce",Potentials!$A$1:$AC$1,0)),0)</f>
      </c>
      <c r="M2455" t="str">
        <f>IFERROR(VLOOKUP(L2455,Widgets!$H$5:$I$18,2,FALSE),0)</f>
      </c>
    </row>
    <row r="2456" spans="1:13">
      <c r="L2456" t="str">
        <f>IFERROR(INDEX(Potentials!$A$1:$AC$10000,MATCH(Estimates!C2456,Potentials!$A$1:$A$10000,0),MATCH("Commerce",Potentials!$A$1:$AC$1,0)),0)</f>
      </c>
      <c r="M2456" t="str">
        <f>IFERROR(VLOOKUP(L2456,Widgets!$H$5:$I$18,2,FALSE),0)</f>
      </c>
    </row>
    <row r="2457" spans="1:13">
      <c r="L2457" t="str">
        <f>IFERROR(INDEX(Potentials!$A$1:$AC$10000,MATCH(Estimates!C2457,Potentials!$A$1:$A$10000,0),MATCH("Commerce",Potentials!$A$1:$AC$1,0)),0)</f>
      </c>
      <c r="M2457" t="str">
        <f>IFERROR(VLOOKUP(L2457,Widgets!$H$5:$I$18,2,FALSE),0)</f>
      </c>
    </row>
    <row r="2458" spans="1:13">
      <c r="L2458" t="str">
        <f>IFERROR(INDEX(Potentials!$A$1:$AC$10000,MATCH(Estimates!C2458,Potentials!$A$1:$A$10000,0),MATCH("Commerce",Potentials!$A$1:$AC$1,0)),0)</f>
      </c>
      <c r="M2458" t="str">
        <f>IFERROR(VLOOKUP(L2458,Widgets!$H$5:$I$18,2,FALSE),0)</f>
      </c>
    </row>
    <row r="2459" spans="1:13">
      <c r="L2459" t="str">
        <f>IFERROR(INDEX(Potentials!$A$1:$AC$10000,MATCH(Estimates!C2459,Potentials!$A$1:$A$10000,0),MATCH("Commerce",Potentials!$A$1:$AC$1,0)),0)</f>
      </c>
      <c r="M2459" t="str">
        <f>IFERROR(VLOOKUP(L2459,Widgets!$H$5:$I$18,2,FALSE),0)</f>
      </c>
    </row>
    <row r="2460" spans="1:13">
      <c r="L2460" t="str">
        <f>IFERROR(INDEX(Potentials!$A$1:$AC$10000,MATCH(Estimates!C2460,Potentials!$A$1:$A$10000,0),MATCH("Commerce",Potentials!$A$1:$AC$1,0)),0)</f>
      </c>
      <c r="M2460" t="str">
        <f>IFERROR(VLOOKUP(L2460,Widgets!$H$5:$I$18,2,FALSE),0)</f>
      </c>
    </row>
    <row r="2461" spans="1:13">
      <c r="L2461" t="str">
        <f>IFERROR(INDEX(Potentials!$A$1:$AC$10000,MATCH(Estimates!C2461,Potentials!$A$1:$A$10000,0),MATCH("Commerce",Potentials!$A$1:$AC$1,0)),0)</f>
      </c>
      <c r="M2461" t="str">
        <f>IFERROR(VLOOKUP(L2461,Widgets!$H$5:$I$18,2,FALSE),0)</f>
      </c>
    </row>
    <row r="2462" spans="1:13">
      <c r="L2462" t="str">
        <f>IFERROR(INDEX(Potentials!$A$1:$AC$10000,MATCH(Estimates!C2462,Potentials!$A$1:$A$10000,0),MATCH("Commerce",Potentials!$A$1:$AC$1,0)),0)</f>
      </c>
      <c r="M2462" t="str">
        <f>IFERROR(VLOOKUP(L2462,Widgets!$H$5:$I$18,2,FALSE),0)</f>
      </c>
    </row>
    <row r="2463" spans="1:13">
      <c r="L2463" t="str">
        <f>IFERROR(INDEX(Potentials!$A$1:$AC$10000,MATCH(Estimates!C2463,Potentials!$A$1:$A$10000,0),MATCH("Commerce",Potentials!$A$1:$AC$1,0)),0)</f>
      </c>
      <c r="M2463" t="str">
        <f>IFERROR(VLOOKUP(L2463,Widgets!$H$5:$I$18,2,FALSE),0)</f>
      </c>
    </row>
    <row r="2464" spans="1:13">
      <c r="L2464" t="str">
        <f>IFERROR(INDEX(Potentials!$A$1:$AC$10000,MATCH(Estimates!C2464,Potentials!$A$1:$A$10000,0),MATCH("Commerce",Potentials!$A$1:$AC$1,0)),0)</f>
      </c>
      <c r="M2464" t="str">
        <f>IFERROR(VLOOKUP(L2464,Widgets!$H$5:$I$18,2,FALSE),0)</f>
      </c>
    </row>
    <row r="2465" spans="1:13">
      <c r="L2465" t="str">
        <f>IFERROR(INDEX(Potentials!$A$1:$AC$10000,MATCH(Estimates!C2465,Potentials!$A$1:$A$10000,0),MATCH("Commerce",Potentials!$A$1:$AC$1,0)),0)</f>
      </c>
      <c r="M2465" t="str">
        <f>IFERROR(VLOOKUP(L2465,Widgets!$H$5:$I$18,2,FALSE),0)</f>
      </c>
    </row>
    <row r="2466" spans="1:13">
      <c r="L2466" t="str">
        <f>IFERROR(INDEX(Potentials!$A$1:$AC$10000,MATCH(Estimates!C2466,Potentials!$A$1:$A$10000,0),MATCH("Commerce",Potentials!$A$1:$AC$1,0)),0)</f>
      </c>
      <c r="M2466" t="str">
        <f>IFERROR(VLOOKUP(L2466,Widgets!$H$5:$I$18,2,FALSE),0)</f>
      </c>
    </row>
    <row r="2467" spans="1:13">
      <c r="L2467" t="str">
        <f>IFERROR(INDEX(Potentials!$A$1:$AC$10000,MATCH(Estimates!C2467,Potentials!$A$1:$A$10000,0),MATCH("Commerce",Potentials!$A$1:$AC$1,0)),0)</f>
      </c>
      <c r="M2467" t="str">
        <f>IFERROR(VLOOKUP(L2467,Widgets!$H$5:$I$18,2,FALSE),0)</f>
      </c>
    </row>
    <row r="2468" spans="1:13">
      <c r="L2468" t="str">
        <f>IFERROR(INDEX(Potentials!$A$1:$AC$10000,MATCH(Estimates!C2468,Potentials!$A$1:$A$10000,0),MATCH("Commerce",Potentials!$A$1:$AC$1,0)),0)</f>
      </c>
      <c r="M2468" t="str">
        <f>IFERROR(VLOOKUP(L2468,Widgets!$H$5:$I$18,2,FALSE),0)</f>
      </c>
    </row>
    <row r="2469" spans="1:13">
      <c r="L2469" t="str">
        <f>IFERROR(INDEX(Potentials!$A$1:$AC$10000,MATCH(Estimates!C2469,Potentials!$A$1:$A$10000,0),MATCH("Commerce",Potentials!$A$1:$AC$1,0)),0)</f>
      </c>
      <c r="M2469" t="str">
        <f>IFERROR(VLOOKUP(L2469,Widgets!$H$5:$I$18,2,FALSE),0)</f>
      </c>
    </row>
    <row r="2470" spans="1:13">
      <c r="L2470" t="str">
        <f>IFERROR(INDEX(Potentials!$A$1:$AC$10000,MATCH(Estimates!C2470,Potentials!$A$1:$A$10000,0),MATCH("Commerce",Potentials!$A$1:$AC$1,0)),0)</f>
      </c>
      <c r="M2470" t="str">
        <f>IFERROR(VLOOKUP(L2470,Widgets!$H$5:$I$18,2,FALSE),0)</f>
      </c>
    </row>
    <row r="2471" spans="1:13">
      <c r="L2471" t="str">
        <f>IFERROR(INDEX(Potentials!$A$1:$AC$10000,MATCH(Estimates!C2471,Potentials!$A$1:$A$10000,0),MATCH("Commerce",Potentials!$A$1:$AC$1,0)),0)</f>
      </c>
      <c r="M2471" t="str">
        <f>IFERROR(VLOOKUP(L2471,Widgets!$H$5:$I$18,2,FALSE),0)</f>
      </c>
    </row>
    <row r="2472" spans="1:13">
      <c r="L2472" t="str">
        <f>IFERROR(INDEX(Potentials!$A$1:$AC$10000,MATCH(Estimates!C2472,Potentials!$A$1:$A$10000,0),MATCH("Commerce",Potentials!$A$1:$AC$1,0)),0)</f>
      </c>
      <c r="M2472" t="str">
        <f>IFERROR(VLOOKUP(L2472,Widgets!$H$5:$I$18,2,FALSE),0)</f>
      </c>
    </row>
    <row r="2473" spans="1:13">
      <c r="L2473" t="str">
        <f>IFERROR(INDEX(Potentials!$A$1:$AC$10000,MATCH(Estimates!C2473,Potentials!$A$1:$A$10000,0),MATCH("Commerce",Potentials!$A$1:$AC$1,0)),0)</f>
      </c>
      <c r="M2473" t="str">
        <f>IFERROR(VLOOKUP(L2473,Widgets!$H$5:$I$18,2,FALSE),0)</f>
      </c>
    </row>
    <row r="2474" spans="1:13">
      <c r="L2474" t="str">
        <f>IFERROR(INDEX(Potentials!$A$1:$AC$10000,MATCH(Estimates!C2474,Potentials!$A$1:$A$10000,0),MATCH("Commerce",Potentials!$A$1:$AC$1,0)),0)</f>
      </c>
      <c r="M2474" t="str">
        <f>IFERROR(VLOOKUP(L2474,Widgets!$H$5:$I$18,2,FALSE),0)</f>
      </c>
    </row>
    <row r="2475" spans="1:13">
      <c r="L2475" t="str">
        <f>IFERROR(INDEX(Potentials!$A$1:$AC$10000,MATCH(Estimates!C2475,Potentials!$A$1:$A$10000,0),MATCH("Commerce",Potentials!$A$1:$AC$1,0)),0)</f>
      </c>
      <c r="M2475" t="str">
        <f>IFERROR(VLOOKUP(L2475,Widgets!$H$5:$I$18,2,FALSE),0)</f>
      </c>
    </row>
    <row r="2476" spans="1:13">
      <c r="L2476" t="str">
        <f>IFERROR(INDEX(Potentials!$A$1:$AC$10000,MATCH(Estimates!C2476,Potentials!$A$1:$A$10000,0),MATCH("Commerce",Potentials!$A$1:$AC$1,0)),0)</f>
      </c>
      <c r="M2476" t="str">
        <f>IFERROR(VLOOKUP(L2476,Widgets!$H$5:$I$18,2,FALSE),0)</f>
      </c>
    </row>
    <row r="2477" spans="1:13">
      <c r="L2477" t="str">
        <f>IFERROR(INDEX(Potentials!$A$1:$AC$10000,MATCH(Estimates!C2477,Potentials!$A$1:$A$10000,0),MATCH("Commerce",Potentials!$A$1:$AC$1,0)),0)</f>
      </c>
      <c r="M2477" t="str">
        <f>IFERROR(VLOOKUP(L2477,Widgets!$H$5:$I$18,2,FALSE),0)</f>
      </c>
    </row>
    <row r="2478" spans="1:13">
      <c r="L2478" t="str">
        <f>IFERROR(INDEX(Potentials!$A$1:$AC$10000,MATCH(Estimates!C2478,Potentials!$A$1:$A$10000,0),MATCH("Commerce",Potentials!$A$1:$AC$1,0)),0)</f>
      </c>
      <c r="M2478" t="str">
        <f>IFERROR(VLOOKUP(L2478,Widgets!$H$5:$I$18,2,FALSE),0)</f>
      </c>
    </row>
    <row r="2479" spans="1:13">
      <c r="L2479" t="str">
        <f>IFERROR(INDEX(Potentials!$A$1:$AC$10000,MATCH(Estimates!C2479,Potentials!$A$1:$A$10000,0),MATCH("Commerce",Potentials!$A$1:$AC$1,0)),0)</f>
      </c>
      <c r="M2479" t="str">
        <f>IFERROR(VLOOKUP(L2479,Widgets!$H$5:$I$18,2,FALSE),0)</f>
      </c>
    </row>
    <row r="2480" spans="1:13">
      <c r="L2480" t="str">
        <f>IFERROR(INDEX(Potentials!$A$1:$AC$10000,MATCH(Estimates!C2480,Potentials!$A$1:$A$10000,0),MATCH("Commerce",Potentials!$A$1:$AC$1,0)),0)</f>
      </c>
      <c r="M2480" t="str">
        <f>IFERROR(VLOOKUP(L2480,Widgets!$H$5:$I$18,2,FALSE),0)</f>
      </c>
    </row>
    <row r="2481" spans="1:13">
      <c r="L2481" t="str">
        <f>IFERROR(INDEX(Potentials!$A$1:$AC$10000,MATCH(Estimates!C2481,Potentials!$A$1:$A$10000,0),MATCH("Commerce",Potentials!$A$1:$AC$1,0)),0)</f>
      </c>
      <c r="M2481" t="str">
        <f>IFERROR(VLOOKUP(L2481,Widgets!$H$5:$I$18,2,FALSE),0)</f>
      </c>
    </row>
    <row r="2482" spans="1:13">
      <c r="L2482" t="str">
        <f>IFERROR(INDEX(Potentials!$A$1:$AC$10000,MATCH(Estimates!C2482,Potentials!$A$1:$A$10000,0),MATCH("Commerce",Potentials!$A$1:$AC$1,0)),0)</f>
      </c>
      <c r="M2482" t="str">
        <f>IFERROR(VLOOKUP(L2482,Widgets!$H$5:$I$18,2,FALSE),0)</f>
      </c>
    </row>
    <row r="2483" spans="1:13">
      <c r="L2483" t="str">
        <f>IFERROR(INDEX(Potentials!$A$1:$AC$10000,MATCH(Estimates!C2483,Potentials!$A$1:$A$10000,0),MATCH("Commerce",Potentials!$A$1:$AC$1,0)),0)</f>
      </c>
      <c r="M2483" t="str">
        <f>IFERROR(VLOOKUP(L2483,Widgets!$H$5:$I$18,2,FALSE),0)</f>
      </c>
    </row>
    <row r="2484" spans="1:13">
      <c r="L2484" t="str">
        <f>IFERROR(INDEX(Potentials!$A$1:$AC$10000,MATCH(Estimates!C2484,Potentials!$A$1:$A$10000,0),MATCH("Commerce",Potentials!$A$1:$AC$1,0)),0)</f>
      </c>
      <c r="M2484" t="str">
        <f>IFERROR(VLOOKUP(L2484,Widgets!$H$5:$I$18,2,FALSE),0)</f>
      </c>
    </row>
    <row r="2485" spans="1:13">
      <c r="L2485" t="str">
        <f>IFERROR(INDEX(Potentials!$A$1:$AC$10000,MATCH(Estimates!C2485,Potentials!$A$1:$A$10000,0),MATCH("Commerce",Potentials!$A$1:$AC$1,0)),0)</f>
      </c>
      <c r="M2485" t="str">
        <f>IFERROR(VLOOKUP(L2485,Widgets!$H$5:$I$18,2,FALSE),0)</f>
      </c>
    </row>
    <row r="2486" spans="1:13">
      <c r="L2486" t="str">
        <f>IFERROR(INDEX(Potentials!$A$1:$AC$10000,MATCH(Estimates!C2486,Potentials!$A$1:$A$10000,0),MATCH("Commerce",Potentials!$A$1:$AC$1,0)),0)</f>
      </c>
      <c r="M2486" t="str">
        <f>IFERROR(VLOOKUP(L2486,Widgets!$H$5:$I$18,2,FALSE),0)</f>
      </c>
    </row>
    <row r="2487" spans="1:13">
      <c r="L2487" t="str">
        <f>IFERROR(INDEX(Potentials!$A$1:$AC$10000,MATCH(Estimates!C2487,Potentials!$A$1:$A$10000,0),MATCH("Commerce",Potentials!$A$1:$AC$1,0)),0)</f>
      </c>
      <c r="M2487" t="str">
        <f>IFERROR(VLOOKUP(L2487,Widgets!$H$5:$I$18,2,FALSE),0)</f>
      </c>
    </row>
    <row r="2488" spans="1:13">
      <c r="L2488" t="str">
        <f>IFERROR(INDEX(Potentials!$A$1:$AC$10000,MATCH(Estimates!C2488,Potentials!$A$1:$A$10000,0),MATCH("Commerce",Potentials!$A$1:$AC$1,0)),0)</f>
      </c>
      <c r="M2488" t="str">
        <f>IFERROR(VLOOKUP(L2488,Widgets!$H$5:$I$18,2,FALSE),0)</f>
      </c>
    </row>
    <row r="2489" spans="1:13">
      <c r="L2489" t="str">
        <f>IFERROR(INDEX(Potentials!$A$1:$AC$10000,MATCH(Estimates!C2489,Potentials!$A$1:$A$10000,0),MATCH("Commerce",Potentials!$A$1:$AC$1,0)),0)</f>
      </c>
      <c r="M2489" t="str">
        <f>IFERROR(VLOOKUP(L2489,Widgets!$H$5:$I$18,2,FALSE),0)</f>
      </c>
    </row>
    <row r="2490" spans="1:13">
      <c r="L2490" t="str">
        <f>IFERROR(INDEX(Potentials!$A$1:$AC$10000,MATCH(Estimates!C2490,Potentials!$A$1:$A$10000,0),MATCH("Commerce",Potentials!$A$1:$AC$1,0)),0)</f>
      </c>
      <c r="M2490" t="str">
        <f>IFERROR(VLOOKUP(L2490,Widgets!$H$5:$I$18,2,FALSE),0)</f>
      </c>
    </row>
    <row r="2491" spans="1:13">
      <c r="L2491" t="str">
        <f>IFERROR(INDEX(Potentials!$A$1:$AC$10000,MATCH(Estimates!C2491,Potentials!$A$1:$A$10000,0),MATCH("Commerce",Potentials!$A$1:$AC$1,0)),0)</f>
      </c>
      <c r="M2491" t="str">
        <f>IFERROR(VLOOKUP(L2491,Widgets!$H$5:$I$18,2,FALSE),0)</f>
      </c>
    </row>
    <row r="2492" spans="1:13">
      <c r="L2492" t="str">
        <f>IFERROR(INDEX(Potentials!$A$1:$AC$10000,MATCH(Estimates!C2492,Potentials!$A$1:$A$10000,0),MATCH("Commerce",Potentials!$A$1:$AC$1,0)),0)</f>
      </c>
      <c r="M2492" t="str">
        <f>IFERROR(VLOOKUP(L2492,Widgets!$H$5:$I$18,2,FALSE),0)</f>
      </c>
    </row>
    <row r="2493" spans="1:13">
      <c r="L2493" t="str">
        <f>IFERROR(INDEX(Potentials!$A$1:$AC$10000,MATCH(Estimates!C2493,Potentials!$A$1:$A$10000,0),MATCH("Commerce",Potentials!$A$1:$AC$1,0)),0)</f>
      </c>
      <c r="M2493" t="str">
        <f>IFERROR(VLOOKUP(L2493,Widgets!$H$5:$I$18,2,FALSE),0)</f>
      </c>
    </row>
    <row r="2494" spans="1:13">
      <c r="L2494" t="str">
        <f>IFERROR(INDEX(Potentials!$A$1:$AC$10000,MATCH(Estimates!C2494,Potentials!$A$1:$A$10000,0),MATCH("Commerce",Potentials!$A$1:$AC$1,0)),0)</f>
      </c>
      <c r="M2494" t="str">
        <f>IFERROR(VLOOKUP(L2494,Widgets!$H$5:$I$18,2,FALSE),0)</f>
      </c>
    </row>
    <row r="2495" spans="1:13">
      <c r="L2495" t="str">
        <f>IFERROR(INDEX(Potentials!$A$1:$AC$10000,MATCH(Estimates!C2495,Potentials!$A$1:$A$10000,0),MATCH("Commerce",Potentials!$A$1:$AC$1,0)),0)</f>
      </c>
      <c r="M2495" t="str">
        <f>IFERROR(VLOOKUP(L2495,Widgets!$H$5:$I$18,2,FALSE),0)</f>
      </c>
    </row>
    <row r="2496" spans="1:13">
      <c r="L2496" t="str">
        <f>IFERROR(INDEX(Potentials!$A$1:$AC$10000,MATCH(Estimates!C2496,Potentials!$A$1:$A$10000,0),MATCH("Commerce",Potentials!$A$1:$AC$1,0)),0)</f>
      </c>
      <c r="M2496" t="str">
        <f>IFERROR(VLOOKUP(L2496,Widgets!$H$5:$I$18,2,FALSE),0)</f>
      </c>
    </row>
    <row r="2497" spans="1:13">
      <c r="L2497" t="str">
        <f>IFERROR(INDEX(Potentials!$A$1:$AC$10000,MATCH(Estimates!C2497,Potentials!$A$1:$A$10000,0),MATCH("Commerce",Potentials!$A$1:$AC$1,0)),0)</f>
      </c>
      <c r="M2497" t="str">
        <f>IFERROR(VLOOKUP(L2497,Widgets!$H$5:$I$18,2,FALSE),0)</f>
      </c>
    </row>
    <row r="2498" spans="1:13">
      <c r="L2498" t="str">
        <f>IFERROR(INDEX(Potentials!$A$1:$AC$10000,MATCH(Estimates!C2498,Potentials!$A$1:$A$10000,0),MATCH("Commerce",Potentials!$A$1:$AC$1,0)),0)</f>
      </c>
      <c r="M2498" t="str">
        <f>IFERROR(VLOOKUP(L2498,Widgets!$H$5:$I$18,2,FALSE),0)</f>
      </c>
    </row>
    <row r="2499" spans="1:13">
      <c r="L2499" t="str">
        <f>IFERROR(INDEX(Potentials!$A$1:$AC$10000,MATCH(Estimates!C2499,Potentials!$A$1:$A$10000,0),MATCH("Commerce",Potentials!$A$1:$AC$1,0)),0)</f>
      </c>
      <c r="M2499" t="str">
        <f>IFERROR(VLOOKUP(L2499,Widgets!$H$5:$I$18,2,FALSE),0)</f>
      </c>
    </row>
    <row r="2500" spans="1:13">
      <c r="L2500" t="str">
        <f>IFERROR(INDEX(Potentials!$A$1:$AC$10000,MATCH(Estimates!C2500,Potentials!$A$1:$A$10000,0),MATCH("Commerce",Potentials!$A$1:$AC$1,0)),0)</f>
      </c>
      <c r="M2500" t="str">
        <f>IFERROR(VLOOKUP(L2500,Widgets!$H$5:$I$18,2,FALSE),0)</f>
      </c>
    </row>
    <row r="2501" spans="1:13">
      <c r="L2501" t="str">
        <f>IFERROR(INDEX(Potentials!$A$1:$AC$10000,MATCH(Estimates!C2501,Potentials!$A$1:$A$10000,0),MATCH("Commerce",Potentials!$A$1:$AC$1,0)),0)</f>
      </c>
      <c r="M2501" t="str">
        <f>IFERROR(VLOOKUP(L2501,Widgets!$H$5:$I$18,2,FALSE),0)</f>
      </c>
    </row>
    <row r="2502" spans="1:13">
      <c r="L2502" t="str">
        <f>IFERROR(INDEX(Potentials!$A$1:$AC$10000,MATCH(Estimates!C2502,Potentials!$A$1:$A$10000,0),MATCH("Commerce",Potentials!$A$1:$AC$1,0)),0)</f>
      </c>
      <c r="M2502" t="str">
        <f>IFERROR(VLOOKUP(L2502,Widgets!$H$5:$I$18,2,FALSE),0)</f>
      </c>
    </row>
    <row r="2503" spans="1:13">
      <c r="L2503" t="str">
        <f>IFERROR(INDEX(Potentials!$A$1:$AC$10000,MATCH(Estimates!C2503,Potentials!$A$1:$A$10000,0),MATCH("Commerce",Potentials!$A$1:$AC$1,0)),0)</f>
      </c>
      <c r="M2503" t="str">
        <f>IFERROR(VLOOKUP(L2503,Widgets!$H$5:$I$18,2,FALSE),0)</f>
      </c>
    </row>
    <row r="2504" spans="1:13">
      <c r="L2504" t="str">
        <f>IFERROR(INDEX(Potentials!$A$1:$AC$10000,MATCH(Estimates!C2504,Potentials!$A$1:$A$10000,0),MATCH("Commerce",Potentials!$A$1:$AC$1,0)),0)</f>
      </c>
      <c r="M2504" t="str">
        <f>IFERROR(VLOOKUP(L2504,Widgets!$H$5:$I$18,2,FALSE),0)</f>
      </c>
    </row>
    <row r="2505" spans="1:13">
      <c r="L2505" t="str">
        <f>IFERROR(INDEX(Potentials!$A$1:$AC$10000,MATCH(Estimates!C2505,Potentials!$A$1:$A$10000,0),MATCH("Commerce",Potentials!$A$1:$AC$1,0)),0)</f>
      </c>
      <c r="M2505" t="str">
        <f>IFERROR(VLOOKUP(L2505,Widgets!$H$5:$I$18,2,FALSE),0)</f>
      </c>
    </row>
    <row r="2506" spans="1:13">
      <c r="L2506" t="str">
        <f>IFERROR(INDEX(Potentials!$A$1:$AC$10000,MATCH(Estimates!C2506,Potentials!$A$1:$A$10000,0),MATCH("Commerce",Potentials!$A$1:$AC$1,0)),0)</f>
      </c>
      <c r="M2506" t="str">
        <f>IFERROR(VLOOKUP(L2506,Widgets!$H$5:$I$18,2,FALSE),0)</f>
      </c>
    </row>
    <row r="2507" spans="1:13">
      <c r="L2507" t="str">
        <f>IFERROR(INDEX(Potentials!$A$1:$AC$10000,MATCH(Estimates!C2507,Potentials!$A$1:$A$10000,0),MATCH("Commerce",Potentials!$A$1:$AC$1,0)),0)</f>
      </c>
      <c r="M2507" t="str">
        <f>IFERROR(VLOOKUP(L2507,Widgets!$H$5:$I$18,2,FALSE),0)</f>
      </c>
    </row>
    <row r="2508" spans="1:13">
      <c r="L2508" t="str">
        <f>IFERROR(INDEX(Potentials!$A$1:$AC$10000,MATCH(Estimates!C2508,Potentials!$A$1:$A$10000,0),MATCH("Commerce",Potentials!$A$1:$AC$1,0)),0)</f>
      </c>
      <c r="M2508" t="str">
        <f>IFERROR(VLOOKUP(L2508,Widgets!$H$5:$I$18,2,FALSE),0)</f>
      </c>
    </row>
    <row r="2509" spans="1:13">
      <c r="L2509" t="str">
        <f>IFERROR(INDEX(Potentials!$A$1:$AC$10000,MATCH(Estimates!C2509,Potentials!$A$1:$A$10000,0),MATCH("Commerce",Potentials!$A$1:$AC$1,0)),0)</f>
      </c>
      <c r="M2509" t="str">
        <f>IFERROR(VLOOKUP(L2509,Widgets!$H$5:$I$18,2,FALSE),0)</f>
      </c>
    </row>
    <row r="2510" spans="1:13">
      <c r="L2510" t="str">
        <f>IFERROR(INDEX(Potentials!$A$1:$AC$10000,MATCH(Estimates!C2510,Potentials!$A$1:$A$10000,0),MATCH("Commerce",Potentials!$A$1:$AC$1,0)),0)</f>
      </c>
      <c r="M2510" t="str">
        <f>IFERROR(VLOOKUP(L2510,Widgets!$H$5:$I$18,2,FALSE),0)</f>
      </c>
    </row>
    <row r="2511" spans="1:13">
      <c r="L2511" t="str">
        <f>IFERROR(INDEX(Potentials!$A$1:$AC$10000,MATCH(Estimates!C2511,Potentials!$A$1:$A$10000,0),MATCH("Commerce",Potentials!$A$1:$AC$1,0)),0)</f>
      </c>
      <c r="M2511" t="str">
        <f>IFERROR(VLOOKUP(L2511,Widgets!$H$5:$I$18,2,FALSE),0)</f>
      </c>
    </row>
    <row r="2512" spans="1:13">
      <c r="L2512" t="str">
        <f>IFERROR(INDEX(Potentials!$A$1:$AC$10000,MATCH(Estimates!C2512,Potentials!$A$1:$A$10000,0),MATCH("Commerce",Potentials!$A$1:$AC$1,0)),0)</f>
      </c>
      <c r="M2512" t="str">
        <f>IFERROR(VLOOKUP(L2512,Widgets!$H$5:$I$18,2,FALSE),0)</f>
      </c>
    </row>
    <row r="2513" spans="1:13">
      <c r="L2513" t="str">
        <f>IFERROR(INDEX(Potentials!$A$1:$AC$10000,MATCH(Estimates!C2513,Potentials!$A$1:$A$10000,0),MATCH("Commerce",Potentials!$A$1:$AC$1,0)),0)</f>
      </c>
      <c r="M2513" t="str">
        <f>IFERROR(VLOOKUP(L2513,Widgets!$H$5:$I$18,2,FALSE),0)</f>
      </c>
    </row>
    <row r="2514" spans="1:13">
      <c r="L2514" t="str">
        <f>IFERROR(INDEX(Potentials!$A$1:$AC$10000,MATCH(Estimates!C2514,Potentials!$A$1:$A$10000,0),MATCH("Commerce",Potentials!$A$1:$AC$1,0)),0)</f>
      </c>
      <c r="M2514" t="str">
        <f>IFERROR(VLOOKUP(L2514,Widgets!$H$5:$I$18,2,FALSE),0)</f>
      </c>
    </row>
    <row r="2515" spans="1:13">
      <c r="L2515" t="str">
        <f>IFERROR(INDEX(Potentials!$A$1:$AC$10000,MATCH(Estimates!C2515,Potentials!$A$1:$A$10000,0),MATCH("Commerce",Potentials!$A$1:$AC$1,0)),0)</f>
      </c>
      <c r="M2515" t="str">
        <f>IFERROR(VLOOKUP(L2515,Widgets!$H$5:$I$18,2,FALSE),0)</f>
      </c>
    </row>
    <row r="2516" spans="1:13">
      <c r="L2516" t="str">
        <f>IFERROR(INDEX(Potentials!$A$1:$AC$10000,MATCH(Estimates!C2516,Potentials!$A$1:$A$10000,0),MATCH("Commerce",Potentials!$A$1:$AC$1,0)),0)</f>
      </c>
      <c r="M2516" t="str">
        <f>IFERROR(VLOOKUP(L2516,Widgets!$H$5:$I$18,2,FALSE),0)</f>
      </c>
    </row>
    <row r="2517" spans="1:13">
      <c r="L2517" t="str">
        <f>IFERROR(INDEX(Potentials!$A$1:$AC$10000,MATCH(Estimates!C2517,Potentials!$A$1:$A$10000,0),MATCH("Commerce",Potentials!$A$1:$AC$1,0)),0)</f>
      </c>
      <c r="M2517" t="str">
        <f>IFERROR(VLOOKUP(L2517,Widgets!$H$5:$I$18,2,FALSE),0)</f>
      </c>
    </row>
    <row r="2518" spans="1:13">
      <c r="L2518" t="str">
        <f>IFERROR(INDEX(Potentials!$A$1:$AC$10000,MATCH(Estimates!C2518,Potentials!$A$1:$A$10000,0),MATCH("Commerce",Potentials!$A$1:$AC$1,0)),0)</f>
      </c>
      <c r="M2518" t="str">
        <f>IFERROR(VLOOKUP(L2518,Widgets!$H$5:$I$18,2,FALSE),0)</f>
      </c>
    </row>
    <row r="2519" spans="1:13">
      <c r="L2519" t="str">
        <f>IFERROR(INDEX(Potentials!$A$1:$AC$10000,MATCH(Estimates!C2519,Potentials!$A$1:$A$10000,0),MATCH("Commerce",Potentials!$A$1:$AC$1,0)),0)</f>
      </c>
      <c r="M2519" t="str">
        <f>IFERROR(VLOOKUP(L2519,Widgets!$H$5:$I$18,2,FALSE),0)</f>
      </c>
    </row>
    <row r="2520" spans="1:13">
      <c r="L2520" t="str">
        <f>IFERROR(INDEX(Potentials!$A$1:$AC$10000,MATCH(Estimates!C2520,Potentials!$A$1:$A$10000,0),MATCH("Commerce",Potentials!$A$1:$AC$1,0)),0)</f>
      </c>
      <c r="M2520" t="str">
        <f>IFERROR(VLOOKUP(L2520,Widgets!$H$5:$I$18,2,FALSE),0)</f>
      </c>
    </row>
    <row r="2521" spans="1:13">
      <c r="L2521" t="str">
        <f>IFERROR(INDEX(Potentials!$A$1:$AC$10000,MATCH(Estimates!C2521,Potentials!$A$1:$A$10000,0),MATCH("Commerce",Potentials!$A$1:$AC$1,0)),0)</f>
      </c>
      <c r="M2521" t="str">
        <f>IFERROR(VLOOKUP(L2521,Widgets!$H$5:$I$18,2,FALSE),0)</f>
      </c>
    </row>
    <row r="2522" spans="1:13">
      <c r="L2522" t="str">
        <f>IFERROR(INDEX(Potentials!$A$1:$AC$10000,MATCH(Estimates!C2522,Potentials!$A$1:$A$10000,0),MATCH("Commerce",Potentials!$A$1:$AC$1,0)),0)</f>
      </c>
      <c r="M2522" t="str">
        <f>IFERROR(VLOOKUP(L2522,Widgets!$H$5:$I$18,2,FALSE),0)</f>
      </c>
    </row>
    <row r="2523" spans="1:13">
      <c r="L2523" t="str">
        <f>IFERROR(INDEX(Potentials!$A$1:$AC$10000,MATCH(Estimates!C2523,Potentials!$A$1:$A$10000,0),MATCH("Commerce",Potentials!$A$1:$AC$1,0)),0)</f>
      </c>
      <c r="M2523" t="str">
        <f>IFERROR(VLOOKUP(L2523,Widgets!$H$5:$I$18,2,FALSE),0)</f>
      </c>
    </row>
    <row r="2524" spans="1:13">
      <c r="L2524" t="str">
        <f>IFERROR(INDEX(Potentials!$A$1:$AC$10000,MATCH(Estimates!C2524,Potentials!$A$1:$A$10000,0),MATCH("Commerce",Potentials!$A$1:$AC$1,0)),0)</f>
      </c>
      <c r="M2524" t="str">
        <f>IFERROR(VLOOKUP(L2524,Widgets!$H$5:$I$18,2,FALSE),0)</f>
      </c>
    </row>
    <row r="2525" spans="1:13">
      <c r="L2525" t="str">
        <f>IFERROR(INDEX(Potentials!$A$1:$AC$10000,MATCH(Estimates!C2525,Potentials!$A$1:$A$10000,0),MATCH("Commerce",Potentials!$A$1:$AC$1,0)),0)</f>
      </c>
      <c r="M2525" t="str">
        <f>IFERROR(VLOOKUP(L2525,Widgets!$H$5:$I$18,2,FALSE),0)</f>
      </c>
    </row>
    <row r="2526" spans="1:13">
      <c r="L2526" t="str">
        <f>IFERROR(INDEX(Potentials!$A$1:$AC$10000,MATCH(Estimates!C2526,Potentials!$A$1:$A$10000,0),MATCH("Commerce",Potentials!$A$1:$AC$1,0)),0)</f>
      </c>
      <c r="M2526" t="str">
        <f>IFERROR(VLOOKUP(L2526,Widgets!$H$5:$I$18,2,FALSE),0)</f>
      </c>
    </row>
    <row r="2527" spans="1:13">
      <c r="L2527" t="str">
        <f>IFERROR(INDEX(Potentials!$A$1:$AC$10000,MATCH(Estimates!C2527,Potentials!$A$1:$A$10000,0),MATCH("Commerce",Potentials!$A$1:$AC$1,0)),0)</f>
      </c>
      <c r="M2527" t="str">
        <f>IFERROR(VLOOKUP(L2527,Widgets!$H$5:$I$18,2,FALSE),0)</f>
      </c>
    </row>
    <row r="2528" spans="1:13">
      <c r="L2528" t="str">
        <f>IFERROR(INDEX(Potentials!$A$1:$AC$10000,MATCH(Estimates!C2528,Potentials!$A$1:$A$10000,0),MATCH("Commerce",Potentials!$A$1:$AC$1,0)),0)</f>
      </c>
      <c r="M2528" t="str">
        <f>IFERROR(VLOOKUP(L2528,Widgets!$H$5:$I$18,2,FALSE),0)</f>
      </c>
    </row>
    <row r="2529" spans="1:13">
      <c r="L2529" t="str">
        <f>IFERROR(INDEX(Potentials!$A$1:$AC$10000,MATCH(Estimates!C2529,Potentials!$A$1:$A$10000,0),MATCH("Commerce",Potentials!$A$1:$AC$1,0)),0)</f>
      </c>
      <c r="M2529" t="str">
        <f>IFERROR(VLOOKUP(L2529,Widgets!$H$5:$I$18,2,FALSE),0)</f>
      </c>
    </row>
    <row r="2530" spans="1:13">
      <c r="L2530" t="str">
        <f>IFERROR(INDEX(Potentials!$A$1:$AC$10000,MATCH(Estimates!C2530,Potentials!$A$1:$A$10000,0),MATCH("Commerce",Potentials!$A$1:$AC$1,0)),0)</f>
      </c>
      <c r="M2530" t="str">
        <f>IFERROR(VLOOKUP(L2530,Widgets!$H$5:$I$18,2,FALSE),0)</f>
      </c>
    </row>
    <row r="2531" spans="1:13">
      <c r="L2531" t="str">
        <f>IFERROR(INDEX(Potentials!$A$1:$AC$10000,MATCH(Estimates!C2531,Potentials!$A$1:$A$10000,0),MATCH("Commerce",Potentials!$A$1:$AC$1,0)),0)</f>
      </c>
      <c r="M2531" t="str">
        <f>IFERROR(VLOOKUP(L2531,Widgets!$H$5:$I$18,2,FALSE),0)</f>
      </c>
    </row>
    <row r="2532" spans="1:13">
      <c r="L2532" t="str">
        <f>IFERROR(INDEX(Potentials!$A$1:$AC$10000,MATCH(Estimates!C2532,Potentials!$A$1:$A$10000,0),MATCH("Commerce",Potentials!$A$1:$AC$1,0)),0)</f>
      </c>
      <c r="M2532" t="str">
        <f>IFERROR(VLOOKUP(L2532,Widgets!$H$5:$I$18,2,FALSE),0)</f>
      </c>
    </row>
    <row r="2533" spans="1:13">
      <c r="L2533" t="str">
        <f>IFERROR(INDEX(Potentials!$A$1:$AC$10000,MATCH(Estimates!C2533,Potentials!$A$1:$A$10000,0),MATCH("Commerce",Potentials!$A$1:$AC$1,0)),0)</f>
      </c>
      <c r="M2533" t="str">
        <f>IFERROR(VLOOKUP(L2533,Widgets!$H$5:$I$18,2,FALSE),0)</f>
      </c>
    </row>
    <row r="2534" spans="1:13">
      <c r="L2534" t="str">
        <f>IFERROR(INDEX(Potentials!$A$1:$AC$10000,MATCH(Estimates!C2534,Potentials!$A$1:$A$10000,0),MATCH("Commerce",Potentials!$A$1:$AC$1,0)),0)</f>
      </c>
      <c r="M2534" t="str">
        <f>IFERROR(VLOOKUP(L2534,Widgets!$H$5:$I$18,2,FALSE),0)</f>
      </c>
    </row>
    <row r="2535" spans="1:13">
      <c r="L2535" t="str">
        <f>IFERROR(INDEX(Potentials!$A$1:$AC$10000,MATCH(Estimates!C2535,Potentials!$A$1:$A$10000,0),MATCH("Commerce",Potentials!$A$1:$AC$1,0)),0)</f>
      </c>
      <c r="M2535" t="str">
        <f>IFERROR(VLOOKUP(L2535,Widgets!$H$5:$I$18,2,FALSE),0)</f>
      </c>
    </row>
    <row r="2536" spans="1:13">
      <c r="L2536" t="str">
        <f>IFERROR(INDEX(Potentials!$A$1:$AC$10000,MATCH(Estimates!C2536,Potentials!$A$1:$A$10000,0),MATCH("Commerce",Potentials!$A$1:$AC$1,0)),0)</f>
      </c>
      <c r="M2536" t="str">
        <f>IFERROR(VLOOKUP(L2536,Widgets!$H$5:$I$18,2,FALSE),0)</f>
      </c>
    </row>
    <row r="2537" spans="1:13">
      <c r="L2537" t="str">
        <f>IFERROR(INDEX(Potentials!$A$1:$AC$10000,MATCH(Estimates!C2537,Potentials!$A$1:$A$10000,0),MATCH("Commerce",Potentials!$A$1:$AC$1,0)),0)</f>
      </c>
      <c r="M2537" t="str">
        <f>IFERROR(VLOOKUP(L2537,Widgets!$H$5:$I$18,2,FALSE),0)</f>
      </c>
    </row>
    <row r="2538" spans="1:13">
      <c r="L2538" t="str">
        <f>IFERROR(INDEX(Potentials!$A$1:$AC$10000,MATCH(Estimates!C2538,Potentials!$A$1:$A$10000,0),MATCH("Commerce",Potentials!$A$1:$AC$1,0)),0)</f>
      </c>
      <c r="M2538" t="str">
        <f>IFERROR(VLOOKUP(L2538,Widgets!$H$5:$I$18,2,FALSE),0)</f>
      </c>
    </row>
    <row r="2539" spans="1:13">
      <c r="L2539" t="str">
        <f>IFERROR(INDEX(Potentials!$A$1:$AC$10000,MATCH(Estimates!C2539,Potentials!$A$1:$A$10000,0),MATCH("Commerce",Potentials!$A$1:$AC$1,0)),0)</f>
      </c>
      <c r="M2539" t="str">
        <f>IFERROR(VLOOKUP(L2539,Widgets!$H$5:$I$18,2,FALSE),0)</f>
      </c>
    </row>
    <row r="2540" spans="1:13">
      <c r="L2540" t="str">
        <f>IFERROR(INDEX(Potentials!$A$1:$AC$10000,MATCH(Estimates!C2540,Potentials!$A$1:$A$10000,0),MATCH("Commerce",Potentials!$A$1:$AC$1,0)),0)</f>
      </c>
      <c r="M2540" t="str">
        <f>IFERROR(VLOOKUP(L2540,Widgets!$H$5:$I$18,2,FALSE),0)</f>
      </c>
    </row>
    <row r="2541" spans="1:13">
      <c r="L2541" t="str">
        <f>IFERROR(INDEX(Potentials!$A$1:$AC$10000,MATCH(Estimates!C2541,Potentials!$A$1:$A$10000,0),MATCH("Commerce",Potentials!$A$1:$AC$1,0)),0)</f>
      </c>
      <c r="M2541" t="str">
        <f>IFERROR(VLOOKUP(L2541,Widgets!$H$5:$I$18,2,FALSE),0)</f>
      </c>
    </row>
    <row r="2542" spans="1:13">
      <c r="L2542" t="str">
        <f>IFERROR(INDEX(Potentials!$A$1:$AC$10000,MATCH(Estimates!C2542,Potentials!$A$1:$A$10000,0),MATCH("Commerce",Potentials!$A$1:$AC$1,0)),0)</f>
      </c>
      <c r="M2542" t="str">
        <f>IFERROR(VLOOKUP(L2542,Widgets!$H$5:$I$18,2,FALSE),0)</f>
      </c>
    </row>
    <row r="2543" spans="1:13">
      <c r="L2543" t="str">
        <f>IFERROR(INDEX(Potentials!$A$1:$AC$10000,MATCH(Estimates!C2543,Potentials!$A$1:$A$10000,0),MATCH("Commerce",Potentials!$A$1:$AC$1,0)),0)</f>
      </c>
      <c r="M2543" t="str">
        <f>IFERROR(VLOOKUP(L2543,Widgets!$H$5:$I$18,2,FALSE),0)</f>
      </c>
    </row>
    <row r="2544" spans="1:13">
      <c r="L2544" t="str">
        <f>IFERROR(INDEX(Potentials!$A$1:$AC$10000,MATCH(Estimates!C2544,Potentials!$A$1:$A$10000,0),MATCH("Commerce",Potentials!$A$1:$AC$1,0)),0)</f>
      </c>
      <c r="M2544" t="str">
        <f>IFERROR(VLOOKUP(L2544,Widgets!$H$5:$I$18,2,FALSE),0)</f>
      </c>
    </row>
    <row r="2545" spans="1:13">
      <c r="L2545" t="str">
        <f>IFERROR(INDEX(Potentials!$A$1:$AC$10000,MATCH(Estimates!C2545,Potentials!$A$1:$A$10000,0),MATCH("Commerce",Potentials!$A$1:$AC$1,0)),0)</f>
      </c>
      <c r="M2545" t="str">
        <f>IFERROR(VLOOKUP(L2545,Widgets!$H$5:$I$18,2,FALSE),0)</f>
      </c>
    </row>
    <row r="2546" spans="1:13">
      <c r="L2546" t="str">
        <f>IFERROR(INDEX(Potentials!$A$1:$AC$10000,MATCH(Estimates!C2546,Potentials!$A$1:$A$10000,0),MATCH("Commerce",Potentials!$A$1:$AC$1,0)),0)</f>
      </c>
      <c r="M2546" t="str">
        <f>IFERROR(VLOOKUP(L2546,Widgets!$H$5:$I$18,2,FALSE),0)</f>
      </c>
    </row>
    <row r="2547" spans="1:13">
      <c r="L2547" t="str">
        <f>IFERROR(INDEX(Potentials!$A$1:$AC$10000,MATCH(Estimates!C2547,Potentials!$A$1:$A$10000,0),MATCH("Commerce",Potentials!$A$1:$AC$1,0)),0)</f>
      </c>
      <c r="M2547" t="str">
        <f>IFERROR(VLOOKUP(L2547,Widgets!$H$5:$I$18,2,FALSE),0)</f>
      </c>
    </row>
    <row r="2548" spans="1:13">
      <c r="L2548" t="str">
        <f>IFERROR(INDEX(Potentials!$A$1:$AC$10000,MATCH(Estimates!C2548,Potentials!$A$1:$A$10000,0),MATCH("Commerce",Potentials!$A$1:$AC$1,0)),0)</f>
      </c>
      <c r="M2548" t="str">
        <f>IFERROR(VLOOKUP(L2548,Widgets!$H$5:$I$18,2,FALSE),0)</f>
      </c>
    </row>
    <row r="2549" spans="1:13">
      <c r="L2549" t="str">
        <f>IFERROR(INDEX(Potentials!$A$1:$AC$10000,MATCH(Estimates!C2549,Potentials!$A$1:$A$10000,0),MATCH("Commerce",Potentials!$A$1:$AC$1,0)),0)</f>
      </c>
      <c r="M2549" t="str">
        <f>IFERROR(VLOOKUP(L2549,Widgets!$H$5:$I$18,2,FALSE),0)</f>
      </c>
    </row>
    <row r="2550" spans="1:13">
      <c r="L2550" t="str">
        <f>IFERROR(INDEX(Potentials!$A$1:$AC$10000,MATCH(Estimates!C2550,Potentials!$A$1:$A$10000,0),MATCH("Commerce",Potentials!$A$1:$AC$1,0)),0)</f>
      </c>
      <c r="M2550" t="str">
        <f>IFERROR(VLOOKUP(L2550,Widgets!$H$5:$I$18,2,FALSE),0)</f>
      </c>
    </row>
    <row r="2551" spans="1:13">
      <c r="L2551" t="str">
        <f>IFERROR(INDEX(Potentials!$A$1:$AC$10000,MATCH(Estimates!C2551,Potentials!$A$1:$A$10000,0),MATCH("Commerce",Potentials!$A$1:$AC$1,0)),0)</f>
      </c>
      <c r="M2551" t="str">
        <f>IFERROR(VLOOKUP(L2551,Widgets!$H$5:$I$18,2,FALSE),0)</f>
      </c>
    </row>
    <row r="2552" spans="1:13">
      <c r="L2552" t="str">
        <f>IFERROR(INDEX(Potentials!$A$1:$AC$10000,MATCH(Estimates!C2552,Potentials!$A$1:$A$10000,0),MATCH("Commerce",Potentials!$A$1:$AC$1,0)),0)</f>
      </c>
      <c r="M2552" t="str">
        <f>IFERROR(VLOOKUP(L2552,Widgets!$H$5:$I$18,2,FALSE),0)</f>
      </c>
    </row>
    <row r="2553" spans="1:13">
      <c r="L2553" t="str">
        <f>IFERROR(INDEX(Potentials!$A$1:$AC$10000,MATCH(Estimates!C2553,Potentials!$A$1:$A$10000,0),MATCH("Commerce",Potentials!$A$1:$AC$1,0)),0)</f>
      </c>
      <c r="M2553" t="str">
        <f>IFERROR(VLOOKUP(L2553,Widgets!$H$5:$I$18,2,FALSE),0)</f>
      </c>
    </row>
    <row r="2554" spans="1:13">
      <c r="L2554" t="str">
        <f>IFERROR(INDEX(Potentials!$A$1:$AC$10000,MATCH(Estimates!C2554,Potentials!$A$1:$A$10000,0),MATCH("Commerce",Potentials!$A$1:$AC$1,0)),0)</f>
      </c>
      <c r="M2554" t="str">
        <f>IFERROR(VLOOKUP(L2554,Widgets!$H$5:$I$18,2,FALSE),0)</f>
      </c>
    </row>
    <row r="2555" spans="1:13">
      <c r="L2555" t="str">
        <f>IFERROR(INDEX(Potentials!$A$1:$AC$10000,MATCH(Estimates!C2555,Potentials!$A$1:$A$10000,0),MATCH("Commerce",Potentials!$A$1:$AC$1,0)),0)</f>
      </c>
      <c r="M2555" t="str">
        <f>IFERROR(VLOOKUP(L2555,Widgets!$H$5:$I$18,2,FALSE),0)</f>
      </c>
    </row>
    <row r="2556" spans="1:13">
      <c r="L2556" t="str">
        <f>IFERROR(INDEX(Potentials!$A$1:$AC$10000,MATCH(Estimates!C2556,Potentials!$A$1:$A$10000,0),MATCH("Commerce",Potentials!$A$1:$AC$1,0)),0)</f>
      </c>
      <c r="M2556" t="str">
        <f>IFERROR(VLOOKUP(L2556,Widgets!$H$5:$I$18,2,FALSE),0)</f>
      </c>
    </row>
    <row r="2557" spans="1:13">
      <c r="L2557" t="str">
        <f>IFERROR(INDEX(Potentials!$A$1:$AC$10000,MATCH(Estimates!C2557,Potentials!$A$1:$A$10000,0),MATCH("Commerce",Potentials!$A$1:$AC$1,0)),0)</f>
      </c>
      <c r="M2557" t="str">
        <f>IFERROR(VLOOKUP(L2557,Widgets!$H$5:$I$18,2,FALSE),0)</f>
      </c>
    </row>
    <row r="2558" spans="1:13">
      <c r="L2558" t="str">
        <f>IFERROR(INDEX(Potentials!$A$1:$AC$10000,MATCH(Estimates!C2558,Potentials!$A$1:$A$10000,0),MATCH("Commerce",Potentials!$A$1:$AC$1,0)),0)</f>
      </c>
      <c r="M2558" t="str">
        <f>IFERROR(VLOOKUP(L2558,Widgets!$H$5:$I$18,2,FALSE),0)</f>
      </c>
    </row>
    <row r="2559" spans="1:13">
      <c r="L2559" t="str">
        <f>IFERROR(INDEX(Potentials!$A$1:$AC$10000,MATCH(Estimates!C2559,Potentials!$A$1:$A$10000,0),MATCH("Commerce",Potentials!$A$1:$AC$1,0)),0)</f>
      </c>
      <c r="M2559" t="str">
        <f>IFERROR(VLOOKUP(L2559,Widgets!$H$5:$I$18,2,FALSE),0)</f>
      </c>
    </row>
    <row r="2560" spans="1:13">
      <c r="L2560" t="str">
        <f>IFERROR(INDEX(Potentials!$A$1:$AC$10000,MATCH(Estimates!C2560,Potentials!$A$1:$A$10000,0),MATCH("Commerce",Potentials!$A$1:$AC$1,0)),0)</f>
      </c>
      <c r="M2560" t="str">
        <f>IFERROR(VLOOKUP(L2560,Widgets!$H$5:$I$18,2,FALSE),0)</f>
      </c>
    </row>
    <row r="2561" spans="1:13">
      <c r="L2561" t="str">
        <f>IFERROR(INDEX(Potentials!$A$1:$AC$10000,MATCH(Estimates!C2561,Potentials!$A$1:$A$10000,0),MATCH("Commerce",Potentials!$A$1:$AC$1,0)),0)</f>
      </c>
      <c r="M2561" t="str">
        <f>IFERROR(VLOOKUP(L2561,Widgets!$H$5:$I$18,2,FALSE),0)</f>
      </c>
    </row>
    <row r="2562" spans="1:13">
      <c r="L2562" t="str">
        <f>IFERROR(INDEX(Potentials!$A$1:$AC$10000,MATCH(Estimates!C2562,Potentials!$A$1:$A$10000,0),MATCH("Commerce",Potentials!$A$1:$AC$1,0)),0)</f>
      </c>
      <c r="M2562" t="str">
        <f>IFERROR(VLOOKUP(L2562,Widgets!$H$5:$I$18,2,FALSE),0)</f>
      </c>
    </row>
    <row r="2563" spans="1:13">
      <c r="L2563" t="str">
        <f>IFERROR(INDEX(Potentials!$A$1:$AC$10000,MATCH(Estimates!C2563,Potentials!$A$1:$A$10000,0),MATCH("Commerce",Potentials!$A$1:$AC$1,0)),0)</f>
      </c>
      <c r="M2563" t="str">
        <f>IFERROR(VLOOKUP(L2563,Widgets!$H$5:$I$18,2,FALSE),0)</f>
      </c>
    </row>
    <row r="2564" spans="1:13">
      <c r="L2564" t="str">
        <f>IFERROR(INDEX(Potentials!$A$1:$AC$10000,MATCH(Estimates!C2564,Potentials!$A$1:$A$10000,0),MATCH("Commerce",Potentials!$A$1:$AC$1,0)),0)</f>
      </c>
      <c r="M2564" t="str">
        <f>IFERROR(VLOOKUP(L2564,Widgets!$H$5:$I$18,2,FALSE),0)</f>
      </c>
    </row>
    <row r="2565" spans="1:13">
      <c r="L2565" t="str">
        <f>IFERROR(INDEX(Potentials!$A$1:$AC$10000,MATCH(Estimates!C2565,Potentials!$A$1:$A$10000,0),MATCH("Commerce",Potentials!$A$1:$AC$1,0)),0)</f>
      </c>
      <c r="M2565" t="str">
        <f>IFERROR(VLOOKUP(L2565,Widgets!$H$5:$I$18,2,FALSE),0)</f>
      </c>
    </row>
    <row r="2566" spans="1:13">
      <c r="L2566" t="str">
        <f>IFERROR(INDEX(Potentials!$A$1:$AC$10000,MATCH(Estimates!C2566,Potentials!$A$1:$A$10000,0),MATCH("Commerce",Potentials!$A$1:$AC$1,0)),0)</f>
      </c>
      <c r="M2566" t="str">
        <f>IFERROR(VLOOKUP(L2566,Widgets!$H$5:$I$18,2,FALSE),0)</f>
      </c>
    </row>
    <row r="2567" spans="1:13">
      <c r="L2567" t="str">
        <f>IFERROR(INDEX(Potentials!$A$1:$AC$10000,MATCH(Estimates!C2567,Potentials!$A$1:$A$10000,0),MATCH("Commerce",Potentials!$A$1:$AC$1,0)),0)</f>
      </c>
      <c r="M2567" t="str">
        <f>IFERROR(VLOOKUP(L2567,Widgets!$H$5:$I$18,2,FALSE),0)</f>
      </c>
    </row>
    <row r="2568" spans="1:13">
      <c r="L2568" t="str">
        <f>IFERROR(INDEX(Potentials!$A$1:$AC$10000,MATCH(Estimates!C2568,Potentials!$A$1:$A$10000,0),MATCH("Commerce",Potentials!$A$1:$AC$1,0)),0)</f>
      </c>
      <c r="M2568" t="str">
        <f>IFERROR(VLOOKUP(L2568,Widgets!$H$5:$I$18,2,FALSE),0)</f>
      </c>
    </row>
    <row r="2569" spans="1:13">
      <c r="L2569" t="str">
        <f>IFERROR(INDEX(Potentials!$A$1:$AC$10000,MATCH(Estimates!C2569,Potentials!$A$1:$A$10000,0),MATCH("Commerce",Potentials!$A$1:$AC$1,0)),0)</f>
      </c>
      <c r="M2569" t="str">
        <f>IFERROR(VLOOKUP(L2569,Widgets!$H$5:$I$18,2,FALSE),0)</f>
      </c>
    </row>
    <row r="2570" spans="1:13">
      <c r="L2570" t="str">
        <f>IFERROR(INDEX(Potentials!$A$1:$AC$10000,MATCH(Estimates!C2570,Potentials!$A$1:$A$10000,0),MATCH("Commerce",Potentials!$A$1:$AC$1,0)),0)</f>
      </c>
      <c r="M2570" t="str">
        <f>IFERROR(VLOOKUP(L2570,Widgets!$H$5:$I$18,2,FALSE),0)</f>
      </c>
    </row>
    <row r="2571" spans="1:13">
      <c r="L2571" t="str">
        <f>IFERROR(INDEX(Potentials!$A$1:$AC$10000,MATCH(Estimates!C2571,Potentials!$A$1:$A$10000,0),MATCH("Commerce",Potentials!$A$1:$AC$1,0)),0)</f>
      </c>
      <c r="M2571" t="str">
        <f>IFERROR(VLOOKUP(L2571,Widgets!$H$5:$I$18,2,FALSE),0)</f>
      </c>
    </row>
    <row r="2572" spans="1:13">
      <c r="L2572" t="str">
        <f>IFERROR(INDEX(Potentials!$A$1:$AC$10000,MATCH(Estimates!C2572,Potentials!$A$1:$A$10000,0),MATCH("Commerce",Potentials!$A$1:$AC$1,0)),0)</f>
      </c>
      <c r="M2572" t="str">
        <f>IFERROR(VLOOKUP(L2572,Widgets!$H$5:$I$18,2,FALSE),0)</f>
      </c>
    </row>
    <row r="2573" spans="1:13">
      <c r="L2573" t="str">
        <f>IFERROR(INDEX(Potentials!$A$1:$AC$10000,MATCH(Estimates!C2573,Potentials!$A$1:$A$10000,0),MATCH("Commerce",Potentials!$A$1:$AC$1,0)),0)</f>
      </c>
      <c r="M2573" t="str">
        <f>IFERROR(VLOOKUP(L2573,Widgets!$H$5:$I$18,2,FALSE),0)</f>
      </c>
    </row>
    <row r="2574" spans="1:13">
      <c r="L2574" t="str">
        <f>IFERROR(INDEX(Potentials!$A$1:$AC$10000,MATCH(Estimates!C2574,Potentials!$A$1:$A$10000,0),MATCH("Commerce",Potentials!$A$1:$AC$1,0)),0)</f>
      </c>
      <c r="M2574" t="str">
        <f>IFERROR(VLOOKUP(L2574,Widgets!$H$5:$I$18,2,FALSE),0)</f>
      </c>
    </row>
    <row r="2575" spans="1:13">
      <c r="L2575" t="str">
        <f>IFERROR(INDEX(Potentials!$A$1:$AC$10000,MATCH(Estimates!C2575,Potentials!$A$1:$A$10000,0),MATCH("Commerce",Potentials!$A$1:$AC$1,0)),0)</f>
      </c>
      <c r="M2575" t="str">
        <f>IFERROR(VLOOKUP(L2575,Widgets!$H$5:$I$18,2,FALSE),0)</f>
      </c>
    </row>
    <row r="2576" spans="1:13">
      <c r="L2576" t="str">
        <f>IFERROR(INDEX(Potentials!$A$1:$AC$10000,MATCH(Estimates!C2576,Potentials!$A$1:$A$10000,0),MATCH("Commerce",Potentials!$A$1:$AC$1,0)),0)</f>
      </c>
      <c r="M2576" t="str">
        <f>IFERROR(VLOOKUP(L2576,Widgets!$H$5:$I$18,2,FALSE),0)</f>
      </c>
    </row>
    <row r="2577" spans="1:13">
      <c r="L2577" t="str">
        <f>IFERROR(INDEX(Potentials!$A$1:$AC$10000,MATCH(Estimates!C2577,Potentials!$A$1:$A$10000,0),MATCH("Commerce",Potentials!$A$1:$AC$1,0)),0)</f>
      </c>
      <c r="M2577" t="str">
        <f>IFERROR(VLOOKUP(L2577,Widgets!$H$5:$I$18,2,FALSE),0)</f>
      </c>
    </row>
    <row r="2578" spans="1:13">
      <c r="L2578" t="str">
        <f>IFERROR(INDEX(Potentials!$A$1:$AC$10000,MATCH(Estimates!C2578,Potentials!$A$1:$A$10000,0),MATCH("Commerce",Potentials!$A$1:$AC$1,0)),0)</f>
      </c>
      <c r="M2578" t="str">
        <f>IFERROR(VLOOKUP(L2578,Widgets!$H$5:$I$18,2,FALSE),0)</f>
      </c>
    </row>
    <row r="2579" spans="1:13">
      <c r="L2579" t="str">
        <f>IFERROR(INDEX(Potentials!$A$1:$AC$10000,MATCH(Estimates!C2579,Potentials!$A$1:$A$10000,0),MATCH("Commerce",Potentials!$A$1:$AC$1,0)),0)</f>
      </c>
      <c r="M2579" t="str">
        <f>IFERROR(VLOOKUP(L2579,Widgets!$H$5:$I$18,2,FALSE),0)</f>
      </c>
    </row>
    <row r="2580" spans="1:13">
      <c r="L2580" t="str">
        <f>IFERROR(INDEX(Potentials!$A$1:$AC$10000,MATCH(Estimates!C2580,Potentials!$A$1:$A$10000,0),MATCH("Commerce",Potentials!$A$1:$AC$1,0)),0)</f>
      </c>
      <c r="M2580" t="str">
        <f>IFERROR(VLOOKUP(L2580,Widgets!$H$5:$I$18,2,FALSE),0)</f>
      </c>
    </row>
    <row r="2581" spans="1:13">
      <c r="L2581" t="str">
        <f>IFERROR(INDEX(Potentials!$A$1:$AC$10000,MATCH(Estimates!C2581,Potentials!$A$1:$A$10000,0),MATCH("Commerce",Potentials!$A$1:$AC$1,0)),0)</f>
      </c>
      <c r="M2581" t="str">
        <f>IFERROR(VLOOKUP(L2581,Widgets!$H$5:$I$18,2,FALSE),0)</f>
      </c>
    </row>
    <row r="2582" spans="1:13">
      <c r="L2582" t="str">
        <f>IFERROR(INDEX(Potentials!$A$1:$AC$10000,MATCH(Estimates!C2582,Potentials!$A$1:$A$10000,0),MATCH("Commerce",Potentials!$A$1:$AC$1,0)),0)</f>
      </c>
      <c r="M2582" t="str">
        <f>IFERROR(VLOOKUP(L2582,Widgets!$H$5:$I$18,2,FALSE),0)</f>
      </c>
    </row>
    <row r="2583" spans="1:13">
      <c r="L2583" t="str">
        <f>IFERROR(INDEX(Potentials!$A$1:$AC$10000,MATCH(Estimates!C2583,Potentials!$A$1:$A$10000,0),MATCH("Commerce",Potentials!$A$1:$AC$1,0)),0)</f>
      </c>
      <c r="M2583" t="str">
        <f>IFERROR(VLOOKUP(L2583,Widgets!$H$5:$I$18,2,FALSE),0)</f>
      </c>
    </row>
    <row r="2584" spans="1:13">
      <c r="L2584" t="str">
        <f>IFERROR(INDEX(Potentials!$A$1:$AC$10000,MATCH(Estimates!C2584,Potentials!$A$1:$A$10000,0),MATCH("Commerce",Potentials!$A$1:$AC$1,0)),0)</f>
      </c>
      <c r="M2584" t="str">
        <f>IFERROR(VLOOKUP(L2584,Widgets!$H$5:$I$18,2,FALSE),0)</f>
      </c>
    </row>
    <row r="2585" spans="1:13">
      <c r="L2585" t="str">
        <f>IFERROR(INDEX(Potentials!$A$1:$AC$10000,MATCH(Estimates!C2585,Potentials!$A$1:$A$10000,0),MATCH("Commerce",Potentials!$A$1:$AC$1,0)),0)</f>
      </c>
      <c r="M2585" t="str">
        <f>IFERROR(VLOOKUP(L2585,Widgets!$H$5:$I$18,2,FALSE),0)</f>
      </c>
    </row>
    <row r="2586" spans="1:13">
      <c r="L2586" t="str">
        <f>IFERROR(INDEX(Potentials!$A$1:$AC$10000,MATCH(Estimates!C2586,Potentials!$A$1:$A$10000,0),MATCH("Commerce",Potentials!$A$1:$AC$1,0)),0)</f>
      </c>
      <c r="M2586" t="str">
        <f>IFERROR(VLOOKUP(L2586,Widgets!$H$5:$I$18,2,FALSE),0)</f>
      </c>
    </row>
    <row r="2587" spans="1:13">
      <c r="L2587" t="str">
        <f>IFERROR(INDEX(Potentials!$A$1:$AC$10000,MATCH(Estimates!C2587,Potentials!$A$1:$A$10000,0),MATCH("Commerce",Potentials!$A$1:$AC$1,0)),0)</f>
      </c>
      <c r="M2587" t="str">
        <f>IFERROR(VLOOKUP(L2587,Widgets!$H$5:$I$18,2,FALSE),0)</f>
      </c>
    </row>
    <row r="2588" spans="1:13">
      <c r="L2588" t="str">
        <f>IFERROR(INDEX(Potentials!$A$1:$AC$10000,MATCH(Estimates!C2588,Potentials!$A$1:$A$10000,0),MATCH("Commerce",Potentials!$A$1:$AC$1,0)),0)</f>
      </c>
      <c r="M2588" t="str">
        <f>IFERROR(VLOOKUP(L2588,Widgets!$H$5:$I$18,2,FALSE),0)</f>
      </c>
    </row>
    <row r="2589" spans="1:13">
      <c r="L2589" t="str">
        <f>IFERROR(INDEX(Potentials!$A$1:$AC$10000,MATCH(Estimates!C2589,Potentials!$A$1:$A$10000,0),MATCH("Commerce",Potentials!$A$1:$AC$1,0)),0)</f>
      </c>
      <c r="M2589" t="str">
        <f>IFERROR(VLOOKUP(L2589,Widgets!$H$5:$I$18,2,FALSE),0)</f>
      </c>
    </row>
    <row r="2590" spans="1:13">
      <c r="L2590" t="str">
        <f>IFERROR(INDEX(Potentials!$A$1:$AC$10000,MATCH(Estimates!C2590,Potentials!$A$1:$A$10000,0),MATCH("Commerce",Potentials!$A$1:$AC$1,0)),0)</f>
      </c>
      <c r="M2590" t="str">
        <f>IFERROR(VLOOKUP(L2590,Widgets!$H$5:$I$18,2,FALSE),0)</f>
      </c>
    </row>
    <row r="2591" spans="1:13">
      <c r="L2591" t="str">
        <f>IFERROR(INDEX(Potentials!$A$1:$AC$10000,MATCH(Estimates!C2591,Potentials!$A$1:$A$10000,0),MATCH("Commerce",Potentials!$A$1:$AC$1,0)),0)</f>
      </c>
      <c r="M2591" t="str">
        <f>IFERROR(VLOOKUP(L2591,Widgets!$H$5:$I$18,2,FALSE),0)</f>
      </c>
    </row>
    <row r="2592" spans="1:13">
      <c r="L2592" t="str">
        <f>IFERROR(INDEX(Potentials!$A$1:$AC$10000,MATCH(Estimates!C2592,Potentials!$A$1:$A$10000,0),MATCH("Commerce",Potentials!$A$1:$AC$1,0)),0)</f>
      </c>
      <c r="M2592" t="str">
        <f>IFERROR(VLOOKUP(L2592,Widgets!$H$5:$I$18,2,FALSE),0)</f>
      </c>
    </row>
    <row r="2593" spans="1:13">
      <c r="L2593" t="str">
        <f>IFERROR(INDEX(Potentials!$A$1:$AC$10000,MATCH(Estimates!C2593,Potentials!$A$1:$A$10000,0),MATCH("Commerce",Potentials!$A$1:$AC$1,0)),0)</f>
      </c>
      <c r="M2593" t="str">
        <f>IFERROR(VLOOKUP(L2593,Widgets!$H$5:$I$18,2,FALSE),0)</f>
      </c>
    </row>
    <row r="2594" spans="1:13">
      <c r="L2594" t="str">
        <f>IFERROR(INDEX(Potentials!$A$1:$AC$10000,MATCH(Estimates!C2594,Potentials!$A$1:$A$10000,0),MATCH("Commerce",Potentials!$A$1:$AC$1,0)),0)</f>
      </c>
      <c r="M2594" t="str">
        <f>IFERROR(VLOOKUP(L2594,Widgets!$H$5:$I$18,2,FALSE),0)</f>
      </c>
    </row>
    <row r="2595" spans="1:13">
      <c r="L2595" t="str">
        <f>IFERROR(INDEX(Potentials!$A$1:$AC$10000,MATCH(Estimates!C2595,Potentials!$A$1:$A$10000,0),MATCH("Commerce",Potentials!$A$1:$AC$1,0)),0)</f>
      </c>
      <c r="M2595" t="str">
        <f>IFERROR(VLOOKUP(L2595,Widgets!$H$5:$I$18,2,FALSE),0)</f>
      </c>
    </row>
    <row r="2596" spans="1:13">
      <c r="L2596" t="str">
        <f>IFERROR(INDEX(Potentials!$A$1:$AC$10000,MATCH(Estimates!C2596,Potentials!$A$1:$A$10000,0),MATCH("Commerce",Potentials!$A$1:$AC$1,0)),0)</f>
      </c>
      <c r="M2596" t="str">
        <f>IFERROR(VLOOKUP(L2596,Widgets!$H$5:$I$18,2,FALSE),0)</f>
      </c>
    </row>
    <row r="2597" spans="1:13">
      <c r="L2597" t="str">
        <f>IFERROR(INDEX(Potentials!$A$1:$AC$10000,MATCH(Estimates!C2597,Potentials!$A$1:$A$10000,0),MATCH("Commerce",Potentials!$A$1:$AC$1,0)),0)</f>
      </c>
      <c r="M2597" t="str">
        <f>IFERROR(VLOOKUP(L2597,Widgets!$H$5:$I$18,2,FALSE),0)</f>
      </c>
    </row>
    <row r="2598" spans="1:13">
      <c r="L2598" t="str">
        <f>IFERROR(INDEX(Potentials!$A$1:$AC$10000,MATCH(Estimates!C2598,Potentials!$A$1:$A$10000,0),MATCH("Commerce",Potentials!$A$1:$AC$1,0)),0)</f>
      </c>
      <c r="M2598" t="str">
        <f>IFERROR(VLOOKUP(L2598,Widgets!$H$5:$I$18,2,FALSE),0)</f>
      </c>
    </row>
    <row r="2599" spans="1:13">
      <c r="L2599" t="str">
        <f>IFERROR(INDEX(Potentials!$A$1:$AC$10000,MATCH(Estimates!C2599,Potentials!$A$1:$A$10000,0),MATCH("Commerce",Potentials!$A$1:$AC$1,0)),0)</f>
      </c>
      <c r="M2599" t="str">
        <f>IFERROR(VLOOKUP(L2599,Widgets!$H$5:$I$18,2,FALSE),0)</f>
      </c>
    </row>
    <row r="2600" spans="1:13">
      <c r="L2600" t="str">
        <f>IFERROR(INDEX(Potentials!$A$1:$AC$10000,MATCH(Estimates!C2600,Potentials!$A$1:$A$10000,0),MATCH("Commerce",Potentials!$A$1:$AC$1,0)),0)</f>
      </c>
      <c r="M2600" t="str">
        <f>IFERROR(VLOOKUP(L2600,Widgets!$H$5:$I$18,2,FALSE),0)</f>
      </c>
    </row>
    <row r="2601" spans="1:13">
      <c r="L2601" t="str">
        <f>IFERROR(INDEX(Potentials!$A$1:$AC$10000,MATCH(Estimates!C2601,Potentials!$A$1:$A$10000,0),MATCH("Commerce",Potentials!$A$1:$AC$1,0)),0)</f>
      </c>
      <c r="M2601" t="str">
        <f>IFERROR(VLOOKUP(L2601,Widgets!$H$5:$I$18,2,FALSE),0)</f>
      </c>
    </row>
    <row r="2602" spans="1:13">
      <c r="L2602" t="str">
        <f>IFERROR(INDEX(Potentials!$A$1:$AC$10000,MATCH(Estimates!C2602,Potentials!$A$1:$A$10000,0),MATCH("Commerce",Potentials!$A$1:$AC$1,0)),0)</f>
      </c>
      <c r="M2602" t="str">
        <f>IFERROR(VLOOKUP(L2602,Widgets!$H$5:$I$18,2,FALSE),0)</f>
      </c>
    </row>
    <row r="2603" spans="1:13">
      <c r="L2603" t="str">
        <f>IFERROR(INDEX(Potentials!$A$1:$AC$10000,MATCH(Estimates!C2603,Potentials!$A$1:$A$10000,0),MATCH("Commerce",Potentials!$A$1:$AC$1,0)),0)</f>
      </c>
      <c r="M2603" t="str">
        <f>IFERROR(VLOOKUP(L2603,Widgets!$H$5:$I$18,2,FALSE),0)</f>
      </c>
    </row>
    <row r="2604" spans="1:13">
      <c r="L2604" t="str">
        <f>IFERROR(INDEX(Potentials!$A$1:$AC$10000,MATCH(Estimates!C2604,Potentials!$A$1:$A$10000,0),MATCH("Commerce",Potentials!$A$1:$AC$1,0)),0)</f>
      </c>
      <c r="M2604" t="str">
        <f>IFERROR(VLOOKUP(L2604,Widgets!$H$5:$I$18,2,FALSE),0)</f>
      </c>
    </row>
    <row r="2605" spans="1:13">
      <c r="L2605" t="str">
        <f>IFERROR(INDEX(Potentials!$A$1:$AC$10000,MATCH(Estimates!C2605,Potentials!$A$1:$A$10000,0),MATCH("Commerce",Potentials!$A$1:$AC$1,0)),0)</f>
      </c>
      <c r="M2605" t="str">
        <f>IFERROR(VLOOKUP(L2605,Widgets!$H$5:$I$18,2,FALSE),0)</f>
      </c>
    </row>
    <row r="2606" spans="1:13">
      <c r="L2606" t="str">
        <f>IFERROR(INDEX(Potentials!$A$1:$AC$10000,MATCH(Estimates!C2606,Potentials!$A$1:$A$10000,0),MATCH("Commerce",Potentials!$A$1:$AC$1,0)),0)</f>
      </c>
      <c r="M2606" t="str">
        <f>IFERROR(VLOOKUP(L2606,Widgets!$H$5:$I$18,2,FALSE),0)</f>
      </c>
    </row>
    <row r="2607" spans="1:13">
      <c r="L2607" t="str">
        <f>IFERROR(INDEX(Potentials!$A$1:$AC$10000,MATCH(Estimates!C2607,Potentials!$A$1:$A$10000,0),MATCH("Commerce",Potentials!$A$1:$AC$1,0)),0)</f>
      </c>
      <c r="M2607" t="str">
        <f>IFERROR(VLOOKUP(L2607,Widgets!$H$5:$I$18,2,FALSE),0)</f>
      </c>
    </row>
    <row r="2608" spans="1:13">
      <c r="L2608" t="str">
        <f>IFERROR(INDEX(Potentials!$A$1:$AC$10000,MATCH(Estimates!C2608,Potentials!$A$1:$A$10000,0),MATCH("Commerce",Potentials!$A$1:$AC$1,0)),0)</f>
      </c>
      <c r="M2608" t="str">
        <f>IFERROR(VLOOKUP(L2608,Widgets!$H$5:$I$18,2,FALSE),0)</f>
      </c>
    </row>
    <row r="2609" spans="1:13">
      <c r="L2609" t="str">
        <f>IFERROR(INDEX(Potentials!$A$1:$AC$10000,MATCH(Estimates!C2609,Potentials!$A$1:$A$10000,0),MATCH("Commerce",Potentials!$A$1:$AC$1,0)),0)</f>
      </c>
      <c r="M2609" t="str">
        <f>IFERROR(VLOOKUP(L2609,Widgets!$H$5:$I$18,2,FALSE),0)</f>
      </c>
    </row>
    <row r="2610" spans="1:13">
      <c r="L2610" t="str">
        <f>IFERROR(INDEX(Potentials!$A$1:$AC$10000,MATCH(Estimates!C2610,Potentials!$A$1:$A$10000,0),MATCH("Commerce",Potentials!$A$1:$AC$1,0)),0)</f>
      </c>
      <c r="M2610" t="str">
        <f>IFERROR(VLOOKUP(L2610,Widgets!$H$5:$I$18,2,FALSE),0)</f>
      </c>
    </row>
    <row r="2611" spans="1:13">
      <c r="L2611" t="str">
        <f>IFERROR(INDEX(Potentials!$A$1:$AC$10000,MATCH(Estimates!C2611,Potentials!$A$1:$A$10000,0),MATCH("Commerce",Potentials!$A$1:$AC$1,0)),0)</f>
      </c>
      <c r="M2611" t="str">
        <f>IFERROR(VLOOKUP(L2611,Widgets!$H$5:$I$18,2,FALSE),0)</f>
      </c>
    </row>
    <row r="2612" spans="1:13">
      <c r="L2612" t="str">
        <f>IFERROR(INDEX(Potentials!$A$1:$AC$10000,MATCH(Estimates!C2612,Potentials!$A$1:$A$10000,0),MATCH("Commerce",Potentials!$A$1:$AC$1,0)),0)</f>
      </c>
      <c r="M2612" t="str">
        <f>IFERROR(VLOOKUP(L2612,Widgets!$H$5:$I$18,2,FALSE),0)</f>
      </c>
    </row>
    <row r="2613" spans="1:13">
      <c r="L2613" t="str">
        <f>IFERROR(INDEX(Potentials!$A$1:$AC$10000,MATCH(Estimates!C2613,Potentials!$A$1:$A$10000,0),MATCH("Commerce",Potentials!$A$1:$AC$1,0)),0)</f>
      </c>
      <c r="M2613" t="str">
        <f>IFERROR(VLOOKUP(L2613,Widgets!$H$5:$I$18,2,FALSE),0)</f>
      </c>
    </row>
    <row r="2614" spans="1:13">
      <c r="L2614" t="str">
        <f>IFERROR(INDEX(Potentials!$A$1:$AC$10000,MATCH(Estimates!C2614,Potentials!$A$1:$A$10000,0),MATCH("Commerce",Potentials!$A$1:$AC$1,0)),0)</f>
      </c>
      <c r="M2614" t="str">
        <f>IFERROR(VLOOKUP(L2614,Widgets!$H$5:$I$18,2,FALSE),0)</f>
      </c>
    </row>
    <row r="2615" spans="1:13">
      <c r="L2615" t="str">
        <f>IFERROR(INDEX(Potentials!$A$1:$AC$10000,MATCH(Estimates!C2615,Potentials!$A$1:$A$10000,0),MATCH("Commerce",Potentials!$A$1:$AC$1,0)),0)</f>
      </c>
      <c r="M2615" t="str">
        <f>IFERROR(VLOOKUP(L2615,Widgets!$H$5:$I$18,2,FALSE),0)</f>
      </c>
    </row>
    <row r="2616" spans="1:13">
      <c r="L2616" t="str">
        <f>IFERROR(INDEX(Potentials!$A$1:$AC$10000,MATCH(Estimates!C2616,Potentials!$A$1:$A$10000,0),MATCH("Commerce",Potentials!$A$1:$AC$1,0)),0)</f>
      </c>
      <c r="M2616" t="str">
        <f>IFERROR(VLOOKUP(L2616,Widgets!$H$5:$I$18,2,FALSE),0)</f>
      </c>
    </row>
    <row r="2617" spans="1:13">
      <c r="L2617" t="str">
        <f>IFERROR(INDEX(Potentials!$A$1:$AC$10000,MATCH(Estimates!C2617,Potentials!$A$1:$A$10000,0),MATCH("Commerce",Potentials!$A$1:$AC$1,0)),0)</f>
      </c>
      <c r="M2617" t="str">
        <f>IFERROR(VLOOKUP(L2617,Widgets!$H$5:$I$18,2,FALSE),0)</f>
      </c>
    </row>
    <row r="2618" spans="1:13">
      <c r="L2618" t="str">
        <f>IFERROR(INDEX(Potentials!$A$1:$AC$10000,MATCH(Estimates!C2618,Potentials!$A$1:$A$10000,0),MATCH("Commerce",Potentials!$A$1:$AC$1,0)),0)</f>
      </c>
      <c r="M2618" t="str">
        <f>IFERROR(VLOOKUP(L2618,Widgets!$H$5:$I$18,2,FALSE),0)</f>
      </c>
    </row>
    <row r="2619" spans="1:13">
      <c r="L2619" t="str">
        <f>IFERROR(INDEX(Potentials!$A$1:$AC$10000,MATCH(Estimates!C2619,Potentials!$A$1:$A$10000,0),MATCH("Commerce",Potentials!$A$1:$AC$1,0)),0)</f>
      </c>
      <c r="M2619" t="str">
        <f>IFERROR(VLOOKUP(L2619,Widgets!$H$5:$I$18,2,FALSE),0)</f>
      </c>
    </row>
    <row r="2620" spans="1:13">
      <c r="L2620" t="str">
        <f>IFERROR(INDEX(Potentials!$A$1:$AC$10000,MATCH(Estimates!C2620,Potentials!$A$1:$A$10000,0),MATCH("Commerce",Potentials!$A$1:$AC$1,0)),0)</f>
      </c>
      <c r="M2620" t="str">
        <f>IFERROR(VLOOKUP(L2620,Widgets!$H$5:$I$18,2,FALSE),0)</f>
      </c>
    </row>
    <row r="2621" spans="1:13">
      <c r="L2621" t="str">
        <f>IFERROR(INDEX(Potentials!$A$1:$AC$10000,MATCH(Estimates!C2621,Potentials!$A$1:$A$10000,0),MATCH("Commerce",Potentials!$A$1:$AC$1,0)),0)</f>
      </c>
      <c r="M2621" t="str">
        <f>IFERROR(VLOOKUP(L2621,Widgets!$H$5:$I$18,2,FALSE),0)</f>
      </c>
    </row>
    <row r="2622" spans="1:13">
      <c r="L2622" t="str">
        <f>IFERROR(INDEX(Potentials!$A$1:$AC$10000,MATCH(Estimates!C2622,Potentials!$A$1:$A$10000,0),MATCH("Commerce",Potentials!$A$1:$AC$1,0)),0)</f>
      </c>
      <c r="M2622" t="str">
        <f>IFERROR(VLOOKUP(L2622,Widgets!$H$5:$I$18,2,FALSE),0)</f>
      </c>
    </row>
    <row r="2623" spans="1:13">
      <c r="L2623" t="str">
        <f>IFERROR(INDEX(Potentials!$A$1:$AC$10000,MATCH(Estimates!C2623,Potentials!$A$1:$A$10000,0),MATCH("Commerce",Potentials!$A$1:$AC$1,0)),0)</f>
      </c>
      <c r="M2623" t="str">
        <f>IFERROR(VLOOKUP(L2623,Widgets!$H$5:$I$18,2,FALSE),0)</f>
      </c>
    </row>
    <row r="2624" spans="1:13">
      <c r="L2624" t="str">
        <f>IFERROR(INDEX(Potentials!$A$1:$AC$10000,MATCH(Estimates!C2624,Potentials!$A$1:$A$10000,0),MATCH("Commerce",Potentials!$A$1:$AC$1,0)),0)</f>
      </c>
      <c r="M2624" t="str">
        <f>IFERROR(VLOOKUP(L2624,Widgets!$H$5:$I$18,2,FALSE),0)</f>
      </c>
    </row>
    <row r="2625" spans="1:13">
      <c r="L2625" t="str">
        <f>IFERROR(INDEX(Potentials!$A$1:$AC$10000,MATCH(Estimates!C2625,Potentials!$A$1:$A$10000,0),MATCH("Commerce",Potentials!$A$1:$AC$1,0)),0)</f>
      </c>
      <c r="M2625" t="str">
        <f>IFERROR(VLOOKUP(L2625,Widgets!$H$5:$I$18,2,FALSE),0)</f>
      </c>
    </row>
    <row r="2626" spans="1:13">
      <c r="L2626" t="str">
        <f>IFERROR(INDEX(Potentials!$A$1:$AC$10000,MATCH(Estimates!C2626,Potentials!$A$1:$A$10000,0),MATCH("Commerce",Potentials!$A$1:$AC$1,0)),0)</f>
      </c>
      <c r="M2626" t="str">
        <f>IFERROR(VLOOKUP(L2626,Widgets!$H$5:$I$18,2,FALSE),0)</f>
      </c>
    </row>
    <row r="2627" spans="1:13">
      <c r="L2627" t="str">
        <f>IFERROR(INDEX(Potentials!$A$1:$AC$10000,MATCH(Estimates!C2627,Potentials!$A$1:$A$10000,0),MATCH("Commerce",Potentials!$A$1:$AC$1,0)),0)</f>
      </c>
      <c r="M2627" t="str">
        <f>IFERROR(VLOOKUP(L2627,Widgets!$H$5:$I$18,2,FALSE),0)</f>
      </c>
    </row>
    <row r="2628" spans="1:13">
      <c r="L2628" t="str">
        <f>IFERROR(INDEX(Potentials!$A$1:$AC$10000,MATCH(Estimates!C2628,Potentials!$A$1:$A$10000,0),MATCH("Commerce",Potentials!$A$1:$AC$1,0)),0)</f>
      </c>
      <c r="M2628" t="str">
        <f>IFERROR(VLOOKUP(L2628,Widgets!$H$5:$I$18,2,FALSE),0)</f>
      </c>
    </row>
    <row r="2629" spans="1:13">
      <c r="L2629" t="str">
        <f>IFERROR(INDEX(Potentials!$A$1:$AC$10000,MATCH(Estimates!C2629,Potentials!$A$1:$A$10000,0),MATCH("Commerce",Potentials!$A$1:$AC$1,0)),0)</f>
      </c>
      <c r="M2629" t="str">
        <f>IFERROR(VLOOKUP(L2629,Widgets!$H$5:$I$18,2,FALSE),0)</f>
      </c>
    </row>
    <row r="2630" spans="1:13">
      <c r="L2630" t="str">
        <f>IFERROR(INDEX(Potentials!$A$1:$AC$10000,MATCH(Estimates!C2630,Potentials!$A$1:$A$10000,0),MATCH("Commerce",Potentials!$A$1:$AC$1,0)),0)</f>
      </c>
      <c r="M2630" t="str">
        <f>IFERROR(VLOOKUP(L2630,Widgets!$H$5:$I$18,2,FALSE),0)</f>
      </c>
    </row>
    <row r="2631" spans="1:13">
      <c r="L2631" t="str">
        <f>IFERROR(INDEX(Potentials!$A$1:$AC$10000,MATCH(Estimates!C2631,Potentials!$A$1:$A$10000,0),MATCH("Commerce",Potentials!$A$1:$AC$1,0)),0)</f>
      </c>
      <c r="M2631" t="str">
        <f>IFERROR(VLOOKUP(L2631,Widgets!$H$5:$I$18,2,FALSE),0)</f>
      </c>
    </row>
    <row r="2632" spans="1:13">
      <c r="L2632" t="str">
        <f>IFERROR(INDEX(Potentials!$A$1:$AC$10000,MATCH(Estimates!C2632,Potentials!$A$1:$A$10000,0),MATCH("Commerce",Potentials!$A$1:$AC$1,0)),0)</f>
      </c>
      <c r="M2632" t="str">
        <f>IFERROR(VLOOKUP(L2632,Widgets!$H$5:$I$18,2,FALSE),0)</f>
      </c>
    </row>
    <row r="2633" spans="1:13">
      <c r="L2633" t="str">
        <f>IFERROR(INDEX(Potentials!$A$1:$AC$10000,MATCH(Estimates!C2633,Potentials!$A$1:$A$10000,0),MATCH("Commerce",Potentials!$A$1:$AC$1,0)),0)</f>
      </c>
      <c r="M2633" t="str">
        <f>IFERROR(VLOOKUP(L2633,Widgets!$H$5:$I$18,2,FALSE),0)</f>
      </c>
    </row>
    <row r="2634" spans="1:13">
      <c r="L2634" t="str">
        <f>IFERROR(INDEX(Potentials!$A$1:$AC$10000,MATCH(Estimates!C2634,Potentials!$A$1:$A$10000,0),MATCH("Commerce",Potentials!$A$1:$AC$1,0)),0)</f>
      </c>
      <c r="M2634" t="str">
        <f>IFERROR(VLOOKUP(L2634,Widgets!$H$5:$I$18,2,FALSE),0)</f>
      </c>
    </row>
    <row r="2635" spans="1:13">
      <c r="L2635" t="str">
        <f>IFERROR(INDEX(Potentials!$A$1:$AC$10000,MATCH(Estimates!C2635,Potentials!$A$1:$A$10000,0),MATCH("Commerce",Potentials!$A$1:$AC$1,0)),0)</f>
      </c>
      <c r="M2635" t="str">
        <f>IFERROR(VLOOKUP(L2635,Widgets!$H$5:$I$18,2,FALSE),0)</f>
      </c>
    </row>
    <row r="2636" spans="1:13">
      <c r="L2636" t="str">
        <f>IFERROR(INDEX(Potentials!$A$1:$AC$10000,MATCH(Estimates!C2636,Potentials!$A$1:$A$10000,0),MATCH("Commerce",Potentials!$A$1:$AC$1,0)),0)</f>
      </c>
      <c r="M2636" t="str">
        <f>IFERROR(VLOOKUP(L2636,Widgets!$H$5:$I$18,2,FALSE),0)</f>
      </c>
    </row>
    <row r="2637" spans="1:13">
      <c r="L2637" t="str">
        <f>IFERROR(INDEX(Potentials!$A$1:$AC$10000,MATCH(Estimates!C2637,Potentials!$A$1:$A$10000,0),MATCH("Commerce",Potentials!$A$1:$AC$1,0)),0)</f>
      </c>
      <c r="M2637" t="str">
        <f>IFERROR(VLOOKUP(L2637,Widgets!$H$5:$I$18,2,FALSE),0)</f>
      </c>
    </row>
    <row r="2638" spans="1:13">
      <c r="L2638" t="str">
        <f>IFERROR(INDEX(Potentials!$A$1:$AC$10000,MATCH(Estimates!C2638,Potentials!$A$1:$A$10000,0),MATCH("Commerce",Potentials!$A$1:$AC$1,0)),0)</f>
      </c>
      <c r="M2638" t="str">
        <f>IFERROR(VLOOKUP(L2638,Widgets!$H$5:$I$18,2,FALSE),0)</f>
      </c>
    </row>
    <row r="2639" spans="1:13">
      <c r="L2639" t="str">
        <f>IFERROR(INDEX(Potentials!$A$1:$AC$10000,MATCH(Estimates!C2639,Potentials!$A$1:$A$10000,0),MATCH("Commerce",Potentials!$A$1:$AC$1,0)),0)</f>
      </c>
      <c r="M2639" t="str">
        <f>IFERROR(VLOOKUP(L2639,Widgets!$H$5:$I$18,2,FALSE),0)</f>
      </c>
    </row>
    <row r="2640" spans="1:13">
      <c r="L2640" t="str">
        <f>IFERROR(INDEX(Potentials!$A$1:$AC$10000,MATCH(Estimates!C2640,Potentials!$A$1:$A$10000,0),MATCH("Commerce",Potentials!$A$1:$AC$1,0)),0)</f>
      </c>
      <c r="M2640" t="str">
        <f>IFERROR(VLOOKUP(L2640,Widgets!$H$5:$I$18,2,FALSE),0)</f>
      </c>
    </row>
    <row r="2641" spans="1:13">
      <c r="L2641" t="str">
        <f>IFERROR(INDEX(Potentials!$A$1:$AC$10000,MATCH(Estimates!C2641,Potentials!$A$1:$A$10000,0),MATCH("Commerce",Potentials!$A$1:$AC$1,0)),0)</f>
      </c>
      <c r="M2641" t="str">
        <f>IFERROR(VLOOKUP(L2641,Widgets!$H$5:$I$18,2,FALSE),0)</f>
      </c>
    </row>
    <row r="2642" spans="1:13">
      <c r="L2642" t="str">
        <f>IFERROR(INDEX(Potentials!$A$1:$AC$10000,MATCH(Estimates!C2642,Potentials!$A$1:$A$10000,0),MATCH("Commerce",Potentials!$A$1:$AC$1,0)),0)</f>
      </c>
      <c r="M2642" t="str">
        <f>IFERROR(VLOOKUP(L2642,Widgets!$H$5:$I$18,2,FALSE),0)</f>
      </c>
    </row>
    <row r="2643" spans="1:13">
      <c r="L2643" t="str">
        <f>IFERROR(INDEX(Potentials!$A$1:$AC$10000,MATCH(Estimates!C2643,Potentials!$A$1:$A$10000,0),MATCH("Commerce",Potentials!$A$1:$AC$1,0)),0)</f>
      </c>
      <c r="M2643" t="str">
        <f>IFERROR(VLOOKUP(L2643,Widgets!$H$5:$I$18,2,FALSE),0)</f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997"/>
  <sheetViews>
    <sheetView tabSelected="0" workbookViewId="0" showGridLines="true" showRowColHeaders="1">
      <selection activeCell="H1" sqref="H1"/>
    </sheetView>
  </sheetViews>
  <sheetFormatPr defaultRowHeight="14.4" outlineLevelRow="0" outlineLevelCol="0"/>
  <cols>
    <col min="4" max="4" width="18.54296875" customWidth="true" style="2"/>
    <col min="6" max="6" width="10.81640625" customWidth="true" style="2"/>
  </cols>
  <sheetData>
    <row r="1" spans="1:15">
      <c r="A1" t="s">
        <v>407</v>
      </c>
      <c r="B1" t="s">
        <v>9</v>
      </c>
      <c r="C1" t="s">
        <v>20</v>
      </c>
      <c r="D1" s="2" t="s">
        <v>408</v>
      </c>
      <c r="E1" t="s">
        <v>69</v>
      </c>
      <c r="F1" s="2" t="s">
        <v>67</v>
      </c>
      <c r="G1" t="s">
        <v>409</v>
      </c>
      <c r="H1" t="s">
        <v>126</v>
      </c>
      <c r="I1" t="s">
        <v>410</v>
      </c>
      <c r="J1" t="s">
        <v>127</v>
      </c>
      <c r="K1" t="s">
        <v>411</v>
      </c>
      <c r="L1" t="s">
        <v>412</v>
      </c>
      <c r="M1" t="s">
        <v>413</v>
      </c>
      <c r="N1" t="s">
        <v>19</v>
      </c>
      <c r="O1" s="35" t="s">
        <v>132</v>
      </c>
    </row>
    <row r="2" spans="1:15">
      <c r="B2" t="s">
        <v>514</v>
      </c>
      <c r="C2" t="s">
        <v>109</v>
      </c>
      <c r="E2" t="s">
        <v>239</v>
      </c>
      <c r="F2" s="2">
        <v>0</v>
      </c>
      <c r="G2">
        <v>0</v>
      </c>
      <c r="I2" t="s">
        <v>515</v>
      </c>
      <c r="N2" t="s">
        <v>514</v>
      </c>
      <c r="O2" t="str">
        <f>IFERROR(VLOOKUP(C2,Widgets!$H$5:$I$18,2,FALSE),0)</f>
      </c>
    </row>
    <row r="3" spans="1:15">
      <c r="B3" t="s">
        <v>514</v>
      </c>
      <c r="C3" t="s">
        <v>109</v>
      </c>
      <c r="E3" t="s">
        <v>239</v>
      </c>
      <c r="F3" s="2">
        <v>0</v>
      </c>
      <c r="G3">
        <v>0</v>
      </c>
      <c r="I3" s="1" t="s">
        <v>414</v>
      </c>
      <c r="N3" t="s">
        <v>514</v>
      </c>
      <c r="O3" t="str">
        <f>IFERROR(VLOOKUP(C3,Widgets!$H$5:$I$18,2,FALSE),0)</f>
      </c>
    </row>
    <row r="4" spans="1:15">
      <c r="B4" t="s">
        <v>135</v>
      </c>
      <c r="C4" t="s">
        <v>100</v>
      </c>
      <c r="E4" t="s">
        <v>239</v>
      </c>
      <c r="F4" s="2">
        <v>0</v>
      </c>
      <c r="G4">
        <v>0</v>
      </c>
      <c r="I4" t="s">
        <v>516</v>
      </c>
      <c r="N4" t="s">
        <v>135</v>
      </c>
      <c r="O4" t="str">
        <f>IFERROR(VLOOKUP(C4,Widgets!$H$5:$I$18,2,FALSE),0)</f>
      </c>
    </row>
    <row r="5" spans="1:15">
      <c r="B5" t="s">
        <v>212</v>
      </c>
      <c r="C5" t="s">
        <v>100</v>
      </c>
      <c r="E5" t="s">
        <v>239</v>
      </c>
      <c r="F5" s="2">
        <v>0</v>
      </c>
      <c r="G5">
        <v>0</v>
      </c>
      <c r="I5" t="s">
        <v>420</v>
      </c>
      <c r="N5" t="s">
        <v>212</v>
      </c>
      <c r="O5" t="str">
        <f>IFERROR(VLOOKUP(C5,Widgets!$H$5:$I$18,2,FALSE),0)</f>
      </c>
    </row>
    <row r="6" spans="1:15">
      <c r="B6" t="s">
        <v>517</v>
      </c>
      <c r="C6" t="s">
        <v>91</v>
      </c>
      <c r="E6" t="s">
        <v>239</v>
      </c>
      <c r="F6" s="2">
        <v>0</v>
      </c>
      <c r="G6">
        <v>0</v>
      </c>
      <c r="I6" t="s">
        <v>518</v>
      </c>
      <c r="N6" t="s">
        <v>517</v>
      </c>
      <c r="O6" t="str">
        <f>IFERROR(VLOOKUP(C6,Widgets!$H$5:$I$18,2,FALSE),0)</f>
      </c>
    </row>
    <row r="7" spans="1:15">
      <c r="B7" t="s">
        <v>212</v>
      </c>
      <c r="C7" t="s">
        <v>100</v>
      </c>
      <c r="E7" t="s">
        <v>239</v>
      </c>
      <c r="F7" s="2">
        <v>0</v>
      </c>
      <c r="G7">
        <v>0</v>
      </c>
      <c r="I7" s="1" t="s">
        <v>415</v>
      </c>
      <c r="N7" t="s">
        <v>212</v>
      </c>
      <c r="O7" t="str">
        <f>IFERROR(VLOOKUP(C7,Widgets!$H$5:$I$18,2,FALSE),0)</f>
      </c>
    </row>
    <row r="8" spans="1:15">
      <c r="B8" t="s">
        <v>212</v>
      </c>
      <c r="C8" t="s">
        <v>100</v>
      </c>
      <c r="E8" t="s">
        <v>239</v>
      </c>
      <c r="F8" s="2">
        <v>0</v>
      </c>
      <c r="G8">
        <v>0</v>
      </c>
      <c r="I8" s="1" t="s">
        <v>416</v>
      </c>
      <c r="N8" t="s">
        <v>212</v>
      </c>
      <c r="O8" t="str">
        <f>IFERROR(VLOOKUP(C8,Widgets!$H$5:$I$18,2,FALSE),0)</f>
      </c>
    </row>
    <row r="9" spans="1:15">
      <c r="B9" t="s">
        <v>135</v>
      </c>
      <c r="C9" t="s">
        <v>100</v>
      </c>
      <c r="E9" t="s">
        <v>239</v>
      </c>
      <c r="F9" s="2">
        <v>0</v>
      </c>
      <c r="G9">
        <v>0</v>
      </c>
      <c r="I9" s="1" t="s">
        <v>417</v>
      </c>
      <c r="N9" t="s">
        <v>135</v>
      </c>
      <c r="O9" t="str">
        <f>IFERROR(VLOOKUP(C9,Widgets!$H$5:$I$18,2,FALSE),0)</f>
      </c>
    </row>
    <row r="10" spans="1:15">
      <c r="B10" t="s">
        <v>217</v>
      </c>
      <c r="C10" t="s">
        <v>91</v>
      </c>
      <c r="E10" t="s">
        <v>239</v>
      </c>
      <c r="F10" s="2">
        <v>0</v>
      </c>
      <c r="G10">
        <v>0</v>
      </c>
      <c r="I10" s="1" t="s">
        <v>418</v>
      </c>
      <c r="N10" t="s">
        <v>217</v>
      </c>
      <c r="O10" t="str">
        <f>IFERROR(VLOOKUP(C10,Widgets!$H$5:$I$18,2,FALSE),0)</f>
      </c>
    </row>
    <row r="11" spans="1:15">
      <c r="B11" t="s">
        <v>519</v>
      </c>
      <c r="C11" t="s">
        <v>100</v>
      </c>
      <c r="E11" t="s">
        <v>239</v>
      </c>
      <c r="F11" s="2">
        <v>0</v>
      </c>
      <c r="G11">
        <v>0</v>
      </c>
      <c r="I11" t="s">
        <v>520</v>
      </c>
      <c r="N11" t="s">
        <v>521</v>
      </c>
      <c r="O11" t="str">
        <f>IFERROR(VLOOKUP(C11,Widgets!$H$5:$I$18,2,FALSE),0)</f>
      </c>
    </row>
    <row r="12" spans="1:15">
      <c r="B12" t="s">
        <v>522</v>
      </c>
      <c r="C12" t="s">
        <v>91</v>
      </c>
      <c r="E12" t="s">
        <v>239</v>
      </c>
      <c r="F12" s="2">
        <v>0</v>
      </c>
      <c r="G12">
        <v>0</v>
      </c>
      <c r="I12" t="s">
        <v>523</v>
      </c>
      <c r="N12" t="s">
        <v>522</v>
      </c>
      <c r="O12" t="str">
        <f>IFERROR(VLOOKUP(C12,Widgets!$H$5:$I$18,2,FALSE),0)</f>
      </c>
    </row>
    <row r="13" spans="1:15">
      <c r="B13" t="s">
        <v>141</v>
      </c>
      <c r="C13" t="s">
        <v>109</v>
      </c>
      <c r="E13" t="s">
        <v>239</v>
      </c>
      <c r="F13" s="2">
        <v>0</v>
      </c>
      <c r="G13">
        <v>0</v>
      </c>
      <c r="I13" t="s">
        <v>524</v>
      </c>
      <c r="N13" t="s">
        <v>141</v>
      </c>
      <c r="O13" t="str">
        <f>IFERROR(VLOOKUP(C13,Widgets!$H$5:$I$18,2,FALSE),0)</f>
      </c>
    </row>
    <row r="14" spans="1:15">
      <c r="B14" t="s">
        <v>525</v>
      </c>
      <c r="C14" t="s">
        <v>91</v>
      </c>
      <c r="E14" t="s">
        <v>239</v>
      </c>
      <c r="F14" s="2">
        <v>0</v>
      </c>
      <c r="G14">
        <v>0</v>
      </c>
      <c r="I14" s="1" t="s">
        <v>419</v>
      </c>
      <c r="N14" t="s">
        <v>525</v>
      </c>
      <c r="O14" t="str">
        <f>IFERROR(VLOOKUP(C14,Widgets!$H$5:$I$18,2,FALSE),0)</f>
      </c>
    </row>
    <row r="15" spans="1:15">
      <c r="B15" t="s">
        <v>526</v>
      </c>
      <c r="C15" t="s">
        <v>100</v>
      </c>
      <c r="E15" t="s">
        <v>239</v>
      </c>
      <c r="F15" s="2">
        <v>0</v>
      </c>
      <c r="G15">
        <v>0</v>
      </c>
      <c r="I15" s="1" t="s">
        <v>420</v>
      </c>
      <c r="N15" t="s">
        <v>400</v>
      </c>
      <c r="O15" t="str">
        <f>IFERROR(VLOOKUP(C15,Widgets!$H$5:$I$18,2,FALSE),0)</f>
      </c>
    </row>
    <row r="16" spans="1:15">
      <c r="B16" t="s">
        <v>527</v>
      </c>
      <c r="C16" t="s">
        <v>72</v>
      </c>
      <c r="E16" t="s">
        <v>239</v>
      </c>
      <c r="F16" s="2">
        <v>0</v>
      </c>
      <c r="G16">
        <v>0</v>
      </c>
      <c r="I16" t="s">
        <v>528</v>
      </c>
      <c r="L16" s="1"/>
      <c r="N16" t="s">
        <v>529</v>
      </c>
      <c r="O16" t="str">
        <f>IFERROR(VLOOKUP(C16,Widgets!$H$5:$I$18,2,FALSE),0)</f>
      </c>
    </row>
    <row r="17" spans="1:15">
      <c r="B17" t="s">
        <v>146</v>
      </c>
      <c r="C17" t="s">
        <v>72</v>
      </c>
      <c r="E17" t="s">
        <v>239</v>
      </c>
      <c r="F17" s="2">
        <v>0</v>
      </c>
      <c r="G17">
        <v>0</v>
      </c>
      <c r="I17" s="1" t="s">
        <v>421</v>
      </c>
      <c r="N17" t="s">
        <v>146</v>
      </c>
      <c r="O17" t="str">
        <f>IFERROR(VLOOKUP(C17,Widgets!$H$5:$I$18,2,FALSE),0)</f>
      </c>
    </row>
    <row r="18" spans="1:15">
      <c r="B18" t="s">
        <v>156</v>
      </c>
      <c r="C18" t="s">
        <v>100</v>
      </c>
      <c r="E18" t="s">
        <v>239</v>
      </c>
      <c r="F18" s="2">
        <v>0</v>
      </c>
      <c r="G18">
        <v>0</v>
      </c>
      <c r="I18" s="1" t="s">
        <v>422</v>
      </c>
      <c r="N18" t="s">
        <v>156</v>
      </c>
      <c r="O18" t="str">
        <f>IFERROR(VLOOKUP(C18,Widgets!$H$5:$I$18,2,FALSE),0)</f>
      </c>
    </row>
    <row r="19" spans="1:15">
      <c r="B19" t="s">
        <v>146</v>
      </c>
      <c r="C19" t="s">
        <v>100</v>
      </c>
      <c r="E19" t="s">
        <v>239</v>
      </c>
      <c r="F19" s="2">
        <v>0</v>
      </c>
      <c r="G19">
        <v>0</v>
      </c>
      <c r="I19" s="1" t="s">
        <v>423</v>
      </c>
      <c r="N19" t="s">
        <v>146</v>
      </c>
      <c r="O19" t="str">
        <f>IFERROR(VLOOKUP(C19,Widgets!$H$5:$I$18,2,FALSE),0)</f>
      </c>
    </row>
    <row r="20" spans="1:15">
      <c r="B20" t="s">
        <v>521</v>
      </c>
      <c r="C20" t="s">
        <v>100</v>
      </c>
      <c r="E20" t="s">
        <v>239</v>
      </c>
      <c r="F20" s="2">
        <v>0</v>
      </c>
      <c r="G20">
        <v>0</v>
      </c>
      <c r="I20" s="1" t="s">
        <v>424</v>
      </c>
      <c r="N20" t="s">
        <v>521</v>
      </c>
      <c r="O20" t="str">
        <f>IFERROR(VLOOKUP(C20,Widgets!$H$5:$I$18,2,FALSE),0)</f>
      </c>
    </row>
    <row r="21" spans="1:15">
      <c r="B21" t="s">
        <v>135</v>
      </c>
      <c r="C21" t="s">
        <v>100</v>
      </c>
      <c r="E21" t="s">
        <v>239</v>
      </c>
      <c r="F21" s="2">
        <v>0</v>
      </c>
      <c r="G21">
        <v>0</v>
      </c>
      <c r="I21" s="1" t="s">
        <v>425</v>
      </c>
      <c r="N21" t="s">
        <v>135</v>
      </c>
      <c r="O21" t="str">
        <f>IFERROR(VLOOKUP(C21,Widgets!$H$5:$I$18,2,FALSE),0)</f>
      </c>
    </row>
    <row r="22" spans="1:15">
      <c r="B22" t="s">
        <v>135</v>
      </c>
      <c r="C22" t="s">
        <v>100</v>
      </c>
      <c r="E22" t="s">
        <v>239</v>
      </c>
      <c r="F22" s="2">
        <v>0</v>
      </c>
      <c r="G22">
        <v>0</v>
      </c>
      <c r="I22" t="s">
        <v>530</v>
      </c>
      <c r="N22" t="s">
        <v>135</v>
      </c>
      <c r="O22" t="str">
        <f>IFERROR(VLOOKUP(C22,Widgets!$H$5:$I$18,2,FALSE),0)</f>
      </c>
    </row>
    <row r="23" spans="1:15">
      <c r="B23" t="s">
        <v>531</v>
      </c>
      <c r="C23" t="s">
        <v>100</v>
      </c>
      <c r="E23" t="s">
        <v>239</v>
      </c>
      <c r="F23" s="2">
        <v>0</v>
      </c>
      <c r="G23">
        <v>0</v>
      </c>
      <c r="I23" t="s">
        <v>532</v>
      </c>
      <c r="N23" t="s">
        <v>531</v>
      </c>
      <c r="O23" t="str">
        <f>IFERROR(VLOOKUP(C23,Widgets!$H$5:$I$18,2,FALSE),0)</f>
      </c>
    </row>
    <row r="24" spans="1:15">
      <c r="B24" t="s">
        <v>533</v>
      </c>
      <c r="C24" t="s">
        <v>100</v>
      </c>
      <c r="E24" t="s">
        <v>239</v>
      </c>
      <c r="F24" s="2">
        <v>0</v>
      </c>
      <c r="G24">
        <v>0</v>
      </c>
      <c r="I24" t="s">
        <v>534</v>
      </c>
      <c r="N24" t="s">
        <v>400</v>
      </c>
      <c r="O24" t="str">
        <f>IFERROR(VLOOKUP(C24,Widgets!$H$5:$I$18,2,FALSE),0)</f>
      </c>
    </row>
    <row r="25" spans="1:15">
      <c r="B25" t="s">
        <v>161</v>
      </c>
      <c r="C25" t="s">
        <v>100</v>
      </c>
      <c r="E25" t="s">
        <v>239</v>
      </c>
      <c r="F25" s="2">
        <v>0</v>
      </c>
      <c r="G25">
        <v>0</v>
      </c>
      <c r="I25" t="s">
        <v>535</v>
      </c>
      <c r="N25" t="s">
        <v>135</v>
      </c>
      <c r="O25" t="str">
        <f>IFERROR(VLOOKUP(C25,Widgets!$H$5:$I$18,2,FALSE),0)</f>
      </c>
    </row>
    <row r="26" spans="1:15">
      <c r="B26" t="s">
        <v>146</v>
      </c>
      <c r="C26" t="s">
        <v>72</v>
      </c>
      <c r="E26" t="s">
        <v>239</v>
      </c>
      <c r="F26" s="2">
        <v>0</v>
      </c>
      <c r="G26">
        <v>0</v>
      </c>
      <c r="I26" t="s">
        <v>536</v>
      </c>
      <c r="N26" t="s">
        <v>146</v>
      </c>
      <c r="O26" t="str">
        <f>IFERROR(VLOOKUP(C26,Widgets!$H$5:$I$18,2,FALSE),0)</f>
      </c>
    </row>
    <row r="27" spans="1:15">
      <c r="B27" t="s">
        <v>135</v>
      </c>
      <c r="C27" t="s">
        <v>100</v>
      </c>
      <c r="E27" t="s">
        <v>239</v>
      </c>
      <c r="F27" s="2">
        <v>0</v>
      </c>
      <c r="G27">
        <v>0</v>
      </c>
      <c r="I27" t="s">
        <v>427</v>
      </c>
      <c r="N27" t="s">
        <v>135</v>
      </c>
      <c r="O27" t="str">
        <f>IFERROR(VLOOKUP(C27,Widgets!$H$5:$I$18,2,FALSE),0)</f>
      </c>
    </row>
    <row r="28" spans="1:15">
      <c r="B28" t="s">
        <v>537</v>
      </c>
      <c r="C28" t="s">
        <v>100</v>
      </c>
      <c r="E28" t="s">
        <v>239</v>
      </c>
      <c r="F28" s="2">
        <v>0</v>
      </c>
      <c r="G28">
        <v>0</v>
      </c>
      <c r="I28" s="1" t="s">
        <v>426</v>
      </c>
      <c r="N28" t="s">
        <v>400</v>
      </c>
      <c r="O28" t="str">
        <f>IFERROR(VLOOKUP(C28,Widgets!$H$5:$I$18,2,FALSE),0)</f>
      </c>
    </row>
    <row r="29" spans="1:15">
      <c r="B29" t="s">
        <v>135</v>
      </c>
      <c r="C29" t="s">
        <v>100</v>
      </c>
      <c r="E29" t="s">
        <v>239</v>
      </c>
      <c r="F29" s="2">
        <v>0</v>
      </c>
      <c r="G29">
        <v>0</v>
      </c>
      <c r="I29" s="1" t="s">
        <v>427</v>
      </c>
      <c r="N29" t="s">
        <v>135</v>
      </c>
      <c r="O29" t="str">
        <f>IFERROR(VLOOKUP(C29,Widgets!$H$5:$I$18,2,FALSE),0)</f>
      </c>
    </row>
    <row r="30" spans="1:15">
      <c r="B30" t="s">
        <v>538</v>
      </c>
      <c r="C30" t="s">
        <v>72</v>
      </c>
      <c r="E30" t="s">
        <v>239</v>
      </c>
      <c r="F30" s="2">
        <v>0</v>
      </c>
      <c r="G30">
        <v>0</v>
      </c>
      <c r="I30" s="1" t="s">
        <v>428</v>
      </c>
      <c r="N30" t="s">
        <v>538</v>
      </c>
      <c r="O30" t="str">
        <f>IFERROR(VLOOKUP(C30,Widgets!$H$5:$I$18,2,FALSE),0)</f>
      </c>
    </row>
    <row r="31" spans="1:15">
      <c r="B31" t="s">
        <v>146</v>
      </c>
      <c r="C31" t="s">
        <v>72</v>
      </c>
      <c r="E31" t="s">
        <v>239</v>
      </c>
      <c r="F31" s="2">
        <v>24030.72000000000116</v>
      </c>
      <c r="G31">
        <v>92341.60000000000582</v>
      </c>
      <c r="I31" t="s">
        <v>539</v>
      </c>
      <c r="N31" t="s">
        <v>146</v>
      </c>
      <c r="O31" t="str">
        <f>IFERROR(VLOOKUP(C31,Widgets!$H$5:$I$18,2,FALSE),0)</f>
      </c>
    </row>
    <row r="32" spans="1:15">
      <c r="B32" t="s">
        <v>156</v>
      </c>
      <c r="C32" t="s">
        <v>100</v>
      </c>
      <c r="E32" t="s">
        <v>239</v>
      </c>
      <c r="F32" s="2">
        <v>0</v>
      </c>
      <c r="G32">
        <v>0</v>
      </c>
      <c r="I32" s="1" t="s">
        <v>429</v>
      </c>
      <c r="N32" t="s">
        <v>156</v>
      </c>
      <c r="O32" t="str">
        <f>IFERROR(VLOOKUP(C32,Widgets!$H$5:$I$18,2,FALSE),0)</f>
      </c>
    </row>
    <row r="33" spans="1:15">
      <c r="B33" t="s">
        <v>245</v>
      </c>
      <c r="C33" t="s">
        <v>100</v>
      </c>
      <c r="E33" t="s">
        <v>239</v>
      </c>
      <c r="F33" s="2">
        <v>0</v>
      </c>
      <c r="G33">
        <v>0</v>
      </c>
      <c r="I33" s="1" t="s">
        <v>418</v>
      </c>
      <c r="N33" t="s">
        <v>245</v>
      </c>
      <c r="O33" t="str">
        <f>IFERROR(VLOOKUP(C33,Widgets!$H$5:$I$18,2,FALSE),0)</f>
      </c>
    </row>
    <row r="34" spans="1:15">
      <c r="B34" t="s">
        <v>277</v>
      </c>
      <c r="C34" t="s">
        <v>91</v>
      </c>
      <c r="E34" t="s">
        <v>239</v>
      </c>
      <c r="F34" s="2">
        <v>0</v>
      </c>
      <c r="G34">
        <v>0</v>
      </c>
      <c r="I34" s="1" t="s">
        <v>430</v>
      </c>
      <c r="N34" t="s">
        <v>277</v>
      </c>
      <c r="O34" t="str">
        <f>IFERROR(VLOOKUP(C34,Widgets!$H$5:$I$18,2,FALSE),0)</f>
      </c>
    </row>
    <row r="35" spans="1:15">
      <c r="B35" t="s">
        <v>277</v>
      </c>
      <c r="C35" t="s">
        <v>91</v>
      </c>
      <c r="E35" t="s">
        <v>239</v>
      </c>
      <c r="F35" s="2">
        <v>0</v>
      </c>
      <c r="G35">
        <v>0</v>
      </c>
      <c r="I35" t="s">
        <v>440</v>
      </c>
      <c r="N35" t="s">
        <v>277</v>
      </c>
      <c r="O35" t="str">
        <f>IFERROR(VLOOKUP(C35,Widgets!$H$5:$I$18,2,FALSE),0)</f>
      </c>
    </row>
    <row r="36" spans="1:15">
      <c r="B36" t="s">
        <v>308</v>
      </c>
      <c r="C36" t="s">
        <v>91</v>
      </c>
      <c r="E36" t="s">
        <v>239</v>
      </c>
      <c r="F36" s="2">
        <v>0</v>
      </c>
      <c r="G36">
        <v>0</v>
      </c>
      <c r="I36" s="1" t="s">
        <v>431</v>
      </c>
      <c r="N36" t="s">
        <v>308</v>
      </c>
      <c r="O36" t="str">
        <f>IFERROR(VLOOKUP(C36,Widgets!$H$5:$I$18,2,FALSE),0)</f>
      </c>
    </row>
    <row r="37" spans="1:15">
      <c r="B37" t="s">
        <v>376</v>
      </c>
      <c r="C37" t="s">
        <v>100</v>
      </c>
      <c r="E37" t="s">
        <v>239</v>
      </c>
      <c r="F37" s="2">
        <v>0</v>
      </c>
      <c r="G37">
        <v>0</v>
      </c>
      <c r="I37" t="s">
        <v>540</v>
      </c>
      <c r="N37" t="s">
        <v>376</v>
      </c>
      <c r="O37" t="str">
        <f>IFERROR(VLOOKUP(C37,Widgets!$H$5:$I$18,2,FALSE),0)</f>
      </c>
    </row>
    <row r="38" spans="1:15">
      <c r="B38" t="s">
        <v>541</v>
      </c>
      <c r="C38" t="s">
        <v>542</v>
      </c>
      <c r="E38" t="s">
        <v>239</v>
      </c>
      <c r="F38" s="2">
        <v>0</v>
      </c>
      <c r="G38">
        <v>0</v>
      </c>
      <c r="I38" s="1" t="s">
        <v>432</v>
      </c>
      <c r="N38" t="s">
        <v>541</v>
      </c>
      <c r="O38" t="str">
        <f>IFERROR(VLOOKUP(C38,Widgets!$H$5:$I$18,2,FALSE),0)</f>
      </c>
    </row>
    <row r="39" spans="1:15">
      <c r="B39" t="s">
        <v>277</v>
      </c>
      <c r="C39" t="s">
        <v>91</v>
      </c>
      <c r="E39" t="s">
        <v>239</v>
      </c>
      <c r="F39" s="2">
        <v>0</v>
      </c>
      <c r="G39">
        <v>0</v>
      </c>
      <c r="I39" s="1" t="s">
        <v>433</v>
      </c>
      <c r="N39" t="s">
        <v>277</v>
      </c>
      <c r="O39" t="str">
        <f>IFERROR(VLOOKUP(C39,Widgets!$H$5:$I$18,2,FALSE),0)</f>
      </c>
    </row>
    <row r="40" spans="1:15">
      <c r="B40" t="s">
        <v>217</v>
      </c>
      <c r="C40" t="s">
        <v>91</v>
      </c>
      <c r="E40" t="s">
        <v>239</v>
      </c>
      <c r="F40" s="2">
        <v>0</v>
      </c>
      <c r="G40">
        <v>0</v>
      </c>
      <c r="I40" s="1" t="s">
        <v>418</v>
      </c>
      <c r="N40" t="s">
        <v>217</v>
      </c>
      <c r="O40" t="str">
        <f>IFERROR(VLOOKUP(C40,Widgets!$H$5:$I$18,2,FALSE),0)</f>
      </c>
    </row>
    <row r="41" spans="1:15">
      <c r="B41" t="s">
        <v>217</v>
      </c>
      <c r="C41" t="s">
        <v>91</v>
      </c>
      <c r="E41" t="s">
        <v>239</v>
      </c>
      <c r="F41" s="2">
        <v>3190</v>
      </c>
      <c r="G41">
        <v>22809.5</v>
      </c>
      <c r="I41" s="1" t="s">
        <v>434</v>
      </c>
      <c r="N41" t="s">
        <v>217</v>
      </c>
      <c r="O41" t="str">
        <f>IFERROR(VLOOKUP(C41,Widgets!$H$5:$I$18,2,FALSE),0)</f>
      </c>
    </row>
    <row r="42" spans="1:15">
      <c r="B42" t="s">
        <v>217</v>
      </c>
      <c r="C42" t="s">
        <v>91</v>
      </c>
      <c r="E42" t="s">
        <v>239</v>
      </c>
      <c r="F42" s="2">
        <v>2310</v>
      </c>
      <c r="G42">
        <v>16517.5</v>
      </c>
      <c r="I42" t="s">
        <v>427</v>
      </c>
      <c r="L42" s="1"/>
      <c r="N42" t="s">
        <v>217</v>
      </c>
      <c r="O42" t="str">
        <f>IFERROR(VLOOKUP(C42,Widgets!$H$5:$I$18,2,FALSE),0)</f>
      </c>
    </row>
    <row r="43" spans="1:15">
      <c r="B43" t="s">
        <v>405</v>
      </c>
      <c r="C43" t="s">
        <v>109</v>
      </c>
      <c r="E43" t="s">
        <v>239</v>
      </c>
      <c r="F43" s="2">
        <v>0</v>
      </c>
      <c r="G43">
        <v>0</v>
      </c>
      <c r="I43" t="s">
        <v>543</v>
      </c>
      <c r="L43" s="1"/>
      <c r="N43" t="s">
        <v>405</v>
      </c>
      <c r="O43" t="str">
        <f>IFERROR(VLOOKUP(C43,Widgets!$H$5:$I$18,2,FALSE),0)</f>
      </c>
    </row>
    <row r="44" spans="1:15">
      <c r="B44" t="s">
        <v>169</v>
      </c>
      <c r="C44" t="s">
        <v>108</v>
      </c>
      <c r="E44" t="s">
        <v>239</v>
      </c>
      <c r="F44" s="2">
        <v>0</v>
      </c>
      <c r="G44">
        <v>0</v>
      </c>
      <c r="I44" s="1" t="s">
        <v>435</v>
      </c>
      <c r="N44" t="s">
        <v>169</v>
      </c>
      <c r="O44" t="str">
        <f>IFERROR(VLOOKUP(C44,Widgets!$H$5:$I$18,2,FALSE),0)</f>
      </c>
    </row>
    <row r="45" spans="1:15">
      <c r="B45" t="s">
        <v>135</v>
      </c>
      <c r="C45" t="s">
        <v>100</v>
      </c>
      <c r="E45" t="s">
        <v>239</v>
      </c>
      <c r="F45" s="2">
        <v>0</v>
      </c>
      <c r="G45">
        <v>0</v>
      </c>
      <c r="I45" t="s">
        <v>544</v>
      </c>
      <c r="N45" t="s">
        <v>135</v>
      </c>
      <c r="O45" t="str">
        <f>IFERROR(VLOOKUP(C45,Widgets!$H$5:$I$18,2,FALSE),0)</f>
      </c>
    </row>
    <row r="46" spans="1:15">
      <c r="B46" t="s">
        <v>141</v>
      </c>
      <c r="C46" t="s">
        <v>109</v>
      </c>
      <c r="E46" t="s">
        <v>239</v>
      </c>
      <c r="F46" s="2">
        <v>0</v>
      </c>
      <c r="G46">
        <v>0</v>
      </c>
      <c r="I46" s="1" t="s">
        <v>436</v>
      </c>
      <c r="N46" t="s">
        <v>141</v>
      </c>
      <c r="O46" t="str">
        <f>IFERROR(VLOOKUP(C46,Widgets!$H$5:$I$18,2,FALSE),0)</f>
      </c>
    </row>
    <row r="47" spans="1:15">
      <c r="B47" t="s">
        <v>141</v>
      </c>
      <c r="C47" t="s">
        <v>109</v>
      </c>
      <c r="E47" t="s">
        <v>239</v>
      </c>
      <c r="F47" s="2">
        <v>0</v>
      </c>
      <c r="G47">
        <v>0</v>
      </c>
      <c r="I47" s="1" t="s">
        <v>436</v>
      </c>
      <c r="N47" t="s">
        <v>141</v>
      </c>
      <c r="O47" t="str">
        <f>IFERROR(VLOOKUP(C47,Widgets!$H$5:$I$18,2,FALSE),0)</f>
      </c>
    </row>
    <row r="48" spans="1:15">
      <c r="B48" t="s">
        <v>217</v>
      </c>
      <c r="C48" t="s">
        <v>91</v>
      </c>
      <c r="E48" t="s">
        <v>239</v>
      </c>
      <c r="F48" s="2">
        <v>0</v>
      </c>
      <c r="G48">
        <v>0</v>
      </c>
      <c r="I48" s="1" t="s">
        <v>432</v>
      </c>
      <c r="N48" t="s">
        <v>217</v>
      </c>
      <c r="O48" t="str">
        <f>IFERROR(VLOOKUP(C48,Widgets!$H$5:$I$18,2,FALSE),0)</f>
      </c>
    </row>
    <row r="49" spans="1:15">
      <c r="B49" t="s">
        <v>245</v>
      </c>
      <c r="C49" t="s">
        <v>100</v>
      </c>
      <c r="E49" t="s">
        <v>239</v>
      </c>
      <c r="F49" s="2">
        <v>0</v>
      </c>
      <c r="G49">
        <v>0</v>
      </c>
      <c r="I49" t="s">
        <v>440</v>
      </c>
      <c r="N49" t="s">
        <v>245</v>
      </c>
      <c r="O49" t="str">
        <f>IFERROR(VLOOKUP(C49,Widgets!$H$5:$I$18,2,FALSE),0)</f>
      </c>
    </row>
    <row r="50" spans="1:15">
      <c r="B50" t="s">
        <v>146</v>
      </c>
      <c r="C50" t="s">
        <v>72</v>
      </c>
      <c r="E50" t="s">
        <v>239</v>
      </c>
      <c r="F50" s="2">
        <v>0</v>
      </c>
      <c r="G50">
        <v>0</v>
      </c>
      <c r="I50" t="s">
        <v>545</v>
      </c>
      <c r="N50" t="s">
        <v>146</v>
      </c>
      <c r="O50" t="str">
        <f>IFERROR(VLOOKUP(C50,Widgets!$H$5:$I$18,2,FALSE),0)</f>
      </c>
    </row>
    <row r="51" spans="1:15">
      <c r="B51" t="s">
        <v>135</v>
      </c>
      <c r="C51" t="s">
        <v>100</v>
      </c>
      <c r="E51" t="s">
        <v>52</v>
      </c>
      <c r="F51" s="2">
        <v>0</v>
      </c>
      <c r="G51">
        <v>0</v>
      </c>
      <c r="I51" s="1"/>
      <c r="N51" t="s">
        <v>135</v>
      </c>
      <c r="O51" t="str">
        <f>IFERROR(VLOOKUP(C51,Widgets!$H$5:$I$18,2,FALSE),0)</f>
      </c>
    </row>
    <row r="52" spans="1:15">
      <c r="B52" t="s">
        <v>546</v>
      </c>
      <c r="C52" t="s">
        <v>91</v>
      </c>
      <c r="E52" t="s">
        <v>239</v>
      </c>
      <c r="F52" s="2">
        <v>0</v>
      </c>
      <c r="G52">
        <v>0</v>
      </c>
      <c r="I52" t="s">
        <v>439</v>
      </c>
      <c r="N52" t="s">
        <v>547</v>
      </c>
      <c r="O52" t="str">
        <f>IFERROR(VLOOKUP(C52,Widgets!$H$5:$I$18,2,FALSE),0)</f>
      </c>
    </row>
    <row r="53" spans="1:15">
      <c r="B53" t="s">
        <v>546</v>
      </c>
      <c r="C53" t="s">
        <v>91</v>
      </c>
      <c r="E53" t="s">
        <v>239</v>
      </c>
      <c r="F53" s="2">
        <v>0</v>
      </c>
      <c r="G53">
        <v>0</v>
      </c>
      <c r="I53" s="1" t="s">
        <v>437</v>
      </c>
      <c r="N53" t="s">
        <v>547</v>
      </c>
      <c r="O53" t="str">
        <f>IFERROR(VLOOKUP(C53,Widgets!$H$5:$I$18,2,FALSE),0)</f>
      </c>
    </row>
    <row r="54" spans="1:15">
      <c r="B54" t="s">
        <v>146</v>
      </c>
      <c r="C54" t="s">
        <v>72</v>
      </c>
      <c r="E54" t="s">
        <v>34</v>
      </c>
      <c r="F54" s="2">
        <v>0</v>
      </c>
      <c r="G54">
        <v>0</v>
      </c>
      <c r="N54" t="s">
        <v>146</v>
      </c>
      <c r="O54" t="str">
        <f>IFERROR(VLOOKUP(C54,Widgets!$H$5:$I$18,2,FALSE),0)</f>
      </c>
    </row>
    <row r="55" spans="1:15">
      <c r="B55" t="s">
        <v>156</v>
      </c>
      <c r="C55" t="s">
        <v>100</v>
      </c>
      <c r="E55" t="s">
        <v>239</v>
      </c>
      <c r="F55" s="2">
        <v>0</v>
      </c>
      <c r="G55">
        <v>0</v>
      </c>
      <c r="I55" t="s">
        <v>548</v>
      </c>
      <c r="N55" t="s">
        <v>156</v>
      </c>
      <c r="O55" t="str">
        <f>IFERROR(VLOOKUP(C55,Widgets!$H$5:$I$18,2,FALSE),0)</f>
      </c>
    </row>
    <row r="56" spans="1:15">
      <c r="B56" t="s">
        <v>188</v>
      </c>
      <c r="C56" t="s">
        <v>100</v>
      </c>
      <c r="E56" t="s">
        <v>52</v>
      </c>
      <c r="F56" s="2">
        <v>2528.47400000000016</v>
      </c>
      <c r="G56">
        <v>0</v>
      </c>
      <c r="O56" t="str">
        <f>IFERROR(VLOOKUP(C56,Widgets!$H$5:$I$18,2,FALSE),0)</f>
      </c>
    </row>
    <row r="57" spans="1:15">
      <c r="B57" t="s">
        <v>192</v>
      </c>
      <c r="C57" t="s">
        <v>91</v>
      </c>
      <c r="E57" t="s">
        <v>71</v>
      </c>
      <c r="F57" s="2">
        <v>11708.80999999999949</v>
      </c>
      <c r="G57">
        <v>668093</v>
      </c>
      <c r="N57" t="s">
        <v>192</v>
      </c>
      <c r="O57" t="str">
        <f>IFERROR(VLOOKUP(C57,Widgets!$H$5:$I$18,2,FALSE),0)</f>
      </c>
    </row>
    <row r="58" spans="1:15">
      <c r="B58" t="s">
        <v>197</v>
      </c>
      <c r="C58" t="s">
        <v>100</v>
      </c>
      <c r="E58" t="s">
        <v>71</v>
      </c>
      <c r="F58" s="2">
        <v>2081.67999999999984</v>
      </c>
      <c r="G58">
        <v>0</v>
      </c>
      <c r="N58" t="s">
        <v>197</v>
      </c>
      <c r="O58" t="str">
        <f>IFERROR(VLOOKUP(C58,Widgets!$H$5:$I$18,2,FALSE),0)</f>
      </c>
    </row>
    <row r="59" spans="1:15">
      <c r="B59" t="s">
        <v>156</v>
      </c>
      <c r="C59" t="s">
        <v>100</v>
      </c>
      <c r="E59" t="s">
        <v>239</v>
      </c>
      <c r="F59" s="2">
        <v>0</v>
      </c>
      <c r="G59">
        <v>0</v>
      </c>
      <c r="I59" t="s">
        <v>437</v>
      </c>
      <c r="N59" t="s">
        <v>156</v>
      </c>
      <c r="O59" t="str">
        <f>IFERROR(VLOOKUP(C59,Widgets!$H$5:$I$18,2,FALSE),0)</f>
      </c>
    </row>
    <row r="60" spans="1:15">
      <c r="B60" t="s">
        <v>217</v>
      </c>
      <c r="C60" t="s">
        <v>91</v>
      </c>
      <c r="E60" t="s">
        <v>239</v>
      </c>
      <c r="F60" s="2">
        <v>0</v>
      </c>
      <c r="G60">
        <v>0</v>
      </c>
      <c r="I60" s="1" t="s">
        <v>438</v>
      </c>
      <c r="N60" t="s">
        <v>217</v>
      </c>
      <c r="O60" t="str">
        <f>IFERROR(VLOOKUP(C60,Widgets!$H$5:$I$18,2,FALSE),0)</f>
      </c>
    </row>
    <row r="61" spans="1:15">
      <c r="B61" t="s">
        <v>205</v>
      </c>
      <c r="C61" t="s">
        <v>95</v>
      </c>
      <c r="E61" t="s">
        <v>239</v>
      </c>
      <c r="F61" s="2">
        <v>0</v>
      </c>
      <c r="G61">
        <v>0</v>
      </c>
      <c r="I61" t="s">
        <v>549</v>
      </c>
      <c r="N61" t="s">
        <v>205</v>
      </c>
      <c r="O61" t="str">
        <f>IFERROR(VLOOKUP(C61,Widgets!$H$5:$I$18,2,FALSE),0)</f>
      </c>
    </row>
    <row r="62" spans="1:15">
      <c r="B62" t="s">
        <v>550</v>
      </c>
      <c r="C62" t="s">
        <v>112</v>
      </c>
      <c r="E62" t="s">
        <v>239</v>
      </c>
      <c r="F62" s="2">
        <v>0</v>
      </c>
      <c r="G62">
        <v>0</v>
      </c>
      <c r="I62" t="s">
        <v>548</v>
      </c>
      <c r="N62" t="s">
        <v>550</v>
      </c>
      <c r="O62" t="str">
        <f>IFERROR(VLOOKUP(C62,Widgets!$H$5:$I$18,2,FALSE),0)</f>
      </c>
    </row>
    <row r="63" spans="1:15">
      <c r="B63" t="s">
        <v>135</v>
      </c>
      <c r="C63" t="s">
        <v>100</v>
      </c>
      <c r="E63" t="s">
        <v>34</v>
      </c>
      <c r="F63" s="2">
        <v>0</v>
      </c>
      <c r="G63">
        <v>0</v>
      </c>
      <c r="N63" t="s">
        <v>135</v>
      </c>
      <c r="O63" t="str">
        <f>IFERROR(VLOOKUP(C63,Widgets!$H$5:$I$18,2,FALSE),0)</f>
      </c>
    </row>
    <row r="64" spans="1:15">
      <c r="B64" t="s">
        <v>135</v>
      </c>
      <c r="C64" t="s">
        <v>100</v>
      </c>
      <c r="E64" t="s">
        <v>34</v>
      </c>
      <c r="F64" s="2">
        <v>0</v>
      </c>
      <c r="G64">
        <v>0</v>
      </c>
      <c r="I64" s="1"/>
      <c r="N64" t="s">
        <v>135</v>
      </c>
      <c r="O64" t="str">
        <f>IFERROR(VLOOKUP(C64,Widgets!$H$5:$I$18,2,FALSE),0)</f>
      </c>
    </row>
    <row r="65" spans="1:15">
      <c r="B65" t="s">
        <v>551</v>
      </c>
      <c r="C65" t="s">
        <v>100</v>
      </c>
      <c r="E65" t="s">
        <v>34</v>
      </c>
      <c r="F65" s="2">
        <v>0</v>
      </c>
      <c r="G65">
        <v>0</v>
      </c>
      <c r="N65" t="s">
        <v>551</v>
      </c>
      <c r="O65" t="str">
        <f>IFERROR(VLOOKUP(C65,Widgets!$H$5:$I$18,2,FALSE),0)</f>
      </c>
    </row>
    <row r="66" spans="1:15">
      <c r="B66" t="s">
        <v>277</v>
      </c>
      <c r="C66" t="s">
        <v>91</v>
      </c>
      <c r="E66" t="s">
        <v>239</v>
      </c>
      <c r="F66" s="2">
        <v>0</v>
      </c>
      <c r="G66">
        <v>0</v>
      </c>
      <c r="I66" s="1" t="s">
        <v>439</v>
      </c>
      <c r="N66" t="s">
        <v>277</v>
      </c>
      <c r="O66" t="str">
        <f>IFERROR(VLOOKUP(C66,Widgets!$H$5:$I$18,2,FALSE),0)</f>
      </c>
    </row>
    <row r="67" spans="1:15">
      <c r="B67" t="s">
        <v>546</v>
      </c>
      <c r="C67" t="s">
        <v>91</v>
      </c>
      <c r="E67" t="s">
        <v>239</v>
      </c>
      <c r="F67" s="2">
        <v>0</v>
      </c>
      <c r="G67">
        <v>0</v>
      </c>
      <c r="I67" t="s">
        <v>430</v>
      </c>
      <c r="N67" t="s">
        <v>546</v>
      </c>
      <c r="O67" t="str">
        <f>IFERROR(VLOOKUP(C67,Widgets!$H$5:$I$18,2,FALSE),0)</f>
      </c>
    </row>
    <row r="68" spans="1:15">
      <c r="B68" t="s">
        <v>552</v>
      </c>
      <c r="C68" t="s">
        <v>72</v>
      </c>
      <c r="E68" t="s">
        <v>239</v>
      </c>
      <c r="F68" s="2">
        <v>3802.69700000000012</v>
      </c>
      <c r="G68">
        <v>119970.080000000001746</v>
      </c>
      <c r="I68" t="s">
        <v>553</v>
      </c>
      <c r="N68" t="s">
        <v>552</v>
      </c>
      <c r="O68" t="str">
        <f>IFERROR(VLOOKUP(C68,Widgets!$H$5:$I$18,2,FALSE),0)</f>
      </c>
    </row>
    <row r="69" spans="1:15">
      <c r="B69" t="s">
        <v>277</v>
      </c>
      <c r="C69" t="s">
        <v>91</v>
      </c>
      <c r="E69" t="s">
        <v>239</v>
      </c>
      <c r="F69" s="2">
        <v>26345</v>
      </c>
      <c r="G69">
        <v>0</v>
      </c>
      <c r="I69" s="1" t="s">
        <v>430</v>
      </c>
      <c r="N69" t="s">
        <v>277</v>
      </c>
      <c r="O69" t="str">
        <f>IFERROR(VLOOKUP(C69,Widgets!$H$5:$I$18,2,FALSE),0)</f>
      </c>
    </row>
    <row r="70" spans="1:15">
      <c r="B70" t="s">
        <v>277</v>
      </c>
      <c r="C70" t="s">
        <v>91</v>
      </c>
      <c r="E70" t="s">
        <v>239</v>
      </c>
      <c r="F70" s="2">
        <v>5865.5</v>
      </c>
      <c r="G70">
        <v>0</v>
      </c>
      <c r="I70" s="1" t="s">
        <v>440</v>
      </c>
      <c r="N70" t="s">
        <v>277</v>
      </c>
      <c r="O70" t="str">
        <f>IFERROR(VLOOKUP(C70,Widgets!$H$5:$I$18,2,FALSE),0)</f>
      </c>
    </row>
    <row r="71" spans="1:15">
      <c r="B71" t="s">
        <v>277</v>
      </c>
      <c r="C71" t="s">
        <v>91</v>
      </c>
      <c r="E71" t="s">
        <v>239</v>
      </c>
      <c r="F71" s="2">
        <v>2648.90000000000009</v>
      </c>
      <c r="G71">
        <v>17218.84999999999854</v>
      </c>
      <c r="I71" t="s">
        <v>421</v>
      </c>
      <c r="N71" t="s">
        <v>277</v>
      </c>
      <c r="O71" t="str">
        <f>IFERROR(VLOOKUP(C71,Widgets!$H$5:$I$18,2,FALSE),0)</f>
      </c>
    </row>
    <row r="72" spans="1:15">
      <c r="B72" t="s">
        <v>212</v>
      </c>
      <c r="C72" t="s">
        <v>105</v>
      </c>
      <c r="E72" t="s">
        <v>239</v>
      </c>
      <c r="F72" s="2">
        <v>2095.59299999999985</v>
      </c>
      <c r="G72">
        <v>0</v>
      </c>
      <c r="I72" s="1" t="s">
        <v>441</v>
      </c>
      <c r="N72" t="s">
        <v>212</v>
      </c>
      <c r="O72" t="str">
        <f>IFERROR(VLOOKUP(C72,Widgets!$H$5:$I$18,2,FALSE),0)</f>
      </c>
    </row>
    <row r="73" spans="1:15">
      <c r="B73" t="s">
        <v>212</v>
      </c>
      <c r="C73" t="s">
        <v>105</v>
      </c>
      <c r="E73" t="s">
        <v>239</v>
      </c>
      <c r="F73" s="2">
        <v>4822.89099999999962</v>
      </c>
      <c r="G73">
        <v>0</v>
      </c>
      <c r="I73" s="1" t="s">
        <v>442</v>
      </c>
      <c r="N73" t="s">
        <v>212</v>
      </c>
      <c r="O73" t="str">
        <f>IFERROR(VLOOKUP(C73,Widgets!$H$5:$I$18,2,FALSE),0)</f>
      </c>
    </row>
    <row r="74" spans="1:15">
      <c r="B74" t="s">
        <v>554</v>
      </c>
      <c r="C74" t="s">
        <v>100</v>
      </c>
      <c r="E74" t="s">
        <v>239</v>
      </c>
      <c r="F74" s="2">
        <v>0</v>
      </c>
      <c r="G74">
        <v>0</v>
      </c>
      <c r="I74" s="1" t="s">
        <v>443</v>
      </c>
      <c r="N74" t="s">
        <v>555</v>
      </c>
      <c r="O74" t="str">
        <f>IFERROR(VLOOKUP(C74,Widgets!$H$5:$I$18,2,FALSE),0)</f>
      </c>
    </row>
    <row r="75" spans="1:15">
      <c r="B75" t="s">
        <v>205</v>
      </c>
      <c r="C75" t="s">
        <v>91</v>
      </c>
      <c r="E75" t="s">
        <v>239</v>
      </c>
      <c r="F75" s="2">
        <v>0</v>
      </c>
      <c r="G75">
        <v>0</v>
      </c>
      <c r="I75" t="s">
        <v>556</v>
      </c>
      <c r="N75" t="s">
        <v>205</v>
      </c>
      <c r="O75" t="str">
        <f>IFERROR(VLOOKUP(C75,Widgets!$H$5:$I$18,2,FALSE),0)</f>
      </c>
    </row>
    <row r="76" spans="1:15">
      <c r="B76" t="s">
        <v>212</v>
      </c>
      <c r="C76" t="s">
        <v>105</v>
      </c>
      <c r="E76" t="s">
        <v>239</v>
      </c>
      <c r="F76" s="2">
        <v>1345.84999999999991</v>
      </c>
      <c r="G76">
        <v>0</v>
      </c>
      <c r="I76" t="s">
        <v>486</v>
      </c>
      <c r="N76" t="s">
        <v>212</v>
      </c>
      <c r="O76" t="str">
        <f>IFERROR(VLOOKUP(C76,Widgets!$H$5:$I$18,2,FALSE),0)</f>
      </c>
    </row>
    <row r="77" spans="1:15">
      <c r="B77" t="s">
        <v>205</v>
      </c>
      <c r="C77" t="s">
        <v>91</v>
      </c>
      <c r="E77" t="s">
        <v>239</v>
      </c>
      <c r="F77" s="2">
        <v>0</v>
      </c>
      <c r="G77">
        <v>0</v>
      </c>
      <c r="I77" t="s">
        <v>557</v>
      </c>
      <c r="N77" t="s">
        <v>205</v>
      </c>
      <c r="O77" t="str">
        <f>IFERROR(VLOOKUP(C77,Widgets!$H$5:$I$18,2,FALSE),0)</f>
      </c>
    </row>
    <row r="78" spans="1:15">
      <c r="B78" t="s">
        <v>217</v>
      </c>
      <c r="C78" t="s">
        <v>91</v>
      </c>
      <c r="E78" t="s">
        <v>239</v>
      </c>
      <c r="F78" s="2">
        <v>0</v>
      </c>
      <c r="G78">
        <v>0</v>
      </c>
      <c r="I78" t="s">
        <v>558</v>
      </c>
      <c r="N78" t="s">
        <v>217</v>
      </c>
      <c r="O78" t="str">
        <f>IFERROR(VLOOKUP(C78,Widgets!$H$5:$I$18,2,FALSE),0)</f>
      </c>
    </row>
    <row r="79" spans="1:15">
      <c r="B79" t="s">
        <v>223</v>
      </c>
      <c r="C79" t="s">
        <v>100</v>
      </c>
      <c r="E79" t="s">
        <v>239</v>
      </c>
      <c r="F79" s="2">
        <v>0</v>
      </c>
      <c r="G79">
        <v>0</v>
      </c>
      <c r="I79" t="s">
        <v>559</v>
      </c>
      <c r="N79" t="s">
        <v>223</v>
      </c>
      <c r="O79" t="str">
        <f>IFERROR(VLOOKUP(C79,Widgets!$H$5:$I$18,2,FALSE),0)</f>
      </c>
    </row>
    <row r="80" spans="1:15">
      <c r="B80" t="s">
        <v>560</v>
      </c>
      <c r="C80" t="s">
        <v>100</v>
      </c>
      <c r="E80" t="s">
        <v>239</v>
      </c>
      <c r="F80" s="2">
        <v>0</v>
      </c>
      <c r="G80">
        <v>0</v>
      </c>
      <c r="I80" t="s">
        <v>561</v>
      </c>
      <c r="N80" t="s">
        <v>560</v>
      </c>
      <c r="O80" t="str">
        <f>IFERROR(VLOOKUP(C80,Widgets!$H$5:$I$18,2,FALSE),0)</f>
      </c>
    </row>
    <row r="81" spans="1:15">
      <c r="B81" t="s">
        <v>205</v>
      </c>
      <c r="C81" t="s">
        <v>91</v>
      </c>
      <c r="E81" t="s">
        <v>239</v>
      </c>
      <c r="F81" s="2">
        <v>0</v>
      </c>
      <c r="G81">
        <v>0</v>
      </c>
      <c r="I81" t="s">
        <v>562</v>
      </c>
      <c r="N81" t="s">
        <v>205</v>
      </c>
      <c r="O81" t="str">
        <f>IFERROR(VLOOKUP(C81,Widgets!$H$5:$I$18,2,FALSE),0)</f>
      </c>
    </row>
    <row r="82" spans="1:15">
      <c r="B82" t="s">
        <v>522</v>
      </c>
      <c r="C82" t="s">
        <v>91</v>
      </c>
      <c r="E82" t="s">
        <v>239</v>
      </c>
      <c r="F82" s="2">
        <v>490270.64899999997579</v>
      </c>
      <c r="G82">
        <v>2536941.47000000020489</v>
      </c>
      <c r="I82" t="s">
        <v>563</v>
      </c>
      <c r="N82" t="s">
        <v>522</v>
      </c>
      <c r="O82" t="str">
        <f>IFERROR(VLOOKUP(C82,Widgets!$H$5:$I$18,2,FALSE),0)</f>
      </c>
    </row>
    <row r="83" spans="1:15">
      <c r="B83" t="s">
        <v>217</v>
      </c>
      <c r="C83" t="s">
        <v>91</v>
      </c>
      <c r="E83" t="s">
        <v>239</v>
      </c>
      <c r="F83" s="2">
        <v>1430</v>
      </c>
      <c r="G83">
        <v>8795.5</v>
      </c>
      <c r="I83" t="s">
        <v>562</v>
      </c>
      <c r="N83" t="s">
        <v>217</v>
      </c>
      <c r="O83" t="str">
        <f>IFERROR(VLOOKUP(C83,Widgets!$H$5:$I$18,2,FALSE),0)</f>
      </c>
    </row>
    <row r="84" spans="1:15">
      <c r="B84" t="s">
        <v>217</v>
      </c>
      <c r="C84" t="s">
        <v>91</v>
      </c>
      <c r="E84" t="s">
        <v>239</v>
      </c>
      <c r="F84" s="2">
        <v>1117.79999999999995</v>
      </c>
      <c r="G84">
        <v>0</v>
      </c>
      <c r="I84" t="s">
        <v>564</v>
      </c>
      <c r="N84" t="s">
        <v>217</v>
      </c>
      <c r="O84" t="str">
        <f>IFERROR(VLOOKUP(C84,Widgets!$H$5:$I$18,2,FALSE),0)</f>
      </c>
    </row>
    <row r="85" spans="1:15">
      <c r="B85" t="s">
        <v>229</v>
      </c>
      <c r="C85" t="s">
        <v>91</v>
      </c>
      <c r="E85" t="s">
        <v>239</v>
      </c>
      <c r="F85" s="2">
        <v>517605.73300000000745</v>
      </c>
      <c r="G85">
        <v>2349999.60000000009313</v>
      </c>
      <c r="I85" t="s">
        <v>565</v>
      </c>
      <c r="N85" t="s">
        <v>229</v>
      </c>
      <c r="O85" t="str">
        <f>IFERROR(VLOOKUP(C85,Widgets!$H$5:$I$18,2,FALSE),0)</f>
      </c>
    </row>
    <row r="86" spans="1:15">
      <c r="B86" t="s">
        <v>546</v>
      </c>
      <c r="C86" t="s">
        <v>91</v>
      </c>
      <c r="E86" t="s">
        <v>239</v>
      </c>
      <c r="F86" s="2">
        <v>0</v>
      </c>
      <c r="G86">
        <v>0</v>
      </c>
      <c r="I86" t="s">
        <v>566</v>
      </c>
      <c r="N86" t="s">
        <v>546</v>
      </c>
      <c r="O86" t="str">
        <f>IFERROR(VLOOKUP(C86,Widgets!$H$5:$I$18,2,FALSE),0)</f>
      </c>
    </row>
    <row r="87" spans="1:15">
      <c r="B87" t="s">
        <v>146</v>
      </c>
      <c r="C87" t="s">
        <v>72</v>
      </c>
      <c r="E87" t="s">
        <v>239</v>
      </c>
      <c r="F87" s="2">
        <v>0</v>
      </c>
      <c r="G87">
        <v>0</v>
      </c>
      <c r="I87" t="s">
        <v>567</v>
      </c>
      <c r="N87" t="s">
        <v>146</v>
      </c>
      <c r="O87" t="str">
        <f>IFERROR(VLOOKUP(C87,Widgets!$H$5:$I$18,2,FALSE),0)</f>
      </c>
    </row>
    <row r="88" spans="1:15">
      <c r="B88" t="s">
        <v>146</v>
      </c>
      <c r="C88" t="s">
        <v>72</v>
      </c>
      <c r="E88" t="s">
        <v>239</v>
      </c>
      <c r="F88" s="2">
        <v>0</v>
      </c>
      <c r="G88">
        <v>0</v>
      </c>
      <c r="I88" t="s">
        <v>568</v>
      </c>
      <c r="N88" t="s">
        <v>146</v>
      </c>
      <c r="O88" t="str">
        <f>IFERROR(VLOOKUP(C88,Widgets!$H$5:$I$18,2,FALSE),0)</f>
      </c>
    </row>
    <row r="89" spans="1:15">
      <c r="B89" t="s">
        <v>135</v>
      </c>
      <c r="C89" t="s">
        <v>100</v>
      </c>
      <c r="E89" t="s">
        <v>239</v>
      </c>
      <c r="F89" s="2">
        <v>0</v>
      </c>
      <c r="G89">
        <v>0</v>
      </c>
      <c r="I89" t="s">
        <v>569</v>
      </c>
      <c r="N89" t="s">
        <v>135</v>
      </c>
      <c r="O89" t="str">
        <f>IFERROR(VLOOKUP(C89,Widgets!$H$5:$I$18,2,FALSE),0)</f>
      </c>
    </row>
    <row r="90" spans="1:15">
      <c r="B90" t="s">
        <v>237</v>
      </c>
      <c r="C90" t="s">
        <v>100</v>
      </c>
      <c r="E90" t="s">
        <v>239</v>
      </c>
      <c r="F90" s="2">
        <v>0</v>
      </c>
      <c r="G90">
        <v>0</v>
      </c>
      <c r="I90" t="s">
        <v>570</v>
      </c>
      <c r="N90" t="s">
        <v>237</v>
      </c>
      <c r="O90" t="str">
        <f>IFERROR(VLOOKUP(C90,Widgets!$H$5:$I$18,2,FALSE),0)</f>
      </c>
    </row>
    <row r="91" spans="1:15">
      <c r="B91" t="s">
        <v>156</v>
      </c>
      <c r="C91" t="s">
        <v>100</v>
      </c>
      <c r="E91" t="s">
        <v>239</v>
      </c>
      <c r="F91" s="2">
        <v>335157.84499999997206</v>
      </c>
      <c r="G91">
        <v>3460000</v>
      </c>
      <c r="I91" t="s">
        <v>571</v>
      </c>
      <c r="N91" t="s">
        <v>156</v>
      </c>
      <c r="O91" t="str">
        <f>IFERROR(VLOOKUP(C91,Widgets!$H$5:$I$18,2,FALSE),0)</f>
      </c>
    </row>
    <row r="92" spans="1:15">
      <c r="B92" t="s">
        <v>192</v>
      </c>
      <c r="C92" t="s">
        <v>91</v>
      </c>
      <c r="E92" t="s">
        <v>239</v>
      </c>
      <c r="F92" s="2">
        <v>1296.90000000000009</v>
      </c>
      <c r="G92">
        <v>0</v>
      </c>
      <c r="I92" t="s">
        <v>572</v>
      </c>
      <c r="N92" t="s">
        <v>192</v>
      </c>
      <c r="O92" t="str">
        <f>IFERROR(VLOOKUP(C92,Widgets!$H$5:$I$18,2,FALSE),0)</f>
      </c>
    </row>
    <row r="93" spans="1:15">
      <c r="B93" t="s">
        <v>573</v>
      </c>
      <c r="C93" t="s">
        <v>109</v>
      </c>
      <c r="E93" t="s">
        <v>239</v>
      </c>
      <c r="F93" s="2">
        <v>133719.084999999991851</v>
      </c>
      <c r="G93">
        <v>0</v>
      </c>
      <c r="I93" t="s">
        <v>574</v>
      </c>
      <c r="N93" t="s">
        <v>573</v>
      </c>
      <c r="O93" t="str">
        <f>IFERROR(VLOOKUP(C93,Widgets!$H$5:$I$18,2,FALSE),0)</f>
      </c>
    </row>
    <row r="94" spans="1:15">
      <c r="B94" t="s">
        <v>237</v>
      </c>
      <c r="C94" t="s">
        <v>100</v>
      </c>
      <c r="E94" t="s">
        <v>239</v>
      </c>
      <c r="F94" s="2">
        <v>0</v>
      </c>
      <c r="G94">
        <v>0</v>
      </c>
      <c r="I94" t="s">
        <v>575</v>
      </c>
      <c r="N94" t="s">
        <v>237</v>
      </c>
      <c r="O94" t="str">
        <f>IFERROR(VLOOKUP(C94,Widgets!$H$5:$I$18,2,FALSE),0)</f>
      </c>
    </row>
    <row r="95" spans="1:15">
      <c r="B95" t="s">
        <v>573</v>
      </c>
      <c r="C95" t="s">
        <v>109</v>
      </c>
      <c r="E95" t="s">
        <v>239</v>
      </c>
      <c r="F95" s="2">
        <v>4955.14800000000014</v>
      </c>
      <c r="G95">
        <v>166814.42000000001281</v>
      </c>
      <c r="I95" t="s">
        <v>576</v>
      </c>
      <c r="N95" t="s">
        <v>573</v>
      </c>
      <c r="O95" t="str">
        <f>IFERROR(VLOOKUP(C95,Widgets!$H$5:$I$18,2,FALSE),0)</f>
      </c>
    </row>
    <row r="96" spans="1:15">
      <c r="B96" t="s">
        <v>212</v>
      </c>
      <c r="C96" t="s">
        <v>100</v>
      </c>
      <c r="E96" t="s">
        <v>239</v>
      </c>
      <c r="F96" s="2">
        <v>7019.50500000000011</v>
      </c>
      <c r="G96">
        <v>262044.92000000001281</v>
      </c>
      <c r="I96" t="s">
        <v>577</v>
      </c>
      <c r="N96" t="s">
        <v>212</v>
      </c>
      <c r="O96" t="str">
        <f>IFERROR(VLOOKUP(C96,Widgets!$H$5:$I$18,2,FALSE),0)</f>
      </c>
    </row>
    <row r="97" spans="1:15">
      <c r="B97" t="s">
        <v>578</v>
      </c>
      <c r="C97" t="s">
        <v>72</v>
      </c>
      <c r="E97" t="s">
        <v>239</v>
      </c>
      <c r="F97" s="2">
        <v>9207.16799999999967</v>
      </c>
      <c r="G97">
        <v>1830000</v>
      </c>
      <c r="I97" t="s">
        <v>513</v>
      </c>
      <c r="N97" t="s">
        <v>578</v>
      </c>
      <c r="O97" t="str">
        <f>IFERROR(VLOOKUP(C97,Widgets!$H$5:$I$18,2,FALSE),0)</f>
      </c>
    </row>
    <row r="98" spans="1:15">
      <c r="B98" t="s">
        <v>281</v>
      </c>
      <c r="C98" t="s">
        <v>100</v>
      </c>
      <c r="E98" t="s">
        <v>239</v>
      </c>
      <c r="F98" s="2">
        <v>1282.34799999999996</v>
      </c>
      <c r="G98">
        <v>0</v>
      </c>
      <c r="I98" t="s">
        <v>579</v>
      </c>
      <c r="N98" t="s">
        <v>281</v>
      </c>
      <c r="O98" t="str">
        <f>IFERROR(VLOOKUP(C98,Widgets!$H$5:$I$18,2,FALSE),0)</f>
      </c>
    </row>
    <row r="99" spans="1:15">
      <c r="B99" t="s">
        <v>245</v>
      </c>
      <c r="C99" t="s">
        <v>100</v>
      </c>
      <c r="E99" t="s">
        <v>239</v>
      </c>
      <c r="F99" s="2">
        <v>27896.47799999999916</v>
      </c>
      <c r="G99">
        <v>0</v>
      </c>
      <c r="I99" s="1" t="s">
        <v>444</v>
      </c>
      <c r="N99" t="s">
        <v>245</v>
      </c>
      <c r="O99" t="str">
        <f>IFERROR(VLOOKUP(C99,Widgets!$H$5:$I$18,2,FALSE),0)</f>
      </c>
    </row>
    <row r="100" spans="1:15">
      <c r="B100" t="s">
        <v>580</v>
      </c>
      <c r="C100" t="s">
        <v>72</v>
      </c>
      <c r="E100" t="s">
        <v>239</v>
      </c>
      <c r="F100" s="2">
        <v>134799.82500000001164</v>
      </c>
      <c r="G100">
        <v>1440000</v>
      </c>
      <c r="I100" t="s">
        <v>572</v>
      </c>
      <c r="N100" t="s">
        <v>580</v>
      </c>
      <c r="O100" t="str">
        <f>IFERROR(VLOOKUP(C100,Widgets!$H$5:$I$18,2,FALSE),0)</f>
      </c>
    </row>
    <row r="101" spans="1:15">
      <c r="B101" t="s">
        <v>581</v>
      </c>
      <c r="C101" t="s">
        <v>72</v>
      </c>
      <c r="E101" t="s">
        <v>239</v>
      </c>
      <c r="F101" s="2">
        <v>1438.79999999999995</v>
      </c>
      <c r="G101">
        <v>0</v>
      </c>
      <c r="I101" t="s">
        <v>572</v>
      </c>
      <c r="N101" t="s">
        <v>581</v>
      </c>
      <c r="O101" t="str">
        <f>IFERROR(VLOOKUP(C101,Widgets!$H$5:$I$18,2,FALSE),0)</f>
      </c>
    </row>
    <row r="102" spans="1:15">
      <c r="B102" t="s">
        <v>146</v>
      </c>
      <c r="C102" t="s">
        <v>72</v>
      </c>
      <c r="E102" t="s">
        <v>239</v>
      </c>
      <c r="F102" s="2">
        <v>10107.43000000000029</v>
      </c>
      <c r="G102">
        <v>370760.63000000000466</v>
      </c>
      <c r="I102" t="s">
        <v>582</v>
      </c>
      <c r="N102" t="s">
        <v>146</v>
      </c>
      <c r="O102" t="str">
        <f>IFERROR(VLOOKUP(C102,Widgets!$H$5:$I$18,2,FALSE),0)</f>
      </c>
    </row>
    <row r="103" spans="1:15">
      <c r="B103" t="s">
        <v>212</v>
      </c>
      <c r="C103" t="s">
        <v>100</v>
      </c>
      <c r="E103" t="s">
        <v>239</v>
      </c>
      <c r="F103" s="2">
        <v>2423.346</v>
      </c>
      <c r="G103">
        <v>0</v>
      </c>
      <c r="I103" t="s">
        <v>583</v>
      </c>
      <c r="N103" t="s">
        <v>212</v>
      </c>
      <c r="O103" t="str">
        <f>IFERROR(VLOOKUP(C103,Widgets!$H$5:$I$18,2,FALSE),0)</f>
      </c>
    </row>
    <row r="104" spans="1:15">
      <c r="B104" t="s">
        <v>245</v>
      </c>
      <c r="C104" t="s">
        <v>100</v>
      </c>
      <c r="E104" t="s">
        <v>239</v>
      </c>
      <c r="F104" s="2">
        <v>5281.69999999999982</v>
      </c>
      <c r="G104">
        <v>0</v>
      </c>
      <c r="I104" s="1" t="s">
        <v>445</v>
      </c>
      <c r="N104" t="s">
        <v>245</v>
      </c>
      <c r="O104" t="str">
        <f>IFERROR(VLOOKUP(C104,Widgets!$H$5:$I$18,2,FALSE),0)</f>
      </c>
    </row>
    <row r="105" spans="1:15">
      <c r="B105" t="s">
        <v>584</v>
      </c>
      <c r="C105" t="s">
        <v>100</v>
      </c>
      <c r="E105" t="s">
        <v>239</v>
      </c>
      <c r="F105" s="2">
        <v>2956.59400000000005</v>
      </c>
      <c r="G105">
        <v>0</v>
      </c>
      <c r="I105" t="s">
        <v>585</v>
      </c>
      <c r="N105" t="s">
        <v>584</v>
      </c>
      <c r="O105" t="str">
        <f>IFERROR(VLOOKUP(C105,Widgets!$H$5:$I$18,2,FALSE),0)</f>
      </c>
    </row>
    <row r="106" spans="1:15">
      <c r="B106" t="s">
        <v>255</v>
      </c>
      <c r="C106" t="s">
        <v>100</v>
      </c>
      <c r="E106" t="s">
        <v>239</v>
      </c>
      <c r="F106" s="2">
        <v>1257.016000000000076</v>
      </c>
      <c r="G106">
        <v>163000</v>
      </c>
      <c r="I106" t="s">
        <v>586</v>
      </c>
      <c r="N106" t="s">
        <v>521</v>
      </c>
      <c r="O106" t="str">
        <f>IFERROR(VLOOKUP(C106,Widgets!$H$5:$I$18,2,FALSE),0)</f>
      </c>
    </row>
    <row r="107" spans="1:15">
      <c r="B107" t="s">
        <v>146</v>
      </c>
      <c r="C107" t="s">
        <v>72</v>
      </c>
      <c r="E107" t="s">
        <v>239</v>
      </c>
      <c r="F107" s="2">
        <v>229009.93900000001304</v>
      </c>
      <c r="G107">
        <v>1324927.5</v>
      </c>
      <c r="I107" t="s">
        <v>587</v>
      </c>
      <c r="N107" t="s">
        <v>146</v>
      </c>
      <c r="O107" t="str">
        <f>IFERROR(VLOOKUP(C107,Widgets!$H$5:$I$18,2,FALSE),0)</f>
      </c>
    </row>
    <row r="108" spans="1:15">
      <c r="B108" t="s">
        <v>146</v>
      </c>
      <c r="C108" t="s">
        <v>72</v>
      </c>
      <c r="E108" t="s">
        <v>239</v>
      </c>
      <c r="F108" s="2">
        <v>467245.67399999999907</v>
      </c>
      <c r="G108">
        <v>0</v>
      </c>
      <c r="I108" t="s">
        <v>588</v>
      </c>
      <c r="N108" t="s">
        <v>146</v>
      </c>
      <c r="O108" t="str">
        <f>IFERROR(VLOOKUP(C108,Widgets!$H$5:$I$18,2,FALSE),0)</f>
      </c>
    </row>
    <row r="109" spans="1:15">
      <c r="B109" t="s">
        <v>277</v>
      </c>
      <c r="C109" t="s">
        <v>91</v>
      </c>
      <c r="E109" t="s">
        <v>239</v>
      </c>
      <c r="F109" s="2">
        <v>5600</v>
      </c>
      <c r="G109">
        <v>0</v>
      </c>
      <c r="I109" t="s">
        <v>485</v>
      </c>
      <c r="N109" t="s">
        <v>277</v>
      </c>
      <c r="O109" t="str">
        <f>IFERROR(VLOOKUP(C109,Widgets!$H$5:$I$18,2,FALSE),0)</f>
      </c>
    </row>
    <row r="110" spans="1:15">
      <c r="B110" t="s">
        <v>589</v>
      </c>
      <c r="C110" t="s">
        <v>100</v>
      </c>
      <c r="E110" t="s">
        <v>239</v>
      </c>
      <c r="F110" s="2">
        <v>1613.50600000000009</v>
      </c>
      <c r="G110">
        <v>225162</v>
      </c>
      <c r="I110" t="s">
        <v>590</v>
      </c>
      <c r="N110" t="s">
        <v>591</v>
      </c>
      <c r="O110" t="str">
        <f>IFERROR(VLOOKUP(C110,Widgets!$H$5:$I$18,2,FALSE),0)</f>
      </c>
    </row>
    <row r="111" spans="1:15">
      <c r="B111" t="s">
        <v>592</v>
      </c>
      <c r="C111" t="s">
        <v>72</v>
      </c>
      <c r="E111" t="s">
        <v>239</v>
      </c>
      <c r="F111" s="2">
        <v>6081.11399999999958</v>
      </c>
      <c r="G111">
        <v>54609.27999999999884</v>
      </c>
      <c r="I111" t="s">
        <v>593</v>
      </c>
      <c r="N111" t="s">
        <v>592</v>
      </c>
      <c r="O111" t="str">
        <f>IFERROR(VLOOKUP(C111,Widgets!$H$5:$I$18,2,FALSE),0)</f>
      </c>
    </row>
    <row r="112" spans="1:15">
      <c r="B112" t="s">
        <v>578</v>
      </c>
      <c r="C112" t="s">
        <v>72</v>
      </c>
      <c r="E112" t="s">
        <v>239</v>
      </c>
      <c r="F112" s="2">
        <v>4777</v>
      </c>
      <c r="G112">
        <v>0</v>
      </c>
      <c r="I112" t="s">
        <v>594</v>
      </c>
      <c r="N112" t="s">
        <v>578</v>
      </c>
      <c r="O112" t="str">
        <f>IFERROR(VLOOKUP(C112,Widgets!$H$5:$I$18,2,FALSE),0)</f>
      </c>
    </row>
    <row r="113" spans="1:15">
      <c r="B113" t="s">
        <v>522</v>
      </c>
      <c r="C113" t="s">
        <v>91</v>
      </c>
      <c r="E113" t="s">
        <v>239</v>
      </c>
      <c r="F113" s="2">
        <v>832.5</v>
      </c>
      <c r="G113">
        <v>0</v>
      </c>
      <c r="I113" t="s">
        <v>595</v>
      </c>
      <c r="N113" t="s">
        <v>522</v>
      </c>
      <c r="O113" t="str">
        <f>IFERROR(VLOOKUP(C113,Widgets!$H$5:$I$18,2,FALSE),0)</f>
      </c>
    </row>
    <row r="114" spans="1:15">
      <c r="B114" t="s">
        <v>596</v>
      </c>
      <c r="C114" t="s">
        <v>72</v>
      </c>
      <c r="E114" t="s">
        <v>239</v>
      </c>
      <c r="F114" s="2">
        <v>274290.8640000000014</v>
      </c>
      <c r="G114">
        <v>1342992.11000000010245</v>
      </c>
      <c r="I114" s="1" t="s">
        <v>446</v>
      </c>
      <c r="N114" t="s">
        <v>596</v>
      </c>
      <c r="O114" t="str">
        <f>IFERROR(VLOOKUP(C114,Widgets!$H$5:$I$18,2,FALSE),0)</f>
      </c>
    </row>
    <row r="115" spans="1:15">
      <c r="B115" t="s">
        <v>259</v>
      </c>
      <c r="C115" t="s">
        <v>100</v>
      </c>
      <c r="E115" t="s">
        <v>239</v>
      </c>
      <c r="F115" s="2">
        <v>0</v>
      </c>
      <c r="G115">
        <v>0</v>
      </c>
      <c r="I115" t="s">
        <v>597</v>
      </c>
      <c r="N115" t="s">
        <v>598</v>
      </c>
      <c r="O115" t="str">
        <f>IFERROR(VLOOKUP(C115,Widgets!$H$5:$I$18,2,FALSE),0)</f>
      </c>
    </row>
    <row r="116" spans="1:15">
      <c r="B116" t="s">
        <v>245</v>
      </c>
      <c r="C116" t="s">
        <v>100</v>
      </c>
      <c r="E116" t="s">
        <v>239</v>
      </c>
      <c r="F116" s="2">
        <v>157028.55100000000675</v>
      </c>
      <c r="G116">
        <v>590134.69999999995343</v>
      </c>
      <c r="I116" t="s">
        <v>599</v>
      </c>
      <c r="N116" t="s">
        <v>245</v>
      </c>
      <c r="O116" t="str">
        <f>IFERROR(VLOOKUP(C116,Widgets!$H$5:$I$18,2,FALSE),0)</f>
      </c>
    </row>
    <row r="117" spans="1:15">
      <c r="B117" t="s">
        <v>212</v>
      </c>
      <c r="C117" t="s">
        <v>100</v>
      </c>
      <c r="E117" t="s">
        <v>239</v>
      </c>
      <c r="F117" s="2">
        <v>6203.61300000000028</v>
      </c>
      <c r="G117">
        <v>232146.25</v>
      </c>
      <c r="I117" s="1" t="s">
        <v>447</v>
      </c>
      <c r="N117" t="s">
        <v>212</v>
      </c>
      <c r="O117" t="str">
        <f>IFERROR(VLOOKUP(C117,Widgets!$H$5:$I$18,2,FALSE),0)</f>
      </c>
    </row>
    <row r="118" spans="1:15">
      <c r="B118" t="s">
        <v>281</v>
      </c>
      <c r="C118" t="s">
        <v>100</v>
      </c>
      <c r="E118" t="s">
        <v>239</v>
      </c>
      <c r="F118" s="2">
        <v>934.41099999999994</v>
      </c>
      <c r="G118">
        <v>54093.19999999999709</v>
      </c>
      <c r="I118" s="1" t="s">
        <v>448</v>
      </c>
      <c r="N118" t="s">
        <v>281</v>
      </c>
      <c r="O118" t="str">
        <f>IFERROR(VLOOKUP(C118,Widgets!$H$5:$I$18,2,FALSE),0)</f>
      </c>
    </row>
    <row r="119" spans="1:15">
      <c r="B119" t="s">
        <v>277</v>
      </c>
      <c r="C119" t="s">
        <v>91</v>
      </c>
      <c r="E119" t="s">
        <v>239</v>
      </c>
      <c r="F119" s="2">
        <v>7128.30000000000018</v>
      </c>
      <c r="G119">
        <v>35965</v>
      </c>
      <c r="I119" t="s">
        <v>600</v>
      </c>
      <c r="N119" t="s">
        <v>277</v>
      </c>
      <c r="O119" t="str">
        <f>IFERROR(VLOOKUP(C119,Widgets!$H$5:$I$18,2,FALSE),0)</f>
      </c>
    </row>
    <row r="120" spans="1:15">
      <c r="B120" t="s">
        <v>277</v>
      </c>
      <c r="C120" t="s">
        <v>91</v>
      </c>
      <c r="E120" t="s">
        <v>239</v>
      </c>
      <c r="F120" s="2">
        <v>22819.5</v>
      </c>
      <c r="G120">
        <v>131317</v>
      </c>
      <c r="I120" t="s">
        <v>601</v>
      </c>
      <c r="N120" t="s">
        <v>277</v>
      </c>
      <c r="O120" t="str">
        <f>IFERROR(VLOOKUP(C120,Widgets!$H$5:$I$18,2,FALSE),0)</f>
      </c>
    </row>
    <row r="121" spans="1:15">
      <c r="B121" t="s">
        <v>602</v>
      </c>
      <c r="C121" t="s">
        <v>100</v>
      </c>
      <c r="E121" t="s">
        <v>239</v>
      </c>
      <c r="F121" s="2">
        <v>2375.6880000000001</v>
      </c>
      <c r="G121">
        <v>124729.10000000000582</v>
      </c>
      <c r="I121" t="s">
        <v>603</v>
      </c>
      <c r="N121" t="s">
        <v>602</v>
      </c>
      <c r="O121" t="str">
        <f>IFERROR(VLOOKUP(C121,Widgets!$H$5:$I$18,2,FALSE),0)</f>
      </c>
    </row>
    <row r="122" spans="1:15">
      <c r="B122" t="s">
        <v>156</v>
      </c>
      <c r="C122" t="s">
        <v>100</v>
      </c>
      <c r="E122" t="s">
        <v>239</v>
      </c>
      <c r="F122" s="2">
        <v>265591.076999999990221</v>
      </c>
      <c r="G122">
        <v>1405009.020000000018626</v>
      </c>
      <c r="I122" t="s">
        <v>604</v>
      </c>
      <c r="N122" t="s">
        <v>156</v>
      </c>
      <c r="O122" t="str">
        <f>IFERROR(VLOOKUP(C122,Widgets!$H$5:$I$18,2,FALSE),0)</f>
      </c>
    </row>
    <row r="123" spans="1:15">
      <c r="B123" t="s">
        <v>269</v>
      </c>
      <c r="C123" t="s">
        <v>100</v>
      </c>
      <c r="E123" t="s">
        <v>239</v>
      </c>
      <c r="F123" s="2">
        <v>121154.4600000000064</v>
      </c>
      <c r="G123">
        <v>159430</v>
      </c>
      <c r="I123" s="1" t="s">
        <v>449</v>
      </c>
      <c r="N123" t="s">
        <v>521</v>
      </c>
      <c r="O123" t="str">
        <f>IFERROR(VLOOKUP(C123,Widgets!$H$5:$I$18,2,FALSE),0)</f>
      </c>
    </row>
    <row r="124" spans="1:15">
      <c r="B124" t="s">
        <v>605</v>
      </c>
      <c r="C124" t="s">
        <v>91</v>
      </c>
      <c r="E124" t="s">
        <v>239</v>
      </c>
      <c r="F124" s="2">
        <v>1610.40000000000009</v>
      </c>
      <c r="G124">
        <v>166500</v>
      </c>
      <c r="I124" t="s">
        <v>606</v>
      </c>
      <c r="N124" t="s">
        <v>605</v>
      </c>
      <c r="O124" t="str">
        <f>IFERROR(VLOOKUP(C124,Widgets!$H$5:$I$18,2,FALSE),0)</f>
      </c>
    </row>
    <row r="125" spans="1:15">
      <c r="B125" t="s">
        <v>277</v>
      </c>
      <c r="C125" t="s">
        <v>91</v>
      </c>
      <c r="E125" t="s">
        <v>239</v>
      </c>
      <c r="F125" s="2">
        <v>49886.40000000000146</v>
      </c>
      <c r="G125">
        <v>300738</v>
      </c>
      <c r="I125" t="s">
        <v>607</v>
      </c>
      <c r="N125" t="s">
        <v>277</v>
      </c>
      <c r="O125" t="str">
        <f>IFERROR(VLOOKUP(C125,Widgets!$H$5:$I$18,2,FALSE),0)</f>
      </c>
    </row>
    <row r="126" spans="1:15">
      <c r="B126" t="s">
        <v>281</v>
      </c>
      <c r="C126" t="s">
        <v>100</v>
      </c>
      <c r="E126" t="s">
        <v>239</v>
      </c>
      <c r="F126" s="2">
        <v>1579.7639999999999</v>
      </c>
      <c r="G126">
        <v>256000</v>
      </c>
      <c r="I126" t="s">
        <v>608</v>
      </c>
      <c r="N126" t="s">
        <v>281</v>
      </c>
      <c r="O126" t="str">
        <f>IFERROR(VLOOKUP(C126,Widgets!$H$5:$I$18,2,FALSE),0)</f>
      </c>
    </row>
    <row r="127" spans="1:15">
      <c r="B127" t="s">
        <v>609</v>
      </c>
      <c r="C127" t="s">
        <v>72</v>
      </c>
      <c r="E127" t="s">
        <v>239</v>
      </c>
      <c r="F127" s="2">
        <v>0</v>
      </c>
      <c r="G127">
        <v>0</v>
      </c>
      <c r="I127" t="s">
        <v>456</v>
      </c>
      <c r="N127" t="s">
        <v>609</v>
      </c>
      <c r="O127" t="str">
        <f>IFERROR(VLOOKUP(C127,Widgets!$H$5:$I$18,2,FALSE),0)</f>
      </c>
    </row>
    <row r="128" spans="1:15">
      <c r="B128" t="s">
        <v>146</v>
      </c>
      <c r="C128" t="s">
        <v>72</v>
      </c>
      <c r="E128" t="s">
        <v>239</v>
      </c>
      <c r="F128" s="2">
        <v>205070.32600000000093</v>
      </c>
      <c r="G128">
        <v>897796.56000000005588</v>
      </c>
      <c r="I128" t="s">
        <v>450</v>
      </c>
      <c r="N128" t="s">
        <v>146</v>
      </c>
      <c r="O128" t="str">
        <f>IFERROR(VLOOKUP(C128,Widgets!$H$5:$I$18,2,FALSE),0)</f>
      </c>
    </row>
    <row r="129" spans="1:15">
      <c r="B129" t="s">
        <v>308</v>
      </c>
      <c r="C129" t="s">
        <v>91</v>
      </c>
      <c r="E129" t="s">
        <v>239</v>
      </c>
      <c r="F129" s="2">
        <v>363466.6589999999851</v>
      </c>
      <c r="G129">
        <v>1730001</v>
      </c>
      <c r="I129" t="s">
        <v>610</v>
      </c>
      <c r="N129" t="s">
        <v>308</v>
      </c>
      <c r="O129" t="str">
        <f>IFERROR(VLOOKUP(C129,Widgets!$H$5:$I$18,2,FALSE),0)</f>
      </c>
    </row>
    <row r="130" spans="1:15">
      <c r="B130" t="s">
        <v>146</v>
      </c>
      <c r="C130" t="s">
        <v>72</v>
      </c>
      <c r="E130" t="s">
        <v>239</v>
      </c>
      <c r="F130" s="2">
        <v>324558.99400000000605</v>
      </c>
      <c r="G130">
        <v>1056196.56000000005588</v>
      </c>
      <c r="I130" t="s">
        <v>610</v>
      </c>
      <c r="L130" t="s">
        <v>611</v>
      </c>
      <c r="N130" t="s">
        <v>146</v>
      </c>
      <c r="O130" t="str">
        <f>IFERROR(VLOOKUP(C130,Widgets!$H$5:$I$18,2,FALSE),0)</f>
      </c>
    </row>
    <row r="131" spans="1:15">
      <c r="B131" t="s">
        <v>277</v>
      </c>
      <c r="C131" t="s">
        <v>91</v>
      </c>
      <c r="E131" t="s">
        <v>239</v>
      </c>
      <c r="F131" s="2">
        <v>22003.40000000000146</v>
      </c>
      <c r="G131">
        <v>124411</v>
      </c>
      <c r="I131" t="s">
        <v>612</v>
      </c>
      <c r="N131" t="s">
        <v>277</v>
      </c>
      <c r="O131" t="str">
        <f>IFERROR(VLOOKUP(C131,Widgets!$H$5:$I$18,2,FALSE),0)</f>
      </c>
    </row>
    <row r="132" spans="1:15">
      <c r="B132" t="s">
        <v>277</v>
      </c>
      <c r="C132" t="s">
        <v>91</v>
      </c>
      <c r="E132" t="s">
        <v>239</v>
      </c>
      <c r="F132" s="2">
        <v>34920.40000000000146</v>
      </c>
      <c r="G132">
        <v>166321</v>
      </c>
      <c r="I132" t="s">
        <v>613</v>
      </c>
      <c r="N132" t="s">
        <v>277</v>
      </c>
      <c r="O132" t="str">
        <f>IFERROR(VLOOKUP(C132,Widgets!$H$5:$I$18,2,FALSE),0)</f>
      </c>
    </row>
    <row r="133" spans="1:15">
      <c r="B133" t="s">
        <v>277</v>
      </c>
      <c r="C133" t="s">
        <v>91</v>
      </c>
      <c r="E133" t="s">
        <v>239</v>
      </c>
      <c r="F133" s="2">
        <v>5163.5</v>
      </c>
      <c r="G133">
        <v>35508</v>
      </c>
      <c r="I133" t="s">
        <v>614</v>
      </c>
      <c r="N133" t="s">
        <v>277</v>
      </c>
      <c r="O133" t="str">
        <f>IFERROR(VLOOKUP(C133,Widgets!$H$5:$I$18,2,FALSE),0)</f>
      </c>
    </row>
    <row r="134" spans="1:15">
      <c r="B134" t="s">
        <v>331</v>
      </c>
      <c r="C134" t="s">
        <v>91</v>
      </c>
      <c r="E134" t="s">
        <v>239</v>
      </c>
      <c r="F134" s="2">
        <v>1111.20000000000005</v>
      </c>
      <c r="G134">
        <v>6660.72000000000025</v>
      </c>
      <c r="I134" t="s">
        <v>450</v>
      </c>
      <c r="N134" t="s">
        <v>331</v>
      </c>
      <c r="O134" t="str">
        <f>IFERROR(VLOOKUP(C134,Widgets!$H$5:$I$18,2,FALSE),0)</f>
      </c>
    </row>
    <row r="135" spans="1:15">
      <c r="B135" t="s">
        <v>331</v>
      </c>
      <c r="C135" t="s">
        <v>91</v>
      </c>
      <c r="E135" t="s">
        <v>239</v>
      </c>
      <c r="F135" s="2">
        <v>4675.10000000000036</v>
      </c>
      <c r="G135">
        <v>20467.069999999999709</v>
      </c>
      <c r="I135" t="s">
        <v>450</v>
      </c>
      <c r="N135" t="s">
        <v>331</v>
      </c>
      <c r="O135" t="str">
        <f>IFERROR(VLOOKUP(C135,Widgets!$H$5:$I$18,2,FALSE),0)</f>
      </c>
    </row>
    <row r="136" spans="1:15">
      <c r="B136" t="s">
        <v>331</v>
      </c>
      <c r="C136" t="s">
        <v>91</v>
      </c>
      <c r="E136" t="s">
        <v>239</v>
      </c>
      <c r="F136" s="2">
        <v>976.79999999999995</v>
      </c>
      <c r="G136">
        <v>5144.82999999999993</v>
      </c>
      <c r="I136" s="1" t="s">
        <v>450</v>
      </c>
      <c r="N136" t="s">
        <v>331</v>
      </c>
      <c r="O136" t="str">
        <f>IFERROR(VLOOKUP(C136,Widgets!$H$5:$I$18,2,FALSE),0)</f>
      </c>
    </row>
    <row r="137" spans="1:15">
      <c r="B137" t="s">
        <v>331</v>
      </c>
      <c r="C137" t="s">
        <v>91</v>
      </c>
      <c r="E137" t="s">
        <v>239</v>
      </c>
      <c r="F137" s="2">
        <v>1439.79999999999995</v>
      </c>
      <c r="G137">
        <v>8346.52000000000044</v>
      </c>
      <c r="I137" t="s">
        <v>450</v>
      </c>
      <c r="N137" t="s">
        <v>331</v>
      </c>
      <c r="O137" t="str">
        <f>IFERROR(VLOOKUP(C137,Widgets!$H$5:$I$18,2,FALSE),0)</f>
      </c>
    </row>
    <row r="138" spans="1:15">
      <c r="B138" t="s">
        <v>284</v>
      </c>
      <c r="C138" t="s">
        <v>100</v>
      </c>
      <c r="E138" t="s">
        <v>239</v>
      </c>
      <c r="F138" s="2">
        <v>3027.53999999999996</v>
      </c>
      <c r="G138">
        <v>484700</v>
      </c>
      <c r="I138" t="s">
        <v>615</v>
      </c>
      <c r="N138" t="s">
        <v>616</v>
      </c>
      <c r="O138" t="str">
        <f>IFERROR(VLOOKUP(C138,Widgets!$H$5:$I$18,2,FALSE),0)</f>
      </c>
    </row>
    <row r="139" spans="1:15">
      <c r="B139" t="s">
        <v>146</v>
      </c>
      <c r="C139" t="s">
        <v>72</v>
      </c>
      <c r="E139" t="s">
        <v>239</v>
      </c>
      <c r="F139" s="2">
        <v>431954.50599999999395</v>
      </c>
      <c r="G139">
        <v>1244016</v>
      </c>
      <c r="I139" s="1" t="s">
        <v>451</v>
      </c>
      <c r="N139" t="s">
        <v>146</v>
      </c>
      <c r="O139" t="str">
        <f>IFERROR(VLOOKUP(C139,Widgets!$H$5:$I$18,2,FALSE),0)</f>
      </c>
    </row>
    <row r="140" spans="1:15">
      <c r="B140" t="s">
        <v>308</v>
      </c>
      <c r="C140" t="s">
        <v>91</v>
      </c>
      <c r="E140" t="s">
        <v>239</v>
      </c>
      <c r="F140" s="2">
        <v>243321.32600000000093</v>
      </c>
      <c r="G140">
        <v>1398486.14999999990687</v>
      </c>
      <c r="I140" s="1" t="s">
        <v>452</v>
      </c>
      <c r="N140" t="s">
        <v>308</v>
      </c>
      <c r="O140" t="str">
        <f>IFERROR(VLOOKUP(C140,Widgets!$H$5:$I$18,2,FALSE),0)</f>
      </c>
    </row>
    <row r="141" spans="1:15">
      <c r="B141" t="s">
        <v>291</v>
      </c>
      <c r="C141" t="s">
        <v>91</v>
      </c>
      <c r="E141" t="s">
        <v>239</v>
      </c>
      <c r="F141" s="2">
        <v>74736.47100000000501</v>
      </c>
      <c r="G141">
        <v>393612.9199999999837</v>
      </c>
      <c r="I141" t="s">
        <v>617</v>
      </c>
      <c r="N141" t="s">
        <v>291</v>
      </c>
      <c r="O141" t="str">
        <f>IFERROR(VLOOKUP(C141,Widgets!$H$5:$I$18,2,FALSE),0)</f>
      </c>
    </row>
    <row r="142" spans="1:15">
      <c r="B142" t="s">
        <v>212</v>
      </c>
      <c r="C142" t="s">
        <v>100</v>
      </c>
      <c r="E142" t="s">
        <v>239</v>
      </c>
      <c r="F142" s="2">
        <v>522</v>
      </c>
      <c r="G142">
        <v>48031.76000000000204</v>
      </c>
      <c r="I142" t="s">
        <v>462</v>
      </c>
      <c r="N142" t="s">
        <v>212</v>
      </c>
      <c r="O142" t="str">
        <f>IFERROR(VLOOKUP(C142,Widgets!$H$5:$I$18,2,FALSE),0)</f>
      </c>
    </row>
    <row r="143" spans="1:15">
      <c r="B143" t="s">
        <v>291</v>
      </c>
      <c r="C143" t="s">
        <v>91</v>
      </c>
      <c r="E143" t="s">
        <v>239</v>
      </c>
      <c r="F143" s="2">
        <v>42169.082999999998719</v>
      </c>
      <c r="G143">
        <v>616574.68999999994412</v>
      </c>
      <c r="I143" t="s">
        <v>617</v>
      </c>
      <c r="N143" t="s">
        <v>291</v>
      </c>
      <c r="O143" t="str">
        <f>IFERROR(VLOOKUP(C143,Widgets!$H$5:$I$18,2,FALSE),0)</f>
      </c>
    </row>
    <row r="144" spans="1:15">
      <c r="B144" t="s">
        <v>602</v>
      </c>
      <c r="C144" t="s">
        <v>100</v>
      </c>
      <c r="E144" t="s">
        <v>239</v>
      </c>
      <c r="F144" s="2">
        <v>1266.90000000000009</v>
      </c>
      <c r="G144">
        <v>151008.92000000001281</v>
      </c>
      <c r="I144" t="s">
        <v>618</v>
      </c>
      <c r="N144" t="s">
        <v>602</v>
      </c>
      <c r="O144" t="str">
        <f>IFERROR(VLOOKUP(C144,Widgets!$H$5:$I$18,2,FALSE),0)</f>
      </c>
    </row>
    <row r="145" spans="1:15">
      <c r="B145" t="s">
        <v>619</v>
      </c>
      <c r="C145" t="s">
        <v>91</v>
      </c>
      <c r="E145" t="s">
        <v>239</v>
      </c>
      <c r="F145" s="2">
        <v>8672.84000000000015</v>
      </c>
      <c r="G145">
        <v>46978.4800000000032</v>
      </c>
      <c r="I145" t="s">
        <v>607</v>
      </c>
      <c r="N145" t="s">
        <v>619</v>
      </c>
      <c r="O145" t="str">
        <f>IFERROR(VLOOKUP(C145,Widgets!$H$5:$I$18,2,FALSE),0)</f>
      </c>
    </row>
    <row r="146" spans="1:15">
      <c r="B146" t="s">
        <v>135</v>
      </c>
      <c r="C146" t="s">
        <v>100</v>
      </c>
      <c r="E146" t="s">
        <v>239</v>
      </c>
      <c r="F146" s="2">
        <v>3012.59999999999991</v>
      </c>
      <c r="G146">
        <v>473830</v>
      </c>
      <c r="I146" t="s">
        <v>620</v>
      </c>
      <c r="N146" t="s">
        <v>135</v>
      </c>
      <c r="O146" t="str">
        <f>IFERROR(VLOOKUP(C146,Widgets!$H$5:$I$18,2,FALSE),0)</f>
      </c>
    </row>
    <row r="147" spans="1:15">
      <c r="B147" t="s">
        <v>146</v>
      </c>
      <c r="C147" t="s">
        <v>72</v>
      </c>
      <c r="E147" t="s">
        <v>239</v>
      </c>
      <c r="F147" s="2">
        <v>36450.70999999999913</v>
      </c>
      <c r="G147">
        <v>2416112.70000000018626</v>
      </c>
      <c r="I147" s="1" t="s">
        <v>453</v>
      </c>
      <c r="N147" t="s">
        <v>146</v>
      </c>
      <c r="O147" t="str">
        <f>IFERROR(VLOOKUP(C147,Widgets!$H$5:$I$18,2,FALSE),0)</f>
      </c>
    </row>
    <row r="148" spans="1:15">
      <c r="B148" t="s">
        <v>294</v>
      </c>
      <c r="C148" t="s">
        <v>72</v>
      </c>
      <c r="E148" t="s">
        <v>239</v>
      </c>
      <c r="F148" s="2">
        <v>1055.24800000000005</v>
      </c>
      <c r="G148">
        <v>173005</v>
      </c>
      <c r="I148" s="1" t="s">
        <v>454</v>
      </c>
      <c r="N148" t="s">
        <v>580</v>
      </c>
      <c r="O148" t="str">
        <f>IFERROR(VLOOKUP(C148,Widgets!$H$5:$I$18,2,FALSE),0)</f>
      </c>
    </row>
    <row r="149" spans="1:15">
      <c r="B149" t="s">
        <v>605</v>
      </c>
      <c r="C149" t="s">
        <v>91</v>
      </c>
      <c r="E149" t="s">
        <v>239</v>
      </c>
      <c r="F149" s="2">
        <v>907.5</v>
      </c>
      <c r="G149">
        <v>115000</v>
      </c>
      <c r="I149" s="1" t="s">
        <v>455</v>
      </c>
      <c r="N149" t="s">
        <v>605</v>
      </c>
      <c r="O149" t="str">
        <f>IFERROR(VLOOKUP(C149,Widgets!$H$5:$I$18,2,FALSE),0)</f>
      </c>
    </row>
    <row r="150" spans="1:15">
      <c r="B150" t="s">
        <v>609</v>
      </c>
      <c r="C150" t="s">
        <v>72</v>
      </c>
      <c r="E150" t="s">
        <v>239</v>
      </c>
      <c r="F150" s="2">
        <v>760</v>
      </c>
      <c r="G150">
        <v>53847</v>
      </c>
      <c r="I150" s="1" t="s">
        <v>456</v>
      </c>
      <c r="N150" t="s">
        <v>609</v>
      </c>
      <c r="O150" t="str">
        <f>IFERROR(VLOOKUP(C150,Widgets!$H$5:$I$18,2,FALSE),0)</f>
      </c>
    </row>
    <row r="151" spans="1:15">
      <c r="B151" t="s">
        <v>619</v>
      </c>
      <c r="C151" t="s">
        <v>91</v>
      </c>
      <c r="E151" t="s">
        <v>621</v>
      </c>
      <c r="F151" s="2">
        <v>262826.15100000001257</v>
      </c>
      <c r="G151">
        <v>1259775.41999999992549</v>
      </c>
      <c r="I151" t="s">
        <v>622</v>
      </c>
      <c r="N151" t="s">
        <v>619</v>
      </c>
      <c r="O151" t="str">
        <f>IFERROR(VLOOKUP(C151,Widgets!$H$5:$I$18,2,FALSE),0)</f>
      </c>
    </row>
    <row r="152" spans="1:15">
      <c r="B152" t="s">
        <v>299</v>
      </c>
      <c r="C152" t="s">
        <v>100</v>
      </c>
      <c r="E152" t="s">
        <v>239</v>
      </c>
      <c r="F152" s="2">
        <v>1603.2940000000001</v>
      </c>
      <c r="G152">
        <v>538999.03000000002794</v>
      </c>
      <c r="I152" t="s">
        <v>623</v>
      </c>
      <c r="N152" t="s">
        <v>299</v>
      </c>
      <c r="O152" t="str">
        <f>IFERROR(VLOOKUP(C152,Widgets!$H$5:$I$18,2,FALSE),0)</f>
      </c>
    </row>
    <row r="153" spans="1:15">
      <c r="B153" t="s">
        <v>308</v>
      </c>
      <c r="C153" t="s">
        <v>91</v>
      </c>
      <c r="E153" t="s">
        <v>239</v>
      </c>
      <c r="F153" s="2">
        <v>0</v>
      </c>
      <c r="G153">
        <v>0</v>
      </c>
      <c r="I153" t="s">
        <v>624</v>
      </c>
      <c r="N153" t="s">
        <v>308</v>
      </c>
      <c r="O153" t="str">
        <f>IFERROR(VLOOKUP(C153,Widgets!$H$5:$I$18,2,FALSE),0)</f>
      </c>
    </row>
    <row r="154" spans="1:15">
      <c r="B154" t="s">
        <v>625</v>
      </c>
      <c r="C154" t="s">
        <v>100</v>
      </c>
      <c r="E154" t="s">
        <v>239</v>
      </c>
      <c r="F154" s="2">
        <v>324.97699999999998</v>
      </c>
      <c r="G154">
        <v>53544.76000000000204</v>
      </c>
      <c r="I154" s="1" t="s">
        <v>457</v>
      </c>
      <c r="N154" t="s">
        <v>625</v>
      </c>
      <c r="O154" t="str">
        <f>IFERROR(VLOOKUP(C154,Widgets!$H$5:$I$18,2,FALSE),0)</f>
      </c>
    </row>
    <row r="155" spans="1:15">
      <c r="B155" t="s">
        <v>217</v>
      </c>
      <c r="C155" t="s">
        <v>91</v>
      </c>
      <c r="E155" t="s">
        <v>239</v>
      </c>
      <c r="F155" s="2">
        <v>28067.5</v>
      </c>
      <c r="G155">
        <v>313043.44000000000233</v>
      </c>
      <c r="I155" s="1" t="s">
        <v>458</v>
      </c>
      <c r="N155" t="s">
        <v>217</v>
      </c>
      <c r="O155" t="str">
        <f>IFERROR(VLOOKUP(C155,Widgets!$H$5:$I$18,2,FALSE),0)</f>
      </c>
    </row>
    <row r="156" spans="1:15">
      <c r="B156" t="s">
        <v>313</v>
      </c>
      <c r="E156" t="s">
        <v>239</v>
      </c>
      <c r="F156" s="2">
        <v>70270.19999999999709</v>
      </c>
      <c r="G156">
        <v>367225</v>
      </c>
      <c r="I156" s="1" t="s">
        <v>459</v>
      </c>
      <c r="N156" t="s">
        <v>313</v>
      </c>
      <c r="O156" t="str">
        <f>IFERROR(VLOOKUP(C156,Widgets!$H$5:$I$18,2,FALSE),0)</f>
      </c>
    </row>
    <row r="157" spans="1:15">
      <c r="B157" t="s">
        <v>313</v>
      </c>
      <c r="C157" t="s">
        <v>91</v>
      </c>
      <c r="E157" t="s">
        <v>239</v>
      </c>
      <c r="F157" s="2">
        <v>55440</v>
      </c>
      <c r="G157">
        <v>356357.40000000002328</v>
      </c>
      <c r="I157" s="1" t="s">
        <v>460</v>
      </c>
      <c r="N157" t="s">
        <v>313</v>
      </c>
      <c r="O157" t="str">
        <f>IFERROR(VLOOKUP(C157,Widgets!$H$5:$I$18,2,FALSE),0)</f>
      </c>
    </row>
    <row r="158" spans="1:15">
      <c r="B158" t="s">
        <v>156</v>
      </c>
      <c r="C158" t="s">
        <v>100</v>
      </c>
      <c r="E158" t="s">
        <v>239</v>
      </c>
      <c r="F158" s="2">
        <v>108671.62300000000687</v>
      </c>
      <c r="G158">
        <v>429600</v>
      </c>
      <c r="I158" t="s">
        <v>626</v>
      </c>
      <c r="N158" t="s">
        <v>156</v>
      </c>
      <c r="O158" t="str">
        <f>IFERROR(VLOOKUP(C158,Widgets!$H$5:$I$18,2,FALSE),0)</f>
      </c>
    </row>
    <row r="159" spans="1:15">
      <c r="B159" t="s">
        <v>313</v>
      </c>
      <c r="E159" t="s">
        <v>239</v>
      </c>
      <c r="F159" s="2">
        <v>99053.85599999999977</v>
      </c>
      <c r="G159">
        <v>470506.64000000001397</v>
      </c>
      <c r="I159" s="1" t="s">
        <v>461</v>
      </c>
      <c r="N159" t="s">
        <v>313</v>
      </c>
      <c r="O159" t="str">
        <f>IFERROR(VLOOKUP(C159,Widgets!$H$5:$I$18,2,FALSE),0)</f>
      </c>
    </row>
    <row r="160" spans="1:15">
      <c r="B160" t="s">
        <v>217</v>
      </c>
      <c r="C160" t="s">
        <v>91</v>
      </c>
      <c r="E160" t="s">
        <v>239</v>
      </c>
      <c r="F160" s="2">
        <v>476</v>
      </c>
      <c r="G160">
        <v>0</v>
      </c>
      <c r="I160" t="s">
        <v>627</v>
      </c>
      <c r="N160" t="s">
        <v>217</v>
      </c>
      <c r="O160" t="str">
        <f>IFERROR(VLOOKUP(C160,Widgets!$H$5:$I$18,2,FALSE),0)</f>
      </c>
    </row>
    <row r="161" spans="1:15">
      <c r="B161" t="s">
        <v>237</v>
      </c>
      <c r="C161" t="s">
        <v>100</v>
      </c>
      <c r="E161" t="s">
        <v>239</v>
      </c>
      <c r="F161" s="2">
        <v>192.63999999999999</v>
      </c>
      <c r="G161">
        <v>0</v>
      </c>
      <c r="I161" s="1" t="s">
        <v>462</v>
      </c>
      <c r="N161" t="s">
        <v>237</v>
      </c>
      <c r="O161" t="str">
        <f>IFERROR(VLOOKUP(C161,Widgets!$H$5:$I$18,2,FALSE),0)</f>
      </c>
    </row>
    <row r="162" spans="1:15">
      <c r="B162" t="s">
        <v>357</v>
      </c>
      <c r="C162" t="s">
        <v>91</v>
      </c>
      <c r="E162" t="s">
        <v>239</v>
      </c>
      <c r="F162" s="2">
        <v>5500</v>
      </c>
      <c r="G162">
        <v>24926</v>
      </c>
      <c r="I162" s="1" t="s">
        <v>456</v>
      </c>
      <c r="N162" t="s">
        <v>357</v>
      </c>
      <c r="O162" t="str">
        <f>IFERROR(VLOOKUP(C162,Widgets!$H$5:$I$18,2,FALSE),0)</f>
      </c>
    </row>
    <row r="163" spans="1:15">
      <c r="B163" t="s">
        <v>628</v>
      </c>
      <c r="C163" t="s">
        <v>100</v>
      </c>
      <c r="E163" t="s">
        <v>239</v>
      </c>
      <c r="F163" s="2">
        <v>699.39400000000001</v>
      </c>
      <c r="G163">
        <v>39601.47000000000116</v>
      </c>
      <c r="I163" t="s">
        <v>629</v>
      </c>
      <c r="N163" t="s">
        <v>628</v>
      </c>
      <c r="O163" t="str">
        <f>IFERROR(VLOOKUP(C163,Widgets!$H$5:$I$18,2,FALSE),0)</f>
      </c>
    </row>
    <row r="164" spans="1:15">
      <c r="B164" t="s">
        <v>308</v>
      </c>
      <c r="C164" t="s">
        <v>91</v>
      </c>
      <c r="E164" t="s">
        <v>239</v>
      </c>
      <c r="F164" s="2">
        <v>1535.25999999999999</v>
      </c>
      <c r="G164">
        <v>142500</v>
      </c>
      <c r="I164" t="s">
        <v>630</v>
      </c>
      <c r="N164" t="s">
        <v>308</v>
      </c>
      <c r="O164" t="str">
        <f>IFERROR(VLOOKUP(C164,Widgets!$H$5:$I$18,2,FALSE),0)</f>
      </c>
    </row>
    <row r="165" spans="1:15">
      <c r="B165" t="s">
        <v>146</v>
      </c>
      <c r="C165" t="s">
        <v>72</v>
      </c>
      <c r="E165" t="s">
        <v>239</v>
      </c>
      <c r="F165" s="2">
        <v>302098.1020000000135</v>
      </c>
      <c r="G165">
        <v>990436.56000000005588</v>
      </c>
      <c r="I165" t="s">
        <v>463</v>
      </c>
      <c r="N165" t="s">
        <v>146</v>
      </c>
      <c r="O165" t="str">
        <f>IFERROR(VLOOKUP(C165,Widgets!$H$5:$I$18,2,FALSE),0)</f>
      </c>
    </row>
    <row r="166" spans="1:15">
      <c r="B166" t="s">
        <v>217</v>
      </c>
      <c r="C166" t="s">
        <v>91</v>
      </c>
      <c r="E166" t="s">
        <v>239</v>
      </c>
      <c r="F166" s="2">
        <v>3423.69999999999982</v>
      </c>
      <c r="G166">
        <v>42324.95999999999913</v>
      </c>
      <c r="I166" s="1" t="s">
        <v>463</v>
      </c>
      <c r="N166" t="s">
        <v>217</v>
      </c>
      <c r="O166" t="str">
        <f>IFERROR(VLOOKUP(C166,Widgets!$H$5:$I$18,2,FALSE),0)</f>
      </c>
    </row>
    <row r="167" spans="1:15">
      <c r="B167" t="s">
        <v>631</v>
      </c>
      <c r="C167" t="s">
        <v>100</v>
      </c>
      <c r="E167" t="s">
        <v>239</v>
      </c>
      <c r="F167" s="2">
        <v>678.42600000000004</v>
      </c>
      <c r="G167">
        <v>104070.64999999999418</v>
      </c>
      <c r="I167" s="1" t="s">
        <v>464</v>
      </c>
      <c r="N167" t="s">
        <v>631</v>
      </c>
      <c r="O167" t="str">
        <f>IFERROR(VLOOKUP(C167,Widgets!$H$5:$I$18,2,FALSE),0)</f>
      </c>
    </row>
    <row r="168" spans="1:15">
      <c r="B168" t="s">
        <v>322</v>
      </c>
      <c r="E168" t="s">
        <v>239</v>
      </c>
      <c r="F168" s="2">
        <v>9114.10000000000036</v>
      </c>
      <c r="G168">
        <v>0</v>
      </c>
      <c r="I168" s="1" t="s">
        <v>465</v>
      </c>
      <c r="O168" t="str">
        <f>IFERROR(VLOOKUP(C168,Widgets!$H$5:$I$18,2,FALSE),0)</f>
      </c>
    </row>
    <row r="169" spans="1:15">
      <c r="B169" t="s">
        <v>322</v>
      </c>
      <c r="C169" t="s">
        <v>542</v>
      </c>
      <c r="E169" t="s">
        <v>239</v>
      </c>
      <c r="F169" s="2">
        <v>1469.40000000000009</v>
      </c>
      <c r="G169">
        <v>523164.40999999997439</v>
      </c>
      <c r="I169" s="1" t="s">
        <v>466</v>
      </c>
      <c r="O169" t="str">
        <f>IFERROR(VLOOKUP(C169,Widgets!$H$5:$I$18,2,FALSE),0)</f>
      </c>
    </row>
    <row r="170" spans="1:15">
      <c r="B170" t="s">
        <v>322</v>
      </c>
      <c r="E170" t="s">
        <v>239</v>
      </c>
      <c r="F170" s="2">
        <v>13728.040000000000873</v>
      </c>
      <c r="G170">
        <v>465000</v>
      </c>
      <c r="I170" s="1" t="s">
        <v>467</v>
      </c>
      <c r="N170" t="s">
        <v>632</v>
      </c>
      <c r="O170" t="str">
        <f>IFERROR(VLOOKUP(C170,Widgets!$H$5:$I$18,2,FALSE),0)</f>
      </c>
    </row>
    <row r="171" spans="1:15">
      <c r="B171" t="s">
        <v>331</v>
      </c>
      <c r="C171" t="s">
        <v>91</v>
      </c>
      <c r="E171" t="s">
        <v>239</v>
      </c>
      <c r="F171" s="2">
        <v>2772.69999999999982</v>
      </c>
      <c r="G171">
        <v>13927.32999999999993</v>
      </c>
      <c r="I171" t="s">
        <v>468</v>
      </c>
      <c r="N171" t="s">
        <v>331</v>
      </c>
      <c r="O171" t="str">
        <f>IFERROR(VLOOKUP(C171,Widgets!$H$5:$I$18,2,FALSE),0)</f>
      </c>
    </row>
    <row r="172" spans="1:15">
      <c r="B172" t="s">
        <v>331</v>
      </c>
      <c r="C172" t="s">
        <v>91</v>
      </c>
      <c r="E172" t="s">
        <v>239</v>
      </c>
      <c r="F172" s="2">
        <v>2710.59999999999991</v>
      </c>
      <c r="G172">
        <v>20699.22000000000116</v>
      </c>
      <c r="I172" s="1" t="s">
        <v>468</v>
      </c>
      <c r="N172" t="s">
        <v>331</v>
      </c>
      <c r="O172" t="str">
        <f>IFERROR(VLOOKUP(C172,Widgets!$H$5:$I$18,2,FALSE),0)</f>
      </c>
    </row>
    <row r="173" spans="1:15">
      <c r="B173" t="s">
        <v>578</v>
      </c>
      <c r="C173" t="s">
        <v>72</v>
      </c>
      <c r="E173" t="s">
        <v>239</v>
      </c>
      <c r="F173" s="2">
        <v>4750.5600000000004</v>
      </c>
      <c r="G173">
        <v>292737.70000000001164</v>
      </c>
      <c r="I173" s="1" t="s">
        <v>469</v>
      </c>
      <c r="N173" t="s">
        <v>578</v>
      </c>
      <c r="O173" t="str">
        <f>IFERROR(VLOOKUP(C173,Widgets!$H$5:$I$18,2,FALSE),0)</f>
      </c>
    </row>
    <row r="174" spans="1:15">
      <c r="B174" t="s">
        <v>146</v>
      </c>
      <c r="C174" t="s">
        <v>72</v>
      </c>
      <c r="E174" t="s">
        <v>239</v>
      </c>
      <c r="F174" s="2">
        <v>710047.90800000005402</v>
      </c>
      <c r="G174">
        <v>1771685.52000000001863</v>
      </c>
      <c r="I174" s="1" t="s">
        <v>470</v>
      </c>
      <c r="N174" t="s">
        <v>146</v>
      </c>
      <c r="O174" t="str">
        <f>IFERROR(VLOOKUP(C174,Widgets!$H$5:$I$18,2,FALSE),0)</f>
      </c>
    </row>
    <row r="175" spans="1:15">
      <c r="B175" t="s">
        <v>217</v>
      </c>
      <c r="C175" t="s">
        <v>91</v>
      </c>
      <c r="E175" t="s">
        <v>239</v>
      </c>
      <c r="F175" s="2">
        <v>9291</v>
      </c>
      <c r="G175">
        <v>58770.62999999999738</v>
      </c>
      <c r="I175" s="1" t="s">
        <v>471</v>
      </c>
      <c r="N175" t="s">
        <v>217</v>
      </c>
      <c r="O175" t="str">
        <f>IFERROR(VLOOKUP(C175,Widgets!$H$5:$I$18,2,FALSE),0)</f>
      </c>
    </row>
    <row r="176" spans="1:15">
      <c r="B176" t="s">
        <v>217</v>
      </c>
      <c r="C176" t="s">
        <v>91</v>
      </c>
      <c r="E176" t="s">
        <v>239</v>
      </c>
      <c r="F176" s="2">
        <v>8054.69999999999982</v>
      </c>
      <c r="G176">
        <v>51295.2300000000032</v>
      </c>
      <c r="I176" s="1" t="s">
        <v>471</v>
      </c>
      <c r="N176" t="s">
        <v>217</v>
      </c>
      <c r="O176" t="str">
        <f>IFERROR(VLOOKUP(C176,Widgets!$H$5:$I$18,2,FALSE),0)</f>
      </c>
    </row>
    <row r="177" spans="1:15">
      <c r="B177" t="s">
        <v>217</v>
      </c>
      <c r="C177" t="s">
        <v>91</v>
      </c>
      <c r="E177" t="s">
        <v>239</v>
      </c>
      <c r="F177" s="2">
        <v>7816.89999999999964</v>
      </c>
      <c r="G177">
        <v>49446.30999999999767</v>
      </c>
      <c r="I177" s="1" t="s">
        <v>471</v>
      </c>
      <c r="N177" t="s">
        <v>217</v>
      </c>
      <c r="O177" t="str">
        <f>IFERROR(VLOOKUP(C177,Widgets!$H$5:$I$18,2,FALSE),0)</f>
      </c>
    </row>
    <row r="178" spans="1:15">
      <c r="B178" t="s">
        <v>217</v>
      </c>
      <c r="C178" t="s">
        <v>91</v>
      </c>
      <c r="E178" t="s">
        <v>239</v>
      </c>
      <c r="F178" s="2">
        <v>10460.79999999999927</v>
      </c>
      <c r="G178">
        <v>66170.13000000000466</v>
      </c>
      <c r="I178" s="1" t="s">
        <v>471</v>
      </c>
      <c r="N178" t="s">
        <v>217</v>
      </c>
      <c r="O178" t="str">
        <f>IFERROR(VLOOKUP(C178,Widgets!$H$5:$I$18,2,FALSE),0)</f>
      </c>
    </row>
    <row r="179" spans="1:15">
      <c r="B179" t="s">
        <v>217</v>
      </c>
      <c r="C179" t="s">
        <v>91</v>
      </c>
      <c r="E179" t="s">
        <v>239</v>
      </c>
      <c r="F179" s="2">
        <v>5588.60000000000036</v>
      </c>
      <c r="G179">
        <v>35351.33999999999651</v>
      </c>
      <c r="I179" s="1" t="s">
        <v>471</v>
      </c>
      <c r="N179" t="s">
        <v>217</v>
      </c>
      <c r="O179" t="str">
        <f>IFERROR(VLOOKUP(C179,Widgets!$H$5:$I$18,2,FALSE),0)</f>
      </c>
    </row>
    <row r="180" spans="1:15">
      <c r="B180" t="s">
        <v>217</v>
      </c>
      <c r="C180" t="s">
        <v>91</v>
      </c>
      <c r="E180" t="s">
        <v>239</v>
      </c>
      <c r="F180" s="2">
        <v>12004.79999999999927</v>
      </c>
      <c r="G180">
        <v>75936.60000000000582</v>
      </c>
      <c r="I180" s="1" t="s">
        <v>471</v>
      </c>
      <c r="N180" t="s">
        <v>217</v>
      </c>
      <c r="O180" t="str">
        <f>IFERROR(VLOOKUP(C180,Widgets!$H$5:$I$18,2,FALSE),0)</f>
      </c>
    </row>
    <row r="181" spans="1:15">
      <c r="B181" t="s">
        <v>633</v>
      </c>
      <c r="C181" t="s">
        <v>542</v>
      </c>
      <c r="E181" t="s">
        <v>239</v>
      </c>
      <c r="F181" s="2">
        <v>1435.5</v>
      </c>
      <c r="G181">
        <v>216730</v>
      </c>
      <c r="I181" s="1" t="s">
        <v>472</v>
      </c>
      <c r="N181" t="s">
        <v>633</v>
      </c>
      <c r="O181" t="str">
        <f>IFERROR(VLOOKUP(C181,Widgets!$H$5:$I$18,2,FALSE),0)</f>
      </c>
    </row>
    <row r="182" spans="1:15">
      <c r="B182" t="s">
        <v>146</v>
      </c>
      <c r="C182" t="s">
        <v>72</v>
      </c>
      <c r="E182" t="s">
        <v>239</v>
      </c>
      <c r="F182" s="2">
        <v>2922.32000000000016</v>
      </c>
      <c r="G182">
        <v>141000</v>
      </c>
      <c r="I182" s="1" t="s">
        <v>473</v>
      </c>
      <c r="N182" t="s">
        <v>146</v>
      </c>
      <c r="O182" t="str">
        <f>IFERROR(VLOOKUP(C182,Widgets!$H$5:$I$18,2,FALSE),0)</f>
      </c>
    </row>
    <row r="183" spans="1:15">
      <c r="B183" t="s">
        <v>522</v>
      </c>
      <c r="C183" t="s">
        <v>91</v>
      </c>
      <c r="E183" t="s">
        <v>239</v>
      </c>
      <c r="F183" s="2">
        <v>396871.66100000002189</v>
      </c>
      <c r="G183">
        <v>1681269.23999999999069</v>
      </c>
      <c r="I183" s="1" t="s">
        <v>474</v>
      </c>
      <c r="N183" t="s">
        <v>619</v>
      </c>
      <c r="O183" t="str">
        <f>IFERROR(VLOOKUP(C183,Widgets!$H$5:$I$18,2,FALSE),0)</f>
      </c>
    </row>
    <row r="184" spans="1:15">
      <c r="B184" t="s">
        <v>146</v>
      </c>
      <c r="E184" t="s">
        <v>239</v>
      </c>
      <c r="F184" s="2">
        <v>382016.90999999997439</v>
      </c>
      <c r="G184">
        <v>1165581.63999999989755</v>
      </c>
      <c r="I184" s="1" t="s">
        <v>475</v>
      </c>
      <c r="N184" t="s">
        <v>146</v>
      </c>
      <c r="O184" t="str">
        <f>IFERROR(VLOOKUP(C184,Widgets!$H$5:$I$18,2,FALSE),0)</f>
      </c>
    </row>
    <row r="185" spans="1:15">
      <c r="B185" t="s">
        <v>146</v>
      </c>
      <c r="C185" t="s">
        <v>72</v>
      </c>
      <c r="E185" t="s">
        <v>239</v>
      </c>
      <c r="F185" s="2">
        <v>258138.63500000000931</v>
      </c>
      <c r="G185">
        <v>938779.11999999999534</v>
      </c>
      <c r="I185" s="1" t="s">
        <v>476</v>
      </c>
      <c r="N185" t="s">
        <v>146</v>
      </c>
      <c r="O185" t="str">
        <f>IFERROR(VLOOKUP(C185,Widgets!$H$5:$I$18,2,FALSE),0)</f>
      </c>
    </row>
    <row r="186" spans="1:15">
      <c r="B186" t="s">
        <v>634</v>
      </c>
      <c r="E186" t="s">
        <v>239</v>
      </c>
      <c r="F186" s="2">
        <v>576652.88399999996182</v>
      </c>
      <c r="G186">
        <v>2349696.75999999977648</v>
      </c>
      <c r="I186" s="1" t="s">
        <v>477</v>
      </c>
      <c r="N186" t="s">
        <v>634</v>
      </c>
      <c r="O186" t="str">
        <f>IFERROR(VLOOKUP(C186,Widgets!$H$5:$I$18,2,FALSE),0)</f>
      </c>
    </row>
    <row r="187" spans="1:15">
      <c r="B187" t="s">
        <v>341</v>
      </c>
      <c r="E187" t="s">
        <v>239</v>
      </c>
      <c r="F187" s="2">
        <v>15701.26599999999962</v>
      </c>
      <c r="G187">
        <v>70656.69999999999709</v>
      </c>
      <c r="I187" s="1" t="s">
        <v>478</v>
      </c>
      <c r="N187" t="s">
        <v>341</v>
      </c>
      <c r="O187" t="str">
        <f>IFERROR(VLOOKUP(C187,Widgets!$H$5:$I$18,2,FALSE),0)</f>
      </c>
    </row>
    <row r="188" spans="1:15">
      <c r="B188" t="s">
        <v>146</v>
      </c>
      <c r="E188" t="s">
        <v>239</v>
      </c>
      <c r="F188" s="2">
        <v>340002.039999999979045</v>
      </c>
      <c r="G188">
        <v>1039781.40000000002328</v>
      </c>
      <c r="I188" t="s">
        <v>635</v>
      </c>
      <c r="N188" t="s">
        <v>146</v>
      </c>
      <c r="O188" t="str">
        <f>IFERROR(VLOOKUP(C188,Widgets!$H$5:$I$18,2,FALSE),0)</f>
      </c>
    </row>
    <row r="189" spans="1:15">
      <c r="B189" t="s">
        <v>322</v>
      </c>
      <c r="E189" t="s">
        <v>239</v>
      </c>
      <c r="F189" s="2">
        <v>3879</v>
      </c>
      <c r="G189">
        <v>600000</v>
      </c>
      <c r="I189" t="s">
        <v>467</v>
      </c>
      <c r="N189" t="s">
        <v>636</v>
      </c>
      <c r="O189" t="str">
        <f>IFERROR(VLOOKUP(C189,Widgets!$H$5:$I$18,2,FALSE),0)</f>
      </c>
    </row>
    <row r="190" spans="1:15">
      <c r="B190" t="s">
        <v>322</v>
      </c>
      <c r="E190" t="s">
        <v>239</v>
      </c>
      <c r="F190" s="2">
        <v>2673.19999999999982</v>
      </c>
      <c r="G190">
        <v>49886</v>
      </c>
      <c r="I190" t="s">
        <v>467</v>
      </c>
      <c r="N190" t="s">
        <v>637</v>
      </c>
      <c r="O190" t="str">
        <f>IFERROR(VLOOKUP(C190,Widgets!$H$5:$I$18,2,FALSE),0)</f>
      </c>
    </row>
    <row r="191" spans="1:15">
      <c r="B191" t="s">
        <v>609</v>
      </c>
      <c r="C191" t="s">
        <v>72</v>
      </c>
      <c r="E191" t="s">
        <v>239</v>
      </c>
      <c r="F191" s="2">
        <v>16011.67599999999948</v>
      </c>
      <c r="G191">
        <v>169217.5</v>
      </c>
      <c r="I191" t="s">
        <v>638</v>
      </c>
      <c r="N191" t="s">
        <v>609</v>
      </c>
      <c r="O191" t="str">
        <f>IFERROR(VLOOKUP(C191,Widgets!$H$5:$I$18,2,FALSE),0)</f>
      </c>
    </row>
    <row r="192" spans="1:15">
      <c r="B192" t="s">
        <v>277</v>
      </c>
      <c r="C192" t="s">
        <v>91</v>
      </c>
      <c r="E192" t="s">
        <v>239</v>
      </c>
      <c r="F192" s="2">
        <v>91335.60000000000582</v>
      </c>
      <c r="G192">
        <v>465466</v>
      </c>
      <c r="I192" t="s">
        <v>639</v>
      </c>
      <c r="N192" t="s">
        <v>277</v>
      </c>
      <c r="O192" t="str">
        <f>IFERROR(VLOOKUP(C192,Widgets!$H$5:$I$18,2,FALSE),0)</f>
      </c>
    </row>
    <row r="193" spans="1:15">
      <c r="B193" t="s">
        <v>146</v>
      </c>
      <c r="C193" t="s">
        <v>72</v>
      </c>
      <c r="E193" t="s">
        <v>239</v>
      </c>
      <c r="F193" s="2">
        <v>360215.16800000000512</v>
      </c>
      <c r="G193">
        <v>1027396.56000000005588</v>
      </c>
      <c r="I193" t="s">
        <v>640</v>
      </c>
      <c r="N193" t="s">
        <v>146</v>
      </c>
      <c r="O193" t="str">
        <f>IFERROR(VLOOKUP(C193,Widgets!$H$5:$I$18,2,FALSE),0)</f>
      </c>
    </row>
    <row r="194" spans="1:15">
      <c r="B194" t="s">
        <v>146</v>
      </c>
      <c r="C194" t="s">
        <v>72</v>
      </c>
      <c r="E194" t="s">
        <v>239</v>
      </c>
      <c r="F194" s="2">
        <v>6068.39999999999964</v>
      </c>
      <c r="G194">
        <v>883300</v>
      </c>
      <c r="I194" t="s">
        <v>641</v>
      </c>
      <c r="N194" t="s">
        <v>146</v>
      </c>
      <c r="O194" t="str">
        <f>IFERROR(VLOOKUP(C194,Widgets!$H$5:$I$18,2,FALSE),0)</f>
      </c>
    </row>
    <row r="195" spans="1:15">
      <c r="B195" t="s">
        <v>308</v>
      </c>
      <c r="E195" t="s">
        <v>239</v>
      </c>
      <c r="F195" s="2">
        <v>129572.57200000000012</v>
      </c>
      <c r="G195">
        <v>639049.81000000005588</v>
      </c>
      <c r="I195" t="s">
        <v>642</v>
      </c>
      <c r="N195" t="s">
        <v>308</v>
      </c>
      <c r="O195" t="str">
        <f>IFERROR(VLOOKUP(C195,Widgets!$H$5:$I$18,2,FALSE),0)</f>
      </c>
    </row>
    <row r="196" spans="1:15">
      <c r="B196" t="s">
        <v>146</v>
      </c>
      <c r="C196" t="s">
        <v>72</v>
      </c>
      <c r="E196" t="s">
        <v>239</v>
      </c>
      <c r="F196" s="2">
        <v>11502.85399999999936</v>
      </c>
      <c r="G196">
        <v>105235</v>
      </c>
      <c r="I196" t="s">
        <v>511</v>
      </c>
      <c r="N196" t="s">
        <v>146</v>
      </c>
      <c r="O196" t="str">
        <f>IFERROR(VLOOKUP(C196,Widgets!$H$5:$I$18,2,FALSE),0)</f>
      </c>
    </row>
    <row r="197" spans="1:15">
      <c r="B197" t="s">
        <v>643</v>
      </c>
      <c r="E197" t="s">
        <v>239</v>
      </c>
      <c r="F197" s="2">
        <v>9828</v>
      </c>
      <c r="G197">
        <v>1060000</v>
      </c>
      <c r="I197" t="s">
        <v>644</v>
      </c>
      <c r="N197" t="s">
        <v>633</v>
      </c>
      <c r="O197" t="str">
        <f>IFERROR(VLOOKUP(C197,Widgets!$H$5:$I$18,2,FALSE),0)</f>
      </c>
    </row>
    <row r="198" spans="1:15">
      <c r="B198" t="s">
        <v>217</v>
      </c>
      <c r="C198" t="s">
        <v>91</v>
      </c>
      <c r="E198" t="s">
        <v>239</v>
      </c>
      <c r="F198" s="2">
        <v>870</v>
      </c>
      <c r="G198">
        <v>6239.30000000000018</v>
      </c>
      <c r="I198" t="s">
        <v>645</v>
      </c>
      <c r="N198" t="s">
        <v>217</v>
      </c>
      <c r="O198" t="str">
        <f>IFERROR(VLOOKUP(C198,Widgets!$H$5:$I$18,2,FALSE),0)</f>
      </c>
    </row>
    <row r="199" spans="1:15">
      <c r="B199" t="s">
        <v>646</v>
      </c>
      <c r="E199" t="s">
        <v>239</v>
      </c>
      <c r="F199" s="2">
        <v>1672</v>
      </c>
      <c r="G199">
        <v>49922.5</v>
      </c>
      <c r="I199" t="s">
        <v>647</v>
      </c>
      <c r="N199" t="s">
        <v>400</v>
      </c>
      <c r="O199" t="str">
        <f>IFERROR(VLOOKUP(C199,Widgets!$H$5:$I$18,2,FALSE),0)</f>
      </c>
    </row>
    <row r="200" spans="1:15">
      <c r="B200" t="s">
        <v>277</v>
      </c>
      <c r="E200" t="s">
        <v>239</v>
      </c>
      <c r="F200" s="2">
        <v>6179.5</v>
      </c>
      <c r="G200">
        <v>37154</v>
      </c>
      <c r="I200" t="s">
        <v>648</v>
      </c>
      <c r="N200" t="s">
        <v>277</v>
      </c>
      <c r="O200" t="str">
        <f>IFERROR(VLOOKUP(C200,Widgets!$H$5:$I$18,2,FALSE),0)</f>
      </c>
    </row>
    <row r="201" spans="1:15">
      <c r="B201" t="s">
        <v>217</v>
      </c>
      <c r="C201" t="s">
        <v>91</v>
      </c>
      <c r="E201" t="s">
        <v>239</v>
      </c>
      <c r="F201" s="2">
        <v>1650.2639999999999</v>
      </c>
      <c r="G201">
        <v>9033.38999999999942</v>
      </c>
      <c r="I201" t="s">
        <v>649</v>
      </c>
      <c r="N201" t="s">
        <v>217</v>
      </c>
      <c r="O201" t="str">
        <f>IFERROR(VLOOKUP(C201,Widgets!$H$5:$I$18,2,FALSE),0)</f>
      </c>
    </row>
    <row r="202" spans="1:15">
      <c r="B202" t="s">
        <v>650</v>
      </c>
      <c r="E202" t="s">
        <v>239</v>
      </c>
      <c r="F202" s="2">
        <v>1388.40000000000009</v>
      </c>
      <c r="G202">
        <v>492</v>
      </c>
      <c r="I202" t="s">
        <v>649</v>
      </c>
      <c r="N202" t="s">
        <v>651</v>
      </c>
      <c r="O202" t="str">
        <f>IFERROR(VLOOKUP(C202,Widgets!$H$5:$I$18,2,FALSE),0)</f>
      </c>
    </row>
    <row r="203" spans="1:15">
      <c r="B203" t="s">
        <v>146</v>
      </c>
      <c r="E203" t="s">
        <v>239</v>
      </c>
      <c r="F203" s="2">
        <v>418750.75500000000466</v>
      </c>
      <c r="G203">
        <v>1375943.34000000008382</v>
      </c>
      <c r="I203" t="s">
        <v>652</v>
      </c>
      <c r="N203" t="s">
        <v>146</v>
      </c>
      <c r="O203" t="str">
        <f>IFERROR(VLOOKUP(C203,Widgets!$H$5:$I$18,2,FALSE),0)</f>
      </c>
    </row>
    <row r="204" spans="1:15">
      <c r="B204" t="s">
        <v>522</v>
      </c>
      <c r="C204" t="s">
        <v>72</v>
      </c>
      <c r="E204" t="s">
        <v>239</v>
      </c>
      <c r="F204" s="2">
        <v>453966.91700000001583</v>
      </c>
      <c r="G204">
        <v>1600001</v>
      </c>
      <c r="I204" t="s">
        <v>653</v>
      </c>
      <c r="N204" t="s">
        <v>308</v>
      </c>
      <c r="O204" t="str">
        <f>IFERROR(VLOOKUP(C204,Widgets!$H$5:$I$18,2,FALSE),0)</f>
      </c>
    </row>
    <row r="205" spans="1:15">
      <c r="B205" t="s">
        <v>345</v>
      </c>
      <c r="C205" t="s">
        <v>91</v>
      </c>
      <c r="E205" t="s">
        <v>239</v>
      </c>
      <c r="F205" s="2">
        <v>17388.045999999998457</v>
      </c>
      <c r="G205">
        <v>698000</v>
      </c>
      <c r="I205" t="s">
        <v>654</v>
      </c>
      <c r="N205" t="s">
        <v>345</v>
      </c>
      <c r="O205" t="str">
        <f>IFERROR(VLOOKUP(C205,Widgets!$H$5:$I$18,2,FALSE),0)</f>
      </c>
    </row>
    <row r="206" spans="1:15">
      <c r="B206" t="s">
        <v>197</v>
      </c>
      <c r="C206" t="s">
        <v>100</v>
      </c>
      <c r="E206" t="s">
        <v>239</v>
      </c>
      <c r="F206" s="2">
        <v>2527.039999999999964</v>
      </c>
      <c r="G206">
        <v>50884</v>
      </c>
      <c r="I206" t="s">
        <v>655</v>
      </c>
      <c r="N206" t="s">
        <v>197</v>
      </c>
      <c r="O206" t="str">
        <f>IFERROR(VLOOKUP(C206,Widgets!$H$5:$I$18,2,FALSE),0)</f>
      </c>
    </row>
    <row r="207" spans="1:15">
      <c r="B207" t="s">
        <v>541</v>
      </c>
      <c r="E207" t="s">
        <v>239</v>
      </c>
      <c r="F207" s="2">
        <v>15145.20000000000073</v>
      </c>
      <c r="G207">
        <v>150318</v>
      </c>
      <c r="I207" t="s">
        <v>656</v>
      </c>
      <c r="N207" t="s">
        <v>541</v>
      </c>
      <c r="O207" t="str">
        <f>IFERROR(VLOOKUP(C207,Widgets!$H$5:$I$18,2,FALSE),0)</f>
      </c>
    </row>
    <row r="208" spans="1:15">
      <c r="B208" t="s">
        <v>354</v>
      </c>
      <c r="C208" t="s">
        <v>100</v>
      </c>
      <c r="E208" t="s">
        <v>239</v>
      </c>
      <c r="F208" s="2">
        <v>12364.55999999999949</v>
      </c>
      <c r="G208">
        <v>159000</v>
      </c>
      <c r="I208" t="s">
        <v>657</v>
      </c>
      <c r="N208" t="s">
        <v>353</v>
      </c>
      <c r="O208" t="str">
        <f>IFERROR(VLOOKUP(C208,Widgets!$H$5:$I$18,2,FALSE),0)</f>
      </c>
    </row>
    <row r="209" spans="1:15">
      <c r="B209" t="s">
        <v>308</v>
      </c>
      <c r="E209" t="s">
        <v>239</v>
      </c>
      <c r="F209" s="2">
        <v>251520.61100000000442</v>
      </c>
      <c r="G209">
        <v>1251149.15999999991618</v>
      </c>
      <c r="I209" t="s">
        <v>658</v>
      </c>
      <c r="N209" t="s">
        <v>308</v>
      </c>
      <c r="O209" t="str">
        <f>IFERROR(VLOOKUP(C209,Widgets!$H$5:$I$18,2,FALSE),0)</f>
      </c>
    </row>
    <row r="210" spans="1:15">
      <c r="B210" t="s">
        <v>217</v>
      </c>
      <c r="C210" t="s">
        <v>91</v>
      </c>
      <c r="E210" t="s">
        <v>239</v>
      </c>
      <c r="F210" s="2">
        <v>1131.70000000000005</v>
      </c>
      <c r="G210">
        <v>9239</v>
      </c>
      <c r="I210" t="s">
        <v>659</v>
      </c>
      <c r="N210" t="s">
        <v>217</v>
      </c>
      <c r="O210" t="str">
        <f>IFERROR(VLOOKUP(C210,Widgets!$H$5:$I$18,2,FALSE),0)</f>
      </c>
    </row>
    <row r="211" spans="1:15">
      <c r="B211" t="s">
        <v>217</v>
      </c>
      <c r="C211" t="s">
        <v>91</v>
      </c>
      <c r="E211" t="s">
        <v>239</v>
      </c>
      <c r="F211" s="2">
        <v>20949.29999999999927</v>
      </c>
      <c r="G211">
        <v>122567.44000000000233</v>
      </c>
      <c r="I211" t="s">
        <v>660</v>
      </c>
      <c r="N211" t="s">
        <v>217</v>
      </c>
      <c r="O211" t="str">
        <f>IFERROR(VLOOKUP(C211,Widgets!$H$5:$I$18,2,FALSE),0)</f>
      </c>
    </row>
    <row r="212" spans="1:15">
      <c r="B212" t="s">
        <v>217</v>
      </c>
      <c r="C212" t="s">
        <v>91</v>
      </c>
      <c r="E212" t="s">
        <v>239</v>
      </c>
      <c r="F212" s="2">
        <v>2891</v>
      </c>
      <c r="G212">
        <v>16913.34999999999854</v>
      </c>
      <c r="I212" t="s">
        <v>661</v>
      </c>
      <c r="N212" t="s">
        <v>217</v>
      </c>
      <c r="O212" t="str">
        <f>IFERROR(VLOOKUP(C212,Widgets!$H$5:$I$18,2,FALSE),0)</f>
      </c>
    </row>
    <row r="213" spans="1:15">
      <c r="B213" t="s">
        <v>245</v>
      </c>
      <c r="C213" t="s">
        <v>91</v>
      </c>
      <c r="E213" t="s">
        <v>239</v>
      </c>
      <c r="F213" s="2">
        <v>14010.6820000000007</v>
      </c>
      <c r="G213">
        <v>530242.26000000000931</v>
      </c>
      <c r="I213" t="s">
        <v>662</v>
      </c>
      <c r="N213" t="s">
        <v>245</v>
      </c>
      <c r="O213" t="str">
        <f>IFERROR(VLOOKUP(C213,Widgets!$H$5:$I$18,2,FALSE),0)</f>
      </c>
    </row>
    <row r="214" spans="1:15">
      <c r="B214" t="s">
        <v>217</v>
      </c>
      <c r="C214" t="s">
        <v>91</v>
      </c>
      <c r="E214" t="s">
        <v>239</v>
      </c>
      <c r="F214" s="2">
        <v>3630</v>
      </c>
      <c r="G214">
        <v>21236.5</v>
      </c>
      <c r="I214" t="s">
        <v>663</v>
      </c>
      <c r="N214" t="s">
        <v>217</v>
      </c>
      <c r="O214" t="str">
        <f>IFERROR(VLOOKUP(C214,Widgets!$H$5:$I$18,2,FALSE),0)</f>
      </c>
    </row>
    <row r="215" spans="1:15">
      <c r="B215" t="s">
        <v>217</v>
      </c>
      <c r="C215" t="s">
        <v>91</v>
      </c>
      <c r="E215" t="s">
        <v>239</v>
      </c>
      <c r="F215" s="2">
        <v>2489.69999999999982</v>
      </c>
      <c r="G215">
        <v>57577.47000000000116</v>
      </c>
      <c r="I215" t="s">
        <v>664</v>
      </c>
      <c r="N215" t="s">
        <v>217</v>
      </c>
      <c r="O215" t="str">
        <f>IFERROR(VLOOKUP(C215,Widgets!$H$5:$I$18,2,FALSE),0)</f>
      </c>
    </row>
    <row r="216" spans="1:15">
      <c r="B216" t="s">
        <v>357</v>
      </c>
      <c r="C216" t="s">
        <v>91</v>
      </c>
      <c r="E216" t="s">
        <v>239</v>
      </c>
      <c r="F216" s="2">
        <v>351.30000000000001</v>
      </c>
      <c r="G216">
        <v>5790</v>
      </c>
      <c r="I216" t="s">
        <v>665</v>
      </c>
      <c r="N216" t="s">
        <v>357</v>
      </c>
      <c r="O216" t="str">
        <f>IFERROR(VLOOKUP(C216,Widgets!$H$5:$I$18,2,FALSE),0)</f>
      </c>
    </row>
    <row r="217" spans="1:15">
      <c r="B217" t="s">
        <v>197</v>
      </c>
      <c r="C217" t="s">
        <v>100</v>
      </c>
      <c r="E217" t="s">
        <v>239</v>
      </c>
      <c r="F217" s="2">
        <v>20342.40000000000146</v>
      </c>
      <c r="G217">
        <v>2500000</v>
      </c>
      <c r="I217" t="s">
        <v>666</v>
      </c>
      <c r="N217" t="s">
        <v>197</v>
      </c>
      <c r="O217" t="str">
        <f>IFERROR(VLOOKUP(C217,Widgets!$H$5:$I$18,2,FALSE),0)</f>
      </c>
    </row>
    <row r="218" spans="1:15">
      <c r="B218" t="s">
        <v>667</v>
      </c>
      <c r="C218" t="s">
        <v>91</v>
      </c>
      <c r="E218" t="s">
        <v>239</v>
      </c>
      <c r="F218" s="2">
        <v>5920.80000000000018</v>
      </c>
      <c r="G218">
        <v>414000</v>
      </c>
      <c r="I218" t="s">
        <v>668</v>
      </c>
      <c r="N218" t="s">
        <v>669</v>
      </c>
      <c r="O218" t="str">
        <f>IFERROR(VLOOKUP(C218,Widgets!$H$5:$I$18,2,FALSE),0)</f>
      </c>
    </row>
    <row r="219" spans="1:15">
      <c r="B219" t="s">
        <v>670</v>
      </c>
      <c r="E219" t="s">
        <v>239</v>
      </c>
      <c r="F219" s="2">
        <v>129.84399999999999</v>
      </c>
      <c r="G219">
        <v>7500</v>
      </c>
      <c r="I219" s="1" t="s">
        <v>479</v>
      </c>
      <c r="N219" t="s">
        <v>670</v>
      </c>
      <c r="O219" t="str">
        <f>IFERROR(VLOOKUP(C219,Widgets!$H$5:$I$18,2,FALSE),0)</f>
      </c>
    </row>
    <row r="220" spans="1:15">
      <c r="B220" t="s">
        <v>605</v>
      </c>
      <c r="C220" t="s">
        <v>91</v>
      </c>
      <c r="E220" t="s">
        <v>239</v>
      </c>
      <c r="F220" s="2">
        <v>4401</v>
      </c>
      <c r="G220">
        <v>685897</v>
      </c>
      <c r="I220" t="s">
        <v>671</v>
      </c>
      <c r="N220" t="s">
        <v>605</v>
      </c>
      <c r="O220" t="str">
        <f>IFERROR(VLOOKUP(C220,Widgets!$H$5:$I$18,2,FALSE),0)</f>
      </c>
    </row>
    <row r="221" spans="1:15">
      <c r="B221" t="s">
        <v>605</v>
      </c>
      <c r="C221" t="s">
        <v>91</v>
      </c>
      <c r="E221" t="s">
        <v>239</v>
      </c>
      <c r="F221" s="2">
        <v>4401</v>
      </c>
      <c r="G221">
        <v>700374</v>
      </c>
      <c r="I221" s="1" t="s">
        <v>480</v>
      </c>
      <c r="N221" t="s">
        <v>605</v>
      </c>
      <c r="O221" t="str">
        <f>IFERROR(VLOOKUP(C221,Widgets!$H$5:$I$18,2,FALSE),0)</f>
      </c>
    </row>
    <row r="222" spans="1:15">
      <c r="B222" t="s">
        <v>217</v>
      </c>
      <c r="C222" t="s">
        <v>91</v>
      </c>
      <c r="E222" t="s">
        <v>239</v>
      </c>
      <c r="F222" s="2">
        <v>5089.13900000000012</v>
      </c>
      <c r="G222">
        <v>99827.5</v>
      </c>
      <c r="I222" t="s">
        <v>672</v>
      </c>
      <c r="N222" t="s">
        <v>217</v>
      </c>
      <c r="O222" t="str">
        <f>IFERROR(VLOOKUP(C222,Widgets!$H$5:$I$18,2,FALSE),0)</f>
      </c>
    </row>
    <row r="223" spans="1:15">
      <c r="B223" t="s">
        <v>673</v>
      </c>
      <c r="E223" t="s">
        <v>239</v>
      </c>
      <c r="F223" s="2">
        <v>10476.36000000000058</v>
      </c>
      <c r="G223">
        <v>76555.36000000000058</v>
      </c>
      <c r="I223" s="1" t="s">
        <v>481</v>
      </c>
      <c r="N223" t="s">
        <v>673</v>
      </c>
      <c r="O223" t="str">
        <f>IFERROR(VLOOKUP(C223,Widgets!$H$5:$I$18,2,FALSE),0)</f>
      </c>
    </row>
    <row r="224" spans="1:15">
      <c r="B224" t="s">
        <v>217</v>
      </c>
      <c r="C224" t="s">
        <v>91</v>
      </c>
      <c r="E224" t="s">
        <v>239</v>
      </c>
      <c r="F224" s="2">
        <v>12756.95600000000013</v>
      </c>
      <c r="G224">
        <v>1339515.37999999988824</v>
      </c>
      <c r="I224" s="1" t="s">
        <v>458</v>
      </c>
      <c r="N224" t="s">
        <v>217</v>
      </c>
      <c r="O224" t="str">
        <f>IFERROR(VLOOKUP(C224,Widgets!$H$5:$I$18,2,FALSE),0)</f>
      </c>
    </row>
    <row r="225" spans="1:15">
      <c r="B225" t="s">
        <v>541</v>
      </c>
      <c r="E225" t="s">
        <v>239</v>
      </c>
      <c r="F225" s="2">
        <v>30817.26399999999921</v>
      </c>
      <c r="G225">
        <v>161190.89999999999418</v>
      </c>
      <c r="I225" t="s">
        <v>674</v>
      </c>
      <c r="N225" t="s">
        <v>541</v>
      </c>
      <c r="O225" t="str">
        <f>IFERROR(VLOOKUP(C225,Widgets!$H$5:$I$18,2,FALSE),0)</f>
      </c>
    </row>
    <row r="226" spans="1:15">
      <c r="B226" t="s">
        <v>631</v>
      </c>
      <c r="E226" t="s">
        <v>239</v>
      </c>
      <c r="F226" s="2">
        <v>808.05600000000004</v>
      </c>
      <c r="G226">
        <v>100000</v>
      </c>
      <c r="I226" s="1" t="s">
        <v>482</v>
      </c>
      <c r="N226" t="s">
        <v>631</v>
      </c>
      <c r="O226" t="str">
        <f>IFERROR(VLOOKUP(C226,Widgets!$H$5:$I$18,2,FALSE),0)</f>
      </c>
    </row>
    <row r="227" spans="1:15">
      <c r="B227" t="s">
        <v>146</v>
      </c>
      <c r="E227" t="s">
        <v>239</v>
      </c>
      <c r="F227" s="2">
        <v>1217.82300000000009</v>
      </c>
      <c r="G227">
        <v>47583</v>
      </c>
      <c r="I227" t="s">
        <v>659</v>
      </c>
      <c r="N227" t="s">
        <v>146</v>
      </c>
      <c r="O227" t="str">
        <f>IFERROR(VLOOKUP(C227,Widgets!$H$5:$I$18,2,FALSE),0)</f>
      </c>
    </row>
    <row r="228" spans="1:15">
      <c r="B228" t="s">
        <v>192</v>
      </c>
      <c r="E228" t="s">
        <v>239</v>
      </c>
      <c r="F228" s="2">
        <v>935</v>
      </c>
      <c r="G228">
        <v>4953</v>
      </c>
      <c r="I228" t="s">
        <v>675</v>
      </c>
      <c r="N228" t="s">
        <v>192</v>
      </c>
      <c r="O228" t="str">
        <f>IFERROR(VLOOKUP(C228,Widgets!$H$5:$I$18,2,FALSE),0)</f>
      </c>
    </row>
    <row r="229" spans="1:15">
      <c r="B229" t="s">
        <v>217</v>
      </c>
      <c r="C229" t="s">
        <v>91</v>
      </c>
      <c r="E229" t="s">
        <v>239</v>
      </c>
      <c r="F229" s="2">
        <v>766.79999999999995</v>
      </c>
      <c r="G229">
        <v>24687.4900000000016</v>
      </c>
      <c r="I229" s="1" t="s">
        <v>483</v>
      </c>
      <c r="N229" t="s">
        <v>217</v>
      </c>
      <c r="O229" t="str">
        <f>IFERROR(VLOOKUP(C229,Widgets!$H$5:$I$18,2,FALSE),0)</f>
      </c>
    </row>
    <row r="230" spans="1:15">
      <c r="B230" t="s">
        <v>146</v>
      </c>
      <c r="E230" t="s">
        <v>239</v>
      </c>
      <c r="F230" s="2">
        <v>7810</v>
      </c>
      <c r="G230">
        <v>37000</v>
      </c>
      <c r="I230" s="1" t="s">
        <v>478</v>
      </c>
      <c r="N230" t="s">
        <v>146</v>
      </c>
      <c r="O230" t="str">
        <f>IFERROR(VLOOKUP(C230,Widgets!$H$5:$I$18,2,FALSE),0)</f>
      </c>
    </row>
    <row r="231" spans="1:15">
      <c r="B231" t="s">
        <v>676</v>
      </c>
      <c r="E231" t="s">
        <v>239</v>
      </c>
      <c r="F231" s="2">
        <v>937.36800000000005</v>
      </c>
      <c r="G231">
        <v>38704</v>
      </c>
      <c r="I231" s="1" t="s">
        <v>484</v>
      </c>
      <c r="N231" t="s">
        <v>676</v>
      </c>
      <c r="O231" t="str">
        <f>IFERROR(VLOOKUP(C231,Widgets!$H$5:$I$18,2,FALSE),0)</f>
      </c>
    </row>
    <row r="232" spans="1:15">
      <c r="B232" t="s">
        <v>245</v>
      </c>
      <c r="C232" t="s">
        <v>100</v>
      </c>
      <c r="E232" t="s">
        <v>137</v>
      </c>
      <c r="F232" s="2">
        <v>175550.39999999999418</v>
      </c>
      <c r="G232">
        <v>0</v>
      </c>
      <c r="I232" s="1"/>
      <c r="N232" t="s">
        <v>245</v>
      </c>
      <c r="O232" t="str">
        <f>IFERROR(VLOOKUP(C232,Widgets!$H$5:$I$18,2,FALSE),0)</f>
      </c>
    </row>
    <row r="233" spans="1:15">
      <c r="B233" t="s">
        <v>677</v>
      </c>
      <c r="C233" t="s">
        <v>109</v>
      </c>
      <c r="E233" t="s">
        <v>239</v>
      </c>
      <c r="F233" s="2">
        <v>0</v>
      </c>
      <c r="G233">
        <v>0</v>
      </c>
      <c r="I233" s="1" t="s">
        <v>485</v>
      </c>
      <c r="N233" t="s">
        <v>678</v>
      </c>
      <c r="O233" t="str">
        <f>IFERROR(VLOOKUP(C233,Widgets!$H$5:$I$18,2,FALSE),0)</f>
      </c>
    </row>
    <row r="234" spans="1:15">
      <c r="B234" t="s">
        <v>368</v>
      </c>
      <c r="C234" t="s">
        <v>542</v>
      </c>
      <c r="E234" t="s">
        <v>239</v>
      </c>
      <c r="F234" s="2">
        <v>0</v>
      </c>
      <c r="G234">
        <v>0</v>
      </c>
      <c r="I234" s="1" t="s">
        <v>486</v>
      </c>
      <c r="N234" t="s">
        <v>679</v>
      </c>
      <c r="O234" t="str">
        <f>IFERROR(VLOOKUP(C234,Widgets!$H$5:$I$18,2,FALSE),0)</f>
      </c>
    </row>
    <row r="235" spans="1:15">
      <c r="B235" t="s">
        <v>680</v>
      </c>
      <c r="C235" t="s">
        <v>72</v>
      </c>
      <c r="E235" t="s">
        <v>239</v>
      </c>
      <c r="F235" s="2">
        <v>0</v>
      </c>
      <c r="G235">
        <v>0</v>
      </c>
      <c r="I235" s="1" t="s">
        <v>487</v>
      </c>
      <c r="O235" t="str">
        <f>IFERROR(VLOOKUP(C235,Widgets!$H$5:$I$18,2,FALSE),0)</f>
      </c>
    </row>
    <row r="236" spans="1:15">
      <c r="B236" t="s">
        <v>681</v>
      </c>
      <c r="C236" t="s">
        <v>109</v>
      </c>
      <c r="E236" t="s">
        <v>239</v>
      </c>
      <c r="F236" s="2">
        <v>0</v>
      </c>
      <c r="G236">
        <v>0</v>
      </c>
      <c r="I236" s="1" t="s">
        <v>488</v>
      </c>
      <c r="O236" t="str">
        <f>IFERROR(VLOOKUP(C236,Widgets!$H$5:$I$18,2,FALSE),0)</f>
      </c>
    </row>
    <row r="237" spans="1:15">
      <c r="B237" t="s">
        <v>682</v>
      </c>
      <c r="C237" t="s">
        <v>542</v>
      </c>
      <c r="E237" t="s">
        <v>239</v>
      </c>
      <c r="F237" s="2">
        <v>0</v>
      </c>
      <c r="G237">
        <v>0</v>
      </c>
      <c r="I237" t="s">
        <v>486</v>
      </c>
      <c r="N237" t="s">
        <v>683</v>
      </c>
      <c r="O237" t="str">
        <f>IFERROR(VLOOKUP(C237,Widgets!$H$5:$I$18,2,FALSE),0)</f>
      </c>
    </row>
    <row r="238" spans="1:15">
      <c r="B238" t="s">
        <v>368</v>
      </c>
      <c r="C238" t="s">
        <v>542</v>
      </c>
      <c r="E238" t="s">
        <v>239</v>
      </c>
      <c r="F238" s="2">
        <v>0</v>
      </c>
      <c r="G238">
        <v>0</v>
      </c>
      <c r="I238" t="s">
        <v>504</v>
      </c>
      <c r="N238" t="s">
        <v>684</v>
      </c>
      <c r="O238" t="str">
        <f>IFERROR(VLOOKUP(C238,Widgets!$H$5:$I$18,2,FALSE),0)</f>
      </c>
    </row>
    <row r="239" spans="1:15">
      <c r="B239" t="s">
        <v>368</v>
      </c>
      <c r="C239" t="s">
        <v>542</v>
      </c>
      <c r="E239" t="s">
        <v>239</v>
      </c>
      <c r="F239" s="2">
        <v>0</v>
      </c>
      <c r="G239">
        <v>0</v>
      </c>
      <c r="I239" t="s">
        <v>504</v>
      </c>
      <c r="N239" t="s">
        <v>685</v>
      </c>
      <c r="O239" t="str">
        <f>IFERROR(VLOOKUP(C239,Widgets!$H$5:$I$18,2,FALSE),0)</f>
      </c>
    </row>
    <row r="240" spans="1:15">
      <c r="B240" t="s">
        <v>368</v>
      </c>
      <c r="C240" t="s">
        <v>542</v>
      </c>
      <c r="E240" t="s">
        <v>239</v>
      </c>
      <c r="F240" s="2">
        <v>0</v>
      </c>
      <c r="G240">
        <v>0</v>
      </c>
      <c r="I240" t="s">
        <v>504</v>
      </c>
      <c r="N240" t="s">
        <v>684</v>
      </c>
      <c r="O240" t="str">
        <f>IFERROR(VLOOKUP(C240,Widgets!$H$5:$I$18,2,FALSE),0)</f>
      </c>
    </row>
    <row r="241" spans="1:15">
      <c r="B241" t="s">
        <v>368</v>
      </c>
      <c r="C241" t="s">
        <v>542</v>
      </c>
      <c r="E241" t="s">
        <v>239</v>
      </c>
      <c r="F241" s="2">
        <v>0</v>
      </c>
      <c r="G241">
        <v>0</v>
      </c>
      <c r="I241" t="s">
        <v>486</v>
      </c>
      <c r="N241" t="s">
        <v>686</v>
      </c>
      <c r="O241" t="str">
        <f>IFERROR(VLOOKUP(C241,Widgets!$H$5:$I$18,2,FALSE),0)</f>
      </c>
    </row>
    <row r="242" spans="1:15">
      <c r="B242" t="s">
        <v>646</v>
      </c>
      <c r="C242" t="s">
        <v>109</v>
      </c>
      <c r="E242" t="s">
        <v>239</v>
      </c>
      <c r="F242" s="2">
        <v>0</v>
      </c>
      <c r="G242">
        <v>0</v>
      </c>
      <c r="I242" t="s">
        <v>687</v>
      </c>
      <c r="N242" t="s">
        <v>688</v>
      </c>
      <c r="O242" t="str">
        <f>IFERROR(VLOOKUP(C242,Widgets!$H$5:$I$18,2,FALSE),0)</f>
      </c>
    </row>
    <row r="243" spans="1:15">
      <c r="B243" t="s">
        <v>682</v>
      </c>
      <c r="C243" t="s">
        <v>542</v>
      </c>
      <c r="E243" t="s">
        <v>239</v>
      </c>
      <c r="F243" s="2">
        <v>0</v>
      </c>
      <c r="G243">
        <v>0</v>
      </c>
      <c r="I243" t="s">
        <v>506</v>
      </c>
      <c r="N243" t="s">
        <v>689</v>
      </c>
      <c r="O243" t="str">
        <f>IFERROR(VLOOKUP(C243,Widgets!$H$5:$I$18,2,FALSE),0)</f>
      </c>
    </row>
    <row r="244" spans="1:15">
      <c r="B244" t="s">
        <v>690</v>
      </c>
      <c r="C244" t="s">
        <v>109</v>
      </c>
      <c r="E244" t="s">
        <v>239</v>
      </c>
      <c r="F244" s="2">
        <v>0</v>
      </c>
      <c r="G244">
        <v>0</v>
      </c>
      <c r="I244" t="s">
        <v>539</v>
      </c>
      <c r="N244" t="s">
        <v>691</v>
      </c>
      <c r="O244" t="str">
        <f>IFERROR(VLOOKUP(C244,Widgets!$H$5:$I$18,2,FALSE),0)</f>
      </c>
    </row>
    <row r="245" spans="1:15">
      <c r="B245" t="s">
        <v>368</v>
      </c>
      <c r="C245" t="s">
        <v>542</v>
      </c>
      <c r="E245" t="s">
        <v>239</v>
      </c>
      <c r="F245" s="2">
        <v>0</v>
      </c>
      <c r="G245">
        <v>0</v>
      </c>
      <c r="I245" t="s">
        <v>486</v>
      </c>
      <c r="N245" t="s">
        <v>692</v>
      </c>
      <c r="O245" t="str">
        <f>IFERROR(VLOOKUP(C245,Widgets!$H$5:$I$18,2,FALSE),0)</f>
      </c>
    </row>
    <row r="246" spans="1:15">
      <c r="B246" t="s">
        <v>368</v>
      </c>
      <c r="C246" t="s">
        <v>542</v>
      </c>
      <c r="E246" t="s">
        <v>239</v>
      </c>
      <c r="F246" s="2">
        <v>0</v>
      </c>
      <c r="G246">
        <v>0</v>
      </c>
      <c r="I246" t="s">
        <v>504</v>
      </c>
      <c r="N246" t="s">
        <v>684</v>
      </c>
      <c r="O246" t="str">
        <f>IFERROR(VLOOKUP(C246,Widgets!$H$5:$I$18,2,FALSE),0)</f>
      </c>
    </row>
    <row r="247" spans="1:15">
      <c r="B247" t="s">
        <v>693</v>
      </c>
      <c r="C247" t="s">
        <v>109</v>
      </c>
      <c r="E247" t="s">
        <v>239</v>
      </c>
      <c r="F247" s="2">
        <v>0</v>
      </c>
      <c r="G247">
        <v>0</v>
      </c>
      <c r="I247" t="s">
        <v>694</v>
      </c>
      <c r="N247" t="s">
        <v>695</v>
      </c>
      <c r="O247" t="str">
        <f>IFERROR(VLOOKUP(C247,Widgets!$H$5:$I$18,2,FALSE),0)</f>
      </c>
    </row>
    <row r="248" spans="1:15">
      <c r="B248" t="s">
        <v>637</v>
      </c>
      <c r="C248" t="s">
        <v>542</v>
      </c>
      <c r="E248" t="s">
        <v>239</v>
      </c>
      <c r="F248" s="2">
        <v>0</v>
      </c>
      <c r="G248">
        <v>0</v>
      </c>
      <c r="I248" t="s">
        <v>534</v>
      </c>
      <c r="N248" t="s">
        <v>637</v>
      </c>
      <c r="O248" t="str">
        <f>IFERROR(VLOOKUP(C248,Widgets!$H$5:$I$18,2,FALSE),0)</f>
      </c>
    </row>
    <row r="249" spans="1:15">
      <c r="B249" t="s">
        <v>696</v>
      </c>
      <c r="C249" t="s">
        <v>542</v>
      </c>
      <c r="E249" t="s">
        <v>239</v>
      </c>
      <c r="F249" s="2">
        <v>0</v>
      </c>
      <c r="G249">
        <v>0</v>
      </c>
      <c r="I249" t="s">
        <v>506</v>
      </c>
      <c r="N249" t="s">
        <v>697</v>
      </c>
      <c r="O249" t="str">
        <f>IFERROR(VLOOKUP(C249,Widgets!$H$5:$I$18,2,FALSE),0)</f>
      </c>
    </row>
    <row r="250" spans="1:15">
      <c r="B250" t="s">
        <v>698</v>
      </c>
      <c r="C250" t="s">
        <v>109</v>
      </c>
      <c r="E250" t="s">
        <v>239</v>
      </c>
      <c r="F250" s="2">
        <v>0</v>
      </c>
      <c r="G250">
        <v>0</v>
      </c>
      <c r="I250" t="s">
        <v>699</v>
      </c>
      <c r="K250" t="s">
        <v>700</v>
      </c>
      <c r="L250" t="s">
        <v>701</v>
      </c>
      <c r="N250" t="s">
        <v>702</v>
      </c>
      <c r="O250" t="str">
        <f>IFERROR(VLOOKUP(C250,Widgets!$H$5:$I$18,2,FALSE),0)</f>
      </c>
    </row>
    <row r="251" spans="1:15">
      <c r="B251" t="s">
        <v>703</v>
      </c>
      <c r="C251" t="s">
        <v>542</v>
      </c>
      <c r="E251" t="s">
        <v>239</v>
      </c>
      <c r="F251" s="2">
        <v>0</v>
      </c>
      <c r="G251">
        <v>0</v>
      </c>
      <c r="I251" t="s">
        <v>432</v>
      </c>
      <c r="N251" t="s">
        <v>704</v>
      </c>
      <c r="O251" t="str">
        <f>IFERROR(VLOOKUP(C251,Widgets!$H$5:$I$18,2,FALSE),0)</f>
      </c>
    </row>
    <row r="252" spans="1:15">
      <c r="B252" t="s">
        <v>365</v>
      </c>
      <c r="C252" t="s">
        <v>95</v>
      </c>
      <c r="E252" t="s">
        <v>239</v>
      </c>
      <c r="F252" s="2">
        <v>0</v>
      </c>
      <c r="G252">
        <v>0</v>
      </c>
      <c r="I252" t="s">
        <v>705</v>
      </c>
      <c r="N252" t="s">
        <v>706</v>
      </c>
      <c r="O252" t="str">
        <f>IFERROR(VLOOKUP(C252,Widgets!$H$5:$I$18,2,FALSE),0)</f>
      </c>
    </row>
    <row r="253" spans="1:15">
      <c r="B253" t="s">
        <v>707</v>
      </c>
      <c r="C253" t="s">
        <v>109</v>
      </c>
      <c r="E253" t="s">
        <v>239</v>
      </c>
      <c r="F253" s="2">
        <v>0</v>
      </c>
      <c r="G253">
        <v>0</v>
      </c>
      <c r="I253" t="s">
        <v>708</v>
      </c>
      <c r="N253" t="s">
        <v>709</v>
      </c>
      <c r="O253" t="str">
        <f>IFERROR(VLOOKUP(C253,Widgets!$H$5:$I$18,2,FALSE),0)</f>
      </c>
    </row>
    <row r="254" spans="1:15">
      <c r="B254" t="s">
        <v>710</v>
      </c>
      <c r="C254" t="s">
        <v>109</v>
      </c>
      <c r="E254" t="s">
        <v>239</v>
      </c>
      <c r="F254" s="2">
        <v>0</v>
      </c>
      <c r="G254">
        <v>0</v>
      </c>
      <c r="I254" t="s">
        <v>711</v>
      </c>
      <c r="N254" t="s">
        <v>712</v>
      </c>
      <c r="O254" t="str">
        <f>IFERROR(VLOOKUP(C254,Widgets!$H$5:$I$18,2,FALSE),0)</f>
      </c>
    </row>
    <row r="255" spans="1:15">
      <c r="B255" t="s">
        <v>713</v>
      </c>
      <c r="C255" t="s">
        <v>100</v>
      </c>
      <c r="E255" t="s">
        <v>239</v>
      </c>
      <c r="F255" s="2">
        <v>0</v>
      </c>
      <c r="G255">
        <v>0</v>
      </c>
      <c r="I255" t="s">
        <v>714</v>
      </c>
      <c r="O255" t="str">
        <f>IFERROR(VLOOKUP(C255,Widgets!$H$5:$I$18,2,FALSE),0)</f>
      </c>
    </row>
    <row r="256" spans="1:15">
      <c r="B256" t="s">
        <v>646</v>
      </c>
      <c r="C256" t="s">
        <v>109</v>
      </c>
      <c r="E256" t="s">
        <v>239</v>
      </c>
      <c r="F256" s="2">
        <v>0</v>
      </c>
      <c r="G256">
        <v>0</v>
      </c>
      <c r="I256" t="s">
        <v>715</v>
      </c>
      <c r="N256" t="s">
        <v>646</v>
      </c>
      <c r="O256" t="str">
        <f>IFERROR(VLOOKUP(C256,Widgets!$H$5:$I$18,2,FALSE),0)</f>
      </c>
    </row>
    <row r="257" spans="1:15">
      <c r="B257" t="s">
        <v>710</v>
      </c>
      <c r="C257" t="s">
        <v>109</v>
      </c>
      <c r="E257" t="s">
        <v>239</v>
      </c>
      <c r="F257" s="2">
        <v>0</v>
      </c>
      <c r="G257">
        <v>0</v>
      </c>
      <c r="I257" t="s">
        <v>716</v>
      </c>
      <c r="N257" t="s">
        <v>712</v>
      </c>
      <c r="O257" t="str">
        <f>IFERROR(VLOOKUP(C257,Widgets!$H$5:$I$18,2,FALSE),0)</f>
      </c>
    </row>
    <row r="258" spans="1:15">
      <c r="B258" t="s">
        <v>717</v>
      </c>
      <c r="C258" t="s">
        <v>109</v>
      </c>
      <c r="E258" t="s">
        <v>239</v>
      </c>
      <c r="F258" s="2">
        <v>0</v>
      </c>
      <c r="G258">
        <v>0</v>
      </c>
      <c r="I258" t="s">
        <v>718</v>
      </c>
      <c r="N258" t="s">
        <v>719</v>
      </c>
      <c r="O258" t="str">
        <f>IFERROR(VLOOKUP(C258,Widgets!$H$5:$I$18,2,FALSE),0)</f>
      </c>
    </row>
    <row r="259" spans="1:15">
      <c r="B259" t="s">
        <v>710</v>
      </c>
      <c r="C259" t="s">
        <v>109</v>
      </c>
      <c r="E259" t="s">
        <v>239</v>
      </c>
      <c r="F259" s="2">
        <v>0</v>
      </c>
      <c r="G259">
        <v>0</v>
      </c>
      <c r="I259" t="s">
        <v>720</v>
      </c>
      <c r="N259" t="s">
        <v>721</v>
      </c>
      <c r="O259" t="str">
        <f>IFERROR(VLOOKUP(C259,Widgets!$H$5:$I$18,2,FALSE),0)</f>
      </c>
    </row>
    <row r="260" spans="1:15">
      <c r="B260" t="s">
        <v>368</v>
      </c>
      <c r="C260" t="s">
        <v>542</v>
      </c>
      <c r="E260" t="s">
        <v>239</v>
      </c>
      <c r="F260" s="2">
        <v>0</v>
      </c>
      <c r="G260">
        <v>0</v>
      </c>
      <c r="I260" t="s">
        <v>486</v>
      </c>
      <c r="N260" t="s">
        <v>722</v>
      </c>
      <c r="O260" t="str">
        <f>IFERROR(VLOOKUP(C260,Widgets!$H$5:$I$18,2,FALSE),0)</f>
      </c>
    </row>
    <row r="261" spans="1:15">
      <c r="B261" t="s">
        <v>646</v>
      </c>
      <c r="C261" t="s">
        <v>109</v>
      </c>
      <c r="E261" t="s">
        <v>239</v>
      </c>
      <c r="F261" s="2">
        <v>0</v>
      </c>
      <c r="G261">
        <v>0</v>
      </c>
      <c r="I261" t="s">
        <v>723</v>
      </c>
      <c r="N261" t="s">
        <v>724</v>
      </c>
      <c r="O261" t="str">
        <f>IFERROR(VLOOKUP(C261,Widgets!$H$5:$I$18,2,FALSE),0)</f>
      </c>
    </row>
    <row r="262" spans="1:15">
      <c r="B262" t="s">
        <v>725</v>
      </c>
      <c r="E262" t="s">
        <v>239</v>
      </c>
      <c r="F262" s="2">
        <v>2386.80000000000018</v>
      </c>
      <c r="G262">
        <v>5714.84000000000015</v>
      </c>
      <c r="I262" t="s">
        <v>648</v>
      </c>
      <c r="N262" t="s">
        <v>725</v>
      </c>
      <c r="O262" t="str">
        <f>IFERROR(VLOOKUP(C262,Widgets!$H$5:$I$18,2,FALSE),0)</f>
      </c>
    </row>
    <row r="263" spans="1:15">
      <c r="B263" t="s">
        <v>146</v>
      </c>
      <c r="E263" t="s">
        <v>239</v>
      </c>
      <c r="F263" s="2">
        <v>241877.60000000000582</v>
      </c>
      <c r="G263">
        <v>1228455.80000000004657</v>
      </c>
      <c r="I263" t="s">
        <v>726</v>
      </c>
      <c r="N263" t="s">
        <v>146</v>
      </c>
      <c r="O263" t="str">
        <f>IFERROR(VLOOKUP(C263,Widgets!$H$5:$I$18,2,FALSE),0)</f>
      </c>
    </row>
    <row r="264" spans="1:15">
      <c r="B264" t="s">
        <v>727</v>
      </c>
      <c r="E264" t="s">
        <v>239</v>
      </c>
      <c r="F264" s="2">
        <v>451.39999999999998</v>
      </c>
      <c r="G264">
        <v>4922</v>
      </c>
      <c r="I264" t="s">
        <v>490</v>
      </c>
      <c r="N264" t="s">
        <v>727</v>
      </c>
      <c r="O264" t="str">
        <f>IFERROR(VLOOKUP(C264,Widgets!$H$5:$I$18,2,FALSE),0)</f>
      </c>
    </row>
    <row r="265" spans="1:15">
      <c r="B265" t="s">
        <v>728</v>
      </c>
      <c r="E265" t="s">
        <v>239</v>
      </c>
      <c r="F265" s="2">
        <v>3780</v>
      </c>
      <c r="G265">
        <v>9856</v>
      </c>
      <c r="I265" t="s">
        <v>729</v>
      </c>
      <c r="N265" t="s">
        <v>730</v>
      </c>
      <c r="O265" t="str">
        <f>IFERROR(VLOOKUP(C265,Widgets!$H$5:$I$18,2,FALSE),0)</f>
      </c>
    </row>
    <row r="266" spans="1:15">
      <c r="B266" t="s">
        <v>727</v>
      </c>
      <c r="E266" t="s">
        <v>239</v>
      </c>
      <c r="F266" s="2">
        <v>353.5</v>
      </c>
      <c r="G266">
        <v>340000</v>
      </c>
      <c r="I266" t="s">
        <v>489</v>
      </c>
      <c r="O266" t="str">
        <f>IFERROR(VLOOKUP(C266,Widgets!$H$5:$I$18,2,FALSE),0)</f>
      </c>
    </row>
    <row r="267" spans="1:15">
      <c r="B267" t="s">
        <v>727</v>
      </c>
      <c r="E267" t="s">
        <v>239</v>
      </c>
      <c r="F267" s="2">
        <v>412.5</v>
      </c>
      <c r="G267">
        <v>4922</v>
      </c>
      <c r="I267" t="s">
        <v>490</v>
      </c>
      <c r="N267" t="s">
        <v>727</v>
      </c>
      <c r="O267" t="str">
        <f>IFERROR(VLOOKUP(C267,Widgets!$H$5:$I$18,2,FALSE),0)</f>
      </c>
    </row>
    <row r="268" spans="1:15">
      <c r="B268" t="s">
        <v>727</v>
      </c>
      <c r="E268" t="s">
        <v>239</v>
      </c>
      <c r="F268" s="2">
        <v>2745</v>
      </c>
      <c r="G268">
        <v>9483</v>
      </c>
      <c r="I268" t="s">
        <v>490</v>
      </c>
      <c r="N268" t="s">
        <v>727</v>
      </c>
      <c r="O268" t="str">
        <f>IFERROR(VLOOKUP(C268,Widgets!$H$5:$I$18,2,FALSE),0)</f>
      </c>
    </row>
    <row r="269" spans="1:15">
      <c r="B269" t="s">
        <v>727</v>
      </c>
      <c r="E269" t="s">
        <v>239</v>
      </c>
      <c r="F269" s="2">
        <v>268.39999999999998</v>
      </c>
      <c r="G269">
        <v>1177</v>
      </c>
      <c r="I269" t="s">
        <v>490</v>
      </c>
      <c r="N269" t="s">
        <v>727</v>
      </c>
      <c r="O269" t="str">
        <f>IFERROR(VLOOKUP(C269,Widgets!$H$5:$I$18,2,FALSE),0)</f>
      </c>
    </row>
    <row r="270" spans="1:15">
      <c r="B270" t="s">
        <v>646</v>
      </c>
      <c r="E270" t="s">
        <v>239</v>
      </c>
      <c r="F270" s="2">
        <v>5348.68000000000029</v>
      </c>
      <c r="G270">
        <v>349905</v>
      </c>
      <c r="I270" t="s">
        <v>731</v>
      </c>
      <c r="N270" t="s">
        <v>400</v>
      </c>
      <c r="O270" t="str">
        <f>IFERROR(VLOOKUP(C270,Widgets!$H$5:$I$18,2,FALSE),0)</f>
      </c>
    </row>
    <row r="271" spans="1:15">
      <c r="B271" t="s">
        <v>727</v>
      </c>
      <c r="E271" t="s">
        <v>239</v>
      </c>
      <c r="F271" s="2">
        <v>915</v>
      </c>
      <c r="G271">
        <v>3824</v>
      </c>
      <c r="I271" t="s">
        <v>490</v>
      </c>
      <c r="N271" t="s">
        <v>727</v>
      </c>
      <c r="O271" t="str">
        <f>IFERROR(VLOOKUP(C271,Widgets!$H$5:$I$18,2,FALSE),0)</f>
      </c>
    </row>
    <row r="272" spans="1:15">
      <c r="B272" t="s">
        <v>322</v>
      </c>
      <c r="E272" t="s">
        <v>239</v>
      </c>
      <c r="F272" s="2">
        <v>17658.099999999998545</v>
      </c>
      <c r="G272">
        <v>305898</v>
      </c>
      <c r="I272" t="s">
        <v>467</v>
      </c>
      <c r="N272" t="s">
        <v>732</v>
      </c>
      <c r="O272" t="str">
        <f>IFERROR(VLOOKUP(C272,Widgets!$H$5:$I$18,2,FALSE),0)</f>
      </c>
    </row>
    <row r="273" spans="1:15">
      <c r="B273" t="s">
        <v>727</v>
      </c>
      <c r="E273" t="s">
        <v>239</v>
      </c>
      <c r="F273" s="2">
        <v>412.5</v>
      </c>
      <c r="G273">
        <v>2536</v>
      </c>
      <c r="I273" t="s">
        <v>489</v>
      </c>
      <c r="N273" t="s">
        <v>727</v>
      </c>
      <c r="O273" t="str">
        <f>IFERROR(VLOOKUP(C273,Widgets!$H$5:$I$18,2,FALSE),0)</f>
      </c>
    </row>
    <row r="274" spans="1:15">
      <c r="B274" t="s">
        <v>727</v>
      </c>
      <c r="E274" t="s">
        <v>239</v>
      </c>
      <c r="F274" s="2">
        <v>1636.79999999999995</v>
      </c>
      <c r="G274">
        <v>0</v>
      </c>
      <c r="I274" s="1" t="s">
        <v>489</v>
      </c>
      <c r="O274" t="str">
        <f>IFERROR(VLOOKUP(C274,Widgets!$H$5:$I$18,2,FALSE),0)</f>
      </c>
    </row>
    <row r="275" spans="1:15">
      <c r="B275" t="s">
        <v>727</v>
      </c>
      <c r="E275" t="s">
        <v>239</v>
      </c>
      <c r="F275" s="2">
        <v>1364</v>
      </c>
      <c r="G275">
        <v>0</v>
      </c>
      <c r="I275" s="1" t="s">
        <v>489</v>
      </c>
      <c r="O275" t="str">
        <f>IFERROR(VLOOKUP(C275,Widgets!$H$5:$I$18,2,FALSE),0)</f>
      </c>
    </row>
    <row r="276" spans="1:15">
      <c r="B276" t="s">
        <v>727</v>
      </c>
      <c r="E276" t="s">
        <v>239</v>
      </c>
      <c r="F276" s="2">
        <v>1116</v>
      </c>
      <c r="G276">
        <v>4624</v>
      </c>
      <c r="I276" t="s">
        <v>490</v>
      </c>
      <c r="N276" t="s">
        <v>727</v>
      </c>
      <c r="O276" t="str">
        <f>IFERROR(VLOOKUP(C276,Widgets!$H$5:$I$18,2,FALSE),0)</f>
      </c>
    </row>
    <row r="277" spans="1:15">
      <c r="B277" t="s">
        <v>727</v>
      </c>
      <c r="E277" t="s">
        <v>239</v>
      </c>
      <c r="F277" s="2">
        <v>372</v>
      </c>
      <c r="G277">
        <v>1761</v>
      </c>
      <c r="I277" t="s">
        <v>490</v>
      </c>
      <c r="N277" t="s">
        <v>727</v>
      </c>
      <c r="O277" t="str">
        <f>IFERROR(VLOOKUP(C277,Widgets!$H$5:$I$18,2,FALSE),0)</f>
      </c>
    </row>
    <row r="278" spans="1:15">
      <c r="B278" t="s">
        <v>733</v>
      </c>
      <c r="E278" t="s">
        <v>239</v>
      </c>
      <c r="F278" s="2">
        <v>985</v>
      </c>
      <c r="G278">
        <v>0</v>
      </c>
      <c r="I278" t="s">
        <v>734</v>
      </c>
      <c r="O278" t="str">
        <f>IFERROR(VLOOKUP(C278,Widgets!$H$5:$I$18,2,FALSE),0)</f>
      </c>
    </row>
    <row r="279" spans="1:15">
      <c r="B279" t="s">
        <v>727</v>
      </c>
      <c r="E279" t="s">
        <v>239</v>
      </c>
      <c r="F279" s="2">
        <v>1098</v>
      </c>
      <c r="G279">
        <v>0</v>
      </c>
      <c r="I279" t="s">
        <v>489</v>
      </c>
      <c r="O279" t="str">
        <f>IFERROR(VLOOKUP(C279,Widgets!$H$5:$I$18,2,FALSE),0)</f>
      </c>
    </row>
    <row r="280" spans="1:15">
      <c r="B280" t="s">
        <v>217</v>
      </c>
      <c r="E280" t="s">
        <v>239</v>
      </c>
      <c r="F280" s="2">
        <v>2990.7199999999998</v>
      </c>
      <c r="G280">
        <v>17347.0099999999983993</v>
      </c>
      <c r="I280" t="s">
        <v>735</v>
      </c>
      <c r="N280" t="s">
        <v>217</v>
      </c>
      <c r="O280" t="str">
        <f>IFERROR(VLOOKUP(C280,Widgets!$H$5:$I$18,2,FALSE),0)</f>
      </c>
    </row>
    <row r="281" spans="1:15">
      <c r="B281" t="s">
        <v>727</v>
      </c>
      <c r="E281" t="s">
        <v>239</v>
      </c>
      <c r="F281" s="2">
        <v>2976</v>
      </c>
      <c r="G281">
        <v>122418</v>
      </c>
      <c r="I281" t="s">
        <v>490</v>
      </c>
      <c r="N281" t="s">
        <v>736</v>
      </c>
      <c r="O281" t="str">
        <f>IFERROR(VLOOKUP(C281,Widgets!$H$5:$I$18,2,FALSE),0)</f>
      </c>
    </row>
    <row r="282" spans="1:15">
      <c r="B282" t="s">
        <v>727</v>
      </c>
      <c r="E282" t="s">
        <v>239</v>
      </c>
      <c r="F282" s="2">
        <v>3050</v>
      </c>
      <c r="G282">
        <v>0</v>
      </c>
      <c r="I282" t="s">
        <v>489</v>
      </c>
      <c r="O282" t="str">
        <f>IFERROR(VLOOKUP(C282,Widgets!$H$5:$I$18,2,FALSE),0)</f>
      </c>
    </row>
    <row r="283" spans="1:15">
      <c r="B283" t="s">
        <v>146</v>
      </c>
      <c r="E283" t="s">
        <v>239</v>
      </c>
      <c r="F283" s="2">
        <v>7236</v>
      </c>
      <c r="G283">
        <v>5834.17000000000007</v>
      </c>
      <c r="I283" t="s">
        <v>737</v>
      </c>
      <c r="N283" t="s">
        <v>146</v>
      </c>
      <c r="O283" t="str">
        <f>IFERROR(VLOOKUP(C283,Widgets!$H$5:$I$18,2,FALSE),0)</f>
      </c>
    </row>
    <row r="284" spans="1:15">
      <c r="B284" t="s">
        <v>727</v>
      </c>
      <c r="E284" t="s">
        <v>239</v>
      </c>
      <c r="F284" s="2">
        <v>93</v>
      </c>
      <c r="G284">
        <v>477</v>
      </c>
      <c r="I284" t="s">
        <v>490</v>
      </c>
      <c r="N284" t="s">
        <v>727</v>
      </c>
      <c r="O284" t="str">
        <f>IFERROR(VLOOKUP(C284,Widgets!$H$5:$I$18,2,FALSE),0)</f>
      </c>
    </row>
    <row r="285" spans="1:15">
      <c r="B285" t="s">
        <v>727</v>
      </c>
      <c r="E285" t="s">
        <v>239</v>
      </c>
      <c r="F285" s="2">
        <v>136.40000000000001</v>
      </c>
      <c r="G285">
        <v>660.87</v>
      </c>
      <c r="I285" s="1" t="s">
        <v>490</v>
      </c>
      <c r="N285" t="s">
        <v>727</v>
      </c>
      <c r="O285" t="str">
        <f>IFERROR(VLOOKUP(C285,Widgets!$H$5:$I$18,2,FALSE),0)</f>
      </c>
    </row>
    <row r="286" spans="1:15">
      <c r="B286" t="s">
        <v>738</v>
      </c>
      <c r="E286" t="s">
        <v>239</v>
      </c>
      <c r="F286" s="2">
        <v>26473.39199999999983</v>
      </c>
      <c r="G286">
        <v>158841.35999999998603</v>
      </c>
      <c r="I286" s="1" t="s">
        <v>491</v>
      </c>
      <c r="N286" t="s">
        <v>738</v>
      </c>
      <c r="O286" t="str">
        <f>IFERROR(VLOOKUP(C286,Widgets!$H$5:$I$18,2,FALSE),0)</f>
      </c>
    </row>
    <row r="287" spans="1:15">
      <c r="B287" t="s">
        <v>341</v>
      </c>
      <c r="E287" t="s">
        <v>239</v>
      </c>
      <c r="F287" s="2">
        <v>2371.27199999999993</v>
      </c>
      <c r="G287">
        <v>200000</v>
      </c>
      <c r="I287" t="s">
        <v>739</v>
      </c>
      <c r="N287" t="s">
        <v>341</v>
      </c>
      <c r="O287" t="str">
        <f>IFERROR(VLOOKUP(C287,Widgets!$H$5:$I$18,2,FALSE),0)</f>
      </c>
    </row>
    <row r="288" spans="1:15">
      <c r="B288" t="s">
        <v>727</v>
      </c>
      <c r="E288" t="s">
        <v>239</v>
      </c>
      <c r="F288" s="2">
        <v>2013</v>
      </c>
      <c r="G288">
        <v>0</v>
      </c>
      <c r="I288" t="s">
        <v>489</v>
      </c>
      <c r="O288" t="str">
        <f>IFERROR(VLOOKUP(C288,Widgets!$H$5:$I$18,2,FALSE),0)</f>
      </c>
    </row>
    <row r="289" spans="1:15">
      <c r="B289" t="s">
        <v>727</v>
      </c>
      <c r="E289" t="s">
        <v>239</v>
      </c>
      <c r="F289" s="2">
        <v>605</v>
      </c>
      <c r="G289">
        <v>4715</v>
      </c>
      <c r="I289" t="s">
        <v>490</v>
      </c>
      <c r="N289" t="s">
        <v>727</v>
      </c>
      <c r="O289" t="str">
        <f>IFERROR(VLOOKUP(C289,Widgets!$H$5:$I$18,2,FALSE),0)</f>
      </c>
    </row>
    <row r="290" spans="1:15">
      <c r="B290" t="s">
        <v>740</v>
      </c>
      <c r="E290" t="s">
        <v>239</v>
      </c>
      <c r="F290" s="2">
        <v>6138</v>
      </c>
      <c r="G290">
        <v>0</v>
      </c>
      <c r="I290" t="s">
        <v>734</v>
      </c>
      <c r="O290" t="str">
        <f>IFERROR(VLOOKUP(C290,Widgets!$H$5:$I$18,2,FALSE),0)</f>
      </c>
    </row>
    <row r="291" spans="1:15">
      <c r="B291" t="s">
        <v>741</v>
      </c>
      <c r="E291" t="s">
        <v>239</v>
      </c>
      <c r="F291" s="2">
        <v>10760.70600000000013</v>
      </c>
      <c r="G291">
        <v>0</v>
      </c>
      <c r="I291" t="s">
        <v>742</v>
      </c>
      <c r="O291" t="str">
        <f>IFERROR(VLOOKUP(C291,Widgets!$H$5:$I$18,2,FALSE),0)</f>
      </c>
    </row>
    <row r="292" spans="1:15">
      <c r="B292" t="s">
        <v>743</v>
      </c>
      <c r="E292" t="s">
        <v>239</v>
      </c>
      <c r="F292" s="2">
        <v>9470</v>
      </c>
      <c r="G292">
        <v>39878</v>
      </c>
      <c r="I292" t="s">
        <v>744</v>
      </c>
      <c r="N292" t="s">
        <v>745</v>
      </c>
      <c r="O292" t="str">
        <f>IFERROR(VLOOKUP(C292,Widgets!$H$5:$I$18,2,FALSE),0)</f>
      </c>
    </row>
    <row r="293" spans="1:15">
      <c r="B293" t="s">
        <v>746</v>
      </c>
      <c r="E293" t="s">
        <v>239</v>
      </c>
      <c r="F293" s="2">
        <v>3360.5</v>
      </c>
      <c r="G293">
        <v>79231.5</v>
      </c>
      <c r="I293" t="s">
        <v>747</v>
      </c>
      <c r="N293" t="s">
        <v>748</v>
      </c>
      <c r="O293" t="str">
        <f>IFERROR(VLOOKUP(C293,Widgets!$H$5:$I$18,2,FALSE),0)</f>
      </c>
    </row>
    <row r="294" spans="1:15">
      <c r="B294" t="s">
        <v>749</v>
      </c>
      <c r="E294" t="s">
        <v>239</v>
      </c>
      <c r="F294" s="2">
        <v>4363.80000000000018</v>
      </c>
      <c r="G294">
        <v>0</v>
      </c>
      <c r="I294" t="s">
        <v>750</v>
      </c>
      <c r="O294" t="str">
        <f>IFERROR(VLOOKUP(C294,Widgets!$H$5:$I$18,2,FALSE),0)</f>
      </c>
    </row>
    <row r="295" spans="1:15">
      <c r="B295" t="s">
        <v>740</v>
      </c>
      <c r="E295" t="s">
        <v>239</v>
      </c>
      <c r="F295" s="2">
        <v>9298.79999999999927</v>
      </c>
      <c r="G295">
        <v>0</v>
      </c>
      <c r="I295" t="s">
        <v>734</v>
      </c>
      <c r="O295" t="str">
        <f>IFERROR(VLOOKUP(C295,Widgets!$H$5:$I$18,2,FALSE),0)</f>
      </c>
    </row>
    <row r="296" spans="1:15">
      <c r="B296" t="s">
        <v>751</v>
      </c>
      <c r="E296" t="s">
        <v>239</v>
      </c>
      <c r="F296" s="2">
        <v>367.5</v>
      </c>
      <c r="G296">
        <v>116898</v>
      </c>
      <c r="I296" t="s">
        <v>752</v>
      </c>
      <c r="N296" t="s">
        <v>753</v>
      </c>
      <c r="O296" t="str">
        <f>IFERROR(VLOOKUP(C296,Widgets!$H$5:$I$18,2,FALSE),0)</f>
      </c>
    </row>
    <row r="297" spans="1:15">
      <c r="B297" t="s">
        <v>743</v>
      </c>
      <c r="E297" t="s">
        <v>239</v>
      </c>
      <c r="F297" s="2">
        <v>5216</v>
      </c>
      <c r="G297">
        <v>25790</v>
      </c>
      <c r="I297" t="s">
        <v>744</v>
      </c>
      <c r="N297" t="s">
        <v>745</v>
      </c>
      <c r="O297" t="str">
        <f>IFERROR(VLOOKUP(C297,Widgets!$H$5:$I$18,2,FALSE),0)</f>
      </c>
    </row>
    <row r="298" spans="1:15">
      <c r="B298" t="s">
        <v>727</v>
      </c>
      <c r="E298" t="s">
        <v>239</v>
      </c>
      <c r="F298" s="2">
        <v>3203.5300000000002</v>
      </c>
      <c r="G298">
        <v>149500</v>
      </c>
      <c r="I298" t="s">
        <v>490</v>
      </c>
      <c r="N298" t="s">
        <v>683</v>
      </c>
      <c r="O298" t="str">
        <f>IFERROR(VLOOKUP(C298,Widgets!$H$5:$I$18,2,FALSE),0)</f>
      </c>
    </row>
    <row r="299" spans="1:15">
      <c r="B299" t="s">
        <v>580</v>
      </c>
      <c r="E299" t="s">
        <v>239</v>
      </c>
      <c r="F299" s="2">
        <v>164531.26399999999558</v>
      </c>
      <c r="G299">
        <v>607876</v>
      </c>
      <c r="I299" t="s">
        <v>754</v>
      </c>
      <c r="N299" t="s">
        <v>580</v>
      </c>
      <c r="O299" t="str">
        <f>IFERROR(VLOOKUP(C299,Widgets!$H$5:$I$18,2,FALSE),0)</f>
      </c>
    </row>
    <row r="300" spans="1:15">
      <c r="B300" t="s">
        <v>727</v>
      </c>
      <c r="E300" t="s">
        <v>239</v>
      </c>
      <c r="F300" s="2">
        <v>9920</v>
      </c>
      <c r="G300">
        <v>39060</v>
      </c>
      <c r="I300" t="s">
        <v>490</v>
      </c>
      <c r="N300" t="s">
        <v>727</v>
      </c>
      <c r="O300" t="str">
        <f>IFERROR(VLOOKUP(C300,Widgets!$H$5:$I$18,2,FALSE),0)</f>
      </c>
    </row>
    <row r="301" spans="1:15">
      <c r="B301" t="s">
        <v>650</v>
      </c>
      <c r="E301" t="s">
        <v>239</v>
      </c>
      <c r="F301" s="2">
        <v>1122</v>
      </c>
      <c r="G301">
        <v>5100</v>
      </c>
      <c r="I301" t="s">
        <v>498</v>
      </c>
      <c r="N301" t="s">
        <v>755</v>
      </c>
      <c r="O301" t="str">
        <f>IFERROR(VLOOKUP(C301,Widgets!$H$5:$I$18,2,FALSE),0)</f>
      </c>
    </row>
    <row r="302" spans="1:15">
      <c r="B302" t="s">
        <v>322</v>
      </c>
      <c r="C302" t="s">
        <v>542</v>
      </c>
      <c r="E302" t="s">
        <v>239</v>
      </c>
      <c r="F302" s="2">
        <v>1952.88000000000011</v>
      </c>
      <c r="G302">
        <v>0</v>
      </c>
      <c r="I302" t="s">
        <v>467</v>
      </c>
      <c r="N302" t="s">
        <v>756</v>
      </c>
      <c r="O302" t="str">
        <f>IFERROR(VLOOKUP(C302,Widgets!$H$5:$I$18,2,FALSE),0)</f>
      </c>
    </row>
    <row r="303" spans="1:15">
      <c r="B303" t="s">
        <v>322</v>
      </c>
      <c r="E303" t="s">
        <v>239</v>
      </c>
      <c r="F303" s="2">
        <v>209068.64900000000489</v>
      </c>
      <c r="G303">
        <v>8832000</v>
      </c>
      <c r="I303" t="s">
        <v>467</v>
      </c>
      <c r="N303" t="s">
        <v>756</v>
      </c>
      <c r="O303" t="str">
        <f>IFERROR(VLOOKUP(C303,Widgets!$H$5:$I$18,2,FALSE),0)</f>
      </c>
    </row>
    <row r="304" spans="1:15">
      <c r="B304" t="s">
        <v>217</v>
      </c>
      <c r="E304" t="s">
        <v>239</v>
      </c>
      <c r="F304" s="2">
        <v>5303.5</v>
      </c>
      <c r="G304">
        <v>29170.080000000001746</v>
      </c>
      <c r="I304" t="s">
        <v>757</v>
      </c>
      <c r="N304" t="s">
        <v>217</v>
      </c>
      <c r="O304" t="str">
        <f>IFERROR(VLOOKUP(C304,Widgets!$H$5:$I$18,2,FALSE),0)</f>
      </c>
    </row>
    <row r="305" spans="1:15">
      <c r="B305" t="s">
        <v>727</v>
      </c>
      <c r="E305" t="s">
        <v>239</v>
      </c>
      <c r="F305" s="2">
        <v>4026</v>
      </c>
      <c r="G305">
        <v>13872</v>
      </c>
      <c r="I305" t="s">
        <v>490</v>
      </c>
      <c r="N305" t="s">
        <v>727</v>
      </c>
      <c r="O305" t="str">
        <f>IFERROR(VLOOKUP(C305,Widgets!$H$5:$I$18,2,FALSE),0)</f>
      </c>
    </row>
    <row r="306" spans="1:15">
      <c r="B306" t="s">
        <v>322</v>
      </c>
      <c r="C306" t="s">
        <v>542</v>
      </c>
      <c r="E306" t="s">
        <v>239</v>
      </c>
      <c r="F306" s="2">
        <v>7182.30000000000018</v>
      </c>
      <c r="G306">
        <v>325000</v>
      </c>
      <c r="I306" t="s">
        <v>467</v>
      </c>
      <c r="N306" t="s">
        <v>756</v>
      </c>
      <c r="O306" t="str">
        <f>IFERROR(VLOOKUP(C306,Widgets!$H$5:$I$18,2,FALSE),0)</f>
      </c>
    </row>
    <row r="307" spans="1:15">
      <c r="B307" t="s">
        <v>146</v>
      </c>
      <c r="E307" t="s">
        <v>239</v>
      </c>
      <c r="F307" s="2">
        <v>260150.97000000000116</v>
      </c>
      <c r="G307">
        <v>843231.76000000000931</v>
      </c>
      <c r="I307" t="s">
        <v>758</v>
      </c>
      <c r="N307" t="s">
        <v>146</v>
      </c>
      <c r="O307" t="str">
        <f>IFERROR(VLOOKUP(C307,Widgets!$H$5:$I$18,2,FALSE),0)</f>
      </c>
    </row>
    <row r="308" spans="1:15">
      <c r="B308" t="s">
        <v>759</v>
      </c>
      <c r="E308" t="s">
        <v>239</v>
      </c>
      <c r="F308" s="2">
        <v>5602.5</v>
      </c>
      <c r="G308">
        <v>38588</v>
      </c>
      <c r="I308" t="s">
        <v>760</v>
      </c>
      <c r="N308" t="s">
        <v>759</v>
      </c>
      <c r="O308" t="str">
        <f>IFERROR(VLOOKUP(C308,Widgets!$H$5:$I$18,2,FALSE),0)</f>
      </c>
    </row>
    <row r="309" spans="1:15">
      <c r="B309" t="s">
        <v>727</v>
      </c>
      <c r="E309" t="s">
        <v>239</v>
      </c>
      <c r="F309" s="2">
        <v>24124</v>
      </c>
      <c r="G309">
        <v>103575</v>
      </c>
      <c r="I309" t="s">
        <v>490</v>
      </c>
      <c r="N309" t="s">
        <v>761</v>
      </c>
      <c r="O309" t="str">
        <f>IFERROR(VLOOKUP(C309,Widgets!$H$5:$I$18,2,FALSE),0)</f>
      </c>
    </row>
    <row r="310" spans="1:15">
      <c r="B310" t="s">
        <v>740</v>
      </c>
      <c r="E310" t="s">
        <v>239</v>
      </c>
      <c r="F310" s="2">
        <v>326.57999999999998</v>
      </c>
      <c r="G310">
        <v>25139.36000000000058</v>
      </c>
      <c r="I310" t="s">
        <v>762</v>
      </c>
      <c r="N310" t="s">
        <v>698</v>
      </c>
      <c r="O310" t="str">
        <f>IFERROR(VLOOKUP(C310,Widgets!$H$5:$I$18,2,FALSE),0)</f>
      </c>
    </row>
    <row r="311" spans="1:15">
      <c r="B311" t="s">
        <v>322</v>
      </c>
      <c r="E311" t="s">
        <v>239</v>
      </c>
      <c r="F311" s="2">
        <v>3993.5</v>
      </c>
      <c r="G311">
        <v>180000</v>
      </c>
      <c r="I311" t="s">
        <v>467</v>
      </c>
      <c r="N311" t="s">
        <v>763</v>
      </c>
      <c r="O311" t="str">
        <f>IFERROR(VLOOKUP(C311,Widgets!$H$5:$I$18,2,FALSE),0)</f>
      </c>
    </row>
    <row r="312" spans="1:15">
      <c r="B312" t="s">
        <v>322</v>
      </c>
      <c r="E312" t="s">
        <v>239</v>
      </c>
      <c r="F312" s="2">
        <v>5540.42000000000007</v>
      </c>
      <c r="G312">
        <v>52000</v>
      </c>
      <c r="I312" t="s">
        <v>467</v>
      </c>
      <c r="N312" t="s">
        <v>764</v>
      </c>
      <c r="O312" t="str">
        <f>IFERROR(VLOOKUP(C312,Widgets!$H$5:$I$18,2,FALSE),0)</f>
      </c>
    </row>
    <row r="313" spans="1:15">
      <c r="B313" t="s">
        <v>322</v>
      </c>
      <c r="E313" t="s">
        <v>239</v>
      </c>
      <c r="F313" s="2">
        <v>5739.35199999999986</v>
      </c>
      <c r="G313">
        <v>57799</v>
      </c>
      <c r="I313" t="s">
        <v>467</v>
      </c>
      <c r="N313" t="s">
        <v>631</v>
      </c>
      <c r="O313" t="str">
        <f>IFERROR(VLOOKUP(C313,Widgets!$H$5:$I$18,2,FALSE),0)</f>
      </c>
    </row>
    <row r="314" spans="1:15">
      <c r="B314" t="s">
        <v>322</v>
      </c>
      <c r="E314" t="s">
        <v>239</v>
      </c>
      <c r="F314" s="2">
        <v>16506</v>
      </c>
      <c r="G314">
        <v>188450</v>
      </c>
      <c r="I314" t="s">
        <v>467</v>
      </c>
      <c r="N314" t="s">
        <v>765</v>
      </c>
      <c r="O314" t="str">
        <f>IFERROR(VLOOKUP(C314,Widgets!$H$5:$I$18,2,FALSE),0)</f>
      </c>
    </row>
    <row r="315" spans="1:15">
      <c r="B315" t="s">
        <v>368</v>
      </c>
      <c r="C315" t="s">
        <v>542</v>
      </c>
      <c r="E315" t="s">
        <v>239</v>
      </c>
      <c r="F315" s="2">
        <v>20352.59999999999854</v>
      </c>
      <c r="G315">
        <v>0</v>
      </c>
      <c r="I315" t="s">
        <v>504</v>
      </c>
      <c r="N315" t="s">
        <v>766</v>
      </c>
      <c r="O315" t="str">
        <f>IFERROR(VLOOKUP(C315,Widgets!$H$5:$I$18,2,FALSE),0)</f>
      </c>
    </row>
    <row r="316" spans="1:15">
      <c r="B316" t="s">
        <v>146</v>
      </c>
      <c r="E316" t="s">
        <v>239</v>
      </c>
      <c r="F316" s="2">
        <v>259972.60000000000582</v>
      </c>
      <c r="G316">
        <v>1474146.95999999996275</v>
      </c>
      <c r="I316" t="s">
        <v>726</v>
      </c>
      <c r="N316" t="s">
        <v>146</v>
      </c>
      <c r="O316" t="str">
        <f>IFERROR(VLOOKUP(C316,Widgets!$H$5:$I$18,2,FALSE),0)</f>
      </c>
    </row>
    <row r="317" spans="1:15">
      <c r="B317" t="s">
        <v>740</v>
      </c>
      <c r="E317" t="s">
        <v>239</v>
      </c>
      <c r="F317" s="2">
        <v>10856</v>
      </c>
      <c r="G317">
        <v>128000</v>
      </c>
      <c r="I317" t="s">
        <v>767</v>
      </c>
      <c r="N317" t="s">
        <v>695</v>
      </c>
      <c r="O317" t="str">
        <f>IFERROR(VLOOKUP(C317,Widgets!$H$5:$I$18,2,FALSE),0)</f>
      </c>
    </row>
    <row r="318" spans="1:15">
      <c r="B318" t="s">
        <v>146</v>
      </c>
      <c r="E318" t="s">
        <v>239</v>
      </c>
      <c r="F318" s="2">
        <v>685820.40000000002328</v>
      </c>
      <c r="G318">
        <v>1650002.23999999999069</v>
      </c>
      <c r="I318" t="s">
        <v>768</v>
      </c>
      <c r="N318" t="s">
        <v>146</v>
      </c>
      <c r="O318" t="str">
        <f>IFERROR(VLOOKUP(C318,Widgets!$H$5:$I$18,2,FALSE),0)</f>
      </c>
    </row>
    <row r="319" spans="1:15">
      <c r="B319" t="s">
        <v>650</v>
      </c>
      <c r="E319" t="s">
        <v>239</v>
      </c>
      <c r="F319" s="2">
        <v>6132.75</v>
      </c>
      <c r="G319">
        <v>2435</v>
      </c>
      <c r="I319" t="s">
        <v>498</v>
      </c>
      <c r="N319" t="s">
        <v>769</v>
      </c>
      <c r="O319" t="str">
        <f>IFERROR(VLOOKUP(C319,Widgets!$H$5:$I$18,2,FALSE),0)</f>
      </c>
    </row>
    <row r="320" spans="1:15">
      <c r="B320" t="s">
        <v>740</v>
      </c>
      <c r="E320" t="s">
        <v>239</v>
      </c>
      <c r="F320" s="2">
        <v>31670.63999999999942</v>
      </c>
      <c r="G320">
        <v>180000</v>
      </c>
      <c r="I320" t="s">
        <v>770</v>
      </c>
      <c r="N320" t="s">
        <v>691</v>
      </c>
      <c r="O320" t="str">
        <f>IFERROR(VLOOKUP(C320,Widgets!$H$5:$I$18,2,FALSE),0)</f>
      </c>
    </row>
    <row r="321" spans="1:15">
      <c r="B321" t="s">
        <v>146</v>
      </c>
      <c r="E321" t="s">
        <v>239</v>
      </c>
      <c r="F321" s="2">
        <v>344081.40000000002328</v>
      </c>
      <c r="G321">
        <v>1155197.23999999999069</v>
      </c>
      <c r="I321" t="s">
        <v>771</v>
      </c>
      <c r="N321" t="s">
        <v>146</v>
      </c>
      <c r="O321" t="str">
        <f>IFERROR(VLOOKUP(C321,Widgets!$H$5:$I$18,2,FALSE),0)</f>
      </c>
    </row>
    <row r="322" spans="1:15">
      <c r="B322" t="s">
        <v>368</v>
      </c>
      <c r="C322" t="s">
        <v>542</v>
      </c>
      <c r="E322" t="s">
        <v>239</v>
      </c>
      <c r="F322" s="2">
        <v>0</v>
      </c>
      <c r="G322">
        <v>0</v>
      </c>
      <c r="I322" s="1" t="s">
        <v>486</v>
      </c>
      <c r="N322" t="s">
        <v>772</v>
      </c>
      <c r="O322" t="str">
        <f>IFERROR(VLOOKUP(C322,Widgets!$H$5:$I$18,2,FALSE),0)</f>
      </c>
    </row>
    <row r="323" spans="1:15">
      <c r="B323" t="s">
        <v>580</v>
      </c>
      <c r="E323" t="s">
        <v>239</v>
      </c>
      <c r="F323" s="2">
        <v>238068.28800000000047</v>
      </c>
      <c r="G323">
        <v>1850000</v>
      </c>
      <c r="I323" t="s">
        <v>773</v>
      </c>
      <c r="N323" t="s">
        <v>580</v>
      </c>
      <c r="O323" t="str">
        <f>IFERROR(VLOOKUP(C323,Widgets!$H$5:$I$18,2,FALSE),0)</f>
      </c>
    </row>
    <row r="324" spans="1:15">
      <c r="B324" t="s">
        <v>146</v>
      </c>
      <c r="E324" t="s">
        <v>239</v>
      </c>
      <c r="F324" s="2">
        <v>133876.32999999998719</v>
      </c>
      <c r="G324">
        <v>736346.69999999995343</v>
      </c>
      <c r="I324" t="s">
        <v>496</v>
      </c>
      <c r="N324" t="s">
        <v>146</v>
      </c>
      <c r="O324" t="str">
        <f>IFERROR(VLOOKUP(C324,Widgets!$H$5:$I$18,2,FALSE),0)</f>
      </c>
    </row>
    <row r="325" spans="1:15">
      <c r="B325" t="s">
        <v>774</v>
      </c>
      <c r="C325" t="s">
        <v>95</v>
      </c>
      <c r="E325" t="s">
        <v>239</v>
      </c>
      <c r="F325" s="2">
        <v>8892</v>
      </c>
      <c r="G325">
        <v>64000</v>
      </c>
      <c r="I325" t="s">
        <v>775</v>
      </c>
      <c r="N325" t="s">
        <v>776</v>
      </c>
      <c r="O325" t="str">
        <f>IFERROR(VLOOKUP(C325,Widgets!$H$5:$I$18,2,FALSE),0)</f>
      </c>
    </row>
    <row r="326" spans="1:15">
      <c r="B326" t="s">
        <v>580</v>
      </c>
      <c r="E326" t="s">
        <v>239</v>
      </c>
      <c r="F326" s="2">
        <v>7069.5649999999996</v>
      </c>
      <c r="G326">
        <v>476913.84999999997672</v>
      </c>
      <c r="I326" t="s">
        <v>777</v>
      </c>
      <c r="N326" t="s">
        <v>580</v>
      </c>
      <c r="O326" t="str">
        <f>IFERROR(VLOOKUP(C326,Widgets!$H$5:$I$18,2,FALSE),0)</f>
      </c>
    </row>
    <row r="327" spans="1:15">
      <c r="B327" t="s">
        <v>727</v>
      </c>
      <c r="E327" t="s">
        <v>239</v>
      </c>
      <c r="F327" s="2">
        <v>3327.5</v>
      </c>
      <c r="G327">
        <v>22154</v>
      </c>
      <c r="I327" t="s">
        <v>489</v>
      </c>
      <c r="N327" t="s">
        <v>727</v>
      </c>
      <c r="O327" t="str">
        <f>IFERROR(VLOOKUP(C327,Widgets!$H$5:$I$18,2,FALSE),0)</f>
      </c>
    </row>
    <row r="328" spans="1:15">
      <c r="B328" t="s">
        <v>727</v>
      </c>
      <c r="E328" t="s">
        <v>239</v>
      </c>
      <c r="F328" s="2">
        <v>2611</v>
      </c>
      <c r="G328">
        <v>24168</v>
      </c>
      <c r="I328" t="s">
        <v>490</v>
      </c>
      <c r="N328" t="s">
        <v>727</v>
      </c>
      <c r="O328" t="str">
        <f>IFERROR(VLOOKUP(C328,Widgets!$H$5:$I$18,2,FALSE),0)</f>
      </c>
    </row>
    <row r="329" spans="1:15">
      <c r="B329" t="s">
        <v>680</v>
      </c>
      <c r="C329" t="s">
        <v>72</v>
      </c>
      <c r="E329" t="s">
        <v>239</v>
      </c>
      <c r="F329" s="2">
        <v>0</v>
      </c>
      <c r="G329">
        <v>0</v>
      </c>
      <c r="I329" s="1" t="s">
        <v>492</v>
      </c>
      <c r="N329" t="s">
        <v>778</v>
      </c>
      <c r="O329" t="str">
        <f>IFERROR(VLOOKUP(C329,Widgets!$H$5:$I$18,2,FALSE),0)</f>
      </c>
    </row>
    <row r="330" spans="1:15">
      <c r="B330" t="s">
        <v>727</v>
      </c>
      <c r="E330" t="s">
        <v>239</v>
      </c>
      <c r="F330" s="2">
        <v>11977.29999999999927</v>
      </c>
      <c r="G330">
        <v>42042.69999999999709</v>
      </c>
      <c r="I330" t="s">
        <v>489</v>
      </c>
      <c r="N330" t="s">
        <v>217</v>
      </c>
      <c r="O330" t="str">
        <f>IFERROR(VLOOKUP(C330,Widgets!$H$5:$I$18,2,FALSE),0)</f>
      </c>
    </row>
    <row r="331" spans="1:15">
      <c r="B331" t="s">
        <v>759</v>
      </c>
      <c r="E331" t="s">
        <v>239</v>
      </c>
      <c r="F331" s="2">
        <v>7594.5</v>
      </c>
      <c r="G331">
        <v>50583.75</v>
      </c>
      <c r="I331" s="1" t="s">
        <v>493</v>
      </c>
      <c r="N331" t="s">
        <v>759</v>
      </c>
      <c r="O331" t="str">
        <f>IFERROR(VLOOKUP(C331,Widgets!$H$5:$I$18,2,FALSE),0)</f>
      </c>
    </row>
    <row r="332" spans="1:15">
      <c r="B332" t="s">
        <v>779</v>
      </c>
      <c r="E332" t="s">
        <v>239</v>
      </c>
      <c r="F332" s="2">
        <v>40696.27199999999721</v>
      </c>
      <c r="G332">
        <v>62621.90000000000146</v>
      </c>
      <c r="I332" t="s">
        <v>780</v>
      </c>
      <c r="N332" t="s">
        <v>605</v>
      </c>
      <c r="O332" t="str">
        <f>IFERROR(VLOOKUP(C332,Widgets!$H$5:$I$18,2,FALSE),0)</f>
      </c>
    </row>
    <row r="333" spans="1:15">
      <c r="B333" t="s">
        <v>277</v>
      </c>
      <c r="E333" t="s">
        <v>239</v>
      </c>
      <c r="F333" s="2">
        <v>34866</v>
      </c>
      <c r="G333">
        <v>170886</v>
      </c>
      <c r="I333" s="1" t="s">
        <v>494</v>
      </c>
      <c r="N333" t="s">
        <v>277</v>
      </c>
      <c r="O333" t="str">
        <f>IFERROR(VLOOKUP(C333,Widgets!$H$5:$I$18,2,FALSE),0)</f>
      </c>
    </row>
    <row r="334" spans="1:15">
      <c r="B334" t="s">
        <v>781</v>
      </c>
      <c r="E334" t="s">
        <v>239</v>
      </c>
      <c r="F334" s="2">
        <v>175328.32000000000698</v>
      </c>
      <c r="G334">
        <v>1038526.80000000004657</v>
      </c>
      <c r="I334" t="s">
        <v>782</v>
      </c>
      <c r="N334" t="s">
        <v>781</v>
      </c>
      <c r="O334" t="str">
        <f>IFERROR(VLOOKUP(C334,Widgets!$H$5:$I$18,2,FALSE),0)</f>
      </c>
    </row>
    <row r="335" spans="1:15">
      <c r="B335" t="s">
        <v>783</v>
      </c>
      <c r="E335" t="s">
        <v>239</v>
      </c>
      <c r="F335" s="2">
        <v>2990.40000000000009</v>
      </c>
      <c r="G335">
        <v>3030</v>
      </c>
      <c r="I335" t="s">
        <v>784</v>
      </c>
      <c r="N335" t="s">
        <v>785</v>
      </c>
      <c r="O335" t="str">
        <f>IFERROR(VLOOKUP(C335,Widgets!$H$5:$I$18,2,FALSE),0)</f>
      </c>
    </row>
    <row r="336" spans="1:15">
      <c r="B336" t="s">
        <v>786</v>
      </c>
      <c r="E336" t="s">
        <v>239</v>
      </c>
      <c r="F336" s="2">
        <v>545.60000000000002</v>
      </c>
      <c r="G336">
        <v>27789.15000000000146</v>
      </c>
      <c r="I336" s="1" t="s">
        <v>495</v>
      </c>
      <c r="N336" t="s">
        <v>400</v>
      </c>
      <c r="O336" t="str">
        <f>IFERROR(VLOOKUP(C336,Widgets!$H$5:$I$18,2,FALSE),0)</f>
      </c>
    </row>
    <row r="337" spans="1:15">
      <c r="B337" t="s">
        <v>368</v>
      </c>
      <c r="C337" t="s">
        <v>542</v>
      </c>
      <c r="E337" t="s">
        <v>239</v>
      </c>
      <c r="F337" s="2">
        <v>0</v>
      </c>
      <c r="G337">
        <v>0</v>
      </c>
      <c r="I337" s="1" t="s">
        <v>486</v>
      </c>
      <c r="N337" t="s">
        <v>787</v>
      </c>
      <c r="O337" t="str">
        <f>IFERROR(VLOOKUP(C337,Widgets!$H$5:$I$18,2,FALSE),0)</f>
      </c>
    </row>
    <row r="338" spans="1:15">
      <c r="B338" t="s">
        <v>146</v>
      </c>
      <c r="E338" t="s">
        <v>239</v>
      </c>
      <c r="F338" s="2">
        <v>248614.58999999999651</v>
      </c>
      <c r="G338">
        <v>912372.23999999999069</v>
      </c>
      <c r="I338" s="1" t="s">
        <v>496</v>
      </c>
      <c r="N338" t="s">
        <v>146</v>
      </c>
      <c r="O338" t="str">
        <f>IFERROR(VLOOKUP(C338,Widgets!$H$5:$I$18,2,FALSE),0)</f>
      </c>
    </row>
    <row r="339" spans="1:15">
      <c r="B339" t="s">
        <v>277</v>
      </c>
      <c r="E339" t="s">
        <v>239</v>
      </c>
      <c r="F339" s="2">
        <v>5278</v>
      </c>
      <c r="G339">
        <v>32000</v>
      </c>
      <c r="I339" t="s">
        <v>788</v>
      </c>
      <c r="N339" t="s">
        <v>277</v>
      </c>
      <c r="O339" t="str">
        <f>IFERROR(VLOOKUP(C339,Widgets!$H$5:$I$18,2,FALSE),0)</f>
      </c>
    </row>
    <row r="340" spans="1:15">
      <c r="B340" t="s">
        <v>368</v>
      </c>
      <c r="C340" t="s">
        <v>542</v>
      </c>
      <c r="E340" t="s">
        <v>239</v>
      </c>
      <c r="F340" s="2">
        <v>0</v>
      </c>
      <c r="G340">
        <v>0</v>
      </c>
      <c r="I340" t="s">
        <v>486</v>
      </c>
      <c r="N340" t="s">
        <v>789</v>
      </c>
      <c r="O340" t="str">
        <f>IFERROR(VLOOKUP(C340,Widgets!$H$5:$I$18,2,FALSE),0)</f>
      </c>
    </row>
    <row r="341" spans="1:15">
      <c r="B341" t="s">
        <v>790</v>
      </c>
      <c r="E341" t="s">
        <v>239</v>
      </c>
      <c r="F341" s="2">
        <v>21394.59999999999854</v>
      </c>
      <c r="G341">
        <v>63994.019999999996799</v>
      </c>
      <c r="I341" s="1" t="s">
        <v>497</v>
      </c>
      <c r="N341" t="s">
        <v>791</v>
      </c>
      <c r="O341" t="str">
        <f>IFERROR(VLOOKUP(C341,Widgets!$H$5:$I$18,2,FALSE),0)</f>
      </c>
    </row>
    <row r="342" spans="1:15">
      <c r="B342" t="s">
        <v>650</v>
      </c>
      <c r="E342" t="s">
        <v>239</v>
      </c>
      <c r="F342" s="2">
        <v>5834.39999999999964</v>
      </c>
      <c r="G342">
        <v>1200</v>
      </c>
      <c r="I342" s="1" t="s">
        <v>498</v>
      </c>
      <c r="N342" t="s">
        <v>792</v>
      </c>
      <c r="O342" t="str">
        <f>IFERROR(VLOOKUP(C342,Widgets!$H$5:$I$18,2,FALSE),0)</f>
      </c>
    </row>
    <row r="343" spans="1:15">
      <c r="B343" t="s">
        <v>727</v>
      </c>
      <c r="E343" t="s">
        <v>239</v>
      </c>
      <c r="F343" s="2">
        <v>10419</v>
      </c>
      <c r="G343">
        <v>61000</v>
      </c>
      <c r="I343" s="1" t="s">
        <v>490</v>
      </c>
      <c r="N343" t="s">
        <v>793</v>
      </c>
      <c r="O343" t="str">
        <f>IFERROR(VLOOKUP(C343,Widgets!$H$5:$I$18,2,FALSE),0)</f>
      </c>
    </row>
    <row r="344" spans="1:15">
      <c r="B344" t="s">
        <v>794</v>
      </c>
      <c r="E344" t="s">
        <v>239</v>
      </c>
      <c r="F344" s="2">
        <v>3192</v>
      </c>
      <c r="G344">
        <v>455000</v>
      </c>
      <c r="I344" s="1" t="s">
        <v>499</v>
      </c>
      <c r="N344" t="s">
        <v>794</v>
      </c>
      <c r="O344" t="str">
        <f>IFERROR(VLOOKUP(C344,Widgets!$H$5:$I$18,2,FALSE),0)</f>
      </c>
    </row>
    <row r="345" spans="1:15">
      <c r="B345" t="s">
        <v>795</v>
      </c>
      <c r="C345" t="s">
        <v>542</v>
      </c>
      <c r="E345" t="s">
        <v>239</v>
      </c>
      <c r="F345" s="2">
        <v>0</v>
      </c>
      <c r="G345">
        <v>0</v>
      </c>
      <c r="I345" s="1" t="s">
        <v>500</v>
      </c>
      <c r="O345" t="str">
        <f>IFERROR(VLOOKUP(C345,Widgets!$H$5:$I$18,2,FALSE),0)</f>
      </c>
    </row>
    <row r="346" spans="1:15">
      <c r="B346" t="s">
        <v>650</v>
      </c>
      <c r="E346" t="s">
        <v>239</v>
      </c>
      <c r="F346" s="2">
        <v>6520</v>
      </c>
      <c r="G346">
        <v>48328</v>
      </c>
      <c r="I346" t="s">
        <v>496</v>
      </c>
      <c r="N346" t="s">
        <v>796</v>
      </c>
      <c r="O346" t="str">
        <f>IFERROR(VLOOKUP(C346,Widgets!$H$5:$I$18,2,FALSE),0)</f>
      </c>
    </row>
    <row r="347" spans="1:15">
      <c r="B347" t="s">
        <v>727</v>
      </c>
      <c r="E347" t="s">
        <v>239</v>
      </c>
      <c r="F347" s="2">
        <v>21760.5</v>
      </c>
      <c r="G347">
        <v>57000</v>
      </c>
      <c r="I347" t="s">
        <v>490</v>
      </c>
      <c r="N347" t="s">
        <v>797</v>
      </c>
      <c r="O347" t="str">
        <f>IFERROR(VLOOKUP(C347,Widgets!$H$5:$I$18,2,FALSE),0)</f>
      </c>
    </row>
    <row r="348" spans="1:15">
      <c r="B348" t="s">
        <v>795</v>
      </c>
      <c r="C348" t="s">
        <v>542</v>
      </c>
      <c r="E348" t="s">
        <v>239</v>
      </c>
      <c r="F348" s="2">
        <v>0</v>
      </c>
      <c r="G348">
        <v>0</v>
      </c>
      <c r="I348" t="s">
        <v>545</v>
      </c>
      <c r="N348" t="s">
        <v>798</v>
      </c>
      <c r="O348" t="str">
        <f>IFERROR(VLOOKUP(C348,Widgets!$H$5:$I$18,2,FALSE),0)</f>
      </c>
    </row>
    <row r="349" spans="1:15">
      <c r="B349" t="s">
        <v>799</v>
      </c>
      <c r="E349" t="s">
        <v>239</v>
      </c>
      <c r="F349" s="2">
        <v>73721.30000000000291</v>
      </c>
      <c r="G349">
        <v>527957.85999999998603</v>
      </c>
      <c r="I349" t="s">
        <v>800</v>
      </c>
      <c r="N349" t="s">
        <v>799</v>
      </c>
      <c r="O349" t="str">
        <f>IFERROR(VLOOKUP(C349,Widgets!$H$5:$I$18,2,FALSE),0)</f>
      </c>
    </row>
    <row r="350" spans="1:15">
      <c r="B350" t="s">
        <v>799</v>
      </c>
      <c r="E350" t="s">
        <v>239</v>
      </c>
      <c r="F350" s="2">
        <v>77678</v>
      </c>
      <c r="G350">
        <v>568846.93999999994412</v>
      </c>
      <c r="I350" t="s">
        <v>801</v>
      </c>
      <c r="N350" t="s">
        <v>799</v>
      </c>
      <c r="O350" t="str">
        <f>IFERROR(VLOOKUP(C350,Widgets!$H$5:$I$18,2,FALSE),0)</f>
      </c>
    </row>
    <row r="351" spans="1:15">
      <c r="B351" t="s">
        <v>368</v>
      </c>
      <c r="C351" t="s">
        <v>542</v>
      </c>
      <c r="E351" t="s">
        <v>239</v>
      </c>
      <c r="F351" s="2">
        <v>0</v>
      </c>
      <c r="G351">
        <v>0</v>
      </c>
      <c r="I351" s="1" t="s">
        <v>486</v>
      </c>
      <c r="N351" t="s">
        <v>787</v>
      </c>
      <c r="O351" t="str">
        <f>IFERROR(VLOOKUP(C351,Widgets!$H$5:$I$18,2,FALSE),0)</f>
      </c>
    </row>
    <row r="352" spans="1:15">
      <c r="B352" t="s">
        <v>799</v>
      </c>
      <c r="E352" t="s">
        <v>239</v>
      </c>
      <c r="F352" s="2">
        <v>208365.20000000001164</v>
      </c>
      <c r="G352">
        <v>1657849</v>
      </c>
      <c r="I352" s="1" t="s">
        <v>501</v>
      </c>
      <c r="N352" t="s">
        <v>799</v>
      </c>
      <c r="O352" t="str">
        <f>IFERROR(VLOOKUP(C352,Widgets!$H$5:$I$18,2,FALSE),0)</f>
      </c>
    </row>
    <row r="353" spans="1:15">
      <c r="B353" t="s">
        <v>799</v>
      </c>
      <c r="E353" t="s">
        <v>239</v>
      </c>
      <c r="F353" s="2">
        <v>41194.68000000000029</v>
      </c>
      <c r="G353">
        <v>279179</v>
      </c>
      <c r="I353" s="1" t="s">
        <v>502</v>
      </c>
      <c r="N353" t="s">
        <v>799</v>
      </c>
      <c r="O353" t="str">
        <f>IFERROR(VLOOKUP(C353,Widgets!$H$5:$I$18,2,FALSE),0)</f>
      </c>
    </row>
    <row r="354" spans="1:15">
      <c r="B354" t="s">
        <v>368</v>
      </c>
      <c r="C354" t="s">
        <v>542</v>
      </c>
      <c r="E354" t="s">
        <v>239</v>
      </c>
      <c r="F354" s="2">
        <v>0</v>
      </c>
      <c r="G354">
        <v>0</v>
      </c>
      <c r="I354" t="s">
        <v>504</v>
      </c>
      <c r="N354" t="s">
        <v>685</v>
      </c>
      <c r="O354" t="str">
        <f>IFERROR(VLOOKUP(C354,Widgets!$H$5:$I$18,2,FALSE),0)</f>
      </c>
    </row>
    <row r="355" spans="1:15">
      <c r="B355" t="s">
        <v>799</v>
      </c>
      <c r="E355" t="s">
        <v>239</v>
      </c>
      <c r="F355" s="2">
        <v>31817.040000000000873</v>
      </c>
      <c r="G355">
        <v>200805</v>
      </c>
      <c r="I355" t="s">
        <v>801</v>
      </c>
      <c r="N355" t="s">
        <v>799</v>
      </c>
      <c r="O355" t="str">
        <f>IFERROR(VLOOKUP(C355,Widgets!$H$5:$I$18,2,FALSE),0)</f>
      </c>
    </row>
    <row r="356" spans="1:15">
      <c r="B356" t="s">
        <v>802</v>
      </c>
      <c r="C356" t="s">
        <v>95</v>
      </c>
      <c r="E356" t="s">
        <v>239</v>
      </c>
      <c r="F356" s="2">
        <v>0</v>
      </c>
      <c r="G356">
        <v>0</v>
      </c>
      <c r="I356" t="s">
        <v>803</v>
      </c>
      <c r="N356" t="s">
        <v>804</v>
      </c>
      <c r="O356" t="str">
        <f>IFERROR(VLOOKUP(C356,Widgets!$H$5:$I$18,2,FALSE),0)</f>
      </c>
    </row>
    <row r="357" spans="1:15">
      <c r="B357" t="s">
        <v>368</v>
      </c>
      <c r="C357" t="s">
        <v>542</v>
      </c>
      <c r="E357" t="s">
        <v>239</v>
      </c>
      <c r="F357" s="2">
        <v>34910.23500000000058</v>
      </c>
      <c r="G357">
        <v>25000</v>
      </c>
      <c r="I357" t="s">
        <v>805</v>
      </c>
      <c r="N357" t="s">
        <v>722</v>
      </c>
      <c r="O357" t="str">
        <f>IFERROR(VLOOKUP(C357,Widgets!$H$5:$I$18,2,FALSE),0)</f>
      </c>
    </row>
    <row r="358" spans="1:15">
      <c r="B358" t="s">
        <v>368</v>
      </c>
      <c r="C358" t="s">
        <v>542</v>
      </c>
      <c r="E358" t="s">
        <v>239</v>
      </c>
      <c r="F358" s="2">
        <v>20064.5</v>
      </c>
      <c r="G358">
        <v>242600</v>
      </c>
      <c r="I358" t="s">
        <v>504</v>
      </c>
      <c r="N358" t="s">
        <v>722</v>
      </c>
      <c r="O358" t="str">
        <f>IFERROR(VLOOKUP(C358,Widgets!$H$5:$I$18,2,FALSE),0)</f>
      </c>
    </row>
    <row r="359" spans="1:15">
      <c r="B359" t="s">
        <v>368</v>
      </c>
      <c r="C359" t="s">
        <v>542</v>
      </c>
      <c r="E359" t="s">
        <v>239</v>
      </c>
      <c r="F359" s="2">
        <v>545.60000000000002</v>
      </c>
      <c r="G359">
        <v>14112.1200000000008</v>
      </c>
      <c r="I359" t="s">
        <v>504</v>
      </c>
      <c r="N359" t="s">
        <v>806</v>
      </c>
      <c r="O359" t="str">
        <f>IFERROR(VLOOKUP(C359,Widgets!$H$5:$I$18,2,FALSE),0)</f>
      </c>
    </row>
    <row r="360" spans="1:15">
      <c r="B360" t="s">
        <v>807</v>
      </c>
      <c r="C360" t="s">
        <v>542</v>
      </c>
      <c r="E360" t="s">
        <v>239</v>
      </c>
      <c r="F360" s="2">
        <v>736</v>
      </c>
      <c r="G360">
        <v>93000</v>
      </c>
      <c r="I360" t="s">
        <v>510</v>
      </c>
      <c r="N360" t="s">
        <v>689</v>
      </c>
      <c r="O360" t="str">
        <f>IFERROR(VLOOKUP(C360,Widgets!$H$5:$I$18,2,FALSE),0)</f>
      </c>
    </row>
    <row r="361" spans="1:15">
      <c r="B361" t="s">
        <v>807</v>
      </c>
      <c r="C361" t="s">
        <v>542</v>
      </c>
      <c r="E361" t="s">
        <v>239</v>
      </c>
      <c r="F361" s="2">
        <v>14418</v>
      </c>
      <c r="G361">
        <v>12350</v>
      </c>
      <c r="I361" t="s">
        <v>510</v>
      </c>
      <c r="N361" t="s">
        <v>808</v>
      </c>
      <c r="O361" t="str">
        <f>IFERROR(VLOOKUP(C361,Widgets!$H$5:$I$18,2,FALSE),0)</f>
      </c>
    </row>
    <row r="362" spans="1:15">
      <c r="B362" t="s">
        <v>368</v>
      </c>
      <c r="C362" t="s">
        <v>542</v>
      </c>
      <c r="E362" t="s">
        <v>239</v>
      </c>
      <c r="F362" s="2">
        <v>0</v>
      </c>
      <c r="G362">
        <v>0</v>
      </c>
      <c r="I362" t="s">
        <v>504</v>
      </c>
      <c r="N362" t="s">
        <v>809</v>
      </c>
      <c r="O362" t="str">
        <f>IFERROR(VLOOKUP(C362,Widgets!$H$5:$I$18,2,FALSE),0)</f>
      </c>
    </row>
    <row r="363" spans="1:15">
      <c r="B363" t="s">
        <v>810</v>
      </c>
      <c r="C363" t="s">
        <v>91</v>
      </c>
      <c r="E363" t="s">
        <v>239</v>
      </c>
      <c r="F363" s="2">
        <v>9066.33599999999933</v>
      </c>
      <c r="G363">
        <v>0</v>
      </c>
      <c r="I363" t="s">
        <v>811</v>
      </c>
      <c r="N363" t="s">
        <v>812</v>
      </c>
      <c r="O363" t="str">
        <f>IFERROR(VLOOKUP(C363,Widgets!$H$5:$I$18,2,FALSE),0)</f>
      </c>
    </row>
    <row r="364" spans="1:15">
      <c r="B364" t="s">
        <v>637</v>
      </c>
      <c r="C364" t="s">
        <v>542</v>
      </c>
      <c r="E364" t="s">
        <v>239</v>
      </c>
      <c r="F364" s="2">
        <v>1674</v>
      </c>
      <c r="G364">
        <v>0</v>
      </c>
      <c r="I364" t="s">
        <v>506</v>
      </c>
      <c r="N364" t="s">
        <v>637</v>
      </c>
      <c r="O364" t="str">
        <f>IFERROR(VLOOKUP(C364,Widgets!$H$5:$I$18,2,FALSE),0)</f>
      </c>
    </row>
    <row r="365" spans="1:15">
      <c r="B365" t="s">
        <v>323</v>
      </c>
      <c r="C365" t="s">
        <v>542</v>
      </c>
      <c r="E365" t="s">
        <v>239</v>
      </c>
      <c r="F365" s="2">
        <v>2118</v>
      </c>
      <c r="G365">
        <v>0</v>
      </c>
      <c r="I365" t="s">
        <v>506</v>
      </c>
      <c r="N365" t="s">
        <v>813</v>
      </c>
      <c r="O365" t="str">
        <f>IFERROR(VLOOKUP(C365,Widgets!$H$5:$I$18,2,FALSE),0)</f>
      </c>
    </row>
    <row r="366" spans="1:15">
      <c r="B366" t="s">
        <v>368</v>
      </c>
      <c r="C366" t="s">
        <v>542</v>
      </c>
      <c r="E366" t="s">
        <v>239</v>
      </c>
      <c r="F366" s="2">
        <v>0</v>
      </c>
      <c r="G366">
        <v>0</v>
      </c>
      <c r="I366" t="s">
        <v>504</v>
      </c>
      <c r="N366" t="s">
        <v>789</v>
      </c>
      <c r="O366" t="str">
        <f>IFERROR(VLOOKUP(C366,Widgets!$H$5:$I$18,2,FALSE),0)</f>
      </c>
    </row>
    <row r="367" spans="1:15">
      <c r="B367" t="s">
        <v>680</v>
      </c>
      <c r="C367" t="s">
        <v>72</v>
      </c>
      <c r="E367" t="s">
        <v>239</v>
      </c>
      <c r="F367" s="2">
        <v>0</v>
      </c>
      <c r="G367">
        <v>0</v>
      </c>
      <c r="I367" t="s">
        <v>492</v>
      </c>
      <c r="N367" t="s">
        <v>814</v>
      </c>
      <c r="O367" t="str">
        <f>IFERROR(VLOOKUP(C367,Widgets!$H$5:$I$18,2,FALSE),0)</f>
      </c>
    </row>
    <row r="368" spans="1:15">
      <c r="B368" t="s">
        <v>815</v>
      </c>
      <c r="C368" t="s">
        <v>109</v>
      </c>
      <c r="E368" t="s">
        <v>239</v>
      </c>
      <c r="F368" s="2">
        <v>2943.59999999999991</v>
      </c>
      <c r="G368">
        <v>0</v>
      </c>
      <c r="I368" s="1" t="s">
        <v>503</v>
      </c>
      <c r="N368" t="s">
        <v>816</v>
      </c>
      <c r="O368" t="str">
        <f>IFERROR(VLOOKUP(C368,Widgets!$H$5:$I$18,2,FALSE),0)</f>
      </c>
    </row>
    <row r="369" spans="1:15">
      <c r="B369" t="s">
        <v>707</v>
      </c>
      <c r="C369" t="s">
        <v>109</v>
      </c>
      <c r="E369" t="s">
        <v>239</v>
      </c>
      <c r="F369" s="2">
        <v>0</v>
      </c>
      <c r="G369">
        <v>0</v>
      </c>
      <c r="I369" t="s">
        <v>817</v>
      </c>
      <c r="N369" t="s">
        <v>818</v>
      </c>
      <c r="O369" t="str">
        <f>IFERROR(VLOOKUP(C369,Widgets!$H$5:$I$18,2,FALSE),0)</f>
      </c>
    </row>
    <row r="370" spans="1:15">
      <c r="B370" t="s">
        <v>368</v>
      </c>
      <c r="C370" t="s">
        <v>542</v>
      </c>
      <c r="E370" t="s">
        <v>239</v>
      </c>
      <c r="F370" s="2">
        <v>0</v>
      </c>
      <c r="G370">
        <v>0</v>
      </c>
      <c r="I370" t="s">
        <v>504</v>
      </c>
      <c r="N370" t="s">
        <v>766</v>
      </c>
      <c r="O370" t="str">
        <f>IFERROR(VLOOKUP(C370,Widgets!$H$5:$I$18,2,FALSE),0)</f>
      </c>
    </row>
    <row r="371" spans="1:15">
      <c r="B371" t="s">
        <v>368</v>
      </c>
      <c r="C371" t="s">
        <v>542</v>
      </c>
      <c r="E371" t="s">
        <v>239</v>
      </c>
      <c r="F371" s="2">
        <v>9854.66899999999987</v>
      </c>
      <c r="G371">
        <v>309000</v>
      </c>
      <c r="I371" s="1" t="s">
        <v>504</v>
      </c>
      <c r="N371" t="s">
        <v>819</v>
      </c>
      <c r="O371" t="str">
        <f>IFERROR(VLOOKUP(C371,Widgets!$H$5:$I$18,2,FALSE),0)</f>
      </c>
    </row>
    <row r="372" spans="1:15">
      <c r="B372" t="s">
        <v>368</v>
      </c>
      <c r="C372" t="s">
        <v>542</v>
      </c>
      <c r="E372" t="s">
        <v>239</v>
      </c>
      <c r="F372" s="2">
        <v>2926.19999999999982</v>
      </c>
      <c r="G372">
        <v>49680</v>
      </c>
      <c r="I372" s="1" t="s">
        <v>504</v>
      </c>
      <c r="N372" t="s">
        <v>820</v>
      </c>
      <c r="O372" t="str">
        <f>IFERROR(VLOOKUP(C372,Widgets!$H$5:$I$18,2,FALSE),0)</f>
      </c>
    </row>
    <row r="373" spans="1:15">
      <c r="B373" t="s">
        <v>821</v>
      </c>
      <c r="C373" t="s">
        <v>91</v>
      </c>
      <c r="E373" t="s">
        <v>239</v>
      </c>
      <c r="F373" s="2">
        <v>42456.7960000000021</v>
      </c>
      <c r="G373">
        <v>0</v>
      </c>
      <c r="I373" t="s">
        <v>822</v>
      </c>
      <c r="N373" t="s">
        <v>823</v>
      </c>
      <c r="O373" t="str">
        <f>IFERROR(VLOOKUP(C373,Widgets!$H$5:$I$18,2,FALSE),0)</f>
      </c>
    </row>
    <row r="374" spans="1:15">
      <c r="B374" t="s">
        <v>650</v>
      </c>
      <c r="C374" t="s">
        <v>109</v>
      </c>
      <c r="E374" t="s">
        <v>239</v>
      </c>
      <c r="F374" s="2">
        <v>978</v>
      </c>
      <c r="G374">
        <v>127716</v>
      </c>
      <c r="I374" t="s">
        <v>824</v>
      </c>
      <c r="N374" t="s">
        <v>825</v>
      </c>
      <c r="O374" t="str">
        <f>IFERROR(VLOOKUP(C374,Widgets!$H$5:$I$18,2,FALSE),0)</f>
      </c>
    </row>
    <row r="375" spans="1:15">
      <c r="B375" t="s">
        <v>826</v>
      </c>
      <c r="C375" t="s">
        <v>827</v>
      </c>
      <c r="E375" t="s">
        <v>239</v>
      </c>
      <c r="F375" s="2">
        <v>23912.52000000000044</v>
      </c>
      <c r="G375">
        <v>5900913.79999999981374</v>
      </c>
      <c r="I375" t="s">
        <v>510</v>
      </c>
      <c r="N375" t="s">
        <v>828</v>
      </c>
      <c r="O375" t="str">
        <f>IFERROR(VLOOKUP(C375,Widgets!$H$5:$I$18,2,FALSE),0)</f>
      </c>
    </row>
    <row r="376" spans="1:15">
      <c r="B376" t="s">
        <v>829</v>
      </c>
      <c r="E376" t="s">
        <v>239</v>
      </c>
      <c r="F376" s="2">
        <v>536.79999999999995</v>
      </c>
      <c r="G376">
        <v>4128.32999999999993</v>
      </c>
      <c r="I376" t="s">
        <v>830</v>
      </c>
      <c r="N376" t="s">
        <v>831</v>
      </c>
      <c r="O376" t="str">
        <f>IFERROR(VLOOKUP(C376,Widgets!$H$5:$I$18,2,FALSE),0)</f>
      </c>
    </row>
    <row r="377" spans="1:15">
      <c r="B377" t="s">
        <v>680</v>
      </c>
      <c r="C377" t="s">
        <v>72</v>
      </c>
      <c r="E377" t="s">
        <v>239</v>
      </c>
      <c r="F377" s="2">
        <v>17147.59999999999854</v>
      </c>
      <c r="G377">
        <v>0</v>
      </c>
      <c r="I377" t="s">
        <v>492</v>
      </c>
      <c r="N377" t="s">
        <v>832</v>
      </c>
      <c r="O377" t="str">
        <f>IFERROR(VLOOKUP(C377,Widgets!$H$5:$I$18,2,FALSE),0)</f>
      </c>
    </row>
    <row r="378" spans="1:15">
      <c r="B378" t="s">
        <v>368</v>
      </c>
      <c r="E378" t="s">
        <v>239</v>
      </c>
      <c r="F378" s="2">
        <v>8477.77000000000044</v>
      </c>
      <c r="G378">
        <v>84023.63000000000466</v>
      </c>
      <c r="I378" t="s">
        <v>674</v>
      </c>
      <c r="N378" t="s">
        <v>833</v>
      </c>
      <c r="O378" t="str">
        <f>IFERROR(VLOOKUP(C378,Widgets!$H$5:$I$18,2,FALSE),0)</f>
      </c>
    </row>
    <row r="379" spans="1:15">
      <c r="B379" t="s">
        <v>740</v>
      </c>
      <c r="E379" t="s">
        <v>239</v>
      </c>
      <c r="F379" s="2">
        <v>2051.53200000000015</v>
      </c>
      <c r="G379">
        <v>31773</v>
      </c>
      <c r="I379" s="1" t="s">
        <v>505</v>
      </c>
      <c r="N379" t="s">
        <v>834</v>
      </c>
      <c r="O379" t="str">
        <f>IFERROR(VLOOKUP(C379,Widgets!$H$5:$I$18,2,FALSE),0)</f>
      </c>
    </row>
    <row r="380" spans="1:15">
      <c r="B380" t="s">
        <v>835</v>
      </c>
      <c r="C380" t="s">
        <v>542</v>
      </c>
      <c r="E380" t="s">
        <v>239</v>
      </c>
      <c r="F380" s="2">
        <v>276</v>
      </c>
      <c r="G380">
        <v>0</v>
      </c>
      <c r="I380" s="1" t="s">
        <v>506</v>
      </c>
      <c r="N380" t="s">
        <v>689</v>
      </c>
      <c r="O380" t="str">
        <f>IFERROR(VLOOKUP(C380,Widgets!$H$5:$I$18,2,FALSE),0)</f>
      </c>
    </row>
    <row r="381" spans="1:15">
      <c r="B381" t="s">
        <v>650</v>
      </c>
      <c r="C381" t="s">
        <v>109</v>
      </c>
      <c r="E381" t="s">
        <v>239</v>
      </c>
      <c r="F381" s="2">
        <v>10432</v>
      </c>
      <c r="G381">
        <v>80689.89999999999418</v>
      </c>
      <c r="I381" s="1" t="s">
        <v>507</v>
      </c>
      <c r="N381" t="s">
        <v>836</v>
      </c>
      <c r="O381" t="str">
        <f>IFERROR(VLOOKUP(C381,Widgets!$H$5:$I$18,2,FALSE),0)</f>
      </c>
    </row>
    <row r="382" spans="1:15">
      <c r="B382" t="s">
        <v>368</v>
      </c>
      <c r="E382" t="s">
        <v>239</v>
      </c>
      <c r="F382" s="2">
        <v>21776.90000000000146</v>
      </c>
      <c r="G382">
        <v>29500</v>
      </c>
      <c r="I382" s="1" t="s">
        <v>508</v>
      </c>
      <c r="N382" t="s">
        <v>759</v>
      </c>
      <c r="O382" t="str">
        <f>IFERROR(VLOOKUP(C382,Widgets!$H$5:$I$18,2,FALSE),0)</f>
      </c>
    </row>
    <row r="383" spans="1:15">
      <c r="B383" t="s">
        <v>368</v>
      </c>
      <c r="C383" t="s">
        <v>542</v>
      </c>
      <c r="E383" t="s">
        <v>239</v>
      </c>
      <c r="F383" s="2">
        <v>1793</v>
      </c>
      <c r="G383">
        <v>36168.9800000000032</v>
      </c>
      <c r="I383" t="s">
        <v>504</v>
      </c>
      <c r="N383" t="s">
        <v>837</v>
      </c>
      <c r="O383" t="str">
        <f>IFERROR(VLOOKUP(C383,Widgets!$H$5:$I$18,2,FALSE),0)</f>
      </c>
    </row>
    <row r="384" spans="1:15">
      <c r="B384" t="s">
        <v>727</v>
      </c>
      <c r="E384" t="s">
        <v>239</v>
      </c>
      <c r="F384" s="2">
        <v>458.80000000000001</v>
      </c>
      <c r="G384">
        <v>3716</v>
      </c>
      <c r="I384" t="s">
        <v>490</v>
      </c>
      <c r="N384" t="s">
        <v>727</v>
      </c>
      <c r="O384" t="str">
        <f>IFERROR(VLOOKUP(C384,Widgets!$H$5:$I$18,2,FALSE),0)</f>
      </c>
    </row>
    <row r="385" spans="1:15">
      <c r="B385" t="s">
        <v>838</v>
      </c>
      <c r="C385" t="s">
        <v>542</v>
      </c>
      <c r="E385" t="s">
        <v>239</v>
      </c>
      <c r="F385" s="2">
        <v>26317.20000000000073</v>
      </c>
      <c r="G385">
        <v>189188.23999999999069</v>
      </c>
      <c r="I385" t="s">
        <v>839</v>
      </c>
      <c r="N385" t="s">
        <v>840</v>
      </c>
      <c r="O385" t="str">
        <f>IFERROR(VLOOKUP(C385,Widgets!$H$5:$I$18,2,FALSE),0)</f>
      </c>
    </row>
    <row r="386" spans="1:15">
      <c r="B386" t="s">
        <v>368</v>
      </c>
      <c r="C386" t="s">
        <v>542</v>
      </c>
      <c r="E386" t="s">
        <v>239</v>
      </c>
      <c r="F386" s="2">
        <v>978</v>
      </c>
      <c r="G386">
        <v>61332.87999999999738</v>
      </c>
      <c r="I386" t="s">
        <v>504</v>
      </c>
      <c r="N386" t="s">
        <v>789</v>
      </c>
      <c r="O386" t="str">
        <f>IFERROR(VLOOKUP(C386,Widgets!$H$5:$I$18,2,FALSE),0)</f>
      </c>
    </row>
    <row r="387" spans="1:15">
      <c r="B387" t="s">
        <v>368</v>
      </c>
      <c r="C387" t="s">
        <v>542</v>
      </c>
      <c r="E387" t="s">
        <v>239</v>
      </c>
      <c r="F387" s="2">
        <v>32893.40000000000146</v>
      </c>
      <c r="G387">
        <v>235576.95000000001164</v>
      </c>
      <c r="I387" t="s">
        <v>504</v>
      </c>
      <c r="N387" t="s">
        <v>841</v>
      </c>
      <c r="O387" t="str">
        <f>IFERROR(VLOOKUP(C387,Widgets!$H$5:$I$18,2,FALSE),0)</f>
      </c>
    </row>
    <row r="388" spans="1:15">
      <c r="B388" t="s">
        <v>650</v>
      </c>
      <c r="C388" t="s">
        <v>109</v>
      </c>
      <c r="E388" t="s">
        <v>239</v>
      </c>
      <c r="F388" s="2">
        <v>1860</v>
      </c>
      <c r="G388">
        <v>32900</v>
      </c>
      <c r="I388" t="s">
        <v>842</v>
      </c>
      <c r="N388" t="s">
        <v>605</v>
      </c>
      <c r="O388" t="str">
        <f>IFERROR(VLOOKUP(C388,Widgets!$H$5:$I$18,2,FALSE),0)</f>
      </c>
    </row>
    <row r="389" spans="1:15">
      <c r="B389" t="s">
        <v>677</v>
      </c>
      <c r="E389" t="s">
        <v>239</v>
      </c>
      <c r="F389" s="2">
        <v>13437.84000000000015</v>
      </c>
      <c r="G389">
        <v>250000</v>
      </c>
      <c r="I389" t="s">
        <v>648</v>
      </c>
      <c r="N389" t="s">
        <v>400</v>
      </c>
      <c r="O389" t="str">
        <f>IFERROR(VLOOKUP(C389,Widgets!$H$5:$I$18,2,FALSE),0)</f>
      </c>
    </row>
    <row r="390" spans="1:15">
      <c r="B390" t="s">
        <v>277</v>
      </c>
      <c r="E390" t="s">
        <v>239</v>
      </c>
      <c r="F390" s="2">
        <v>6149.30000000000018</v>
      </c>
      <c r="G390">
        <v>26000</v>
      </c>
      <c r="I390" s="1" t="s">
        <v>509</v>
      </c>
      <c r="N390" t="s">
        <v>277</v>
      </c>
      <c r="O390" t="str">
        <f>IFERROR(VLOOKUP(C390,Widgets!$H$5:$I$18,2,FALSE),0)</f>
      </c>
    </row>
    <row r="391" spans="1:15">
      <c r="B391" t="s">
        <v>368</v>
      </c>
      <c r="C391" t="s">
        <v>542</v>
      </c>
      <c r="E391" t="s">
        <v>239</v>
      </c>
      <c r="F391" s="2">
        <v>675</v>
      </c>
      <c r="G391">
        <v>18540.88000000000102</v>
      </c>
      <c r="I391" t="s">
        <v>504</v>
      </c>
      <c r="N391" t="s">
        <v>789</v>
      </c>
      <c r="O391" t="str">
        <f>IFERROR(VLOOKUP(C391,Widgets!$H$5:$I$18,2,FALSE),0)</f>
      </c>
    </row>
    <row r="392" spans="1:15">
      <c r="B392" t="s">
        <v>368</v>
      </c>
      <c r="C392" t="s">
        <v>542</v>
      </c>
      <c r="E392" t="s">
        <v>239</v>
      </c>
      <c r="F392" s="2">
        <v>2232</v>
      </c>
      <c r="G392">
        <v>363805.79999999998836</v>
      </c>
      <c r="I392" t="s">
        <v>504</v>
      </c>
      <c r="N392" t="s">
        <v>806</v>
      </c>
      <c r="O392" t="str">
        <f>IFERROR(VLOOKUP(C392,Widgets!$H$5:$I$18,2,FALSE),0)</f>
      </c>
    </row>
    <row r="393" spans="1:15">
      <c r="B393" t="s">
        <v>727</v>
      </c>
      <c r="E393" t="s">
        <v>239</v>
      </c>
      <c r="F393" s="2">
        <v>2989</v>
      </c>
      <c r="G393">
        <v>9970</v>
      </c>
      <c r="I393" t="s">
        <v>490</v>
      </c>
      <c r="N393" t="s">
        <v>727</v>
      </c>
      <c r="O393" t="str">
        <f>IFERROR(VLOOKUP(C393,Widgets!$H$5:$I$18,2,FALSE),0)</f>
      </c>
    </row>
    <row r="394" spans="1:15">
      <c r="B394" t="s">
        <v>368</v>
      </c>
      <c r="C394" t="s">
        <v>542</v>
      </c>
      <c r="E394" t="s">
        <v>239</v>
      </c>
      <c r="F394" s="2">
        <v>632.70000000000005</v>
      </c>
      <c r="G394">
        <v>7859.55000000000018</v>
      </c>
      <c r="I394" t="s">
        <v>504</v>
      </c>
      <c r="N394" t="s">
        <v>692</v>
      </c>
      <c r="O394" t="str">
        <f>IFERROR(VLOOKUP(C394,Widgets!$H$5:$I$18,2,FALSE),0)</f>
      </c>
    </row>
    <row r="395" spans="1:15">
      <c r="B395" t="s">
        <v>217</v>
      </c>
      <c r="E395" t="s">
        <v>239</v>
      </c>
      <c r="F395" s="2">
        <v>56046.10199999999895</v>
      </c>
      <c r="G395">
        <v>308254.19000000000233</v>
      </c>
      <c r="I395" t="s">
        <v>758</v>
      </c>
      <c r="N395" t="s">
        <v>217</v>
      </c>
      <c r="O395" t="str">
        <f>IFERROR(VLOOKUP(C395,Widgets!$H$5:$I$18,2,FALSE),0)</f>
      </c>
    </row>
    <row r="396" spans="1:15">
      <c r="B396" t="s">
        <v>368</v>
      </c>
      <c r="C396" t="s">
        <v>542</v>
      </c>
      <c r="E396" t="s">
        <v>239</v>
      </c>
      <c r="F396" s="2">
        <v>9580.79999999999927</v>
      </c>
      <c r="G396">
        <v>519284.42999999999302</v>
      </c>
      <c r="I396" t="s">
        <v>504</v>
      </c>
      <c r="N396" t="s">
        <v>843</v>
      </c>
      <c r="O396" t="str">
        <f>IFERROR(VLOOKUP(C396,Widgets!$H$5:$I$18,2,FALSE),0)</f>
      </c>
    </row>
    <row r="397" spans="1:15">
      <c r="B397" t="s">
        <v>646</v>
      </c>
      <c r="C397" t="s">
        <v>109</v>
      </c>
      <c r="E397" t="s">
        <v>239</v>
      </c>
      <c r="F397" s="2">
        <v>598.080000000000041</v>
      </c>
      <c r="G397">
        <v>34744.16999999999825</v>
      </c>
      <c r="I397" t="s">
        <v>844</v>
      </c>
      <c r="N397" t="s">
        <v>400</v>
      </c>
      <c r="O397" t="str">
        <f>IFERROR(VLOOKUP(C397,Widgets!$H$5:$I$18,2,FALSE),0)</f>
      </c>
    </row>
    <row r="398" spans="1:15">
      <c r="B398" t="s">
        <v>749</v>
      </c>
      <c r="E398" t="s">
        <v>239</v>
      </c>
      <c r="F398" s="2">
        <v>9029.45000000000073</v>
      </c>
      <c r="G398">
        <v>128480</v>
      </c>
      <c r="I398" t="s">
        <v>845</v>
      </c>
      <c r="N398" t="s">
        <v>846</v>
      </c>
      <c r="O398" t="str">
        <f>IFERROR(VLOOKUP(C398,Widgets!$H$5:$I$18,2,FALSE),0)</f>
      </c>
    </row>
    <row r="399" spans="1:15">
      <c r="B399" t="s">
        <v>677</v>
      </c>
      <c r="E399" t="s">
        <v>239</v>
      </c>
      <c r="F399" s="2">
        <v>52768.31999999999971</v>
      </c>
      <c r="G399">
        <v>129716.88999999999942</v>
      </c>
      <c r="I399" t="s">
        <v>509</v>
      </c>
      <c r="N399" t="s">
        <v>245</v>
      </c>
      <c r="O399" t="str">
        <f>IFERROR(VLOOKUP(C399,Widgets!$H$5:$I$18,2,FALSE),0)</f>
      </c>
    </row>
    <row r="400" spans="1:15">
      <c r="B400" t="s">
        <v>368</v>
      </c>
      <c r="C400" t="s">
        <v>542</v>
      </c>
      <c r="E400" t="s">
        <v>239</v>
      </c>
      <c r="F400" s="2">
        <v>12779.20000000000073</v>
      </c>
      <c r="G400">
        <v>107042.82000000000698</v>
      </c>
      <c r="I400" t="s">
        <v>504</v>
      </c>
      <c r="N400" t="s">
        <v>847</v>
      </c>
      <c r="O400" t="str">
        <f>IFERROR(VLOOKUP(C400,Widgets!$H$5:$I$18,2,FALSE),0)</f>
      </c>
    </row>
    <row r="401" spans="1:15">
      <c r="B401" t="s">
        <v>368</v>
      </c>
      <c r="C401" t="s">
        <v>542</v>
      </c>
      <c r="E401" t="s">
        <v>239</v>
      </c>
      <c r="F401" s="2">
        <v>1328.25</v>
      </c>
      <c r="G401">
        <v>92803.61000000000058</v>
      </c>
      <c r="I401" t="s">
        <v>504</v>
      </c>
      <c r="N401" t="s">
        <v>848</v>
      </c>
      <c r="O401" t="str">
        <f>IFERROR(VLOOKUP(C401,Widgets!$H$5:$I$18,2,FALSE),0)</f>
      </c>
    </row>
    <row r="402" spans="1:15">
      <c r="B402" t="s">
        <v>727</v>
      </c>
      <c r="E402" t="s">
        <v>239</v>
      </c>
      <c r="F402" s="2">
        <v>2049.59700000000021</v>
      </c>
      <c r="G402">
        <v>25508.75</v>
      </c>
      <c r="I402" t="s">
        <v>490</v>
      </c>
      <c r="N402" t="s">
        <v>727</v>
      </c>
      <c r="O402" t="str">
        <f>IFERROR(VLOOKUP(C402,Widgets!$H$5:$I$18,2,FALSE),0)</f>
      </c>
    </row>
    <row r="403" spans="1:15">
      <c r="B403" t="s">
        <v>727</v>
      </c>
      <c r="E403" t="s">
        <v>239</v>
      </c>
      <c r="F403" s="2">
        <v>2123.8119999999999</v>
      </c>
      <c r="G403">
        <v>691042</v>
      </c>
      <c r="I403" t="s">
        <v>490</v>
      </c>
      <c r="N403" t="s">
        <v>849</v>
      </c>
      <c r="O403" t="str">
        <f>IFERROR(VLOOKUP(C403,Widgets!$H$5:$I$18,2,FALSE),0)</f>
      </c>
    </row>
    <row r="404" spans="1:15">
      <c r="B404" t="s">
        <v>680</v>
      </c>
      <c r="C404" t="s">
        <v>72</v>
      </c>
      <c r="E404" t="s">
        <v>239</v>
      </c>
      <c r="F404" s="2">
        <v>17764</v>
      </c>
      <c r="G404">
        <v>0</v>
      </c>
      <c r="I404" t="s">
        <v>850</v>
      </c>
      <c r="N404" t="s">
        <v>851</v>
      </c>
      <c r="O404" t="str">
        <f>IFERROR(VLOOKUP(C404,Widgets!$H$5:$I$18,2,FALSE),0)</f>
      </c>
    </row>
    <row r="405" spans="1:15">
      <c r="B405" t="s">
        <v>373</v>
      </c>
      <c r="C405" t="s">
        <v>112</v>
      </c>
      <c r="E405" t="s">
        <v>239</v>
      </c>
      <c r="F405" s="2">
        <v>2934</v>
      </c>
      <c r="G405">
        <v>0</v>
      </c>
      <c r="I405" t="s">
        <v>852</v>
      </c>
      <c r="N405" t="s">
        <v>373</v>
      </c>
      <c r="O405" t="str">
        <f>IFERROR(VLOOKUP(C405,Widgets!$H$5:$I$18,2,FALSE),0)</f>
      </c>
    </row>
    <row r="406" spans="1:15">
      <c r="B406" t="s">
        <v>853</v>
      </c>
      <c r="E406" t="s">
        <v>239</v>
      </c>
      <c r="F406" s="2">
        <v>1520</v>
      </c>
      <c r="G406">
        <v>3829</v>
      </c>
      <c r="I406" t="s">
        <v>854</v>
      </c>
      <c r="N406" t="s">
        <v>855</v>
      </c>
      <c r="O406" t="str">
        <f>IFERROR(VLOOKUP(C406,Widgets!$H$5:$I$18,2,FALSE),0)</f>
      </c>
    </row>
    <row r="407" spans="1:15">
      <c r="B407" t="s">
        <v>727</v>
      </c>
      <c r="E407" t="s">
        <v>239</v>
      </c>
      <c r="F407" s="2">
        <v>8401.89999999999964</v>
      </c>
      <c r="G407">
        <v>204336</v>
      </c>
      <c r="I407" t="s">
        <v>490</v>
      </c>
      <c r="N407" t="s">
        <v>793</v>
      </c>
      <c r="O407" t="str">
        <f>IFERROR(VLOOKUP(C407,Widgets!$H$5:$I$18,2,FALSE),0)</f>
      </c>
    </row>
    <row r="408" spans="1:15">
      <c r="B408" t="s">
        <v>727</v>
      </c>
      <c r="E408" t="s">
        <v>239</v>
      </c>
      <c r="F408" s="2">
        <v>8904.39999999999964</v>
      </c>
      <c r="G408">
        <v>290160</v>
      </c>
      <c r="I408" t="s">
        <v>490</v>
      </c>
      <c r="N408" t="s">
        <v>856</v>
      </c>
      <c r="O408" t="str">
        <f>IFERROR(VLOOKUP(C408,Widgets!$H$5:$I$18,2,FALSE),0)</f>
      </c>
    </row>
    <row r="409" spans="1:15">
      <c r="B409" t="s">
        <v>368</v>
      </c>
      <c r="C409" t="s">
        <v>542</v>
      </c>
      <c r="E409" t="s">
        <v>239</v>
      </c>
      <c r="F409" s="2">
        <v>2750</v>
      </c>
      <c r="G409">
        <v>180512.089999999996508</v>
      </c>
      <c r="I409" t="s">
        <v>504</v>
      </c>
      <c r="N409" t="s">
        <v>857</v>
      </c>
      <c r="O409" t="str">
        <f>IFERROR(VLOOKUP(C409,Widgets!$H$5:$I$18,2,FALSE),0)</f>
      </c>
    </row>
    <row r="410" spans="1:15">
      <c r="B410" t="s">
        <v>368</v>
      </c>
      <c r="C410" t="s">
        <v>542</v>
      </c>
      <c r="E410" t="s">
        <v>239</v>
      </c>
      <c r="F410" s="2">
        <v>12795.5</v>
      </c>
      <c r="G410">
        <v>621220.61999999999534</v>
      </c>
      <c r="I410" t="s">
        <v>504</v>
      </c>
      <c r="N410" t="s">
        <v>857</v>
      </c>
      <c r="O410" t="str">
        <f>IFERROR(VLOOKUP(C410,Widgets!$H$5:$I$18,2,FALSE),0)</f>
      </c>
    </row>
    <row r="411" spans="1:15">
      <c r="B411" t="s">
        <v>245</v>
      </c>
      <c r="E411" t="s">
        <v>239</v>
      </c>
      <c r="F411" s="2">
        <v>130160.72000000000116</v>
      </c>
      <c r="G411">
        <v>844945.099999999976717</v>
      </c>
      <c r="I411" t="s">
        <v>858</v>
      </c>
      <c r="N411" t="s">
        <v>245</v>
      </c>
      <c r="O411" t="str">
        <f>IFERROR(VLOOKUP(C411,Widgets!$H$5:$I$18,2,FALSE),0)</f>
      </c>
    </row>
    <row r="412" spans="1:15">
      <c r="B412" t="s">
        <v>740</v>
      </c>
      <c r="E412" t="s">
        <v>239</v>
      </c>
      <c r="F412" s="2">
        <v>2492.099999999999909</v>
      </c>
      <c r="G412">
        <v>120000</v>
      </c>
      <c r="I412" t="s">
        <v>762</v>
      </c>
      <c r="N412" t="s">
        <v>859</v>
      </c>
      <c r="O412" t="str">
        <f>IFERROR(VLOOKUP(C412,Widgets!$H$5:$I$18,2,FALSE),0)</f>
      </c>
    </row>
    <row r="413" spans="1:15">
      <c r="B413" t="s">
        <v>368</v>
      </c>
      <c r="C413" t="s">
        <v>542</v>
      </c>
      <c r="E413" t="s">
        <v>239</v>
      </c>
      <c r="F413" s="2">
        <v>4275</v>
      </c>
      <c r="G413">
        <v>22349.58000000000175</v>
      </c>
      <c r="I413" t="s">
        <v>504</v>
      </c>
      <c r="N413" t="s">
        <v>766</v>
      </c>
      <c r="O413" t="str">
        <f>IFERROR(VLOOKUP(C413,Widgets!$H$5:$I$18,2,FALSE),0)</f>
      </c>
    </row>
    <row r="414" spans="1:15">
      <c r="B414" t="s">
        <v>368</v>
      </c>
      <c r="C414" t="s">
        <v>542</v>
      </c>
      <c r="E414" t="s">
        <v>239</v>
      </c>
      <c r="F414" s="2">
        <v>3131</v>
      </c>
      <c r="G414">
        <v>43772.81999999999971</v>
      </c>
      <c r="I414" t="s">
        <v>504</v>
      </c>
      <c r="N414" t="s">
        <v>787</v>
      </c>
      <c r="O414" t="str">
        <f>IFERROR(VLOOKUP(C414,Widgets!$H$5:$I$18,2,FALSE),0)</f>
      </c>
    </row>
    <row r="415" spans="1:15">
      <c r="B415" t="s">
        <v>698</v>
      </c>
      <c r="C415" t="s">
        <v>109</v>
      </c>
      <c r="E415" t="s">
        <v>239</v>
      </c>
      <c r="F415" s="2">
        <v>1364</v>
      </c>
      <c r="G415">
        <v>0</v>
      </c>
      <c r="I415" t="s">
        <v>860</v>
      </c>
      <c r="N415" t="s">
        <v>698</v>
      </c>
      <c r="O415" t="str">
        <f>IFERROR(VLOOKUP(C415,Widgets!$H$5:$I$18,2,FALSE),0)</f>
      </c>
    </row>
    <row r="416" spans="1:15">
      <c r="B416" t="s">
        <v>861</v>
      </c>
      <c r="C416" t="s">
        <v>72</v>
      </c>
      <c r="E416" t="s">
        <v>239</v>
      </c>
      <c r="F416" s="2">
        <v>2638.97600000000011</v>
      </c>
      <c r="G416">
        <v>0</v>
      </c>
      <c r="I416" t="s">
        <v>862</v>
      </c>
      <c r="N416" t="s">
        <v>863</v>
      </c>
      <c r="O416" t="str">
        <f>IFERROR(VLOOKUP(C416,Widgets!$H$5:$I$18,2,FALSE),0)</f>
      </c>
    </row>
    <row r="417" spans="1:15">
      <c r="B417" t="s">
        <v>864</v>
      </c>
      <c r="C417" t="s">
        <v>109</v>
      </c>
      <c r="E417" t="s">
        <v>239</v>
      </c>
      <c r="F417" s="2">
        <v>930</v>
      </c>
      <c r="G417">
        <v>0</v>
      </c>
      <c r="I417" t="s">
        <v>597</v>
      </c>
      <c r="O417" t="str">
        <f>IFERROR(VLOOKUP(C417,Widgets!$H$5:$I$18,2,FALSE),0)</f>
      </c>
    </row>
    <row r="418" spans="1:15">
      <c r="B418" t="s">
        <v>680</v>
      </c>
      <c r="C418" t="s">
        <v>72</v>
      </c>
      <c r="E418" t="s">
        <v>239</v>
      </c>
      <c r="F418" s="2">
        <v>21320.40000000000146</v>
      </c>
      <c r="G418">
        <v>7200000</v>
      </c>
      <c r="I418" t="s">
        <v>492</v>
      </c>
      <c r="N418" t="s">
        <v>778</v>
      </c>
      <c r="O418" t="str">
        <f>IFERROR(VLOOKUP(C418,Widgets!$H$5:$I$18,2,FALSE),0)</f>
      </c>
    </row>
    <row r="419" spans="1:15">
      <c r="B419" t="s">
        <v>368</v>
      </c>
      <c r="C419" t="s">
        <v>542</v>
      </c>
      <c r="E419" t="s">
        <v>239</v>
      </c>
      <c r="F419" s="2">
        <v>1364</v>
      </c>
      <c r="G419">
        <v>4538.60000000000036</v>
      </c>
      <c r="I419" t="s">
        <v>504</v>
      </c>
      <c r="N419" t="s">
        <v>766</v>
      </c>
      <c r="O419" t="str">
        <f>IFERROR(VLOOKUP(C419,Widgets!$H$5:$I$18,2,FALSE),0)</f>
      </c>
    </row>
    <row r="420" spans="1:15">
      <c r="B420" t="s">
        <v>680</v>
      </c>
      <c r="C420" t="s">
        <v>72</v>
      </c>
      <c r="E420" t="s">
        <v>239</v>
      </c>
      <c r="F420" s="2">
        <v>114024.88000000000466</v>
      </c>
      <c r="G420">
        <v>0</v>
      </c>
      <c r="I420" t="s">
        <v>492</v>
      </c>
      <c r="N420" t="s">
        <v>865</v>
      </c>
      <c r="O420" t="str">
        <f>IFERROR(VLOOKUP(C420,Widgets!$H$5:$I$18,2,FALSE),0)</f>
      </c>
    </row>
    <row r="421" spans="1:15">
      <c r="B421" t="s">
        <v>807</v>
      </c>
      <c r="C421" t="s">
        <v>827</v>
      </c>
      <c r="E421" t="s">
        <v>239</v>
      </c>
      <c r="F421" s="2">
        <v>1279.079999999999927</v>
      </c>
      <c r="G421">
        <v>670700</v>
      </c>
      <c r="I421" t="s">
        <v>510</v>
      </c>
      <c r="N421" t="s">
        <v>866</v>
      </c>
      <c r="O421" t="str">
        <f>IFERROR(VLOOKUP(C421,Widgets!$H$5:$I$18,2,FALSE),0)</f>
      </c>
    </row>
    <row r="422" spans="1:15">
      <c r="B422" t="s">
        <v>368</v>
      </c>
      <c r="C422" t="s">
        <v>542</v>
      </c>
      <c r="E422" t="s">
        <v>239</v>
      </c>
      <c r="F422" s="2">
        <v>8208.79999999999927</v>
      </c>
      <c r="G422">
        <v>128183.2899999999936</v>
      </c>
      <c r="I422" t="s">
        <v>504</v>
      </c>
      <c r="N422" t="s">
        <v>867</v>
      </c>
      <c r="O422" t="str">
        <f>IFERROR(VLOOKUP(C422,Widgets!$H$5:$I$18,2,FALSE),0)</f>
      </c>
    </row>
    <row r="423" spans="1:15">
      <c r="B423" t="s">
        <v>698</v>
      </c>
      <c r="C423" t="s">
        <v>109</v>
      </c>
      <c r="E423" t="s">
        <v>239</v>
      </c>
      <c r="F423" s="2">
        <v>732</v>
      </c>
      <c r="G423">
        <v>15500</v>
      </c>
      <c r="I423" t="s">
        <v>868</v>
      </c>
      <c r="N423" t="s">
        <v>869</v>
      </c>
      <c r="O423" t="str">
        <f>IFERROR(VLOOKUP(C423,Widgets!$H$5:$I$18,2,FALSE),0)</f>
      </c>
    </row>
    <row r="424" spans="1:15">
      <c r="B424" t="s">
        <v>547</v>
      </c>
      <c r="C424" t="s">
        <v>72</v>
      </c>
      <c r="E424" t="s">
        <v>239</v>
      </c>
      <c r="F424" s="2">
        <v>9116.60000000000036</v>
      </c>
      <c r="G424">
        <v>45836.61000000000058</v>
      </c>
      <c r="I424" t="s">
        <v>870</v>
      </c>
      <c r="N424" t="s">
        <v>547</v>
      </c>
      <c r="O424" t="str">
        <f>IFERROR(VLOOKUP(C424,Widgets!$H$5:$I$18,2,FALSE),0)</f>
      </c>
    </row>
    <row r="425" spans="1:15">
      <c r="B425" t="s">
        <v>646</v>
      </c>
      <c r="C425" t="s">
        <v>109</v>
      </c>
      <c r="E425" t="s">
        <v>239</v>
      </c>
      <c r="F425" s="2">
        <v>2730</v>
      </c>
      <c r="G425">
        <v>200000</v>
      </c>
      <c r="I425" t="s">
        <v>715</v>
      </c>
      <c r="N425" t="s">
        <v>400</v>
      </c>
      <c r="O425" t="str">
        <f>IFERROR(VLOOKUP(C425,Widgets!$H$5:$I$18,2,FALSE),0)</f>
      </c>
    </row>
    <row r="426" spans="1:15">
      <c r="B426" t="s">
        <v>368</v>
      </c>
      <c r="C426" t="s">
        <v>542</v>
      </c>
      <c r="E426" t="s">
        <v>239</v>
      </c>
      <c r="F426" s="2">
        <v>16660</v>
      </c>
      <c r="G426">
        <v>469500</v>
      </c>
      <c r="I426" t="s">
        <v>504</v>
      </c>
      <c r="N426" t="s">
        <v>819</v>
      </c>
      <c r="O426" t="str">
        <f>IFERROR(VLOOKUP(C426,Widgets!$H$5:$I$18,2,FALSE),0)</f>
      </c>
    </row>
    <row r="427" spans="1:15">
      <c r="B427" t="s">
        <v>368</v>
      </c>
      <c r="C427" t="s">
        <v>542</v>
      </c>
      <c r="E427" t="s">
        <v>239</v>
      </c>
      <c r="F427" s="2">
        <v>28560</v>
      </c>
      <c r="G427">
        <v>840152.5</v>
      </c>
      <c r="I427" t="s">
        <v>504</v>
      </c>
      <c r="N427" t="s">
        <v>843</v>
      </c>
      <c r="O427" t="str">
        <f>IFERROR(VLOOKUP(C427,Widgets!$H$5:$I$18,2,FALSE),0)</f>
      </c>
    </row>
    <row r="428" spans="1:15">
      <c r="B428" t="s">
        <v>146</v>
      </c>
      <c r="E428" t="s">
        <v>239</v>
      </c>
      <c r="F428" s="2">
        <v>494922.20100000000093</v>
      </c>
      <c r="G428">
        <v>1387148.60000000009313</v>
      </c>
      <c r="I428" t="s">
        <v>871</v>
      </c>
      <c r="N428" t="s">
        <v>146</v>
      </c>
      <c r="O428" t="str">
        <f>IFERROR(VLOOKUP(C428,Widgets!$H$5:$I$18,2,FALSE),0)</f>
      </c>
    </row>
    <row r="429" spans="1:15">
      <c r="B429" t="s">
        <v>727</v>
      </c>
      <c r="E429" t="s">
        <v>239</v>
      </c>
      <c r="F429" s="2">
        <v>1364</v>
      </c>
      <c r="G429">
        <v>19000</v>
      </c>
      <c r="I429" t="s">
        <v>490</v>
      </c>
      <c r="N429" t="s">
        <v>872</v>
      </c>
      <c r="O429" t="str">
        <f>IFERROR(VLOOKUP(C429,Widgets!$H$5:$I$18,2,FALSE),0)</f>
      </c>
    </row>
    <row r="430" spans="1:15">
      <c r="B430" t="s">
        <v>368</v>
      </c>
      <c r="C430" t="s">
        <v>542</v>
      </c>
      <c r="E430" t="s">
        <v>239</v>
      </c>
      <c r="F430" s="2">
        <v>322.39999999999998</v>
      </c>
      <c r="G430">
        <v>1683.54999999999995</v>
      </c>
      <c r="I430" t="s">
        <v>504</v>
      </c>
      <c r="N430" t="s">
        <v>371</v>
      </c>
      <c r="O430" t="str">
        <f>IFERROR(VLOOKUP(C430,Widgets!$H$5:$I$18,2,FALSE),0)</f>
      </c>
    </row>
    <row r="431" spans="1:15">
      <c r="B431" t="s">
        <v>807</v>
      </c>
      <c r="C431" t="s">
        <v>827</v>
      </c>
      <c r="E431" t="s">
        <v>239</v>
      </c>
      <c r="F431" s="2">
        <v>2970</v>
      </c>
      <c r="G431">
        <v>20800</v>
      </c>
      <c r="I431" t="s">
        <v>510</v>
      </c>
      <c r="N431" t="s">
        <v>277</v>
      </c>
      <c r="O431" t="str">
        <f>IFERROR(VLOOKUP(C431,Widgets!$H$5:$I$18,2,FALSE),0)</f>
      </c>
    </row>
    <row r="432" spans="1:15">
      <c r="B432" t="s">
        <v>807</v>
      </c>
      <c r="C432" t="s">
        <v>827</v>
      </c>
      <c r="E432" t="s">
        <v>239</v>
      </c>
      <c r="F432" s="2">
        <v>13920.39999999999964</v>
      </c>
      <c r="G432">
        <v>75986</v>
      </c>
      <c r="I432" t="s">
        <v>510</v>
      </c>
      <c r="N432" t="s">
        <v>873</v>
      </c>
      <c r="O432" t="str">
        <f>IFERROR(VLOOKUP(C432,Widgets!$H$5:$I$18,2,FALSE),0)</f>
      </c>
    </row>
    <row r="433" spans="1:15">
      <c r="B433" t="s">
        <v>807</v>
      </c>
      <c r="C433" t="s">
        <v>827</v>
      </c>
      <c r="E433" t="s">
        <v>239</v>
      </c>
      <c r="F433" s="2">
        <v>6632.69999999999982</v>
      </c>
      <c r="G433">
        <v>33466</v>
      </c>
      <c r="I433" t="s">
        <v>510</v>
      </c>
      <c r="N433" t="s">
        <v>873</v>
      </c>
      <c r="O433" t="str">
        <f>IFERROR(VLOOKUP(C433,Widgets!$H$5:$I$18,2,FALSE),0)</f>
      </c>
    </row>
    <row r="434" spans="1:15">
      <c r="B434" t="s">
        <v>368</v>
      </c>
      <c r="C434" t="s">
        <v>542</v>
      </c>
      <c r="E434" t="s">
        <v>239</v>
      </c>
      <c r="F434" s="2">
        <v>1236.59999999999991</v>
      </c>
      <c r="G434">
        <v>33491.62999999999738</v>
      </c>
      <c r="I434" t="s">
        <v>504</v>
      </c>
      <c r="N434" t="s">
        <v>874</v>
      </c>
      <c r="O434" t="str">
        <f>IFERROR(VLOOKUP(C434,Widgets!$H$5:$I$18,2,FALSE),0)</f>
      </c>
    </row>
    <row r="435" spans="1:15">
      <c r="B435" t="s">
        <v>578</v>
      </c>
      <c r="C435" t="s">
        <v>72</v>
      </c>
      <c r="E435" t="s">
        <v>239</v>
      </c>
      <c r="F435" s="2">
        <v>0</v>
      </c>
      <c r="G435">
        <v>0</v>
      </c>
      <c r="I435" t="s">
        <v>513</v>
      </c>
      <c r="N435" t="s">
        <v>578</v>
      </c>
      <c r="O435" t="str">
        <f>IFERROR(VLOOKUP(C435,Widgets!$H$5:$I$18,2,FALSE),0)</f>
      </c>
    </row>
    <row r="436" spans="1:15">
      <c r="B436" t="s">
        <v>368</v>
      </c>
      <c r="C436" t="s">
        <v>542</v>
      </c>
      <c r="E436" t="s">
        <v>239</v>
      </c>
      <c r="F436" s="2">
        <v>186</v>
      </c>
      <c r="G436">
        <v>4918.52000000000044</v>
      </c>
      <c r="I436" t="s">
        <v>504</v>
      </c>
      <c r="N436" t="s">
        <v>789</v>
      </c>
      <c r="O436" t="str">
        <f>IFERROR(VLOOKUP(C436,Widgets!$H$5:$I$18,2,FALSE),0)</f>
      </c>
    </row>
    <row r="437" spans="1:15">
      <c r="B437" t="s">
        <v>368</v>
      </c>
      <c r="C437" t="s">
        <v>542</v>
      </c>
      <c r="E437" t="s">
        <v>239</v>
      </c>
      <c r="F437" s="2">
        <v>93</v>
      </c>
      <c r="G437">
        <v>2328.73999999999978</v>
      </c>
      <c r="I437" t="s">
        <v>504</v>
      </c>
      <c r="N437" t="s">
        <v>875</v>
      </c>
      <c r="O437" t="str">
        <f>IFERROR(VLOOKUP(C437,Widgets!$H$5:$I$18,2,FALSE),0)</f>
      </c>
    </row>
    <row r="438" spans="1:15">
      <c r="B438" t="s">
        <v>578</v>
      </c>
      <c r="C438" t="s">
        <v>72</v>
      </c>
      <c r="E438" t="s">
        <v>239</v>
      </c>
      <c r="F438" s="2">
        <v>0</v>
      </c>
      <c r="G438">
        <v>0</v>
      </c>
      <c r="I438" t="s">
        <v>594</v>
      </c>
      <c r="N438" t="s">
        <v>578</v>
      </c>
      <c r="O438" t="str">
        <f>IFERROR(VLOOKUP(C438,Widgets!$H$5:$I$18,2,FALSE),0)</f>
      </c>
    </row>
    <row r="439" spans="1:15">
      <c r="B439" t="s">
        <v>876</v>
      </c>
      <c r="C439" t="s">
        <v>109</v>
      </c>
      <c r="E439" t="s">
        <v>239</v>
      </c>
      <c r="F439" s="2">
        <v>83061.46199999999953</v>
      </c>
      <c r="G439">
        <v>77000</v>
      </c>
      <c r="I439" t="s">
        <v>877</v>
      </c>
      <c r="N439" t="s">
        <v>878</v>
      </c>
      <c r="O439" t="str">
        <f>IFERROR(VLOOKUP(C439,Widgets!$H$5:$I$18,2,FALSE),0)</f>
      </c>
    </row>
    <row r="440" spans="1:15">
      <c r="B440" t="s">
        <v>821</v>
      </c>
      <c r="C440" t="s">
        <v>91</v>
      </c>
      <c r="E440" t="s">
        <v>239</v>
      </c>
      <c r="F440" s="2">
        <v>22350.8760000000002</v>
      </c>
      <c r="G440">
        <v>0</v>
      </c>
      <c r="I440" t="s">
        <v>879</v>
      </c>
      <c r="N440" t="s">
        <v>823</v>
      </c>
      <c r="O440" t="str">
        <f>IFERROR(VLOOKUP(C440,Widgets!$H$5:$I$18,2,FALSE),0)</f>
      </c>
    </row>
    <row r="441" spans="1:15">
      <c r="B441" t="s">
        <v>677</v>
      </c>
      <c r="C441" t="s">
        <v>109</v>
      </c>
      <c r="E441" t="s">
        <v>239</v>
      </c>
      <c r="F441" s="2">
        <v>1610.47199999999998</v>
      </c>
      <c r="G441">
        <v>51650</v>
      </c>
      <c r="I441" t="s">
        <v>844</v>
      </c>
      <c r="N441" t="s">
        <v>880</v>
      </c>
      <c r="O441" t="str">
        <f>IFERROR(VLOOKUP(C441,Widgets!$H$5:$I$18,2,FALSE),0)</f>
      </c>
    </row>
    <row r="442" spans="1:15">
      <c r="B442" t="s">
        <v>881</v>
      </c>
      <c r="C442" t="s">
        <v>542</v>
      </c>
      <c r="E442" t="s">
        <v>239</v>
      </c>
      <c r="F442" s="2">
        <v>152</v>
      </c>
      <c r="G442">
        <v>0</v>
      </c>
      <c r="I442" t="s">
        <v>882</v>
      </c>
      <c r="N442" t="s">
        <v>883</v>
      </c>
      <c r="O442" t="str">
        <f>IFERROR(VLOOKUP(C442,Widgets!$H$5:$I$18,2,FALSE),0)</f>
      </c>
    </row>
    <row r="443" spans="1:15">
      <c r="B443" t="s">
        <v>799</v>
      </c>
      <c r="E443" t="s">
        <v>239</v>
      </c>
      <c r="F443" s="2">
        <v>58304.59999999999854</v>
      </c>
      <c r="G443">
        <v>0</v>
      </c>
      <c r="I443" t="s">
        <v>501</v>
      </c>
      <c r="N443" t="s">
        <v>799</v>
      </c>
      <c r="O443" t="str">
        <f>IFERROR(VLOOKUP(C443,Widgets!$H$5:$I$18,2,FALSE),0)</f>
      </c>
    </row>
    <row r="444" spans="1:15">
      <c r="B444" t="s">
        <v>884</v>
      </c>
      <c r="C444" t="s">
        <v>112</v>
      </c>
      <c r="E444" t="s">
        <v>239</v>
      </c>
      <c r="F444" s="2">
        <v>13879.15200000000004</v>
      </c>
      <c r="G444">
        <v>306925</v>
      </c>
      <c r="I444" t="s">
        <v>617</v>
      </c>
      <c r="N444" t="s">
        <v>885</v>
      </c>
      <c r="O444" t="str">
        <f>IFERROR(VLOOKUP(C444,Widgets!$H$5:$I$18,2,FALSE),0)</f>
      </c>
    </row>
    <row r="445" spans="1:15">
      <c r="B445" t="s">
        <v>881</v>
      </c>
      <c r="C445" t="s">
        <v>542</v>
      </c>
      <c r="E445" t="s">
        <v>239</v>
      </c>
      <c r="F445" s="2">
        <v>104.40000000000001</v>
      </c>
      <c r="G445">
        <v>0</v>
      </c>
      <c r="I445" t="s">
        <v>886</v>
      </c>
      <c r="N445" t="s">
        <v>883</v>
      </c>
      <c r="O445" t="str">
        <f>IFERROR(VLOOKUP(C445,Widgets!$H$5:$I$18,2,FALSE),0)</f>
      </c>
    </row>
    <row r="446" spans="1:15">
      <c r="B446" t="s">
        <v>887</v>
      </c>
      <c r="C446" t="s">
        <v>109</v>
      </c>
      <c r="E446" t="s">
        <v>239</v>
      </c>
      <c r="F446" s="2">
        <v>1140.70000000000005</v>
      </c>
      <c r="G446">
        <v>12618.61000000000058</v>
      </c>
      <c r="I446" t="s">
        <v>664</v>
      </c>
      <c r="N446" t="s">
        <v>888</v>
      </c>
      <c r="O446" t="str">
        <f>IFERROR(VLOOKUP(C446,Widgets!$H$5:$I$18,2,FALSE),0)</f>
      </c>
    </row>
    <row r="447" spans="1:15">
      <c r="B447" t="s">
        <v>368</v>
      </c>
      <c r="C447" t="s">
        <v>542</v>
      </c>
      <c r="E447" t="s">
        <v>239</v>
      </c>
      <c r="F447" s="2">
        <v>4563.19999999999982</v>
      </c>
      <c r="G447">
        <v>13212.75</v>
      </c>
      <c r="I447" t="s">
        <v>504</v>
      </c>
      <c r="N447" t="s">
        <v>889</v>
      </c>
      <c r="O447" t="str">
        <f>IFERROR(VLOOKUP(C447,Widgets!$H$5:$I$18,2,FALSE),0)</f>
      </c>
    </row>
    <row r="448" spans="1:15">
      <c r="B448" t="s">
        <v>890</v>
      </c>
      <c r="C448" t="s">
        <v>91</v>
      </c>
      <c r="E448" t="s">
        <v>239</v>
      </c>
      <c r="F448" s="2">
        <v>713</v>
      </c>
      <c r="G448">
        <v>30930</v>
      </c>
      <c r="I448" s="1" t="s">
        <v>510</v>
      </c>
      <c r="N448" t="s">
        <v>891</v>
      </c>
      <c r="O448" t="str">
        <f>IFERROR(VLOOKUP(C448,Widgets!$H$5:$I$18,2,FALSE),0)</f>
      </c>
    </row>
    <row r="449" spans="1:15">
      <c r="B449" t="s">
        <v>368</v>
      </c>
      <c r="C449" t="s">
        <v>542</v>
      </c>
      <c r="E449" t="s">
        <v>239</v>
      </c>
      <c r="F449" s="2">
        <v>3977.19999999999982</v>
      </c>
      <c r="G449">
        <v>112216.44999999999709</v>
      </c>
      <c r="I449" t="s">
        <v>504</v>
      </c>
      <c r="N449" t="s">
        <v>892</v>
      </c>
      <c r="O449" t="str">
        <f>IFERROR(VLOOKUP(C449,Widgets!$H$5:$I$18,2,FALSE),0)</f>
      </c>
    </row>
    <row r="450" spans="1:15">
      <c r="B450" t="s">
        <v>322</v>
      </c>
      <c r="C450" t="s">
        <v>542</v>
      </c>
      <c r="E450" t="s">
        <v>239</v>
      </c>
      <c r="F450" s="2">
        <v>3015.5</v>
      </c>
      <c r="G450">
        <v>53767.48999999999796</v>
      </c>
      <c r="I450" t="s">
        <v>506</v>
      </c>
      <c r="O450" t="str">
        <f>IFERROR(VLOOKUP(C450,Widgets!$H$5:$I$18,2,FALSE),0)</f>
      </c>
    </row>
    <row r="451" spans="1:15">
      <c r="B451" t="s">
        <v>890</v>
      </c>
      <c r="C451" t="s">
        <v>72</v>
      </c>
      <c r="E451" t="s">
        <v>239</v>
      </c>
      <c r="F451" s="2">
        <v>9267.20000000000073</v>
      </c>
      <c r="G451">
        <v>109400</v>
      </c>
      <c r="I451" t="s">
        <v>510</v>
      </c>
      <c r="N451" t="s">
        <v>893</v>
      </c>
      <c r="O451" t="str">
        <f>IFERROR(VLOOKUP(C451,Widgets!$H$5:$I$18,2,FALSE),0)</f>
      </c>
    </row>
    <row r="452" spans="1:15">
      <c r="B452" t="s">
        <v>881</v>
      </c>
      <c r="C452" t="s">
        <v>109</v>
      </c>
      <c r="E452" t="s">
        <v>239</v>
      </c>
      <c r="F452" s="2">
        <v>1138.5</v>
      </c>
      <c r="G452">
        <v>8700.75</v>
      </c>
      <c r="I452" t="s">
        <v>894</v>
      </c>
      <c r="N452" t="s">
        <v>895</v>
      </c>
      <c r="O452" t="str">
        <f>IFERROR(VLOOKUP(C452,Widgets!$H$5:$I$18,2,FALSE),0)</f>
      </c>
    </row>
    <row r="453" spans="1:15">
      <c r="B453" t="s">
        <v>896</v>
      </c>
      <c r="C453" t="s">
        <v>72</v>
      </c>
      <c r="E453" t="s">
        <v>239</v>
      </c>
      <c r="F453" s="2">
        <v>6974.10000000000036</v>
      </c>
      <c r="G453">
        <v>27424</v>
      </c>
      <c r="I453" t="s">
        <v>510</v>
      </c>
      <c r="N453" t="s">
        <v>893</v>
      </c>
      <c r="O453" t="str">
        <f>IFERROR(VLOOKUP(C453,Widgets!$H$5:$I$18,2,FALSE),0)</f>
      </c>
    </row>
    <row r="454" spans="1:15">
      <c r="B454" t="s">
        <v>890</v>
      </c>
      <c r="C454" t="s">
        <v>91</v>
      </c>
      <c r="E454" t="s">
        <v>239</v>
      </c>
      <c r="F454" s="2">
        <v>6957.10000000000036</v>
      </c>
      <c r="G454">
        <v>338220</v>
      </c>
      <c r="I454" s="1" t="s">
        <v>510</v>
      </c>
      <c r="N454" t="s">
        <v>793</v>
      </c>
      <c r="O454" t="str">
        <f>IFERROR(VLOOKUP(C454,Widgets!$H$5:$I$18,2,FALSE),0)</f>
      </c>
    </row>
    <row r="455" spans="1:15">
      <c r="B455" t="s">
        <v>368</v>
      </c>
      <c r="C455" t="s">
        <v>542</v>
      </c>
      <c r="E455" t="s">
        <v>239</v>
      </c>
      <c r="F455" s="2">
        <v>4303.19999999999982</v>
      </c>
      <c r="G455">
        <v>37715.31999999999971</v>
      </c>
      <c r="I455" s="1" t="s">
        <v>511</v>
      </c>
      <c r="N455" t="s">
        <v>897</v>
      </c>
      <c r="O455" t="str">
        <f>IFERROR(VLOOKUP(C455,Widgets!$H$5:$I$18,2,FALSE),0)</f>
      </c>
    </row>
    <row r="456" spans="1:15">
      <c r="B456" t="s">
        <v>898</v>
      </c>
      <c r="C456" t="s">
        <v>72</v>
      </c>
      <c r="E456" t="s">
        <v>239</v>
      </c>
      <c r="F456" s="2">
        <v>4544</v>
      </c>
      <c r="G456">
        <v>80000</v>
      </c>
      <c r="I456" t="s">
        <v>899</v>
      </c>
      <c r="N456" t="s">
        <v>900</v>
      </c>
      <c r="O456" t="str">
        <f>IFERROR(VLOOKUP(C456,Widgets!$H$5:$I$18,2,FALSE),0)</f>
      </c>
    </row>
    <row r="457" spans="1:15">
      <c r="B457" t="s">
        <v>901</v>
      </c>
      <c r="C457" t="s">
        <v>109</v>
      </c>
      <c r="E457" t="s">
        <v>239</v>
      </c>
      <c r="F457" s="2">
        <v>20004.88999999999942</v>
      </c>
      <c r="G457">
        <v>13618000</v>
      </c>
      <c r="I457" t="s">
        <v>902</v>
      </c>
      <c r="N457" t="s">
        <v>903</v>
      </c>
      <c r="O457" t="str">
        <f>IFERROR(VLOOKUP(C457,Widgets!$H$5:$I$18,2,FALSE),0)</f>
      </c>
    </row>
    <row r="458" spans="1:15">
      <c r="B458" t="s">
        <v>887</v>
      </c>
      <c r="C458" t="s">
        <v>542</v>
      </c>
      <c r="E458" t="s">
        <v>239</v>
      </c>
      <c r="F458" s="2">
        <v>134.19999999999999</v>
      </c>
      <c r="G458">
        <v>1559.069999999999936</v>
      </c>
      <c r="I458" t="s">
        <v>664</v>
      </c>
      <c r="N458" t="s">
        <v>888</v>
      </c>
      <c r="O458" t="str">
        <f>IFERROR(VLOOKUP(C458,Widgets!$H$5:$I$18,2,FALSE),0)</f>
      </c>
    </row>
    <row r="459" spans="1:15">
      <c r="B459" t="s">
        <v>277</v>
      </c>
      <c r="C459" t="s">
        <v>91</v>
      </c>
      <c r="E459" t="s">
        <v>239</v>
      </c>
      <c r="F459" s="2">
        <v>11722.39999999999964</v>
      </c>
      <c r="G459">
        <v>65401</v>
      </c>
      <c r="I459" t="s">
        <v>459</v>
      </c>
      <c r="N459" t="s">
        <v>277</v>
      </c>
      <c r="O459" t="str">
        <f>IFERROR(VLOOKUP(C459,Widgets!$H$5:$I$18,2,FALSE),0)</f>
      </c>
    </row>
    <row r="460" spans="1:15">
      <c r="B460" t="s">
        <v>650</v>
      </c>
      <c r="C460" t="s">
        <v>109</v>
      </c>
      <c r="E460" t="s">
        <v>239</v>
      </c>
      <c r="F460" s="2">
        <v>2445</v>
      </c>
      <c r="G460">
        <v>35882</v>
      </c>
      <c r="I460" t="s">
        <v>664</v>
      </c>
      <c r="N460" t="s">
        <v>605</v>
      </c>
      <c r="O460" t="str">
        <f>IFERROR(VLOOKUP(C460,Widgets!$H$5:$I$18,2,FALSE),0)</f>
      </c>
    </row>
    <row r="461" spans="1:15">
      <c r="B461" t="s">
        <v>646</v>
      </c>
      <c r="E461" t="s">
        <v>239</v>
      </c>
      <c r="F461" s="2">
        <v>4529.80000000000018</v>
      </c>
      <c r="G461">
        <v>84000</v>
      </c>
      <c r="I461" s="1" t="s">
        <v>512</v>
      </c>
      <c r="N461" t="s">
        <v>904</v>
      </c>
      <c r="O461" t="str">
        <f>IFERROR(VLOOKUP(C461,Widgets!$H$5:$I$18,2,FALSE),0)</f>
      </c>
    </row>
    <row r="462" spans="1:15">
      <c r="B462" t="s">
        <v>578</v>
      </c>
      <c r="C462" t="s">
        <v>72</v>
      </c>
      <c r="E462" t="s">
        <v>239</v>
      </c>
      <c r="F462" s="2">
        <v>9409.16799999999967</v>
      </c>
      <c r="G462">
        <v>0</v>
      </c>
      <c r="I462" s="1" t="s">
        <v>513</v>
      </c>
      <c r="N462" t="s">
        <v>578</v>
      </c>
      <c r="O462" t="str">
        <f>IFERROR(VLOOKUP(C462,Widgets!$H$5:$I$18,2,FALSE),0)</f>
      </c>
    </row>
    <row r="463" spans="1:15">
      <c r="B463" t="s">
        <v>578</v>
      </c>
      <c r="C463" t="s">
        <v>72</v>
      </c>
      <c r="E463" t="s">
        <v>239</v>
      </c>
      <c r="F463" s="2">
        <v>4716</v>
      </c>
      <c r="G463">
        <v>0</v>
      </c>
      <c r="I463" t="s">
        <v>594</v>
      </c>
      <c r="N463" t="s">
        <v>578</v>
      </c>
      <c r="O463" t="str">
        <f>IFERROR(VLOOKUP(C463,Widgets!$H$5:$I$18,2,FALSE),0)</f>
      </c>
    </row>
    <row r="464" spans="1:15">
      <c r="B464" t="s">
        <v>727</v>
      </c>
      <c r="E464" t="s">
        <v>239</v>
      </c>
      <c r="F464" s="2">
        <v>458.80000000000001</v>
      </c>
      <c r="G464">
        <v>1682</v>
      </c>
      <c r="I464" s="1" t="s">
        <v>490</v>
      </c>
      <c r="N464" t="s">
        <v>761</v>
      </c>
      <c r="O464" t="str">
        <f>IFERROR(VLOOKUP(C464,Widgets!$H$5:$I$18,2,FALSE),0)</f>
      </c>
    </row>
    <row r="465" spans="1:15">
      <c r="B465" t="s">
        <v>727</v>
      </c>
      <c r="E465" t="s">
        <v>239</v>
      </c>
      <c r="F465" s="2">
        <v>186</v>
      </c>
      <c r="G465">
        <v>713</v>
      </c>
      <c r="I465" t="s">
        <v>490</v>
      </c>
      <c r="N465" t="s">
        <v>727</v>
      </c>
      <c r="O465" t="str">
        <f>IFERROR(VLOOKUP(C465,Widgets!$H$5:$I$18,2,FALSE),0)</f>
      </c>
    </row>
    <row r="466" spans="1:15">
      <c r="B466" t="s">
        <v>727</v>
      </c>
      <c r="E466" t="s">
        <v>239</v>
      </c>
      <c r="F466" s="2">
        <v>247.5</v>
      </c>
      <c r="G466">
        <v>2014</v>
      </c>
      <c r="I466" t="s">
        <v>489</v>
      </c>
      <c r="N466" t="s">
        <v>727</v>
      </c>
      <c r="O466" t="str">
        <f>IFERROR(VLOOKUP(C466,Widgets!$H$5:$I$18,2,FALSE),0)</f>
      </c>
    </row>
    <row r="467" spans="1:15">
      <c r="B467" t="s">
        <v>727</v>
      </c>
      <c r="E467" t="s">
        <v>239</v>
      </c>
      <c r="F467" s="2">
        <v>989</v>
      </c>
      <c r="G467">
        <v>4935.61999999999989</v>
      </c>
      <c r="I467" t="s">
        <v>490</v>
      </c>
      <c r="N467" t="s">
        <v>727</v>
      </c>
      <c r="O467" t="str">
        <f>IFERROR(VLOOKUP(C467,Widgets!$H$5:$I$18,2,FALSE),0)</f>
      </c>
    </row>
    <row r="468" spans="1:15">
      <c r="B468" t="s">
        <v>727</v>
      </c>
      <c r="E468" t="s">
        <v>239</v>
      </c>
      <c r="F468" s="2">
        <v>826.39999999999998</v>
      </c>
      <c r="G468">
        <v>2629</v>
      </c>
      <c r="I468" t="s">
        <v>489</v>
      </c>
      <c r="N468" t="s">
        <v>727</v>
      </c>
      <c r="O468" t="str">
        <f>IFERROR(VLOOKUP(C468,Widgets!$H$5:$I$18,2,FALSE),0)</f>
      </c>
    </row>
    <row r="469" spans="1:15">
      <c r="B469" t="s">
        <v>727</v>
      </c>
      <c r="E469" t="s">
        <v>239</v>
      </c>
      <c r="F469" s="2">
        <v>458.80000000000001</v>
      </c>
      <c r="G469">
        <v>2841</v>
      </c>
      <c r="I469" t="s">
        <v>490</v>
      </c>
      <c r="N469" t="s">
        <v>761</v>
      </c>
      <c r="O469" t="str">
        <f>IFERROR(VLOOKUP(C469,Widgets!$H$5:$I$18,2,FALSE),0)</f>
      </c>
    </row>
    <row r="470" spans="1:15">
      <c r="B470" t="s">
        <v>727</v>
      </c>
      <c r="E470" t="s">
        <v>239</v>
      </c>
      <c r="F470" s="2">
        <v>122</v>
      </c>
      <c r="G470">
        <v>947</v>
      </c>
      <c r="I470" t="s">
        <v>490</v>
      </c>
      <c r="N470" t="s">
        <v>736</v>
      </c>
      <c r="O470" t="str">
        <f>IFERROR(VLOOKUP(C470,Widgets!$H$5:$I$18,2,FALSE),0)</f>
      </c>
    </row>
    <row r="471" spans="1:15">
      <c r="B471" t="s">
        <v>727</v>
      </c>
      <c r="E471" t="s">
        <v>239</v>
      </c>
      <c r="F471" s="2">
        <v>458.80000000000001</v>
      </c>
      <c r="G471">
        <v>2014</v>
      </c>
      <c r="I471" t="s">
        <v>489</v>
      </c>
      <c r="N471" t="s">
        <v>761</v>
      </c>
      <c r="O471" t="str">
        <f>IFERROR(VLOOKUP(C471,Widgets!$H$5:$I$18,2,FALSE),0)</f>
      </c>
    </row>
    <row r="472" spans="1:15">
      <c r="B472" t="s">
        <v>727</v>
      </c>
      <c r="E472" t="s">
        <v>239</v>
      </c>
      <c r="F472" s="2">
        <v>579.79999999999995</v>
      </c>
      <c r="G472">
        <v>3051</v>
      </c>
      <c r="I472" t="s">
        <v>489</v>
      </c>
      <c r="N472" t="s">
        <v>736</v>
      </c>
      <c r="O472" t="str">
        <f>IFERROR(VLOOKUP(C472,Widgets!$H$5:$I$18,2,FALSE),0)</f>
      </c>
    </row>
    <row r="473" spans="1:15">
      <c r="B473" t="s">
        <v>727</v>
      </c>
      <c r="E473" t="s">
        <v>239</v>
      </c>
      <c r="F473" s="2">
        <v>186</v>
      </c>
      <c r="G473">
        <v>713</v>
      </c>
      <c r="I473" t="s">
        <v>489</v>
      </c>
      <c r="N473" t="s">
        <v>727</v>
      </c>
      <c r="O473" t="str">
        <f>IFERROR(VLOOKUP(C473,Widgets!$H$5:$I$18,2,FALSE),0)</f>
      </c>
    </row>
    <row r="474" spans="1:15">
      <c r="B474" t="s">
        <v>727</v>
      </c>
      <c r="E474" t="s">
        <v>239</v>
      </c>
      <c r="F474" s="2">
        <v>830.79999999999995</v>
      </c>
      <c r="G474">
        <v>1682</v>
      </c>
      <c r="I474" t="s">
        <v>490</v>
      </c>
      <c r="N474" t="s">
        <v>761</v>
      </c>
      <c r="O474" t="str">
        <f>IFERROR(VLOOKUP(C474,Widgets!$H$5:$I$18,2,FALSE),0)</f>
      </c>
    </row>
    <row r="475" spans="1:15">
      <c r="B475" t="s">
        <v>727</v>
      </c>
      <c r="E475" t="s">
        <v>239</v>
      </c>
      <c r="F475" s="2">
        <v>930</v>
      </c>
      <c r="G475">
        <v>3043</v>
      </c>
      <c r="I475" t="s">
        <v>490</v>
      </c>
      <c r="N475" t="s">
        <v>727</v>
      </c>
      <c r="O475" t="str">
        <f>IFERROR(VLOOKUP(C475,Widgets!$H$5:$I$18,2,FALSE),0)</f>
      </c>
    </row>
    <row r="476" spans="1:15">
      <c r="B476" t="s">
        <v>727</v>
      </c>
      <c r="E476" t="s">
        <v>239</v>
      </c>
      <c r="F476" s="2">
        <v>458.80000000000001</v>
      </c>
      <c r="G476">
        <v>22570</v>
      </c>
      <c r="I476" t="s">
        <v>489</v>
      </c>
      <c r="N476" t="s">
        <v>727</v>
      </c>
      <c r="O476" t="str">
        <f>IFERROR(VLOOKUP(C476,Widgets!$H$5:$I$18,2,FALSE),0)</f>
      </c>
    </row>
    <row r="477" spans="1:15">
      <c r="B477" t="s">
        <v>727</v>
      </c>
      <c r="E477" t="s">
        <v>239</v>
      </c>
      <c r="F477" s="2">
        <v>186</v>
      </c>
      <c r="G477">
        <v>6896.65999999999985</v>
      </c>
      <c r="I477" t="s">
        <v>490</v>
      </c>
      <c r="N477" t="s">
        <v>736</v>
      </c>
      <c r="O477" t="str">
        <f>IFERROR(VLOOKUP(C477,Widgets!$H$5:$I$18,2,FALSE),0)</f>
      </c>
    </row>
    <row r="478" spans="1:15">
      <c r="B478" t="s">
        <v>727</v>
      </c>
      <c r="E478" t="s">
        <v>239</v>
      </c>
      <c r="F478" s="2">
        <v>1326.79999999999995</v>
      </c>
      <c r="G478">
        <v>68966.66000000000349</v>
      </c>
      <c r="I478" t="s">
        <v>490</v>
      </c>
      <c r="N478" t="s">
        <v>736</v>
      </c>
      <c r="O478" t="str">
        <f>IFERROR(VLOOKUP(C478,Widgets!$H$5:$I$18,2,FALSE),0)</f>
      </c>
    </row>
    <row r="479" spans="1:15">
      <c r="B479" t="s">
        <v>727</v>
      </c>
      <c r="E479" t="s">
        <v>239</v>
      </c>
      <c r="F479" s="2">
        <v>605</v>
      </c>
      <c r="G479">
        <v>5512.069999999999709</v>
      </c>
      <c r="I479" t="s">
        <v>489</v>
      </c>
      <c r="N479" t="s">
        <v>727</v>
      </c>
      <c r="O479" t="str">
        <f>IFERROR(VLOOKUP(C479,Widgets!$H$5:$I$18,2,FALSE),0)</f>
      </c>
    </row>
    <row r="480" spans="1:15">
      <c r="B480" t="s">
        <v>727</v>
      </c>
      <c r="E480" t="s">
        <v>239</v>
      </c>
      <c r="F480" s="2">
        <v>1904</v>
      </c>
      <c r="G480">
        <v>5551.050000000000182</v>
      </c>
      <c r="I480" t="s">
        <v>490</v>
      </c>
      <c r="N480" t="s">
        <v>727</v>
      </c>
      <c r="O480" t="str">
        <f>IFERROR(VLOOKUP(C480,Widgets!$H$5:$I$18,2,FALSE),0)</f>
      </c>
    </row>
    <row r="481" spans="1:15">
      <c r="B481" t="s">
        <v>727</v>
      </c>
      <c r="E481" t="s">
        <v>239</v>
      </c>
      <c r="F481" s="2">
        <v>535.5</v>
      </c>
      <c r="G481">
        <v>2014</v>
      </c>
      <c r="I481" t="s">
        <v>490</v>
      </c>
      <c r="N481" t="s">
        <v>736</v>
      </c>
      <c r="O481" t="str">
        <f>IFERROR(VLOOKUP(C481,Widgets!$H$5:$I$18,2,FALSE),0)</f>
      </c>
    </row>
    <row r="482" spans="1:15">
      <c r="B482" t="s">
        <v>727</v>
      </c>
      <c r="E482" t="s">
        <v>239</v>
      </c>
      <c r="F482" s="2">
        <v>272.80000000000001</v>
      </c>
      <c r="G482">
        <v>3461.51999999999998</v>
      </c>
      <c r="I482" t="s">
        <v>489</v>
      </c>
      <c r="N482" t="s">
        <v>727</v>
      </c>
      <c r="O482" t="str">
        <f>IFERROR(VLOOKUP(C482,Widgets!$H$5:$I$18,2,FALSE),0)</f>
      </c>
    </row>
    <row r="483" spans="1:15">
      <c r="B483" t="s">
        <v>727</v>
      </c>
      <c r="E483" t="s">
        <v>239</v>
      </c>
      <c r="F483" s="2">
        <v>2555.081000000000131</v>
      </c>
      <c r="G483">
        <v>27013</v>
      </c>
      <c r="I483" t="s">
        <v>489</v>
      </c>
      <c r="N483" t="s">
        <v>727</v>
      </c>
      <c r="O483" t="str">
        <f>IFERROR(VLOOKUP(C483,Widgets!$H$5:$I$18,2,FALSE),0)</f>
      </c>
    </row>
    <row r="484" spans="1:15">
      <c r="B484" t="s">
        <v>727</v>
      </c>
      <c r="E484" t="s">
        <v>239</v>
      </c>
      <c r="F484" s="2">
        <v>1116</v>
      </c>
      <c r="G484">
        <v>8519.98999999999978</v>
      </c>
      <c r="I484" t="s">
        <v>489</v>
      </c>
      <c r="N484" t="s">
        <v>727</v>
      </c>
      <c r="O484" t="str">
        <f>IFERROR(VLOOKUP(C484,Widgets!$H$5:$I$18,2,FALSE),0)</f>
      </c>
    </row>
    <row r="485" spans="1:15">
      <c r="B485" t="s">
        <v>277</v>
      </c>
      <c r="E485" t="s">
        <v>239</v>
      </c>
      <c r="F485" s="2">
        <v>1207.5</v>
      </c>
      <c r="G485">
        <v>16990</v>
      </c>
      <c r="I485" t="s">
        <v>784</v>
      </c>
      <c r="N485" t="s">
        <v>277</v>
      </c>
      <c r="O485" t="str">
        <f>IFERROR(VLOOKUP(C485,Widgets!$H$5:$I$18,2,FALSE),0)</f>
      </c>
    </row>
    <row r="486" spans="1:15">
      <c r="B486" t="s">
        <v>727</v>
      </c>
      <c r="E486" t="s">
        <v>239</v>
      </c>
      <c r="F486" s="2">
        <v>527</v>
      </c>
      <c r="G486">
        <v>4622.069999999999709</v>
      </c>
      <c r="I486" t="s">
        <v>489</v>
      </c>
      <c r="N486" t="s">
        <v>736</v>
      </c>
      <c r="O486" t="str">
        <f>IFERROR(VLOOKUP(C486,Widgets!$H$5:$I$18,2,FALSE),0)</f>
      </c>
    </row>
    <row r="487" spans="1:15">
      <c r="B487" t="s">
        <v>905</v>
      </c>
      <c r="E487" t="s">
        <v>239</v>
      </c>
      <c r="F487" s="2">
        <v>8792.70000000000073</v>
      </c>
      <c r="G487">
        <v>4100.72000000000025</v>
      </c>
      <c r="I487" t="s">
        <v>906</v>
      </c>
      <c r="N487" t="s">
        <v>905</v>
      </c>
      <c r="O487" t="str">
        <f>IFERROR(VLOOKUP(C487,Widgets!$H$5:$I$18,2,FALSE),0)</f>
      </c>
    </row>
    <row r="488" spans="1:15">
      <c r="B488" t="s">
        <v>727</v>
      </c>
      <c r="E488" t="s">
        <v>239</v>
      </c>
      <c r="F488" s="2">
        <v>1116</v>
      </c>
      <c r="G488">
        <v>3681</v>
      </c>
      <c r="I488" t="s">
        <v>489</v>
      </c>
      <c r="N488" t="s">
        <v>727</v>
      </c>
      <c r="O488" t="str">
        <f>IFERROR(VLOOKUP(C488,Widgets!$H$5:$I$18,2,FALSE),0)</f>
      </c>
    </row>
    <row r="489" spans="1:15">
      <c r="B489" t="s">
        <v>217</v>
      </c>
      <c r="E489" t="s">
        <v>239</v>
      </c>
      <c r="F489" s="2">
        <v>6612</v>
      </c>
      <c r="G489">
        <v>46284.83000000000175</v>
      </c>
      <c r="I489" t="s">
        <v>493</v>
      </c>
      <c r="N489" t="s">
        <v>217</v>
      </c>
      <c r="O489" t="str">
        <f>IFERROR(VLOOKUP(C489,Widgets!$H$5:$I$18,2,FALSE),0)</f>
      </c>
    </row>
    <row r="490" spans="1:15">
      <c r="B490" t="s">
        <v>727</v>
      </c>
      <c r="E490" t="s">
        <v>239</v>
      </c>
      <c r="F490" s="2">
        <v>3231.070999999999913</v>
      </c>
      <c r="G490">
        <v>25620</v>
      </c>
      <c r="I490" t="s">
        <v>489</v>
      </c>
      <c r="N490" t="s">
        <v>727</v>
      </c>
      <c r="O490" t="str">
        <f>IFERROR(VLOOKUP(C490,Widgets!$H$5:$I$18,2,FALSE),0)</f>
      </c>
    </row>
    <row r="491" spans="1:15">
      <c r="B491" t="s">
        <v>277</v>
      </c>
      <c r="E491" t="s">
        <v>239</v>
      </c>
      <c r="F491" s="2">
        <v>3062</v>
      </c>
      <c r="G491">
        <v>18000</v>
      </c>
      <c r="I491" t="s">
        <v>788</v>
      </c>
      <c r="N491" t="s">
        <v>277</v>
      </c>
      <c r="O491" t="str">
        <f>IFERROR(VLOOKUP(C491,Widgets!$H$5:$I$18,2,FALSE),0)</f>
      </c>
    </row>
    <row r="492" spans="1:15">
      <c r="B492" t="s">
        <v>277</v>
      </c>
      <c r="E492" t="s">
        <v>239</v>
      </c>
      <c r="F492" s="2">
        <v>5749</v>
      </c>
      <c r="G492">
        <v>38500</v>
      </c>
      <c r="I492" t="s">
        <v>788</v>
      </c>
      <c r="N492" t="s">
        <v>277</v>
      </c>
      <c r="O492" t="str">
        <f>IFERROR(VLOOKUP(C492,Widgets!$H$5:$I$18,2,FALSE),0)</f>
      </c>
    </row>
    <row r="493" spans="1:15">
      <c r="B493" t="s">
        <v>786</v>
      </c>
      <c r="E493" t="s">
        <v>239</v>
      </c>
      <c r="F493" s="2">
        <v>4000</v>
      </c>
      <c r="G493">
        <v>318000</v>
      </c>
      <c r="I493" t="s">
        <v>907</v>
      </c>
      <c r="N493" t="s">
        <v>908</v>
      </c>
      <c r="O493" t="str">
        <f>IFERROR(VLOOKUP(C493,Widgets!$H$5:$I$18,2,FALSE),0)</f>
      </c>
    </row>
    <row r="494" spans="1:15">
      <c r="B494" t="s">
        <v>541</v>
      </c>
      <c r="E494" t="s">
        <v>239</v>
      </c>
      <c r="F494" s="2">
        <v>26100</v>
      </c>
      <c r="G494">
        <v>113383.60000000000582</v>
      </c>
      <c r="I494" t="s">
        <v>909</v>
      </c>
      <c r="N494" t="s">
        <v>541</v>
      </c>
      <c r="O494" t="str">
        <f>IFERROR(VLOOKUP(C494,Widgets!$H$5:$I$18,2,FALSE),0)</f>
      </c>
    </row>
    <row r="495" spans="1:15">
      <c r="B495" t="s">
        <v>740</v>
      </c>
      <c r="E495" t="s">
        <v>239</v>
      </c>
      <c r="F495" s="2">
        <v>75526.86000000000058</v>
      </c>
      <c r="G495">
        <v>131892.42999999999302</v>
      </c>
      <c r="I495" t="s">
        <v>910</v>
      </c>
      <c r="N495" t="s">
        <v>869</v>
      </c>
      <c r="O495" t="str">
        <f>IFERROR(VLOOKUP(C495,Widgets!$H$5:$I$18,2,FALSE),0)</f>
      </c>
    </row>
    <row r="496" spans="1:15">
      <c r="B496" t="s">
        <v>580</v>
      </c>
      <c r="E496" t="s">
        <v>239</v>
      </c>
      <c r="F496" s="2">
        <v>219566.79999999998836</v>
      </c>
      <c r="G496">
        <v>1250596</v>
      </c>
      <c r="I496" t="s">
        <v>911</v>
      </c>
      <c r="N496" t="s">
        <v>580</v>
      </c>
      <c r="O496" t="str">
        <f>IFERROR(VLOOKUP(C496,Widgets!$H$5:$I$18,2,FALSE),0)</f>
      </c>
    </row>
    <row r="497" spans="1:15">
      <c r="B497" t="s">
        <v>580</v>
      </c>
      <c r="E497" t="s">
        <v>239</v>
      </c>
      <c r="F497" s="2">
        <v>121150.039999999993597</v>
      </c>
      <c r="G497">
        <v>851071.78000000002794</v>
      </c>
      <c r="I497" t="s">
        <v>912</v>
      </c>
      <c r="N497" t="s">
        <v>580</v>
      </c>
      <c r="O497" t="str">
        <f>IFERROR(VLOOKUP(C497,Widgets!$H$5:$I$18,2,FALSE),0)</f>
      </c>
    </row>
    <row r="498" spans="1:15">
      <c r="B498" t="s">
        <v>650</v>
      </c>
      <c r="E498" t="s">
        <v>239</v>
      </c>
      <c r="F498" s="2">
        <v>1309</v>
      </c>
      <c r="G498">
        <v>50000</v>
      </c>
      <c r="I498" t="s">
        <v>913</v>
      </c>
      <c r="N498" t="s">
        <v>755</v>
      </c>
      <c r="O498" t="str">
        <f>IFERROR(VLOOKUP(C498,Widgets!$H$5:$I$18,2,FALSE),0)</f>
      </c>
    </row>
    <row r="499" spans="1:15">
      <c r="B499" t="s">
        <v>786</v>
      </c>
      <c r="E499" t="s">
        <v>239</v>
      </c>
      <c r="F499" s="2">
        <v>4324.80000000000018</v>
      </c>
      <c r="G499">
        <v>97000</v>
      </c>
      <c r="I499" t="s">
        <v>914</v>
      </c>
      <c r="N499" t="s">
        <v>915</v>
      </c>
      <c r="O499" t="str">
        <f>IFERROR(VLOOKUP(C499,Widgets!$H$5:$I$18,2,FALSE),0)</f>
      </c>
    </row>
    <row r="500" spans="1:15">
      <c r="B500" t="s">
        <v>727</v>
      </c>
      <c r="E500" t="s">
        <v>239</v>
      </c>
      <c r="F500" s="2">
        <v>1145.5</v>
      </c>
      <c r="G500">
        <v>150000</v>
      </c>
      <c r="I500" t="s">
        <v>489</v>
      </c>
      <c r="N500" t="s">
        <v>849</v>
      </c>
      <c r="O500" t="str">
        <f>IFERROR(VLOOKUP(C500,Widgets!$H$5:$I$18,2,FALSE),0)</f>
      </c>
    </row>
    <row r="501" spans="1:15">
      <c r="B501" t="s">
        <v>786</v>
      </c>
      <c r="E501" t="s">
        <v>239</v>
      </c>
      <c r="F501" s="2">
        <v>19393.91999999999825</v>
      </c>
      <c r="G501">
        <v>102358.5</v>
      </c>
      <c r="I501" t="s">
        <v>499</v>
      </c>
      <c r="N501" t="s">
        <v>400</v>
      </c>
      <c r="O501" t="str">
        <f>IFERROR(VLOOKUP(C501,Widgets!$H$5:$I$18,2,FALSE),0)</f>
      </c>
    </row>
    <row r="502" spans="1:15">
      <c r="B502" t="s">
        <v>146</v>
      </c>
      <c r="E502" t="s">
        <v>239</v>
      </c>
      <c r="F502" s="2">
        <v>376.81999999999999</v>
      </c>
      <c r="G502">
        <v>24036.22000000000116</v>
      </c>
      <c r="I502" t="s">
        <v>916</v>
      </c>
      <c r="N502" t="s">
        <v>146</v>
      </c>
      <c r="O502" t="str">
        <f>IFERROR(VLOOKUP(C502,Widgets!$H$5:$I$18,2,FALSE),0)</f>
      </c>
    </row>
    <row r="503" spans="1:15">
      <c r="B503" t="s">
        <v>727</v>
      </c>
      <c r="E503" t="s">
        <v>239</v>
      </c>
      <c r="F503" s="2">
        <v>6100</v>
      </c>
      <c r="G503">
        <v>18166</v>
      </c>
      <c r="I503" t="s">
        <v>489</v>
      </c>
      <c r="N503" t="s">
        <v>727</v>
      </c>
      <c r="O503" t="str">
        <f>IFERROR(VLOOKUP(C503,Widgets!$H$5:$I$18,2,FALSE),0)</f>
      </c>
    </row>
    <row r="504" spans="1:15">
      <c r="B504" t="s">
        <v>727</v>
      </c>
      <c r="E504" t="s">
        <v>239</v>
      </c>
      <c r="F504" s="2">
        <v>4376.60000000000036</v>
      </c>
      <c r="G504">
        <v>65000</v>
      </c>
      <c r="I504" t="s">
        <v>489</v>
      </c>
      <c r="N504" t="s">
        <v>917</v>
      </c>
      <c r="O504" t="str">
        <f>IFERROR(VLOOKUP(C504,Widgets!$H$5:$I$18,2,FALSE),0)</f>
      </c>
    </row>
    <row r="505" spans="1:15">
      <c r="B505" t="s">
        <v>727</v>
      </c>
      <c r="E505" t="s">
        <v>239</v>
      </c>
      <c r="F505" s="2">
        <v>4552.050000000000182</v>
      </c>
      <c r="G505">
        <v>44724</v>
      </c>
      <c r="I505" t="s">
        <v>489</v>
      </c>
      <c r="N505" t="s">
        <v>727</v>
      </c>
      <c r="O505" t="str">
        <f>IFERROR(VLOOKUP(C505,Widgets!$H$5:$I$18,2,FALSE),0)</f>
      </c>
    </row>
    <row r="506" spans="1:15">
      <c r="B506" t="s">
        <v>727</v>
      </c>
      <c r="E506" t="s">
        <v>239</v>
      </c>
      <c r="F506" s="2">
        <v>791.79999999999995</v>
      </c>
      <c r="G506">
        <v>62000</v>
      </c>
      <c r="I506" t="s">
        <v>489</v>
      </c>
      <c r="N506" t="s">
        <v>793</v>
      </c>
      <c r="O506" t="str">
        <f>IFERROR(VLOOKUP(C506,Widgets!$H$5:$I$18,2,FALSE),0)</f>
      </c>
    </row>
    <row r="507" spans="1:15">
      <c r="B507" t="s">
        <v>727</v>
      </c>
      <c r="E507" t="s">
        <v>239</v>
      </c>
      <c r="F507" s="2">
        <v>41385</v>
      </c>
      <c r="G507">
        <v>10500.010000000000218</v>
      </c>
      <c r="I507" t="s">
        <v>489</v>
      </c>
      <c r="N507" t="s">
        <v>918</v>
      </c>
      <c r="O507" t="str">
        <f>IFERROR(VLOOKUP(C507,Widgets!$H$5:$I$18,2,FALSE),0)</f>
      </c>
    </row>
    <row r="508" spans="1:15">
      <c r="B508" t="s">
        <v>650</v>
      </c>
      <c r="E508" t="s">
        <v>239</v>
      </c>
      <c r="F508" s="2">
        <v>682</v>
      </c>
      <c r="G508">
        <v>28642.72000000000116</v>
      </c>
      <c r="I508" t="s">
        <v>739</v>
      </c>
      <c r="N508" t="s">
        <v>605</v>
      </c>
      <c r="O508" t="str">
        <f>IFERROR(VLOOKUP(C508,Widgets!$H$5:$I$18,2,FALSE),0)</f>
      </c>
    </row>
    <row r="509" spans="1:15">
      <c r="B509" t="s">
        <v>650</v>
      </c>
      <c r="E509" t="s">
        <v>239</v>
      </c>
      <c r="F509" s="2">
        <v>2431.80000000000018</v>
      </c>
      <c r="G509">
        <v>75000</v>
      </c>
      <c r="I509" t="s">
        <v>919</v>
      </c>
      <c r="N509" t="s">
        <v>920</v>
      </c>
      <c r="O509" t="str">
        <f>IFERROR(VLOOKUP(C509,Widgets!$H$5:$I$18,2,FALSE),0)</f>
      </c>
    </row>
    <row r="510" spans="1:15">
      <c r="B510" t="s">
        <v>740</v>
      </c>
      <c r="E510" t="s">
        <v>239</v>
      </c>
      <c r="F510" s="2">
        <v>440.31400000000002</v>
      </c>
      <c r="G510">
        <v>43232.11000000000058</v>
      </c>
      <c r="I510" t="s">
        <v>921</v>
      </c>
      <c r="N510" t="s">
        <v>698</v>
      </c>
      <c r="O510" t="str">
        <f>IFERROR(VLOOKUP(C510,Widgets!$H$5:$I$18,2,FALSE),0)</f>
      </c>
    </row>
    <row r="511" spans="1:15">
      <c r="B511" t="s">
        <v>740</v>
      </c>
      <c r="E511" t="s">
        <v>239</v>
      </c>
      <c r="F511" s="2">
        <v>2090</v>
      </c>
      <c r="G511">
        <v>33300</v>
      </c>
      <c r="I511" t="s">
        <v>922</v>
      </c>
      <c r="N511" t="s">
        <v>923</v>
      </c>
      <c r="O511" t="str">
        <f>IFERROR(VLOOKUP(C511,Widgets!$H$5:$I$18,2,FALSE),0)</f>
      </c>
    </row>
    <row r="512" spans="1:15">
      <c r="B512" t="s">
        <v>740</v>
      </c>
      <c r="E512" t="s">
        <v>239</v>
      </c>
      <c r="F512" s="2">
        <v>5936</v>
      </c>
      <c r="G512">
        <v>59020</v>
      </c>
      <c r="I512" t="s">
        <v>922</v>
      </c>
      <c r="N512" t="s">
        <v>924</v>
      </c>
      <c r="O512" t="str">
        <f>IFERROR(VLOOKUP(C512,Widgets!$H$5:$I$18,2,FALSE),0)</f>
      </c>
    </row>
    <row r="513" spans="1:15">
      <c r="B513" t="s">
        <v>829</v>
      </c>
      <c r="E513" t="s">
        <v>239</v>
      </c>
      <c r="F513" s="2">
        <v>8224</v>
      </c>
      <c r="G513">
        <v>103632</v>
      </c>
      <c r="I513" t="s">
        <v>925</v>
      </c>
      <c r="N513" t="s">
        <v>926</v>
      </c>
      <c r="O513" t="str">
        <f>IFERROR(VLOOKUP(C513,Widgets!$H$5:$I$18,2,FALSE),0)</f>
      </c>
    </row>
    <row r="514" spans="1:15">
      <c r="B514" t="s">
        <v>927</v>
      </c>
      <c r="E514" t="s">
        <v>239</v>
      </c>
      <c r="F514" s="2">
        <v>13778.5</v>
      </c>
      <c r="G514">
        <v>128831.7899999999936</v>
      </c>
      <c r="I514" t="s">
        <v>928</v>
      </c>
      <c r="N514" t="s">
        <v>927</v>
      </c>
      <c r="O514" t="str">
        <f>IFERROR(VLOOKUP(C514,Widgets!$H$5:$I$18,2,FALSE),0)</f>
      </c>
    </row>
    <row r="515" spans="1:15">
      <c r="B515" t="s">
        <v>681</v>
      </c>
      <c r="C515" t="s">
        <v>109</v>
      </c>
      <c r="E515" t="s">
        <v>239</v>
      </c>
      <c r="F515" s="2">
        <v>0</v>
      </c>
      <c r="G515">
        <v>0</v>
      </c>
      <c r="I515" t="s">
        <v>929</v>
      </c>
      <c r="N515" t="s">
        <v>681</v>
      </c>
      <c r="O515" t="str">
        <f>IFERROR(VLOOKUP(C515,Widgets!$H$5:$I$18,2,FALSE),0)</f>
      </c>
    </row>
    <row r="516" spans="1:15">
      <c r="B516" t="s">
        <v>368</v>
      </c>
      <c r="C516" t="s">
        <v>542</v>
      </c>
      <c r="E516" t="s">
        <v>239</v>
      </c>
      <c r="F516" s="2">
        <v>0</v>
      </c>
      <c r="G516">
        <v>0</v>
      </c>
      <c r="I516" t="s">
        <v>504</v>
      </c>
      <c r="O516" t="str">
        <f>IFERROR(VLOOKUP(C516,Widgets!$H$5:$I$18,2,FALSE),0)</f>
      </c>
    </row>
    <row r="517" spans="1:15">
      <c r="B517" t="s">
        <v>727</v>
      </c>
      <c r="E517" t="s">
        <v>239</v>
      </c>
      <c r="F517" s="2">
        <v>458.80000000000001</v>
      </c>
      <c r="G517">
        <v>12281</v>
      </c>
      <c r="I517" t="s">
        <v>490</v>
      </c>
      <c r="N517" t="s">
        <v>727</v>
      </c>
      <c r="O517" t="str">
        <f>IFERROR(VLOOKUP(C517,Widgets!$H$5:$I$18,2,FALSE),0)</f>
      </c>
    </row>
    <row r="518" spans="1:15">
      <c r="B518" t="s">
        <v>727</v>
      </c>
      <c r="E518" t="s">
        <v>239</v>
      </c>
      <c r="F518" s="2">
        <v>376.95999999999998</v>
      </c>
      <c r="G518">
        <v>0</v>
      </c>
      <c r="I518" t="s">
        <v>490</v>
      </c>
      <c r="N518" t="s">
        <v>727</v>
      </c>
      <c r="O518" t="str">
        <f>IFERROR(VLOOKUP(C518,Widgets!$H$5:$I$18,2,FALSE),0)</f>
      </c>
    </row>
    <row r="519" spans="1:15">
      <c r="B519" t="s">
        <v>727</v>
      </c>
      <c r="E519" t="s">
        <v>239</v>
      </c>
      <c r="F519" s="2">
        <v>22431.52000000000044</v>
      </c>
      <c r="G519">
        <v>0</v>
      </c>
      <c r="I519" t="s">
        <v>490</v>
      </c>
      <c r="O519" t="str">
        <f>IFERROR(VLOOKUP(C519,Widgets!$H$5:$I$18,2,FALSE),0)</f>
      </c>
    </row>
    <row r="520" spans="1:15">
      <c r="B520" t="s">
        <v>727</v>
      </c>
      <c r="E520" t="s">
        <v>239</v>
      </c>
      <c r="F520" s="2">
        <v>5216</v>
      </c>
      <c r="G520">
        <v>0</v>
      </c>
      <c r="I520" t="s">
        <v>490</v>
      </c>
      <c r="O520" t="str">
        <f>IFERROR(VLOOKUP(C520,Widgets!$H$5:$I$18,2,FALSE),0)</f>
      </c>
    </row>
    <row r="521" spans="1:15">
      <c r="B521" t="s">
        <v>743</v>
      </c>
      <c r="E521" t="s">
        <v>239</v>
      </c>
      <c r="F521" s="2">
        <v>6886</v>
      </c>
      <c r="G521">
        <v>0</v>
      </c>
      <c r="I521" t="s">
        <v>930</v>
      </c>
      <c r="O521" t="str">
        <f>IFERROR(VLOOKUP(C521,Widgets!$H$5:$I$18,2,FALSE),0)</f>
      </c>
    </row>
    <row r="522" spans="1:15">
      <c r="B522" t="s">
        <v>876</v>
      </c>
      <c r="C522" t="s">
        <v>109</v>
      </c>
      <c r="E522" t="s">
        <v>239</v>
      </c>
      <c r="F522" s="2">
        <v>1427.90000000000009</v>
      </c>
      <c r="G522">
        <v>14000</v>
      </c>
      <c r="I522" t="s">
        <v>931</v>
      </c>
      <c r="N522" t="s">
        <v>331</v>
      </c>
      <c r="O522" t="str">
        <f>IFERROR(VLOOKUP(C522,Widgets!$H$5:$I$18,2,FALSE),0)</f>
      </c>
    </row>
    <row r="523" spans="1:15">
      <c r="B523" t="s">
        <v>733</v>
      </c>
      <c r="E523" t="s">
        <v>239</v>
      </c>
      <c r="F523" s="2">
        <v>2048.80000000000018</v>
      </c>
      <c r="G523">
        <v>0</v>
      </c>
      <c r="I523" t="s">
        <v>932</v>
      </c>
      <c r="O523" t="str">
        <f>IFERROR(VLOOKUP(C523,Widgets!$H$5:$I$18,2,FALSE),0)</f>
      </c>
    </row>
    <row r="524" spans="1:15">
      <c r="B524" t="s">
        <v>881</v>
      </c>
      <c r="C524" t="s">
        <v>109</v>
      </c>
      <c r="E524" t="s">
        <v>239</v>
      </c>
      <c r="F524" s="2">
        <v>0</v>
      </c>
      <c r="G524">
        <v>0</v>
      </c>
      <c r="I524" t="s">
        <v>933</v>
      </c>
      <c r="N524" t="s">
        <v>934</v>
      </c>
      <c r="O524" t="str">
        <f>IFERROR(VLOOKUP(C524,Widgets!$H$5:$I$18,2,FALSE),0)</f>
      </c>
    </row>
    <row r="525" spans="1:15">
      <c r="B525" t="s">
        <v>896</v>
      </c>
      <c r="C525" t="s">
        <v>827</v>
      </c>
      <c r="E525" t="s">
        <v>239</v>
      </c>
      <c r="F525" s="2">
        <v>0</v>
      </c>
      <c r="G525">
        <v>0</v>
      </c>
      <c r="I525" t="s">
        <v>510</v>
      </c>
      <c r="N525" t="s">
        <v>146</v>
      </c>
      <c r="O525" t="str">
        <f>IFERROR(VLOOKUP(C525,Widgets!$H$5:$I$18,2,FALSE),0)</f>
      </c>
    </row>
    <row r="526" spans="1:15">
      <c r="B526" t="s">
        <v>935</v>
      </c>
      <c r="C526" t="s">
        <v>109</v>
      </c>
      <c r="E526" t="s">
        <v>239</v>
      </c>
      <c r="F526" s="2">
        <v>0</v>
      </c>
      <c r="G526">
        <v>0</v>
      </c>
      <c r="I526" t="s">
        <v>936</v>
      </c>
      <c r="O526" t="str">
        <f>IFERROR(VLOOKUP(C526,Widgets!$H$5:$I$18,2,FALSE),0)</f>
      </c>
    </row>
    <row r="527" spans="1:15">
      <c r="B527" t="s">
        <v>935</v>
      </c>
      <c r="E527" t="s">
        <v>239</v>
      </c>
      <c r="F527" s="2">
        <v>0</v>
      </c>
      <c r="G527">
        <v>0</v>
      </c>
      <c r="I527" t="s">
        <v>936</v>
      </c>
      <c r="O527" t="str">
        <f>IFERROR(VLOOKUP(C527,Widgets!$H$5:$I$18,2,FALSE),0)</f>
      </c>
    </row>
    <row r="528" spans="1:15">
      <c r="B528" t="s">
        <v>937</v>
      </c>
      <c r="C528" t="s">
        <v>72</v>
      </c>
      <c r="E528" t="s">
        <v>239</v>
      </c>
      <c r="F528" s="2">
        <v>0</v>
      </c>
      <c r="G528">
        <v>73480</v>
      </c>
      <c r="I528" t="s">
        <v>938</v>
      </c>
      <c r="N528" t="s">
        <v>939</v>
      </c>
      <c r="O528" t="str">
        <f>IFERROR(VLOOKUP(C528,Widgets!$H$5:$I$18,2,FALSE),0)</f>
      </c>
    </row>
    <row r="529" spans="1:15">
      <c r="B529" t="s">
        <v>322</v>
      </c>
      <c r="E529" t="s">
        <v>239</v>
      </c>
      <c r="F529" s="2">
        <v>3101.69999999999982</v>
      </c>
      <c r="G529">
        <v>0</v>
      </c>
      <c r="I529" t="s">
        <v>467</v>
      </c>
      <c r="O529" t="str">
        <f>IFERROR(VLOOKUP(C529,Widgets!$H$5:$I$18,2,FALSE),0)</f>
      </c>
    </row>
    <row r="530" spans="1:15">
      <c r="B530" t="s">
        <v>696</v>
      </c>
      <c r="C530" t="s">
        <v>542</v>
      </c>
      <c r="E530" t="s">
        <v>239</v>
      </c>
      <c r="F530" s="2">
        <v>0</v>
      </c>
      <c r="G530">
        <v>0</v>
      </c>
      <c r="I530" t="s">
        <v>506</v>
      </c>
      <c r="O530" t="str">
        <f>IFERROR(VLOOKUP(C530,Widgets!$H$5:$I$18,2,FALSE),0)</f>
      </c>
    </row>
    <row r="531" spans="1:15">
      <c r="B531" t="s">
        <v>146</v>
      </c>
      <c r="C531" t="s">
        <v>72</v>
      </c>
      <c r="E531" t="s">
        <v>34</v>
      </c>
      <c r="N531" t="s">
        <v>146</v>
      </c>
      <c r="O531" t="str">
        <f>IFERROR(VLOOKUP(C531,Widgets!$H$5:$I$18,2,FALSE),0)</f>
      </c>
    </row>
    <row r="532" spans="1:15">
      <c r="B532" t="s">
        <v>368</v>
      </c>
      <c r="C532" t="s">
        <v>542</v>
      </c>
      <c r="E532" t="s">
        <v>239</v>
      </c>
      <c r="F532" s="2">
        <v>0</v>
      </c>
      <c r="G532">
        <v>0</v>
      </c>
      <c r="I532" t="s">
        <v>504</v>
      </c>
      <c r="N532" t="s">
        <v>940</v>
      </c>
      <c r="O532" t="str">
        <f>IFERROR(VLOOKUP(C532,Widgets!$H$5:$I$18,2,FALSE),0)</f>
      </c>
    </row>
    <row r="533" spans="1:15">
      <c r="B533" t="s">
        <v>376</v>
      </c>
      <c r="C533" t="s">
        <v>100</v>
      </c>
      <c r="E533" t="s">
        <v>71</v>
      </c>
      <c r="F533" s="2">
        <v>1694.952</v>
      </c>
      <c r="G533">
        <v>0</v>
      </c>
      <c r="I533" t="s">
        <v>941</v>
      </c>
      <c r="N533" t="s">
        <v>376</v>
      </c>
      <c r="O533" t="str">
        <f>IFERROR(VLOOKUP(C533,Widgets!$H$5:$I$18,2,FALSE),0)</f>
      </c>
    </row>
    <row r="534" spans="1:15">
      <c r="B534" t="s">
        <v>942</v>
      </c>
      <c r="C534" t="s">
        <v>542</v>
      </c>
      <c r="E534" t="s">
        <v>239</v>
      </c>
      <c r="F534" s="2">
        <v>0</v>
      </c>
      <c r="G534">
        <v>0</v>
      </c>
      <c r="I534" t="s">
        <v>687</v>
      </c>
      <c r="N534" t="s">
        <v>943</v>
      </c>
      <c r="O534" t="str">
        <f>IFERROR(VLOOKUP(C534,Widgets!$H$5:$I$18,2,FALSE),0)</f>
      </c>
    </row>
    <row r="535" spans="1:15">
      <c r="B535" t="s">
        <v>379</v>
      </c>
      <c r="C535" t="s">
        <v>72</v>
      </c>
      <c r="E535" t="s">
        <v>239</v>
      </c>
      <c r="F535" s="2">
        <v>9539.39999999999964</v>
      </c>
      <c r="G535">
        <v>365000</v>
      </c>
      <c r="I535" t="s">
        <v>944</v>
      </c>
      <c r="N535" t="s">
        <v>945</v>
      </c>
      <c r="O535" t="str">
        <f>IFERROR(VLOOKUP(C535,Widgets!$H$5:$I$18,2,FALSE),0)</f>
      </c>
    </row>
    <row r="536" spans="1:15">
      <c r="B536" t="s">
        <v>382</v>
      </c>
      <c r="C536" t="s">
        <v>91</v>
      </c>
      <c r="E536" t="s">
        <v>239</v>
      </c>
      <c r="F536" s="2">
        <v>31428</v>
      </c>
      <c r="G536">
        <v>50872.5</v>
      </c>
      <c r="I536" t="s">
        <v>946</v>
      </c>
      <c r="N536" t="s">
        <v>146</v>
      </c>
      <c r="O536" t="str">
        <f>IFERROR(VLOOKUP(C536,Widgets!$H$5:$I$18,2,FALSE),0)</f>
      </c>
    </row>
    <row r="537" spans="1:15">
      <c r="B537" t="s">
        <v>386</v>
      </c>
      <c r="C537" t="s">
        <v>100</v>
      </c>
      <c r="E537" t="s">
        <v>52</v>
      </c>
      <c r="F537" s="2">
        <v>210295.63000000000466</v>
      </c>
      <c r="G537">
        <v>0</v>
      </c>
      <c r="I537" t="s">
        <v>947</v>
      </c>
      <c r="N537" t="s">
        <v>797</v>
      </c>
      <c r="O537" t="str">
        <f>IFERROR(VLOOKUP(C537,Widgets!$H$5:$I$18,2,FALSE),0)</f>
      </c>
    </row>
    <row r="538" spans="1:15">
      <c r="B538" t="s">
        <v>368</v>
      </c>
      <c r="C538" t="s">
        <v>542</v>
      </c>
      <c r="E538" t="s">
        <v>239</v>
      </c>
      <c r="F538" s="2">
        <v>0</v>
      </c>
      <c r="G538">
        <v>0</v>
      </c>
      <c r="I538" t="s">
        <v>486</v>
      </c>
      <c r="N538" t="s">
        <v>940</v>
      </c>
      <c r="O538" t="str">
        <f>IFERROR(VLOOKUP(C538,Widgets!$H$5:$I$18,2,FALSE),0)</f>
      </c>
    </row>
    <row r="539" spans="1:15">
      <c r="B539" t="s">
        <v>821</v>
      </c>
      <c r="C539" t="s">
        <v>91</v>
      </c>
      <c r="E539" t="s">
        <v>239</v>
      </c>
      <c r="F539" s="2">
        <v>0</v>
      </c>
      <c r="G539">
        <v>0</v>
      </c>
      <c r="I539" t="s">
        <v>948</v>
      </c>
      <c r="N539" t="s">
        <v>823</v>
      </c>
      <c r="O539" t="str">
        <f>IFERROR(VLOOKUP(C539,Widgets!$H$5:$I$18,2,FALSE),0)</f>
      </c>
    </row>
    <row r="540" spans="1:15">
      <c r="B540" t="s">
        <v>146</v>
      </c>
      <c r="C540" t="s">
        <v>72</v>
      </c>
      <c r="E540" t="s">
        <v>71</v>
      </c>
      <c r="F540" s="2">
        <v>2840.25</v>
      </c>
      <c r="G540">
        <v>0</v>
      </c>
      <c r="I540" t="s">
        <v>949</v>
      </c>
      <c r="N540" t="s">
        <v>146</v>
      </c>
      <c r="O540" t="str">
        <f>IFERROR(VLOOKUP(C540,Widgets!$H$5:$I$18,2,FALSE),0)</f>
      </c>
    </row>
    <row r="541" spans="1:15">
      <c r="B541" t="s">
        <v>146</v>
      </c>
      <c r="C541" t="s">
        <v>72</v>
      </c>
      <c r="E541" t="s">
        <v>34</v>
      </c>
      <c r="N541" t="s">
        <v>146</v>
      </c>
      <c r="O541" t="str">
        <f>IFERROR(VLOOKUP(C541,Widgets!$H$5:$I$18,2,FALSE),0)</f>
      </c>
    </row>
    <row r="542" spans="1:15">
      <c r="B542" t="s">
        <v>146</v>
      </c>
      <c r="C542" t="s">
        <v>72</v>
      </c>
      <c r="E542" t="s">
        <v>34</v>
      </c>
      <c r="N542" t="s">
        <v>146</v>
      </c>
      <c r="O542" t="str">
        <f>IFERROR(VLOOKUP(C542,Widgets!$H$5:$I$18,2,FALSE),0)</f>
      </c>
    </row>
    <row r="543" spans="1:15">
      <c r="B543" t="s">
        <v>950</v>
      </c>
      <c r="C543" t="s">
        <v>109</v>
      </c>
      <c r="E543" t="s">
        <v>239</v>
      </c>
      <c r="F543" s="2">
        <v>5478.13000000000011</v>
      </c>
      <c r="G543">
        <v>3690760</v>
      </c>
      <c r="I543" t="s">
        <v>470</v>
      </c>
      <c r="N543" t="s">
        <v>951</v>
      </c>
      <c r="O543" t="str">
        <f>IFERROR(VLOOKUP(C543,Widgets!$H$5:$I$18,2,FALSE),0)</f>
      </c>
    </row>
    <row r="544" spans="1:15">
      <c r="B544" t="s">
        <v>952</v>
      </c>
      <c r="C544" t="s">
        <v>109</v>
      </c>
      <c r="E544" t="s">
        <v>34</v>
      </c>
      <c r="N544" t="s">
        <v>952</v>
      </c>
      <c r="O544" t="str">
        <f>IFERROR(VLOOKUP(C544,Widgets!$H$5:$I$18,2,FALSE),0)</f>
      </c>
    </row>
    <row r="545" spans="1:15">
      <c r="B545" t="s">
        <v>953</v>
      </c>
      <c r="C545" t="s">
        <v>109</v>
      </c>
      <c r="E545" t="s">
        <v>34</v>
      </c>
      <c r="N545" t="s">
        <v>953</v>
      </c>
      <c r="O545" t="str">
        <f>IFERROR(VLOOKUP(C545,Widgets!$H$5:$I$18,2,FALSE),0)</f>
      </c>
    </row>
    <row r="546" spans="1:15">
      <c r="B546" t="s">
        <v>141</v>
      </c>
      <c r="C546" t="s">
        <v>109</v>
      </c>
      <c r="E546" t="s">
        <v>34</v>
      </c>
      <c r="N546" t="s">
        <v>141</v>
      </c>
      <c r="O546" t="str">
        <f>IFERROR(VLOOKUP(C546,Widgets!$H$5:$I$18,2,FALSE),0)</f>
      </c>
    </row>
    <row r="547" spans="1:15">
      <c r="B547" t="s">
        <v>695</v>
      </c>
      <c r="C547" t="s">
        <v>109</v>
      </c>
      <c r="E547" t="s">
        <v>34</v>
      </c>
      <c r="N547" t="s">
        <v>695</v>
      </c>
      <c r="O547" t="str">
        <f>IFERROR(VLOOKUP(C547,Widgets!$H$5:$I$18,2,FALSE),0)</f>
      </c>
    </row>
    <row r="548" spans="1:15">
      <c r="B548" t="s">
        <v>954</v>
      </c>
      <c r="C548" t="s">
        <v>91</v>
      </c>
      <c r="E548" t="s">
        <v>34</v>
      </c>
      <c r="O548" t="str">
        <f>IFERROR(VLOOKUP(C548,Widgets!$H$5:$I$18,2,FALSE),0)</f>
      </c>
    </row>
    <row r="549" spans="1:15">
      <c r="B549" t="s">
        <v>955</v>
      </c>
      <c r="C549" t="s">
        <v>91</v>
      </c>
      <c r="E549" t="s">
        <v>34</v>
      </c>
      <c r="O549" t="str">
        <f>IFERROR(VLOOKUP(C549,Widgets!$H$5:$I$18,2,FALSE),0)</f>
      </c>
    </row>
    <row r="550" spans="1:15">
      <c r="B550" t="s">
        <v>956</v>
      </c>
      <c r="C550" t="s">
        <v>957</v>
      </c>
      <c r="E550" t="s">
        <v>34</v>
      </c>
      <c r="I550" t="s">
        <v>958</v>
      </c>
      <c r="O550" t="str">
        <f>IFERROR(VLOOKUP(C550,Widgets!$H$5:$I$18,2,FALSE),0)</f>
      </c>
    </row>
    <row r="551" spans="1:15">
      <c r="B551" t="s">
        <v>956</v>
      </c>
      <c r="C551" t="s">
        <v>957</v>
      </c>
      <c r="E551" t="s">
        <v>34</v>
      </c>
      <c r="I551" t="s">
        <v>959</v>
      </c>
      <c r="O551" t="str">
        <f>IFERROR(VLOOKUP(C551,Widgets!$H$5:$I$18,2,FALSE),0)</f>
      </c>
    </row>
    <row r="552" spans="1:15">
      <c r="B552" t="s">
        <v>368</v>
      </c>
      <c r="C552" t="s">
        <v>542</v>
      </c>
      <c r="E552" t="s">
        <v>239</v>
      </c>
      <c r="F552" s="2">
        <v>0</v>
      </c>
      <c r="G552">
        <v>0</v>
      </c>
      <c r="I552" t="s">
        <v>960</v>
      </c>
      <c r="N552" t="s">
        <v>961</v>
      </c>
      <c r="O552" t="str">
        <f>IFERROR(VLOOKUP(C552,Widgets!$H$5:$I$18,2,FALSE),0)</f>
      </c>
    </row>
    <row r="553" spans="1:15">
      <c r="B553" t="s">
        <v>368</v>
      </c>
      <c r="C553" t="s">
        <v>542</v>
      </c>
      <c r="E553" t="s">
        <v>239</v>
      </c>
      <c r="F553" s="2">
        <v>0</v>
      </c>
      <c r="G553">
        <v>0</v>
      </c>
      <c r="I553" t="s">
        <v>504</v>
      </c>
      <c r="N553" t="s">
        <v>962</v>
      </c>
      <c r="O553" t="str">
        <f>IFERROR(VLOOKUP(C553,Widgets!$H$5:$I$18,2,FALSE),0)</f>
      </c>
    </row>
    <row r="554" spans="1:15">
      <c r="B554" t="s">
        <v>942</v>
      </c>
      <c r="C554" t="s">
        <v>542</v>
      </c>
      <c r="E554" t="s">
        <v>239</v>
      </c>
      <c r="F554" s="2">
        <v>0</v>
      </c>
      <c r="G554">
        <v>0</v>
      </c>
      <c r="I554" t="s">
        <v>687</v>
      </c>
      <c r="N554" t="s">
        <v>943</v>
      </c>
      <c r="O554" t="str">
        <f>IFERROR(VLOOKUP(C554,Widgets!$H$5:$I$18,2,FALSE),0)</f>
      </c>
    </row>
    <row r="555" spans="1:15">
      <c r="B555" t="s">
        <v>956</v>
      </c>
      <c r="C555" t="s">
        <v>957</v>
      </c>
      <c r="E555" t="s">
        <v>34</v>
      </c>
      <c r="N555" t="s">
        <v>956</v>
      </c>
      <c r="O555" t="str">
        <f>IFERROR(VLOOKUP(C555,Widgets!$H$5:$I$18,2,FALSE),0)</f>
      </c>
    </row>
    <row r="556" spans="1:15">
      <c r="B556" t="s">
        <v>400</v>
      </c>
      <c r="C556" t="s">
        <v>100</v>
      </c>
      <c r="E556" t="s">
        <v>34</v>
      </c>
      <c r="F556" s="2">
        <v>5884.71000000000004</v>
      </c>
      <c r="G556">
        <v>0</v>
      </c>
      <c r="I556" t="s">
        <v>947</v>
      </c>
      <c r="N556" t="s">
        <v>400</v>
      </c>
      <c r="O556" t="str">
        <f>IFERROR(VLOOKUP(C556,Widgets!$H$5:$I$18,2,FALSE),0)</f>
      </c>
    </row>
    <row r="557" spans="1:15">
      <c r="B557" t="s">
        <v>405</v>
      </c>
      <c r="C557" t="s">
        <v>109</v>
      </c>
      <c r="E557" t="s">
        <v>52</v>
      </c>
      <c r="F557" s="2">
        <v>2212.65000000000009</v>
      </c>
      <c r="G557">
        <v>0</v>
      </c>
      <c r="N557" t="s">
        <v>405</v>
      </c>
      <c r="O557" t="str">
        <f>IFERROR(VLOOKUP(C557,Widgets!$H$5:$I$18,2,FALSE),0)</f>
      </c>
    </row>
    <row r="558" spans="1:15">
      <c r="B558" t="s">
        <v>141</v>
      </c>
      <c r="C558" t="s">
        <v>109</v>
      </c>
      <c r="E558" t="s">
        <v>34</v>
      </c>
      <c r="N558" t="s">
        <v>141</v>
      </c>
      <c r="O558" t="str">
        <f>IFERROR(VLOOKUP(C558,Widgets!$H$5:$I$18,2,FALSE),0)</f>
      </c>
    </row>
    <row r="559" spans="1:15">
      <c r="B559" t="s">
        <v>146</v>
      </c>
      <c r="C559" t="s">
        <v>72</v>
      </c>
      <c r="E559" t="s">
        <v>34</v>
      </c>
      <c r="N559" t="s">
        <v>146</v>
      </c>
      <c r="O559" t="str">
        <f>IFERROR(VLOOKUP(C559,Widgets!$H$5:$I$18,2,FALSE),0)</f>
      </c>
    </row>
    <row r="560" spans="1:15">
      <c r="O560" t="str">
        <f>IFERROR(VLOOKUP(C560,Widgets!$H$5:$I$18,2,FALSE),0)</f>
      </c>
    </row>
    <row r="561" spans="1:15">
      <c r="O561" t="str">
        <f>IFERROR(VLOOKUP(C561,Widgets!$H$5:$I$18,2,FALSE),0)</f>
      </c>
    </row>
    <row r="562" spans="1:15">
      <c r="O562" t="str">
        <f>IFERROR(VLOOKUP(C562,Widgets!$H$5:$I$18,2,FALSE),0)</f>
      </c>
    </row>
    <row r="563" spans="1:15">
      <c r="O563" t="str">
        <f>IFERROR(VLOOKUP(C563,Widgets!$H$5:$I$18,2,FALSE),0)</f>
      </c>
    </row>
    <row r="564" spans="1:15">
      <c r="O564" t="str">
        <f>IFERROR(VLOOKUP(C564,Widgets!$H$5:$I$18,2,FALSE),0)</f>
      </c>
    </row>
    <row r="565" spans="1:15">
      <c r="O565" t="str">
        <f>IFERROR(VLOOKUP(C565,Widgets!$H$5:$I$18,2,FALSE),0)</f>
      </c>
    </row>
    <row r="566" spans="1:15">
      <c r="O566" t="str">
        <f>IFERROR(VLOOKUP(C566,Widgets!$H$5:$I$18,2,FALSE),0)</f>
      </c>
    </row>
    <row r="567" spans="1:15">
      <c r="O567" t="str">
        <f>IFERROR(VLOOKUP(C567,Widgets!$H$5:$I$18,2,FALSE),0)</f>
      </c>
    </row>
    <row r="568" spans="1:15">
      <c r="O568" t="str">
        <f>IFERROR(VLOOKUP(C568,Widgets!$H$5:$I$18,2,FALSE),0)</f>
      </c>
    </row>
    <row r="569" spans="1:15">
      <c r="O569" t="str">
        <f>IFERROR(VLOOKUP(C569,Widgets!$H$5:$I$18,2,FALSE),0)</f>
      </c>
    </row>
    <row r="570" spans="1:15">
      <c r="O570" t="str">
        <f>IFERROR(VLOOKUP(C570,Widgets!$H$5:$I$18,2,FALSE),0)</f>
      </c>
    </row>
    <row r="571" spans="1:15">
      <c r="O571" t="str">
        <f>IFERROR(VLOOKUP(C571,Widgets!$H$5:$I$18,2,FALSE),0)</f>
      </c>
    </row>
    <row r="572" spans="1:15">
      <c r="O572" t="str">
        <f>IFERROR(VLOOKUP(C572,Widgets!$H$5:$I$18,2,FALSE),0)</f>
      </c>
    </row>
    <row r="573" spans="1:15">
      <c r="O573" t="str">
        <f>IFERROR(VLOOKUP(C573,Widgets!$H$5:$I$18,2,FALSE),0)</f>
      </c>
    </row>
    <row r="574" spans="1:15">
      <c r="O574" t="str">
        <f>IFERROR(VLOOKUP(C574,Widgets!$H$5:$I$18,2,FALSE),0)</f>
      </c>
    </row>
    <row r="575" spans="1:15">
      <c r="O575" t="str">
        <f>IFERROR(VLOOKUP(C575,Widgets!$H$5:$I$18,2,FALSE),0)</f>
      </c>
    </row>
    <row r="576" spans="1:15">
      <c r="O576" t="str">
        <f>IFERROR(VLOOKUP(C576,Widgets!$H$5:$I$18,2,FALSE),0)</f>
      </c>
    </row>
    <row r="577" spans="1:15">
      <c r="O577" t="str">
        <f>IFERROR(VLOOKUP(C577,Widgets!$H$5:$I$18,2,FALSE),0)</f>
      </c>
    </row>
    <row r="578" spans="1:15">
      <c r="O578" t="str">
        <f>IFERROR(VLOOKUP(C578,Widgets!$H$5:$I$18,2,FALSE),0)</f>
      </c>
    </row>
    <row r="579" spans="1:15">
      <c r="O579" t="str">
        <f>IFERROR(VLOOKUP(C579,Widgets!$H$5:$I$18,2,FALSE),0)</f>
      </c>
    </row>
    <row r="580" spans="1:15">
      <c r="O580" t="str">
        <f>IFERROR(VLOOKUP(C580,Widgets!$H$5:$I$18,2,FALSE),0)</f>
      </c>
    </row>
    <row r="581" spans="1:15">
      <c r="O581" t="str">
        <f>IFERROR(VLOOKUP(C581,Widgets!$H$5:$I$18,2,FALSE),0)</f>
      </c>
    </row>
    <row r="582" spans="1:15">
      <c r="O582" t="str">
        <f>IFERROR(VLOOKUP(C582,Widgets!$H$5:$I$18,2,FALSE),0)</f>
      </c>
    </row>
    <row r="583" spans="1:15">
      <c r="O583" t="str">
        <f>IFERROR(VLOOKUP(C583,Widgets!$H$5:$I$18,2,FALSE),0)</f>
      </c>
    </row>
    <row r="584" spans="1:15">
      <c r="O584" t="str">
        <f>IFERROR(VLOOKUP(C584,Widgets!$H$5:$I$18,2,FALSE),0)</f>
      </c>
    </row>
    <row r="585" spans="1:15">
      <c r="O585" t="str">
        <f>IFERROR(VLOOKUP(C585,Widgets!$H$5:$I$18,2,FALSE),0)</f>
      </c>
    </row>
    <row r="586" spans="1:15">
      <c r="O586" t="str">
        <f>IFERROR(VLOOKUP(C586,Widgets!$H$5:$I$18,2,FALSE),0)</f>
      </c>
    </row>
    <row r="587" spans="1:15">
      <c r="O587" t="str">
        <f>IFERROR(VLOOKUP(C587,Widgets!$H$5:$I$18,2,FALSE),0)</f>
      </c>
    </row>
    <row r="588" spans="1:15">
      <c r="O588" t="str">
        <f>IFERROR(VLOOKUP(C588,Widgets!$H$5:$I$18,2,FALSE),0)</f>
      </c>
    </row>
    <row r="589" spans="1:15">
      <c r="O589" t="str">
        <f>IFERROR(VLOOKUP(C589,Widgets!$H$5:$I$18,2,FALSE),0)</f>
      </c>
    </row>
    <row r="590" spans="1:15">
      <c r="O590" t="str">
        <f>IFERROR(VLOOKUP(C590,Widgets!$H$5:$I$18,2,FALSE),0)</f>
      </c>
    </row>
    <row r="591" spans="1:15">
      <c r="O591" t="str">
        <f>IFERROR(VLOOKUP(C591,Widgets!$H$5:$I$18,2,FALSE),0)</f>
      </c>
    </row>
    <row r="592" spans="1:15">
      <c r="O592" t="str">
        <f>IFERROR(VLOOKUP(C592,Widgets!$H$5:$I$18,2,FALSE),0)</f>
      </c>
    </row>
    <row r="593" spans="1:15">
      <c r="O593" t="str">
        <f>IFERROR(VLOOKUP(C593,Widgets!$H$5:$I$18,2,FALSE),0)</f>
      </c>
    </row>
    <row r="594" spans="1:15">
      <c r="O594" t="str">
        <f>IFERROR(VLOOKUP(C594,Widgets!$H$5:$I$18,2,FALSE),0)</f>
      </c>
    </row>
    <row r="595" spans="1:15">
      <c r="O595" t="str">
        <f>IFERROR(VLOOKUP(C595,Widgets!$H$5:$I$18,2,FALSE),0)</f>
      </c>
    </row>
    <row r="596" spans="1:15">
      <c r="O596" t="str">
        <f>IFERROR(VLOOKUP(C596,Widgets!$H$5:$I$18,2,FALSE),0)</f>
      </c>
    </row>
    <row r="597" spans="1:15">
      <c r="O597" t="str">
        <f>IFERROR(VLOOKUP(C597,Widgets!$H$5:$I$18,2,FALSE),0)</f>
      </c>
    </row>
    <row r="598" spans="1:15">
      <c r="O598" t="str">
        <f>IFERROR(VLOOKUP(C598,Widgets!$H$5:$I$18,2,FALSE),0)</f>
      </c>
    </row>
    <row r="599" spans="1:15">
      <c r="O599" t="str">
        <f>IFERROR(VLOOKUP(C599,Widgets!$H$5:$I$18,2,FALSE),0)</f>
      </c>
    </row>
    <row r="600" spans="1:15">
      <c r="O600" t="str">
        <f>IFERROR(VLOOKUP(C600,Widgets!$H$5:$I$18,2,FALSE),0)</f>
      </c>
    </row>
    <row r="601" spans="1:15">
      <c r="O601" t="str">
        <f>IFERROR(VLOOKUP(C601,Widgets!$H$5:$I$18,2,FALSE),0)</f>
      </c>
    </row>
    <row r="602" spans="1:15">
      <c r="O602" t="str">
        <f>IFERROR(VLOOKUP(C602,Widgets!$H$5:$I$18,2,FALSE),0)</f>
      </c>
    </row>
    <row r="603" spans="1:15">
      <c r="O603" t="str">
        <f>IFERROR(VLOOKUP(C603,Widgets!$H$5:$I$18,2,FALSE),0)</f>
      </c>
    </row>
    <row r="604" spans="1:15">
      <c r="O604" t="str">
        <f>IFERROR(VLOOKUP(C604,Widgets!$H$5:$I$18,2,FALSE),0)</f>
      </c>
    </row>
    <row r="605" spans="1:15">
      <c r="O605" t="str">
        <f>IFERROR(VLOOKUP(C605,Widgets!$H$5:$I$18,2,FALSE),0)</f>
      </c>
    </row>
    <row r="606" spans="1:15">
      <c r="O606" t="str">
        <f>IFERROR(VLOOKUP(C606,Widgets!$H$5:$I$18,2,FALSE),0)</f>
      </c>
    </row>
    <row r="607" spans="1:15">
      <c r="O607" t="str">
        <f>IFERROR(VLOOKUP(C607,Widgets!$H$5:$I$18,2,FALSE),0)</f>
      </c>
    </row>
    <row r="608" spans="1:15">
      <c r="O608" t="str">
        <f>IFERROR(VLOOKUP(C608,Widgets!$H$5:$I$18,2,FALSE),0)</f>
      </c>
    </row>
    <row r="609" spans="1:15">
      <c r="O609" t="str">
        <f>IFERROR(VLOOKUP(C609,Widgets!$H$5:$I$18,2,FALSE),0)</f>
      </c>
    </row>
    <row r="610" spans="1:15">
      <c r="O610" t="str">
        <f>IFERROR(VLOOKUP(C610,Widgets!$H$5:$I$18,2,FALSE),0)</f>
      </c>
    </row>
    <row r="611" spans="1:15">
      <c r="O611" t="str">
        <f>IFERROR(VLOOKUP(C611,Widgets!$H$5:$I$18,2,FALSE),0)</f>
      </c>
    </row>
    <row r="612" spans="1:15">
      <c r="O612" t="str">
        <f>IFERROR(VLOOKUP(C612,Widgets!$H$5:$I$18,2,FALSE),0)</f>
      </c>
    </row>
    <row r="613" spans="1:15">
      <c r="O613" t="str">
        <f>IFERROR(VLOOKUP(C613,Widgets!$H$5:$I$18,2,FALSE),0)</f>
      </c>
    </row>
    <row r="614" spans="1:15">
      <c r="O614" t="str">
        <f>IFERROR(VLOOKUP(C614,Widgets!$H$5:$I$18,2,FALSE),0)</f>
      </c>
    </row>
    <row r="615" spans="1:15">
      <c r="O615" t="str">
        <f>IFERROR(VLOOKUP(C615,Widgets!$H$5:$I$18,2,FALSE),0)</f>
      </c>
    </row>
    <row r="616" spans="1:15">
      <c r="O616" t="str">
        <f>IFERROR(VLOOKUP(C616,Widgets!$H$5:$I$18,2,FALSE),0)</f>
      </c>
    </row>
    <row r="617" spans="1:15">
      <c r="O617" t="str">
        <f>IFERROR(VLOOKUP(C617,Widgets!$H$5:$I$18,2,FALSE),0)</f>
      </c>
    </row>
    <row r="618" spans="1:15">
      <c r="O618" t="str">
        <f>IFERROR(VLOOKUP(C618,Widgets!$H$5:$I$18,2,FALSE),0)</f>
      </c>
    </row>
    <row r="619" spans="1:15">
      <c r="O619" t="str">
        <f>IFERROR(VLOOKUP(C619,Widgets!$H$5:$I$18,2,FALSE),0)</f>
      </c>
    </row>
    <row r="620" spans="1:15">
      <c r="O620" t="str">
        <f>IFERROR(VLOOKUP(C620,Widgets!$H$5:$I$18,2,FALSE),0)</f>
      </c>
    </row>
    <row r="621" spans="1:15">
      <c r="O621" t="str">
        <f>IFERROR(VLOOKUP(C621,Widgets!$H$5:$I$18,2,FALSE),0)</f>
      </c>
    </row>
    <row r="622" spans="1:15">
      <c r="O622" t="str">
        <f>IFERROR(VLOOKUP(C622,Widgets!$H$5:$I$18,2,FALSE),0)</f>
      </c>
    </row>
    <row r="623" spans="1:15">
      <c r="O623" t="str">
        <f>IFERROR(VLOOKUP(C623,Widgets!$H$5:$I$18,2,FALSE),0)</f>
      </c>
    </row>
    <row r="624" spans="1:15">
      <c r="O624" t="str">
        <f>IFERROR(VLOOKUP(C624,Widgets!$H$5:$I$18,2,FALSE),0)</f>
      </c>
    </row>
    <row r="625" spans="1:15">
      <c r="O625" t="str">
        <f>IFERROR(VLOOKUP(C625,Widgets!$H$5:$I$18,2,FALSE),0)</f>
      </c>
    </row>
    <row r="626" spans="1:15">
      <c r="O626" t="str">
        <f>IFERROR(VLOOKUP(C626,Widgets!$H$5:$I$18,2,FALSE),0)</f>
      </c>
    </row>
    <row r="627" spans="1:15">
      <c r="O627" t="str">
        <f>IFERROR(VLOOKUP(C627,Widgets!$H$5:$I$18,2,FALSE),0)</f>
      </c>
    </row>
    <row r="628" spans="1:15">
      <c r="O628" t="str">
        <f>IFERROR(VLOOKUP(C628,Widgets!$H$5:$I$18,2,FALSE),0)</f>
      </c>
    </row>
    <row r="629" spans="1:15">
      <c r="O629" t="str">
        <f>IFERROR(VLOOKUP(C629,Widgets!$H$5:$I$18,2,FALSE),0)</f>
      </c>
    </row>
    <row r="630" spans="1:15">
      <c r="O630" t="str">
        <f>IFERROR(VLOOKUP(C630,Widgets!$H$5:$I$18,2,FALSE),0)</f>
      </c>
    </row>
    <row r="631" spans="1:15">
      <c r="O631" t="str">
        <f>IFERROR(VLOOKUP(C631,Widgets!$H$5:$I$18,2,FALSE),0)</f>
      </c>
    </row>
    <row r="632" spans="1:15">
      <c r="O632" t="str">
        <f>IFERROR(VLOOKUP(C632,Widgets!$H$5:$I$18,2,FALSE),0)</f>
      </c>
    </row>
    <row r="633" spans="1:15">
      <c r="O633" t="str">
        <f>IFERROR(VLOOKUP(C633,Widgets!$H$5:$I$18,2,FALSE),0)</f>
      </c>
    </row>
    <row r="634" spans="1:15">
      <c r="O634" t="str">
        <f>IFERROR(VLOOKUP(C634,Widgets!$H$5:$I$18,2,FALSE),0)</f>
      </c>
    </row>
    <row r="635" spans="1:15">
      <c r="O635" t="str">
        <f>IFERROR(VLOOKUP(C635,Widgets!$H$5:$I$18,2,FALSE),0)</f>
      </c>
    </row>
    <row r="636" spans="1:15">
      <c r="O636" t="str">
        <f>IFERROR(VLOOKUP(C636,Widgets!$H$5:$I$18,2,FALSE),0)</f>
      </c>
    </row>
    <row r="637" spans="1:15">
      <c r="O637" t="str">
        <f>IFERROR(VLOOKUP(C637,Widgets!$H$5:$I$18,2,FALSE),0)</f>
      </c>
    </row>
    <row r="638" spans="1:15">
      <c r="O638" t="str">
        <f>IFERROR(VLOOKUP(C638,Widgets!$H$5:$I$18,2,FALSE),0)</f>
      </c>
    </row>
    <row r="639" spans="1:15">
      <c r="O639" t="str">
        <f>IFERROR(VLOOKUP(C639,Widgets!$H$5:$I$18,2,FALSE),0)</f>
      </c>
    </row>
    <row r="640" spans="1:15">
      <c r="O640" t="str">
        <f>IFERROR(VLOOKUP(C640,Widgets!$H$5:$I$18,2,FALSE),0)</f>
      </c>
    </row>
    <row r="641" spans="1:15">
      <c r="O641" t="str">
        <f>IFERROR(VLOOKUP(C641,Widgets!$H$5:$I$18,2,FALSE),0)</f>
      </c>
    </row>
    <row r="642" spans="1:15">
      <c r="O642" t="str">
        <f>IFERROR(VLOOKUP(C642,Widgets!$H$5:$I$18,2,FALSE),0)</f>
      </c>
    </row>
    <row r="643" spans="1:15">
      <c r="O643" t="str">
        <f>IFERROR(VLOOKUP(C643,Widgets!$H$5:$I$18,2,FALSE),0)</f>
      </c>
    </row>
    <row r="644" spans="1:15">
      <c r="O644" t="str">
        <f>IFERROR(VLOOKUP(C644,Widgets!$H$5:$I$18,2,FALSE),0)</f>
      </c>
    </row>
    <row r="645" spans="1:15">
      <c r="O645" t="str">
        <f>IFERROR(VLOOKUP(C645,Widgets!$H$5:$I$18,2,FALSE),0)</f>
      </c>
    </row>
    <row r="646" spans="1:15">
      <c r="O646" t="str">
        <f>IFERROR(VLOOKUP(C646,Widgets!$H$5:$I$18,2,FALSE),0)</f>
      </c>
    </row>
    <row r="647" spans="1:15">
      <c r="O647" t="str">
        <f>IFERROR(VLOOKUP(C647,Widgets!$H$5:$I$18,2,FALSE),0)</f>
      </c>
    </row>
    <row r="648" spans="1:15">
      <c r="O648" t="str">
        <f>IFERROR(VLOOKUP(C648,Widgets!$H$5:$I$18,2,FALSE),0)</f>
      </c>
    </row>
    <row r="649" spans="1:15">
      <c r="O649" t="str">
        <f>IFERROR(VLOOKUP(C649,Widgets!$H$5:$I$18,2,FALSE),0)</f>
      </c>
    </row>
    <row r="650" spans="1:15">
      <c r="O650" t="str">
        <f>IFERROR(VLOOKUP(C650,Widgets!$H$5:$I$18,2,FALSE),0)</f>
      </c>
    </row>
    <row r="651" spans="1:15">
      <c r="O651" t="str">
        <f>IFERROR(VLOOKUP(C651,Widgets!$H$5:$I$18,2,FALSE),0)</f>
      </c>
    </row>
    <row r="652" spans="1:15">
      <c r="O652" t="str">
        <f>IFERROR(VLOOKUP(C652,Widgets!$H$5:$I$18,2,FALSE),0)</f>
      </c>
    </row>
    <row r="653" spans="1:15">
      <c r="O653" t="str">
        <f>IFERROR(VLOOKUP(C653,Widgets!$H$5:$I$18,2,FALSE),0)</f>
      </c>
    </row>
    <row r="654" spans="1:15">
      <c r="O654" t="str">
        <f>IFERROR(VLOOKUP(C654,Widgets!$H$5:$I$18,2,FALSE),0)</f>
      </c>
    </row>
    <row r="655" spans="1:15">
      <c r="O655" t="str">
        <f>IFERROR(VLOOKUP(C655,Widgets!$H$5:$I$18,2,FALSE),0)</f>
      </c>
    </row>
    <row r="656" spans="1:15">
      <c r="O656" t="str">
        <f>IFERROR(VLOOKUP(C656,Widgets!$H$5:$I$18,2,FALSE),0)</f>
      </c>
    </row>
    <row r="657" spans="1:15">
      <c r="O657" t="str">
        <f>IFERROR(VLOOKUP(C657,Widgets!$H$5:$I$18,2,FALSE),0)</f>
      </c>
    </row>
    <row r="658" spans="1:15">
      <c r="O658" t="str">
        <f>IFERROR(VLOOKUP(C658,Widgets!$H$5:$I$18,2,FALSE),0)</f>
      </c>
    </row>
    <row r="659" spans="1:15">
      <c r="O659" t="str">
        <f>IFERROR(VLOOKUP(C659,Widgets!$H$5:$I$18,2,FALSE),0)</f>
      </c>
    </row>
    <row r="660" spans="1:15">
      <c r="O660" t="str">
        <f>IFERROR(VLOOKUP(C660,Widgets!$H$5:$I$18,2,FALSE),0)</f>
      </c>
    </row>
    <row r="661" spans="1:15">
      <c r="O661" t="str">
        <f>IFERROR(VLOOKUP(C661,Widgets!$H$5:$I$18,2,FALSE),0)</f>
      </c>
    </row>
    <row r="662" spans="1:15">
      <c r="O662" t="str">
        <f>IFERROR(VLOOKUP(C662,Widgets!$H$5:$I$18,2,FALSE),0)</f>
      </c>
    </row>
    <row r="663" spans="1:15">
      <c r="O663" t="str">
        <f>IFERROR(VLOOKUP(C663,Widgets!$H$5:$I$18,2,FALSE),0)</f>
      </c>
    </row>
    <row r="664" spans="1:15">
      <c r="O664" t="str">
        <f>IFERROR(VLOOKUP(C664,Widgets!$H$5:$I$18,2,FALSE),0)</f>
      </c>
    </row>
    <row r="665" spans="1:15">
      <c r="O665" t="str">
        <f>IFERROR(VLOOKUP(C665,Widgets!$H$5:$I$18,2,FALSE),0)</f>
      </c>
    </row>
    <row r="666" spans="1:15">
      <c r="O666" t="str">
        <f>IFERROR(VLOOKUP(C666,Widgets!$H$5:$I$18,2,FALSE),0)</f>
      </c>
    </row>
    <row r="667" spans="1:15">
      <c r="O667" t="str">
        <f>IFERROR(VLOOKUP(C667,Widgets!$H$5:$I$18,2,FALSE),0)</f>
      </c>
    </row>
    <row r="668" spans="1:15">
      <c r="O668" t="str">
        <f>IFERROR(VLOOKUP(C668,Widgets!$H$5:$I$18,2,FALSE),0)</f>
      </c>
    </row>
    <row r="669" spans="1:15">
      <c r="O669" t="str">
        <f>IFERROR(VLOOKUP(C669,Widgets!$H$5:$I$18,2,FALSE),0)</f>
      </c>
    </row>
    <row r="670" spans="1:15">
      <c r="O670" t="str">
        <f>IFERROR(VLOOKUP(C670,Widgets!$H$5:$I$18,2,FALSE),0)</f>
      </c>
    </row>
    <row r="671" spans="1:15">
      <c r="O671" t="str">
        <f>IFERROR(VLOOKUP(C671,Widgets!$H$5:$I$18,2,FALSE),0)</f>
      </c>
    </row>
    <row r="672" spans="1:15">
      <c r="O672" t="str">
        <f>IFERROR(VLOOKUP(C672,Widgets!$H$5:$I$18,2,FALSE),0)</f>
      </c>
    </row>
    <row r="673" spans="1:15">
      <c r="O673" t="str">
        <f>IFERROR(VLOOKUP(C673,Widgets!$H$5:$I$18,2,FALSE),0)</f>
      </c>
    </row>
    <row r="674" spans="1:15">
      <c r="O674" t="str">
        <f>IFERROR(VLOOKUP(C674,Widgets!$H$5:$I$18,2,FALSE),0)</f>
      </c>
    </row>
    <row r="675" spans="1:15">
      <c r="O675" t="str">
        <f>IFERROR(VLOOKUP(C675,Widgets!$H$5:$I$18,2,FALSE),0)</f>
      </c>
    </row>
    <row r="676" spans="1:15">
      <c r="O676" t="str">
        <f>IFERROR(VLOOKUP(C676,Widgets!$H$5:$I$18,2,FALSE),0)</f>
      </c>
    </row>
    <row r="677" spans="1:15">
      <c r="O677" t="str">
        <f>IFERROR(VLOOKUP(C677,Widgets!$H$5:$I$18,2,FALSE),0)</f>
      </c>
    </row>
    <row r="678" spans="1:15">
      <c r="O678" t="str">
        <f>IFERROR(VLOOKUP(C678,Widgets!$H$5:$I$18,2,FALSE),0)</f>
      </c>
    </row>
    <row r="679" spans="1:15">
      <c r="O679" t="str">
        <f>IFERROR(VLOOKUP(C679,Widgets!$H$5:$I$18,2,FALSE),0)</f>
      </c>
    </row>
    <row r="680" spans="1:15">
      <c r="O680" t="str">
        <f>IFERROR(VLOOKUP(C680,Widgets!$H$5:$I$18,2,FALSE),0)</f>
      </c>
    </row>
    <row r="681" spans="1:15">
      <c r="O681" t="str">
        <f>IFERROR(VLOOKUP(C681,Widgets!$H$5:$I$18,2,FALSE),0)</f>
      </c>
    </row>
    <row r="682" spans="1:15">
      <c r="O682" t="str">
        <f>IFERROR(VLOOKUP(C682,Widgets!$H$5:$I$18,2,FALSE),0)</f>
      </c>
    </row>
    <row r="683" spans="1:15">
      <c r="O683" t="str">
        <f>IFERROR(VLOOKUP(C683,Widgets!$H$5:$I$18,2,FALSE),0)</f>
      </c>
    </row>
    <row r="684" spans="1:15">
      <c r="O684" t="str">
        <f>IFERROR(VLOOKUP(C684,Widgets!$H$5:$I$18,2,FALSE),0)</f>
      </c>
    </row>
    <row r="685" spans="1:15">
      <c r="O685" t="str">
        <f>IFERROR(VLOOKUP(C685,Widgets!$H$5:$I$18,2,FALSE),0)</f>
      </c>
    </row>
    <row r="686" spans="1:15">
      <c r="O686" t="str">
        <f>IFERROR(VLOOKUP(C686,Widgets!$H$5:$I$18,2,FALSE),0)</f>
      </c>
    </row>
    <row r="687" spans="1:15">
      <c r="O687" t="str">
        <f>IFERROR(VLOOKUP(C687,Widgets!$H$5:$I$18,2,FALSE),0)</f>
      </c>
    </row>
    <row r="688" spans="1:15">
      <c r="O688" t="str">
        <f>IFERROR(VLOOKUP(C688,Widgets!$H$5:$I$18,2,FALSE),0)</f>
      </c>
    </row>
    <row r="689" spans="1:15">
      <c r="O689" t="str">
        <f>IFERROR(VLOOKUP(C689,Widgets!$H$5:$I$18,2,FALSE),0)</f>
      </c>
    </row>
    <row r="690" spans="1:15">
      <c r="O690" t="str">
        <f>IFERROR(VLOOKUP(C690,Widgets!$H$5:$I$18,2,FALSE),0)</f>
      </c>
    </row>
    <row r="691" spans="1:15">
      <c r="O691" t="str">
        <f>IFERROR(VLOOKUP(C691,Widgets!$H$5:$I$18,2,FALSE),0)</f>
      </c>
    </row>
    <row r="692" spans="1:15">
      <c r="O692" t="str">
        <f>IFERROR(VLOOKUP(C692,Widgets!$H$5:$I$18,2,FALSE),0)</f>
      </c>
    </row>
    <row r="693" spans="1:15">
      <c r="O693" t="str">
        <f>IFERROR(VLOOKUP(C693,Widgets!$H$5:$I$18,2,FALSE),0)</f>
      </c>
    </row>
    <row r="694" spans="1:15">
      <c r="O694" t="str">
        <f>IFERROR(VLOOKUP(C694,Widgets!$H$5:$I$18,2,FALSE),0)</f>
      </c>
    </row>
    <row r="695" spans="1:15">
      <c r="O695" t="str">
        <f>IFERROR(VLOOKUP(C695,Widgets!$H$5:$I$18,2,FALSE),0)</f>
      </c>
    </row>
    <row r="696" spans="1:15">
      <c r="O696" t="str">
        <f>IFERROR(VLOOKUP(C696,Widgets!$H$5:$I$18,2,FALSE),0)</f>
      </c>
    </row>
    <row r="697" spans="1:15">
      <c r="O697" t="str">
        <f>IFERROR(VLOOKUP(C697,Widgets!$H$5:$I$18,2,FALSE),0)</f>
      </c>
    </row>
    <row r="698" spans="1:15">
      <c r="O698" t="str">
        <f>IFERROR(VLOOKUP(C698,Widgets!$H$5:$I$18,2,FALSE),0)</f>
      </c>
    </row>
    <row r="699" spans="1:15">
      <c r="O699" t="str">
        <f>IFERROR(VLOOKUP(C699,Widgets!$H$5:$I$18,2,FALSE),0)</f>
      </c>
    </row>
    <row r="700" spans="1:15">
      <c r="O700" t="str">
        <f>IFERROR(VLOOKUP(C700,Widgets!$H$5:$I$18,2,FALSE),0)</f>
      </c>
    </row>
    <row r="701" spans="1:15">
      <c r="O701" t="str">
        <f>IFERROR(VLOOKUP(C701,Widgets!$H$5:$I$18,2,FALSE),0)</f>
      </c>
    </row>
    <row r="702" spans="1:15">
      <c r="O702" t="str">
        <f>IFERROR(VLOOKUP(C702,Widgets!$H$5:$I$18,2,FALSE),0)</f>
      </c>
    </row>
    <row r="703" spans="1:15">
      <c r="O703" t="str">
        <f>IFERROR(VLOOKUP(C703,Widgets!$H$5:$I$18,2,FALSE),0)</f>
      </c>
    </row>
    <row r="704" spans="1:15">
      <c r="O704" t="str">
        <f>IFERROR(VLOOKUP(C704,Widgets!$H$5:$I$18,2,FALSE),0)</f>
      </c>
    </row>
    <row r="705" spans="1:15">
      <c r="O705" t="str">
        <f>IFERROR(VLOOKUP(C705,Widgets!$H$5:$I$18,2,FALSE),0)</f>
      </c>
    </row>
    <row r="706" spans="1:15">
      <c r="O706" t="str">
        <f>IFERROR(VLOOKUP(C706,Widgets!$H$5:$I$18,2,FALSE),0)</f>
      </c>
    </row>
    <row r="707" spans="1:15">
      <c r="O707" t="str">
        <f>IFERROR(VLOOKUP(C707,Widgets!$H$5:$I$18,2,FALSE),0)</f>
      </c>
    </row>
    <row r="708" spans="1:15">
      <c r="O708" t="str">
        <f>IFERROR(VLOOKUP(C708,Widgets!$H$5:$I$18,2,FALSE),0)</f>
      </c>
    </row>
    <row r="709" spans="1:15">
      <c r="O709" t="str">
        <f>IFERROR(VLOOKUP(C709,Widgets!$H$5:$I$18,2,FALSE),0)</f>
      </c>
    </row>
    <row r="710" spans="1:15">
      <c r="O710" t="str">
        <f>IFERROR(VLOOKUP(C710,Widgets!$H$5:$I$18,2,FALSE),0)</f>
      </c>
    </row>
    <row r="711" spans="1:15">
      <c r="O711" t="str">
        <f>IFERROR(VLOOKUP(C711,Widgets!$H$5:$I$18,2,FALSE),0)</f>
      </c>
    </row>
    <row r="712" spans="1:15">
      <c r="O712" t="str">
        <f>IFERROR(VLOOKUP(C712,Widgets!$H$5:$I$18,2,FALSE),0)</f>
      </c>
    </row>
    <row r="713" spans="1:15">
      <c r="O713" t="str">
        <f>IFERROR(VLOOKUP(C713,Widgets!$H$5:$I$18,2,FALSE),0)</f>
      </c>
    </row>
    <row r="714" spans="1:15">
      <c r="O714" t="str">
        <f>IFERROR(VLOOKUP(C714,Widgets!$H$5:$I$18,2,FALSE),0)</f>
      </c>
    </row>
    <row r="715" spans="1:15">
      <c r="O715" t="str">
        <f>IFERROR(VLOOKUP(C715,Widgets!$H$5:$I$18,2,FALSE),0)</f>
      </c>
    </row>
    <row r="716" spans="1:15">
      <c r="O716" t="str">
        <f>IFERROR(VLOOKUP(C716,Widgets!$H$5:$I$18,2,FALSE),0)</f>
      </c>
    </row>
    <row r="717" spans="1:15">
      <c r="O717" t="str">
        <f>IFERROR(VLOOKUP(C717,Widgets!$H$5:$I$18,2,FALSE),0)</f>
      </c>
    </row>
    <row r="718" spans="1:15">
      <c r="O718" t="str">
        <f>IFERROR(VLOOKUP(C718,Widgets!$H$5:$I$18,2,FALSE),0)</f>
      </c>
    </row>
    <row r="719" spans="1:15">
      <c r="O719" t="str">
        <f>IFERROR(VLOOKUP(C719,Widgets!$H$5:$I$18,2,FALSE),0)</f>
      </c>
    </row>
    <row r="720" spans="1:15">
      <c r="O720" t="str">
        <f>IFERROR(VLOOKUP(C720,Widgets!$H$5:$I$18,2,FALSE),0)</f>
      </c>
    </row>
    <row r="721" spans="1:15">
      <c r="O721" t="str">
        <f>IFERROR(VLOOKUP(C721,Widgets!$H$5:$I$18,2,FALSE),0)</f>
      </c>
    </row>
    <row r="722" spans="1:15">
      <c r="O722" t="str">
        <f>IFERROR(VLOOKUP(C722,Widgets!$H$5:$I$18,2,FALSE),0)</f>
      </c>
    </row>
    <row r="723" spans="1:15">
      <c r="O723" t="str">
        <f>IFERROR(VLOOKUP(C723,Widgets!$H$5:$I$18,2,FALSE),0)</f>
      </c>
    </row>
    <row r="724" spans="1:15">
      <c r="O724" t="str">
        <f>IFERROR(VLOOKUP(C724,Widgets!$H$5:$I$18,2,FALSE),0)</f>
      </c>
    </row>
    <row r="725" spans="1:15">
      <c r="O725" t="str">
        <f>IFERROR(VLOOKUP(C725,Widgets!$H$5:$I$18,2,FALSE),0)</f>
      </c>
    </row>
    <row r="726" spans="1:15">
      <c r="O726" t="str">
        <f>IFERROR(VLOOKUP(C726,Widgets!$H$5:$I$18,2,FALSE),0)</f>
      </c>
    </row>
    <row r="727" spans="1:15">
      <c r="O727" t="str">
        <f>IFERROR(VLOOKUP(C727,Widgets!$H$5:$I$18,2,FALSE),0)</f>
      </c>
    </row>
    <row r="728" spans="1:15">
      <c r="O728" t="str">
        <f>IFERROR(VLOOKUP(C728,Widgets!$H$5:$I$18,2,FALSE),0)</f>
      </c>
    </row>
    <row r="729" spans="1:15">
      <c r="O729" t="str">
        <f>IFERROR(VLOOKUP(C729,Widgets!$H$5:$I$18,2,FALSE),0)</f>
      </c>
    </row>
    <row r="730" spans="1:15">
      <c r="O730" t="str">
        <f>IFERROR(VLOOKUP(C730,Widgets!$H$5:$I$18,2,FALSE),0)</f>
      </c>
    </row>
    <row r="731" spans="1:15">
      <c r="O731" t="str">
        <f>IFERROR(VLOOKUP(C731,Widgets!$H$5:$I$18,2,FALSE),0)</f>
      </c>
    </row>
    <row r="732" spans="1:15">
      <c r="O732" t="str">
        <f>IFERROR(VLOOKUP(C732,Widgets!$H$5:$I$18,2,FALSE),0)</f>
      </c>
    </row>
    <row r="733" spans="1:15">
      <c r="O733" t="str">
        <f>IFERROR(VLOOKUP(C733,Widgets!$H$5:$I$18,2,FALSE),0)</f>
      </c>
    </row>
    <row r="734" spans="1:15">
      <c r="O734" t="str">
        <f>IFERROR(VLOOKUP(C734,Widgets!$H$5:$I$18,2,FALSE),0)</f>
      </c>
    </row>
    <row r="735" spans="1:15">
      <c r="O735" t="str">
        <f>IFERROR(VLOOKUP(C735,Widgets!$H$5:$I$18,2,FALSE),0)</f>
      </c>
    </row>
    <row r="736" spans="1:15">
      <c r="O736" t="str">
        <f>IFERROR(VLOOKUP(C736,Widgets!$H$5:$I$18,2,FALSE),0)</f>
      </c>
    </row>
    <row r="737" spans="1:15">
      <c r="O737" t="str">
        <f>IFERROR(VLOOKUP(C737,Widgets!$H$5:$I$18,2,FALSE),0)</f>
      </c>
    </row>
    <row r="738" spans="1:15">
      <c r="O738" t="str">
        <f>IFERROR(VLOOKUP(C738,Widgets!$H$5:$I$18,2,FALSE),0)</f>
      </c>
    </row>
    <row r="739" spans="1:15">
      <c r="O739" t="str">
        <f>IFERROR(VLOOKUP(C739,Widgets!$H$5:$I$18,2,FALSE),0)</f>
      </c>
    </row>
    <row r="740" spans="1:15">
      <c r="O740" t="str">
        <f>IFERROR(VLOOKUP(C740,Widgets!$H$5:$I$18,2,FALSE),0)</f>
      </c>
    </row>
    <row r="741" spans="1:15">
      <c r="O741" t="str">
        <f>IFERROR(VLOOKUP(C741,Widgets!$H$5:$I$18,2,FALSE),0)</f>
      </c>
    </row>
    <row r="742" spans="1:15">
      <c r="O742" t="str">
        <f>IFERROR(VLOOKUP(C742,Widgets!$H$5:$I$18,2,FALSE),0)</f>
      </c>
    </row>
    <row r="743" spans="1:15">
      <c r="O743" t="str">
        <f>IFERROR(VLOOKUP(C743,Widgets!$H$5:$I$18,2,FALSE),0)</f>
      </c>
    </row>
    <row r="744" spans="1:15">
      <c r="O744" t="str">
        <f>IFERROR(VLOOKUP(C744,Widgets!$H$5:$I$18,2,FALSE),0)</f>
      </c>
    </row>
    <row r="745" spans="1:15">
      <c r="O745" t="str">
        <f>IFERROR(VLOOKUP(C745,Widgets!$H$5:$I$18,2,FALSE),0)</f>
      </c>
    </row>
    <row r="746" spans="1:15">
      <c r="O746" t="str">
        <f>IFERROR(VLOOKUP(C746,Widgets!$H$5:$I$18,2,FALSE),0)</f>
      </c>
    </row>
    <row r="747" spans="1:15">
      <c r="O747" t="str">
        <f>IFERROR(VLOOKUP(C747,Widgets!$H$5:$I$18,2,FALSE),0)</f>
      </c>
    </row>
    <row r="748" spans="1:15">
      <c r="O748" t="str">
        <f>IFERROR(VLOOKUP(C748,Widgets!$H$5:$I$18,2,FALSE),0)</f>
      </c>
    </row>
    <row r="749" spans="1:15">
      <c r="O749" t="str">
        <f>IFERROR(VLOOKUP(C749,Widgets!$H$5:$I$18,2,FALSE),0)</f>
      </c>
    </row>
    <row r="750" spans="1:15">
      <c r="O750" t="str">
        <f>IFERROR(VLOOKUP(C750,Widgets!$H$5:$I$18,2,FALSE),0)</f>
      </c>
    </row>
    <row r="751" spans="1:15">
      <c r="O751" t="str">
        <f>IFERROR(VLOOKUP(C751,Widgets!$H$5:$I$18,2,FALSE),0)</f>
      </c>
    </row>
    <row r="752" spans="1:15">
      <c r="O752" t="str">
        <f>IFERROR(VLOOKUP(C752,Widgets!$H$5:$I$18,2,FALSE),0)</f>
      </c>
    </row>
    <row r="753" spans="1:15">
      <c r="O753" t="str">
        <f>IFERROR(VLOOKUP(C753,Widgets!$H$5:$I$18,2,FALSE),0)</f>
      </c>
    </row>
    <row r="754" spans="1:15">
      <c r="O754" t="str">
        <f>IFERROR(VLOOKUP(C754,Widgets!$H$5:$I$18,2,FALSE),0)</f>
      </c>
    </row>
    <row r="755" spans="1:15">
      <c r="O755" t="str">
        <f>IFERROR(VLOOKUP(C755,Widgets!$H$5:$I$18,2,FALSE),0)</f>
      </c>
    </row>
    <row r="756" spans="1:15">
      <c r="O756" t="str">
        <f>IFERROR(VLOOKUP(C756,Widgets!$H$5:$I$18,2,FALSE),0)</f>
      </c>
    </row>
    <row r="757" spans="1:15">
      <c r="O757" t="str">
        <f>IFERROR(VLOOKUP(C757,Widgets!$H$5:$I$18,2,FALSE),0)</f>
      </c>
    </row>
    <row r="758" spans="1:15">
      <c r="O758" t="str">
        <f>IFERROR(VLOOKUP(C758,Widgets!$H$5:$I$18,2,FALSE),0)</f>
      </c>
    </row>
    <row r="759" spans="1:15">
      <c r="O759" t="str">
        <f>IFERROR(VLOOKUP(C759,Widgets!$H$5:$I$18,2,FALSE),0)</f>
      </c>
    </row>
    <row r="760" spans="1:15">
      <c r="O760" t="str">
        <f>IFERROR(VLOOKUP(C760,Widgets!$H$5:$I$18,2,FALSE),0)</f>
      </c>
    </row>
    <row r="761" spans="1:15">
      <c r="O761" t="str">
        <f>IFERROR(VLOOKUP(C761,Widgets!$H$5:$I$18,2,FALSE),0)</f>
      </c>
    </row>
    <row r="762" spans="1:15">
      <c r="O762" t="str">
        <f>IFERROR(VLOOKUP(C762,Widgets!$H$5:$I$18,2,FALSE),0)</f>
      </c>
    </row>
    <row r="763" spans="1:15">
      <c r="O763" t="str">
        <f>IFERROR(VLOOKUP(C763,Widgets!$H$5:$I$18,2,FALSE),0)</f>
      </c>
    </row>
    <row r="764" spans="1:15">
      <c r="O764" t="str">
        <f>IFERROR(VLOOKUP(C764,Widgets!$H$5:$I$18,2,FALSE),0)</f>
      </c>
    </row>
    <row r="765" spans="1:15">
      <c r="O765" t="str">
        <f>IFERROR(VLOOKUP(C765,Widgets!$H$5:$I$18,2,FALSE),0)</f>
      </c>
    </row>
    <row r="766" spans="1:15">
      <c r="O766" t="str">
        <f>IFERROR(VLOOKUP(C766,Widgets!$H$5:$I$18,2,FALSE),0)</f>
      </c>
    </row>
    <row r="767" spans="1:15">
      <c r="O767" t="str">
        <f>IFERROR(VLOOKUP(C767,Widgets!$H$5:$I$18,2,FALSE),0)</f>
      </c>
    </row>
    <row r="768" spans="1:15">
      <c r="O768" t="str">
        <f>IFERROR(VLOOKUP(C768,Widgets!$H$5:$I$18,2,FALSE),0)</f>
      </c>
    </row>
    <row r="769" spans="1:15">
      <c r="O769" t="str">
        <f>IFERROR(VLOOKUP(C769,Widgets!$H$5:$I$18,2,FALSE),0)</f>
      </c>
    </row>
    <row r="770" spans="1:15">
      <c r="O770" t="str">
        <f>IFERROR(VLOOKUP(C770,Widgets!$H$5:$I$18,2,FALSE),0)</f>
      </c>
    </row>
    <row r="771" spans="1:15">
      <c r="O771" t="str">
        <f>IFERROR(VLOOKUP(C771,Widgets!$H$5:$I$18,2,FALSE),0)</f>
      </c>
    </row>
    <row r="772" spans="1:15">
      <c r="O772" t="str">
        <f>IFERROR(VLOOKUP(C772,Widgets!$H$5:$I$18,2,FALSE),0)</f>
      </c>
    </row>
    <row r="773" spans="1:15">
      <c r="O773" t="str">
        <f>IFERROR(VLOOKUP(C773,Widgets!$H$5:$I$18,2,FALSE),0)</f>
      </c>
    </row>
    <row r="774" spans="1:15">
      <c r="O774" t="str">
        <f>IFERROR(VLOOKUP(C774,Widgets!$H$5:$I$18,2,FALSE),0)</f>
      </c>
    </row>
    <row r="775" spans="1:15">
      <c r="O775" t="str">
        <f>IFERROR(VLOOKUP(C775,Widgets!$H$5:$I$18,2,FALSE),0)</f>
      </c>
    </row>
    <row r="776" spans="1:15">
      <c r="O776" t="str">
        <f>IFERROR(VLOOKUP(C776,Widgets!$H$5:$I$18,2,FALSE),0)</f>
      </c>
    </row>
    <row r="777" spans="1:15">
      <c r="O777" t="str">
        <f>IFERROR(VLOOKUP(C777,Widgets!$H$5:$I$18,2,FALSE),0)</f>
      </c>
    </row>
    <row r="778" spans="1:15">
      <c r="O778" t="str">
        <f>IFERROR(VLOOKUP(C778,Widgets!$H$5:$I$18,2,FALSE),0)</f>
      </c>
    </row>
    <row r="779" spans="1:15">
      <c r="O779" t="str">
        <f>IFERROR(VLOOKUP(C779,Widgets!$H$5:$I$18,2,FALSE),0)</f>
      </c>
    </row>
    <row r="780" spans="1:15">
      <c r="O780" t="str">
        <f>IFERROR(VLOOKUP(C780,Widgets!$H$5:$I$18,2,FALSE),0)</f>
      </c>
    </row>
    <row r="781" spans="1:15">
      <c r="O781" t="str">
        <f>IFERROR(VLOOKUP(C781,Widgets!$H$5:$I$18,2,FALSE),0)</f>
      </c>
    </row>
    <row r="782" spans="1:15">
      <c r="O782" t="str">
        <f>IFERROR(VLOOKUP(C782,Widgets!$H$5:$I$18,2,FALSE),0)</f>
      </c>
    </row>
    <row r="783" spans="1:15">
      <c r="O783" t="str">
        <f>IFERROR(VLOOKUP(C783,Widgets!$H$5:$I$18,2,FALSE),0)</f>
      </c>
    </row>
    <row r="784" spans="1:15">
      <c r="O784" t="str">
        <f>IFERROR(VLOOKUP(C784,Widgets!$H$5:$I$18,2,FALSE),0)</f>
      </c>
    </row>
    <row r="785" spans="1:15">
      <c r="O785" t="str">
        <f>IFERROR(VLOOKUP(C785,Widgets!$H$5:$I$18,2,FALSE),0)</f>
      </c>
    </row>
    <row r="786" spans="1:15">
      <c r="O786" t="str">
        <f>IFERROR(VLOOKUP(C786,Widgets!$H$5:$I$18,2,FALSE),0)</f>
      </c>
    </row>
    <row r="787" spans="1:15">
      <c r="O787" t="str">
        <f>IFERROR(VLOOKUP(C787,Widgets!$H$5:$I$18,2,FALSE),0)</f>
      </c>
    </row>
    <row r="788" spans="1:15">
      <c r="O788" t="str">
        <f>IFERROR(VLOOKUP(C788,Widgets!$H$5:$I$18,2,FALSE),0)</f>
      </c>
    </row>
    <row r="789" spans="1:15">
      <c r="O789" t="str">
        <f>IFERROR(VLOOKUP(C789,Widgets!$H$5:$I$18,2,FALSE),0)</f>
      </c>
    </row>
    <row r="790" spans="1:15">
      <c r="O790" t="str">
        <f>IFERROR(VLOOKUP(C790,Widgets!$H$5:$I$18,2,FALSE),0)</f>
      </c>
    </row>
    <row r="791" spans="1:15">
      <c r="O791" t="str">
        <f>IFERROR(VLOOKUP(C791,Widgets!$H$5:$I$18,2,FALSE),0)</f>
      </c>
    </row>
    <row r="792" spans="1:15">
      <c r="O792" t="str">
        <f>IFERROR(VLOOKUP(C792,Widgets!$H$5:$I$18,2,FALSE),0)</f>
      </c>
    </row>
    <row r="793" spans="1:15">
      <c r="O793" t="str">
        <f>IFERROR(VLOOKUP(C793,Widgets!$H$5:$I$18,2,FALSE),0)</f>
      </c>
    </row>
    <row r="794" spans="1:15">
      <c r="O794" t="str">
        <f>IFERROR(VLOOKUP(C794,Widgets!$H$5:$I$18,2,FALSE),0)</f>
      </c>
    </row>
    <row r="795" spans="1:15">
      <c r="O795" t="str">
        <f>IFERROR(VLOOKUP(C795,Widgets!$H$5:$I$18,2,FALSE),0)</f>
      </c>
    </row>
    <row r="796" spans="1:15">
      <c r="O796" t="str">
        <f>IFERROR(VLOOKUP(C796,Widgets!$H$5:$I$18,2,FALSE),0)</f>
      </c>
    </row>
    <row r="797" spans="1:15">
      <c r="O797" t="str">
        <f>IFERROR(VLOOKUP(C797,Widgets!$H$5:$I$18,2,FALSE),0)</f>
      </c>
    </row>
    <row r="798" spans="1:15">
      <c r="O798" t="str">
        <f>IFERROR(VLOOKUP(C798,Widgets!$H$5:$I$18,2,FALSE),0)</f>
      </c>
    </row>
    <row r="799" spans="1:15">
      <c r="O799" t="str">
        <f>IFERROR(VLOOKUP(C799,Widgets!$H$5:$I$18,2,FALSE),0)</f>
      </c>
    </row>
    <row r="800" spans="1:15">
      <c r="O800" t="str">
        <f>IFERROR(VLOOKUP(C800,Widgets!$H$5:$I$18,2,FALSE),0)</f>
      </c>
    </row>
    <row r="801" spans="1:15">
      <c r="O801" t="str">
        <f>IFERROR(VLOOKUP(C801,Widgets!$H$5:$I$18,2,FALSE),0)</f>
      </c>
    </row>
    <row r="802" spans="1:15">
      <c r="O802" t="str">
        <f>IFERROR(VLOOKUP(C802,Widgets!$H$5:$I$18,2,FALSE),0)</f>
      </c>
    </row>
    <row r="803" spans="1:15">
      <c r="O803" t="str">
        <f>IFERROR(VLOOKUP(C803,Widgets!$H$5:$I$18,2,FALSE),0)</f>
      </c>
    </row>
    <row r="804" spans="1:15">
      <c r="O804" t="str">
        <f>IFERROR(VLOOKUP(C804,Widgets!$H$5:$I$18,2,FALSE),0)</f>
      </c>
    </row>
    <row r="805" spans="1:15">
      <c r="O805" t="str">
        <f>IFERROR(VLOOKUP(C805,Widgets!$H$5:$I$18,2,FALSE),0)</f>
      </c>
    </row>
    <row r="806" spans="1:15">
      <c r="O806" t="str">
        <f>IFERROR(VLOOKUP(C806,Widgets!$H$5:$I$18,2,FALSE),0)</f>
      </c>
    </row>
    <row r="807" spans="1:15">
      <c r="O807" t="str">
        <f>IFERROR(VLOOKUP(C807,Widgets!$H$5:$I$18,2,FALSE),0)</f>
      </c>
    </row>
    <row r="808" spans="1:15">
      <c r="O808" t="str">
        <f>IFERROR(VLOOKUP(C808,Widgets!$H$5:$I$18,2,FALSE),0)</f>
      </c>
    </row>
    <row r="809" spans="1:15">
      <c r="O809" t="str">
        <f>IFERROR(VLOOKUP(C809,Widgets!$H$5:$I$18,2,FALSE),0)</f>
      </c>
    </row>
    <row r="810" spans="1:15">
      <c r="O810" t="str">
        <f>IFERROR(VLOOKUP(C810,Widgets!$H$5:$I$18,2,FALSE),0)</f>
      </c>
    </row>
    <row r="811" spans="1:15">
      <c r="O811" t="str">
        <f>IFERROR(VLOOKUP(C811,Widgets!$H$5:$I$18,2,FALSE),0)</f>
      </c>
    </row>
    <row r="812" spans="1:15">
      <c r="O812" t="str">
        <f>IFERROR(VLOOKUP(C812,Widgets!$H$5:$I$18,2,FALSE),0)</f>
      </c>
    </row>
    <row r="813" spans="1:15">
      <c r="O813" t="str">
        <f>IFERROR(VLOOKUP(C813,Widgets!$H$5:$I$18,2,FALSE),0)</f>
      </c>
    </row>
    <row r="814" spans="1:15">
      <c r="O814" t="str">
        <f>IFERROR(VLOOKUP(C814,Widgets!$H$5:$I$18,2,FALSE),0)</f>
      </c>
    </row>
    <row r="815" spans="1:15">
      <c r="O815" t="str">
        <f>IFERROR(VLOOKUP(C815,Widgets!$H$5:$I$18,2,FALSE),0)</f>
      </c>
    </row>
    <row r="816" spans="1:15">
      <c r="O816" t="str">
        <f>IFERROR(VLOOKUP(C816,Widgets!$H$5:$I$18,2,FALSE),0)</f>
      </c>
    </row>
    <row r="817" spans="1:15">
      <c r="O817" t="str">
        <f>IFERROR(VLOOKUP(C817,Widgets!$H$5:$I$18,2,FALSE),0)</f>
      </c>
    </row>
    <row r="818" spans="1:15">
      <c r="O818" t="str">
        <f>IFERROR(VLOOKUP(C818,Widgets!$H$5:$I$18,2,FALSE),0)</f>
      </c>
    </row>
    <row r="819" spans="1:15">
      <c r="O819" t="str">
        <f>IFERROR(VLOOKUP(C819,Widgets!$H$5:$I$18,2,FALSE),0)</f>
      </c>
    </row>
    <row r="820" spans="1:15">
      <c r="O820" t="str">
        <f>IFERROR(VLOOKUP(C820,Widgets!$H$5:$I$18,2,FALSE),0)</f>
      </c>
    </row>
    <row r="821" spans="1:15">
      <c r="O821" t="str">
        <f>IFERROR(VLOOKUP(C821,Widgets!$H$5:$I$18,2,FALSE),0)</f>
      </c>
    </row>
    <row r="822" spans="1:15">
      <c r="O822" t="str">
        <f>IFERROR(VLOOKUP(C822,Widgets!$H$5:$I$18,2,FALSE),0)</f>
      </c>
    </row>
    <row r="823" spans="1:15">
      <c r="O823" t="str">
        <f>IFERROR(VLOOKUP(C823,Widgets!$H$5:$I$18,2,FALSE),0)</f>
      </c>
    </row>
    <row r="824" spans="1:15">
      <c r="O824" t="str">
        <f>IFERROR(VLOOKUP(C824,Widgets!$H$5:$I$18,2,FALSE),0)</f>
      </c>
    </row>
    <row r="825" spans="1:15">
      <c r="O825" t="str">
        <f>IFERROR(VLOOKUP(C825,Widgets!$H$5:$I$18,2,FALSE),0)</f>
      </c>
    </row>
    <row r="826" spans="1:15">
      <c r="O826" t="str">
        <f>IFERROR(VLOOKUP(C826,Widgets!$H$5:$I$18,2,FALSE),0)</f>
      </c>
    </row>
    <row r="827" spans="1:15">
      <c r="O827" t="str">
        <f>IFERROR(VLOOKUP(C827,Widgets!$H$5:$I$18,2,FALSE),0)</f>
      </c>
    </row>
    <row r="828" spans="1:15">
      <c r="O828" t="str">
        <f>IFERROR(VLOOKUP(C828,Widgets!$H$5:$I$18,2,FALSE),0)</f>
      </c>
    </row>
    <row r="829" spans="1:15">
      <c r="O829" t="str">
        <f>IFERROR(VLOOKUP(C829,Widgets!$H$5:$I$18,2,FALSE),0)</f>
      </c>
    </row>
    <row r="830" spans="1:15">
      <c r="O830" t="str">
        <f>IFERROR(VLOOKUP(C830,Widgets!$H$5:$I$18,2,FALSE),0)</f>
      </c>
    </row>
    <row r="831" spans="1:15">
      <c r="O831" t="str">
        <f>IFERROR(VLOOKUP(C831,Widgets!$H$5:$I$18,2,FALSE),0)</f>
      </c>
    </row>
    <row r="832" spans="1:15">
      <c r="O832" t="str">
        <f>IFERROR(VLOOKUP(C832,Widgets!$H$5:$I$18,2,FALSE),0)</f>
      </c>
    </row>
    <row r="833" spans="1:15">
      <c r="O833" t="str">
        <f>IFERROR(VLOOKUP(C833,Widgets!$H$5:$I$18,2,FALSE),0)</f>
      </c>
    </row>
    <row r="834" spans="1:15">
      <c r="O834" t="str">
        <f>IFERROR(VLOOKUP(C834,Widgets!$H$5:$I$18,2,FALSE),0)</f>
      </c>
    </row>
    <row r="835" spans="1:15">
      <c r="O835" t="str">
        <f>IFERROR(VLOOKUP(C835,Widgets!$H$5:$I$18,2,FALSE),0)</f>
      </c>
    </row>
    <row r="836" spans="1:15">
      <c r="O836" t="str">
        <f>IFERROR(VLOOKUP(C836,Widgets!$H$5:$I$18,2,FALSE),0)</f>
      </c>
    </row>
    <row r="837" spans="1:15">
      <c r="O837" t="str">
        <f>IFERROR(VLOOKUP(C837,Widgets!$H$5:$I$18,2,FALSE),0)</f>
      </c>
    </row>
    <row r="838" spans="1:15">
      <c r="O838" t="str">
        <f>IFERROR(VLOOKUP(C838,Widgets!$H$5:$I$18,2,FALSE),0)</f>
      </c>
    </row>
    <row r="839" spans="1:15">
      <c r="O839" t="str">
        <f>IFERROR(VLOOKUP(C839,Widgets!$H$5:$I$18,2,FALSE),0)</f>
      </c>
    </row>
    <row r="840" spans="1:15">
      <c r="O840" t="str">
        <f>IFERROR(VLOOKUP(C840,Widgets!$H$5:$I$18,2,FALSE),0)</f>
      </c>
    </row>
    <row r="841" spans="1:15">
      <c r="O841" t="str">
        <f>IFERROR(VLOOKUP(C841,Widgets!$H$5:$I$18,2,FALSE),0)</f>
      </c>
    </row>
    <row r="842" spans="1:15">
      <c r="O842" t="str">
        <f>IFERROR(VLOOKUP(C842,Widgets!$H$5:$I$18,2,FALSE),0)</f>
      </c>
    </row>
    <row r="843" spans="1:15">
      <c r="O843" t="str">
        <f>IFERROR(VLOOKUP(C843,Widgets!$H$5:$I$18,2,FALSE),0)</f>
      </c>
    </row>
    <row r="844" spans="1:15">
      <c r="O844" t="str">
        <f>IFERROR(VLOOKUP(C844,Widgets!$H$5:$I$18,2,FALSE),0)</f>
      </c>
    </row>
    <row r="845" spans="1:15">
      <c r="O845" t="str">
        <f>IFERROR(VLOOKUP(C845,Widgets!$H$5:$I$18,2,FALSE),0)</f>
      </c>
    </row>
    <row r="846" spans="1:15">
      <c r="O846" t="str">
        <f>IFERROR(VLOOKUP(C846,Widgets!$H$5:$I$18,2,FALSE),0)</f>
      </c>
    </row>
    <row r="847" spans="1:15">
      <c r="O847" t="str">
        <f>IFERROR(VLOOKUP(C847,Widgets!$H$5:$I$18,2,FALSE),0)</f>
      </c>
    </row>
    <row r="848" spans="1:15">
      <c r="O848" t="str">
        <f>IFERROR(VLOOKUP(C848,Widgets!$H$5:$I$18,2,FALSE),0)</f>
      </c>
    </row>
    <row r="849" spans="1:15">
      <c r="O849" t="str">
        <f>IFERROR(VLOOKUP(C849,Widgets!$H$5:$I$18,2,FALSE),0)</f>
      </c>
    </row>
    <row r="850" spans="1:15">
      <c r="O850" t="str">
        <f>IFERROR(VLOOKUP(C850,Widgets!$H$5:$I$18,2,FALSE),0)</f>
      </c>
    </row>
    <row r="851" spans="1:15">
      <c r="O851" t="str">
        <f>IFERROR(VLOOKUP(C851,Widgets!$H$5:$I$18,2,FALSE),0)</f>
      </c>
    </row>
    <row r="852" spans="1:15">
      <c r="O852" t="str">
        <f>IFERROR(VLOOKUP(C852,Widgets!$H$5:$I$18,2,FALSE),0)</f>
      </c>
    </row>
    <row r="853" spans="1:15">
      <c r="O853" t="str">
        <f>IFERROR(VLOOKUP(C853,Widgets!$H$5:$I$18,2,FALSE),0)</f>
      </c>
    </row>
    <row r="854" spans="1:15">
      <c r="O854" t="str">
        <f>IFERROR(VLOOKUP(C854,Widgets!$H$5:$I$18,2,FALSE),0)</f>
      </c>
    </row>
    <row r="855" spans="1:15">
      <c r="O855" t="str">
        <f>IFERROR(VLOOKUP(C855,Widgets!$H$5:$I$18,2,FALSE),0)</f>
      </c>
    </row>
    <row r="856" spans="1:15">
      <c r="O856" t="str">
        <f>IFERROR(VLOOKUP(C856,Widgets!$H$5:$I$18,2,FALSE),0)</f>
      </c>
    </row>
    <row r="857" spans="1:15">
      <c r="O857" t="str">
        <f>IFERROR(VLOOKUP(C857,Widgets!$H$5:$I$18,2,FALSE),0)</f>
      </c>
    </row>
    <row r="858" spans="1:15">
      <c r="O858" t="str">
        <f>IFERROR(VLOOKUP(C858,Widgets!$H$5:$I$18,2,FALSE),0)</f>
      </c>
    </row>
    <row r="859" spans="1:15">
      <c r="O859" t="str">
        <f>IFERROR(VLOOKUP(C859,Widgets!$H$5:$I$18,2,FALSE),0)</f>
      </c>
    </row>
    <row r="860" spans="1:15">
      <c r="O860" t="str">
        <f>IFERROR(VLOOKUP(C860,Widgets!$H$5:$I$18,2,FALSE),0)</f>
      </c>
    </row>
    <row r="861" spans="1:15">
      <c r="O861" t="str">
        <f>IFERROR(VLOOKUP(C861,Widgets!$H$5:$I$18,2,FALSE),0)</f>
      </c>
    </row>
    <row r="862" spans="1:15">
      <c r="O862" t="str">
        <f>IFERROR(VLOOKUP(C862,Widgets!$H$5:$I$18,2,FALSE),0)</f>
      </c>
    </row>
    <row r="863" spans="1:15">
      <c r="O863" t="str">
        <f>IFERROR(VLOOKUP(C863,Widgets!$H$5:$I$18,2,FALSE),0)</f>
      </c>
    </row>
    <row r="864" spans="1:15">
      <c r="O864" t="str">
        <f>IFERROR(VLOOKUP(C864,Widgets!$H$5:$I$18,2,FALSE),0)</f>
      </c>
    </row>
    <row r="865" spans="1:15">
      <c r="O865" t="str">
        <f>IFERROR(VLOOKUP(C865,Widgets!$H$5:$I$18,2,FALSE),0)</f>
      </c>
    </row>
    <row r="866" spans="1:15">
      <c r="O866" t="str">
        <f>IFERROR(VLOOKUP(C866,Widgets!$H$5:$I$18,2,FALSE),0)</f>
      </c>
    </row>
    <row r="867" spans="1:15">
      <c r="O867" t="str">
        <f>IFERROR(VLOOKUP(C867,Widgets!$H$5:$I$18,2,FALSE),0)</f>
      </c>
    </row>
    <row r="868" spans="1:15">
      <c r="O868" t="str">
        <f>IFERROR(VLOOKUP(C868,Widgets!$H$5:$I$18,2,FALSE),0)</f>
      </c>
    </row>
    <row r="869" spans="1:15">
      <c r="O869" t="str">
        <f>IFERROR(VLOOKUP(C869,Widgets!$H$5:$I$18,2,FALSE),0)</f>
      </c>
    </row>
    <row r="870" spans="1:15">
      <c r="O870" t="str">
        <f>IFERROR(VLOOKUP(C870,Widgets!$H$5:$I$18,2,FALSE),0)</f>
      </c>
    </row>
    <row r="871" spans="1:15">
      <c r="O871" t="str">
        <f>IFERROR(VLOOKUP(C871,Widgets!$H$5:$I$18,2,FALSE),0)</f>
      </c>
    </row>
    <row r="872" spans="1:15">
      <c r="O872" t="str">
        <f>IFERROR(VLOOKUP(C872,Widgets!$H$5:$I$18,2,FALSE),0)</f>
      </c>
    </row>
    <row r="873" spans="1:15">
      <c r="O873" t="str">
        <f>IFERROR(VLOOKUP(C873,Widgets!$H$5:$I$18,2,FALSE),0)</f>
      </c>
    </row>
    <row r="874" spans="1:15">
      <c r="O874" t="str">
        <f>IFERROR(VLOOKUP(C874,Widgets!$H$5:$I$18,2,FALSE),0)</f>
      </c>
    </row>
    <row r="875" spans="1:15">
      <c r="O875" t="str">
        <f>IFERROR(VLOOKUP(C875,Widgets!$H$5:$I$18,2,FALSE),0)</f>
      </c>
    </row>
    <row r="876" spans="1:15">
      <c r="O876" t="str">
        <f>IFERROR(VLOOKUP(C876,Widgets!$H$5:$I$18,2,FALSE),0)</f>
      </c>
    </row>
    <row r="877" spans="1:15">
      <c r="O877" t="str">
        <f>IFERROR(VLOOKUP(C877,Widgets!$H$5:$I$18,2,FALSE),0)</f>
      </c>
    </row>
    <row r="878" spans="1:15">
      <c r="O878" t="str">
        <f>IFERROR(VLOOKUP(C878,Widgets!$H$5:$I$18,2,FALSE),0)</f>
      </c>
    </row>
    <row r="879" spans="1:15">
      <c r="O879" t="str">
        <f>IFERROR(VLOOKUP(C879,Widgets!$H$5:$I$18,2,FALSE),0)</f>
      </c>
    </row>
    <row r="880" spans="1:15">
      <c r="O880" t="str">
        <f>IFERROR(VLOOKUP(C880,Widgets!$H$5:$I$18,2,FALSE),0)</f>
      </c>
    </row>
    <row r="881" spans="1:15">
      <c r="O881" t="str">
        <f>IFERROR(VLOOKUP(C881,Widgets!$H$5:$I$18,2,FALSE),0)</f>
      </c>
    </row>
    <row r="882" spans="1:15">
      <c r="O882" t="str">
        <f>IFERROR(VLOOKUP(C882,Widgets!$H$5:$I$18,2,FALSE),0)</f>
      </c>
    </row>
    <row r="883" spans="1:15">
      <c r="O883" t="str">
        <f>IFERROR(VLOOKUP(C883,Widgets!$H$5:$I$18,2,FALSE),0)</f>
      </c>
    </row>
    <row r="884" spans="1:15">
      <c r="O884" t="str">
        <f>IFERROR(VLOOKUP(C884,Widgets!$H$5:$I$18,2,FALSE),0)</f>
      </c>
    </row>
    <row r="885" spans="1:15">
      <c r="O885" t="str">
        <f>IFERROR(VLOOKUP(C885,Widgets!$H$5:$I$18,2,FALSE),0)</f>
      </c>
    </row>
    <row r="886" spans="1:15">
      <c r="O886" t="str">
        <f>IFERROR(VLOOKUP(C886,Widgets!$H$5:$I$18,2,FALSE),0)</f>
      </c>
    </row>
    <row r="887" spans="1:15">
      <c r="O887" t="str">
        <f>IFERROR(VLOOKUP(C887,Widgets!$H$5:$I$18,2,FALSE),0)</f>
      </c>
    </row>
    <row r="888" spans="1:15">
      <c r="O888" t="str">
        <f>IFERROR(VLOOKUP(C888,Widgets!$H$5:$I$18,2,FALSE),0)</f>
      </c>
    </row>
    <row r="889" spans="1:15">
      <c r="O889" t="str">
        <f>IFERROR(VLOOKUP(C889,Widgets!$H$5:$I$18,2,FALSE),0)</f>
      </c>
    </row>
    <row r="890" spans="1:15">
      <c r="O890" t="str">
        <f>IFERROR(VLOOKUP(C890,Widgets!$H$5:$I$18,2,FALSE),0)</f>
      </c>
    </row>
    <row r="891" spans="1:15">
      <c r="O891" t="str">
        <f>IFERROR(VLOOKUP(C891,Widgets!$H$5:$I$18,2,FALSE),0)</f>
      </c>
    </row>
    <row r="892" spans="1:15">
      <c r="O892" t="str">
        <f>IFERROR(VLOOKUP(C892,Widgets!$H$5:$I$18,2,FALSE),0)</f>
      </c>
    </row>
    <row r="893" spans="1:15">
      <c r="O893" t="str">
        <f>IFERROR(VLOOKUP(C893,Widgets!$H$5:$I$18,2,FALSE),0)</f>
      </c>
    </row>
    <row r="894" spans="1:15">
      <c r="O894" t="str">
        <f>IFERROR(VLOOKUP(C894,Widgets!$H$5:$I$18,2,FALSE),0)</f>
      </c>
    </row>
    <row r="895" spans="1:15">
      <c r="O895" t="str">
        <f>IFERROR(VLOOKUP(C895,Widgets!$H$5:$I$18,2,FALSE),0)</f>
      </c>
    </row>
    <row r="896" spans="1:15">
      <c r="O896" t="str">
        <f>IFERROR(VLOOKUP(C896,Widgets!$H$5:$I$18,2,FALSE),0)</f>
      </c>
    </row>
    <row r="897" spans="1:15">
      <c r="O897" t="str">
        <f>IFERROR(VLOOKUP(C897,Widgets!$H$5:$I$18,2,FALSE),0)</f>
      </c>
    </row>
    <row r="898" spans="1:15">
      <c r="O898" t="str">
        <f>IFERROR(VLOOKUP(C898,Widgets!$H$5:$I$18,2,FALSE),0)</f>
      </c>
    </row>
    <row r="899" spans="1:15">
      <c r="O899" t="str">
        <f>IFERROR(VLOOKUP(C899,Widgets!$H$5:$I$18,2,FALSE),0)</f>
      </c>
    </row>
    <row r="900" spans="1:15">
      <c r="O900" t="str">
        <f>IFERROR(VLOOKUP(C900,Widgets!$H$5:$I$18,2,FALSE),0)</f>
      </c>
    </row>
    <row r="901" spans="1:15">
      <c r="O901" t="str">
        <f>IFERROR(VLOOKUP(C901,Widgets!$H$5:$I$18,2,FALSE),0)</f>
      </c>
    </row>
    <row r="902" spans="1:15">
      <c r="O902" t="str">
        <f>IFERROR(VLOOKUP(C902,Widgets!$H$5:$I$18,2,FALSE),0)</f>
      </c>
    </row>
    <row r="903" spans="1:15">
      <c r="O903" t="str">
        <f>IFERROR(VLOOKUP(C903,Widgets!$H$5:$I$18,2,FALSE),0)</f>
      </c>
    </row>
    <row r="904" spans="1:15">
      <c r="O904" t="str">
        <f>IFERROR(VLOOKUP(C904,Widgets!$H$5:$I$18,2,FALSE),0)</f>
      </c>
    </row>
    <row r="905" spans="1:15">
      <c r="O905" t="str">
        <f>IFERROR(VLOOKUP(C905,Widgets!$H$5:$I$18,2,FALSE),0)</f>
      </c>
    </row>
    <row r="906" spans="1:15">
      <c r="O906" t="str">
        <f>IFERROR(VLOOKUP(C906,Widgets!$H$5:$I$18,2,FALSE),0)</f>
      </c>
    </row>
    <row r="907" spans="1:15">
      <c r="O907" t="str">
        <f>IFERROR(VLOOKUP(C907,Widgets!$H$5:$I$18,2,FALSE),0)</f>
      </c>
    </row>
    <row r="908" spans="1:15">
      <c r="O908" t="str">
        <f>IFERROR(VLOOKUP(C908,Widgets!$H$5:$I$18,2,FALSE),0)</f>
      </c>
    </row>
    <row r="909" spans="1:15">
      <c r="O909" t="str">
        <f>IFERROR(VLOOKUP(C909,Widgets!$H$5:$I$18,2,FALSE),0)</f>
      </c>
    </row>
    <row r="910" spans="1:15">
      <c r="O910" t="str">
        <f>IFERROR(VLOOKUP(C910,Widgets!$H$5:$I$18,2,FALSE),0)</f>
      </c>
    </row>
    <row r="911" spans="1:15">
      <c r="O911" t="str">
        <f>IFERROR(VLOOKUP(C911,Widgets!$H$5:$I$18,2,FALSE),0)</f>
      </c>
    </row>
    <row r="912" spans="1:15">
      <c r="O912" t="str">
        <f>IFERROR(VLOOKUP(C912,Widgets!$H$5:$I$18,2,FALSE),0)</f>
      </c>
    </row>
    <row r="913" spans="1:15">
      <c r="O913" t="str">
        <f>IFERROR(VLOOKUP(C913,Widgets!$H$5:$I$18,2,FALSE),0)</f>
      </c>
    </row>
    <row r="914" spans="1:15">
      <c r="O914" t="str">
        <f>IFERROR(VLOOKUP(C914,Widgets!$H$5:$I$18,2,FALSE),0)</f>
      </c>
    </row>
    <row r="915" spans="1:15">
      <c r="O915" t="str">
        <f>IFERROR(VLOOKUP(C915,Widgets!$H$5:$I$18,2,FALSE),0)</f>
      </c>
    </row>
    <row r="916" spans="1:15">
      <c r="O916" t="str">
        <f>IFERROR(VLOOKUP(C916,Widgets!$H$5:$I$18,2,FALSE),0)</f>
      </c>
    </row>
    <row r="917" spans="1:15">
      <c r="O917" t="str">
        <f>IFERROR(VLOOKUP(C917,Widgets!$H$5:$I$18,2,FALSE),0)</f>
      </c>
    </row>
    <row r="918" spans="1:15">
      <c r="O918" t="str">
        <f>IFERROR(VLOOKUP(C918,Widgets!$H$5:$I$18,2,FALSE),0)</f>
      </c>
    </row>
    <row r="919" spans="1:15">
      <c r="O919" t="str">
        <f>IFERROR(VLOOKUP(C919,Widgets!$H$5:$I$18,2,FALSE),0)</f>
      </c>
    </row>
    <row r="920" spans="1:15">
      <c r="O920" t="str">
        <f>IFERROR(VLOOKUP(C920,Widgets!$H$5:$I$18,2,FALSE),0)</f>
      </c>
    </row>
    <row r="921" spans="1:15">
      <c r="O921" t="str">
        <f>IFERROR(VLOOKUP(C921,Widgets!$H$5:$I$18,2,FALSE),0)</f>
      </c>
    </row>
    <row r="922" spans="1:15">
      <c r="O922" t="str">
        <f>IFERROR(VLOOKUP(C922,Widgets!$H$5:$I$18,2,FALSE),0)</f>
      </c>
    </row>
    <row r="923" spans="1:15">
      <c r="O923" t="str">
        <f>IFERROR(VLOOKUP(C923,Widgets!$H$5:$I$18,2,FALSE),0)</f>
      </c>
    </row>
    <row r="924" spans="1:15">
      <c r="O924" t="str">
        <f>IFERROR(VLOOKUP(C924,Widgets!$H$5:$I$18,2,FALSE),0)</f>
      </c>
    </row>
    <row r="925" spans="1:15">
      <c r="O925" t="str">
        <f>IFERROR(VLOOKUP(C925,Widgets!$H$5:$I$18,2,FALSE),0)</f>
      </c>
    </row>
    <row r="926" spans="1:15">
      <c r="O926" t="str">
        <f>IFERROR(VLOOKUP(C926,Widgets!$H$5:$I$18,2,FALSE),0)</f>
      </c>
    </row>
    <row r="927" spans="1:15">
      <c r="O927" t="str">
        <f>IFERROR(VLOOKUP(C927,Widgets!$H$5:$I$18,2,FALSE),0)</f>
      </c>
    </row>
    <row r="928" spans="1:15">
      <c r="O928" t="str">
        <f>IFERROR(VLOOKUP(C928,Widgets!$H$5:$I$18,2,FALSE),0)</f>
      </c>
    </row>
    <row r="929" spans="1:15">
      <c r="O929" t="str">
        <f>IFERROR(VLOOKUP(C929,Widgets!$H$5:$I$18,2,FALSE),0)</f>
      </c>
    </row>
    <row r="930" spans="1:15">
      <c r="O930" t="str">
        <f>IFERROR(VLOOKUP(C930,Widgets!$H$5:$I$18,2,FALSE),0)</f>
      </c>
    </row>
    <row r="931" spans="1:15">
      <c r="O931" t="str">
        <f>IFERROR(VLOOKUP(C931,Widgets!$H$5:$I$18,2,FALSE),0)</f>
      </c>
    </row>
    <row r="932" spans="1:15">
      <c r="O932" t="str">
        <f>IFERROR(VLOOKUP(C932,Widgets!$H$5:$I$18,2,FALSE),0)</f>
      </c>
    </row>
    <row r="933" spans="1:15">
      <c r="O933" t="str">
        <f>IFERROR(VLOOKUP(C933,Widgets!$H$5:$I$18,2,FALSE),0)</f>
      </c>
    </row>
    <row r="934" spans="1:15">
      <c r="O934" t="str">
        <f>IFERROR(VLOOKUP(C934,Widgets!$H$5:$I$18,2,FALSE),0)</f>
      </c>
    </row>
    <row r="935" spans="1:15">
      <c r="O935" t="str">
        <f>IFERROR(VLOOKUP(C935,Widgets!$H$5:$I$18,2,FALSE),0)</f>
      </c>
    </row>
    <row r="936" spans="1:15">
      <c r="O936" t="str">
        <f>IFERROR(VLOOKUP(C936,Widgets!$H$5:$I$18,2,FALSE),0)</f>
      </c>
    </row>
    <row r="937" spans="1:15">
      <c r="O937" t="str">
        <f>IFERROR(VLOOKUP(C937,Widgets!$H$5:$I$18,2,FALSE),0)</f>
      </c>
    </row>
    <row r="938" spans="1:15">
      <c r="O938" t="str">
        <f>IFERROR(VLOOKUP(C938,Widgets!$H$5:$I$18,2,FALSE),0)</f>
      </c>
    </row>
    <row r="939" spans="1:15">
      <c r="O939" t="str">
        <f>IFERROR(VLOOKUP(C939,Widgets!$H$5:$I$18,2,FALSE),0)</f>
      </c>
    </row>
    <row r="940" spans="1:15">
      <c r="O940" t="str">
        <f>IFERROR(VLOOKUP(C940,Widgets!$H$5:$I$18,2,FALSE),0)</f>
      </c>
    </row>
    <row r="941" spans="1:15">
      <c r="O941" t="str">
        <f>IFERROR(VLOOKUP(C941,Widgets!$H$5:$I$18,2,FALSE),0)</f>
      </c>
    </row>
    <row r="942" spans="1:15">
      <c r="O942" t="str">
        <f>IFERROR(VLOOKUP(C942,Widgets!$H$5:$I$18,2,FALSE),0)</f>
      </c>
    </row>
    <row r="943" spans="1:15">
      <c r="O943" t="str">
        <f>IFERROR(VLOOKUP(C943,Widgets!$H$5:$I$18,2,FALSE),0)</f>
      </c>
    </row>
    <row r="944" spans="1:15">
      <c r="O944" t="str">
        <f>IFERROR(VLOOKUP(C944,Widgets!$H$5:$I$18,2,FALSE),0)</f>
      </c>
    </row>
    <row r="945" spans="1:15">
      <c r="O945" t="str">
        <f>IFERROR(VLOOKUP(C945,Widgets!$H$5:$I$18,2,FALSE),0)</f>
      </c>
    </row>
    <row r="946" spans="1:15">
      <c r="O946" t="str">
        <f>IFERROR(VLOOKUP(C946,Widgets!$H$5:$I$18,2,FALSE),0)</f>
      </c>
    </row>
    <row r="947" spans="1:15">
      <c r="O947" t="str">
        <f>IFERROR(VLOOKUP(C947,Widgets!$H$5:$I$18,2,FALSE),0)</f>
      </c>
    </row>
    <row r="948" spans="1:15">
      <c r="O948" t="str">
        <f>IFERROR(VLOOKUP(C948,Widgets!$H$5:$I$18,2,FALSE),0)</f>
      </c>
    </row>
    <row r="949" spans="1:15">
      <c r="O949" t="str">
        <f>IFERROR(VLOOKUP(C949,Widgets!$H$5:$I$18,2,FALSE),0)</f>
      </c>
    </row>
    <row r="950" spans="1:15">
      <c r="O950" t="str">
        <f>IFERROR(VLOOKUP(C950,Widgets!$H$5:$I$18,2,FALSE),0)</f>
      </c>
    </row>
    <row r="951" spans="1:15">
      <c r="O951" t="str">
        <f>IFERROR(VLOOKUP(C951,Widgets!$H$5:$I$18,2,FALSE),0)</f>
      </c>
    </row>
    <row r="952" spans="1:15">
      <c r="O952" t="str">
        <f>IFERROR(VLOOKUP(C952,Widgets!$H$5:$I$18,2,FALSE),0)</f>
      </c>
    </row>
    <row r="953" spans="1:15">
      <c r="O953" t="str">
        <f>IFERROR(VLOOKUP(C953,Widgets!$H$5:$I$18,2,FALSE),0)</f>
      </c>
    </row>
    <row r="954" spans="1:15">
      <c r="O954" t="str">
        <f>IFERROR(VLOOKUP(C954,Widgets!$H$5:$I$18,2,FALSE),0)</f>
      </c>
    </row>
    <row r="955" spans="1:15">
      <c r="O955" t="str">
        <f>IFERROR(VLOOKUP(C955,Widgets!$H$5:$I$18,2,FALSE),0)</f>
      </c>
    </row>
    <row r="956" spans="1:15">
      <c r="O956" t="str">
        <f>IFERROR(VLOOKUP(C956,Widgets!$H$5:$I$18,2,FALSE),0)</f>
      </c>
    </row>
    <row r="957" spans="1:15">
      <c r="O957" t="str">
        <f>IFERROR(VLOOKUP(C957,Widgets!$H$5:$I$18,2,FALSE),0)</f>
      </c>
    </row>
    <row r="958" spans="1:15">
      <c r="O958" t="str">
        <f>IFERROR(VLOOKUP(C958,Widgets!$H$5:$I$18,2,FALSE),0)</f>
      </c>
    </row>
    <row r="959" spans="1:15">
      <c r="O959" t="str">
        <f>IFERROR(VLOOKUP(C959,Widgets!$H$5:$I$18,2,FALSE),0)</f>
      </c>
    </row>
    <row r="960" spans="1:15">
      <c r="O960" t="str">
        <f>IFERROR(VLOOKUP(C960,Widgets!$H$5:$I$18,2,FALSE),0)</f>
      </c>
    </row>
    <row r="961" spans="1:15">
      <c r="O961" t="str">
        <f>IFERROR(VLOOKUP(C961,Widgets!$H$5:$I$18,2,FALSE),0)</f>
      </c>
    </row>
    <row r="962" spans="1:15">
      <c r="O962" t="str">
        <f>IFERROR(VLOOKUP(C962,Widgets!$H$5:$I$18,2,FALSE),0)</f>
      </c>
    </row>
    <row r="963" spans="1:15">
      <c r="O963" t="str">
        <f>IFERROR(VLOOKUP(C963,Widgets!$H$5:$I$18,2,FALSE),0)</f>
      </c>
    </row>
    <row r="964" spans="1:15">
      <c r="O964" t="str">
        <f>IFERROR(VLOOKUP(C964,Widgets!$H$5:$I$18,2,FALSE),0)</f>
      </c>
    </row>
    <row r="965" spans="1:15">
      <c r="O965" t="str">
        <f>IFERROR(VLOOKUP(C965,Widgets!$H$5:$I$18,2,FALSE),0)</f>
      </c>
    </row>
    <row r="966" spans="1:15">
      <c r="O966" t="str">
        <f>IFERROR(VLOOKUP(C966,Widgets!$H$5:$I$18,2,FALSE),0)</f>
      </c>
    </row>
    <row r="967" spans="1:15">
      <c r="O967" t="str">
        <f>IFERROR(VLOOKUP(C967,Widgets!$H$5:$I$18,2,FALSE),0)</f>
      </c>
    </row>
    <row r="968" spans="1:15">
      <c r="O968" t="str">
        <f>IFERROR(VLOOKUP(C968,Widgets!$H$5:$I$18,2,FALSE),0)</f>
      </c>
    </row>
    <row r="969" spans="1:15">
      <c r="O969" t="str">
        <f>IFERROR(VLOOKUP(C969,Widgets!$H$5:$I$18,2,FALSE),0)</f>
      </c>
    </row>
    <row r="970" spans="1:15">
      <c r="O970" t="str">
        <f>IFERROR(VLOOKUP(C970,Widgets!$H$5:$I$18,2,FALSE),0)</f>
      </c>
    </row>
    <row r="971" spans="1:15">
      <c r="O971" t="str">
        <f>IFERROR(VLOOKUP(C971,Widgets!$H$5:$I$18,2,FALSE),0)</f>
      </c>
    </row>
    <row r="972" spans="1:15">
      <c r="O972" t="str">
        <f>IFERROR(VLOOKUP(C972,Widgets!$H$5:$I$18,2,FALSE),0)</f>
      </c>
    </row>
    <row r="973" spans="1:15">
      <c r="O973" t="str">
        <f>IFERROR(VLOOKUP(C973,Widgets!$H$5:$I$18,2,FALSE),0)</f>
      </c>
    </row>
    <row r="974" spans="1:15">
      <c r="O974" t="str">
        <f>IFERROR(VLOOKUP(C974,Widgets!$H$5:$I$18,2,FALSE),0)</f>
      </c>
    </row>
    <row r="975" spans="1:15">
      <c r="O975" t="str">
        <f>IFERROR(VLOOKUP(C975,Widgets!$H$5:$I$18,2,FALSE),0)</f>
      </c>
    </row>
    <row r="976" spans="1:15">
      <c r="O976" t="str">
        <f>IFERROR(VLOOKUP(C976,Widgets!$H$5:$I$18,2,FALSE),0)</f>
      </c>
    </row>
    <row r="977" spans="1:15">
      <c r="O977" t="str">
        <f>IFERROR(VLOOKUP(C977,Widgets!$H$5:$I$18,2,FALSE),0)</f>
      </c>
    </row>
    <row r="978" spans="1:15">
      <c r="O978" t="str">
        <f>IFERROR(VLOOKUP(C978,Widgets!$H$5:$I$18,2,FALSE),0)</f>
      </c>
    </row>
    <row r="979" spans="1:15">
      <c r="O979" t="str">
        <f>IFERROR(VLOOKUP(C979,Widgets!$H$5:$I$18,2,FALSE),0)</f>
      </c>
    </row>
    <row r="980" spans="1:15">
      <c r="O980" t="str">
        <f>IFERROR(VLOOKUP(C980,Widgets!$H$5:$I$18,2,FALSE),0)</f>
      </c>
    </row>
    <row r="981" spans="1:15">
      <c r="O981" t="str">
        <f>IFERROR(VLOOKUP(C981,Widgets!$H$5:$I$18,2,FALSE),0)</f>
      </c>
    </row>
    <row r="982" spans="1:15">
      <c r="O982" t="str">
        <f>IFERROR(VLOOKUP(C982,Widgets!$H$5:$I$18,2,FALSE),0)</f>
      </c>
    </row>
    <row r="983" spans="1:15">
      <c r="O983" t="str">
        <f>IFERROR(VLOOKUP(C983,Widgets!$H$5:$I$18,2,FALSE),0)</f>
      </c>
    </row>
    <row r="984" spans="1:15">
      <c r="O984" t="str">
        <f>IFERROR(VLOOKUP(C984,Widgets!$H$5:$I$18,2,FALSE),0)</f>
      </c>
    </row>
    <row r="985" spans="1:15">
      <c r="O985" t="str">
        <f>IFERROR(VLOOKUP(C985,Widgets!$H$5:$I$18,2,FALSE),0)</f>
      </c>
    </row>
    <row r="986" spans="1:15">
      <c r="O986" t="str">
        <f>IFERROR(VLOOKUP(C986,Widgets!$H$5:$I$18,2,FALSE),0)</f>
      </c>
    </row>
    <row r="987" spans="1:15">
      <c r="O987" t="str">
        <f>IFERROR(VLOOKUP(C987,Widgets!$H$5:$I$18,2,FALSE),0)</f>
      </c>
    </row>
    <row r="988" spans="1:15">
      <c r="O988" t="str">
        <f>IFERROR(VLOOKUP(C988,Widgets!$H$5:$I$18,2,FALSE),0)</f>
      </c>
    </row>
    <row r="989" spans="1:15">
      <c r="O989" t="str">
        <f>IFERROR(VLOOKUP(C989,Widgets!$H$5:$I$18,2,FALSE),0)</f>
      </c>
    </row>
    <row r="990" spans="1:15">
      <c r="O990" t="str">
        <f>IFERROR(VLOOKUP(C990,Widgets!$H$5:$I$18,2,FALSE),0)</f>
      </c>
    </row>
    <row r="991" spans="1:15">
      <c r="O991" t="str">
        <f>IFERROR(VLOOKUP(C991,Widgets!$H$5:$I$18,2,FALSE),0)</f>
      </c>
    </row>
    <row r="992" spans="1:15">
      <c r="O992" t="str">
        <f>IFERROR(VLOOKUP(C992,Widgets!$H$5:$I$18,2,FALSE),0)</f>
      </c>
    </row>
    <row r="993" spans="1:15">
      <c r="O993" t="str">
        <f>IFERROR(VLOOKUP(C993,Widgets!$H$5:$I$18,2,FALSE),0)</f>
      </c>
    </row>
    <row r="994" spans="1:15">
      <c r="O994" t="str">
        <f>IFERROR(VLOOKUP(C994,Widgets!$H$5:$I$18,2,FALSE),0)</f>
      </c>
    </row>
    <row r="995" spans="1:15">
      <c r="O995" t="str">
        <f>IFERROR(VLOOKUP(C995,Widgets!$H$5:$I$18,2,FALSE),0)</f>
      </c>
    </row>
    <row r="996" spans="1:15">
      <c r="O996" t="str">
        <f>IFERROR(VLOOKUP(C996,Widgets!$H$5:$I$18,2,FALSE),0)</f>
      </c>
    </row>
    <row r="997" spans="1:15">
      <c r="O997" t="str">
        <f>IFERROR(VLOOKUP(C997,Widgets!$H$5:$I$18,2,FALSE),0)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2291"/>
  <sheetViews>
    <sheetView tabSelected="0" workbookViewId="0" showGridLines="true" showRowColHeaders="1">
      <selection activeCell="O2" sqref="O2"/>
    </sheetView>
  </sheetViews>
  <sheetFormatPr defaultRowHeight="14.4" outlineLevelRow="0" outlineLevelCol="0"/>
  <cols>
    <col min="8" max="8" width="10.81640625" customWidth="true" style="2"/>
    <col min="13" max="13" width="10.81640625" customWidth="true" style="2"/>
  </cols>
  <sheetData>
    <row r="1" spans="1:15">
      <c r="A1" t="s">
        <v>963</v>
      </c>
      <c r="B1" t="s">
        <v>124</v>
      </c>
      <c r="C1" t="s">
        <v>69</v>
      </c>
      <c r="D1" t="s">
        <v>964</v>
      </c>
      <c r="E1" t="s">
        <v>965</v>
      </c>
      <c r="F1" t="s">
        <v>9</v>
      </c>
      <c r="G1" t="s">
        <v>130</v>
      </c>
      <c r="H1" s="2" t="s">
        <v>67</v>
      </c>
      <c r="I1" t="s">
        <v>126</v>
      </c>
      <c r="J1" t="s">
        <v>127</v>
      </c>
      <c r="K1" t="s">
        <v>966</v>
      </c>
      <c r="L1" t="s">
        <v>128</v>
      </c>
      <c r="M1" s="2" t="s">
        <v>129</v>
      </c>
      <c r="N1" s="35" t="s">
        <v>131</v>
      </c>
      <c r="O1" s="35" t="s">
        <v>132</v>
      </c>
    </row>
    <row r="2" spans="1:15">
      <c r="B2" t="s">
        <v>967</v>
      </c>
      <c r="C2" t="s">
        <v>968</v>
      </c>
      <c r="D2" s="1"/>
      <c r="F2" t="s">
        <v>368</v>
      </c>
      <c r="G2" t="s">
        <v>199</v>
      </c>
      <c r="H2" s="2">
        <v>1864.5</v>
      </c>
      <c r="K2" s="1"/>
      <c r="M2" s="2">
        <v>1864.5</v>
      </c>
      <c r="N2" t="str">
        <f>IFERROR(INDEX(Projects!$A$1:$F$10000,MATCH(Cotations!E2,Projects!$A$1:$A$10000,0),MATCH("Commerce",Projects!$A$1:$F$1,0)),0)</f>
      </c>
      <c r="O2" t="str">
        <f>IFERROR(VLOOKUP(N2,Widgets!$H$5:$I$18,2,FALSE),0)</f>
      </c>
    </row>
    <row r="3" spans="1:15">
      <c r="B3" t="s">
        <v>967</v>
      </c>
      <c r="C3" t="s">
        <v>968</v>
      </c>
      <c r="D3" s="1"/>
      <c r="F3" t="s">
        <v>368</v>
      </c>
      <c r="G3" t="s">
        <v>199</v>
      </c>
      <c r="H3" s="2">
        <v>930</v>
      </c>
      <c r="K3" s="1"/>
      <c r="M3" s="2">
        <v>930</v>
      </c>
      <c r="N3" t="str">
        <f>IFERROR(INDEX(Projects!$A$1:$F$10000,MATCH(Cotations!E3,Projects!$A$1:$A$10000,0),MATCH("Commerce",Projects!$A$1:$F$1,0)),0)</f>
      </c>
      <c r="O3" t="str">
        <f>IFERROR(VLOOKUP(N3,Widgets!$H$5:$I$18,2,FALSE),0)</f>
      </c>
    </row>
    <row r="4" spans="1:15">
      <c r="B4" t="s">
        <v>967</v>
      </c>
      <c r="C4" t="s">
        <v>968</v>
      </c>
      <c r="D4" s="1"/>
      <c r="F4" t="s">
        <v>368</v>
      </c>
      <c r="G4" t="s">
        <v>374</v>
      </c>
      <c r="H4" s="2">
        <v>4303.19999999999982</v>
      </c>
      <c r="K4" s="1"/>
      <c r="M4" s="2">
        <v>4303.19999999999982</v>
      </c>
      <c r="N4" t="str">
        <f>IFERROR(INDEX(Projects!$A$1:$F$10000,MATCH(Cotations!E4,Projects!$A$1:$A$10000,0),MATCH("Commerce",Projects!$A$1:$F$1,0)),0)</f>
      </c>
      <c r="O4" t="str">
        <f>IFERROR(VLOOKUP(N4,Widgets!$H$5:$I$18,2,FALSE),0)</f>
      </c>
    </row>
    <row r="5" spans="1:15">
      <c r="B5" t="s">
        <v>967</v>
      </c>
      <c r="C5" t="s">
        <v>968</v>
      </c>
      <c r="D5" s="1"/>
      <c r="F5" t="s">
        <v>650</v>
      </c>
      <c r="G5" t="s">
        <v>374</v>
      </c>
      <c r="H5" s="2">
        <v>4303.19999999999982</v>
      </c>
      <c r="K5" s="1"/>
      <c r="M5" s="2">
        <v>4303.19999999999982</v>
      </c>
      <c r="N5" t="str">
        <f>IFERROR(INDEX(Projects!$A$1:$F$10000,MATCH(Cotations!E5,Projects!$A$1:$A$10000,0),MATCH("Commerce",Projects!$A$1:$F$1,0)),0)</f>
      </c>
      <c r="O5" t="str">
        <f>IFERROR(VLOOKUP(N5,Widgets!$H$5:$I$18,2,FALSE),0)</f>
      </c>
    </row>
    <row r="6" spans="1:15">
      <c r="B6" t="s">
        <v>967</v>
      </c>
      <c r="C6" t="s">
        <v>968</v>
      </c>
      <c r="D6" s="1"/>
      <c r="F6" t="s">
        <v>807</v>
      </c>
      <c r="G6" t="s">
        <v>279</v>
      </c>
      <c r="H6" s="2">
        <v>7975</v>
      </c>
      <c r="K6" s="1"/>
      <c r="M6" s="2">
        <v>7975</v>
      </c>
      <c r="N6" t="str">
        <f>IFERROR(INDEX(Projects!$A$1:$F$10000,MATCH(Cotations!E6,Projects!$A$1:$A$10000,0),MATCH("Commerce",Projects!$A$1:$F$1,0)),0)</f>
      </c>
      <c r="O6" t="str">
        <f>IFERROR(VLOOKUP(N6,Widgets!$H$5:$I$18,2,FALSE),0)</f>
      </c>
    </row>
    <row r="7" spans="1:15">
      <c r="B7" t="s">
        <v>967</v>
      </c>
      <c r="C7" t="s">
        <v>968</v>
      </c>
      <c r="D7" s="1"/>
      <c r="F7" t="s">
        <v>807</v>
      </c>
      <c r="G7" t="s">
        <v>279</v>
      </c>
      <c r="H7" s="2">
        <v>577.70000000000005</v>
      </c>
      <c r="K7" s="1"/>
      <c r="M7" s="2">
        <v>577.70000000000005</v>
      </c>
      <c r="N7" t="str">
        <f>IFERROR(INDEX(Projects!$A$1:$F$10000,MATCH(Cotations!E7,Projects!$A$1:$A$10000,0),MATCH("Commerce",Projects!$A$1:$F$1,0)),0)</f>
      </c>
      <c r="O7" t="str">
        <f>IFERROR(VLOOKUP(N7,Widgets!$H$5:$I$18,2,FALSE),0)</f>
      </c>
    </row>
    <row r="8" spans="1:15">
      <c r="B8" t="s">
        <v>967</v>
      </c>
      <c r="C8" t="s">
        <v>968</v>
      </c>
      <c r="D8" s="1"/>
      <c r="F8" t="s">
        <v>368</v>
      </c>
      <c r="G8" t="s">
        <v>374</v>
      </c>
      <c r="H8" s="2">
        <v>1577.83999999999992</v>
      </c>
      <c r="K8" s="1"/>
      <c r="M8" s="2">
        <v>1577.83999999999992</v>
      </c>
      <c r="N8" t="str">
        <f>IFERROR(INDEX(Projects!$A$1:$F$10000,MATCH(Cotations!E8,Projects!$A$1:$A$10000,0),MATCH("Commerce",Projects!$A$1:$F$1,0)),0)</f>
      </c>
      <c r="O8" t="str">
        <f>IFERROR(VLOOKUP(N8,Widgets!$H$5:$I$18,2,FALSE),0)</f>
      </c>
    </row>
    <row r="9" spans="1:15">
      <c r="B9" t="s">
        <v>967</v>
      </c>
      <c r="C9" t="s">
        <v>968</v>
      </c>
      <c r="D9" s="1"/>
      <c r="F9" t="s">
        <v>368</v>
      </c>
      <c r="G9" t="s">
        <v>374</v>
      </c>
      <c r="H9" s="2">
        <v>6789</v>
      </c>
      <c r="K9" s="1"/>
      <c r="M9" s="2">
        <v>6789</v>
      </c>
      <c r="N9" t="str">
        <f>IFERROR(INDEX(Projects!$A$1:$F$10000,MATCH(Cotations!E9,Projects!$A$1:$A$10000,0),MATCH("Commerce",Projects!$A$1:$F$1,0)),0)</f>
      </c>
      <c r="O9" t="str">
        <f>IFERROR(VLOOKUP(N9,Widgets!$H$5:$I$18,2,FALSE),0)</f>
      </c>
    </row>
    <row r="10" spans="1:15">
      <c r="B10" t="s">
        <v>967</v>
      </c>
      <c r="C10" t="s">
        <v>968</v>
      </c>
      <c r="D10" s="1"/>
      <c r="F10" t="s">
        <v>368</v>
      </c>
      <c r="G10" t="s">
        <v>348</v>
      </c>
      <c r="H10" s="2">
        <v>922.5</v>
      </c>
      <c r="K10" s="1"/>
      <c r="M10" s="2">
        <v>922.5</v>
      </c>
      <c r="N10" t="str">
        <f>IFERROR(INDEX(Projects!$A$1:$F$10000,MATCH(Cotations!E10,Projects!$A$1:$A$10000,0),MATCH("Commerce",Projects!$A$1:$F$1,0)),0)</f>
      </c>
      <c r="O10" t="str">
        <f>IFERROR(VLOOKUP(N10,Widgets!$H$5:$I$18,2,FALSE),0)</f>
      </c>
    </row>
    <row r="11" spans="1:15">
      <c r="B11" t="s">
        <v>967</v>
      </c>
      <c r="C11" t="s">
        <v>968</v>
      </c>
      <c r="D11" s="1"/>
      <c r="F11" t="s">
        <v>368</v>
      </c>
      <c r="G11" t="s">
        <v>350</v>
      </c>
      <c r="H11" s="2">
        <v>8794.5</v>
      </c>
      <c r="K11" s="1"/>
      <c r="M11" s="2">
        <v>8794.5</v>
      </c>
      <c r="N11" t="str">
        <f>IFERROR(INDEX(Projects!$A$1:$F$10000,MATCH(Cotations!E11,Projects!$A$1:$A$10000,0),MATCH("Commerce",Projects!$A$1:$F$1,0)),0)</f>
      </c>
      <c r="O11" t="str">
        <f>IFERROR(VLOOKUP(N11,Widgets!$H$5:$I$18,2,FALSE),0)</f>
      </c>
    </row>
    <row r="12" spans="1:15">
      <c r="B12" t="s">
        <v>967</v>
      </c>
      <c r="C12" t="s">
        <v>968</v>
      </c>
      <c r="D12" s="1"/>
      <c r="F12" t="s">
        <v>368</v>
      </c>
      <c r="G12" t="s">
        <v>969</v>
      </c>
      <c r="H12" s="2">
        <v>2841.30000000000018</v>
      </c>
      <c r="K12" s="1"/>
      <c r="M12" s="2">
        <v>2841.30000000000018</v>
      </c>
      <c r="N12" t="str">
        <f>IFERROR(INDEX(Projects!$A$1:$F$10000,MATCH(Cotations!E12,Projects!$A$1:$A$10000,0),MATCH("Commerce",Projects!$A$1:$F$1,0)),0)</f>
      </c>
      <c r="O12" t="str">
        <f>IFERROR(VLOOKUP(N12,Widgets!$H$5:$I$18,2,FALSE),0)</f>
      </c>
    </row>
    <row r="13" spans="1:15">
      <c r="B13" t="s">
        <v>967</v>
      </c>
      <c r="C13" t="s">
        <v>968</v>
      </c>
      <c r="D13" s="1"/>
      <c r="F13" t="s">
        <v>970</v>
      </c>
      <c r="G13" t="s">
        <v>173</v>
      </c>
      <c r="H13" s="2">
        <v>29100.06000000000131</v>
      </c>
      <c r="K13" s="1"/>
      <c r="M13" s="2">
        <v>29100.06000000000131</v>
      </c>
      <c r="N13" t="str">
        <f>IFERROR(INDEX(Projects!$A$1:$F$10000,MATCH(Cotations!E13,Projects!$A$1:$A$10000,0),MATCH("Commerce",Projects!$A$1:$F$1,0)),0)</f>
      </c>
      <c r="O13" t="str">
        <f>IFERROR(VLOOKUP(N13,Widgets!$H$5:$I$18,2,FALSE),0)</f>
      </c>
    </row>
    <row r="14" spans="1:15">
      <c r="B14" t="s">
        <v>967</v>
      </c>
      <c r="C14" t="s">
        <v>968</v>
      </c>
      <c r="D14" s="1"/>
      <c r="F14" t="s">
        <v>970</v>
      </c>
      <c r="G14" t="s">
        <v>350</v>
      </c>
      <c r="H14" s="2">
        <v>1458.59999999999991</v>
      </c>
      <c r="K14" s="1"/>
      <c r="M14" s="2">
        <v>1458.59999999999991</v>
      </c>
      <c r="N14" t="str">
        <f>IFERROR(INDEX(Projects!$A$1:$F$10000,MATCH(Cotations!E14,Projects!$A$1:$A$10000,0),MATCH("Commerce",Projects!$A$1:$F$1,0)),0)</f>
      </c>
      <c r="O14" t="str">
        <f>IFERROR(VLOOKUP(N14,Widgets!$H$5:$I$18,2,FALSE),0)</f>
      </c>
    </row>
    <row r="15" spans="1:15">
      <c r="B15" t="s">
        <v>967</v>
      </c>
      <c r="C15" t="s">
        <v>968</v>
      </c>
      <c r="D15" s="1"/>
      <c r="F15" t="s">
        <v>970</v>
      </c>
      <c r="G15" t="s">
        <v>350</v>
      </c>
      <c r="H15" s="2">
        <v>2159.30000000000018</v>
      </c>
      <c r="K15" s="1"/>
      <c r="M15" s="2">
        <v>2159.30000000000018</v>
      </c>
      <c r="N15" t="str">
        <f>IFERROR(INDEX(Projects!$A$1:$F$10000,MATCH(Cotations!E15,Projects!$A$1:$A$10000,0),MATCH("Commerce",Projects!$A$1:$F$1,0)),0)</f>
      </c>
      <c r="O15" t="str">
        <f>IFERROR(VLOOKUP(N15,Widgets!$H$5:$I$18,2,FALSE),0)</f>
      </c>
    </row>
    <row r="16" spans="1:15">
      <c r="B16" t="s">
        <v>967</v>
      </c>
      <c r="C16" t="s">
        <v>968</v>
      </c>
      <c r="D16" s="1"/>
      <c r="F16" t="s">
        <v>970</v>
      </c>
      <c r="G16" t="s">
        <v>348</v>
      </c>
      <c r="H16" s="2">
        <v>153</v>
      </c>
      <c r="K16" s="1"/>
      <c r="M16" s="2">
        <v>153</v>
      </c>
      <c r="N16" t="str">
        <f>IFERROR(INDEX(Projects!$A$1:$F$10000,MATCH(Cotations!E16,Projects!$A$1:$A$10000,0),MATCH("Commerce",Projects!$A$1:$F$1,0)),0)</f>
      </c>
      <c r="O16" t="str">
        <f>IFERROR(VLOOKUP(N16,Widgets!$H$5:$I$18,2,FALSE),0)</f>
      </c>
    </row>
    <row r="17" spans="1:15">
      <c r="B17" t="s">
        <v>967</v>
      </c>
      <c r="C17" t="s">
        <v>968</v>
      </c>
      <c r="D17" s="1"/>
      <c r="F17" t="s">
        <v>970</v>
      </c>
      <c r="G17" t="s">
        <v>348</v>
      </c>
      <c r="H17" s="2">
        <v>226.5</v>
      </c>
      <c r="K17" s="1"/>
      <c r="M17" s="2">
        <v>226.5</v>
      </c>
      <c r="N17" t="str">
        <f>IFERROR(INDEX(Projects!$A$1:$F$10000,MATCH(Cotations!E17,Projects!$A$1:$A$10000,0),MATCH("Commerce",Projects!$A$1:$F$1,0)),0)</f>
      </c>
      <c r="O17" t="str">
        <f>IFERROR(VLOOKUP(N17,Widgets!$H$5:$I$18,2,FALSE),0)</f>
      </c>
    </row>
    <row r="18" spans="1:15">
      <c r="B18" t="s">
        <v>967</v>
      </c>
      <c r="C18" t="s">
        <v>968</v>
      </c>
      <c r="D18" s="1"/>
      <c r="F18" t="s">
        <v>970</v>
      </c>
      <c r="G18" t="s">
        <v>199</v>
      </c>
      <c r="H18" s="2">
        <v>191.53999999999999</v>
      </c>
      <c r="K18" s="1"/>
      <c r="M18" s="2">
        <v>191.53999999999999</v>
      </c>
      <c r="N18" t="str">
        <f>IFERROR(INDEX(Projects!$A$1:$F$10000,MATCH(Cotations!E18,Projects!$A$1:$A$10000,0),MATCH("Commerce",Projects!$A$1:$F$1,0)),0)</f>
      </c>
      <c r="O18" t="str">
        <f>IFERROR(VLOOKUP(N18,Widgets!$H$5:$I$18,2,FALSE),0)</f>
      </c>
    </row>
    <row r="19" spans="1:15">
      <c r="B19" t="s">
        <v>967</v>
      </c>
      <c r="C19" t="s">
        <v>968</v>
      </c>
      <c r="D19" s="1"/>
      <c r="F19" t="s">
        <v>970</v>
      </c>
      <c r="G19" t="s">
        <v>189</v>
      </c>
      <c r="H19" s="2">
        <v>6739.19999999999982</v>
      </c>
      <c r="K19" s="1"/>
      <c r="M19" s="2">
        <v>6739.19999999999982</v>
      </c>
      <c r="N19" t="str">
        <f>IFERROR(INDEX(Projects!$A$1:$F$10000,MATCH(Cotations!E19,Projects!$A$1:$A$10000,0),MATCH("Commerce",Projects!$A$1:$F$1,0)),0)</f>
      </c>
      <c r="O19" t="str">
        <f>IFERROR(VLOOKUP(N19,Widgets!$H$5:$I$18,2,FALSE),0)</f>
      </c>
    </row>
    <row r="20" spans="1:15">
      <c r="B20" t="s">
        <v>967</v>
      </c>
      <c r="C20" t="s">
        <v>968</v>
      </c>
      <c r="D20" s="1"/>
      <c r="F20" t="s">
        <v>970</v>
      </c>
      <c r="G20" t="s">
        <v>199</v>
      </c>
      <c r="H20" s="2">
        <v>143.96000000000001</v>
      </c>
      <c r="K20" s="1"/>
      <c r="M20" s="2">
        <v>143.96000000000001</v>
      </c>
      <c r="N20" t="str">
        <f>IFERROR(INDEX(Projects!$A$1:$F$10000,MATCH(Cotations!E20,Projects!$A$1:$A$10000,0),MATCH("Commerce",Projects!$A$1:$F$1,0)),0)</f>
      </c>
      <c r="O20" t="str">
        <f>IFERROR(VLOOKUP(N20,Widgets!$H$5:$I$18,2,FALSE),0)</f>
      </c>
    </row>
    <row r="21" spans="1:15">
      <c r="B21" t="s">
        <v>967</v>
      </c>
      <c r="C21" t="s">
        <v>968</v>
      </c>
      <c r="D21" s="1"/>
      <c r="F21" t="s">
        <v>970</v>
      </c>
      <c r="G21" t="s">
        <v>189</v>
      </c>
      <c r="H21" s="2">
        <v>8108.10000000000036</v>
      </c>
      <c r="K21" s="1"/>
      <c r="M21" s="2">
        <v>8108.10000000000036</v>
      </c>
      <c r="N21" t="str">
        <f>IFERROR(INDEX(Projects!$A$1:$F$10000,MATCH(Cotations!E21,Projects!$A$1:$A$10000,0),MATCH("Commerce",Projects!$A$1:$F$1,0)),0)</f>
      </c>
      <c r="O21" t="str">
        <f>IFERROR(VLOOKUP(N21,Widgets!$H$5:$I$18,2,FALSE),0)</f>
      </c>
    </row>
    <row r="22" spans="1:15">
      <c r="K22" s="1"/>
      <c r="N22" t="str">
        <f>IFERROR(INDEX(Projects!$A$1:$F$10000,MATCH(Cotations!E22,Projects!$A$1:$A$10000,0),MATCH("Commerce",Projects!$A$1:$F$1,0)),0)</f>
      </c>
      <c r="O22" t="str">
        <f>IFERROR(VLOOKUP(N22,Widgets!$H$5:$I$18,2,FALSE),0)</f>
      </c>
    </row>
    <row r="23" spans="1:15">
      <c r="K23" s="1"/>
      <c r="N23" t="str">
        <f>IFERROR(INDEX(Projects!$A$1:$F$10000,MATCH(Cotations!E23,Projects!$A$1:$A$10000,0),MATCH("Commerce",Projects!$A$1:$F$1,0)),0)</f>
      </c>
      <c r="O23" t="str">
        <f>IFERROR(VLOOKUP(N23,Widgets!$H$5:$I$18,2,FALSE),0)</f>
      </c>
    </row>
    <row r="24" spans="1:15">
      <c r="D24" s="1"/>
      <c r="K24" s="1"/>
      <c r="N24" t="str">
        <f>IFERROR(INDEX(Projects!$A$1:$F$10000,MATCH(Cotations!E24,Projects!$A$1:$A$10000,0),MATCH("Commerce",Projects!$A$1:$F$1,0)),0)</f>
      </c>
      <c r="O24" t="str">
        <f>IFERROR(VLOOKUP(N24,Widgets!$H$5:$I$18,2,FALSE),0)</f>
      </c>
    </row>
    <row r="25" spans="1:15">
      <c r="D25" s="1"/>
      <c r="K25" s="1"/>
      <c r="N25" t="str">
        <f>IFERROR(INDEX(Projects!$A$1:$F$10000,MATCH(Cotations!E25,Projects!$A$1:$A$10000,0),MATCH("Commerce",Projects!$A$1:$F$1,0)),0)</f>
      </c>
      <c r="O25" t="str">
        <f>IFERROR(VLOOKUP(N25,Widgets!$H$5:$I$18,2,FALSE),0)</f>
      </c>
    </row>
    <row r="26" spans="1:15">
      <c r="D26" s="1"/>
      <c r="K26" s="1"/>
      <c r="N26" t="str">
        <f>IFERROR(INDEX(Projects!$A$1:$F$10000,MATCH(Cotations!E26,Projects!$A$1:$A$10000,0),MATCH("Commerce",Projects!$A$1:$F$1,0)),0)</f>
      </c>
      <c r="O26" t="str">
        <f>IFERROR(VLOOKUP(N26,Widgets!$H$5:$I$18,2,FALSE),0)</f>
      </c>
    </row>
    <row r="27" spans="1:15">
      <c r="D27" s="1"/>
      <c r="K27" s="1"/>
      <c r="N27" t="str">
        <f>IFERROR(INDEX(Projects!$A$1:$F$10000,MATCH(Cotations!E27,Projects!$A$1:$A$10000,0),MATCH("Commerce",Projects!$A$1:$F$1,0)),0)</f>
      </c>
      <c r="O27" t="str">
        <f>IFERROR(VLOOKUP(N27,Widgets!$H$5:$I$18,2,FALSE),0)</f>
      </c>
    </row>
    <row r="28" spans="1:15">
      <c r="D28" s="1"/>
      <c r="K28" s="1"/>
      <c r="N28" t="str">
        <f>IFERROR(INDEX(Projects!$A$1:$F$10000,MATCH(Cotations!E28,Projects!$A$1:$A$10000,0),MATCH("Commerce",Projects!$A$1:$F$1,0)),0)</f>
      </c>
      <c r="O28" t="str">
        <f>IFERROR(VLOOKUP(N28,Widgets!$H$5:$I$18,2,FALSE),0)</f>
      </c>
    </row>
    <row r="29" spans="1:15">
      <c r="D29" s="1"/>
      <c r="K29" s="1"/>
      <c r="N29" t="str">
        <f>IFERROR(INDEX(Projects!$A$1:$F$10000,MATCH(Cotations!E29,Projects!$A$1:$A$10000,0),MATCH("Commerce",Projects!$A$1:$F$1,0)),0)</f>
      </c>
      <c r="O29" t="str">
        <f>IFERROR(VLOOKUP(N29,Widgets!$H$5:$I$18,2,FALSE),0)</f>
      </c>
    </row>
    <row r="30" spans="1:15">
      <c r="D30" s="1"/>
      <c r="K30" s="1"/>
      <c r="N30" t="str">
        <f>IFERROR(INDEX(Projects!$A$1:$F$10000,MATCH(Cotations!E30,Projects!$A$1:$A$10000,0),MATCH("Commerce",Projects!$A$1:$F$1,0)),0)</f>
      </c>
      <c r="O30" t="str">
        <f>IFERROR(VLOOKUP(N30,Widgets!$H$5:$I$18,2,FALSE),0)</f>
      </c>
    </row>
    <row r="31" spans="1:15">
      <c r="D31" s="1"/>
      <c r="K31" s="1"/>
      <c r="N31" t="str">
        <f>IFERROR(INDEX(Projects!$A$1:$F$10000,MATCH(Cotations!E31,Projects!$A$1:$A$10000,0),MATCH("Commerce",Projects!$A$1:$F$1,0)),0)</f>
      </c>
      <c r="O31" t="str">
        <f>IFERROR(VLOOKUP(N31,Widgets!$H$5:$I$18,2,FALSE),0)</f>
      </c>
    </row>
    <row r="32" spans="1:15">
      <c r="D32" s="1"/>
      <c r="K32" s="1"/>
      <c r="N32" t="str">
        <f>IFERROR(INDEX(Projects!$A$1:$F$10000,MATCH(Cotations!E32,Projects!$A$1:$A$10000,0),MATCH("Commerce",Projects!$A$1:$F$1,0)),0)</f>
      </c>
      <c r="O32" t="str">
        <f>IFERROR(VLOOKUP(N32,Widgets!$H$5:$I$18,2,FALSE),0)</f>
      </c>
    </row>
    <row r="33" spans="1:15">
      <c r="D33" s="1"/>
      <c r="K33" s="1"/>
      <c r="N33" t="str">
        <f>IFERROR(INDEX(Projects!$A$1:$F$10000,MATCH(Cotations!E33,Projects!$A$1:$A$10000,0),MATCH("Commerce",Projects!$A$1:$F$1,0)),0)</f>
      </c>
      <c r="O33" t="str">
        <f>IFERROR(VLOOKUP(N33,Widgets!$H$5:$I$18,2,FALSE),0)</f>
      </c>
    </row>
    <row r="34" spans="1:15">
      <c r="D34" s="1"/>
      <c r="K34" s="1"/>
      <c r="N34" t="str">
        <f>IFERROR(INDEX(Projects!$A$1:$F$10000,MATCH(Cotations!E34,Projects!$A$1:$A$10000,0),MATCH("Commerce",Projects!$A$1:$F$1,0)),0)</f>
      </c>
      <c r="O34" t="str">
        <f>IFERROR(VLOOKUP(N34,Widgets!$H$5:$I$18,2,FALSE),0)</f>
      </c>
    </row>
    <row r="35" spans="1:15">
      <c r="D35" s="1"/>
      <c r="K35" s="1"/>
      <c r="N35" t="str">
        <f>IFERROR(INDEX(Projects!$A$1:$F$10000,MATCH(Cotations!E35,Projects!$A$1:$A$10000,0),MATCH("Commerce",Projects!$A$1:$F$1,0)),0)</f>
      </c>
      <c r="O35" t="str">
        <f>IFERROR(VLOOKUP(N35,Widgets!$H$5:$I$18,2,FALSE),0)</f>
      </c>
    </row>
    <row r="36" spans="1:15">
      <c r="D36" s="1"/>
      <c r="K36" s="1"/>
      <c r="N36" t="str">
        <f>IFERROR(INDEX(Projects!$A$1:$F$10000,MATCH(Cotations!E36,Projects!$A$1:$A$10000,0),MATCH("Commerce",Projects!$A$1:$F$1,0)),0)</f>
      </c>
      <c r="O36" t="str">
        <f>IFERROR(VLOOKUP(N36,Widgets!$H$5:$I$18,2,FALSE),0)</f>
      </c>
    </row>
    <row r="37" spans="1:15">
      <c r="D37" s="1"/>
      <c r="K37" s="1"/>
      <c r="N37" t="str">
        <f>IFERROR(INDEX(Projects!$A$1:$F$10000,MATCH(Cotations!E37,Projects!$A$1:$A$10000,0),MATCH("Commerce",Projects!$A$1:$F$1,0)),0)</f>
      </c>
      <c r="O37" t="str">
        <f>IFERROR(VLOOKUP(N37,Widgets!$H$5:$I$18,2,FALSE),0)</f>
      </c>
    </row>
    <row r="38" spans="1:15">
      <c r="D38" s="1"/>
      <c r="K38" s="1"/>
      <c r="N38" t="str">
        <f>IFERROR(INDEX(Projects!$A$1:$F$10000,MATCH(Cotations!E38,Projects!$A$1:$A$10000,0),MATCH("Commerce",Projects!$A$1:$F$1,0)),0)</f>
      </c>
      <c r="O38" t="str">
        <f>IFERROR(VLOOKUP(N38,Widgets!$H$5:$I$18,2,FALSE),0)</f>
      </c>
    </row>
    <row r="39" spans="1:15">
      <c r="D39" s="1"/>
      <c r="K39" s="1"/>
      <c r="N39" t="str">
        <f>IFERROR(INDEX(Projects!$A$1:$F$10000,MATCH(Cotations!E39,Projects!$A$1:$A$10000,0),MATCH("Commerce",Projects!$A$1:$F$1,0)),0)</f>
      </c>
      <c r="O39" t="str">
        <f>IFERROR(VLOOKUP(N39,Widgets!$H$5:$I$18,2,FALSE),0)</f>
      </c>
    </row>
    <row r="40" spans="1:15">
      <c r="D40" s="1"/>
      <c r="K40" s="1"/>
      <c r="N40" t="str">
        <f>IFERROR(INDEX(Projects!$A$1:$F$10000,MATCH(Cotations!E40,Projects!$A$1:$A$10000,0),MATCH("Commerce",Projects!$A$1:$F$1,0)),0)</f>
      </c>
      <c r="O40" t="str">
        <f>IFERROR(VLOOKUP(N40,Widgets!$H$5:$I$18,2,FALSE),0)</f>
      </c>
    </row>
    <row r="41" spans="1:15">
      <c r="D41" s="1"/>
      <c r="K41" s="1"/>
      <c r="N41" t="str">
        <f>IFERROR(INDEX(Projects!$A$1:$F$10000,MATCH(Cotations!E41,Projects!$A$1:$A$10000,0),MATCH("Commerce",Projects!$A$1:$F$1,0)),0)</f>
      </c>
      <c r="O41" t="str">
        <f>IFERROR(VLOOKUP(N41,Widgets!$H$5:$I$18,2,FALSE),0)</f>
      </c>
    </row>
    <row r="42" spans="1:15">
      <c r="D42" s="1"/>
      <c r="K42" s="1"/>
      <c r="N42" t="str">
        <f>IFERROR(INDEX(Projects!$A$1:$F$10000,MATCH(Cotations!E42,Projects!$A$1:$A$10000,0),MATCH("Commerce",Projects!$A$1:$F$1,0)),0)</f>
      </c>
      <c r="O42" t="str">
        <f>IFERROR(VLOOKUP(N42,Widgets!$H$5:$I$18,2,FALSE),0)</f>
      </c>
    </row>
    <row r="43" spans="1:15">
      <c r="D43" s="1"/>
      <c r="K43" s="1"/>
      <c r="N43" t="str">
        <f>IFERROR(INDEX(Projects!$A$1:$F$10000,MATCH(Cotations!E43,Projects!$A$1:$A$10000,0),MATCH("Commerce",Projects!$A$1:$F$1,0)),0)</f>
      </c>
      <c r="O43" t="str">
        <f>IFERROR(VLOOKUP(N43,Widgets!$H$5:$I$18,2,FALSE),0)</f>
      </c>
    </row>
    <row r="44" spans="1:15">
      <c r="D44" s="1"/>
      <c r="K44" s="1"/>
      <c r="N44" t="str">
        <f>IFERROR(INDEX(Projects!$A$1:$F$10000,MATCH(Cotations!E44,Projects!$A$1:$A$10000,0),MATCH("Commerce",Projects!$A$1:$F$1,0)),0)</f>
      </c>
      <c r="O44" t="str">
        <f>IFERROR(VLOOKUP(N44,Widgets!$H$5:$I$18,2,FALSE),0)</f>
      </c>
    </row>
    <row r="45" spans="1:15">
      <c r="D45" s="1"/>
      <c r="K45" s="1"/>
      <c r="N45" t="str">
        <f>IFERROR(INDEX(Projects!$A$1:$F$10000,MATCH(Cotations!E45,Projects!$A$1:$A$10000,0),MATCH("Commerce",Projects!$A$1:$F$1,0)),0)</f>
      </c>
      <c r="O45" t="str">
        <f>IFERROR(VLOOKUP(N45,Widgets!$H$5:$I$18,2,FALSE),0)</f>
      </c>
    </row>
    <row r="46" spans="1:15">
      <c r="D46" s="1"/>
      <c r="K46" s="1"/>
      <c r="N46" t="str">
        <f>IFERROR(INDEX(Projects!$A$1:$F$10000,MATCH(Cotations!E46,Projects!$A$1:$A$10000,0),MATCH("Commerce",Projects!$A$1:$F$1,0)),0)</f>
      </c>
      <c r="O46" t="str">
        <f>IFERROR(VLOOKUP(N46,Widgets!$H$5:$I$18,2,FALSE),0)</f>
      </c>
    </row>
    <row r="47" spans="1:15">
      <c r="K47" s="1"/>
      <c r="N47" t="str">
        <f>IFERROR(INDEX(Projects!$A$1:$F$10000,MATCH(Cotations!E47,Projects!$A$1:$A$10000,0),MATCH("Commerce",Projects!$A$1:$F$1,0)),0)</f>
      </c>
      <c r="O47" t="str">
        <f>IFERROR(VLOOKUP(N47,Widgets!$H$5:$I$18,2,FALSE),0)</f>
      </c>
    </row>
    <row r="48" spans="1:15">
      <c r="K48" s="1"/>
      <c r="N48" t="str">
        <f>IFERROR(INDEX(Projects!$A$1:$F$10000,MATCH(Cotations!E48,Projects!$A$1:$A$10000,0),MATCH("Commerce",Projects!$A$1:$F$1,0)),0)</f>
      </c>
      <c r="O48" t="str">
        <f>IFERROR(VLOOKUP(N48,Widgets!$H$5:$I$18,2,FALSE),0)</f>
      </c>
    </row>
    <row r="49" spans="1:15">
      <c r="D49" s="1"/>
      <c r="K49" s="1"/>
      <c r="N49" t="str">
        <f>IFERROR(INDEX(Projects!$A$1:$F$10000,MATCH(Cotations!E49,Projects!$A$1:$A$10000,0),MATCH("Commerce",Projects!$A$1:$F$1,0)),0)</f>
      </c>
      <c r="O49" t="str">
        <f>IFERROR(VLOOKUP(N49,Widgets!$H$5:$I$18,2,FALSE),0)</f>
      </c>
    </row>
    <row r="50" spans="1:15">
      <c r="D50" s="1"/>
      <c r="K50" s="1"/>
      <c r="N50" t="str">
        <f>IFERROR(INDEX(Projects!$A$1:$F$10000,MATCH(Cotations!E50,Projects!$A$1:$A$10000,0),MATCH("Commerce",Projects!$A$1:$F$1,0)),0)</f>
      </c>
      <c r="O50" t="str">
        <f>IFERROR(VLOOKUP(N50,Widgets!$H$5:$I$18,2,FALSE),0)</f>
      </c>
    </row>
    <row r="51" spans="1:15">
      <c r="D51" s="1"/>
      <c r="K51" s="1"/>
      <c r="N51" t="str">
        <f>IFERROR(INDEX(Projects!$A$1:$F$10000,MATCH(Cotations!E51,Projects!$A$1:$A$10000,0),MATCH("Commerce",Projects!$A$1:$F$1,0)),0)</f>
      </c>
      <c r="O51" t="str">
        <f>IFERROR(VLOOKUP(N51,Widgets!$H$5:$I$18,2,FALSE),0)</f>
      </c>
    </row>
    <row r="52" spans="1:15">
      <c r="D52" s="1"/>
      <c r="K52" s="1"/>
      <c r="N52" t="str">
        <f>IFERROR(INDEX(Projects!$A$1:$F$10000,MATCH(Cotations!E52,Projects!$A$1:$A$10000,0),MATCH("Commerce",Projects!$A$1:$F$1,0)),0)</f>
      </c>
      <c r="O52" t="str">
        <f>IFERROR(VLOOKUP(N52,Widgets!$H$5:$I$18,2,FALSE),0)</f>
      </c>
    </row>
    <row r="53" spans="1:15">
      <c r="D53" s="1"/>
      <c r="K53" s="1"/>
      <c r="N53" t="str">
        <f>IFERROR(INDEX(Projects!$A$1:$F$10000,MATCH(Cotations!E53,Projects!$A$1:$A$10000,0),MATCH("Commerce",Projects!$A$1:$F$1,0)),0)</f>
      </c>
      <c r="O53" t="str">
        <f>IFERROR(VLOOKUP(N53,Widgets!$H$5:$I$18,2,FALSE),0)</f>
      </c>
    </row>
    <row r="54" spans="1:15">
      <c r="D54" s="1"/>
      <c r="K54" s="1"/>
      <c r="N54" t="str">
        <f>IFERROR(INDEX(Projects!$A$1:$F$10000,MATCH(Cotations!E54,Projects!$A$1:$A$10000,0),MATCH("Commerce",Projects!$A$1:$F$1,0)),0)</f>
      </c>
      <c r="O54" t="str">
        <f>IFERROR(VLOOKUP(N54,Widgets!$H$5:$I$18,2,FALSE),0)</f>
      </c>
    </row>
    <row r="55" spans="1:15">
      <c r="D55" s="1"/>
      <c r="K55" s="1"/>
      <c r="N55" t="str">
        <f>IFERROR(INDEX(Projects!$A$1:$F$10000,MATCH(Cotations!E55,Projects!$A$1:$A$10000,0),MATCH("Commerce",Projects!$A$1:$F$1,0)),0)</f>
      </c>
      <c r="O55" t="str">
        <f>IFERROR(VLOOKUP(N55,Widgets!$H$5:$I$18,2,FALSE),0)</f>
      </c>
    </row>
    <row r="56" spans="1:15">
      <c r="D56" s="1"/>
      <c r="K56" s="1"/>
      <c r="N56" t="str">
        <f>IFERROR(INDEX(Projects!$A$1:$F$10000,MATCH(Cotations!E56,Projects!$A$1:$A$10000,0),MATCH("Commerce",Projects!$A$1:$F$1,0)),0)</f>
      </c>
      <c r="O56" t="str">
        <f>IFERROR(VLOOKUP(N56,Widgets!$H$5:$I$18,2,FALSE),0)</f>
      </c>
    </row>
    <row r="57" spans="1:15">
      <c r="D57" s="1"/>
      <c r="K57" s="1"/>
      <c r="N57" t="str">
        <f>IFERROR(INDEX(Projects!$A$1:$F$10000,MATCH(Cotations!E57,Projects!$A$1:$A$10000,0),MATCH("Commerce",Projects!$A$1:$F$1,0)),0)</f>
      </c>
      <c r="O57" t="str">
        <f>IFERROR(VLOOKUP(N57,Widgets!$H$5:$I$18,2,FALSE),0)</f>
      </c>
    </row>
    <row r="58" spans="1:15">
      <c r="D58" s="1"/>
      <c r="K58" s="1"/>
      <c r="N58" t="str">
        <f>IFERROR(INDEX(Projects!$A$1:$F$10000,MATCH(Cotations!E58,Projects!$A$1:$A$10000,0),MATCH("Commerce",Projects!$A$1:$F$1,0)),0)</f>
      </c>
      <c r="O58" t="str">
        <f>IFERROR(VLOOKUP(N58,Widgets!$H$5:$I$18,2,FALSE),0)</f>
      </c>
    </row>
    <row r="59" spans="1:15">
      <c r="D59" s="1"/>
      <c r="K59" s="1"/>
      <c r="N59" t="str">
        <f>IFERROR(INDEX(Projects!$A$1:$F$10000,MATCH(Cotations!E59,Projects!$A$1:$A$10000,0),MATCH("Commerce",Projects!$A$1:$F$1,0)),0)</f>
      </c>
      <c r="O59" t="str">
        <f>IFERROR(VLOOKUP(N59,Widgets!$H$5:$I$18,2,FALSE),0)</f>
      </c>
    </row>
    <row r="60" spans="1:15">
      <c r="D60" s="1"/>
      <c r="K60" s="1"/>
      <c r="N60" t="str">
        <f>IFERROR(INDEX(Projects!$A$1:$F$10000,MATCH(Cotations!E60,Projects!$A$1:$A$10000,0),MATCH("Commerce",Projects!$A$1:$F$1,0)),0)</f>
      </c>
      <c r="O60" t="str">
        <f>IFERROR(VLOOKUP(N60,Widgets!$H$5:$I$18,2,FALSE),0)</f>
      </c>
    </row>
    <row r="61" spans="1:15">
      <c r="D61" s="1"/>
      <c r="K61" s="1"/>
      <c r="N61" t="str">
        <f>IFERROR(INDEX(Projects!$A$1:$F$10000,MATCH(Cotations!E61,Projects!$A$1:$A$10000,0),MATCH("Commerce",Projects!$A$1:$F$1,0)),0)</f>
      </c>
      <c r="O61" t="str">
        <f>IFERROR(VLOOKUP(N61,Widgets!$H$5:$I$18,2,FALSE),0)</f>
      </c>
    </row>
    <row r="62" spans="1:15">
      <c r="D62" s="1"/>
      <c r="K62" s="1"/>
      <c r="N62" t="str">
        <f>IFERROR(INDEX(Projects!$A$1:$F$10000,MATCH(Cotations!E62,Projects!$A$1:$A$10000,0),MATCH("Commerce",Projects!$A$1:$F$1,0)),0)</f>
      </c>
      <c r="O62" t="str">
        <f>IFERROR(VLOOKUP(N62,Widgets!$H$5:$I$18,2,FALSE),0)</f>
      </c>
    </row>
    <row r="63" spans="1:15">
      <c r="D63" s="1"/>
      <c r="K63" s="1"/>
      <c r="N63" t="str">
        <f>IFERROR(INDEX(Projects!$A$1:$F$10000,MATCH(Cotations!E63,Projects!$A$1:$A$10000,0),MATCH("Commerce",Projects!$A$1:$F$1,0)),0)</f>
      </c>
      <c r="O63" t="str">
        <f>IFERROR(VLOOKUP(N63,Widgets!$H$5:$I$18,2,FALSE),0)</f>
      </c>
    </row>
    <row r="64" spans="1:15">
      <c r="D64" s="1"/>
      <c r="K64" s="1"/>
      <c r="N64" t="str">
        <f>IFERROR(INDEX(Projects!$A$1:$F$10000,MATCH(Cotations!E64,Projects!$A$1:$A$10000,0),MATCH("Commerce",Projects!$A$1:$F$1,0)),0)</f>
      </c>
      <c r="O64" t="str">
        <f>IFERROR(VLOOKUP(N64,Widgets!$H$5:$I$18,2,FALSE),0)</f>
      </c>
    </row>
    <row r="65" spans="1:15">
      <c r="D65" s="1"/>
      <c r="K65" s="1"/>
      <c r="N65" t="str">
        <f>IFERROR(INDEX(Projects!$A$1:$F$10000,MATCH(Cotations!E65,Projects!$A$1:$A$10000,0),MATCH("Commerce",Projects!$A$1:$F$1,0)),0)</f>
      </c>
      <c r="O65" t="str">
        <f>IFERROR(VLOOKUP(N65,Widgets!$H$5:$I$18,2,FALSE),0)</f>
      </c>
    </row>
    <row r="66" spans="1:15">
      <c r="D66" s="1"/>
      <c r="K66" s="1"/>
      <c r="N66" t="str">
        <f>IFERROR(INDEX(Projects!$A$1:$F$10000,MATCH(Cotations!E66,Projects!$A$1:$A$10000,0),MATCH("Commerce",Projects!$A$1:$F$1,0)),0)</f>
      </c>
      <c r="O66" t="str">
        <f>IFERROR(VLOOKUP(N66,Widgets!$H$5:$I$18,2,FALSE),0)</f>
      </c>
    </row>
    <row r="67" spans="1:15">
      <c r="D67" s="1"/>
      <c r="K67" s="1"/>
      <c r="N67" t="str">
        <f>IFERROR(INDEX(Projects!$A$1:$F$10000,MATCH(Cotations!E67,Projects!$A$1:$A$10000,0),MATCH("Commerce",Projects!$A$1:$F$1,0)),0)</f>
      </c>
      <c r="O67" t="str">
        <f>IFERROR(VLOOKUP(N67,Widgets!$H$5:$I$18,2,FALSE),0)</f>
      </c>
    </row>
    <row r="68" spans="1:15">
      <c r="D68" s="1"/>
      <c r="K68" s="1"/>
      <c r="N68" t="str">
        <f>IFERROR(INDEX(Projects!$A$1:$F$10000,MATCH(Cotations!E68,Projects!$A$1:$A$10000,0),MATCH("Commerce",Projects!$A$1:$F$1,0)),0)</f>
      </c>
      <c r="O68" t="str">
        <f>IFERROR(VLOOKUP(N68,Widgets!$H$5:$I$18,2,FALSE),0)</f>
      </c>
    </row>
    <row r="69" spans="1:15">
      <c r="D69" s="1"/>
      <c r="K69" s="1"/>
      <c r="N69" t="str">
        <f>IFERROR(INDEX(Projects!$A$1:$F$10000,MATCH(Cotations!E69,Projects!$A$1:$A$10000,0),MATCH("Commerce",Projects!$A$1:$F$1,0)),0)</f>
      </c>
      <c r="O69" t="str">
        <f>IFERROR(VLOOKUP(N69,Widgets!$H$5:$I$18,2,FALSE),0)</f>
      </c>
    </row>
    <row r="70" spans="1:15">
      <c r="D70" s="1"/>
      <c r="K70" s="1"/>
      <c r="N70" t="str">
        <f>IFERROR(INDEX(Projects!$A$1:$F$10000,MATCH(Cotations!E70,Projects!$A$1:$A$10000,0),MATCH("Commerce",Projects!$A$1:$F$1,0)),0)</f>
      </c>
      <c r="O70" t="str">
        <f>IFERROR(VLOOKUP(N70,Widgets!$H$5:$I$18,2,FALSE),0)</f>
      </c>
    </row>
    <row r="71" spans="1:15">
      <c r="D71" s="1"/>
      <c r="K71" s="1"/>
      <c r="N71" t="str">
        <f>IFERROR(INDEX(Projects!$A$1:$F$10000,MATCH(Cotations!E71,Projects!$A$1:$A$10000,0),MATCH("Commerce",Projects!$A$1:$F$1,0)),0)</f>
      </c>
      <c r="O71" t="str">
        <f>IFERROR(VLOOKUP(N71,Widgets!$H$5:$I$18,2,FALSE),0)</f>
      </c>
    </row>
    <row r="72" spans="1:15">
      <c r="D72" s="1"/>
      <c r="K72" s="1"/>
      <c r="N72" t="str">
        <f>IFERROR(INDEX(Projects!$A$1:$F$10000,MATCH(Cotations!E72,Projects!$A$1:$A$10000,0),MATCH("Commerce",Projects!$A$1:$F$1,0)),0)</f>
      </c>
      <c r="O72" t="str">
        <f>IFERROR(VLOOKUP(N72,Widgets!$H$5:$I$18,2,FALSE),0)</f>
      </c>
    </row>
    <row r="73" spans="1:15">
      <c r="D73" s="1"/>
      <c r="K73" s="1"/>
      <c r="N73" t="str">
        <f>IFERROR(INDEX(Projects!$A$1:$F$10000,MATCH(Cotations!E73,Projects!$A$1:$A$10000,0),MATCH("Commerce",Projects!$A$1:$F$1,0)),0)</f>
      </c>
      <c r="O73" t="str">
        <f>IFERROR(VLOOKUP(N73,Widgets!$H$5:$I$18,2,FALSE),0)</f>
      </c>
    </row>
    <row r="74" spans="1:15">
      <c r="D74" s="1"/>
      <c r="K74" s="1"/>
      <c r="N74" t="str">
        <f>IFERROR(INDEX(Projects!$A$1:$F$10000,MATCH(Cotations!E74,Projects!$A$1:$A$10000,0),MATCH("Commerce",Projects!$A$1:$F$1,0)),0)</f>
      </c>
      <c r="O74" t="str">
        <f>IFERROR(VLOOKUP(N74,Widgets!$H$5:$I$18,2,FALSE),0)</f>
      </c>
    </row>
    <row r="75" spans="1:15">
      <c r="D75" s="1"/>
      <c r="K75" s="1"/>
      <c r="N75" t="str">
        <f>IFERROR(INDEX(Projects!$A$1:$F$10000,MATCH(Cotations!E75,Projects!$A$1:$A$10000,0),MATCH("Commerce",Projects!$A$1:$F$1,0)),0)</f>
      </c>
      <c r="O75" t="str">
        <f>IFERROR(VLOOKUP(N75,Widgets!$H$5:$I$18,2,FALSE),0)</f>
      </c>
    </row>
    <row r="76" spans="1:15">
      <c r="D76" s="1"/>
      <c r="K76" s="1"/>
      <c r="N76" t="str">
        <f>IFERROR(INDEX(Projects!$A$1:$F$10000,MATCH(Cotations!E76,Projects!$A$1:$A$10000,0),MATCH("Commerce",Projects!$A$1:$F$1,0)),0)</f>
      </c>
      <c r="O76" t="str">
        <f>IFERROR(VLOOKUP(N76,Widgets!$H$5:$I$18,2,FALSE),0)</f>
      </c>
    </row>
    <row r="77" spans="1:15">
      <c r="D77" s="1"/>
      <c r="K77" s="1"/>
      <c r="N77" t="str">
        <f>IFERROR(INDEX(Projects!$A$1:$F$10000,MATCH(Cotations!E77,Projects!$A$1:$A$10000,0),MATCH("Commerce",Projects!$A$1:$F$1,0)),0)</f>
      </c>
      <c r="O77" t="str">
        <f>IFERROR(VLOOKUP(N77,Widgets!$H$5:$I$18,2,FALSE),0)</f>
      </c>
    </row>
    <row r="78" spans="1:15">
      <c r="D78" s="1"/>
      <c r="K78" s="1"/>
      <c r="N78" t="str">
        <f>IFERROR(INDEX(Projects!$A$1:$F$10000,MATCH(Cotations!E78,Projects!$A$1:$A$10000,0),MATCH("Commerce",Projects!$A$1:$F$1,0)),0)</f>
      </c>
      <c r="O78" t="str">
        <f>IFERROR(VLOOKUP(N78,Widgets!$H$5:$I$18,2,FALSE),0)</f>
      </c>
    </row>
    <row r="79" spans="1:15">
      <c r="D79" s="1"/>
      <c r="K79" s="1"/>
      <c r="N79" t="str">
        <f>IFERROR(INDEX(Projects!$A$1:$F$10000,MATCH(Cotations!E79,Projects!$A$1:$A$10000,0),MATCH("Commerce",Projects!$A$1:$F$1,0)),0)</f>
      </c>
      <c r="O79" t="str">
        <f>IFERROR(VLOOKUP(N79,Widgets!$H$5:$I$18,2,FALSE),0)</f>
      </c>
    </row>
    <row r="80" spans="1:15">
      <c r="D80" s="1"/>
      <c r="K80" s="1"/>
      <c r="N80" t="str">
        <f>IFERROR(INDEX(Projects!$A$1:$F$10000,MATCH(Cotations!E80,Projects!$A$1:$A$10000,0),MATCH("Commerce",Projects!$A$1:$F$1,0)),0)</f>
      </c>
      <c r="O80" t="str">
        <f>IFERROR(VLOOKUP(N80,Widgets!$H$5:$I$18,2,FALSE),0)</f>
      </c>
    </row>
    <row r="81" spans="1:15">
      <c r="D81" s="1"/>
      <c r="K81" s="1"/>
      <c r="N81" t="str">
        <f>IFERROR(INDEX(Projects!$A$1:$F$10000,MATCH(Cotations!E81,Projects!$A$1:$A$10000,0),MATCH("Commerce",Projects!$A$1:$F$1,0)),0)</f>
      </c>
      <c r="O81" t="str">
        <f>IFERROR(VLOOKUP(N81,Widgets!$H$5:$I$18,2,FALSE),0)</f>
      </c>
    </row>
    <row r="82" spans="1:15">
      <c r="D82" s="1"/>
      <c r="K82" s="1"/>
      <c r="N82" t="str">
        <f>IFERROR(INDEX(Projects!$A$1:$F$10000,MATCH(Cotations!E82,Projects!$A$1:$A$10000,0),MATCH("Commerce",Projects!$A$1:$F$1,0)),0)</f>
      </c>
      <c r="O82" t="str">
        <f>IFERROR(VLOOKUP(N82,Widgets!$H$5:$I$18,2,FALSE),0)</f>
      </c>
    </row>
    <row r="83" spans="1:15">
      <c r="D83" s="1"/>
      <c r="K83" s="1"/>
      <c r="N83" t="str">
        <f>IFERROR(INDEX(Projects!$A$1:$F$10000,MATCH(Cotations!E83,Projects!$A$1:$A$10000,0),MATCH("Commerce",Projects!$A$1:$F$1,0)),0)</f>
      </c>
      <c r="O83" t="str">
        <f>IFERROR(VLOOKUP(N83,Widgets!$H$5:$I$18,2,FALSE),0)</f>
      </c>
    </row>
    <row r="84" spans="1:15">
      <c r="D84" s="1"/>
      <c r="K84" s="1"/>
      <c r="N84" t="str">
        <f>IFERROR(INDEX(Projects!$A$1:$F$10000,MATCH(Cotations!E84,Projects!$A$1:$A$10000,0),MATCH("Commerce",Projects!$A$1:$F$1,0)),0)</f>
      </c>
      <c r="O84" t="str">
        <f>IFERROR(VLOOKUP(N84,Widgets!$H$5:$I$18,2,FALSE),0)</f>
      </c>
    </row>
    <row r="85" spans="1:15">
      <c r="D85" s="1"/>
      <c r="K85" s="1"/>
      <c r="N85" t="str">
        <f>IFERROR(INDEX(Projects!$A$1:$F$10000,MATCH(Cotations!E85,Projects!$A$1:$A$10000,0),MATCH("Commerce",Projects!$A$1:$F$1,0)),0)</f>
      </c>
      <c r="O85" t="str">
        <f>IFERROR(VLOOKUP(N85,Widgets!$H$5:$I$18,2,FALSE),0)</f>
      </c>
    </row>
    <row r="86" spans="1:15">
      <c r="D86" s="1"/>
      <c r="K86" s="1"/>
      <c r="N86" t="str">
        <f>IFERROR(INDEX(Projects!$A$1:$F$10000,MATCH(Cotations!E86,Projects!$A$1:$A$10000,0),MATCH("Commerce",Projects!$A$1:$F$1,0)),0)</f>
      </c>
      <c r="O86" t="str">
        <f>IFERROR(VLOOKUP(N86,Widgets!$H$5:$I$18,2,FALSE),0)</f>
      </c>
    </row>
    <row r="87" spans="1:15">
      <c r="D87" s="1"/>
      <c r="K87" s="1"/>
      <c r="N87" t="str">
        <f>IFERROR(INDEX(Projects!$A$1:$F$10000,MATCH(Cotations!E87,Projects!$A$1:$A$10000,0),MATCH("Commerce",Projects!$A$1:$F$1,0)),0)</f>
      </c>
      <c r="O87" t="str">
        <f>IFERROR(VLOOKUP(N87,Widgets!$H$5:$I$18,2,FALSE),0)</f>
      </c>
    </row>
    <row r="88" spans="1:15">
      <c r="D88" s="1"/>
      <c r="K88" s="1"/>
      <c r="N88" t="str">
        <f>IFERROR(INDEX(Projects!$A$1:$F$10000,MATCH(Cotations!E88,Projects!$A$1:$A$10000,0),MATCH("Commerce",Projects!$A$1:$F$1,0)),0)</f>
      </c>
      <c r="O88" t="str">
        <f>IFERROR(VLOOKUP(N88,Widgets!$H$5:$I$18,2,FALSE),0)</f>
      </c>
    </row>
    <row r="89" spans="1:15">
      <c r="D89" s="1"/>
      <c r="K89" s="1"/>
      <c r="N89" t="str">
        <f>IFERROR(INDEX(Projects!$A$1:$F$10000,MATCH(Cotations!E89,Projects!$A$1:$A$10000,0),MATCH("Commerce",Projects!$A$1:$F$1,0)),0)</f>
      </c>
      <c r="O89" t="str">
        <f>IFERROR(VLOOKUP(N89,Widgets!$H$5:$I$18,2,FALSE),0)</f>
      </c>
    </row>
    <row r="90" spans="1:15">
      <c r="D90" s="1"/>
      <c r="K90" s="1"/>
      <c r="N90" t="str">
        <f>IFERROR(INDEX(Projects!$A$1:$F$10000,MATCH(Cotations!E90,Projects!$A$1:$A$10000,0),MATCH("Commerce",Projects!$A$1:$F$1,0)),0)</f>
      </c>
      <c r="O90" t="str">
        <f>IFERROR(VLOOKUP(N90,Widgets!$H$5:$I$18,2,FALSE),0)</f>
      </c>
    </row>
    <row r="91" spans="1:15">
      <c r="D91" s="1"/>
      <c r="K91" s="1"/>
      <c r="N91" t="str">
        <f>IFERROR(INDEX(Projects!$A$1:$F$10000,MATCH(Cotations!E91,Projects!$A$1:$A$10000,0),MATCH("Commerce",Projects!$A$1:$F$1,0)),0)</f>
      </c>
      <c r="O91" t="str">
        <f>IFERROR(VLOOKUP(N91,Widgets!$H$5:$I$18,2,FALSE),0)</f>
      </c>
    </row>
    <row r="92" spans="1:15">
      <c r="D92" s="1"/>
      <c r="K92" s="1"/>
      <c r="N92" t="str">
        <f>IFERROR(INDEX(Projects!$A$1:$F$10000,MATCH(Cotations!E92,Projects!$A$1:$A$10000,0),MATCH("Commerce",Projects!$A$1:$F$1,0)),0)</f>
      </c>
      <c r="O92" t="str">
        <f>IFERROR(VLOOKUP(N92,Widgets!$H$5:$I$18,2,FALSE),0)</f>
      </c>
    </row>
    <row r="93" spans="1:15">
      <c r="D93" s="1"/>
      <c r="K93" s="1"/>
      <c r="N93" t="str">
        <f>IFERROR(INDEX(Projects!$A$1:$F$10000,MATCH(Cotations!E93,Projects!$A$1:$A$10000,0),MATCH("Commerce",Projects!$A$1:$F$1,0)),0)</f>
      </c>
      <c r="O93" t="str">
        <f>IFERROR(VLOOKUP(N93,Widgets!$H$5:$I$18,2,FALSE),0)</f>
      </c>
    </row>
    <row r="94" spans="1:15">
      <c r="D94" s="1"/>
      <c r="K94" s="1"/>
      <c r="N94" t="str">
        <f>IFERROR(INDEX(Projects!$A$1:$F$10000,MATCH(Cotations!E94,Projects!$A$1:$A$10000,0),MATCH("Commerce",Projects!$A$1:$F$1,0)),0)</f>
      </c>
      <c r="O94" t="str">
        <f>IFERROR(VLOOKUP(N94,Widgets!$H$5:$I$18,2,FALSE),0)</f>
      </c>
    </row>
    <row r="95" spans="1:15">
      <c r="D95" s="1"/>
      <c r="K95" s="1"/>
      <c r="N95" t="str">
        <f>IFERROR(INDEX(Projects!$A$1:$F$10000,MATCH(Cotations!E95,Projects!$A$1:$A$10000,0),MATCH("Commerce",Projects!$A$1:$F$1,0)),0)</f>
      </c>
      <c r="O95" t="str">
        <f>IFERROR(VLOOKUP(N95,Widgets!$H$5:$I$18,2,FALSE),0)</f>
      </c>
    </row>
    <row r="96" spans="1:15">
      <c r="D96" s="1"/>
      <c r="K96" s="1"/>
      <c r="N96" t="str">
        <f>IFERROR(INDEX(Projects!$A$1:$F$10000,MATCH(Cotations!E96,Projects!$A$1:$A$10000,0),MATCH("Commerce",Projects!$A$1:$F$1,0)),0)</f>
      </c>
      <c r="O96" t="str">
        <f>IFERROR(VLOOKUP(N96,Widgets!$H$5:$I$18,2,FALSE),0)</f>
      </c>
    </row>
    <row r="97" spans="1:15">
      <c r="D97" s="1"/>
      <c r="K97" s="1"/>
      <c r="N97" t="str">
        <f>IFERROR(INDEX(Projects!$A$1:$F$10000,MATCH(Cotations!E97,Projects!$A$1:$A$10000,0),MATCH("Commerce",Projects!$A$1:$F$1,0)),0)</f>
      </c>
      <c r="O97" t="str">
        <f>IFERROR(VLOOKUP(N97,Widgets!$H$5:$I$18,2,FALSE),0)</f>
      </c>
    </row>
    <row r="98" spans="1:15">
      <c r="D98" s="1"/>
      <c r="K98" s="1"/>
      <c r="N98" t="str">
        <f>IFERROR(INDEX(Projects!$A$1:$F$10000,MATCH(Cotations!E98,Projects!$A$1:$A$10000,0),MATCH("Commerce",Projects!$A$1:$F$1,0)),0)</f>
      </c>
      <c r="O98" t="str">
        <f>IFERROR(VLOOKUP(N98,Widgets!$H$5:$I$18,2,FALSE),0)</f>
      </c>
    </row>
    <row r="99" spans="1:15">
      <c r="D99" s="1"/>
      <c r="K99" s="1"/>
      <c r="N99" t="str">
        <f>IFERROR(INDEX(Projects!$A$1:$F$10000,MATCH(Cotations!E99,Projects!$A$1:$A$10000,0),MATCH("Commerce",Projects!$A$1:$F$1,0)),0)</f>
      </c>
      <c r="O99" t="str">
        <f>IFERROR(VLOOKUP(N99,Widgets!$H$5:$I$18,2,FALSE),0)</f>
      </c>
    </row>
    <row r="100" spans="1:15">
      <c r="D100" s="1"/>
      <c r="K100" s="1"/>
      <c r="N100" t="str">
        <f>IFERROR(INDEX(Projects!$A$1:$F$10000,MATCH(Cotations!E100,Projects!$A$1:$A$10000,0),MATCH("Commerce",Projects!$A$1:$F$1,0)),0)</f>
      </c>
      <c r="O100" t="str">
        <f>IFERROR(VLOOKUP(N100,Widgets!$H$5:$I$18,2,FALSE),0)</f>
      </c>
    </row>
    <row r="101" spans="1:15">
      <c r="D101" s="1"/>
      <c r="K101" s="1"/>
      <c r="N101" t="str">
        <f>IFERROR(INDEX(Projects!$A$1:$F$10000,MATCH(Cotations!E101,Projects!$A$1:$A$10000,0),MATCH("Commerce",Projects!$A$1:$F$1,0)),0)</f>
      </c>
      <c r="O101" t="str">
        <f>IFERROR(VLOOKUP(N101,Widgets!$H$5:$I$18,2,FALSE),0)</f>
      </c>
    </row>
    <row r="102" spans="1:15">
      <c r="D102" s="1"/>
      <c r="K102" s="1"/>
      <c r="N102" t="str">
        <f>IFERROR(INDEX(Projects!$A$1:$F$10000,MATCH(Cotations!E102,Projects!$A$1:$A$10000,0),MATCH("Commerce",Projects!$A$1:$F$1,0)),0)</f>
      </c>
      <c r="O102" t="str">
        <f>IFERROR(VLOOKUP(N102,Widgets!$H$5:$I$18,2,FALSE),0)</f>
      </c>
    </row>
    <row r="103" spans="1:15">
      <c r="D103" s="1"/>
      <c r="K103" s="1"/>
      <c r="N103" t="str">
        <f>IFERROR(INDEX(Projects!$A$1:$F$10000,MATCH(Cotations!E103,Projects!$A$1:$A$10000,0),MATCH("Commerce",Projects!$A$1:$F$1,0)),0)</f>
      </c>
      <c r="O103" t="str">
        <f>IFERROR(VLOOKUP(N103,Widgets!$H$5:$I$18,2,FALSE),0)</f>
      </c>
    </row>
    <row r="104" spans="1:15">
      <c r="D104" s="1"/>
      <c r="K104" s="1"/>
      <c r="N104" t="str">
        <f>IFERROR(INDEX(Projects!$A$1:$F$10000,MATCH(Cotations!E104,Projects!$A$1:$A$10000,0),MATCH("Commerce",Projects!$A$1:$F$1,0)),0)</f>
      </c>
      <c r="O104" t="str">
        <f>IFERROR(VLOOKUP(N104,Widgets!$H$5:$I$18,2,FALSE),0)</f>
      </c>
    </row>
    <row r="105" spans="1:15">
      <c r="D105" s="1"/>
      <c r="K105" s="1"/>
      <c r="N105" t="str">
        <f>IFERROR(INDEX(Projects!$A$1:$F$10000,MATCH(Cotations!E105,Projects!$A$1:$A$10000,0),MATCH("Commerce",Projects!$A$1:$F$1,0)),0)</f>
      </c>
      <c r="O105" t="str">
        <f>IFERROR(VLOOKUP(N105,Widgets!$H$5:$I$18,2,FALSE),0)</f>
      </c>
    </row>
    <row r="106" spans="1:15">
      <c r="D106" s="1"/>
      <c r="K106" s="1"/>
      <c r="N106" t="str">
        <f>IFERROR(INDEX(Projects!$A$1:$F$10000,MATCH(Cotations!E106,Projects!$A$1:$A$10000,0),MATCH("Commerce",Projects!$A$1:$F$1,0)),0)</f>
      </c>
      <c r="O106" t="str">
        <f>IFERROR(VLOOKUP(N106,Widgets!$H$5:$I$18,2,FALSE),0)</f>
      </c>
    </row>
    <row r="107" spans="1:15">
      <c r="D107" s="1"/>
      <c r="K107" s="1"/>
      <c r="N107" t="str">
        <f>IFERROR(INDEX(Projects!$A$1:$F$10000,MATCH(Cotations!E107,Projects!$A$1:$A$10000,0),MATCH("Commerce",Projects!$A$1:$F$1,0)),0)</f>
      </c>
      <c r="O107" t="str">
        <f>IFERROR(VLOOKUP(N107,Widgets!$H$5:$I$18,2,FALSE),0)</f>
      </c>
    </row>
    <row r="108" spans="1:15">
      <c r="K108" s="1"/>
      <c r="N108" t="str">
        <f>IFERROR(INDEX(Projects!$A$1:$F$10000,MATCH(Cotations!E108,Projects!$A$1:$A$10000,0),MATCH("Commerce",Projects!$A$1:$F$1,0)),0)</f>
      </c>
      <c r="O108" t="str">
        <f>IFERROR(VLOOKUP(N108,Widgets!$H$5:$I$18,2,FALSE),0)</f>
      </c>
    </row>
    <row r="109" spans="1:15">
      <c r="D109" s="1"/>
      <c r="K109" s="1"/>
      <c r="N109" t="str">
        <f>IFERROR(INDEX(Projects!$A$1:$F$10000,MATCH(Cotations!E109,Projects!$A$1:$A$10000,0),MATCH("Commerce",Projects!$A$1:$F$1,0)),0)</f>
      </c>
      <c r="O109" t="str">
        <f>IFERROR(VLOOKUP(N109,Widgets!$H$5:$I$18,2,FALSE),0)</f>
      </c>
    </row>
    <row r="110" spans="1:15">
      <c r="D110" s="1"/>
      <c r="K110" s="1"/>
      <c r="N110" t="str">
        <f>IFERROR(INDEX(Projects!$A$1:$F$10000,MATCH(Cotations!E110,Projects!$A$1:$A$10000,0),MATCH("Commerce",Projects!$A$1:$F$1,0)),0)</f>
      </c>
      <c r="O110" t="str">
        <f>IFERROR(VLOOKUP(N110,Widgets!$H$5:$I$18,2,FALSE),0)</f>
      </c>
    </row>
    <row r="111" spans="1:15">
      <c r="D111" s="1"/>
      <c r="K111" s="1"/>
      <c r="N111" t="str">
        <f>IFERROR(INDEX(Projects!$A$1:$F$10000,MATCH(Cotations!E111,Projects!$A$1:$A$10000,0),MATCH("Commerce",Projects!$A$1:$F$1,0)),0)</f>
      </c>
      <c r="O111" t="str">
        <f>IFERROR(VLOOKUP(N111,Widgets!$H$5:$I$18,2,FALSE),0)</f>
      </c>
    </row>
    <row r="112" spans="1:15">
      <c r="D112" s="1"/>
      <c r="K112" s="1"/>
      <c r="N112" t="str">
        <f>IFERROR(INDEX(Projects!$A$1:$F$10000,MATCH(Cotations!E112,Projects!$A$1:$A$10000,0),MATCH("Commerce",Projects!$A$1:$F$1,0)),0)</f>
      </c>
      <c r="O112" t="str">
        <f>IFERROR(VLOOKUP(N112,Widgets!$H$5:$I$18,2,FALSE),0)</f>
      </c>
    </row>
    <row r="113" spans="1:15">
      <c r="D113" s="1"/>
      <c r="K113" s="1"/>
      <c r="N113" t="str">
        <f>IFERROR(INDEX(Projects!$A$1:$F$10000,MATCH(Cotations!E113,Projects!$A$1:$A$10000,0),MATCH("Commerce",Projects!$A$1:$F$1,0)),0)</f>
      </c>
      <c r="O113" t="str">
        <f>IFERROR(VLOOKUP(N113,Widgets!$H$5:$I$18,2,FALSE),0)</f>
      </c>
    </row>
    <row r="114" spans="1:15">
      <c r="D114" s="1"/>
      <c r="K114" s="1"/>
      <c r="N114" t="str">
        <f>IFERROR(INDEX(Projects!$A$1:$F$10000,MATCH(Cotations!E114,Projects!$A$1:$A$10000,0),MATCH("Commerce",Projects!$A$1:$F$1,0)),0)</f>
      </c>
      <c r="O114" t="str">
        <f>IFERROR(VLOOKUP(N114,Widgets!$H$5:$I$18,2,FALSE),0)</f>
      </c>
    </row>
    <row r="115" spans="1:15">
      <c r="D115" s="1"/>
      <c r="K115" s="1"/>
      <c r="N115" t="str">
        <f>IFERROR(INDEX(Projects!$A$1:$F$10000,MATCH(Cotations!E115,Projects!$A$1:$A$10000,0),MATCH("Commerce",Projects!$A$1:$F$1,0)),0)</f>
      </c>
      <c r="O115" t="str">
        <f>IFERROR(VLOOKUP(N115,Widgets!$H$5:$I$18,2,FALSE),0)</f>
      </c>
    </row>
    <row r="116" spans="1:15">
      <c r="D116" s="1"/>
      <c r="K116" s="1"/>
      <c r="N116" t="str">
        <f>IFERROR(INDEX(Projects!$A$1:$F$10000,MATCH(Cotations!E116,Projects!$A$1:$A$10000,0),MATCH("Commerce",Projects!$A$1:$F$1,0)),0)</f>
      </c>
      <c r="O116" t="str">
        <f>IFERROR(VLOOKUP(N116,Widgets!$H$5:$I$18,2,FALSE),0)</f>
      </c>
    </row>
    <row r="117" spans="1:15">
      <c r="D117" s="1"/>
      <c r="K117" s="1"/>
      <c r="N117" t="str">
        <f>IFERROR(INDEX(Projects!$A$1:$F$10000,MATCH(Cotations!E117,Projects!$A$1:$A$10000,0),MATCH("Commerce",Projects!$A$1:$F$1,0)),0)</f>
      </c>
      <c r="O117" t="str">
        <f>IFERROR(VLOOKUP(N117,Widgets!$H$5:$I$18,2,FALSE),0)</f>
      </c>
    </row>
    <row r="118" spans="1:15">
      <c r="D118" s="1"/>
      <c r="K118" s="1"/>
      <c r="N118" t="str">
        <f>IFERROR(INDEX(Projects!$A$1:$F$10000,MATCH(Cotations!E118,Projects!$A$1:$A$10000,0),MATCH("Commerce",Projects!$A$1:$F$1,0)),0)</f>
      </c>
      <c r="O118" t="str">
        <f>IFERROR(VLOOKUP(N118,Widgets!$H$5:$I$18,2,FALSE),0)</f>
      </c>
    </row>
    <row r="119" spans="1:15">
      <c r="D119" s="1"/>
      <c r="K119" s="1"/>
      <c r="N119" t="str">
        <f>IFERROR(INDEX(Projects!$A$1:$F$10000,MATCH(Cotations!E119,Projects!$A$1:$A$10000,0),MATCH("Commerce",Projects!$A$1:$F$1,0)),0)</f>
      </c>
      <c r="O119" t="str">
        <f>IFERROR(VLOOKUP(N119,Widgets!$H$5:$I$18,2,FALSE),0)</f>
      </c>
    </row>
    <row r="120" spans="1:15">
      <c r="D120" s="1"/>
      <c r="K120" s="1"/>
      <c r="N120" t="str">
        <f>IFERROR(INDEX(Projects!$A$1:$F$10000,MATCH(Cotations!E120,Projects!$A$1:$A$10000,0),MATCH("Commerce",Projects!$A$1:$F$1,0)),0)</f>
      </c>
      <c r="O120" t="str">
        <f>IFERROR(VLOOKUP(N120,Widgets!$H$5:$I$18,2,FALSE),0)</f>
      </c>
    </row>
    <row r="121" spans="1:15">
      <c r="D121" s="1"/>
      <c r="K121" s="1"/>
      <c r="N121" t="str">
        <f>IFERROR(INDEX(Projects!$A$1:$F$10000,MATCH(Cotations!E121,Projects!$A$1:$A$10000,0),MATCH("Commerce",Projects!$A$1:$F$1,0)),0)</f>
      </c>
      <c r="O121" t="str">
        <f>IFERROR(VLOOKUP(N121,Widgets!$H$5:$I$18,2,FALSE),0)</f>
      </c>
    </row>
    <row r="122" spans="1:15">
      <c r="D122" s="1"/>
      <c r="K122" s="1"/>
      <c r="N122" t="str">
        <f>IFERROR(INDEX(Projects!$A$1:$F$10000,MATCH(Cotations!E122,Projects!$A$1:$A$10000,0),MATCH("Commerce",Projects!$A$1:$F$1,0)),0)</f>
      </c>
      <c r="O122" t="str">
        <f>IFERROR(VLOOKUP(N122,Widgets!$H$5:$I$18,2,FALSE),0)</f>
      </c>
    </row>
    <row r="123" spans="1:15">
      <c r="D123" s="1"/>
      <c r="K123" s="1"/>
      <c r="N123" t="str">
        <f>IFERROR(INDEX(Projects!$A$1:$F$10000,MATCH(Cotations!E123,Projects!$A$1:$A$10000,0),MATCH("Commerce",Projects!$A$1:$F$1,0)),0)</f>
      </c>
      <c r="O123" t="str">
        <f>IFERROR(VLOOKUP(N123,Widgets!$H$5:$I$18,2,FALSE),0)</f>
      </c>
    </row>
    <row r="124" spans="1:15">
      <c r="D124" s="1"/>
      <c r="K124" s="1"/>
      <c r="N124" t="str">
        <f>IFERROR(INDEX(Projects!$A$1:$F$10000,MATCH(Cotations!E124,Projects!$A$1:$A$10000,0),MATCH("Commerce",Projects!$A$1:$F$1,0)),0)</f>
      </c>
      <c r="O124" t="str">
        <f>IFERROR(VLOOKUP(N124,Widgets!$H$5:$I$18,2,FALSE),0)</f>
      </c>
    </row>
    <row r="125" spans="1:15">
      <c r="D125" s="1"/>
      <c r="K125" s="1"/>
      <c r="N125" t="str">
        <f>IFERROR(INDEX(Projects!$A$1:$F$10000,MATCH(Cotations!E125,Projects!$A$1:$A$10000,0),MATCH("Commerce",Projects!$A$1:$F$1,0)),0)</f>
      </c>
      <c r="O125" t="str">
        <f>IFERROR(VLOOKUP(N125,Widgets!$H$5:$I$18,2,FALSE),0)</f>
      </c>
    </row>
    <row r="126" spans="1:15">
      <c r="D126" s="1"/>
      <c r="K126" s="1"/>
      <c r="N126" t="str">
        <f>IFERROR(INDEX(Projects!$A$1:$F$10000,MATCH(Cotations!E126,Projects!$A$1:$A$10000,0),MATCH("Commerce",Projects!$A$1:$F$1,0)),0)</f>
      </c>
      <c r="O126" t="str">
        <f>IFERROR(VLOOKUP(N126,Widgets!$H$5:$I$18,2,FALSE),0)</f>
      </c>
    </row>
    <row r="127" spans="1:15">
      <c r="D127" s="1"/>
      <c r="K127" s="1"/>
      <c r="N127" t="str">
        <f>IFERROR(INDEX(Projects!$A$1:$F$10000,MATCH(Cotations!E127,Projects!$A$1:$A$10000,0),MATCH("Commerce",Projects!$A$1:$F$1,0)),0)</f>
      </c>
      <c r="O127" t="str">
        <f>IFERROR(VLOOKUP(N127,Widgets!$H$5:$I$18,2,FALSE),0)</f>
      </c>
    </row>
    <row r="128" spans="1:15">
      <c r="D128" s="1"/>
      <c r="K128" s="1"/>
      <c r="N128" t="str">
        <f>IFERROR(INDEX(Projects!$A$1:$F$10000,MATCH(Cotations!E128,Projects!$A$1:$A$10000,0),MATCH("Commerce",Projects!$A$1:$F$1,0)),0)</f>
      </c>
      <c r="O128" t="str">
        <f>IFERROR(VLOOKUP(N128,Widgets!$H$5:$I$18,2,FALSE),0)</f>
      </c>
    </row>
    <row r="129" spans="1:15">
      <c r="D129" s="1"/>
      <c r="K129" s="1"/>
      <c r="N129" t="str">
        <f>IFERROR(INDEX(Projects!$A$1:$F$10000,MATCH(Cotations!E129,Projects!$A$1:$A$10000,0),MATCH("Commerce",Projects!$A$1:$F$1,0)),0)</f>
      </c>
      <c r="O129" t="str">
        <f>IFERROR(VLOOKUP(N129,Widgets!$H$5:$I$18,2,FALSE),0)</f>
      </c>
    </row>
    <row r="130" spans="1:15">
      <c r="D130" s="1"/>
      <c r="K130" s="1"/>
      <c r="N130" t="str">
        <f>IFERROR(INDEX(Projects!$A$1:$F$10000,MATCH(Cotations!E130,Projects!$A$1:$A$10000,0),MATCH("Commerce",Projects!$A$1:$F$1,0)),0)</f>
      </c>
      <c r="O130" t="str">
        <f>IFERROR(VLOOKUP(N130,Widgets!$H$5:$I$18,2,FALSE),0)</f>
      </c>
    </row>
    <row r="131" spans="1:15">
      <c r="D131" s="1"/>
      <c r="K131" s="1"/>
      <c r="N131" t="str">
        <f>IFERROR(INDEX(Projects!$A$1:$F$10000,MATCH(Cotations!E131,Projects!$A$1:$A$10000,0),MATCH("Commerce",Projects!$A$1:$F$1,0)),0)</f>
      </c>
      <c r="O131" t="str">
        <f>IFERROR(VLOOKUP(N131,Widgets!$H$5:$I$18,2,FALSE),0)</f>
      </c>
    </row>
    <row r="132" spans="1:15">
      <c r="D132" s="1"/>
      <c r="K132" s="1"/>
      <c r="N132" t="str">
        <f>IFERROR(INDEX(Projects!$A$1:$F$10000,MATCH(Cotations!E132,Projects!$A$1:$A$10000,0),MATCH("Commerce",Projects!$A$1:$F$1,0)),0)</f>
      </c>
      <c r="O132" t="str">
        <f>IFERROR(VLOOKUP(N132,Widgets!$H$5:$I$18,2,FALSE),0)</f>
      </c>
    </row>
    <row r="133" spans="1:15">
      <c r="D133" s="1"/>
      <c r="K133" s="1"/>
      <c r="N133" t="str">
        <f>IFERROR(INDEX(Projects!$A$1:$F$10000,MATCH(Cotations!E133,Projects!$A$1:$A$10000,0),MATCH("Commerce",Projects!$A$1:$F$1,0)),0)</f>
      </c>
      <c r="O133" t="str">
        <f>IFERROR(VLOOKUP(N133,Widgets!$H$5:$I$18,2,FALSE),0)</f>
      </c>
    </row>
    <row r="134" spans="1:15">
      <c r="D134" s="1"/>
      <c r="K134" s="1"/>
      <c r="N134" t="str">
        <f>IFERROR(INDEX(Projects!$A$1:$F$10000,MATCH(Cotations!E134,Projects!$A$1:$A$10000,0),MATCH("Commerce",Projects!$A$1:$F$1,0)),0)</f>
      </c>
      <c r="O134" t="str">
        <f>IFERROR(VLOOKUP(N134,Widgets!$H$5:$I$18,2,FALSE),0)</f>
      </c>
    </row>
    <row r="135" spans="1:15">
      <c r="D135" s="1"/>
      <c r="K135" s="1"/>
      <c r="N135" t="str">
        <f>IFERROR(INDEX(Projects!$A$1:$F$10000,MATCH(Cotations!E135,Projects!$A$1:$A$10000,0),MATCH("Commerce",Projects!$A$1:$F$1,0)),0)</f>
      </c>
      <c r="O135" t="str">
        <f>IFERROR(VLOOKUP(N135,Widgets!$H$5:$I$18,2,FALSE),0)</f>
      </c>
    </row>
    <row r="136" spans="1:15">
      <c r="D136" s="1"/>
      <c r="K136" s="1"/>
      <c r="N136" t="str">
        <f>IFERROR(INDEX(Projects!$A$1:$F$10000,MATCH(Cotations!E136,Projects!$A$1:$A$10000,0),MATCH("Commerce",Projects!$A$1:$F$1,0)),0)</f>
      </c>
      <c r="O136" t="str">
        <f>IFERROR(VLOOKUP(N136,Widgets!$H$5:$I$18,2,FALSE),0)</f>
      </c>
    </row>
    <row r="137" spans="1:15">
      <c r="D137" s="1"/>
      <c r="K137" s="1"/>
      <c r="N137" t="str">
        <f>IFERROR(INDEX(Projects!$A$1:$F$10000,MATCH(Cotations!E137,Projects!$A$1:$A$10000,0),MATCH("Commerce",Projects!$A$1:$F$1,0)),0)</f>
      </c>
      <c r="O137" t="str">
        <f>IFERROR(VLOOKUP(N137,Widgets!$H$5:$I$18,2,FALSE),0)</f>
      </c>
    </row>
    <row r="138" spans="1:15">
      <c r="D138" s="1"/>
      <c r="K138" s="1"/>
      <c r="N138" t="str">
        <f>IFERROR(INDEX(Projects!$A$1:$F$10000,MATCH(Cotations!E138,Projects!$A$1:$A$10000,0),MATCH("Commerce",Projects!$A$1:$F$1,0)),0)</f>
      </c>
      <c r="O138" t="str">
        <f>IFERROR(VLOOKUP(N138,Widgets!$H$5:$I$18,2,FALSE),0)</f>
      </c>
    </row>
    <row r="139" spans="1:15">
      <c r="D139" s="1"/>
      <c r="K139" s="1"/>
      <c r="N139" t="str">
        <f>IFERROR(INDEX(Projects!$A$1:$F$10000,MATCH(Cotations!E139,Projects!$A$1:$A$10000,0),MATCH("Commerce",Projects!$A$1:$F$1,0)),0)</f>
      </c>
      <c r="O139" t="str">
        <f>IFERROR(VLOOKUP(N139,Widgets!$H$5:$I$18,2,FALSE),0)</f>
      </c>
    </row>
    <row r="140" spans="1:15">
      <c r="D140" s="1"/>
      <c r="K140" s="1"/>
      <c r="N140" t="str">
        <f>IFERROR(INDEX(Projects!$A$1:$F$10000,MATCH(Cotations!E140,Projects!$A$1:$A$10000,0),MATCH("Commerce",Projects!$A$1:$F$1,0)),0)</f>
      </c>
      <c r="O140" t="str">
        <f>IFERROR(VLOOKUP(N140,Widgets!$H$5:$I$18,2,FALSE),0)</f>
      </c>
    </row>
    <row r="141" spans="1:15">
      <c r="D141" s="1"/>
      <c r="K141" s="1"/>
      <c r="N141" t="str">
        <f>IFERROR(INDEX(Projects!$A$1:$F$10000,MATCH(Cotations!E141,Projects!$A$1:$A$10000,0),MATCH("Commerce",Projects!$A$1:$F$1,0)),0)</f>
      </c>
      <c r="O141" t="str">
        <f>IFERROR(VLOOKUP(N141,Widgets!$H$5:$I$18,2,FALSE),0)</f>
      </c>
    </row>
    <row r="142" spans="1:15">
      <c r="D142" s="1"/>
      <c r="K142" s="1"/>
      <c r="N142" t="str">
        <f>IFERROR(INDEX(Projects!$A$1:$F$10000,MATCH(Cotations!E142,Projects!$A$1:$A$10000,0),MATCH("Commerce",Projects!$A$1:$F$1,0)),0)</f>
      </c>
      <c r="O142" t="str">
        <f>IFERROR(VLOOKUP(N142,Widgets!$H$5:$I$18,2,FALSE),0)</f>
      </c>
    </row>
    <row r="143" spans="1:15">
      <c r="D143" s="1"/>
      <c r="K143" s="1"/>
      <c r="N143" t="str">
        <f>IFERROR(INDEX(Projects!$A$1:$F$10000,MATCH(Cotations!E143,Projects!$A$1:$A$10000,0),MATCH("Commerce",Projects!$A$1:$F$1,0)),0)</f>
      </c>
      <c r="O143" t="str">
        <f>IFERROR(VLOOKUP(N143,Widgets!$H$5:$I$18,2,FALSE),0)</f>
      </c>
    </row>
    <row r="144" spans="1:15">
      <c r="D144" s="1"/>
      <c r="K144" s="1"/>
      <c r="N144" t="str">
        <f>IFERROR(INDEX(Projects!$A$1:$F$10000,MATCH(Cotations!E144,Projects!$A$1:$A$10000,0),MATCH("Commerce",Projects!$A$1:$F$1,0)),0)</f>
      </c>
      <c r="O144" t="str">
        <f>IFERROR(VLOOKUP(N144,Widgets!$H$5:$I$18,2,FALSE),0)</f>
      </c>
    </row>
    <row r="145" spans="1:15">
      <c r="D145" s="1"/>
      <c r="K145" s="1"/>
      <c r="N145" t="str">
        <f>IFERROR(INDEX(Projects!$A$1:$F$10000,MATCH(Cotations!E145,Projects!$A$1:$A$10000,0),MATCH("Commerce",Projects!$A$1:$F$1,0)),0)</f>
      </c>
      <c r="O145" t="str">
        <f>IFERROR(VLOOKUP(N145,Widgets!$H$5:$I$18,2,FALSE),0)</f>
      </c>
    </row>
    <row r="146" spans="1:15">
      <c r="D146" s="1"/>
      <c r="K146" s="1"/>
      <c r="N146" t="str">
        <f>IFERROR(INDEX(Projects!$A$1:$F$10000,MATCH(Cotations!E146,Projects!$A$1:$A$10000,0),MATCH("Commerce",Projects!$A$1:$F$1,0)),0)</f>
      </c>
      <c r="O146" t="str">
        <f>IFERROR(VLOOKUP(N146,Widgets!$H$5:$I$18,2,FALSE),0)</f>
      </c>
    </row>
    <row r="147" spans="1:15">
      <c r="D147" s="1"/>
      <c r="K147" s="1"/>
      <c r="N147" t="str">
        <f>IFERROR(INDEX(Projects!$A$1:$F$10000,MATCH(Cotations!E147,Projects!$A$1:$A$10000,0),MATCH("Commerce",Projects!$A$1:$F$1,0)),0)</f>
      </c>
      <c r="O147" t="str">
        <f>IFERROR(VLOOKUP(N147,Widgets!$H$5:$I$18,2,FALSE),0)</f>
      </c>
    </row>
    <row r="148" spans="1:15">
      <c r="D148" s="1"/>
      <c r="K148" s="1"/>
      <c r="N148" t="str">
        <f>IFERROR(INDEX(Projects!$A$1:$F$10000,MATCH(Cotations!E148,Projects!$A$1:$A$10000,0),MATCH("Commerce",Projects!$A$1:$F$1,0)),0)</f>
      </c>
      <c r="O148" t="str">
        <f>IFERROR(VLOOKUP(N148,Widgets!$H$5:$I$18,2,FALSE),0)</f>
      </c>
    </row>
    <row r="149" spans="1:15">
      <c r="D149" s="1"/>
      <c r="K149" s="1"/>
      <c r="N149" t="str">
        <f>IFERROR(INDEX(Projects!$A$1:$F$10000,MATCH(Cotations!E149,Projects!$A$1:$A$10000,0),MATCH("Commerce",Projects!$A$1:$F$1,0)),0)</f>
      </c>
      <c r="O149" t="str">
        <f>IFERROR(VLOOKUP(N149,Widgets!$H$5:$I$18,2,FALSE),0)</f>
      </c>
    </row>
    <row r="150" spans="1:15">
      <c r="D150" s="1"/>
      <c r="K150" s="1"/>
      <c r="N150" t="str">
        <f>IFERROR(INDEX(Projects!$A$1:$F$10000,MATCH(Cotations!E150,Projects!$A$1:$A$10000,0),MATCH("Commerce",Projects!$A$1:$F$1,0)),0)</f>
      </c>
      <c r="O150" t="str">
        <f>IFERROR(VLOOKUP(N150,Widgets!$H$5:$I$18,2,FALSE),0)</f>
      </c>
    </row>
    <row r="151" spans="1:15">
      <c r="D151" s="1"/>
      <c r="K151" s="1"/>
      <c r="N151" t="str">
        <f>IFERROR(INDEX(Projects!$A$1:$F$10000,MATCH(Cotations!E151,Projects!$A$1:$A$10000,0),MATCH("Commerce",Projects!$A$1:$F$1,0)),0)</f>
      </c>
      <c r="O151" t="str">
        <f>IFERROR(VLOOKUP(N151,Widgets!$H$5:$I$18,2,FALSE),0)</f>
      </c>
    </row>
    <row r="152" spans="1:15">
      <c r="D152" s="1"/>
      <c r="K152" s="1"/>
      <c r="N152" t="str">
        <f>IFERROR(INDEX(Projects!$A$1:$F$10000,MATCH(Cotations!E152,Projects!$A$1:$A$10000,0),MATCH("Commerce",Projects!$A$1:$F$1,0)),0)</f>
      </c>
      <c r="O152" t="str">
        <f>IFERROR(VLOOKUP(N152,Widgets!$H$5:$I$18,2,FALSE),0)</f>
      </c>
    </row>
    <row r="153" spans="1:15">
      <c r="D153" s="1"/>
      <c r="K153" s="1"/>
      <c r="N153" t="str">
        <f>IFERROR(INDEX(Projects!$A$1:$F$10000,MATCH(Cotations!E153,Projects!$A$1:$A$10000,0),MATCH("Commerce",Projects!$A$1:$F$1,0)),0)</f>
      </c>
      <c r="O153" t="str">
        <f>IFERROR(VLOOKUP(N153,Widgets!$H$5:$I$18,2,FALSE),0)</f>
      </c>
    </row>
    <row r="154" spans="1:15">
      <c r="D154" s="1"/>
      <c r="K154" s="1"/>
      <c r="N154" t="str">
        <f>IFERROR(INDEX(Projects!$A$1:$F$10000,MATCH(Cotations!E154,Projects!$A$1:$A$10000,0),MATCH("Commerce",Projects!$A$1:$F$1,0)),0)</f>
      </c>
      <c r="O154" t="str">
        <f>IFERROR(VLOOKUP(N154,Widgets!$H$5:$I$18,2,FALSE),0)</f>
      </c>
    </row>
    <row r="155" spans="1:15">
      <c r="D155" s="1"/>
      <c r="K155" s="1"/>
      <c r="N155" t="str">
        <f>IFERROR(INDEX(Projects!$A$1:$F$10000,MATCH(Cotations!E155,Projects!$A$1:$A$10000,0),MATCH("Commerce",Projects!$A$1:$F$1,0)),0)</f>
      </c>
      <c r="O155" t="str">
        <f>IFERROR(VLOOKUP(N155,Widgets!$H$5:$I$18,2,FALSE),0)</f>
      </c>
    </row>
    <row r="156" spans="1:15">
      <c r="D156" s="1"/>
      <c r="K156" s="1"/>
      <c r="N156" t="str">
        <f>IFERROR(INDEX(Projects!$A$1:$F$10000,MATCH(Cotations!E156,Projects!$A$1:$A$10000,0),MATCH("Commerce",Projects!$A$1:$F$1,0)),0)</f>
      </c>
      <c r="O156" t="str">
        <f>IFERROR(VLOOKUP(N156,Widgets!$H$5:$I$18,2,FALSE),0)</f>
      </c>
    </row>
    <row r="157" spans="1:15">
      <c r="D157" s="1"/>
      <c r="K157" s="1"/>
      <c r="N157" t="str">
        <f>IFERROR(INDEX(Projects!$A$1:$F$10000,MATCH(Cotations!E157,Projects!$A$1:$A$10000,0),MATCH("Commerce",Projects!$A$1:$F$1,0)),0)</f>
      </c>
      <c r="O157" t="str">
        <f>IFERROR(VLOOKUP(N157,Widgets!$H$5:$I$18,2,FALSE),0)</f>
      </c>
    </row>
    <row r="158" spans="1:15">
      <c r="D158" s="1"/>
      <c r="K158" s="1"/>
      <c r="N158" t="str">
        <f>IFERROR(INDEX(Projects!$A$1:$F$10000,MATCH(Cotations!E158,Projects!$A$1:$A$10000,0),MATCH("Commerce",Projects!$A$1:$F$1,0)),0)</f>
      </c>
      <c r="O158" t="str">
        <f>IFERROR(VLOOKUP(N158,Widgets!$H$5:$I$18,2,FALSE),0)</f>
      </c>
    </row>
    <row r="159" spans="1:15">
      <c r="D159" s="1"/>
      <c r="K159" s="1"/>
      <c r="N159" t="str">
        <f>IFERROR(INDEX(Projects!$A$1:$F$10000,MATCH(Cotations!E159,Projects!$A$1:$A$10000,0),MATCH("Commerce",Projects!$A$1:$F$1,0)),0)</f>
      </c>
      <c r="O159" t="str">
        <f>IFERROR(VLOOKUP(N159,Widgets!$H$5:$I$18,2,FALSE),0)</f>
      </c>
    </row>
    <row r="160" spans="1:15">
      <c r="D160" s="1"/>
      <c r="K160" s="1"/>
      <c r="N160" t="str">
        <f>IFERROR(INDEX(Projects!$A$1:$F$10000,MATCH(Cotations!E160,Projects!$A$1:$A$10000,0),MATCH("Commerce",Projects!$A$1:$F$1,0)),0)</f>
      </c>
      <c r="O160" t="str">
        <f>IFERROR(VLOOKUP(N160,Widgets!$H$5:$I$18,2,FALSE),0)</f>
      </c>
    </row>
    <row r="161" spans="1:15">
      <c r="K161" s="1"/>
      <c r="N161" t="str">
        <f>IFERROR(INDEX(Projects!$A$1:$F$10000,MATCH(Cotations!E161,Projects!$A$1:$A$10000,0),MATCH("Commerce",Projects!$A$1:$F$1,0)),0)</f>
      </c>
      <c r="O161" t="str">
        <f>IFERROR(VLOOKUP(N161,Widgets!$H$5:$I$18,2,FALSE),0)</f>
      </c>
    </row>
    <row r="162" spans="1:15">
      <c r="K162" s="1"/>
      <c r="N162" t="str">
        <f>IFERROR(INDEX(Projects!$A$1:$F$10000,MATCH(Cotations!E162,Projects!$A$1:$A$10000,0),MATCH("Commerce",Projects!$A$1:$F$1,0)),0)</f>
      </c>
      <c r="O162" t="str">
        <f>IFERROR(VLOOKUP(N162,Widgets!$H$5:$I$18,2,FALSE),0)</f>
      </c>
    </row>
    <row r="163" spans="1:15">
      <c r="D163" s="1"/>
      <c r="K163" s="1"/>
      <c r="N163" t="str">
        <f>IFERROR(INDEX(Projects!$A$1:$F$10000,MATCH(Cotations!E163,Projects!$A$1:$A$10000,0),MATCH("Commerce",Projects!$A$1:$F$1,0)),0)</f>
      </c>
      <c r="O163" t="str">
        <f>IFERROR(VLOOKUP(N163,Widgets!$H$5:$I$18,2,FALSE),0)</f>
      </c>
    </row>
    <row r="164" spans="1:15">
      <c r="D164" s="1"/>
      <c r="K164" s="1"/>
      <c r="N164" t="str">
        <f>IFERROR(INDEX(Projects!$A$1:$F$10000,MATCH(Cotations!E164,Projects!$A$1:$A$10000,0),MATCH("Commerce",Projects!$A$1:$F$1,0)),0)</f>
      </c>
      <c r="O164" t="str">
        <f>IFERROR(VLOOKUP(N164,Widgets!$H$5:$I$18,2,FALSE),0)</f>
      </c>
    </row>
    <row r="165" spans="1:15">
      <c r="D165" s="1"/>
      <c r="K165" s="1"/>
      <c r="N165" t="str">
        <f>IFERROR(INDEX(Projects!$A$1:$F$10000,MATCH(Cotations!E165,Projects!$A$1:$A$10000,0),MATCH("Commerce",Projects!$A$1:$F$1,0)),0)</f>
      </c>
      <c r="O165" t="str">
        <f>IFERROR(VLOOKUP(N165,Widgets!$H$5:$I$18,2,FALSE),0)</f>
      </c>
    </row>
    <row r="166" spans="1:15">
      <c r="D166" s="1"/>
      <c r="K166" s="1"/>
      <c r="N166" t="str">
        <f>IFERROR(INDEX(Projects!$A$1:$F$10000,MATCH(Cotations!E166,Projects!$A$1:$A$10000,0),MATCH("Commerce",Projects!$A$1:$F$1,0)),0)</f>
      </c>
      <c r="O166" t="str">
        <f>IFERROR(VLOOKUP(N166,Widgets!$H$5:$I$18,2,FALSE),0)</f>
      </c>
    </row>
    <row r="167" spans="1:15">
      <c r="D167" s="1"/>
      <c r="K167" s="1"/>
      <c r="N167" t="str">
        <f>IFERROR(INDEX(Projects!$A$1:$F$10000,MATCH(Cotations!E167,Projects!$A$1:$A$10000,0),MATCH("Commerce",Projects!$A$1:$F$1,0)),0)</f>
      </c>
      <c r="O167" t="str">
        <f>IFERROR(VLOOKUP(N167,Widgets!$H$5:$I$18,2,FALSE),0)</f>
      </c>
    </row>
    <row r="168" spans="1:15">
      <c r="D168" s="1"/>
      <c r="K168" s="1"/>
      <c r="N168" t="str">
        <f>IFERROR(INDEX(Projects!$A$1:$F$10000,MATCH(Cotations!E168,Projects!$A$1:$A$10000,0),MATCH("Commerce",Projects!$A$1:$F$1,0)),0)</f>
      </c>
      <c r="O168" t="str">
        <f>IFERROR(VLOOKUP(N168,Widgets!$H$5:$I$18,2,FALSE),0)</f>
      </c>
    </row>
    <row r="169" spans="1:15">
      <c r="K169" s="1"/>
      <c r="N169" t="str">
        <f>IFERROR(INDEX(Projects!$A$1:$F$10000,MATCH(Cotations!E169,Projects!$A$1:$A$10000,0),MATCH("Commerce",Projects!$A$1:$F$1,0)),0)</f>
      </c>
      <c r="O169" t="str">
        <f>IFERROR(VLOOKUP(N169,Widgets!$H$5:$I$18,2,FALSE),0)</f>
      </c>
    </row>
    <row r="170" spans="1:15">
      <c r="K170" s="1"/>
      <c r="N170" t="str">
        <f>IFERROR(INDEX(Projects!$A$1:$F$10000,MATCH(Cotations!E170,Projects!$A$1:$A$10000,0),MATCH("Commerce",Projects!$A$1:$F$1,0)),0)</f>
      </c>
      <c r="O170" t="str">
        <f>IFERROR(VLOOKUP(N170,Widgets!$H$5:$I$18,2,FALSE),0)</f>
      </c>
    </row>
    <row r="171" spans="1:15">
      <c r="K171" s="1"/>
      <c r="N171" t="str">
        <f>IFERROR(INDEX(Projects!$A$1:$F$10000,MATCH(Cotations!E171,Projects!$A$1:$A$10000,0),MATCH("Commerce",Projects!$A$1:$F$1,0)),0)</f>
      </c>
      <c r="O171" t="str">
        <f>IFERROR(VLOOKUP(N171,Widgets!$H$5:$I$18,2,FALSE),0)</f>
      </c>
    </row>
    <row r="172" spans="1:15">
      <c r="D172" s="1"/>
      <c r="K172" s="1"/>
      <c r="N172" t="str">
        <f>IFERROR(INDEX(Projects!$A$1:$F$10000,MATCH(Cotations!E172,Projects!$A$1:$A$10000,0),MATCH("Commerce",Projects!$A$1:$F$1,0)),0)</f>
      </c>
      <c r="O172" t="str">
        <f>IFERROR(VLOOKUP(N172,Widgets!$H$5:$I$18,2,FALSE),0)</f>
      </c>
    </row>
    <row r="173" spans="1:15">
      <c r="D173" s="1"/>
      <c r="K173" s="1"/>
      <c r="N173" t="str">
        <f>IFERROR(INDEX(Projects!$A$1:$F$10000,MATCH(Cotations!E173,Projects!$A$1:$A$10000,0),MATCH("Commerce",Projects!$A$1:$F$1,0)),0)</f>
      </c>
      <c r="O173" t="str">
        <f>IFERROR(VLOOKUP(N173,Widgets!$H$5:$I$18,2,FALSE),0)</f>
      </c>
    </row>
    <row r="174" spans="1:15">
      <c r="D174" s="1"/>
      <c r="K174" s="1"/>
      <c r="N174" t="str">
        <f>IFERROR(INDEX(Projects!$A$1:$F$10000,MATCH(Cotations!E174,Projects!$A$1:$A$10000,0),MATCH("Commerce",Projects!$A$1:$F$1,0)),0)</f>
      </c>
      <c r="O174" t="str">
        <f>IFERROR(VLOOKUP(N174,Widgets!$H$5:$I$18,2,FALSE),0)</f>
      </c>
    </row>
    <row r="175" spans="1:15">
      <c r="D175" s="1"/>
      <c r="K175" s="1"/>
      <c r="N175" t="str">
        <f>IFERROR(INDEX(Projects!$A$1:$F$10000,MATCH(Cotations!E175,Projects!$A$1:$A$10000,0),MATCH("Commerce",Projects!$A$1:$F$1,0)),0)</f>
      </c>
      <c r="O175" t="str">
        <f>IFERROR(VLOOKUP(N175,Widgets!$H$5:$I$18,2,FALSE),0)</f>
      </c>
    </row>
    <row r="176" spans="1:15">
      <c r="D176" s="1"/>
      <c r="K176" s="1"/>
      <c r="N176" t="str">
        <f>IFERROR(INDEX(Projects!$A$1:$F$10000,MATCH(Cotations!E176,Projects!$A$1:$A$10000,0),MATCH("Commerce",Projects!$A$1:$F$1,0)),0)</f>
      </c>
      <c r="O176" t="str">
        <f>IFERROR(VLOOKUP(N176,Widgets!$H$5:$I$18,2,FALSE),0)</f>
      </c>
    </row>
    <row r="177" spans="1:15">
      <c r="D177" s="1"/>
      <c r="K177" s="1"/>
      <c r="N177" t="str">
        <f>IFERROR(INDEX(Projects!$A$1:$F$10000,MATCH(Cotations!E177,Projects!$A$1:$A$10000,0),MATCH("Commerce",Projects!$A$1:$F$1,0)),0)</f>
      </c>
      <c r="O177" t="str">
        <f>IFERROR(VLOOKUP(N177,Widgets!$H$5:$I$18,2,FALSE),0)</f>
      </c>
    </row>
    <row r="178" spans="1:15">
      <c r="D178" s="1"/>
      <c r="K178" s="1"/>
      <c r="N178" t="str">
        <f>IFERROR(INDEX(Projects!$A$1:$F$10000,MATCH(Cotations!E178,Projects!$A$1:$A$10000,0),MATCH("Commerce",Projects!$A$1:$F$1,0)),0)</f>
      </c>
      <c r="O178" t="str">
        <f>IFERROR(VLOOKUP(N178,Widgets!$H$5:$I$18,2,FALSE),0)</f>
      </c>
    </row>
    <row r="179" spans="1:15">
      <c r="D179" s="1"/>
      <c r="K179" s="1"/>
      <c r="N179" t="str">
        <f>IFERROR(INDEX(Projects!$A$1:$F$10000,MATCH(Cotations!E179,Projects!$A$1:$A$10000,0),MATCH("Commerce",Projects!$A$1:$F$1,0)),0)</f>
      </c>
      <c r="O179" t="str">
        <f>IFERROR(VLOOKUP(N179,Widgets!$H$5:$I$18,2,FALSE),0)</f>
      </c>
    </row>
    <row r="180" spans="1:15">
      <c r="D180" s="1"/>
      <c r="K180" s="1"/>
      <c r="N180" t="str">
        <f>IFERROR(INDEX(Projects!$A$1:$F$10000,MATCH(Cotations!E180,Projects!$A$1:$A$10000,0),MATCH("Commerce",Projects!$A$1:$F$1,0)),0)</f>
      </c>
      <c r="O180" t="str">
        <f>IFERROR(VLOOKUP(N180,Widgets!$H$5:$I$18,2,FALSE),0)</f>
      </c>
    </row>
    <row r="181" spans="1:15">
      <c r="D181" s="1"/>
      <c r="K181" s="1"/>
      <c r="N181" t="str">
        <f>IFERROR(INDEX(Projects!$A$1:$F$10000,MATCH(Cotations!E181,Projects!$A$1:$A$10000,0),MATCH("Commerce",Projects!$A$1:$F$1,0)),0)</f>
      </c>
      <c r="O181" t="str">
        <f>IFERROR(VLOOKUP(N181,Widgets!$H$5:$I$18,2,FALSE),0)</f>
      </c>
    </row>
    <row r="182" spans="1:15">
      <c r="D182" s="1"/>
      <c r="K182" s="1"/>
      <c r="N182" t="str">
        <f>IFERROR(INDEX(Projects!$A$1:$F$10000,MATCH(Cotations!E182,Projects!$A$1:$A$10000,0),MATCH("Commerce",Projects!$A$1:$F$1,0)),0)</f>
      </c>
      <c r="O182" t="str">
        <f>IFERROR(VLOOKUP(N182,Widgets!$H$5:$I$18,2,FALSE),0)</f>
      </c>
    </row>
    <row r="183" spans="1:15">
      <c r="D183" s="1"/>
      <c r="K183" s="1"/>
      <c r="N183" t="str">
        <f>IFERROR(INDEX(Projects!$A$1:$F$10000,MATCH(Cotations!E183,Projects!$A$1:$A$10000,0),MATCH("Commerce",Projects!$A$1:$F$1,0)),0)</f>
      </c>
      <c r="O183" t="str">
        <f>IFERROR(VLOOKUP(N183,Widgets!$H$5:$I$18,2,FALSE),0)</f>
      </c>
    </row>
    <row r="184" spans="1:15">
      <c r="D184" s="1"/>
      <c r="K184" s="1"/>
      <c r="N184" t="str">
        <f>IFERROR(INDEX(Projects!$A$1:$F$10000,MATCH(Cotations!E184,Projects!$A$1:$A$10000,0),MATCH("Commerce",Projects!$A$1:$F$1,0)),0)</f>
      </c>
      <c r="O184" t="str">
        <f>IFERROR(VLOOKUP(N184,Widgets!$H$5:$I$18,2,FALSE),0)</f>
      </c>
    </row>
    <row r="185" spans="1:15">
      <c r="D185" s="1"/>
      <c r="K185" s="1"/>
      <c r="N185" t="str">
        <f>IFERROR(INDEX(Projects!$A$1:$F$10000,MATCH(Cotations!E185,Projects!$A$1:$A$10000,0),MATCH("Commerce",Projects!$A$1:$F$1,0)),0)</f>
      </c>
      <c r="O185" t="str">
        <f>IFERROR(VLOOKUP(N185,Widgets!$H$5:$I$18,2,FALSE),0)</f>
      </c>
    </row>
    <row r="186" spans="1:15">
      <c r="D186" s="1"/>
      <c r="K186" s="1"/>
      <c r="N186" t="str">
        <f>IFERROR(INDEX(Projects!$A$1:$F$10000,MATCH(Cotations!E186,Projects!$A$1:$A$10000,0),MATCH("Commerce",Projects!$A$1:$F$1,0)),0)</f>
      </c>
      <c r="O186" t="str">
        <f>IFERROR(VLOOKUP(N186,Widgets!$H$5:$I$18,2,FALSE),0)</f>
      </c>
    </row>
    <row r="187" spans="1:15">
      <c r="D187" s="1"/>
      <c r="K187" s="1"/>
      <c r="N187" t="str">
        <f>IFERROR(INDEX(Projects!$A$1:$F$10000,MATCH(Cotations!E187,Projects!$A$1:$A$10000,0),MATCH("Commerce",Projects!$A$1:$F$1,0)),0)</f>
      </c>
      <c r="O187" t="str">
        <f>IFERROR(VLOOKUP(N187,Widgets!$H$5:$I$18,2,FALSE),0)</f>
      </c>
    </row>
    <row r="188" spans="1:15">
      <c r="D188" s="1"/>
      <c r="K188" s="1"/>
      <c r="N188" t="str">
        <f>IFERROR(INDEX(Projects!$A$1:$F$10000,MATCH(Cotations!E188,Projects!$A$1:$A$10000,0),MATCH("Commerce",Projects!$A$1:$F$1,0)),0)</f>
      </c>
      <c r="O188" t="str">
        <f>IFERROR(VLOOKUP(N188,Widgets!$H$5:$I$18,2,FALSE),0)</f>
      </c>
    </row>
    <row r="189" spans="1:15">
      <c r="D189" s="1"/>
      <c r="K189" s="1"/>
      <c r="N189" t="str">
        <f>IFERROR(INDEX(Projects!$A$1:$F$10000,MATCH(Cotations!E189,Projects!$A$1:$A$10000,0),MATCH("Commerce",Projects!$A$1:$F$1,0)),0)</f>
      </c>
      <c r="O189" t="str">
        <f>IFERROR(VLOOKUP(N189,Widgets!$H$5:$I$18,2,FALSE),0)</f>
      </c>
    </row>
    <row r="190" spans="1:15">
      <c r="D190" s="1"/>
      <c r="K190" s="1"/>
      <c r="N190" t="str">
        <f>IFERROR(INDEX(Projects!$A$1:$F$10000,MATCH(Cotations!E190,Projects!$A$1:$A$10000,0),MATCH("Commerce",Projects!$A$1:$F$1,0)),0)</f>
      </c>
      <c r="O190" t="str">
        <f>IFERROR(VLOOKUP(N190,Widgets!$H$5:$I$18,2,FALSE),0)</f>
      </c>
    </row>
    <row r="191" spans="1:15">
      <c r="D191" s="1"/>
      <c r="K191" s="1"/>
      <c r="N191" t="str">
        <f>IFERROR(INDEX(Projects!$A$1:$F$10000,MATCH(Cotations!E191,Projects!$A$1:$A$10000,0),MATCH("Commerce",Projects!$A$1:$F$1,0)),0)</f>
      </c>
      <c r="O191" t="str">
        <f>IFERROR(VLOOKUP(N191,Widgets!$H$5:$I$18,2,FALSE),0)</f>
      </c>
    </row>
    <row r="192" spans="1:15">
      <c r="D192" s="1"/>
      <c r="K192" s="1"/>
      <c r="N192" t="str">
        <f>IFERROR(INDEX(Projects!$A$1:$F$10000,MATCH(Cotations!E192,Projects!$A$1:$A$10000,0),MATCH("Commerce",Projects!$A$1:$F$1,0)),0)</f>
      </c>
      <c r="O192" t="str">
        <f>IFERROR(VLOOKUP(N192,Widgets!$H$5:$I$18,2,FALSE),0)</f>
      </c>
    </row>
    <row r="193" spans="1:15">
      <c r="D193" s="1"/>
      <c r="K193" s="1"/>
      <c r="N193" t="str">
        <f>IFERROR(INDEX(Projects!$A$1:$F$10000,MATCH(Cotations!E193,Projects!$A$1:$A$10000,0),MATCH("Commerce",Projects!$A$1:$F$1,0)),0)</f>
      </c>
      <c r="O193" t="str">
        <f>IFERROR(VLOOKUP(N193,Widgets!$H$5:$I$18,2,FALSE),0)</f>
      </c>
    </row>
    <row r="194" spans="1:15">
      <c r="D194" s="1"/>
      <c r="K194" s="1"/>
      <c r="N194" t="str">
        <f>IFERROR(INDEX(Projects!$A$1:$F$10000,MATCH(Cotations!E194,Projects!$A$1:$A$10000,0),MATCH("Commerce",Projects!$A$1:$F$1,0)),0)</f>
      </c>
      <c r="O194" t="str">
        <f>IFERROR(VLOOKUP(N194,Widgets!$H$5:$I$18,2,FALSE),0)</f>
      </c>
    </row>
    <row r="195" spans="1:15">
      <c r="D195" s="1"/>
      <c r="K195" s="1"/>
      <c r="N195" t="str">
        <f>IFERROR(INDEX(Projects!$A$1:$F$10000,MATCH(Cotations!E195,Projects!$A$1:$A$10000,0),MATCH("Commerce",Projects!$A$1:$F$1,0)),0)</f>
      </c>
      <c r="O195" t="str">
        <f>IFERROR(VLOOKUP(N195,Widgets!$H$5:$I$18,2,FALSE),0)</f>
      </c>
    </row>
    <row r="196" spans="1:15">
      <c r="D196" s="1"/>
      <c r="K196" s="1"/>
      <c r="N196" t="str">
        <f>IFERROR(INDEX(Projects!$A$1:$F$10000,MATCH(Cotations!E196,Projects!$A$1:$A$10000,0),MATCH("Commerce",Projects!$A$1:$F$1,0)),0)</f>
      </c>
      <c r="O196" t="str">
        <f>IFERROR(VLOOKUP(N196,Widgets!$H$5:$I$18,2,FALSE),0)</f>
      </c>
    </row>
    <row r="197" spans="1:15">
      <c r="D197" s="1"/>
      <c r="K197" s="1"/>
      <c r="N197" t="str">
        <f>IFERROR(INDEX(Projects!$A$1:$F$10000,MATCH(Cotations!E197,Projects!$A$1:$A$10000,0),MATCH("Commerce",Projects!$A$1:$F$1,0)),0)</f>
      </c>
      <c r="O197" t="str">
        <f>IFERROR(VLOOKUP(N197,Widgets!$H$5:$I$18,2,FALSE),0)</f>
      </c>
    </row>
    <row r="198" spans="1:15">
      <c r="D198" s="1"/>
      <c r="K198" s="1"/>
      <c r="N198" t="str">
        <f>IFERROR(INDEX(Projects!$A$1:$F$10000,MATCH(Cotations!E198,Projects!$A$1:$A$10000,0),MATCH("Commerce",Projects!$A$1:$F$1,0)),0)</f>
      </c>
      <c r="O198" t="str">
        <f>IFERROR(VLOOKUP(N198,Widgets!$H$5:$I$18,2,FALSE),0)</f>
      </c>
    </row>
    <row r="199" spans="1:15">
      <c r="D199" s="1"/>
      <c r="K199" s="1"/>
      <c r="N199" t="str">
        <f>IFERROR(INDEX(Projects!$A$1:$F$10000,MATCH(Cotations!E199,Projects!$A$1:$A$10000,0),MATCH("Commerce",Projects!$A$1:$F$1,0)),0)</f>
      </c>
      <c r="O199" t="str">
        <f>IFERROR(VLOOKUP(N199,Widgets!$H$5:$I$18,2,FALSE),0)</f>
      </c>
    </row>
    <row r="200" spans="1:15">
      <c r="D200" s="1"/>
      <c r="K200" s="1"/>
      <c r="N200" t="str">
        <f>IFERROR(INDEX(Projects!$A$1:$F$10000,MATCH(Cotations!E200,Projects!$A$1:$A$10000,0),MATCH("Commerce",Projects!$A$1:$F$1,0)),0)</f>
      </c>
      <c r="O200" t="str">
        <f>IFERROR(VLOOKUP(N200,Widgets!$H$5:$I$18,2,FALSE),0)</f>
      </c>
    </row>
    <row r="201" spans="1:15">
      <c r="D201" s="1"/>
      <c r="K201" s="1"/>
      <c r="N201" t="str">
        <f>IFERROR(INDEX(Projects!$A$1:$F$10000,MATCH(Cotations!E201,Projects!$A$1:$A$10000,0),MATCH("Commerce",Projects!$A$1:$F$1,0)),0)</f>
      </c>
      <c r="O201" t="str">
        <f>IFERROR(VLOOKUP(N201,Widgets!$H$5:$I$18,2,FALSE),0)</f>
      </c>
    </row>
    <row r="202" spans="1:15">
      <c r="D202" s="1"/>
      <c r="K202" s="1"/>
      <c r="N202" t="str">
        <f>IFERROR(INDEX(Projects!$A$1:$F$10000,MATCH(Cotations!E202,Projects!$A$1:$A$10000,0),MATCH("Commerce",Projects!$A$1:$F$1,0)),0)</f>
      </c>
      <c r="O202" t="str">
        <f>IFERROR(VLOOKUP(N202,Widgets!$H$5:$I$18,2,FALSE),0)</f>
      </c>
    </row>
    <row r="203" spans="1:15">
      <c r="D203" s="1"/>
      <c r="K203" s="1"/>
      <c r="N203" t="str">
        <f>IFERROR(INDEX(Projects!$A$1:$F$10000,MATCH(Cotations!E203,Projects!$A$1:$A$10000,0),MATCH("Commerce",Projects!$A$1:$F$1,0)),0)</f>
      </c>
      <c r="O203" t="str">
        <f>IFERROR(VLOOKUP(N203,Widgets!$H$5:$I$18,2,FALSE),0)</f>
      </c>
    </row>
    <row r="204" spans="1:15">
      <c r="D204" s="1"/>
      <c r="K204" s="1"/>
      <c r="N204" t="str">
        <f>IFERROR(INDEX(Projects!$A$1:$F$10000,MATCH(Cotations!E204,Projects!$A$1:$A$10000,0),MATCH("Commerce",Projects!$A$1:$F$1,0)),0)</f>
      </c>
      <c r="O204" t="str">
        <f>IFERROR(VLOOKUP(N204,Widgets!$H$5:$I$18,2,FALSE),0)</f>
      </c>
    </row>
    <row r="205" spans="1:15">
      <c r="D205" s="1"/>
      <c r="K205" s="1"/>
      <c r="N205" t="str">
        <f>IFERROR(INDEX(Projects!$A$1:$F$10000,MATCH(Cotations!E205,Projects!$A$1:$A$10000,0),MATCH("Commerce",Projects!$A$1:$F$1,0)),0)</f>
      </c>
      <c r="O205" t="str">
        <f>IFERROR(VLOOKUP(N205,Widgets!$H$5:$I$18,2,FALSE),0)</f>
      </c>
    </row>
    <row r="206" spans="1:15">
      <c r="D206" s="1"/>
      <c r="K206" s="1"/>
      <c r="N206" t="str">
        <f>IFERROR(INDEX(Projects!$A$1:$F$10000,MATCH(Cotations!E206,Projects!$A$1:$A$10000,0),MATCH("Commerce",Projects!$A$1:$F$1,0)),0)</f>
      </c>
      <c r="O206" t="str">
        <f>IFERROR(VLOOKUP(N206,Widgets!$H$5:$I$18,2,FALSE),0)</f>
      </c>
    </row>
    <row r="207" spans="1:15">
      <c r="D207" s="1"/>
      <c r="K207" s="1"/>
      <c r="N207" t="str">
        <f>IFERROR(INDEX(Projects!$A$1:$F$10000,MATCH(Cotations!E207,Projects!$A$1:$A$10000,0),MATCH("Commerce",Projects!$A$1:$F$1,0)),0)</f>
      </c>
      <c r="O207" t="str">
        <f>IFERROR(VLOOKUP(N207,Widgets!$H$5:$I$18,2,FALSE),0)</f>
      </c>
    </row>
    <row r="208" spans="1:15">
      <c r="D208" s="1"/>
      <c r="K208" s="1"/>
      <c r="N208" t="str">
        <f>IFERROR(INDEX(Projects!$A$1:$F$10000,MATCH(Cotations!E208,Projects!$A$1:$A$10000,0),MATCH("Commerce",Projects!$A$1:$F$1,0)),0)</f>
      </c>
      <c r="O208" t="str">
        <f>IFERROR(VLOOKUP(N208,Widgets!$H$5:$I$18,2,FALSE),0)</f>
      </c>
    </row>
    <row r="209" spans="1:15">
      <c r="D209" s="1"/>
      <c r="K209" s="1"/>
      <c r="N209" t="str">
        <f>IFERROR(INDEX(Projects!$A$1:$F$10000,MATCH(Cotations!E209,Projects!$A$1:$A$10000,0),MATCH("Commerce",Projects!$A$1:$F$1,0)),0)</f>
      </c>
      <c r="O209" t="str">
        <f>IFERROR(VLOOKUP(N209,Widgets!$H$5:$I$18,2,FALSE),0)</f>
      </c>
    </row>
    <row r="210" spans="1:15">
      <c r="D210" s="1"/>
      <c r="K210" s="1"/>
      <c r="N210" t="str">
        <f>IFERROR(INDEX(Projects!$A$1:$F$10000,MATCH(Cotations!E210,Projects!$A$1:$A$10000,0),MATCH("Commerce",Projects!$A$1:$F$1,0)),0)</f>
      </c>
      <c r="O210" t="str">
        <f>IFERROR(VLOOKUP(N210,Widgets!$H$5:$I$18,2,FALSE),0)</f>
      </c>
    </row>
    <row r="211" spans="1:15">
      <c r="D211" s="1"/>
      <c r="K211" s="1"/>
      <c r="N211" t="str">
        <f>IFERROR(INDEX(Projects!$A$1:$F$10000,MATCH(Cotations!E211,Projects!$A$1:$A$10000,0),MATCH("Commerce",Projects!$A$1:$F$1,0)),0)</f>
      </c>
      <c r="O211" t="str">
        <f>IFERROR(VLOOKUP(N211,Widgets!$H$5:$I$18,2,FALSE),0)</f>
      </c>
    </row>
    <row r="212" spans="1:15">
      <c r="D212" s="1"/>
      <c r="K212" s="1"/>
      <c r="N212" t="str">
        <f>IFERROR(INDEX(Projects!$A$1:$F$10000,MATCH(Cotations!E212,Projects!$A$1:$A$10000,0),MATCH("Commerce",Projects!$A$1:$F$1,0)),0)</f>
      </c>
      <c r="O212" t="str">
        <f>IFERROR(VLOOKUP(N212,Widgets!$H$5:$I$18,2,FALSE),0)</f>
      </c>
    </row>
    <row r="213" spans="1:15">
      <c r="D213" s="1"/>
      <c r="K213" s="1"/>
      <c r="N213" t="str">
        <f>IFERROR(INDEX(Projects!$A$1:$F$10000,MATCH(Cotations!E213,Projects!$A$1:$A$10000,0),MATCH("Commerce",Projects!$A$1:$F$1,0)),0)</f>
      </c>
      <c r="O213" t="str">
        <f>IFERROR(VLOOKUP(N213,Widgets!$H$5:$I$18,2,FALSE),0)</f>
      </c>
    </row>
    <row r="214" spans="1:15">
      <c r="D214" s="1"/>
      <c r="K214" s="1"/>
      <c r="N214" t="str">
        <f>IFERROR(INDEX(Projects!$A$1:$F$10000,MATCH(Cotations!E214,Projects!$A$1:$A$10000,0),MATCH("Commerce",Projects!$A$1:$F$1,0)),0)</f>
      </c>
      <c r="O214" t="str">
        <f>IFERROR(VLOOKUP(N214,Widgets!$H$5:$I$18,2,FALSE),0)</f>
      </c>
    </row>
    <row r="215" spans="1:15">
      <c r="D215" s="1"/>
      <c r="K215" s="1"/>
      <c r="N215" t="str">
        <f>IFERROR(INDEX(Projects!$A$1:$F$10000,MATCH(Cotations!E215,Projects!$A$1:$A$10000,0),MATCH("Commerce",Projects!$A$1:$F$1,0)),0)</f>
      </c>
      <c r="O215" t="str">
        <f>IFERROR(VLOOKUP(N215,Widgets!$H$5:$I$18,2,FALSE),0)</f>
      </c>
    </row>
    <row r="216" spans="1:15">
      <c r="D216" s="1"/>
      <c r="K216" s="1"/>
      <c r="N216" t="str">
        <f>IFERROR(INDEX(Projects!$A$1:$F$10000,MATCH(Cotations!E216,Projects!$A$1:$A$10000,0),MATCH("Commerce",Projects!$A$1:$F$1,0)),0)</f>
      </c>
      <c r="O216" t="str">
        <f>IFERROR(VLOOKUP(N216,Widgets!$H$5:$I$18,2,FALSE),0)</f>
      </c>
    </row>
    <row r="217" spans="1:15">
      <c r="D217" s="1"/>
      <c r="K217" s="1"/>
      <c r="N217" t="str">
        <f>IFERROR(INDEX(Projects!$A$1:$F$10000,MATCH(Cotations!E217,Projects!$A$1:$A$10000,0),MATCH("Commerce",Projects!$A$1:$F$1,0)),0)</f>
      </c>
      <c r="O217" t="str">
        <f>IFERROR(VLOOKUP(N217,Widgets!$H$5:$I$18,2,FALSE),0)</f>
      </c>
    </row>
    <row r="218" spans="1:15">
      <c r="D218" s="1"/>
      <c r="K218" s="1"/>
      <c r="N218" t="str">
        <f>IFERROR(INDEX(Projects!$A$1:$F$10000,MATCH(Cotations!E218,Projects!$A$1:$A$10000,0),MATCH("Commerce",Projects!$A$1:$F$1,0)),0)</f>
      </c>
      <c r="O218" t="str">
        <f>IFERROR(VLOOKUP(N218,Widgets!$H$5:$I$18,2,FALSE),0)</f>
      </c>
    </row>
    <row r="219" spans="1:15">
      <c r="D219" s="1"/>
      <c r="K219" s="1"/>
      <c r="N219" t="str">
        <f>IFERROR(INDEX(Projects!$A$1:$F$10000,MATCH(Cotations!E219,Projects!$A$1:$A$10000,0),MATCH("Commerce",Projects!$A$1:$F$1,0)),0)</f>
      </c>
      <c r="O219" t="str">
        <f>IFERROR(VLOOKUP(N219,Widgets!$H$5:$I$18,2,FALSE),0)</f>
      </c>
    </row>
    <row r="220" spans="1:15">
      <c r="D220" s="1"/>
      <c r="K220" s="1"/>
      <c r="N220" t="str">
        <f>IFERROR(INDEX(Projects!$A$1:$F$10000,MATCH(Cotations!E220,Projects!$A$1:$A$10000,0),MATCH("Commerce",Projects!$A$1:$F$1,0)),0)</f>
      </c>
      <c r="O220" t="str">
        <f>IFERROR(VLOOKUP(N220,Widgets!$H$5:$I$18,2,FALSE),0)</f>
      </c>
    </row>
    <row r="221" spans="1:15">
      <c r="D221" s="1"/>
      <c r="K221" s="1"/>
      <c r="N221" t="str">
        <f>IFERROR(INDEX(Projects!$A$1:$F$10000,MATCH(Cotations!E221,Projects!$A$1:$A$10000,0),MATCH("Commerce",Projects!$A$1:$F$1,0)),0)</f>
      </c>
      <c r="O221" t="str">
        <f>IFERROR(VLOOKUP(N221,Widgets!$H$5:$I$18,2,FALSE),0)</f>
      </c>
    </row>
    <row r="222" spans="1:15">
      <c r="D222" s="1"/>
      <c r="K222" s="1"/>
      <c r="N222" t="str">
        <f>IFERROR(INDEX(Projects!$A$1:$F$10000,MATCH(Cotations!E222,Projects!$A$1:$A$10000,0),MATCH("Commerce",Projects!$A$1:$F$1,0)),0)</f>
      </c>
      <c r="O222" t="str">
        <f>IFERROR(VLOOKUP(N222,Widgets!$H$5:$I$18,2,FALSE),0)</f>
      </c>
    </row>
    <row r="223" spans="1:15">
      <c r="D223" s="1"/>
      <c r="K223" s="1"/>
      <c r="N223" t="str">
        <f>IFERROR(INDEX(Projects!$A$1:$F$10000,MATCH(Cotations!E223,Projects!$A$1:$A$10000,0),MATCH("Commerce",Projects!$A$1:$F$1,0)),0)</f>
      </c>
      <c r="O223" t="str">
        <f>IFERROR(VLOOKUP(N223,Widgets!$H$5:$I$18,2,FALSE),0)</f>
      </c>
    </row>
    <row r="224" spans="1:15">
      <c r="D224" s="1"/>
      <c r="K224" s="1"/>
      <c r="N224" t="str">
        <f>IFERROR(INDEX(Projects!$A$1:$F$10000,MATCH(Cotations!E224,Projects!$A$1:$A$10000,0),MATCH("Commerce",Projects!$A$1:$F$1,0)),0)</f>
      </c>
      <c r="O224" t="str">
        <f>IFERROR(VLOOKUP(N224,Widgets!$H$5:$I$18,2,FALSE),0)</f>
      </c>
    </row>
    <row r="225" spans="1:15">
      <c r="D225" s="1"/>
      <c r="K225" s="1"/>
      <c r="N225" t="str">
        <f>IFERROR(INDEX(Projects!$A$1:$F$10000,MATCH(Cotations!E225,Projects!$A$1:$A$10000,0),MATCH("Commerce",Projects!$A$1:$F$1,0)),0)</f>
      </c>
      <c r="O225" t="str">
        <f>IFERROR(VLOOKUP(N225,Widgets!$H$5:$I$18,2,FALSE),0)</f>
      </c>
    </row>
    <row r="226" spans="1:15">
      <c r="D226" s="1"/>
      <c r="K226" s="1"/>
      <c r="N226" t="str">
        <f>IFERROR(INDEX(Projects!$A$1:$F$10000,MATCH(Cotations!E226,Projects!$A$1:$A$10000,0),MATCH("Commerce",Projects!$A$1:$F$1,0)),0)</f>
      </c>
      <c r="O226" t="str">
        <f>IFERROR(VLOOKUP(N226,Widgets!$H$5:$I$18,2,FALSE),0)</f>
      </c>
    </row>
    <row r="227" spans="1:15">
      <c r="D227" s="1"/>
      <c r="K227" s="1"/>
      <c r="N227" t="str">
        <f>IFERROR(INDEX(Projects!$A$1:$F$10000,MATCH(Cotations!E227,Projects!$A$1:$A$10000,0),MATCH("Commerce",Projects!$A$1:$F$1,0)),0)</f>
      </c>
      <c r="O227" t="str">
        <f>IFERROR(VLOOKUP(N227,Widgets!$H$5:$I$18,2,FALSE),0)</f>
      </c>
    </row>
    <row r="228" spans="1:15">
      <c r="D228" s="1"/>
      <c r="K228" s="1"/>
      <c r="N228" t="str">
        <f>IFERROR(INDEX(Projects!$A$1:$F$10000,MATCH(Cotations!E228,Projects!$A$1:$A$10000,0),MATCH("Commerce",Projects!$A$1:$F$1,0)),0)</f>
      </c>
      <c r="O228" t="str">
        <f>IFERROR(VLOOKUP(N228,Widgets!$H$5:$I$18,2,FALSE),0)</f>
      </c>
    </row>
    <row r="229" spans="1:15">
      <c r="D229" s="1"/>
      <c r="K229" s="1"/>
      <c r="N229" t="str">
        <f>IFERROR(INDEX(Projects!$A$1:$F$10000,MATCH(Cotations!E229,Projects!$A$1:$A$10000,0),MATCH("Commerce",Projects!$A$1:$F$1,0)),0)</f>
      </c>
      <c r="O229" t="str">
        <f>IFERROR(VLOOKUP(N229,Widgets!$H$5:$I$18,2,FALSE),0)</f>
      </c>
    </row>
    <row r="230" spans="1:15">
      <c r="D230" s="1"/>
      <c r="K230" s="1"/>
      <c r="N230" t="str">
        <f>IFERROR(INDEX(Projects!$A$1:$F$10000,MATCH(Cotations!E230,Projects!$A$1:$A$10000,0),MATCH("Commerce",Projects!$A$1:$F$1,0)),0)</f>
      </c>
      <c r="O230" t="str">
        <f>IFERROR(VLOOKUP(N230,Widgets!$H$5:$I$18,2,FALSE),0)</f>
      </c>
    </row>
    <row r="231" spans="1:15">
      <c r="D231" s="1"/>
      <c r="K231" s="1"/>
      <c r="N231" t="str">
        <f>IFERROR(INDEX(Projects!$A$1:$F$10000,MATCH(Cotations!E231,Projects!$A$1:$A$10000,0),MATCH("Commerce",Projects!$A$1:$F$1,0)),0)</f>
      </c>
      <c r="O231" t="str">
        <f>IFERROR(VLOOKUP(N231,Widgets!$H$5:$I$18,2,FALSE),0)</f>
      </c>
    </row>
    <row r="232" spans="1:15">
      <c r="D232" s="1"/>
      <c r="K232" s="1"/>
      <c r="N232" t="str">
        <f>IFERROR(INDEX(Projects!$A$1:$F$10000,MATCH(Cotations!E232,Projects!$A$1:$A$10000,0),MATCH("Commerce",Projects!$A$1:$F$1,0)),0)</f>
      </c>
      <c r="O232" t="str">
        <f>IFERROR(VLOOKUP(N232,Widgets!$H$5:$I$18,2,FALSE),0)</f>
      </c>
    </row>
    <row r="233" spans="1:15">
      <c r="D233" s="1"/>
      <c r="K233" s="1"/>
      <c r="N233" t="str">
        <f>IFERROR(INDEX(Projects!$A$1:$F$10000,MATCH(Cotations!E233,Projects!$A$1:$A$10000,0),MATCH("Commerce",Projects!$A$1:$F$1,0)),0)</f>
      </c>
      <c r="O233" t="str">
        <f>IFERROR(VLOOKUP(N233,Widgets!$H$5:$I$18,2,FALSE),0)</f>
      </c>
    </row>
    <row r="234" spans="1:15">
      <c r="D234" s="1"/>
      <c r="K234" s="1"/>
      <c r="N234" t="str">
        <f>IFERROR(INDEX(Projects!$A$1:$F$10000,MATCH(Cotations!E234,Projects!$A$1:$A$10000,0),MATCH("Commerce",Projects!$A$1:$F$1,0)),0)</f>
      </c>
      <c r="O234" t="str">
        <f>IFERROR(VLOOKUP(N234,Widgets!$H$5:$I$18,2,FALSE),0)</f>
      </c>
    </row>
    <row r="235" spans="1:15">
      <c r="D235" s="1"/>
      <c r="K235" s="1"/>
      <c r="N235" t="str">
        <f>IFERROR(INDEX(Projects!$A$1:$F$10000,MATCH(Cotations!E235,Projects!$A$1:$A$10000,0),MATCH("Commerce",Projects!$A$1:$F$1,0)),0)</f>
      </c>
      <c r="O235" t="str">
        <f>IFERROR(VLOOKUP(N235,Widgets!$H$5:$I$18,2,FALSE),0)</f>
      </c>
    </row>
    <row r="236" spans="1:15">
      <c r="D236" s="1"/>
      <c r="K236" s="1"/>
      <c r="N236" t="str">
        <f>IFERROR(INDEX(Projects!$A$1:$F$10000,MATCH(Cotations!E236,Projects!$A$1:$A$10000,0),MATCH("Commerce",Projects!$A$1:$F$1,0)),0)</f>
      </c>
      <c r="O236" t="str">
        <f>IFERROR(VLOOKUP(N236,Widgets!$H$5:$I$18,2,FALSE),0)</f>
      </c>
    </row>
    <row r="237" spans="1:15">
      <c r="K237" s="1"/>
      <c r="N237" t="str">
        <f>IFERROR(INDEX(Projects!$A$1:$F$10000,MATCH(Cotations!E237,Projects!$A$1:$A$10000,0),MATCH("Commerce",Projects!$A$1:$F$1,0)),0)</f>
      </c>
      <c r="O237" t="str">
        <f>IFERROR(VLOOKUP(N237,Widgets!$H$5:$I$18,2,FALSE),0)</f>
      </c>
    </row>
    <row r="238" spans="1:15">
      <c r="D238" s="1"/>
      <c r="K238" s="1"/>
      <c r="N238" t="str">
        <f>IFERROR(INDEX(Projects!$A$1:$F$10000,MATCH(Cotations!E238,Projects!$A$1:$A$10000,0),MATCH("Commerce",Projects!$A$1:$F$1,0)),0)</f>
      </c>
      <c r="O238" t="str">
        <f>IFERROR(VLOOKUP(N238,Widgets!$H$5:$I$18,2,FALSE),0)</f>
      </c>
    </row>
    <row r="239" spans="1:15">
      <c r="D239" s="1"/>
      <c r="K239" s="1"/>
      <c r="N239" t="str">
        <f>IFERROR(INDEX(Projects!$A$1:$F$10000,MATCH(Cotations!E239,Projects!$A$1:$A$10000,0),MATCH("Commerce",Projects!$A$1:$F$1,0)),0)</f>
      </c>
      <c r="O239" t="str">
        <f>IFERROR(VLOOKUP(N239,Widgets!$H$5:$I$18,2,FALSE),0)</f>
      </c>
    </row>
    <row r="240" spans="1:15">
      <c r="D240" s="1"/>
      <c r="K240" s="1"/>
      <c r="N240" t="str">
        <f>IFERROR(INDEX(Projects!$A$1:$F$10000,MATCH(Cotations!E240,Projects!$A$1:$A$10000,0),MATCH("Commerce",Projects!$A$1:$F$1,0)),0)</f>
      </c>
      <c r="O240" t="str">
        <f>IFERROR(VLOOKUP(N240,Widgets!$H$5:$I$18,2,FALSE),0)</f>
      </c>
    </row>
    <row r="241" spans="1:15">
      <c r="D241" s="1"/>
      <c r="K241" s="1"/>
      <c r="N241" t="str">
        <f>IFERROR(INDEX(Projects!$A$1:$F$10000,MATCH(Cotations!E241,Projects!$A$1:$A$10000,0),MATCH("Commerce",Projects!$A$1:$F$1,0)),0)</f>
      </c>
      <c r="O241" t="str">
        <f>IFERROR(VLOOKUP(N241,Widgets!$H$5:$I$18,2,FALSE),0)</f>
      </c>
    </row>
    <row r="242" spans="1:15">
      <c r="D242" s="1"/>
      <c r="K242" s="1"/>
      <c r="N242" t="str">
        <f>IFERROR(INDEX(Projects!$A$1:$F$10000,MATCH(Cotations!E242,Projects!$A$1:$A$10000,0),MATCH("Commerce",Projects!$A$1:$F$1,0)),0)</f>
      </c>
      <c r="O242" t="str">
        <f>IFERROR(VLOOKUP(N242,Widgets!$H$5:$I$18,2,FALSE),0)</f>
      </c>
    </row>
    <row r="243" spans="1:15">
      <c r="D243" s="1"/>
      <c r="K243" s="1"/>
      <c r="N243" t="str">
        <f>IFERROR(INDEX(Projects!$A$1:$F$10000,MATCH(Cotations!E243,Projects!$A$1:$A$10000,0),MATCH("Commerce",Projects!$A$1:$F$1,0)),0)</f>
      </c>
      <c r="O243" t="str">
        <f>IFERROR(VLOOKUP(N243,Widgets!$H$5:$I$18,2,FALSE),0)</f>
      </c>
    </row>
    <row r="244" spans="1:15">
      <c r="D244" s="1"/>
      <c r="K244" s="1"/>
      <c r="N244" t="str">
        <f>IFERROR(INDEX(Projects!$A$1:$F$10000,MATCH(Cotations!E244,Projects!$A$1:$A$10000,0),MATCH("Commerce",Projects!$A$1:$F$1,0)),0)</f>
      </c>
      <c r="O244" t="str">
        <f>IFERROR(VLOOKUP(N244,Widgets!$H$5:$I$18,2,FALSE),0)</f>
      </c>
    </row>
    <row r="245" spans="1:15">
      <c r="D245" s="1"/>
      <c r="K245" s="1"/>
      <c r="N245" t="str">
        <f>IFERROR(INDEX(Projects!$A$1:$F$10000,MATCH(Cotations!E245,Projects!$A$1:$A$10000,0),MATCH("Commerce",Projects!$A$1:$F$1,0)),0)</f>
      </c>
      <c r="O245" t="str">
        <f>IFERROR(VLOOKUP(N245,Widgets!$H$5:$I$18,2,FALSE),0)</f>
      </c>
    </row>
    <row r="246" spans="1:15">
      <c r="D246" s="1"/>
      <c r="K246" s="1"/>
      <c r="N246" t="str">
        <f>IFERROR(INDEX(Projects!$A$1:$F$10000,MATCH(Cotations!E246,Projects!$A$1:$A$10000,0),MATCH("Commerce",Projects!$A$1:$F$1,0)),0)</f>
      </c>
      <c r="O246" t="str">
        <f>IFERROR(VLOOKUP(N246,Widgets!$H$5:$I$18,2,FALSE),0)</f>
      </c>
    </row>
    <row r="247" spans="1:15">
      <c r="D247" s="1"/>
      <c r="K247" s="1"/>
      <c r="N247" t="str">
        <f>IFERROR(INDEX(Projects!$A$1:$F$10000,MATCH(Cotations!E247,Projects!$A$1:$A$10000,0),MATCH("Commerce",Projects!$A$1:$F$1,0)),0)</f>
      </c>
      <c r="O247" t="str">
        <f>IFERROR(VLOOKUP(N247,Widgets!$H$5:$I$18,2,FALSE),0)</f>
      </c>
    </row>
    <row r="248" spans="1:15">
      <c r="K248" s="1"/>
      <c r="N248" t="str">
        <f>IFERROR(INDEX(Projects!$A$1:$F$10000,MATCH(Cotations!E248,Projects!$A$1:$A$10000,0),MATCH("Commerce",Projects!$A$1:$F$1,0)),0)</f>
      </c>
      <c r="O248" t="str">
        <f>IFERROR(VLOOKUP(N248,Widgets!$H$5:$I$18,2,FALSE),0)</f>
      </c>
    </row>
    <row r="249" spans="1:15">
      <c r="K249" s="1"/>
      <c r="N249" t="str">
        <f>IFERROR(INDEX(Projects!$A$1:$F$10000,MATCH(Cotations!E249,Projects!$A$1:$A$10000,0),MATCH("Commerce",Projects!$A$1:$F$1,0)),0)</f>
      </c>
      <c r="O249" t="str">
        <f>IFERROR(VLOOKUP(N249,Widgets!$H$5:$I$18,2,FALSE),0)</f>
      </c>
    </row>
    <row r="250" spans="1:15">
      <c r="D250" s="36"/>
      <c r="K250" s="1"/>
      <c r="N250" t="str">
        <f>IFERROR(INDEX(Projects!$A$1:$F$10000,MATCH(Cotations!E250,Projects!$A$1:$A$10000,0),MATCH("Commerce",Projects!$A$1:$F$1,0)),0)</f>
      </c>
      <c r="O250" t="str">
        <f>IFERROR(VLOOKUP(N250,Widgets!$H$5:$I$18,2,FALSE),0)</f>
      </c>
    </row>
    <row r="251" spans="1:15">
      <c r="K251" s="1"/>
      <c r="N251" t="str">
        <f>IFERROR(INDEX(Projects!$A$1:$F$10000,MATCH(Cotations!E251,Projects!$A$1:$A$10000,0),MATCH("Commerce",Projects!$A$1:$F$1,0)),0)</f>
      </c>
      <c r="O251" t="str">
        <f>IFERROR(VLOOKUP(N251,Widgets!$H$5:$I$18,2,FALSE),0)</f>
      </c>
    </row>
    <row r="252" spans="1:15">
      <c r="D252" s="1"/>
      <c r="K252" s="1"/>
      <c r="N252" t="str">
        <f>IFERROR(INDEX(Projects!$A$1:$F$10000,MATCH(Cotations!E252,Projects!$A$1:$A$10000,0),MATCH("Commerce",Projects!$A$1:$F$1,0)),0)</f>
      </c>
      <c r="O252" t="str">
        <f>IFERROR(VLOOKUP(N252,Widgets!$H$5:$I$18,2,FALSE),0)</f>
      </c>
    </row>
    <row r="253" spans="1:15">
      <c r="D253" s="1"/>
      <c r="K253" s="1"/>
      <c r="N253" t="str">
        <f>IFERROR(INDEX(Projects!$A$1:$F$10000,MATCH(Cotations!E253,Projects!$A$1:$A$10000,0),MATCH("Commerce",Projects!$A$1:$F$1,0)),0)</f>
      </c>
      <c r="O253" t="str">
        <f>IFERROR(VLOOKUP(N253,Widgets!$H$5:$I$18,2,FALSE),0)</f>
      </c>
    </row>
    <row r="254" spans="1:15">
      <c r="D254" s="1"/>
      <c r="K254" s="1"/>
      <c r="N254" t="str">
        <f>IFERROR(INDEX(Projects!$A$1:$F$10000,MATCH(Cotations!E254,Projects!$A$1:$A$10000,0),MATCH("Commerce",Projects!$A$1:$F$1,0)),0)</f>
      </c>
      <c r="O254" t="str">
        <f>IFERROR(VLOOKUP(N254,Widgets!$H$5:$I$18,2,FALSE),0)</f>
      </c>
    </row>
    <row r="255" spans="1:15">
      <c r="D255" s="1"/>
      <c r="K255" s="1"/>
      <c r="N255" t="str">
        <f>IFERROR(INDEX(Projects!$A$1:$F$10000,MATCH(Cotations!E255,Projects!$A$1:$A$10000,0),MATCH("Commerce",Projects!$A$1:$F$1,0)),0)</f>
      </c>
      <c r="O255" t="str">
        <f>IFERROR(VLOOKUP(N255,Widgets!$H$5:$I$18,2,FALSE),0)</f>
      </c>
    </row>
    <row r="256" spans="1:15">
      <c r="D256" s="1"/>
      <c r="K256" s="1"/>
      <c r="N256" t="str">
        <f>IFERROR(INDEX(Projects!$A$1:$F$10000,MATCH(Cotations!E256,Projects!$A$1:$A$10000,0),MATCH("Commerce",Projects!$A$1:$F$1,0)),0)</f>
      </c>
      <c r="O256" t="str">
        <f>IFERROR(VLOOKUP(N256,Widgets!$H$5:$I$18,2,FALSE),0)</f>
      </c>
    </row>
    <row r="257" spans="1:15">
      <c r="K257" s="1"/>
      <c r="N257" t="str">
        <f>IFERROR(INDEX(Projects!$A$1:$F$10000,MATCH(Cotations!E257,Projects!$A$1:$A$10000,0),MATCH("Commerce",Projects!$A$1:$F$1,0)),0)</f>
      </c>
      <c r="O257" t="str">
        <f>IFERROR(VLOOKUP(N257,Widgets!$H$5:$I$18,2,FALSE),0)</f>
      </c>
    </row>
    <row r="258" spans="1:15">
      <c r="K258" s="1"/>
      <c r="N258" t="str">
        <f>IFERROR(INDEX(Projects!$A$1:$F$10000,MATCH(Cotations!E258,Projects!$A$1:$A$10000,0),MATCH("Commerce",Projects!$A$1:$F$1,0)),0)</f>
      </c>
      <c r="O258" t="str">
        <f>IFERROR(VLOOKUP(N258,Widgets!$H$5:$I$18,2,FALSE),0)</f>
      </c>
    </row>
    <row r="259" spans="1:15">
      <c r="D259" s="1"/>
      <c r="K259" s="1"/>
      <c r="N259" t="str">
        <f>IFERROR(INDEX(Projects!$A$1:$F$10000,MATCH(Cotations!E259,Projects!$A$1:$A$10000,0),MATCH("Commerce",Projects!$A$1:$F$1,0)),0)</f>
      </c>
      <c r="O259" t="str">
        <f>IFERROR(VLOOKUP(N259,Widgets!$H$5:$I$18,2,FALSE),0)</f>
      </c>
    </row>
    <row r="260" spans="1:15">
      <c r="D260" s="1"/>
      <c r="K260" s="1"/>
      <c r="N260" t="str">
        <f>IFERROR(INDEX(Projects!$A$1:$F$10000,MATCH(Cotations!E260,Projects!$A$1:$A$10000,0),MATCH("Commerce",Projects!$A$1:$F$1,0)),0)</f>
      </c>
      <c r="O260" t="str">
        <f>IFERROR(VLOOKUP(N260,Widgets!$H$5:$I$18,2,FALSE),0)</f>
      </c>
    </row>
    <row r="261" spans="1:15">
      <c r="D261" s="1"/>
      <c r="K261" s="1"/>
      <c r="N261" t="str">
        <f>IFERROR(INDEX(Projects!$A$1:$F$10000,MATCH(Cotations!E261,Projects!$A$1:$A$10000,0),MATCH("Commerce",Projects!$A$1:$F$1,0)),0)</f>
      </c>
      <c r="O261" t="str">
        <f>IFERROR(VLOOKUP(N261,Widgets!$H$5:$I$18,2,FALSE),0)</f>
      </c>
    </row>
    <row r="262" spans="1:15">
      <c r="D262" s="1"/>
      <c r="K262" s="1"/>
      <c r="N262" t="str">
        <f>IFERROR(INDEX(Projects!$A$1:$F$10000,MATCH(Cotations!E262,Projects!$A$1:$A$10000,0),MATCH("Commerce",Projects!$A$1:$F$1,0)),0)</f>
      </c>
      <c r="O262" t="str">
        <f>IFERROR(VLOOKUP(N262,Widgets!$H$5:$I$18,2,FALSE),0)</f>
      </c>
    </row>
    <row r="263" spans="1:15">
      <c r="D263" s="1"/>
      <c r="K263" s="1"/>
      <c r="N263" t="str">
        <f>IFERROR(INDEX(Projects!$A$1:$F$10000,MATCH(Cotations!E263,Projects!$A$1:$A$10000,0),MATCH("Commerce",Projects!$A$1:$F$1,0)),0)</f>
      </c>
      <c r="O263" t="str">
        <f>IFERROR(VLOOKUP(N263,Widgets!$H$5:$I$18,2,FALSE),0)</f>
      </c>
    </row>
    <row r="264" spans="1:15">
      <c r="D264" s="1"/>
      <c r="K264" s="1"/>
      <c r="N264" t="str">
        <f>IFERROR(INDEX(Projects!$A$1:$F$10000,MATCH(Cotations!E264,Projects!$A$1:$A$10000,0),MATCH("Commerce",Projects!$A$1:$F$1,0)),0)</f>
      </c>
      <c r="O264" t="str">
        <f>IFERROR(VLOOKUP(N264,Widgets!$H$5:$I$18,2,FALSE),0)</f>
      </c>
    </row>
    <row r="265" spans="1:15">
      <c r="D265" s="1"/>
      <c r="K265" s="1"/>
      <c r="N265" t="str">
        <f>IFERROR(INDEX(Projects!$A$1:$F$10000,MATCH(Cotations!E265,Projects!$A$1:$A$10000,0),MATCH("Commerce",Projects!$A$1:$F$1,0)),0)</f>
      </c>
      <c r="O265" t="str">
        <f>IFERROR(VLOOKUP(N265,Widgets!$H$5:$I$18,2,FALSE),0)</f>
      </c>
    </row>
    <row r="266" spans="1:15">
      <c r="D266" s="1"/>
      <c r="K266" s="1"/>
      <c r="N266" t="str">
        <f>IFERROR(INDEX(Projects!$A$1:$F$10000,MATCH(Cotations!E266,Projects!$A$1:$A$10000,0),MATCH("Commerce",Projects!$A$1:$F$1,0)),0)</f>
      </c>
      <c r="O266" t="str">
        <f>IFERROR(VLOOKUP(N266,Widgets!$H$5:$I$18,2,FALSE),0)</f>
      </c>
    </row>
    <row r="267" spans="1:15">
      <c r="D267" s="1"/>
      <c r="K267" s="1"/>
      <c r="N267" t="str">
        <f>IFERROR(INDEX(Projects!$A$1:$F$10000,MATCH(Cotations!E267,Projects!$A$1:$A$10000,0),MATCH("Commerce",Projects!$A$1:$F$1,0)),0)</f>
      </c>
      <c r="O267" t="str">
        <f>IFERROR(VLOOKUP(N267,Widgets!$H$5:$I$18,2,FALSE),0)</f>
      </c>
    </row>
    <row r="268" spans="1:15">
      <c r="D268" s="1"/>
      <c r="K268" s="1"/>
      <c r="N268" t="str">
        <f>IFERROR(INDEX(Projects!$A$1:$F$10000,MATCH(Cotations!E268,Projects!$A$1:$A$10000,0),MATCH("Commerce",Projects!$A$1:$F$1,0)),0)</f>
      </c>
      <c r="O268" t="str">
        <f>IFERROR(VLOOKUP(N268,Widgets!$H$5:$I$18,2,FALSE),0)</f>
      </c>
    </row>
    <row r="269" spans="1:15">
      <c r="D269" s="36"/>
      <c r="K269" s="1"/>
      <c r="N269" t="str">
        <f>IFERROR(INDEX(Projects!$A$1:$F$10000,MATCH(Cotations!E269,Projects!$A$1:$A$10000,0),MATCH("Commerce",Projects!$A$1:$F$1,0)),0)</f>
      </c>
      <c r="O269" t="str">
        <f>IFERROR(VLOOKUP(N269,Widgets!$H$5:$I$18,2,FALSE),0)</f>
      </c>
    </row>
    <row r="270" spans="1:15">
      <c r="D270" s="1"/>
      <c r="K270" s="1"/>
      <c r="N270" t="str">
        <f>IFERROR(INDEX(Projects!$A$1:$F$10000,MATCH(Cotations!E270,Projects!$A$1:$A$10000,0),MATCH("Commerce",Projects!$A$1:$F$1,0)),0)</f>
      </c>
      <c r="O270" t="str">
        <f>IFERROR(VLOOKUP(N270,Widgets!$H$5:$I$18,2,FALSE),0)</f>
      </c>
    </row>
    <row r="271" spans="1:15">
      <c r="D271" s="1"/>
      <c r="K271" s="1"/>
      <c r="N271" t="str">
        <f>IFERROR(INDEX(Projects!$A$1:$F$10000,MATCH(Cotations!E271,Projects!$A$1:$A$10000,0),MATCH("Commerce",Projects!$A$1:$F$1,0)),0)</f>
      </c>
      <c r="O271" t="str">
        <f>IFERROR(VLOOKUP(N271,Widgets!$H$5:$I$18,2,FALSE),0)</f>
      </c>
    </row>
    <row r="272" spans="1:15">
      <c r="D272" s="1"/>
      <c r="K272" s="1"/>
      <c r="N272" t="str">
        <f>IFERROR(INDEX(Projects!$A$1:$F$10000,MATCH(Cotations!E272,Projects!$A$1:$A$10000,0),MATCH("Commerce",Projects!$A$1:$F$1,0)),0)</f>
      </c>
      <c r="O272" t="str">
        <f>IFERROR(VLOOKUP(N272,Widgets!$H$5:$I$18,2,FALSE),0)</f>
      </c>
    </row>
    <row r="273" spans="1:15">
      <c r="D273" s="1"/>
      <c r="K273" s="1"/>
      <c r="N273" t="str">
        <f>IFERROR(INDEX(Projects!$A$1:$F$10000,MATCH(Cotations!E273,Projects!$A$1:$A$10000,0),MATCH("Commerce",Projects!$A$1:$F$1,0)),0)</f>
      </c>
      <c r="O273" t="str">
        <f>IFERROR(VLOOKUP(N273,Widgets!$H$5:$I$18,2,FALSE),0)</f>
      </c>
    </row>
    <row r="274" spans="1:15">
      <c r="D274" s="1"/>
      <c r="K274" s="1"/>
      <c r="N274" t="str">
        <f>IFERROR(INDEX(Projects!$A$1:$F$10000,MATCH(Cotations!E274,Projects!$A$1:$A$10000,0),MATCH("Commerce",Projects!$A$1:$F$1,0)),0)</f>
      </c>
      <c r="O274" t="str">
        <f>IFERROR(VLOOKUP(N274,Widgets!$H$5:$I$18,2,FALSE),0)</f>
      </c>
    </row>
    <row r="275" spans="1:15">
      <c r="D275" s="1"/>
      <c r="K275" s="1"/>
      <c r="N275" t="str">
        <f>IFERROR(INDEX(Projects!$A$1:$F$10000,MATCH(Cotations!E275,Projects!$A$1:$A$10000,0),MATCH("Commerce",Projects!$A$1:$F$1,0)),0)</f>
      </c>
      <c r="O275" t="str">
        <f>IFERROR(VLOOKUP(N275,Widgets!$H$5:$I$18,2,FALSE),0)</f>
      </c>
    </row>
    <row r="276" spans="1:15">
      <c r="D276" s="1"/>
      <c r="K276" s="1"/>
      <c r="N276" t="str">
        <f>IFERROR(INDEX(Projects!$A$1:$F$10000,MATCH(Cotations!E276,Projects!$A$1:$A$10000,0),MATCH("Commerce",Projects!$A$1:$F$1,0)),0)</f>
      </c>
      <c r="O276" t="str">
        <f>IFERROR(VLOOKUP(N276,Widgets!$H$5:$I$18,2,FALSE),0)</f>
      </c>
    </row>
    <row r="277" spans="1:15">
      <c r="D277" s="1"/>
      <c r="K277" s="1"/>
      <c r="N277" t="str">
        <f>IFERROR(INDEX(Projects!$A$1:$F$10000,MATCH(Cotations!E277,Projects!$A$1:$A$10000,0),MATCH("Commerce",Projects!$A$1:$F$1,0)),0)</f>
      </c>
      <c r="O277" t="str">
        <f>IFERROR(VLOOKUP(N277,Widgets!$H$5:$I$18,2,FALSE),0)</f>
      </c>
    </row>
    <row r="278" spans="1:15">
      <c r="D278" s="1"/>
      <c r="K278" s="1"/>
      <c r="N278" t="str">
        <f>IFERROR(INDEX(Projects!$A$1:$F$10000,MATCH(Cotations!E278,Projects!$A$1:$A$10000,0),MATCH("Commerce",Projects!$A$1:$F$1,0)),0)</f>
      </c>
      <c r="O278" t="str">
        <f>IFERROR(VLOOKUP(N278,Widgets!$H$5:$I$18,2,FALSE),0)</f>
      </c>
    </row>
    <row r="279" spans="1:15">
      <c r="D279" s="1"/>
      <c r="K279" s="1"/>
      <c r="N279" t="str">
        <f>IFERROR(INDEX(Projects!$A$1:$F$10000,MATCH(Cotations!E279,Projects!$A$1:$A$10000,0),MATCH("Commerce",Projects!$A$1:$F$1,0)),0)</f>
      </c>
      <c r="O279" t="str">
        <f>IFERROR(VLOOKUP(N279,Widgets!$H$5:$I$18,2,FALSE),0)</f>
      </c>
    </row>
    <row r="280" spans="1:15">
      <c r="D280" s="1"/>
      <c r="K280" s="1"/>
      <c r="N280" t="str">
        <f>IFERROR(INDEX(Projects!$A$1:$F$10000,MATCH(Cotations!E280,Projects!$A$1:$A$10000,0),MATCH("Commerce",Projects!$A$1:$F$1,0)),0)</f>
      </c>
      <c r="O280" t="str">
        <f>IFERROR(VLOOKUP(N280,Widgets!$H$5:$I$18,2,FALSE),0)</f>
      </c>
    </row>
    <row r="281" spans="1:15">
      <c r="D281" s="1"/>
      <c r="K281" s="1"/>
      <c r="N281" t="str">
        <f>IFERROR(INDEX(Projects!$A$1:$F$10000,MATCH(Cotations!E281,Projects!$A$1:$A$10000,0),MATCH("Commerce",Projects!$A$1:$F$1,0)),0)</f>
      </c>
      <c r="O281" t="str">
        <f>IFERROR(VLOOKUP(N281,Widgets!$H$5:$I$18,2,FALSE),0)</f>
      </c>
    </row>
    <row r="282" spans="1:15">
      <c r="D282" s="1"/>
      <c r="K282" s="1"/>
      <c r="N282" t="str">
        <f>IFERROR(INDEX(Projects!$A$1:$F$10000,MATCH(Cotations!E282,Projects!$A$1:$A$10000,0),MATCH("Commerce",Projects!$A$1:$F$1,0)),0)</f>
      </c>
      <c r="O282" t="str">
        <f>IFERROR(VLOOKUP(N282,Widgets!$H$5:$I$18,2,FALSE),0)</f>
      </c>
    </row>
    <row r="283" spans="1:15">
      <c r="D283" s="1"/>
      <c r="K283" s="1"/>
      <c r="N283" t="str">
        <f>IFERROR(INDEX(Projects!$A$1:$F$10000,MATCH(Cotations!E283,Projects!$A$1:$A$10000,0),MATCH("Commerce",Projects!$A$1:$F$1,0)),0)</f>
      </c>
      <c r="O283" t="str">
        <f>IFERROR(VLOOKUP(N283,Widgets!$H$5:$I$18,2,FALSE),0)</f>
      </c>
    </row>
    <row r="284" spans="1:15">
      <c r="D284" s="1"/>
      <c r="K284" s="1"/>
      <c r="N284" t="str">
        <f>IFERROR(INDEX(Projects!$A$1:$F$10000,MATCH(Cotations!E284,Projects!$A$1:$A$10000,0),MATCH("Commerce",Projects!$A$1:$F$1,0)),0)</f>
      </c>
      <c r="O284" t="str">
        <f>IFERROR(VLOOKUP(N284,Widgets!$H$5:$I$18,2,FALSE),0)</f>
      </c>
    </row>
    <row r="285" spans="1:15">
      <c r="D285" s="1"/>
      <c r="K285" s="1"/>
      <c r="N285" t="str">
        <f>IFERROR(INDEX(Projects!$A$1:$F$10000,MATCH(Cotations!E285,Projects!$A$1:$A$10000,0),MATCH("Commerce",Projects!$A$1:$F$1,0)),0)</f>
      </c>
      <c r="O285" t="str">
        <f>IFERROR(VLOOKUP(N285,Widgets!$H$5:$I$18,2,FALSE),0)</f>
      </c>
    </row>
    <row r="286" spans="1:15">
      <c r="D286" s="1"/>
      <c r="K286" s="1"/>
      <c r="N286" t="str">
        <f>IFERROR(INDEX(Projects!$A$1:$F$10000,MATCH(Cotations!E286,Projects!$A$1:$A$10000,0),MATCH("Commerce",Projects!$A$1:$F$1,0)),0)</f>
      </c>
      <c r="O286" t="str">
        <f>IFERROR(VLOOKUP(N286,Widgets!$H$5:$I$18,2,FALSE),0)</f>
      </c>
    </row>
    <row r="287" spans="1:15">
      <c r="D287" s="1"/>
      <c r="K287" s="1"/>
      <c r="N287" t="str">
        <f>IFERROR(INDEX(Projects!$A$1:$F$10000,MATCH(Cotations!E287,Projects!$A$1:$A$10000,0),MATCH("Commerce",Projects!$A$1:$F$1,0)),0)</f>
      </c>
      <c r="O287" t="str">
        <f>IFERROR(VLOOKUP(N287,Widgets!$H$5:$I$18,2,FALSE),0)</f>
      </c>
    </row>
    <row r="288" spans="1:15">
      <c r="D288" s="1"/>
      <c r="K288" s="1"/>
      <c r="N288" t="str">
        <f>IFERROR(INDEX(Projects!$A$1:$F$10000,MATCH(Cotations!E288,Projects!$A$1:$A$10000,0),MATCH("Commerce",Projects!$A$1:$F$1,0)),0)</f>
      </c>
      <c r="O288" t="str">
        <f>IFERROR(VLOOKUP(N288,Widgets!$H$5:$I$18,2,FALSE),0)</f>
      </c>
    </row>
    <row r="289" spans="1:15">
      <c r="D289" s="1"/>
      <c r="K289" s="1"/>
      <c r="N289" t="str">
        <f>IFERROR(INDEX(Projects!$A$1:$F$10000,MATCH(Cotations!E289,Projects!$A$1:$A$10000,0),MATCH("Commerce",Projects!$A$1:$F$1,0)),0)</f>
      </c>
      <c r="O289" t="str">
        <f>IFERROR(VLOOKUP(N289,Widgets!$H$5:$I$18,2,FALSE),0)</f>
      </c>
    </row>
    <row r="290" spans="1:15">
      <c r="D290" s="1"/>
      <c r="K290" s="1"/>
      <c r="N290" t="str">
        <f>IFERROR(INDEX(Projects!$A$1:$F$10000,MATCH(Cotations!E290,Projects!$A$1:$A$10000,0),MATCH("Commerce",Projects!$A$1:$F$1,0)),0)</f>
      </c>
      <c r="O290" t="str">
        <f>IFERROR(VLOOKUP(N290,Widgets!$H$5:$I$18,2,FALSE),0)</f>
      </c>
    </row>
    <row r="291" spans="1:15">
      <c r="D291" s="1"/>
      <c r="K291" s="1"/>
      <c r="N291" t="str">
        <f>IFERROR(INDEX(Projects!$A$1:$F$10000,MATCH(Cotations!E291,Projects!$A$1:$A$10000,0),MATCH("Commerce",Projects!$A$1:$F$1,0)),0)</f>
      </c>
      <c r="O291" t="str">
        <f>IFERROR(VLOOKUP(N291,Widgets!$H$5:$I$18,2,FALSE),0)</f>
      </c>
    </row>
    <row r="292" spans="1:15">
      <c r="D292" s="1"/>
      <c r="K292" s="1"/>
      <c r="N292" t="str">
        <f>IFERROR(INDEX(Projects!$A$1:$F$10000,MATCH(Cotations!E292,Projects!$A$1:$A$10000,0),MATCH("Commerce",Projects!$A$1:$F$1,0)),0)</f>
      </c>
      <c r="O292" t="str">
        <f>IFERROR(VLOOKUP(N292,Widgets!$H$5:$I$18,2,FALSE),0)</f>
      </c>
    </row>
    <row r="293" spans="1:15">
      <c r="D293" s="1"/>
      <c r="K293" s="1"/>
      <c r="N293" t="str">
        <f>IFERROR(INDEX(Projects!$A$1:$F$10000,MATCH(Cotations!E293,Projects!$A$1:$A$10000,0),MATCH("Commerce",Projects!$A$1:$F$1,0)),0)</f>
      </c>
      <c r="O293" t="str">
        <f>IFERROR(VLOOKUP(N293,Widgets!$H$5:$I$18,2,FALSE),0)</f>
      </c>
    </row>
    <row r="294" spans="1:15">
      <c r="D294" s="1"/>
      <c r="K294" s="1"/>
      <c r="N294" t="str">
        <f>IFERROR(INDEX(Projects!$A$1:$F$10000,MATCH(Cotations!E294,Projects!$A$1:$A$10000,0),MATCH("Commerce",Projects!$A$1:$F$1,0)),0)</f>
      </c>
      <c r="O294" t="str">
        <f>IFERROR(VLOOKUP(N294,Widgets!$H$5:$I$18,2,FALSE),0)</f>
      </c>
    </row>
    <row r="295" spans="1:15">
      <c r="D295" s="1"/>
      <c r="K295" s="1"/>
      <c r="N295" t="str">
        <f>IFERROR(INDEX(Projects!$A$1:$F$10000,MATCH(Cotations!E295,Projects!$A$1:$A$10000,0),MATCH("Commerce",Projects!$A$1:$F$1,0)),0)</f>
      </c>
      <c r="O295" t="str">
        <f>IFERROR(VLOOKUP(N295,Widgets!$H$5:$I$18,2,FALSE),0)</f>
      </c>
    </row>
    <row r="296" spans="1:15">
      <c r="D296" s="1"/>
      <c r="K296" s="1"/>
      <c r="N296" t="str">
        <f>IFERROR(INDEX(Projects!$A$1:$F$10000,MATCH(Cotations!E296,Projects!$A$1:$A$10000,0),MATCH("Commerce",Projects!$A$1:$F$1,0)),0)</f>
      </c>
      <c r="O296" t="str">
        <f>IFERROR(VLOOKUP(N296,Widgets!$H$5:$I$18,2,FALSE),0)</f>
      </c>
    </row>
    <row r="297" spans="1:15">
      <c r="D297" s="1"/>
      <c r="K297" s="1"/>
      <c r="N297" t="str">
        <f>IFERROR(INDEX(Projects!$A$1:$F$10000,MATCH(Cotations!E297,Projects!$A$1:$A$10000,0),MATCH("Commerce",Projects!$A$1:$F$1,0)),0)</f>
      </c>
      <c r="O297" t="str">
        <f>IFERROR(VLOOKUP(N297,Widgets!$H$5:$I$18,2,FALSE),0)</f>
      </c>
    </row>
    <row r="298" spans="1:15">
      <c r="D298" s="1"/>
      <c r="K298" s="1"/>
      <c r="N298" t="str">
        <f>IFERROR(INDEX(Projects!$A$1:$F$10000,MATCH(Cotations!E298,Projects!$A$1:$A$10000,0),MATCH("Commerce",Projects!$A$1:$F$1,0)),0)</f>
      </c>
      <c r="O298" t="str">
        <f>IFERROR(VLOOKUP(N298,Widgets!$H$5:$I$18,2,FALSE),0)</f>
      </c>
    </row>
    <row r="299" spans="1:15">
      <c r="D299" s="1"/>
      <c r="K299" s="1"/>
      <c r="N299" t="str">
        <f>IFERROR(INDEX(Projects!$A$1:$F$10000,MATCH(Cotations!E299,Projects!$A$1:$A$10000,0),MATCH("Commerce",Projects!$A$1:$F$1,0)),0)</f>
      </c>
      <c r="O299" t="str">
        <f>IFERROR(VLOOKUP(N299,Widgets!$H$5:$I$18,2,FALSE),0)</f>
      </c>
    </row>
    <row r="300" spans="1:15">
      <c r="D300" s="1"/>
      <c r="K300" s="1"/>
      <c r="N300" t="str">
        <f>IFERROR(INDEX(Projects!$A$1:$F$10000,MATCH(Cotations!E300,Projects!$A$1:$A$10000,0),MATCH("Commerce",Projects!$A$1:$F$1,0)),0)</f>
      </c>
      <c r="O300" t="str">
        <f>IFERROR(VLOOKUP(N300,Widgets!$H$5:$I$18,2,FALSE),0)</f>
      </c>
    </row>
    <row r="301" spans="1:15">
      <c r="D301" s="1"/>
      <c r="K301" s="1"/>
      <c r="N301" t="str">
        <f>IFERROR(INDEX(Projects!$A$1:$F$10000,MATCH(Cotations!E301,Projects!$A$1:$A$10000,0),MATCH("Commerce",Projects!$A$1:$F$1,0)),0)</f>
      </c>
      <c r="O301" t="str">
        <f>IFERROR(VLOOKUP(N301,Widgets!$H$5:$I$18,2,FALSE),0)</f>
      </c>
    </row>
    <row r="302" spans="1:15">
      <c r="D302" s="1"/>
      <c r="K302" s="1"/>
      <c r="N302" t="str">
        <f>IFERROR(INDEX(Projects!$A$1:$F$10000,MATCH(Cotations!E302,Projects!$A$1:$A$10000,0),MATCH("Commerce",Projects!$A$1:$F$1,0)),0)</f>
      </c>
      <c r="O302" t="str">
        <f>IFERROR(VLOOKUP(N302,Widgets!$H$5:$I$18,2,FALSE),0)</f>
      </c>
    </row>
    <row r="303" spans="1:15">
      <c r="K303" s="1"/>
      <c r="N303" t="str">
        <f>IFERROR(INDEX(Projects!$A$1:$F$10000,MATCH(Cotations!E303,Projects!$A$1:$A$10000,0),MATCH("Commerce",Projects!$A$1:$F$1,0)),0)</f>
      </c>
      <c r="O303" t="str">
        <f>IFERROR(VLOOKUP(N303,Widgets!$H$5:$I$18,2,FALSE),0)</f>
      </c>
    </row>
    <row r="304" spans="1:15">
      <c r="K304" s="1"/>
      <c r="N304" t="str">
        <f>IFERROR(INDEX(Projects!$A$1:$F$10000,MATCH(Cotations!E304,Projects!$A$1:$A$10000,0),MATCH("Commerce",Projects!$A$1:$F$1,0)),0)</f>
      </c>
      <c r="O304" t="str">
        <f>IFERROR(VLOOKUP(N304,Widgets!$H$5:$I$18,2,FALSE),0)</f>
      </c>
    </row>
    <row r="305" spans="1:15">
      <c r="D305" s="1"/>
      <c r="K305" s="1"/>
      <c r="N305" t="str">
        <f>IFERROR(INDEX(Projects!$A$1:$F$10000,MATCH(Cotations!E305,Projects!$A$1:$A$10000,0),MATCH("Commerce",Projects!$A$1:$F$1,0)),0)</f>
      </c>
      <c r="O305" t="str">
        <f>IFERROR(VLOOKUP(N305,Widgets!$H$5:$I$18,2,FALSE),0)</f>
      </c>
    </row>
    <row r="306" spans="1:15">
      <c r="K306" s="1"/>
      <c r="N306" t="str">
        <f>IFERROR(INDEX(Projects!$A$1:$F$10000,MATCH(Cotations!E306,Projects!$A$1:$A$10000,0),MATCH("Commerce",Projects!$A$1:$F$1,0)),0)</f>
      </c>
      <c r="O306" t="str">
        <f>IFERROR(VLOOKUP(N306,Widgets!$H$5:$I$18,2,FALSE),0)</f>
      </c>
    </row>
    <row r="307" spans="1:15">
      <c r="D307" s="1"/>
      <c r="K307" s="1"/>
      <c r="N307" t="str">
        <f>IFERROR(INDEX(Projects!$A$1:$F$10000,MATCH(Cotations!E307,Projects!$A$1:$A$10000,0),MATCH("Commerce",Projects!$A$1:$F$1,0)),0)</f>
      </c>
      <c r="O307" t="str">
        <f>IFERROR(VLOOKUP(N307,Widgets!$H$5:$I$18,2,FALSE),0)</f>
      </c>
    </row>
    <row r="308" spans="1:15">
      <c r="D308" s="1"/>
      <c r="K308" s="1"/>
      <c r="N308" t="str">
        <f>IFERROR(INDEX(Projects!$A$1:$F$10000,MATCH(Cotations!E308,Projects!$A$1:$A$10000,0),MATCH("Commerce",Projects!$A$1:$F$1,0)),0)</f>
      </c>
      <c r="O308" t="str">
        <f>IFERROR(VLOOKUP(N308,Widgets!$H$5:$I$18,2,FALSE),0)</f>
      </c>
    </row>
    <row r="309" spans="1:15">
      <c r="D309" s="1"/>
      <c r="K309" s="1"/>
      <c r="N309" t="str">
        <f>IFERROR(INDEX(Projects!$A$1:$F$10000,MATCH(Cotations!E309,Projects!$A$1:$A$10000,0),MATCH("Commerce",Projects!$A$1:$F$1,0)),0)</f>
      </c>
      <c r="O309" t="str">
        <f>IFERROR(VLOOKUP(N309,Widgets!$H$5:$I$18,2,FALSE),0)</f>
      </c>
    </row>
    <row r="310" spans="1:15">
      <c r="D310" s="1"/>
      <c r="K310" s="1"/>
      <c r="N310" t="str">
        <f>IFERROR(INDEX(Projects!$A$1:$F$10000,MATCH(Cotations!E310,Projects!$A$1:$A$10000,0),MATCH("Commerce",Projects!$A$1:$F$1,0)),0)</f>
      </c>
      <c r="O310" t="str">
        <f>IFERROR(VLOOKUP(N310,Widgets!$H$5:$I$18,2,FALSE),0)</f>
      </c>
    </row>
    <row r="311" spans="1:15">
      <c r="D311" s="1"/>
      <c r="K311" s="1"/>
      <c r="N311" t="str">
        <f>IFERROR(INDEX(Projects!$A$1:$F$10000,MATCH(Cotations!E311,Projects!$A$1:$A$10000,0),MATCH("Commerce",Projects!$A$1:$F$1,0)),0)</f>
      </c>
      <c r="O311" t="str">
        <f>IFERROR(VLOOKUP(N311,Widgets!$H$5:$I$18,2,FALSE),0)</f>
      </c>
    </row>
    <row r="312" spans="1:15">
      <c r="D312" s="1"/>
      <c r="K312" s="1"/>
      <c r="N312" t="str">
        <f>IFERROR(INDEX(Projects!$A$1:$F$10000,MATCH(Cotations!E312,Projects!$A$1:$A$10000,0),MATCH("Commerce",Projects!$A$1:$F$1,0)),0)</f>
      </c>
      <c r="O312" t="str">
        <f>IFERROR(VLOOKUP(N312,Widgets!$H$5:$I$18,2,FALSE),0)</f>
      </c>
    </row>
    <row r="313" spans="1:15">
      <c r="D313" s="1"/>
      <c r="K313" s="1"/>
      <c r="N313" t="str">
        <f>IFERROR(INDEX(Projects!$A$1:$F$10000,MATCH(Cotations!E313,Projects!$A$1:$A$10000,0),MATCH("Commerce",Projects!$A$1:$F$1,0)),0)</f>
      </c>
      <c r="O313" t="str">
        <f>IFERROR(VLOOKUP(N313,Widgets!$H$5:$I$18,2,FALSE),0)</f>
      </c>
    </row>
    <row r="314" spans="1:15">
      <c r="D314" s="1"/>
      <c r="K314" s="1"/>
      <c r="N314" t="str">
        <f>IFERROR(INDEX(Projects!$A$1:$F$10000,MATCH(Cotations!E314,Projects!$A$1:$A$10000,0),MATCH("Commerce",Projects!$A$1:$F$1,0)),0)</f>
      </c>
      <c r="O314" t="str">
        <f>IFERROR(VLOOKUP(N314,Widgets!$H$5:$I$18,2,FALSE),0)</f>
      </c>
    </row>
    <row r="315" spans="1:15">
      <c r="D315" s="1"/>
      <c r="K315" s="1"/>
      <c r="N315" t="str">
        <f>IFERROR(INDEX(Projects!$A$1:$F$10000,MATCH(Cotations!E315,Projects!$A$1:$A$10000,0),MATCH("Commerce",Projects!$A$1:$F$1,0)),0)</f>
      </c>
      <c r="O315" t="str">
        <f>IFERROR(VLOOKUP(N315,Widgets!$H$5:$I$18,2,FALSE),0)</f>
      </c>
    </row>
    <row r="316" spans="1:15">
      <c r="D316" s="1"/>
      <c r="K316" s="1"/>
      <c r="N316" t="str">
        <f>IFERROR(INDEX(Projects!$A$1:$F$10000,MATCH(Cotations!E316,Projects!$A$1:$A$10000,0),MATCH("Commerce",Projects!$A$1:$F$1,0)),0)</f>
      </c>
      <c r="O316" t="str">
        <f>IFERROR(VLOOKUP(N316,Widgets!$H$5:$I$18,2,FALSE),0)</f>
      </c>
    </row>
    <row r="317" spans="1:15">
      <c r="D317" s="1"/>
      <c r="K317" s="1"/>
      <c r="N317" t="str">
        <f>IFERROR(INDEX(Projects!$A$1:$F$10000,MATCH(Cotations!E317,Projects!$A$1:$A$10000,0),MATCH("Commerce",Projects!$A$1:$F$1,0)),0)</f>
      </c>
      <c r="O317" t="str">
        <f>IFERROR(VLOOKUP(N317,Widgets!$H$5:$I$18,2,FALSE),0)</f>
      </c>
    </row>
    <row r="318" spans="1:15">
      <c r="D318" s="1"/>
      <c r="K318" s="1"/>
      <c r="N318" t="str">
        <f>IFERROR(INDEX(Projects!$A$1:$F$10000,MATCH(Cotations!E318,Projects!$A$1:$A$10000,0),MATCH("Commerce",Projects!$A$1:$F$1,0)),0)</f>
      </c>
      <c r="O318" t="str">
        <f>IFERROR(VLOOKUP(N318,Widgets!$H$5:$I$18,2,FALSE),0)</f>
      </c>
    </row>
    <row r="319" spans="1:15">
      <c r="D319" s="1"/>
      <c r="K319" s="1"/>
      <c r="N319" t="str">
        <f>IFERROR(INDEX(Projects!$A$1:$F$10000,MATCH(Cotations!E319,Projects!$A$1:$A$10000,0),MATCH("Commerce",Projects!$A$1:$F$1,0)),0)</f>
      </c>
      <c r="O319" t="str">
        <f>IFERROR(VLOOKUP(N319,Widgets!$H$5:$I$18,2,FALSE),0)</f>
      </c>
    </row>
    <row r="320" spans="1:15">
      <c r="D320" s="1"/>
      <c r="K320" s="1"/>
      <c r="N320" t="str">
        <f>IFERROR(INDEX(Projects!$A$1:$F$10000,MATCH(Cotations!E320,Projects!$A$1:$A$10000,0),MATCH("Commerce",Projects!$A$1:$F$1,0)),0)</f>
      </c>
      <c r="O320" t="str">
        <f>IFERROR(VLOOKUP(N320,Widgets!$H$5:$I$18,2,FALSE),0)</f>
      </c>
    </row>
    <row r="321" spans="1:15">
      <c r="D321" s="1"/>
      <c r="K321" s="1"/>
      <c r="N321" t="str">
        <f>IFERROR(INDEX(Projects!$A$1:$F$10000,MATCH(Cotations!E321,Projects!$A$1:$A$10000,0),MATCH("Commerce",Projects!$A$1:$F$1,0)),0)</f>
      </c>
      <c r="O321" t="str">
        <f>IFERROR(VLOOKUP(N321,Widgets!$H$5:$I$18,2,FALSE),0)</f>
      </c>
    </row>
    <row r="322" spans="1:15">
      <c r="D322" s="1"/>
      <c r="K322" s="1"/>
      <c r="N322" t="str">
        <f>IFERROR(INDEX(Projects!$A$1:$F$10000,MATCH(Cotations!E322,Projects!$A$1:$A$10000,0),MATCH("Commerce",Projects!$A$1:$F$1,0)),0)</f>
      </c>
      <c r="O322" t="str">
        <f>IFERROR(VLOOKUP(N322,Widgets!$H$5:$I$18,2,FALSE),0)</f>
      </c>
    </row>
    <row r="323" spans="1:15">
      <c r="D323" s="1"/>
      <c r="K323" s="1"/>
      <c r="N323" t="str">
        <f>IFERROR(INDEX(Projects!$A$1:$F$10000,MATCH(Cotations!E323,Projects!$A$1:$A$10000,0),MATCH("Commerce",Projects!$A$1:$F$1,0)),0)</f>
      </c>
      <c r="O323" t="str">
        <f>IFERROR(VLOOKUP(N323,Widgets!$H$5:$I$18,2,FALSE),0)</f>
      </c>
    </row>
    <row r="324" spans="1:15">
      <c r="D324" s="1"/>
      <c r="K324" s="1"/>
      <c r="N324" t="str">
        <f>IFERROR(INDEX(Projects!$A$1:$F$10000,MATCH(Cotations!E324,Projects!$A$1:$A$10000,0),MATCH("Commerce",Projects!$A$1:$F$1,0)),0)</f>
      </c>
      <c r="O324" t="str">
        <f>IFERROR(VLOOKUP(N324,Widgets!$H$5:$I$18,2,FALSE),0)</f>
      </c>
    </row>
    <row r="325" spans="1:15">
      <c r="D325" s="1"/>
      <c r="K325" s="1"/>
      <c r="N325" t="str">
        <f>IFERROR(INDEX(Projects!$A$1:$F$10000,MATCH(Cotations!E325,Projects!$A$1:$A$10000,0),MATCH("Commerce",Projects!$A$1:$F$1,0)),0)</f>
      </c>
      <c r="O325" t="str">
        <f>IFERROR(VLOOKUP(N325,Widgets!$H$5:$I$18,2,FALSE),0)</f>
      </c>
    </row>
    <row r="326" spans="1:15">
      <c r="D326" s="1"/>
      <c r="K326" s="1"/>
      <c r="N326" t="str">
        <f>IFERROR(INDEX(Projects!$A$1:$F$10000,MATCH(Cotations!E326,Projects!$A$1:$A$10000,0),MATCH("Commerce",Projects!$A$1:$F$1,0)),0)</f>
      </c>
      <c r="O326" t="str">
        <f>IFERROR(VLOOKUP(N326,Widgets!$H$5:$I$18,2,FALSE),0)</f>
      </c>
    </row>
    <row r="327" spans="1:15">
      <c r="D327" s="1"/>
      <c r="K327" s="1"/>
      <c r="N327" t="str">
        <f>IFERROR(INDEX(Projects!$A$1:$F$10000,MATCH(Cotations!E327,Projects!$A$1:$A$10000,0),MATCH("Commerce",Projects!$A$1:$F$1,0)),0)</f>
      </c>
      <c r="O327" t="str">
        <f>IFERROR(VLOOKUP(N327,Widgets!$H$5:$I$18,2,FALSE),0)</f>
      </c>
    </row>
    <row r="328" spans="1:15">
      <c r="D328" s="1"/>
      <c r="K328" s="1"/>
      <c r="N328" t="str">
        <f>IFERROR(INDEX(Projects!$A$1:$F$10000,MATCH(Cotations!E328,Projects!$A$1:$A$10000,0),MATCH("Commerce",Projects!$A$1:$F$1,0)),0)</f>
      </c>
      <c r="O328" t="str">
        <f>IFERROR(VLOOKUP(N328,Widgets!$H$5:$I$18,2,FALSE),0)</f>
      </c>
    </row>
    <row r="329" spans="1:15">
      <c r="D329" s="1"/>
      <c r="K329" s="1"/>
      <c r="N329" t="str">
        <f>IFERROR(INDEX(Projects!$A$1:$F$10000,MATCH(Cotations!E329,Projects!$A$1:$A$10000,0),MATCH("Commerce",Projects!$A$1:$F$1,0)),0)</f>
      </c>
      <c r="O329" t="str">
        <f>IFERROR(VLOOKUP(N329,Widgets!$H$5:$I$18,2,FALSE),0)</f>
      </c>
    </row>
    <row r="330" spans="1:15">
      <c r="D330" s="1"/>
      <c r="K330" s="1"/>
      <c r="N330" t="str">
        <f>IFERROR(INDEX(Projects!$A$1:$F$10000,MATCH(Cotations!E330,Projects!$A$1:$A$10000,0),MATCH("Commerce",Projects!$A$1:$F$1,0)),0)</f>
      </c>
      <c r="O330" t="str">
        <f>IFERROR(VLOOKUP(N330,Widgets!$H$5:$I$18,2,FALSE),0)</f>
      </c>
    </row>
    <row r="331" spans="1:15">
      <c r="D331" s="1"/>
      <c r="K331" s="1"/>
      <c r="N331" t="str">
        <f>IFERROR(INDEX(Projects!$A$1:$F$10000,MATCH(Cotations!E331,Projects!$A$1:$A$10000,0),MATCH("Commerce",Projects!$A$1:$F$1,0)),0)</f>
      </c>
      <c r="O331" t="str">
        <f>IFERROR(VLOOKUP(N331,Widgets!$H$5:$I$18,2,FALSE),0)</f>
      </c>
    </row>
    <row r="332" spans="1:15">
      <c r="D332" s="1"/>
      <c r="K332" s="1"/>
      <c r="N332" t="str">
        <f>IFERROR(INDEX(Projects!$A$1:$F$10000,MATCH(Cotations!E332,Projects!$A$1:$A$10000,0),MATCH("Commerce",Projects!$A$1:$F$1,0)),0)</f>
      </c>
      <c r="O332" t="str">
        <f>IFERROR(VLOOKUP(N332,Widgets!$H$5:$I$18,2,FALSE),0)</f>
      </c>
    </row>
    <row r="333" spans="1:15">
      <c r="D333" s="1"/>
      <c r="K333" s="1"/>
      <c r="N333" t="str">
        <f>IFERROR(INDEX(Projects!$A$1:$F$10000,MATCH(Cotations!E333,Projects!$A$1:$A$10000,0),MATCH("Commerce",Projects!$A$1:$F$1,0)),0)</f>
      </c>
      <c r="O333" t="str">
        <f>IFERROR(VLOOKUP(N333,Widgets!$H$5:$I$18,2,FALSE),0)</f>
      </c>
    </row>
    <row r="334" spans="1:15">
      <c r="D334" s="1"/>
      <c r="K334" s="1"/>
      <c r="N334" t="str">
        <f>IFERROR(INDEX(Projects!$A$1:$F$10000,MATCH(Cotations!E334,Projects!$A$1:$A$10000,0),MATCH("Commerce",Projects!$A$1:$F$1,0)),0)</f>
      </c>
      <c r="O334" t="str">
        <f>IFERROR(VLOOKUP(N334,Widgets!$H$5:$I$18,2,FALSE),0)</f>
      </c>
    </row>
    <row r="335" spans="1:15">
      <c r="D335" s="1"/>
      <c r="K335" s="1"/>
      <c r="N335" t="str">
        <f>IFERROR(INDEX(Projects!$A$1:$F$10000,MATCH(Cotations!E335,Projects!$A$1:$A$10000,0),MATCH("Commerce",Projects!$A$1:$F$1,0)),0)</f>
      </c>
      <c r="O335" t="str">
        <f>IFERROR(VLOOKUP(N335,Widgets!$H$5:$I$18,2,FALSE),0)</f>
      </c>
    </row>
    <row r="336" spans="1:15">
      <c r="D336" s="1"/>
      <c r="K336" s="1"/>
      <c r="N336" t="str">
        <f>IFERROR(INDEX(Projects!$A$1:$F$10000,MATCH(Cotations!E336,Projects!$A$1:$A$10000,0),MATCH("Commerce",Projects!$A$1:$F$1,0)),0)</f>
      </c>
      <c r="O336" t="str">
        <f>IFERROR(VLOOKUP(N336,Widgets!$H$5:$I$18,2,FALSE),0)</f>
      </c>
    </row>
    <row r="337" spans="1:15">
      <c r="D337" s="1"/>
      <c r="K337" s="1"/>
      <c r="N337" t="str">
        <f>IFERROR(INDEX(Projects!$A$1:$F$10000,MATCH(Cotations!E337,Projects!$A$1:$A$10000,0),MATCH("Commerce",Projects!$A$1:$F$1,0)),0)</f>
      </c>
      <c r="O337" t="str">
        <f>IFERROR(VLOOKUP(N337,Widgets!$H$5:$I$18,2,FALSE),0)</f>
      </c>
    </row>
    <row r="338" spans="1:15">
      <c r="D338" s="1"/>
      <c r="K338" s="1"/>
      <c r="N338" t="str">
        <f>IFERROR(INDEX(Projects!$A$1:$F$10000,MATCH(Cotations!E338,Projects!$A$1:$A$10000,0),MATCH("Commerce",Projects!$A$1:$F$1,0)),0)</f>
      </c>
      <c r="O338" t="str">
        <f>IFERROR(VLOOKUP(N338,Widgets!$H$5:$I$18,2,FALSE),0)</f>
      </c>
    </row>
    <row r="339" spans="1:15">
      <c r="D339" s="1"/>
      <c r="K339" s="1"/>
      <c r="N339" t="str">
        <f>IFERROR(INDEX(Projects!$A$1:$F$10000,MATCH(Cotations!E339,Projects!$A$1:$A$10000,0),MATCH("Commerce",Projects!$A$1:$F$1,0)),0)</f>
      </c>
      <c r="O339" t="str">
        <f>IFERROR(VLOOKUP(N339,Widgets!$H$5:$I$18,2,FALSE),0)</f>
      </c>
    </row>
    <row r="340" spans="1:15">
      <c r="D340" s="1"/>
      <c r="K340" s="1"/>
      <c r="N340" t="str">
        <f>IFERROR(INDEX(Projects!$A$1:$F$10000,MATCH(Cotations!E340,Projects!$A$1:$A$10000,0),MATCH("Commerce",Projects!$A$1:$F$1,0)),0)</f>
      </c>
      <c r="O340" t="str">
        <f>IFERROR(VLOOKUP(N340,Widgets!$H$5:$I$18,2,FALSE),0)</f>
      </c>
    </row>
    <row r="341" spans="1:15">
      <c r="D341" s="1"/>
      <c r="K341" s="1"/>
      <c r="N341" t="str">
        <f>IFERROR(INDEX(Projects!$A$1:$F$10000,MATCH(Cotations!E341,Projects!$A$1:$A$10000,0),MATCH("Commerce",Projects!$A$1:$F$1,0)),0)</f>
      </c>
      <c r="O341" t="str">
        <f>IFERROR(VLOOKUP(N341,Widgets!$H$5:$I$18,2,FALSE),0)</f>
      </c>
    </row>
    <row r="342" spans="1:15">
      <c r="D342" s="1"/>
      <c r="K342" s="1"/>
      <c r="N342" t="str">
        <f>IFERROR(INDEX(Projects!$A$1:$F$10000,MATCH(Cotations!E342,Projects!$A$1:$A$10000,0),MATCH("Commerce",Projects!$A$1:$F$1,0)),0)</f>
      </c>
      <c r="O342" t="str">
        <f>IFERROR(VLOOKUP(N342,Widgets!$H$5:$I$18,2,FALSE),0)</f>
      </c>
    </row>
    <row r="343" spans="1:15">
      <c r="D343" s="1"/>
      <c r="K343" s="1"/>
      <c r="N343" t="str">
        <f>IFERROR(INDEX(Projects!$A$1:$F$10000,MATCH(Cotations!E343,Projects!$A$1:$A$10000,0),MATCH("Commerce",Projects!$A$1:$F$1,0)),0)</f>
      </c>
      <c r="O343" t="str">
        <f>IFERROR(VLOOKUP(N343,Widgets!$H$5:$I$18,2,FALSE),0)</f>
      </c>
    </row>
    <row r="344" spans="1:15">
      <c r="D344" s="1"/>
      <c r="K344" s="1"/>
      <c r="N344" t="str">
        <f>IFERROR(INDEX(Projects!$A$1:$F$10000,MATCH(Cotations!E344,Projects!$A$1:$A$10000,0),MATCH("Commerce",Projects!$A$1:$F$1,0)),0)</f>
      </c>
      <c r="O344" t="str">
        <f>IFERROR(VLOOKUP(N344,Widgets!$H$5:$I$18,2,FALSE),0)</f>
      </c>
    </row>
    <row r="345" spans="1:15">
      <c r="D345" s="1"/>
      <c r="K345" s="1"/>
      <c r="N345" t="str">
        <f>IFERROR(INDEX(Projects!$A$1:$F$10000,MATCH(Cotations!E345,Projects!$A$1:$A$10000,0),MATCH("Commerce",Projects!$A$1:$F$1,0)),0)</f>
      </c>
      <c r="O345" t="str">
        <f>IFERROR(VLOOKUP(N345,Widgets!$H$5:$I$18,2,FALSE),0)</f>
      </c>
    </row>
    <row r="346" spans="1:15">
      <c r="D346" s="1"/>
      <c r="K346" s="1"/>
      <c r="N346" t="str">
        <f>IFERROR(INDEX(Projects!$A$1:$F$10000,MATCH(Cotations!E346,Projects!$A$1:$A$10000,0),MATCH("Commerce",Projects!$A$1:$F$1,0)),0)</f>
      </c>
      <c r="O346" t="str">
        <f>IFERROR(VLOOKUP(N346,Widgets!$H$5:$I$18,2,FALSE),0)</f>
      </c>
    </row>
    <row r="347" spans="1:15">
      <c r="D347" s="1"/>
      <c r="K347" s="1"/>
      <c r="N347" t="str">
        <f>IFERROR(INDEX(Projects!$A$1:$F$10000,MATCH(Cotations!E347,Projects!$A$1:$A$10000,0),MATCH("Commerce",Projects!$A$1:$F$1,0)),0)</f>
      </c>
      <c r="O347" t="str">
        <f>IFERROR(VLOOKUP(N347,Widgets!$H$5:$I$18,2,FALSE),0)</f>
      </c>
    </row>
    <row r="348" spans="1:15">
      <c r="D348" s="1"/>
      <c r="K348" s="1"/>
      <c r="N348" t="str">
        <f>IFERROR(INDEX(Projects!$A$1:$F$10000,MATCH(Cotations!E348,Projects!$A$1:$A$10000,0),MATCH("Commerce",Projects!$A$1:$F$1,0)),0)</f>
      </c>
      <c r="O348" t="str">
        <f>IFERROR(VLOOKUP(N348,Widgets!$H$5:$I$18,2,FALSE),0)</f>
      </c>
    </row>
    <row r="349" spans="1:15">
      <c r="D349" s="1"/>
      <c r="K349" s="1"/>
      <c r="N349" t="str">
        <f>IFERROR(INDEX(Projects!$A$1:$F$10000,MATCH(Cotations!E349,Projects!$A$1:$A$10000,0),MATCH("Commerce",Projects!$A$1:$F$1,0)),0)</f>
      </c>
      <c r="O349" t="str">
        <f>IFERROR(VLOOKUP(N349,Widgets!$H$5:$I$18,2,FALSE),0)</f>
      </c>
    </row>
    <row r="350" spans="1:15">
      <c r="D350" s="1"/>
      <c r="K350" s="1"/>
      <c r="N350" t="str">
        <f>IFERROR(INDEX(Projects!$A$1:$F$10000,MATCH(Cotations!E350,Projects!$A$1:$A$10000,0),MATCH("Commerce",Projects!$A$1:$F$1,0)),0)</f>
      </c>
      <c r="O350" t="str">
        <f>IFERROR(VLOOKUP(N350,Widgets!$H$5:$I$18,2,FALSE),0)</f>
      </c>
    </row>
    <row r="351" spans="1:15">
      <c r="D351" s="1"/>
      <c r="K351" s="1"/>
      <c r="N351" t="str">
        <f>IFERROR(INDEX(Projects!$A$1:$F$10000,MATCH(Cotations!E351,Projects!$A$1:$A$10000,0),MATCH("Commerce",Projects!$A$1:$F$1,0)),0)</f>
      </c>
      <c r="O351" t="str">
        <f>IFERROR(VLOOKUP(N351,Widgets!$H$5:$I$18,2,FALSE),0)</f>
      </c>
    </row>
    <row r="352" spans="1:15">
      <c r="D352" s="1"/>
      <c r="K352" s="1"/>
      <c r="N352" t="str">
        <f>IFERROR(INDEX(Projects!$A$1:$F$10000,MATCH(Cotations!E352,Projects!$A$1:$A$10000,0),MATCH("Commerce",Projects!$A$1:$F$1,0)),0)</f>
      </c>
      <c r="O352" t="str">
        <f>IFERROR(VLOOKUP(N352,Widgets!$H$5:$I$18,2,FALSE),0)</f>
      </c>
    </row>
    <row r="353" spans="1:15">
      <c r="D353" s="1"/>
      <c r="K353" s="1"/>
      <c r="N353" t="str">
        <f>IFERROR(INDEX(Projects!$A$1:$F$10000,MATCH(Cotations!E353,Projects!$A$1:$A$10000,0),MATCH("Commerce",Projects!$A$1:$F$1,0)),0)</f>
      </c>
      <c r="O353" t="str">
        <f>IFERROR(VLOOKUP(N353,Widgets!$H$5:$I$18,2,FALSE),0)</f>
      </c>
    </row>
    <row r="354" spans="1:15">
      <c r="D354" s="1"/>
      <c r="K354" s="1"/>
      <c r="N354" t="str">
        <f>IFERROR(INDEX(Projects!$A$1:$F$10000,MATCH(Cotations!E354,Projects!$A$1:$A$10000,0),MATCH("Commerce",Projects!$A$1:$F$1,0)),0)</f>
      </c>
      <c r="O354" t="str">
        <f>IFERROR(VLOOKUP(N354,Widgets!$H$5:$I$18,2,FALSE),0)</f>
      </c>
    </row>
    <row r="355" spans="1:15">
      <c r="D355" s="1"/>
      <c r="K355" s="1"/>
      <c r="N355" t="str">
        <f>IFERROR(INDEX(Projects!$A$1:$F$10000,MATCH(Cotations!E355,Projects!$A$1:$A$10000,0),MATCH("Commerce",Projects!$A$1:$F$1,0)),0)</f>
      </c>
      <c r="O355" t="str">
        <f>IFERROR(VLOOKUP(N355,Widgets!$H$5:$I$18,2,FALSE),0)</f>
      </c>
    </row>
    <row r="356" spans="1:15">
      <c r="D356" s="1"/>
      <c r="K356" s="1"/>
      <c r="N356" t="str">
        <f>IFERROR(INDEX(Projects!$A$1:$F$10000,MATCH(Cotations!E356,Projects!$A$1:$A$10000,0),MATCH("Commerce",Projects!$A$1:$F$1,0)),0)</f>
      </c>
      <c r="O356" t="str">
        <f>IFERROR(VLOOKUP(N356,Widgets!$H$5:$I$18,2,FALSE),0)</f>
      </c>
    </row>
    <row r="357" spans="1:15">
      <c r="D357" s="1"/>
      <c r="K357" s="1"/>
      <c r="N357" t="str">
        <f>IFERROR(INDEX(Projects!$A$1:$F$10000,MATCH(Cotations!E357,Projects!$A$1:$A$10000,0),MATCH("Commerce",Projects!$A$1:$F$1,0)),0)</f>
      </c>
      <c r="O357" t="str">
        <f>IFERROR(VLOOKUP(N357,Widgets!$H$5:$I$18,2,FALSE),0)</f>
      </c>
    </row>
    <row r="358" spans="1:15">
      <c r="D358" s="1"/>
      <c r="K358" s="1"/>
      <c r="N358" t="str">
        <f>IFERROR(INDEX(Projects!$A$1:$F$10000,MATCH(Cotations!E358,Projects!$A$1:$A$10000,0),MATCH("Commerce",Projects!$A$1:$F$1,0)),0)</f>
      </c>
      <c r="O358" t="str">
        <f>IFERROR(VLOOKUP(N358,Widgets!$H$5:$I$18,2,FALSE),0)</f>
      </c>
    </row>
    <row r="359" spans="1:15">
      <c r="D359" s="1"/>
      <c r="K359" s="1"/>
      <c r="N359" t="str">
        <f>IFERROR(INDEX(Projects!$A$1:$F$10000,MATCH(Cotations!E359,Projects!$A$1:$A$10000,0),MATCH("Commerce",Projects!$A$1:$F$1,0)),0)</f>
      </c>
      <c r="O359" t="str">
        <f>IFERROR(VLOOKUP(N359,Widgets!$H$5:$I$18,2,FALSE),0)</f>
      </c>
    </row>
    <row r="360" spans="1:15">
      <c r="D360" s="1"/>
      <c r="K360" s="1"/>
      <c r="N360" t="str">
        <f>IFERROR(INDEX(Projects!$A$1:$F$10000,MATCH(Cotations!E360,Projects!$A$1:$A$10000,0),MATCH("Commerce",Projects!$A$1:$F$1,0)),0)</f>
      </c>
      <c r="O360" t="str">
        <f>IFERROR(VLOOKUP(N360,Widgets!$H$5:$I$18,2,FALSE),0)</f>
      </c>
    </row>
    <row r="361" spans="1:15">
      <c r="D361" s="1"/>
      <c r="K361" s="1"/>
      <c r="N361" t="str">
        <f>IFERROR(INDEX(Projects!$A$1:$F$10000,MATCH(Cotations!E361,Projects!$A$1:$A$10000,0),MATCH("Commerce",Projects!$A$1:$F$1,0)),0)</f>
      </c>
      <c r="O361" t="str">
        <f>IFERROR(VLOOKUP(N361,Widgets!$H$5:$I$18,2,FALSE),0)</f>
      </c>
    </row>
    <row r="362" spans="1:15">
      <c r="D362" s="1"/>
      <c r="K362" s="1"/>
      <c r="N362" t="str">
        <f>IFERROR(INDEX(Projects!$A$1:$F$10000,MATCH(Cotations!E362,Projects!$A$1:$A$10000,0),MATCH("Commerce",Projects!$A$1:$F$1,0)),0)</f>
      </c>
      <c r="O362" t="str">
        <f>IFERROR(VLOOKUP(N362,Widgets!$H$5:$I$18,2,FALSE),0)</f>
      </c>
    </row>
    <row r="363" spans="1:15">
      <c r="D363" s="1"/>
      <c r="K363" s="1"/>
      <c r="N363" t="str">
        <f>IFERROR(INDEX(Projects!$A$1:$F$10000,MATCH(Cotations!E363,Projects!$A$1:$A$10000,0),MATCH("Commerce",Projects!$A$1:$F$1,0)),0)</f>
      </c>
      <c r="O363" t="str">
        <f>IFERROR(VLOOKUP(N363,Widgets!$H$5:$I$18,2,FALSE),0)</f>
      </c>
    </row>
    <row r="364" spans="1:15">
      <c r="D364" s="1"/>
      <c r="K364" s="1"/>
      <c r="N364" t="str">
        <f>IFERROR(INDEX(Projects!$A$1:$F$10000,MATCH(Cotations!E364,Projects!$A$1:$A$10000,0),MATCH("Commerce",Projects!$A$1:$F$1,0)),0)</f>
      </c>
      <c r="O364" t="str">
        <f>IFERROR(VLOOKUP(N364,Widgets!$H$5:$I$18,2,FALSE),0)</f>
      </c>
    </row>
    <row r="365" spans="1:15">
      <c r="D365" s="1"/>
      <c r="K365" s="1"/>
      <c r="N365" t="str">
        <f>IFERROR(INDEX(Projects!$A$1:$F$10000,MATCH(Cotations!E365,Projects!$A$1:$A$10000,0),MATCH("Commerce",Projects!$A$1:$F$1,0)),0)</f>
      </c>
      <c r="O365" t="str">
        <f>IFERROR(VLOOKUP(N365,Widgets!$H$5:$I$18,2,FALSE),0)</f>
      </c>
    </row>
    <row r="366" spans="1:15">
      <c r="D366" s="1"/>
      <c r="K366" s="1"/>
      <c r="N366" t="str">
        <f>IFERROR(INDEX(Projects!$A$1:$F$10000,MATCH(Cotations!E366,Projects!$A$1:$A$10000,0),MATCH("Commerce",Projects!$A$1:$F$1,0)),0)</f>
      </c>
      <c r="O366" t="str">
        <f>IFERROR(VLOOKUP(N366,Widgets!$H$5:$I$18,2,FALSE),0)</f>
      </c>
    </row>
    <row r="367" spans="1:15">
      <c r="D367" s="1"/>
      <c r="K367" s="1"/>
      <c r="N367" t="str">
        <f>IFERROR(INDEX(Projects!$A$1:$F$10000,MATCH(Cotations!E367,Projects!$A$1:$A$10000,0),MATCH("Commerce",Projects!$A$1:$F$1,0)),0)</f>
      </c>
      <c r="O367" t="str">
        <f>IFERROR(VLOOKUP(N367,Widgets!$H$5:$I$18,2,FALSE),0)</f>
      </c>
    </row>
    <row r="368" spans="1:15">
      <c r="D368" s="1"/>
      <c r="K368" s="1"/>
      <c r="N368" t="str">
        <f>IFERROR(INDEX(Projects!$A$1:$F$10000,MATCH(Cotations!E368,Projects!$A$1:$A$10000,0),MATCH("Commerce",Projects!$A$1:$F$1,0)),0)</f>
      </c>
      <c r="O368" t="str">
        <f>IFERROR(VLOOKUP(N368,Widgets!$H$5:$I$18,2,FALSE),0)</f>
      </c>
    </row>
    <row r="369" spans="1:15">
      <c r="D369" s="1"/>
      <c r="K369" s="1"/>
      <c r="N369" t="str">
        <f>IFERROR(INDEX(Projects!$A$1:$F$10000,MATCH(Cotations!E369,Projects!$A$1:$A$10000,0),MATCH("Commerce",Projects!$A$1:$F$1,0)),0)</f>
      </c>
      <c r="O369" t="str">
        <f>IFERROR(VLOOKUP(N369,Widgets!$H$5:$I$18,2,FALSE),0)</f>
      </c>
    </row>
    <row r="370" spans="1:15">
      <c r="D370" s="1"/>
      <c r="K370" s="1"/>
      <c r="N370" t="str">
        <f>IFERROR(INDEX(Projects!$A$1:$F$10000,MATCH(Cotations!E370,Projects!$A$1:$A$10000,0),MATCH("Commerce",Projects!$A$1:$F$1,0)),0)</f>
      </c>
      <c r="O370" t="str">
        <f>IFERROR(VLOOKUP(N370,Widgets!$H$5:$I$18,2,FALSE),0)</f>
      </c>
    </row>
    <row r="371" spans="1:15">
      <c r="D371" s="1"/>
      <c r="K371" s="1"/>
      <c r="N371" t="str">
        <f>IFERROR(INDEX(Projects!$A$1:$F$10000,MATCH(Cotations!E371,Projects!$A$1:$A$10000,0),MATCH("Commerce",Projects!$A$1:$F$1,0)),0)</f>
      </c>
      <c r="O371" t="str">
        <f>IFERROR(VLOOKUP(N371,Widgets!$H$5:$I$18,2,FALSE),0)</f>
      </c>
    </row>
    <row r="372" spans="1:15">
      <c r="D372" s="1"/>
      <c r="K372" s="1"/>
      <c r="N372" t="str">
        <f>IFERROR(INDEX(Projects!$A$1:$F$10000,MATCH(Cotations!E372,Projects!$A$1:$A$10000,0),MATCH("Commerce",Projects!$A$1:$F$1,0)),0)</f>
      </c>
      <c r="O372" t="str">
        <f>IFERROR(VLOOKUP(N372,Widgets!$H$5:$I$18,2,FALSE),0)</f>
      </c>
    </row>
    <row r="373" spans="1:15">
      <c r="D373" s="1"/>
      <c r="K373" s="1"/>
      <c r="N373" t="str">
        <f>IFERROR(INDEX(Projects!$A$1:$F$10000,MATCH(Cotations!E373,Projects!$A$1:$A$10000,0),MATCH("Commerce",Projects!$A$1:$F$1,0)),0)</f>
      </c>
      <c r="O373" t="str">
        <f>IFERROR(VLOOKUP(N373,Widgets!$H$5:$I$18,2,FALSE),0)</f>
      </c>
    </row>
    <row r="374" spans="1:15">
      <c r="D374" s="1"/>
      <c r="K374" s="1"/>
      <c r="N374" t="str">
        <f>IFERROR(INDEX(Projects!$A$1:$F$10000,MATCH(Cotations!E374,Projects!$A$1:$A$10000,0),MATCH("Commerce",Projects!$A$1:$F$1,0)),0)</f>
      </c>
      <c r="O374" t="str">
        <f>IFERROR(VLOOKUP(N374,Widgets!$H$5:$I$18,2,FALSE),0)</f>
      </c>
    </row>
    <row r="375" spans="1:15">
      <c r="D375" s="1"/>
      <c r="K375" s="1"/>
      <c r="N375" t="str">
        <f>IFERROR(INDEX(Projects!$A$1:$F$10000,MATCH(Cotations!E375,Projects!$A$1:$A$10000,0),MATCH("Commerce",Projects!$A$1:$F$1,0)),0)</f>
      </c>
      <c r="O375" t="str">
        <f>IFERROR(VLOOKUP(N375,Widgets!$H$5:$I$18,2,FALSE),0)</f>
      </c>
    </row>
    <row r="376" spans="1:15">
      <c r="D376" s="1"/>
      <c r="K376" s="1"/>
      <c r="N376" t="str">
        <f>IFERROR(INDEX(Projects!$A$1:$F$10000,MATCH(Cotations!E376,Projects!$A$1:$A$10000,0),MATCH("Commerce",Projects!$A$1:$F$1,0)),0)</f>
      </c>
      <c r="O376" t="str">
        <f>IFERROR(VLOOKUP(N376,Widgets!$H$5:$I$18,2,FALSE),0)</f>
      </c>
    </row>
    <row r="377" spans="1:15">
      <c r="D377" s="1"/>
      <c r="K377" s="1"/>
      <c r="N377" t="str">
        <f>IFERROR(INDEX(Projects!$A$1:$F$10000,MATCH(Cotations!E377,Projects!$A$1:$A$10000,0),MATCH("Commerce",Projects!$A$1:$F$1,0)),0)</f>
      </c>
      <c r="O377" t="str">
        <f>IFERROR(VLOOKUP(N377,Widgets!$H$5:$I$18,2,FALSE),0)</f>
      </c>
    </row>
    <row r="378" spans="1:15">
      <c r="D378" s="1"/>
      <c r="K378" s="1"/>
      <c r="N378" t="str">
        <f>IFERROR(INDEX(Projects!$A$1:$F$10000,MATCH(Cotations!E378,Projects!$A$1:$A$10000,0),MATCH("Commerce",Projects!$A$1:$F$1,0)),0)</f>
      </c>
      <c r="O378" t="str">
        <f>IFERROR(VLOOKUP(N378,Widgets!$H$5:$I$18,2,FALSE),0)</f>
      </c>
    </row>
    <row r="379" spans="1:15">
      <c r="D379" s="1"/>
      <c r="K379" s="1"/>
      <c r="N379" t="str">
        <f>IFERROR(INDEX(Projects!$A$1:$F$10000,MATCH(Cotations!E379,Projects!$A$1:$A$10000,0),MATCH("Commerce",Projects!$A$1:$F$1,0)),0)</f>
      </c>
      <c r="O379" t="str">
        <f>IFERROR(VLOOKUP(N379,Widgets!$H$5:$I$18,2,FALSE),0)</f>
      </c>
    </row>
    <row r="380" spans="1:15">
      <c r="D380" s="1"/>
      <c r="K380" s="1"/>
      <c r="N380" t="str">
        <f>IFERROR(INDEX(Projects!$A$1:$F$10000,MATCH(Cotations!E380,Projects!$A$1:$A$10000,0),MATCH("Commerce",Projects!$A$1:$F$1,0)),0)</f>
      </c>
      <c r="O380" t="str">
        <f>IFERROR(VLOOKUP(N380,Widgets!$H$5:$I$18,2,FALSE),0)</f>
      </c>
    </row>
    <row r="381" spans="1:15">
      <c r="D381" s="1"/>
      <c r="K381" s="1"/>
      <c r="N381" t="str">
        <f>IFERROR(INDEX(Projects!$A$1:$F$10000,MATCH(Cotations!E381,Projects!$A$1:$A$10000,0),MATCH("Commerce",Projects!$A$1:$F$1,0)),0)</f>
      </c>
      <c r="O381" t="str">
        <f>IFERROR(VLOOKUP(N381,Widgets!$H$5:$I$18,2,FALSE),0)</f>
      </c>
    </row>
    <row r="382" spans="1:15">
      <c r="D382" s="1"/>
      <c r="K382" s="1"/>
      <c r="N382" t="str">
        <f>IFERROR(INDEX(Projects!$A$1:$F$10000,MATCH(Cotations!E382,Projects!$A$1:$A$10000,0),MATCH("Commerce",Projects!$A$1:$F$1,0)),0)</f>
      </c>
      <c r="O382" t="str">
        <f>IFERROR(VLOOKUP(N382,Widgets!$H$5:$I$18,2,FALSE),0)</f>
      </c>
    </row>
    <row r="383" spans="1:15">
      <c r="D383" s="1"/>
      <c r="K383" s="1"/>
      <c r="N383" t="str">
        <f>IFERROR(INDEX(Projects!$A$1:$F$10000,MATCH(Cotations!E383,Projects!$A$1:$A$10000,0),MATCH("Commerce",Projects!$A$1:$F$1,0)),0)</f>
      </c>
      <c r="O383" t="str">
        <f>IFERROR(VLOOKUP(N383,Widgets!$H$5:$I$18,2,FALSE),0)</f>
      </c>
    </row>
    <row r="384" spans="1:15">
      <c r="D384" s="1"/>
      <c r="K384" s="1"/>
      <c r="N384" t="str">
        <f>IFERROR(INDEX(Projects!$A$1:$F$10000,MATCH(Cotations!E384,Projects!$A$1:$A$10000,0),MATCH("Commerce",Projects!$A$1:$F$1,0)),0)</f>
      </c>
      <c r="O384" t="str">
        <f>IFERROR(VLOOKUP(N384,Widgets!$H$5:$I$18,2,FALSE),0)</f>
      </c>
    </row>
    <row r="385" spans="1:15">
      <c r="D385" s="1"/>
      <c r="K385" s="1"/>
      <c r="N385" t="str">
        <f>IFERROR(INDEX(Projects!$A$1:$F$10000,MATCH(Cotations!E385,Projects!$A$1:$A$10000,0),MATCH("Commerce",Projects!$A$1:$F$1,0)),0)</f>
      </c>
      <c r="O385" t="str">
        <f>IFERROR(VLOOKUP(N385,Widgets!$H$5:$I$18,2,FALSE),0)</f>
      </c>
    </row>
    <row r="386" spans="1:15">
      <c r="D386" s="1"/>
      <c r="K386" s="1"/>
      <c r="N386" t="str">
        <f>IFERROR(INDEX(Projects!$A$1:$F$10000,MATCH(Cotations!E386,Projects!$A$1:$A$10000,0),MATCH("Commerce",Projects!$A$1:$F$1,0)),0)</f>
      </c>
      <c r="O386" t="str">
        <f>IFERROR(VLOOKUP(N386,Widgets!$H$5:$I$18,2,FALSE),0)</f>
      </c>
    </row>
    <row r="387" spans="1:15">
      <c r="D387" s="1"/>
      <c r="K387" s="1"/>
      <c r="N387" t="str">
        <f>IFERROR(INDEX(Projects!$A$1:$F$10000,MATCH(Cotations!E387,Projects!$A$1:$A$10000,0),MATCH("Commerce",Projects!$A$1:$F$1,0)),0)</f>
      </c>
      <c r="O387" t="str">
        <f>IFERROR(VLOOKUP(N387,Widgets!$H$5:$I$18,2,FALSE),0)</f>
      </c>
    </row>
    <row r="388" spans="1:15">
      <c r="D388" s="1"/>
      <c r="K388" s="1"/>
      <c r="N388" t="str">
        <f>IFERROR(INDEX(Projects!$A$1:$F$10000,MATCH(Cotations!E388,Projects!$A$1:$A$10000,0),MATCH("Commerce",Projects!$A$1:$F$1,0)),0)</f>
      </c>
      <c r="O388" t="str">
        <f>IFERROR(VLOOKUP(N388,Widgets!$H$5:$I$18,2,FALSE),0)</f>
      </c>
    </row>
    <row r="389" spans="1:15">
      <c r="D389" s="1"/>
      <c r="K389" s="1"/>
      <c r="N389" t="str">
        <f>IFERROR(INDEX(Projects!$A$1:$F$10000,MATCH(Cotations!E389,Projects!$A$1:$A$10000,0),MATCH("Commerce",Projects!$A$1:$F$1,0)),0)</f>
      </c>
      <c r="O389" t="str">
        <f>IFERROR(VLOOKUP(N389,Widgets!$H$5:$I$18,2,FALSE),0)</f>
      </c>
    </row>
    <row r="390" spans="1:15">
      <c r="D390" s="1"/>
      <c r="K390" s="1"/>
      <c r="N390" t="str">
        <f>IFERROR(INDEX(Projects!$A$1:$F$10000,MATCH(Cotations!E390,Projects!$A$1:$A$10000,0),MATCH("Commerce",Projects!$A$1:$F$1,0)),0)</f>
      </c>
      <c r="O390" t="str">
        <f>IFERROR(VLOOKUP(N390,Widgets!$H$5:$I$18,2,FALSE),0)</f>
      </c>
    </row>
    <row r="391" spans="1:15">
      <c r="D391" s="1"/>
      <c r="K391" s="1"/>
      <c r="N391" t="str">
        <f>IFERROR(INDEX(Projects!$A$1:$F$10000,MATCH(Cotations!E391,Projects!$A$1:$A$10000,0),MATCH("Commerce",Projects!$A$1:$F$1,0)),0)</f>
      </c>
      <c r="O391" t="str">
        <f>IFERROR(VLOOKUP(N391,Widgets!$H$5:$I$18,2,FALSE),0)</f>
      </c>
    </row>
    <row r="392" spans="1:15">
      <c r="D392" s="1"/>
      <c r="K392" s="1"/>
      <c r="N392" t="str">
        <f>IFERROR(INDEX(Projects!$A$1:$F$10000,MATCH(Cotations!E392,Projects!$A$1:$A$10000,0),MATCH("Commerce",Projects!$A$1:$F$1,0)),0)</f>
      </c>
      <c r="O392" t="str">
        <f>IFERROR(VLOOKUP(N392,Widgets!$H$5:$I$18,2,FALSE),0)</f>
      </c>
    </row>
    <row r="393" spans="1:15">
      <c r="D393" s="1"/>
      <c r="K393" s="1"/>
      <c r="N393" t="str">
        <f>IFERROR(INDEX(Projects!$A$1:$F$10000,MATCH(Cotations!E393,Projects!$A$1:$A$10000,0),MATCH("Commerce",Projects!$A$1:$F$1,0)),0)</f>
      </c>
      <c r="O393" t="str">
        <f>IFERROR(VLOOKUP(N393,Widgets!$H$5:$I$18,2,FALSE),0)</f>
      </c>
    </row>
    <row r="394" spans="1:15">
      <c r="D394" s="1"/>
      <c r="K394" s="1"/>
      <c r="N394" t="str">
        <f>IFERROR(INDEX(Projects!$A$1:$F$10000,MATCH(Cotations!E394,Projects!$A$1:$A$10000,0),MATCH("Commerce",Projects!$A$1:$F$1,0)),0)</f>
      </c>
      <c r="O394" t="str">
        <f>IFERROR(VLOOKUP(N394,Widgets!$H$5:$I$18,2,FALSE),0)</f>
      </c>
    </row>
    <row r="395" spans="1:15">
      <c r="D395" s="1"/>
      <c r="K395" s="1"/>
      <c r="N395" t="str">
        <f>IFERROR(INDEX(Projects!$A$1:$F$10000,MATCH(Cotations!E395,Projects!$A$1:$A$10000,0),MATCH("Commerce",Projects!$A$1:$F$1,0)),0)</f>
      </c>
      <c r="O395" t="str">
        <f>IFERROR(VLOOKUP(N395,Widgets!$H$5:$I$18,2,FALSE),0)</f>
      </c>
    </row>
    <row r="396" spans="1:15">
      <c r="D396" s="1"/>
      <c r="K396" s="1"/>
      <c r="N396" t="str">
        <f>IFERROR(INDEX(Projects!$A$1:$F$10000,MATCH(Cotations!E396,Projects!$A$1:$A$10000,0),MATCH("Commerce",Projects!$A$1:$F$1,0)),0)</f>
      </c>
      <c r="O396" t="str">
        <f>IFERROR(VLOOKUP(N396,Widgets!$H$5:$I$18,2,FALSE),0)</f>
      </c>
    </row>
    <row r="397" spans="1:15">
      <c r="D397" s="1"/>
      <c r="K397" s="1"/>
      <c r="N397" t="str">
        <f>IFERROR(INDEX(Projects!$A$1:$F$10000,MATCH(Cotations!E397,Projects!$A$1:$A$10000,0),MATCH("Commerce",Projects!$A$1:$F$1,0)),0)</f>
      </c>
      <c r="O397" t="str">
        <f>IFERROR(VLOOKUP(N397,Widgets!$H$5:$I$18,2,FALSE),0)</f>
      </c>
    </row>
    <row r="398" spans="1:15">
      <c r="D398" s="1"/>
      <c r="K398" s="1"/>
      <c r="N398" t="str">
        <f>IFERROR(INDEX(Projects!$A$1:$F$10000,MATCH(Cotations!E398,Projects!$A$1:$A$10000,0),MATCH("Commerce",Projects!$A$1:$F$1,0)),0)</f>
      </c>
      <c r="O398" t="str">
        <f>IFERROR(VLOOKUP(N398,Widgets!$H$5:$I$18,2,FALSE),0)</f>
      </c>
    </row>
    <row r="399" spans="1:15">
      <c r="D399" s="1"/>
      <c r="K399" s="1"/>
      <c r="N399" t="str">
        <f>IFERROR(INDEX(Projects!$A$1:$F$10000,MATCH(Cotations!E399,Projects!$A$1:$A$10000,0),MATCH("Commerce",Projects!$A$1:$F$1,0)),0)</f>
      </c>
      <c r="O399" t="str">
        <f>IFERROR(VLOOKUP(N399,Widgets!$H$5:$I$18,2,FALSE),0)</f>
      </c>
    </row>
    <row r="400" spans="1:15">
      <c r="D400" s="1"/>
      <c r="K400" s="1"/>
      <c r="N400" t="str">
        <f>IFERROR(INDEX(Projects!$A$1:$F$10000,MATCH(Cotations!E400,Projects!$A$1:$A$10000,0),MATCH("Commerce",Projects!$A$1:$F$1,0)),0)</f>
      </c>
      <c r="O400" t="str">
        <f>IFERROR(VLOOKUP(N400,Widgets!$H$5:$I$18,2,FALSE),0)</f>
      </c>
    </row>
    <row r="401" spans="1:15">
      <c r="D401" s="1"/>
      <c r="K401" s="1"/>
      <c r="N401" t="str">
        <f>IFERROR(INDEX(Projects!$A$1:$F$10000,MATCH(Cotations!E401,Projects!$A$1:$A$10000,0),MATCH("Commerce",Projects!$A$1:$F$1,0)),0)</f>
      </c>
      <c r="O401" t="str">
        <f>IFERROR(VLOOKUP(N401,Widgets!$H$5:$I$18,2,FALSE),0)</f>
      </c>
    </row>
    <row r="402" spans="1:15">
      <c r="D402" s="1"/>
      <c r="K402" s="1"/>
      <c r="N402" t="str">
        <f>IFERROR(INDEX(Projects!$A$1:$F$10000,MATCH(Cotations!E402,Projects!$A$1:$A$10000,0),MATCH("Commerce",Projects!$A$1:$F$1,0)),0)</f>
      </c>
      <c r="O402" t="str">
        <f>IFERROR(VLOOKUP(N402,Widgets!$H$5:$I$18,2,FALSE),0)</f>
      </c>
    </row>
    <row r="403" spans="1:15">
      <c r="D403" s="1"/>
      <c r="K403" s="1"/>
      <c r="N403" t="str">
        <f>IFERROR(INDEX(Projects!$A$1:$F$10000,MATCH(Cotations!E403,Projects!$A$1:$A$10000,0),MATCH("Commerce",Projects!$A$1:$F$1,0)),0)</f>
      </c>
      <c r="O403" t="str">
        <f>IFERROR(VLOOKUP(N403,Widgets!$H$5:$I$18,2,FALSE),0)</f>
      </c>
    </row>
    <row r="404" spans="1:15">
      <c r="D404" s="1"/>
      <c r="K404" s="1"/>
      <c r="N404" t="str">
        <f>IFERROR(INDEX(Projects!$A$1:$F$10000,MATCH(Cotations!E404,Projects!$A$1:$A$10000,0),MATCH("Commerce",Projects!$A$1:$F$1,0)),0)</f>
      </c>
      <c r="O404" t="str">
        <f>IFERROR(VLOOKUP(N404,Widgets!$H$5:$I$18,2,FALSE),0)</f>
      </c>
    </row>
    <row r="405" spans="1:15">
      <c r="D405" s="1"/>
      <c r="K405" s="1"/>
      <c r="N405" t="str">
        <f>IFERROR(INDEX(Projects!$A$1:$F$10000,MATCH(Cotations!E405,Projects!$A$1:$A$10000,0),MATCH("Commerce",Projects!$A$1:$F$1,0)),0)</f>
      </c>
      <c r="O405" t="str">
        <f>IFERROR(VLOOKUP(N405,Widgets!$H$5:$I$18,2,FALSE),0)</f>
      </c>
    </row>
    <row r="406" spans="1:15">
      <c r="D406" s="1"/>
      <c r="K406" s="1"/>
      <c r="N406" t="str">
        <f>IFERROR(INDEX(Projects!$A$1:$F$10000,MATCH(Cotations!E406,Projects!$A$1:$A$10000,0),MATCH("Commerce",Projects!$A$1:$F$1,0)),0)</f>
      </c>
      <c r="O406" t="str">
        <f>IFERROR(VLOOKUP(N406,Widgets!$H$5:$I$18,2,FALSE),0)</f>
      </c>
    </row>
    <row r="407" spans="1:15">
      <c r="D407" s="1"/>
      <c r="K407" s="1"/>
      <c r="N407" t="str">
        <f>IFERROR(INDEX(Projects!$A$1:$F$10000,MATCH(Cotations!E407,Projects!$A$1:$A$10000,0),MATCH("Commerce",Projects!$A$1:$F$1,0)),0)</f>
      </c>
      <c r="O407" t="str">
        <f>IFERROR(VLOOKUP(N407,Widgets!$H$5:$I$18,2,FALSE),0)</f>
      </c>
    </row>
    <row r="408" spans="1:15">
      <c r="D408" s="1"/>
      <c r="K408" s="1"/>
      <c r="N408" t="str">
        <f>IFERROR(INDEX(Projects!$A$1:$F$10000,MATCH(Cotations!E408,Projects!$A$1:$A$10000,0),MATCH("Commerce",Projects!$A$1:$F$1,0)),0)</f>
      </c>
      <c r="O408" t="str">
        <f>IFERROR(VLOOKUP(N408,Widgets!$H$5:$I$18,2,FALSE),0)</f>
      </c>
    </row>
    <row r="409" spans="1:15">
      <c r="D409" s="1"/>
      <c r="K409" s="1"/>
      <c r="N409" t="str">
        <f>IFERROR(INDEX(Projects!$A$1:$F$10000,MATCH(Cotations!E409,Projects!$A$1:$A$10000,0),MATCH("Commerce",Projects!$A$1:$F$1,0)),0)</f>
      </c>
      <c r="O409" t="str">
        <f>IFERROR(VLOOKUP(N409,Widgets!$H$5:$I$18,2,FALSE),0)</f>
      </c>
    </row>
    <row r="410" spans="1:15">
      <c r="D410" s="1"/>
      <c r="K410" s="1"/>
      <c r="N410" t="str">
        <f>IFERROR(INDEX(Projects!$A$1:$F$10000,MATCH(Cotations!E410,Projects!$A$1:$A$10000,0),MATCH("Commerce",Projects!$A$1:$F$1,0)),0)</f>
      </c>
      <c r="O410" t="str">
        <f>IFERROR(VLOOKUP(N410,Widgets!$H$5:$I$18,2,FALSE),0)</f>
      </c>
    </row>
    <row r="411" spans="1:15">
      <c r="D411" s="1"/>
      <c r="K411" s="1"/>
      <c r="N411" t="str">
        <f>IFERROR(INDEX(Projects!$A$1:$F$10000,MATCH(Cotations!E411,Projects!$A$1:$A$10000,0),MATCH("Commerce",Projects!$A$1:$F$1,0)),0)</f>
      </c>
      <c r="O411" t="str">
        <f>IFERROR(VLOOKUP(N411,Widgets!$H$5:$I$18,2,FALSE),0)</f>
      </c>
    </row>
    <row r="412" spans="1:15">
      <c r="D412" s="1"/>
      <c r="K412" s="1"/>
      <c r="N412" t="str">
        <f>IFERROR(INDEX(Projects!$A$1:$F$10000,MATCH(Cotations!E412,Projects!$A$1:$A$10000,0),MATCH("Commerce",Projects!$A$1:$F$1,0)),0)</f>
      </c>
      <c r="O412" t="str">
        <f>IFERROR(VLOOKUP(N412,Widgets!$H$5:$I$18,2,FALSE),0)</f>
      </c>
    </row>
    <row r="413" spans="1:15">
      <c r="D413" s="1"/>
      <c r="K413" s="1"/>
      <c r="N413" t="str">
        <f>IFERROR(INDEX(Projects!$A$1:$F$10000,MATCH(Cotations!E413,Projects!$A$1:$A$10000,0),MATCH("Commerce",Projects!$A$1:$F$1,0)),0)</f>
      </c>
      <c r="O413" t="str">
        <f>IFERROR(VLOOKUP(N413,Widgets!$H$5:$I$18,2,FALSE),0)</f>
      </c>
    </row>
    <row r="414" spans="1:15">
      <c r="D414" s="1"/>
      <c r="K414" s="1"/>
      <c r="N414" t="str">
        <f>IFERROR(INDEX(Projects!$A$1:$F$10000,MATCH(Cotations!E414,Projects!$A$1:$A$10000,0),MATCH("Commerce",Projects!$A$1:$F$1,0)),0)</f>
      </c>
      <c r="O414" t="str">
        <f>IFERROR(VLOOKUP(N414,Widgets!$H$5:$I$18,2,FALSE),0)</f>
      </c>
    </row>
    <row r="415" spans="1:15">
      <c r="K415" s="1"/>
      <c r="N415" t="str">
        <f>IFERROR(INDEX(Projects!$A$1:$F$10000,MATCH(Cotations!E415,Projects!$A$1:$A$10000,0),MATCH("Commerce",Projects!$A$1:$F$1,0)),0)</f>
      </c>
      <c r="O415" t="str">
        <f>IFERROR(VLOOKUP(N415,Widgets!$H$5:$I$18,2,FALSE),0)</f>
      </c>
    </row>
    <row r="416" spans="1:15">
      <c r="D416" s="1"/>
      <c r="K416" s="1"/>
      <c r="N416" t="str">
        <f>IFERROR(INDEX(Projects!$A$1:$F$10000,MATCH(Cotations!E416,Projects!$A$1:$A$10000,0),MATCH("Commerce",Projects!$A$1:$F$1,0)),0)</f>
      </c>
      <c r="O416" t="str">
        <f>IFERROR(VLOOKUP(N416,Widgets!$H$5:$I$18,2,FALSE),0)</f>
      </c>
    </row>
    <row r="417" spans="1:15">
      <c r="D417" s="1"/>
      <c r="K417" s="1"/>
      <c r="N417" t="str">
        <f>IFERROR(INDEX(Projects!$A$1:$F$10000,MATCH(Cotations!E417,Projects!$A$1:$A$10000,0),MATCH("Commerce",Projects!$A$1:$F$1,0)),0)</f>
      </c>
      <c r="O417" t="str">
        <f>IFERROR(VLOOKUP(N417,Widgets!$H$5:$I$18,2,FALSE),0)</f>
      </c>
    </row>
    <row r="418" spans="1:15">
      <c r="D418" s="1"/>
      <c r="K418" s="1"/>
      <c r="N418" t="str">
        <f>IFERROR(INDEX(Projects!$A$1:$F$10000,MATCH(Cotations!E418,Projects!$A$1:$A$10000,0),MATCH("Commerce",Projects!$A$1:$F$1,0)),0)</f>
      </c>
      <c r="O418" t="str">
        <f>IFERROR(VLOOKUP(N418,Widgets!$H$5:$I$18,2,FALSE),0)</f>
      </c>
    </row>
    <row r="419" spans="1:15">
      <c r="K419" s="1"/>
      <c r="N419" t="str">
        <f>IFERROR(INDEX(Projects!$A$1:$F$10000,MATCH(Cotations!E419,Projects!$A$1:$A$10000,0),MATCH("Commerce",Projects!$A$1:$F$1,0)),0)</f>
      </c>
      <c r="O419" t="str">
        <f>IFERROR(VLOOKUP(N419,Widgets!$H$5:$I$18,2,FALSE),0)</f>
      </c>
    </row>
    <row r="420" spans="1:15">
      <c r="D420" s="1"/>
      <c r="K420" s="1"/>
      <c r="N420" t="str">
        <f>IFERROR(INDEX(Projects!$A$1:$F$10000,MATCH(Cotations!E420,Projects!$A$1:$A$10000,0),MATCH("Commerce",Projects!$A$1:$F$1,0)),0)</f>
      </c>
      <c r="O420" t="str">
        <f>IFERROR(VLOOKUP(N420,Widgets!$H$5:$I$18,2,FALSE),0)</f>
      </c>
    </row>
    <row r="421" spans="1:15">
      <c r="D421" s="1"/>
      <c r="K421" s="1"/>
      <c r="N421" t="str">
        <f>IFERROR(INDEX(Projects!$A$1:$F$10000,MATCH(Cotations!E421,Projects!$A$1:$A$10000,0),MATCH("Commerce",Projects!$A$1:$F$1,0)),0)</f>
      </c>
      <c r="O421" t="str">
        <f>IFERROR(VLOOKUP(N421,Widgets!$H$5:$I$18,2,FALSE),0)</f>
      </c>
    </row>
    <row r="422" spans="1:15">
      <c r="D422" s="1"/>
      <c r="K422" s="1"/>
      <c r="N422" t="str">
        <f>IFERROR(INDEX(Projects!$A$1:$F$10000,MATCH(Cotations!E422,Projects!$A$1:$A$10000,0),MATCH("Commerce",Projects!$A$1:$F$1,0)),0)</f>
      </c>
      <c r="O422" t="str">
        <f>IFERROR(VLOOKUP(N422,Widgets!$H$5:$I$18,2,FALSE),0)</f>
      </c>
    </row>
    <row r="423" spans="1:15">
      <c r="D423" s="1"/>
      <c r="K423" s="1"/>
      <c r="N423" t="str">
        <f>IFERROR(INDEX(Projects!$A$1:$F$10000,MATCH(Cotations!E423,Projects!$A$1:$A$10000,0),MATCH("Commerce",Projects!$A$1:$F$1,0)),0)</f>
      </c>
      <c r="O423" t="str">
        <f>IFERROR(VLOOKUP(N423,Widgets!$H$5:$I$18,2,FALSE),0)</f>
      </c>
    </row>
    <row r="424" spans="1:15">
      <c r="D424" s="1"/>
      <c r="K424" s="1"/>
      <c r="N424" t="str">
        <f>IFERROR(INDEX(Projects!$A$1:$F$10000,MATCH(Cotations!E424,Projects!$A$1:$A$10000,0),MATCH("Commerce",Projects!$A$1:$F$1,0)),0)</f>
      </c>
      <c r="O424" t="str">
        <f>IFERROR(VLOOKUP(N424,Widgets!$H$5:$I$18,2,FALSE),0)</f>
      </c>
    </row>
    <row r="425" spans="1:15">
      <c r="D425" s="1"/>
      <c r="K425" s="1"/>
      <c r="N425" t="str">
        <f>IFERROR(INDEX(Projects!$A$1:$F$10000,MATCH(Cotations!E425,Projects!$A$1:$A$10000,0),MATCH("Commerce",Projects!$A$1:$F$1,0)),0)</f>
      </c>
      <c r="O425" t="str">
        <f>IFERROR(VLOOKUP(N425,Widgets!$H$5:$I$18,2,FALSE),0)</f>
      </c>
    </row>
    <row r="426" spans="1:15">
      <c r="D426" s="1"/>
      <c r="K426" s="1"/>
      <c r="N426" t="str">
        <f>IFERROR(INDEX(Projects!$A$1:$F$10000,MATCH(Cotations!E426,Projects!$A$1:$A$10000,0),MATCH("Commerce",Projects!$A$1:$F$1,0)),0)</f>
      </c>
      <c r="O426" t="str">
        <f>IFERROR(VLOOKUP(N426,Widgets!$H$5:$I$18,2,FALSE),0)</f>
      </c>
    </row>
    <row r="427" spans="1:15">
      <c r="D427" s="1"/>
      <c r="K427" s="1"/>
      <c r="N427" t="str">
        <f>IFERROR(INDEX(Projects!$A$1:$F$10000,MATCH(Cotations!E427,Projects!$A$1:$A$10000,0),MATCH("Commerce",Projects!$A$1:$F$1,0)),0)</f>
      </c>
      <c r="O427" t="str">
        <f>IFERROR(VLOOKUP(N427,Widgets!$H$5:$I$18,2,FALSE),0)</f>
      </c>
    </row>
    <row r="428" spans="1:15">
      <c r="D428" s="1"/>
      <c r="K428" s="1"/>
      <c r="N428" t="str">
        <f>IFERROR(INDEX(Projects!$A$1:$F$10000,MATCH(Cotations!E428,Projects!$A$1:$A$10000,0),MATCH("Commerce",Projects!$A$1:$F$1,0)),0)</f>
      </c>
      <c r="O428" t="str">
        <f>IFERROR(VLOOKUP(N428,Widgets!$H$5:$I$18,2,FALSE),0)</f>
      </c>
    </row>
    <row r="429" spans="1:15">
      <c r="D429" s="1"/>
      <c r="K429" s="1"/>
      <c r="N429" t="str">
        <f>IFERROR(INDEX(Projects!$A$1:$F$10000,MATCH(Cotations!E429,Projects!$A$1:$A$10000,0),MATCH("Commerce",Projects!$A$1:$F$1,0)),0)</f>
      </c>
      <c r="O429" t="str">
        <f>IFERROR(VLOOKUP(N429,Widgets!$H$5:$I$18,2,FALSE),0)</f>
      </c>
    </row>
    <row r="430" spans="1:15">
      <c r="D430" s="1"/>
      <c r="K430" s="1"/>
      <c r="N430" t="str">
        <f>IFERROR(INDEX(Projects!$A$1:$F$10000,MATCH(Cotations!E430,Projects!$A$1:$A$10000,0),MATCH("Commerce",Projects!$A$1:$F$1,0)),0)</f>
      </c>
      <c r="O430" t="str">
        <f>IFERROR(VLOOKUP(N430,Widgets!$H$5:$I$18,2,FALSE),0)</f>
      </c>
    </row>
    <row r="431" spans="1:15">
      <c r="D431" s="1"/>
      <c r="K431" s="1"/>
      <c r="N431" t="str">
        <f>IFERROR(INDEX(Projects!$A$1:$F$10000,MATCH(Cotations!E431,Projects!$A$1:$A$10000,0),MATCH("Commerce",Projects!$A$1:$F$1,0)),0)</f>
      </c>
      <c r="O431" t="str">
        <f>IFERROR(VLOOKUP(N431,Widgets!$H$5:$I$18,2,FALSE),0)</f>
      </c>
    </row>
    <row r="432" spans="1:15">
      <c r="D432" s="1"/>
      <c r="K432" s="1"/>
      <c r="N432" t="str">
        <f>IFERROR(INDEX(Projects!$A$1:$F$10000,MATCH(Cotations!E432,Projects!$A$1:$A$10000,0),MATCH("Commerce",Projects!$A$1:$F$1,0)),0)</f>
      </c>
      <c r="O432" t="str">
        <f>IFERROR(VLOOKUP(N432,Widgets!$H$5:$I$18,2,FALSE),0)</f>
      </c>
    </row>
    <row r="433" spans="1:15">
      <c r="D433" s="1"/>
      <c r="K433" s="1"/>
      <c r="N433" t="str">
        <f>IFERROR(INDEX(Projects!$A$1:$F$10000,MATCH(Cotations!E433,Projects!$A$1:$A$10000,0),MATCH("Commerce",Projects!$A$1:$F$1,0)),0)</f>
      </c>
      <c r="O433" t="str">
        <f>IFERROR(VLOOKUP(N433,Widgets!$H$5:$I$18,2,FALSE),0)</f>
      </c>
    </row>
    <row r="434" spans="1:15">
      <c r="D434" s="1"/>
      <c r="K434" s="1"/>
      <c r="N434" t="str">
        <f>IFERROR(INDEX(Projects!$A$1:$F$10000,MATCH(Cotations!E434,Projects!$A$1:$A$10000,0),MATCH("Commerce",Projects!$A$1:$F$1,0)),0)</f>
      </c>
      <c r="O434" t="str">
        <f>IFERROR(VLOOKUP(N434,Widgets!$H$5:$I$18,2,FALSE),0)</f>
      </c>
    </row>
    <row r="435" spans="1:15">
      <c r="D435" s="1"/>
      <c r="K435" s="1"/>
      <c r="N435" t="str">
        <f>IFERROR(INDEX(Projects!$A$1:$F$10000,MATCH(Cotations!E435,Projects!$A$1:$A$10000,0),MATCH("Commerce",Projects!$A$1:$F$1,0)),0)</f>
      </c>
      <c r="O435" t="str">
        <f>IFERROR(VLOOKUP(N435,Widgets!$H$5:$I$18,2,FALSE),0)</f>
      </c>
    </row>
    <row r="436" spans="1:15">
      <c r="D436" s="1"/>
      <c r="K436" s="1"/>
      <c r="N436" t="str">
        <f>IFERROR(INDEX(Projects!$A$1:$F$10000,MATCH(Cotations!E436,Projects!$A$1:$A$10000,0),MATCH("Commerce",Projects!$A$1:$F$1,0)),0)</f>
      </c>
      <c r="O436" t="str">
        <f>IFERROR(VLOOKUP(N436,Widgets!$H$5:$I$18,2,FALSE),0)</f>
      </c>
    </row>
    <row r="437" spans="1:15">
      <c r="D437" s="1"/>
      <c r="K437" s="1"/>
      <c r="N437" t="str">
        <f>IFERROR(INDEX(Projects!$A$1:$F$10000,MATCH(Cotations!E437,Projects!$A$1:$A$10000,0),MATCH("Commerce",Projects!$A$1:$F$1,0)),0)</f>
      </c>
      <c r="O437" t="str">
        <f>IFERROR(VLOOKUP(N437,Widgets!$H$5:$I$18,2,FALSE),0)</f>
      </c>
    </row>
    <row r="438" spans="1:15">
      <c r="D438" s="1"/>
      <c r="K438" s="1"/>
      <c r="N438" t="str">
        <f>IFERROR(INDEX(Projects!$A$1:$F$10000,MATCH(Cotations!E438,Projects!$A$1:$A$10000,0),MATCH("Commerce",Projects!$A$1:$F$1,0)),0)</f>
      </c>
      <c r="O438" t="str">
        <f>IFERROR(VLOOKUP(N438,Widgets!$H$5:$I$18,2,FALSE),0)</f>
      </c>
    </row>
    <row r="439" spans="1:15">
      <c r="D439" s="1"/>
      <c r="K439" s="1"/>
      <c r="N439" t="str">
        <f>IFERROR(INDEX(Projects!$A$1:$F$10000,MATCH(Cotations!E439,Projects!$A$1:$A$10000,0),MATCH("Commerce",Projects!$A$1:$F$1,0)),0)</f>
      </c>
      <c r="O439" t="str">
        <f>IFERROR(VLOOKUP(N439,Widgets!$H$5:$I$18,2,FALSE),0)</f>
      </c>
    </row>
    <row r="440" spans="1:15">
      <c r="D440" s="1"/>
      <c r="K440" s="1"/>
      <c r="N440" t="str">
        <f>IFERROR(INDEX(Projects!$A$1:$F$10000,MATCH(Cotations!E440,Projects!$A$1:$A$10000,0),MATCH("Commerce",Projects!$A$1:$F$1,0)),0)</f>
      </c>
      <c r="O440" t="str">
        <f>IFERROR(VLOOKUP(N440,Widgets!$H$5:$I$18,2,FALSE),0)</f>
      </c>
    </row>
    <row r="441" spans="1:15">
      <c r="D441" s="1"/>
      <c r="K441" s="1"/>
      <c r="N441" t="str">
        <f>IFERROR(INDEX(Projects!$A$1:$F$10000,MATCH(Cotations!E441,Projects!$A$1:$A$10000,0),MATCH("Commerce",Projects!$A$1:$F$1,0)),0)</f>
      </c>
      <c r="O441" t="str">
        <f>IFERROR(VLOOKUP(N441,Widgets!$H$5:$I$18,2,FALSE),0)</f>
      </c>
    </row>
    <row r="442" spans="1:15">
      <c r="D442" s="1"/>
      <c r="K442" s="1"/>
      <c r="N442" t="str">
        <f>IFERROR(INDEX(Projects!$A$1:$F$10000,MATCH(Cotations!E442,Projects!$A$1:$A$10000,0),MATCH("Commerce",Projects!$A$1:$F$1,0)),0)</f>
      </c>
      <c r="O442" t="str">
        <f>IFERROR(VLOOKUP(N442,Widgets!$H$5:$I$18,2,FALSE),0)</f>
      </c>
    </row>
    <row r="443" spans="1:15">
      <c r="D443" s="1"/>
      <c r="K443" s="1"/>
      <c r="N443" t="str">
        <f>IFERROR(INDEX(Projects!$A$1:$F$10000,MATCH(Cotations!E443,Projects!$A$1:$A$10000,0),MATCH("Commerce",Projects!$A$1:$F$1,0)),0)</f>
      </c>
      <c r="O443" t="str">
        <f>IFERROR(VLOOKUP(N443,Widgets!$H$5:$I$18,2,FALSE),0)</f>
      </c>
    </row>
    <row r="444" spans="1:15">
      <c r="D444" s="1"/>
      <c r="K444" s="1"/>
      <c r="N444" t="str">
        <f>IFERROR(INDEX(Projects!$A$1:$F$10000,MATCH(Cotations!E444,Projects!$A$1:$A$10000,0),MATCH("Commerce",Projects!$A$1:$F$1,0)),0)</f>
      </c>
      <c r="O444" t="str">
        <f>IFERROR(VLOOKUP(N444,Widgets!$H$5:$I$18,2,FALSE),0)</f>
      </c>
    </row>
    <row r="445" spans="1:15">
      <c r="D445" s="1"/>
      <c r="K445" s="1"/>
      <c r="N445" t="str">
        <f>IFERROR(INDEX(Projects!$A$1:$F$10000,MATCH(Cotations!E445,Projects!$A$1:$A$10000,0),MATCH("Commerce",Projects!$A$1:$F$1,0)),0)</f>
      </c>
      <c r="O445" t="str">
        <f>IFERROR(VLOOKUP(N445,Widgets!$H$5:$I$18,2,FALSE),0)</f>
      </c>
    </row>
    <row r="446" spans="1:15">
      <c r="D446" s="1"/>
      <c r="K446" s="1"/>
      <c r="N446" t="str">
        <f>IFERROR(INDEX(Projects!$A$1:$F$10000,MATCH(Cotations!E446,Projects!$A$1:$A$10000,0),MATCH("Commerce",Projects!$A$1:$F$1,0)),0)</f>
      </c>
      <c r="O446" t="str">
        <f>IFERROR(VLOOKUP(N446,Widgets!$H$5:$I$18,2,FALSE),0)</f>
      </c>
    </row>
    <row r="447" spans="1:15">
      <c r="D447" s="1"/>
      <c r="K447" s="1"/>
      <c r="N447" t="str">
        <f>IFERROR(INDEX(Projects!$A$1:$F$10000,MATCH(Cotations!E447,Projects!$A$1:$A$10000,0),MATCH("Commerce",Projects!$A$1:$F$1,0)),0)</f>
      </c>
      <c r="O447" t="str">
        <f>IFERROR(VLOOKUP(N447,Widgets!$H$5:$I$18,2,FALSE),0)</f>
      </c>
    </row>
    <row r="448" spans="1:15">
      <c r="D448" s="1"/>
      <c r="K448" s="1"/>
      <c r="N448" t="str">
        <f>IFERROR(INDEX(Projects!$A$1:$F$10000,MATCH(Cotations!E448,Projects!$A$1:$A$10000,0),MATCH("Commerce",Projects!$A$1:$F$1,0)),0)</f>
      </c>
      <c r="O448" t="str">
        <f>IFERROR(VLOOKUP(N448,Widgets!$H$5:$I$18,2,FALSE),0)</f>
      </c>
    </row>
    <row r="449" spans="1:15">
      <c r="D449" s="1"/>
      <c r="K449" s="1"/>
      <c r="N449" t="str">
        <f>IFERROR(INDEX(Projects!$A$1:$F$10000,MATCH(Cotations!E449,Projects!$A$1:$A$10000,0),MATCH("Commerce",Projects!$A$1:$F$1,0)),0)</f>
      </c>
      <c r="O449" t="str">
        <f>IFERROR(VLOOKUP(N449,Widgets!$H$5:$I$18,2,FALSE),0)</f>
      </c>
    </row>
    <row r="450" spans="1:15">
      <c r="D450" s="1"/>
      <c r="K450" s="1"/>
      <c r="N450" t="str">
        <f>IFERROR(INDEX(Projects!$A$1:$F$10000,MATCH(Cotations!E450,Projects!$A$1:$A$10000,0),MATCH("Commerce",Projects!$A$1:$F$1,0)),0)</f>
      </c>
      <c r="O450" t="str">
        <f>IFERROR(VLOOKUP(N450,Widgets!$H$5:$I$18,2,FALSE),0)</f>
      </c>
    </row>
    <row r="451" spans="1:15">
      <c r="D451" s="1"/>
      <c r="K451" s="1"/>
      <c r="N451" t="str">
        <f>IFERROR(INDEX(Projects!$A$1:$F$10000,MATCH(Cotations!E451,Projects!$A$1:$A$10000,0),MATCH("Commerce",Projects!$A$1:$F$1,0)),0)</f>
      </c>
      <c r="O451" t="str">
        <f>IFERROR(VLOOKUP(N451,Widgets!$H$5:$I$18,2,FALSE),0)</f>
      </c>
    </row>
    <row r="452" spans="1:15">
      <c r="D452" s="1"/>
      <c r="K452" s="1"/>
      <c r="N452" t="str">
        <f>IFERROR(INDEX(Projects!$A$1:$F$10000,MATCH(Cotations!E452,Projects!$A$1:$A$10000,0),MATCH("Commerce",Projects!$A$1:$F$1,0)),0)</f>
      </c>
      <c r="O452" t="str">
        <f>IFERROR(VLOOKUP(N452,Widgets!$H$5:$I$18,2,FALSE),0)</f>
      </c>
    </row>
    <row r="453" spans="1:15">
      <c r="D453" s="1"/>
      <c r="K453" s="1"/>
      <c r="N453" t="str">
        <f>IFERROR(INDEX(Projects!$A$1:$F$10000,MATCH(Cotations!E453,Projects!$A$1:$A$10000,0),MATCH("Commerce",Projects!$A$1:$F$1,0)),0)</f>
      </c>
      <c r="O453" t="str">
        <f>IFERROR(VLOOKUP(N453,Widgets!$H$5:$I$18,2,FALSE),0)</f>
      </c>
    </row>
    <row r="454" spans="1:15">
      <c r="D454" s="1"/>
      <c r="K454" s="1"/>
      <c r="N454" t="str">
        <f>IFERROR(INDEX(Projects!$A$1:$F$10000,MATCH(Cotations!E454,Projects!$A$1:$A$10000,0),MATCH("Commerce",Projects!$A$1:$F$1,0)),0)</f>
      </c>
      <c r="O454" t="str">
        <f>IFERROR(VLOOKUP(N454,Widgets!$H$5:$I$18,2,FALSE),0)</f>
      </c>
    </row>
    <row r="455" spans="1:15">
      <c r="D455" s="1"/>
      <c r="K455" s="1"/>
      <c r="N455" t="str">
        <f>IFERROR(INDEX(Projects!$A$1:$F$10000,MATCH(Cotations!E455,Projects!$A$1:$A$10000,0),MATCH("Commerce",Projects!$A$1:$F$1,0)),0)</f>
      </c>
      <c r="O455" t="str">
        <f>IFERROR(VLOOKUP(N455,Widgets!$H$5:$I$18,2,FALSE),0)</f>
      </c>
    </row>
    <row r="456" spans="1:15">
      <c r="D456" s="1"/>
      <c r="K456" s="1"/>
      <c r="N456" t="str">
        <f>IFERROR(INDEX(Projects!$A$1:$F$10000,MATCH(Cotations!E456,Projects!$A$1:$A$10000,0),MATCH("Commerce",Projects!$A$1:$F$1,0)),0)</f>
      </c>
      <c r="O456" t="str">
        <f>IFERROR(VLOOKUP(N456,Widgets!$H$5:$I$18,2,FALSE),0)</f>
      </c>
    </row>
    <row r="457" spans="1:15">
      <c r="D457" s="1"/>
      <c r="K457" s="1"/>
      <c r="N457" t="str">
        <f>IFERROR(INDEX(Projects!$A$1:$F$10000,MATCH(Cotations!E457,Projects!$A$1:$A$10000,0),MATCH("Commerce",Projects!$A$1:$F$1,0)),0)</f>
      </c>
      <c r="O457" t="str">
        <f>IFERROR(VLOOKUP(N457,Widgets!$H$5:$I$18,2,FALSE),0)</f>
      </c>
    </row>
    <row r="458" spans="1:15">
      <c r="D458" s="1"/>
      <c r="K458" s="1"/>
      <c r="N458" t="str">
        <f>IFERROR(INDEX(Projects!$A$1:$F$10000,MATCH(Cotations!E458,Projects!$A$1:$A$10000,0),MATCH("Commerce",Projects!$A$1:$F$1,0)),0)</f>
      </c>
      <c r="O458" t="str">
        <f>IFERROR(VLOOKUP(N458,Widgets!$H$5:$I$18,2,FALSE),0)</f>
      </c>
    </row>
    <row r="459" spans="1:15">
      <c r="D459" s="1"/>
      <c r="K459" s="1"/>
      <c r="N459" t="str">
        <f>IFERROR(INDEX(Projects!$A$1:$F$10000,MATCH(Cotations!E459,Projects!$A$1:$A$10000,0),MATCH("Commerce",Projects!$A$1:$F$1,0)),0)</f>
      </c>
      <c r="O459" t="str">
        <f>IFERROR(VLOOKUP(N459,Widgets!$H$5:$I$18,2,FALSE),0)</f>
      </c>
    </row>
    <row r="460" spans="1:15">
      <c r="D460" s="1"/>
      <c r="K460" s="1"/>
      <c r="N460" t="str">
        <f>IFERROR(INDEX(Projects!$A$1:$F$10000,MATCH(Cotations!E460,Projects!$A$1:$A$10000,0),MATCH("Commerce",Projects!$A$1:$F$1,0)),0)</f>
      </c>
      <c r="O460" t="str">
        <f>IFERROR(VLOOKUP(N460,Widgets!$H$5:$I$18,2,FALSE),0)</f>
      </c>
    </row>
    <row r="461" spans="1:15">
      <c r="D461" s="1"/>
      <c r="K461" s="1"/>
      <c r="N461" t="str">
        <f>IFERROR(INDEX(Projects!$A$1:$F$10000,MATCH(Cotations!E461,Projects!$A$1:$A$10000,0),MATCH("Commerce",Projects!$A$1:$F$1,0)),0)</f>
      </c>
      <c r="O461" t="str">
        <f>IFERROR(VLOOKUP(N461,Widgets!$H$5:$I$18,2,FALSE),0)</f>
      </c>
    </row>
    <row r="462" spans="1:15">
      <c r="D462" s="1"/>
      <c r="K462" s="1"/>
      <c r="N462" t="str">
        <f>IFERROR(INDEX(Projects!$A$1:$F$10000,MATCH(Cotations!E462,Projects!$A$1:$A$10000,0),MATCH("Commerce",Projects!$A$1:$F$1,0)),0)</f>
      </c>
      <c r="O462" t="str">
        <f>IFERROR(VLOOKUP(N462,Widgets!$H$5:$I$18,2,FALSE),0)</f>
      </c>
    </row>
    <row r="463" spans="1:15">
      <c r="D463" s="1"/>
      <c r="K463" s="1"/>
      <c r="N463" t="str">
        <f>IFERROR(INDEX(Projects!$A$1:$F$10000,MATCH(Cotations!E463,Projects!$A$1:$A$10000,0),MATCH("Commerce",Projects!$A$1:$F$1,0)),0)</f>
      </c>
      <c r="O463" t="str">
        <f>IFERROR(VLOOKUP(N463,Widgets!$H$5:$I$18,2,FALSE),0)</f>
      </c>
    </row>
    <row r="464" spans="1:15">
      <c r="D464" s="1"/>
      <c r="K464" s="1"/>
      <c r="N464" t="str">
        <f>IFERROR(INDEX(Projects!$A$1:$F$10000,MATCH(Cotations!E464,Projects!$A$1:$A$10000,0),MATCH("Commerce",Projects!$A$1:$F$1,0)),0)</f>
      </c>
      <c r="O464" t="str">
        <f>IFERROR(VLOOKUP(N464,Widgets!$H$5:$I$18,2,FALSE),0)</f>
      </c>
    </row>
    <row r="465" spans="1:15">
      <c r="D465" s="1"/>
      <c r="K465" s="1"/>
      <c r="N465" t="str">
        <f>IFERROR(INDEX(Projects!$A$1:$F$10000,MATCH(Cotations!E465,Projects!$A$1:$A$10000,0),MATCH("Commerce",Projects!$A$1:$F$1,0)),0)</f>
      </c>
      <c r="O465" t="str">
        <f>IFERROR(VLOOKUP(N465,Widgets!$H$5:$I$18,2,FALSE),0)</f>
      </c>
    </row>
    <row r="466" spans="1:15">
      <c r="D466" s="1"/>
      <c r="K466" s="1"/>
      <c r="N466" t="str">
        <f>IFERROR(INDEX(Projects!$A$1:$F$10000,MATCH(Cotations!E466,Projects!$A$1:$A$10000,0),MATCH("Commerce",Projects!$A$1:$F$1,0)),0)</f>
      </c>
      <c r="O466" t="str">
        <f>IFERROR(VLOOKUP(N466,Widgets!$H$5:$I$18,2,FALSE),0)</f>
      </c>
    </row>
    <row r="467" spans="1:15">
      <c r="D467" s="1"/>
      <c r="K467" s="1"/>
      <c r="N467" t="str">
        <f>IFERROR(INDEX(Projects!$A$1:$F$10000,MATCH(Cotations!E467,Projects!$A$1:$A$10000,0),MATCH("Commerce",Projects!$A$1:$F$1,0)),0)</f>
      </c>
      <c r="O467" t="str">
        <f>IFERROR(VLOOKUP(N467,Widgets!$H$5:$I$18,2,FALSE),0)</f>
      </c>
    </row>
    <row r="468" spans="1:15">
      <c r="D468" s="1"/>
      <c r="K468" s="1"/>
      <c r="N468" t="str">
        <f>IFERROR(INDEX(Projects!$A$1:$F$10000,MATCH(Cotations!E468,Projects!$A$1:$A$10000,0),MATCH("Commerce",Projects!$A$1:$F$1,0)),0)</f>
      </c>
      <c r="O468" t="str">
        <f>IFERROR(VLOOKUP(N468,Widgets!$H$5:$I$18,2,FALSE),0)</f>
      </c>
    </row>
    <row r="469" spans="1:15">
      <c r="D469" s="1"/>
      <c r="K469" s="1"/>
      <c r="N469" t="str">
        <f>IFERROR(INDEX(Projects!$A$1:$F$10000,MATCH(Cotations!E469,Projects!$A$1:$A$10000,0),MATCH("Commerce",Projects!$A$1:$F$1,0)),0)</f>
      </c>
      <c r="O469" t="str">
        <f>IFERROR(VLOOKUP(N469,Widgets!$H$5:$I$18,2,FALSE),0)</f>
      </c>
    </row>
    <row r="470" spans="1:15">
      <c r="D470" s="1"/>
      <c r="K470" s="1"/>
      <c r="N470" t="str">
        <f>IFERROR(INDEX(Projects!$A$1:$F$10000,MATCH(Cotations!E470,Projects!$A$1:$A$10000,0),MATCH("Commerce",Projects!$A$1:$F$1,0)),0)</f>
      </c>
      <c r="O470" t="str">
        <f>IFERROR(VLOOKUP(N470,Widgets!$H$5:$I$18,2,FALSE),0)</f>
      </c>
    </row>
    <row r="471" spans="1:15">
      <c r="D471" s="1"/>
      <c r="K471" s="1"/>
      <c r="N471" t="str">
        <f>IFERROR(INDEX(Projects!$A$1:$F$10000,MATCH(Cotations!E471,Projects!$A$1:$A$10000,0),MATCH("Commerce",Projects!$A$1:$F$1,0)),0)</f>
      </c>
      <c r="O471" t="str">
        <f>IFERROR(VLOOKUP(N471,Widgets!$H$5:$I$18,2,FALSE),0)</f>
      </c>
    </row>
    <row r="472" spans="1:15">
      <c r="D472" s="1"/>
      <c r="K472" s="1"/>
      <c r="N472" t="str">
        <f>IFERROR(INDEX(Projects!$A$1:$F$10000,MATCH(Cotations!E472,Projects!$A$1:$A$10000,0),MATCH("Commerce",Projects!$A$1:$F$1,0)),0)</f>
      </c>
      <c r="O472" t="str">
        <f>IFERROR(VLOOKUP(N472,Widgets!$H$5:$I$18,2,FALSE),0)</f>
      </c>
    </row>
    <row r="473" spans="1:15">
      <c r="D473" s="1"/>
      <c r="K473" s="1"/>
      <c r="N473" t="str">
        <f>IFERROR(INDEX(Projects!$A$1:$F$10000,MATCH(Cotations!E473,Projects!$A$1:$A$10000,0),MATCH("Commerce",Projects!$A$1:$F$1,0)),0)</f>
      </c>
      <c r="O473" t="str">
        <f>IFERROR(VLOOKUP(N473,Widgets!$H$5:$I$18,2,FALSE),0)</f>
      </c>
    </row>
    <row r="474" spans="1:15">
      <c r="D474" s="1"/>
      <c r="K474" s="1"/>
      <c r="N474" t="str">
        <f>IFERROR(INDEX(Projects!$A$1:$F$10000,MATCH(Cotations!E474,Projects!$A$1:$A$10000,0),MATCH("Commerce",Projects!$A$1:$F$1,0)),0)</f>
      </c>
      <c r="O474" t="str">
        <f>IFERROR(VLOOKUP(N474,Widgets!$H$5:$I$18,2,FALSE),0)</f>
      </c>
    </row>
    <row r="475" spans="1:15">
      <c r="D475" s="1"/>
      <c r="K475" s="1"/>
      <c r="N475" t="str">
        <f>IFERROR(INDEX(Projects!$A$1:$F$10000,MATCH(Cotations!E475,Projects!$A$1:$A$10000,0),MATCH("Commerce",Projects!$A$1:$F$1,0)),0)</f>
      </c>
      <c r="O475" t="str">
        <f>IFERROR(VLOOKUP(N475,Widgets!$H$5:$I$18,2,FALSE),0)</f>
      </c>
    </row>
    <row r="476" spans="1:15">
      <c r="D476" s="1"/>
      <c r="K476" s="1"/>
      <c r="N476" t="str">
        <f>IFERROR(INDEX(Projects!$A$1:$F$10000,MATCH(Cotations!E476,Projects!$A$1:$A$10000,0),MATCH("Commerce",Projects!$A$1:$F$1,0)),0)</f>
      </c>
      <c r="O476" t="str">
        <f>IFERROR(VLOOKUP(N476,Widgets!$H$5:$I$18,2,FALSE),0)</f>
      </c>
    </row>
    <row r="477" spans="1:15">
      <c r="D477" s="1"/>
      <c r="K477" s="1"/>
      <c r="N477" t="str">
        <f>IFERROR(INDEX(Projects!$A$1:$F$10000,MATCH(Cotations!E477,Projects!$A$1:$A$10000,0),MATCH("Commerce",Projects!$A$1:$F$1,0)),0)</f>
      </c>
      <c r="O477" t="str">
        <f>IFERROR(VLOOKUP(N477,Widgets!$H$5:$I$18,2,FALSE),0)</f>
      </c>
    </row>
    <row r="478" spans="1:15">
      <c r="D478" s="1"/>
      <c r="K478" s="1"/>
      <c r="N478" t="str">
        <f>IFERROR(INDEX(Projects!$A$1:$F$10000,MATCH(Cotations!E478,Projects!$A$1:$A$10000,0),MATCH("Commerce",Projects!$A$1:$F$1,0)),0)</f>
      </c>
      <c r="O478" t="str">
        <f>IFERROR(VLOOKUP(N478,Widgets!$H$5:$I$18,2,FALSE),0)</f>
      </c>
    </row>
    <row r="479" spans="1:15">
      <c r="D479" s="1"/>
      <c r="K479" s="1"/>
      <c r="N479" t="str">
        <f>IFERROR(INDEX(Projects!$A$1:$F$10000,MATCH(Cotations!E479,Projects!$A$1:$A$10000,0),MATCH("Commerce",Projects!$A$1:$F$1,0)),0)</f>
      </c>
      <c r="O479" t="str">
        <f>IFERROR(VLOOKUP(N479,Widgets!$H$5:$I$18,2,FALSE),0)</f>
      </c>
    </row>
    <row r="480" spans="1:15">
      <c r="D480" s="1"/>
      <c r="K480" s="1"/>
      <c r="N480" t="str">
        <f>IFERROR(INDEX(Projects!$A$1:$F$10000,MATCH(Cotations!E480,Projects!$A$1:$A$10000,0),MATCH("Commerce",Projects!$A$1:$F$1,0)),0)</f>
      </c>
      <c r="O480" t="str">
        <f>IFERROR(VLOOKUP(N480,Widgets!$H$5:$I$18,2,FALSE),0)</f>
      </c>
    </row>
    <row r="481" spans="1:15">
      <c r="D481" s="1"/>
      <c r="K481" s="1"/>
      <c r="N481" t="str">
        <f>IFERROR(INDEX(Projects!$A$1:$F$10000,MATCH(Cotations!E481,Projects!$A$1:$A$10000,0),MATCH("Commerce",Projects!$A$1:$F$1,0)),0)</f>
      </c>
      <c r="O481" t="str">
        <f>IFERROR(VLOOKUP(N481,Widgets!$H$5:$I$18,2,FALSE),0)</f>
      </c>
    </row>
    <row r="482" spans="1:15">
      <c r="D482" s="1"/>
      <c r="K482" s="1"/>
      <c r="N482" t="str">
        <f>IFERROR(INDEX(Projects!$A$1:$F$10000,MATCH(Cotations!E482,Projects!$A$1:$A$10000,0),MATCH("Commerce",Projects!$A$1:$F$1,0)),0)</f>
      </c>
      <c r="O482" t="str">
        <f>IFERROR(VLOOKUP(N482,Widgets!$H$5:$I$18,2,FALSE),0)</f>
      </c>
    </row>
    <row r="483" spans="1:15">
      <c r="D483" s="1"/>
      <c r="K483" s="1"/>
      <c r="N483" t="str">
        <f>IFERROR(INDEX(Projects!$A$1:$F$10000,MATCH(Cotations!E483,Projects!$A$1:$A$10000,0),MATCH("Commerce",Projects!$A$1:$F$1,0)),0)</f>
      </c>
      <c r="O483" t="str">
        <f>IFERROR(VLOOKUP(N483,Widgets!$H$5:$I$18,2,FALSE),0)</f>
      </c>
    </row>
    <row r="484" spans="1:15">
      <c r="D484" s="1"/>
      <c r="K484" s="1"/>
      <c r="N484" t="str">
        <f>IFERROR(INDEX(Projects!$A$1:$F$10000,MATCH(Cotations!E484,Projects!$A$1:$A$10000,0),MATCH("Commerce",Projects!$A$1:$F$1,0)),0)</f>
      </c>
      <c r="O484" t="str">
        <f>IFERROR(VLOOKUP(N484,Widgets!$H$5:$I$18,2,FALSE),0)</f>
      </c>
    </row>
    <row r="485" spans="1:15">
      <c r="D485" s="1"/>
      <c r="K485" s="1"/>
      <c r="N485" t="str">
        <f>IFERROR(INDEX(Projects!$A$1:$F$10000,MATCH(Cotations!E485,Projects!$A$1:$A$10000,0),MATCH("Commerce",Projects!$A$1:$F$1,0)),0)</f>
      </c>
      <c r="O485" t="str">
        <f>IFERROR(VLOOKUP(N485,Widgets!$H$5:$I$18,2,FALSE),0)</f>
      </c>
    </row>
    <row r="486" spans="1:15">
      <c r="D486" s="1"/>
      <c r="K486" s="1"/>
      <c r="N486" t="str">
        <f>IFERROR(INDEX(Projects!$A$1:$F$10000,MATCH(Cotations!E486,Projects!$A$1:$A$10000,0),MATCH("Commerce",Projects!$A$1:$F$1,0)),0)</f>
      </c>
      <c r="O486" t="str">
        <f>IFERROR(VLOOKUP(N486,Widgets!$H$5:$I$18,2,FALSE),0)</f>
      </c>
    </row>
    <row r="487" spans="1:15">
      <c r="D487" s="1"/>
      <c r="K487" s="1"/>
      <c r="N487" t="str">
        <f>IFERROR(INDEX(Projects!$A$1:$F$10000,MATCH(Cotations!E487,Projects!$A$1:$A$10000,0),MATCH("Commerce",Projects!$A$1:$F$1,0)),0)</f>
      </c>
      <c r="O487" t="str">
        <f>IFERROR(VLOOKUP(N487,Widgets!$H$5:$I$18,2,FALSE),0)</f>
      </c>
    </row>
    <row r="488" spans="1:15">
      <c r="D488" s="1"/>
      <c r="K488" s="1"/>
      <c r="N488" t="str">
        <f>IFERROR(INDEX(Projects!$A$1:$F$10000,MATCH(Cotations!E488,Projects!$A$1:$A$10000,0),MATCH("Commerce",Projects!$A$1:$F$1,0)),0)</f>
      </c>
      <c r="O488" t="str">
        <f>IFERROR(VLOOKUP(N488,Widgets!$H$5:$I$18,2,FALSE),0)</f>
      </c>
    </row>
    <row r="489" spans="1:15">
      <c r="D489" s="1"/>
      <c r="K489" s="1"/>
      <c r="N489" t="str">
        <f>IFERROR(INDEX(Projects!$A$1:$F$10000,MATCH(Cotations!E489,Projects!$A$1:$A$10000,0),MATCH("Commerce",Projects!$A$1:$F$1,0)),0)</f>
      </c>
      <c r="O489" t="str">
        <f>IFERROR(VLOOKUP(N489,Widgets!$H$5:$I$18,2,FALSE),0)</f>
      </c>
    </row>
    <row r="490" spans="1:15">
      <c r="D490" s="1"/>
      <c r="K490" s="1"/>
      <c r="N490" t="str">
        <f>IFERROR(INDEX(Projects!$A$1:$F$10000,MATCH(Cotations!E490,Projects!$A$1:$A$10000,0),MATCH("Commerce",Projects!$A$1:$F$1,0)),0)</f>
      </c>
      <c r="O490" t="str">
        <f>IFERROR(VLOOKUP(N490,Widgets!$H$5:$I$18,2,FALSE),0)</f>
      </c>
    </row>
    <row r="491" spans="1:15">
      <c r="D491" s="1"/>
      <c r="K491" s="1"/>
      <c r="N491" t="str">
        <f>IFERROR(INDEX(Projects!$A$1:$F$10000,MATCH(Cotations!E491,Projects!$A$1:$A$10000,0),MATCH("Commerce",Projects!$A$1:$F$1,0)),0)</f>
      </c>
      <c r="O491" t="str">
        <f>IFERROR(VLOOKUP(N491,Widgets!$H$5:$I$18,2,FALSE),0)</f>
      </c>
    </row>
    <row r="492" spans="1:15">
      <c r="D492" s="1"/>
      <c r="K492" s="1"/>
      <c r="N492" t="str">
        <f>IFERROR(INDEX(Projects!$A$1:$F$10000,MATCH(Cotations!E492,Projects!$A$1:$A$10000,0),MATCH("Commerce",Projects!$A$1:$F$1,0)),0)</f>
      </c>
      <c r="O492" t="str">
        <f>IFERROR(VLOOKUP(N492,Widgets!$H$5:$I$18,2,FALSE),0)</f>
      </c>
    </row>
    <row r="493" spans="1:15">
      <c r="D493" s="1"/>
      <c r="K493" s="1"/>
      <c r="N493" t="str">
        <f>IFERROR(INDEX(Projects!$A$1:$F$10000,MATCH(Cotations!E493,Projects!$A$1:$A$10000,0),MATCH("Commerce",Projects!$A$1:$F$1,0)),0)</f>
      </c>
      <c r="O493" t="str">
        <f>IFERROR(VLOOKUP(N493,Widgets!$H$5:$I$18,2,FALSE),0)</f>
      </c>
    </row>
    <row r="494" spans="1:15">
      <c r="D494" s="1"/>
      <c r="K494" s="1"/>
      <c r="N494" t="str">
        <f>IFERROR(INDEX(Projects!$A$1:$F$10000,MATCH(Cotations!E494,Projects!$A$1:$A$10000,0),MATCH("Commerce",Projects!$A$1:$F$1,0)),0)</f>
      </c>
      <c r="O494" t="str">
        <f>IFERROR(VLOOKUP(N494,Widgets!$H$5:$I$18,2,FALSE),0)</f>
      </c>
    </row>
    <row r="495" spans="1:15">
      <c r="K495" s="1"/>
      <c r="N495" t="str">
        <f>IFERROR(INDEX(Projects!$A$1:$F$10000,MATCH(Cotations!E495,Projects!$A$1:$A$10000,0),MATCH("Commerce",Projects!$A$1:$F$1,0)),0)</f>
      </c>
      <c r="O495" t="str">
        <f>IFERROR(VLOOKUP(N495,Widgets!$H$5:$I$18,2,FALSE),0)</f>
      </c>
    </row>
    <row r="496" spans="1:15">
      <c r="D496" s="1"/>
      <c r="K496" s="1"/>
      <c r="N496" t="str">
        <f>IFERROR(INDEX(Projects!$A$1:$F$10000,MATCH(Cotations!E496,Projects!$A$1:$A$10000,0),MATCH("Commerce",Projects!$A$1:$F$1,0)),0)</f>
      </c>
      <c r="O496" t="str">
        <f>IFERROR(VLOOKUP(N496,Widgets!$H$5:$I$18,2,FALSE),0)</f>
      </c>
    </row>
    <row r="497" spans="1:15">
      <c r="D497" s="1"/>
      <c r="K497" s="1"/>
      <c r="N497" t="str">
        <f>IFERROR(INDEX(Projects!$A$1:$F$10000,MATCH(Cotations!E497,Projects!$A$1:$A$10000,0),MATCH("Commerce",Projects!$A$1:$F$1,0)),0)</f>
      </c>
      <c r="O497" t="str">
        <f>IFERROR(VLOOKUP(N497,Widgets!$H$5:$I$18,2,FALSE),0)</f>
      </c>
    </row>
    <row r="498" spans="1:15">
      <c r="D498" s="1"/>
      <c r="K498" s="1"/>
      <c r="N498" t="str">
        <f>IFERROR(INDEX(Projects!$A$1:$F$10000,MATCH(Cotations!E498,Projects!$A$1:$A$10000,0),MATCH("Commerce",Projects!$A$1:$F$1,0)),0)</f>
      </c>
      <c r="O498" t="str">
        <f>IFERROR(VLOOKUP(N498,Widgets!$H$5:$I$18,2,FALSE),0)</f>
      </c>
    </row>
    <row r="499" spans="1:15">
      <c r="D499" s="1"/>
      <c r="K499" s="1"/>
      <c r="N499" t="str">
        <f>IFERROR(INDEX(Projects!$A$1:$F$10000,MATCH(Cotations!E499,Projects!$A$1:$A$10000,0),MATCH("Commerce",Projects!$A$1:$F$1,0)),0)</f>
      </c>
      <c r="O499" t="str">
        <f>IFERROR(VLOOKUP(N499,Widgets!$H$5:$I$18,2,FALSE),0)</f>
      </c>
    </row>
    <row r="500" spans="1:15">
      <c r="D500" s="1"/>
      <c r="K500" s="1"/>
      <c r="N500" t="str">
        <f>IFERROR(INDEX(Projects!$A$1:$F$10000,MATCH(Cotations!E500,Projects!$A$1:$A$10000,0),MATCH("Commerce",Projects!$A$1:$F$1,0)),0)</f>
      </c>
      <c r="O500" t="str">
        <f>IFERROR(VLOOKUP(N500,Widgets!$H$5:$I$18,2,FALSE),0)</f>
      </c>
    </row>
    <row r="501" spans="1:15">
      <c r="D501" s="1"/>
      <c r="K501" s="1"/>
      <c r="N501" t="str">
        <f>IFERROR(INDEX(Projects!$A$1:$F$10000,MATCH(Cotations!E501,Projects!$A$1:$A$10000,0),MATCH("Commerce",Projects!$A$1:$F$1,0)),0)</f>
      </c>
      <c r="O501" t="str">
        <f>IFERROR(VLOOKUP(N501,Widgets!$H$5:$I$18,2,FALSE),0)</f>
      </c>
    </row>
    <row r="502" spans="1:15">
      <c r="D502" s="1"/>
      <c r="K502" s="1"/>
      <c r="N502" t="str">
        <f>IFERROR(INDEX(Projects!$A$1:$F$10000,MATCH(Cotations!E502,Projects!$A$1:$A$10000,0),MATCH("Commerce",Projects!$A$1:$F$1,0)),0)</f>
      </c>
      <c r="O502" t="str">
        <f>IFERROR(VLOOKUP(N502,Widgets!$H$5:$I$18,2,FALSE),0)</f>
      </c>
    </row>
    <row r="503" spans="1:15">
      <c r="D503" s="1"/>
      <c r="K503" s="1"/>
      <c r="N503" t="str">
        <f>IFERROR(INDEX(Projects!$A$1:$F$10000,MATCH(Cotations!E503,Projects!$A$1:$A$10000,0),MATCH("Commerce",Projects!$A$1:$F$1,0)),0)</f>
      </c>
      <c r="O503" t="str">
        <f>IFERROR(VLOOKUP(N503,Widgets!$H$5:$I$18,2,FALSE),0)</f>
      </c>
    </row>
    <row r="504" spans="1:15">
      <c r="D504" s="1"/>
      <c r="K504" s="1"/>
      <c r="N504" t="str">
        <f>IFERROR(INDEX(Projects!$A$1:$F$10000,MATCH(Cotations!E504,Projects!$A$1:$A$10000,0),MATCH("Commerce",Projects!$A$1:$F$1,0)),0)</f>
      </c>
      <c r="O504" t="str">
        <f>IFERROR(VLOOKUP(N504,Widgets!$H$5:$I$18,2,FALSE),0)</f>
      </c>
    </row>
    <row r="505" spans="1:15">
      <c r="D505" s="1"/>
      <c r="K505" s="1"/>
      <c r="N505" t="str">
        <f>IFERROR(INDEX(Projects!$A$1:$F$10000,MATCH(Cotations!E505,Projects!$A$1:$A$10000,0),MATCH("Commerce",Projects!$A$1:$F$1,0)),0)</f>
      </c>
      <c r="O505" t="str">
        <f>IFERROR(VLOOKUP(N505,Widgets!$H$5:$I$18,2,FALSE),0)</f>
      </c>
    </row>
    <row r="506" spans="1:15">
      <c r="D506" s="1"/>
      <c r="K506" s="1"/>
      <c r="N506" t="str">
        <f>IFERROR(INDEX(Projects!$A$1:$F$10000,MATCH(Cotations!E506,Projects!$A$1:$A$10000,0),MATCH("Commerce",Projects!$A$1:$F$1,0)),0)</f>
      </c>
      <c r="O506" t="str">
        <f>IFERROR(VLOOKUP(N506,Widgets!$H$5:$I$18,2,FALSE),0)</f>
      </c>
    </row>
    <row r="507" spans="1:15">
      <c r="D507" s="1"/>
      <c r="K507" s="1"/>
      <c r="N507" t="str">
        <f>IFERROR(INDEX(Projects!$A$1:$F$10000,MATCH(Cotations!E507,Projects!$A$1:$A$10000,0),MATCH("Commerce",Projects!$A$1:$F$1,0)),0)</f>
      </c>
      <c r="O507" t="str">
        <f>IFERROR(VLOOKUP(N507,Widgets!$H$5:$I$18,2,FALSE),0)</f>
      </c>
    </row>
    <row r="508" spans="1:15">
      <c r="D508" s="1"/>
      <c r="K508" s="1"/>
      <c r="N508" t="str">
        <f>IFERROR(INDEX(Projects!$A$1:$F$10000,MATCH(Cotations!E508,Projects!$A$1:$A$10000,0),MATCH("Commerce",Projects!$A$1:$F$1,0)),0)</f>
      </c>
      <c r="O508" t="str">
        <f>IFERROR(VLOOKUP(N508,Widgets!$H$5:$I$18,2,FALSE),0)</f>
      </c>
    </row>
    <row r="509" spans="1:15">
      <c r="D509" s="1"/>
      <c r="K509" s="1"/>
      <c r="N509" t="str">
        <f>IFERROR(INDEX(Projects!$A$1:$F$10000,MATCH(Cotations!E509,Projects!$A$1:$A$10000,0),MATCH("Commerce",Projects!$A$1:$F$1,0)),0)</f>
      </c>
      <c r="O509" t="str">
        <f>IFERROR(VLOOKUP(N509,Widgets!$H$5:$I$18,2,FALSE),0)</f>
      </c>
    </row>
    <row r="510" spans="1:15">
      <c r="D510" s="1"/>
      <c r="K510" s="1"/>
      <c r="N510" t="str">
        <f>IFERROR(INDEX(Projects!$A$1:$F$10000,MATCH(Cotations!E510,Projects!$A$1:$A$10000,0),MATCH("Commerce",Projects!$A$1:$F$1,0)),0)</f>
      </c>
      <c r="O510" t="str">
        <f>IFERROR(VLOOKUP(N510,Widgets!$H$5:$I$18,2,FALSE),0)</f>
      </c>
    </row>
    <row r="511" spans="1:15">
      <c r="D511" s="1"/>
      <c r="K511" s="1"/>
      <c r="N511" t="str">
        <f>IFERROR(INDEX(Projects!$A$1:$F$10000,MATCH(Cotations!E511,Projects!$A$1:$A$10000,0),MATCH("Commerce",Projects!$A$1:$F$1,0)),0)</f>
      </c>
      <c r="O511" t="str">
        <f>IFERROR(VLOOKUP(N511,Widgets!$H$5:$I$18,2,FALSE),0)</f>
      </c>
    </row>
    <row r="512" spans="1:15">
      <c r="D512" s="1"/>
      <c r="K512" s="1"/>
      <c r="N512" t="str">
        <f>IFERROR(INDEX(Projects!$A$1:$F$10000,MATCH(Cotations!E512,Projects!$A$1:$A$10000,0),MATCH("Commerce",Projects!$A$1:$F$1,0)),0)</f>
      </c>
      <c r="O512" t="str">
        <f>IFERROR(VLOOKUP(N512,Widgets!$H$5:$I$18,2,FALSE),0)</f>
      </c>
    </row>
    <row r="513" spans="1:15">
      <c r="D513" s="1"/>
      <c r="K513" s="1"/>
      <c r="N513" t="str">
        <f>IFERROR(INDEX(Projects!$A$1:$F$10000,MATCH(Cotations!E513,Projects!$A$1:$A$10000,0),MATCH("Commerce",Projects!$A$1:$F$1,0)),0)</f>
      </c>
      <c r="O513" t="str">
        <f>IFERROR(VLOOKUP(N513,Widgets!$H$5:$I$18,2,FALSE),0)</f>
      </c>
    </row>
    <row r="514" spans="1:15">
      <c r="D514" s="1"/>
      <c r="K514" s="1"/>
      <c r="N514" t="str">
        <f>IFERROR(INDEX(Projects!$A$1:$F$10000,MATCH(Cotations!E514,Projects!$A$1:$A$10000,0),MATCH("Commerce",Projects!$A$1:$F$1,0)),0)</f>
      </c>
      <c r="O514" t="str">
        <f>IFERROR(VLOOKUP(N514,Widgets!$H$5:$I$18,2,FALSE),0)</f>
      </c>
    </row>
    <row r="515" spans="1:15">
      <c r="D515" s="1"/>
      <c r="K515" s="1"/>
      <c r="N515" t="str">
        <f>IFERROR(INDEX(Projects!$A$1:$F$10000,MATCH(Cotations!E515,Projects!$A$1:$A$10000,0),MATCH("Commerce",Projects!$A$1:$F$1,0)),0)</f>
      </c>
      <c r="O515" t="str">
        <f>IFERROR(VLOOKUP(N515,Widgets!$H$5:$I$18,2,FALSE),0)</f>
      </c>
    </row>
    <row r="516" spans="1:15">
      <c r="D516" s="1"/>
      <c r="K516" s="1"/>
      <c r="N516" t="str">
        <f>IFERROR(INDEX(Projects!$A$1:$F$10000,MATCH(Cotations!E516,Projects!$A$1:$A$10000,0),MATCH("Commerce",Projects!$A$1:$F$1,0)),0)</f>
      </c>
      <c r="O516" t="str">
        <f>IFERROR(VLOOKUP(N516,Widgets!$H$5:$I$18,2,FALSE),0)</f>
      </c>
    </row>
    <row r="517" spans="1:15">
      <c r="D517" s="1"/>
      <c r="K517" s="1"/>
      <c r="N517" t="str">
        <f>IFERROR(INDEX(Projects!$A$1:$F$10000,MATCH(Cotations!E517,Projects!$A$1:$A$10000,0),MATCH("Commerce",Projects!$A$1:$F$1,0)),0)</f>
      </c>
      <c r="O517" t="str">
        <f>IFERROR(VLOOKUP(N517,Widgets!$H$5:$I$18,2,FALSE),0)</f>
      </c>
    </row>
    <row r="518" spans="1:15">
      <c r="D518" s="1"/>
      <c r="K518" s="1"/>
      <c r="N518" t="str">
        <f>IFERROR(INDEX(Projects!$A$1:$F$10000,MATCH(Cotations!E518,Projects!$A$1:$A$10000,0),MATCH("Commerce",Projects!$A$1:$F$1,0)),0)</f>
      </c>
      <c r="O518" t="str">
        <f>IFERROR(VLOOKUP(N518,Widgets!$H$5:$I$18,2,FALSE),0)</f>
      </c>
    </row>
    <row r="519" spans="1:15">
      <c r="D519" s="1"/>
      <c r="K519" s="1"/>
      <c r="N519" t="str">
        <f>IFERROR(INDEX(Projects!$A$1:$F$10000,MATCH(Cotations!E519,Projects!$A$1:$A$10000,0),MATCH("Commerce",Projects!$A$1:$F$1,0)),0)</f>
      </c>
      <c r="O519" t="str">
        <f>IFERROR(VLOOKUP(N519,Widgets!$H$5:$I$18,2,FALSE),0)</f>
      </c>
    </row>
    <row r="520" spans="1:15">
      <c r="D520" s="1"/>
      <c r="K520" s="1"/>
      <c r="N520" t="str">
        <f>IFERROR(INDEX(Projects!$A$1:$F$10000,MATCH(Cotations!E520,Projects!$A$1:$A$10000,0),MATCH("Commerce",Projects!$A$1:$F$1,0)),0)</f>
      </c>
      <c r="O520" t="str">
        <f>IFERROR(VLOOKUP(N520,Widgets!$H$5:$I$18,2,FALSE),0)</f>
      </c>
    </row>
    <row r="521" spans="1:15">
      <c r="D521" s="1"/>
      <c r="K521" s="1"/>
      <c r="N521" t="str">
        <f>IFERROR(INDEX(Projects!$A$1:$F$10000,MATCH(Cotations!E521,Projects!$A$1:$A$10000,0),MATCH("Commerce",Projects!$A$1:$F$1,0)),0)</f>
      </c>
      <c r="O521" t="str">
        <f>IFERROR(VLOOKUP(N521,Widgets!$H$5:$I$18,2,FALSE),0)</f>
      </c>
    </row>
    <row r="522" spans="1:15">
      <c r="D522" s="1"/>
      <c r="K522" s="1"/>
      <c r="N522" t="str">
        <f>IFERROR(INDEX(Projects!$A$1:$F$10000,MATCH(Cotations!E522,Projects!$A$1:$A$10000,0),MATCH("Commerce",Projects!$A$1:$F$1,0)),0)</f>
      </c>
      <c r="O522" t="str">
        <f>IFERROR(VLOOKUP(N522,Widgets!$H$5:$I$18,2,FALSE),0)</f>
      </c>
    </row>
    <row r="523" spans="1:15">
      <c r="D523" s="1"/>
      <c r="K523" s="1"/>
      <c r="N523" t="str">
        <f>IFERROR(INDEX(Projects!$A$1:$F$10000,MATCH(Cotations!E523,Projects!$A$1:$A$10000,0),MATCH("Commerce",Projects!$A$1:$F$1,0)),0)</f>
      </c>
      <c r="O523" t="str">
        <f>IFERROR(VLOOKUP(N523,Widgets!$H$5:$I$18,2,FALSE),0)</f>
      </c>
    </row>
    <row r="524" spans="1:15">
      <c r="D524" s="1"/>
      <c r="K524" s="1"/>
      <c r="N524" t="str">
        <f>IFERROR(INDEX(Projects!$A$1:$F$10000,MATCH(Cotations!E524,Projects!$A$1:$A$10000,0),MATCH("Commerce",Projects!$A$1:$F$1,0)),0)</f>
      </c>
      <c r="O524" t="str">
        <f>IFERROR(VLOOKUP(N524,Widgets!$H$5:$I$18,2,FALSE),0)</f>
      </c>
    </row>
    <row r="525" spans="1:15">
      <c r="D525" s="1"/>
      <c r="K525" s="1"/>
      <c r="N525" t="str">
        <f>IFERROR(INDEX(Projects!$A$1:$F$10000,MATCH(Cotations!E525,Projects!$A$1:$A$10000,0),MATCH("Commerce",Projects!$A$1:$F$1,0)),0)</f>
      </c>
      <c r="O525" t="str">
        <f>IFERROR(VLOOKUP(N525,Widgets!$H$5:$I$18,2,FALSE),0)</f>
      </c>
    </row>
    <row r="526" spans="1:15">
      <c r="D526" s="1"/>
      <c r="K526" s="1"/>
      <c r="N526" t="str">
        <f>IFERROR(INDEX(Projects!$A$1:$F$10000,MATCH(Cotations!E526,Projects!$A$1:$A$10000,0),MATCH("Commerce",Projects!$A$1:$F$1,0)),0)</f>
      </c>
      <c r="O526" t="str">
        <f>IFERROR(VLOOKUP(N526,Widgets!$H$5:$I$18,2,FALSE),0)</f>
      </c>
    </row>
    <row r="527" spans="1:15">
      <c r="D527" s="1"/>
      <c r="K527" s="1"/>
      <c r="N527" t="str">
        <f>IFERROR(INDEX(Projects!$A$1:$F$10000,MATCH(Cotations!E527,Projects!$A$1:$A$10000,0),MATCH("Commerce",Projects!$A$1:$F$1,0)),0)</f>
      </c>
      <c r="O527" t="str">
        <f>IFERROR(VLOOKUP(N527,Widgets!$H$5:$I$18,2,FALSE),0)</f>
      </c>
    </row>
    <row r="528" spans="1:15">
      <c r="D528" s="1"/>
      <c r="K528" s="1"/>
      <c r="N528" t="str">
        <f>IFERROR(INDEX(Projects!$A$1:$F$10000,MATCH(Cotations!E528,Projects!$A$1:$A$10000,0),MATCH("Commerce",Projects!$A$1:$F$1,0)),0)</f>
      </c>
      <c r="O528" t="str">
        <f>IFERROR(VLOOKUP(N528,Widgets!$H$5:$I$18,2,FALSE),0)</f>
      </c>
    </row>
    <row r="529" spans="1:15">
      <c r="D529" s="1"/>
      <c r="K529" s="1"/>
      <c r="N529" t="str">
        <f>IFERROR(INDEX(Projects!$A$1:$F$10000,MATCH(Cotations!E529,Projects!$A$1:$A$10000,0),MATCH("Commerce",Projects!$A$1:$F$1,0)),0)</f>
      </c>
      <c r="O529" t="str">
        <f>IFERROR(VLOOKUP(N529,Widgets!$H$5:$I$18,2,FALSE),0)</f>
      </c>
    </row>
    <row r="530" spans="1:15">
      <c r="D530" s="1"/>
      <c r="K530" s="1"/>
      <c r="N530" t="str">
        <f>IFERROR(INDEX(Projects!$A$1:$F$10000,MATCH(Cotations!E530,Projects!$A$1:$A$10000,0),MATCH("Commerce",Projects!$A$1:$F$1,0)),0)</f>
      </c>
      <c r="O530" t="str">
        <f>IFERROR(VLOOKUP(N530,Widgets!$H$5:$I$18,2,FALSE),0)</f>
      </c>
    </row>
    <row r="531" spans="1:15">
      <c r="D531" s="1"/>
      <c r="K531" s="1"/>
      <c r="N531" t="str">
        <f>IFERROR(INDEX(Projects!$A$1:$F$10000,MATCH(Cotations!E531,Projects!$A$1:$A$10000,0),MATCH("Commerce",Projects!$A$1:$F$1,0)),0)</f>
      </c>
      <c r="O531" t="str">
        <f>IFERROR(VLOOKUP(N531,Widgets!$H$5:$I$18,2,FALSE),0)</f>
      </c>
    </row>
    <row r="532" spans="1:15">
      <c r="D532" s="1"/>
      <c r="K532" s="1"/>
      <c r="N532" t="str">
        <f>IFERROR(INDEX(Projects!$A$1:$F$10000,MATCH(Cotations!E532,Projects!$A$1:$A$10000,0),MATCH("Commerce",Projects!$A$1:$F$1,0)),0)</f>
      </c>
      <c r="O532" t="str">
        <f>IFERROR(VLOOKUP(N532,Widgets!$H$5:$I$18,2,FALSE),0)</f>
      </c>
    </row>
    <row r="533" spans="1:15">
      <c r="D533" s="1"/>
      <c r="K533" s="1"/>
      <c r="N533" t="str">
        <f>IFERROR(INDEX(Projects!$A$1:$F$10000,MATCH(Cotations!E533,Projects!$A$1:$A$10000,0),MATCH("Commerce",Projects!$A$1:$F$1,0)),0)</f>
      </c>
      <c r="O533" t="str">
        <f>IFERROR(VLOOKUP(N533,Widgets!$H$5:$I$18,2,FALSE),0)</f>
      </c>
    </row>
    <row r="534" spans="1:15">
      <c r="D534" s="1"/>
      <c r="K534" s="1"/>
      <c r="N534" t="str">
        <f>IFERROR(INDEX(Projects!$A$1:$F$10000,MATCH(Cotations!E534,Projects!$A$1:$A$10000,0),MATCH("Commerce",Projects!$A$1:$F$1,0)),0)</f>
      </c>
      <c r="O534" t="str">
        <f>IFERROR(VLOOKUP(N534,Widgets!$H$5:$I$18,2,FALSE),0)</f>
      </c>
    </row>
    <row r="535" spans="1:15">
      <c r="D535" s="1"/>
      <c r="K535" s="1"/>
      <c r="N535" t="str">
        <f>IFERROR(INDEX(Projects!$A$1:$F$10000,MATCH(Cotations!E535,Projects!$A$1:$A$10000,0),MATCH("Commerce",Projects!$A$1:$F$1,0)),0)</f>
      </c>
      <c r="O535" t="str">
        <f>IFERROR(VLOOKUP(N535,Widgets!$H$5:$I$18,2,FALSE),0)</f>
      </c>
    </row>
    <row r="536" spans="1:15">
      <c r="D536" s="1"/>
      <c r="K536" s="1"/>
      <c r="N536" t="str">
        <f>IFERROR(INDEX(Projects!$A$1:$F$10000,MATCH(Cotations!E536,Projects!$A$1:$A$10000,0),MATCH("Commerce",Projects!$A$1:$F$1,0)),0)</f>
      </c>
      <c r="O536" t="str">
        <f>IFERROR(VLOOKUP(N536,Widgets!$H$5:$I$18,2,FALSE),0)</f>
      </c>
    </row>
    <row r="537" spans="1:15">
      <c r="D537" s="1"/>
      <c r="K537" s="1"/>
      <c r="N537" t="str">
        <f>IFERROR(INDEX(Projects!$A$1:$F$10000,MATCH(Cotations!E537,Projects!$A$1:$A$10000,0),MATCH("Commerce",Projects!$A$1:$F$1,0)),0)</f>
      </c>
      <c r="O537" t="str">
        <f>IFERROR(VLOOKUP(N537,Widgets!$H$5:$I$18,2,FALSE),0)</f>
      </c>
    </row>
    <row r="538" spans="1:15">
      <c r="D538" s="1"/>
      <c r="K538" s="1"/>
      <c r="N538" t="str">
        <f>IFERROR(INDEX(Projects!$A$1:$F$10000,MATCH(Cotations!E538,Projects!$A$1:$A$10000,0),MATCH("Commerce",Projects!$A$1:$F$1,0)),0)</f>
      </c>
      <c r="O538" t="str">
        <f>IFERROR(VLOOKUP(N538,Widgets!$H$5:$I$18,2,FALSE),0)</f>
      </c>
    </row>
    <row r="539" spans="1:15">
      <c r="D539" s="1"/>
      <c r="K539" s="1"/>
      <c r="N539" t="str">
        <f>IFERROR(INDEX(Projects!$A$1:$F$10000,MATCH(Cotations!E539,Projects!$A$1:$A$10000,0),MATCH("Commerce",Projects!$A$1:$F$1,0)),0)</f>
      </c>
      <c r="O539" t="str">
        <f>IFERROR(VLOOKUP(N539,Widgets!$H$5:$I$18,2,FALSE),0)</f>
      </c>
    </row>
    <row r="540" spans="1:15">
      <c r="D540" s="1"/>
      <c r="K540" s="1"/>
      <c r="N540" t="str">
        <f>IFERROR(INDEX(Projects!$A$1:$F$10000,MATCH(Cotations!E540,Projects!$A$1:$A$10000,0),MATCH("Commerce",Projects!$A$1:$F$1,0)),0)</f>
      </c>
      <c r="O540" t="str">
        <f>IFERROR(VLOOKUP(N540,Widgets!$H$5:$I$18,2,FALSE),0)</f>
      </c>
    </row>
    <row r="541" spans="1:15">
      <c r="D541" s="1"/>
      <c r="K541" s="1"/>
      <c r="N541" t="str">
        <f>IFERROR(INDEX(Projects!$A$1:$F$10000,MATCH(Cotations!E541,Projects!$A$1:$A$10000,0),MATCH("Commerce",Projects!$A$1:$F$1,0)),0)</f>
      </c>
      <c r="O541" t="str">
        <f>IFERROR(VLOOKUP(N541,Widgets!$H$5:$I$18,2,FALSE),0)</f>
      </c>
    </row>
    <row r="542" spans="1:15">
      <c r="D542" s="1"/>
      <c r="K542" s="1"/>
      <c r="N542" t="str">
        <f>IFERROR(INDEX(Projects!$A$1:$F$10000,MATCH(Cotations!E542,Projects!$A$1:$A$10000,0),MATCH("Commerce",Projects!$A$1:$F$1,0)),0)</f>
      </c>
      <c r="O542" t="str">
        <f>IFERROR(VLOOKUP(N542,Widgets!$H$5:$I$18,2,FALSE),0)</f>
      </c>
    </row>
    <row r="543" spans="1:15">
      <c r="D543" s="1"/>
      <c r="K543" s="1"/>
      <c r="N543" t="str">
        <f>IFERROR(INDEX(Projects!$A$1:$F$10000,MATCH(Cotations!E543,Projects!$A$1:$A$10000,0),MATCH("Commerce",Projects!$A$1:$F$1,0)),0)</f>
      </c>
      <c r="O543" t="str">
        <f>IFERROR(VLOOKUP(N543,Widgets!$H$5:$I$18,2,FALSE),0)</f>
      </c>
    </row>
    <row r="544" spans="1:15">
      <c r="D544" s="1"/>
      <c r="K544" s="1"/>
      <c r="N544" t="str">
        <f>IFERROR(INDEX(Projects!$A$1:$F$10000,MATCH(Cotations!E544,Projects!$A$1:$A$10000,0),MATCH("Commerce",Projects!$A$1:$F$1,0)),0)</f>
      </c>
      <c r="O544" t="str">
        <f>IFERROR(VLOOKUP(N544,Widgets!$H$5:$I$18,2,FALSE),0)</f>
      </c>
    </row>
    <row r="545" spans="1:15">
      <c r="D545" s="1"/>
      <c r="K545" s="1"/>
      <c r="N545" t="str">
        <f>IFERROR(INDEX(Projects!$A$1:$F$10000,MATCH(Cotations!E545,Projects!$A$1:$A$10000,0),MATCH("Commerce",Projects!$A$1:$F$1,0)),0)</f>
      </c>
      <c r="O545" t="str">
        <f>IFERROR(VLOOKUP(N545,Widgets!$H$5:$I$18,2,FALSE),0)</f>
      </c>
    </row>
    <row r="546" spans="1:15">
      <c r="D546" s="1"/>
      <c r="K546" s="1"/>
      <c r="N546" t="str">
        <f>IFERROR(INDEX(Projects!$A$1:$F$10000,MATCH(Cotations!E546,Projects!$A$1:$A$10000,0),MATCH("Commerce",Projects!$A$1:$F$1,0)),0)</f>
      </c>
      <c r="O546" t="str">
        <f>IFERROR(VLOOKUP(N546,Widgets!$H$5:$I$18,2,FALSE),0)</f>
      </c>
    </row>
    <row r="547" spans="1:15">
      <c r="D547" s="1"/>
      <c r="K547" s="1"/>
      <c r="N547" t="str">
        <f>IFERROR(INDEX(Projects!$A$1:$F$10000,MATCH(Cotations!E547,Projects!$A$1:$A$10000,0),MATCH("Commerce",Projects!$A$1:$F$1,0)),0)</f>
      </c>
      <c r="O547" t="str">
        <f>IFERROR(VLOOKUP(N547,Widgets!$H$5:$I$18,2,FALSE),0)</f>
      </c>
    </row>
    <row r="548" spans="1:15">
      <c r="D548" s="1"/>
      <c r="K548" s="1"/>
      <c r="N548" t="str">
        <f>IFERROR(INDEX(Projects!$A$1:$F$10000,MATCH(Cotations!E548,Projects!$A$1:$A$10000,0),MATCH("Commerce",Projects!$A$1:$F$1,0)),0)</f>
      </c>
      <c r="O548" t="str">
        <f>IFERROR(VLOOKUP(N548,Widgets!$H$5:$I$18,2,FALSE),0)</f>
      </c>
    </row>
    <row r="549" spans="1:15">
      <c r="D549" s="1"/>
      <c r="K549" s="1"/>
      <c r="N549" t="str">
        <f>IFERROR(INDEX(Projects!$A$1:$F$10000,MATCH(Cotations!E549,Projects!$A$1:$A$10000,0),MATCH("Commerce",Projects!$A$1:$F$1,0)),0)</f>
      </c>
      <c r="O549" t="str">
        <f>IFERROR(VLOOKUP(N549,Widgets!$H$5:$I$18,2,FALSE),0)</f>
      </c>
    </row>
    <row r="550" spans="1:15">
      <c r="D550" s="1"/>
      <c r="K550" s="1"/>
      <c r="N550" t="str">
        <f>IFERROR(INDEX(Projects!$A$1:$F$10000,MATCH(Cotations!E550,Projects!$A$1:$A$10000,0),MATCH("Commerce",Projects!$A$1:$F$1,0)),0)</f>
      </c>
      <c r="O550" t="str">
        <f>IFERROR(VLOOKUP(N550,Widgets!$H$5:$I$18,2,FALSE),0)</f>
      </c>
    </row>
    <row r="551" spans="1:15">
      <c r="D551" s="1"/>
      <c r="K551" s="1"/>
      <c r="N551" t="str">
        <f>IFERROR(INDEX(Projects!$A$1:$F$10000,MATCH(Cotations!E551,Projects!$A$1:$A$10000,0),MATCH("Commerce",Projects!$A$1:$F$1,0)),0)</f>
      </c>
      <c r="O551" t="str">
        <f>IFERROR(VLOOKUP(N551,Widgets!$H$5:$I$18,2,FALSE),0)</f>
      </c>
    </row>
    <row r="552" spans="1:15">
      <c r="D552" s="1"/>
      <c r="K552" s="1"/>
      <c r="N552" t="str">
        <f>IFERROR(INDEX(Projects!$A$1:$F$10000,MATCH(Cotations!E552,Projects!$A$1:$A$10000,0),MATCH("Commerce",Projects!$A$1:$F$1,0)),0)</f>
      </c>
      <c r="O552" t="str">
        <f>IFERROR(VLOOKUP(N552,Widgets!$H$5:$I$18,2,FALSE),0)</f>
      </c>
    </row>
    <row r="553" spans="1:15">
      <c r="D553" s="1"/>
      <c r="K553" s="1"/>
      <c r="N553" t="str">
        <f>IFERROR(INDEX(Projects!$A$1:$F$10000,MATCH(Cotations!E553,Projects!$A$1:$A$10000,0),MATCH("Commerce",Projects!$A$1:$F$1,0)),0)</f>
      </c>
      <c r="O553" t="str">
        <f>IFERROR(VLOOKUP(N553,Widgets!$H$5:$I$18,2,FALSE),0)</f>
      </c>
    </row>
    <row r="554" spans="1:15">
      <c r="D554" s="1"/>
      <c r="K554" s="1"/>
      <c r="N554" t="str">
        <f>IFERROR(INDEX(Projects!$A$1:$F$10000,MATCH(Cotations!E554,Projects!$A$1:$A$10000,0),MATCH("Commerce",Projects!$A$1:$F$1,0)),0)</f>
      </c>
      <c r="O554" t="str">
        <f>IFERROR(VLOOKUP(N554,Widgets!$H$5:$I$18,2,FALSE),0)</f>
      </c>
    </row>
    <row r="555" spans="1:15">
      <c r="D555" s="1"/>
      <c r="K555" s="1"/>
      <c r="N555" t="str">
        <f>IFERROR(INDEX(Projects!$A$1:$F$10000,MATCH(Cotations!E555,Projects!$A$1:$A$10000,0),MATCH("Commerce",Projects!$A$1:$F$1,0)),0)</f>
      </c>
      <c r="O555" t="str">
        <f>IFERROR(VLOOKUP(N555,Widgets!$H$5:$I$18,2,FALSE),0)</f>
      </c>
    </row>
    <row r="556" spans="1:15">
      <c r="D556" s="1"/>
      <c r="K556" s="1"/>
      <c r="N556" t="str">
        <f>IFERROR(INDEX(Projects!$A$1:$F$10000,MATCH(Cotations!E556,Projects!$A$1:$A$10000,0),MATCH("Commerce",Projects!$A$1:$F$1,0)),0)</f>
      </c>
      <c r="O556" t="str">
        <f>IFERROR(VLOOKUP(N556,Widgets!$H$5:$I$18,2,FALSE),0)</f>
      </c>
    </row>
    <row r="557" spans="1:15">
      <c r="D557" s="1"/>
      <c r="K557" s="1"/>
      <c r="N557" t="str">
        <f>IFERROR(INDEX(Projects!$A$1:$F$10000,MATCH(Cotations!E557,Projects!$A$1:$A$10000,0),MATCH("Commerce",Projects!$A$1:$F$1,0)),0)</f>
      </c>
      <c r="O557" t="str">
        <f>IFERROR(VLOOKUP(N557,Widgets!$H$5:$I$18,2,FALSE),0)</f>
      </c>
    </row>
    <row r="558" spans="1:15">
      <c r="D558" s="1"/>
      <c r="K558" s="1"/>
      <c r="N558" t="str">
        <f>IFERROR(INDEX(Projects!$A$1:$F$10000,MATCH(Cotations!E558,Projects!$A$1:$A$10000,0),MATCH("Commerce",Projects!$A$1:$F$1,0)),0)</f>
      </c>
      <c r="O558" t="str">
        <f>IFERROR(VLOOKUP(N558,Widgets!$H$5:$I$18,2,FALSE),0)</f>
      </c>
    </row>
    <row r="559" spans="1:15">
      <c r="D559" s="1"/>
      <c r="K559" s="1"/>
      <c r="N559" t="str">
        <f>IFERROR(INDEX(Projects!$A$1:$F$10000,MATCH(Cotations!E559,Projects!$A$1:$A$10000,0),MATCH("Commerce",Projects!$A$1:$F$1,0)),0)</f>
      </c>
      <c r="O559" t="str">
        <f>IFERROR(VLOOKUP(N559,Widgets!$H$5:$I$18,2,FALSE),0)</f>
      </c>
    </row>
    <row r="560" spans="1:15">
      <c r="D560" s="1"/>
      <c r="K560" s="1"/>
      <c r="N560" t="str">
        <f>IFERROR(INDEX(Projects!$A$1:$F$10000,MATCH(Cotations!E560,Projects!$A$1:$A$10000,0),MATCH("Commerce",Projects!$A$1:$F$1,0)),0)</f>
      </c>
      <c r="O560" t="str">
        <f>IFERROR(VLOOKUP(N560,Widgets!$H$5:$I$18,2,FALSE),0)</f>
      </c>
    </row>
    <row r="561" spans="1:15">
      <c r="D561" s="1"/>
      <c r="K561" s="1"/>
      <c r="N561" t="str">
        <f>IFERROR(INDEX(Projects!$A$1:$F$10000,MATCH(Cotations!E561,Projects!$A$1:$A$10000,0),MATCH("Commerce",Projects!$A$1:$F$1,0)),0)</f>
      </c>
      <c r="O561" t="str">
        <f>IFERROR(VLOOKUP(N561,Widgets!$H$5:$I$18,2,FALSE),0)</f>
      </c>
    </row>
    <row r="562" spans="1:15">
      <c r="D562" s="1"/>
      <c r="K562" s="1"/>
      <c r="N562" t="str">
        <f>IFERROR(INDEX(Projects!$A$1:$F$10000,MATCH(Cotations!E562,Projects!$A$1:$A$10000,0),MATCH("Commerce",Projects!$A$1:$F$1,0)),0)</f>
      </c>
      <c r="O562" t="str">
        <f>IFERROR(VLOOKUP(N562,Widgets!$H$5:$I$18,2,FALSE),0)</f>
      </c>
    </row>
    <row r="563" spans="1:15">
      <c r="D563" s="1"/>
      <c r="K563" s="1"/>
      <c r="N563" t="str">
        <f>IFERROR(INDEX(Projects!$A$1:$F$10000,MATCH(Cotations!E563,Projects!$A$1:$A$10000,0),MATCH("Commerce",Projects!$A$1:$F$1,0)),0)</f>
      </c>
      <c r="O563" t="str">
        <f>IFERROR(VLOOKUP(N563,Widgets!$H$5:$I$18,2,FALSE),0)</f>
      </c>
    </row>
    <row r="564" spans="1:15">
      <c r="D564" s="1"/>
      <c r="K564" s="1"/>
      <c r="N564" t="str">
        <f>IFERROR(INDEX(Projects!$A$1:$F$10000,MATCH(Cotations!E564,Projects!$A$1:$A$10000,0),MATCH("Commerce",Projects!$A$1:$F$1,0)),0)</f>
      </c>
      <c r="O564" t="str">
        <f>IFERROR(VLOOKUP(N564,Widgets!$H$5:$I$18,2,FALSE),0)</f>
      </c>
    </row>
    <row r="565" spans="1:15">
      <c r="D565" s="1"/>
      <c r="K565" s="1"/>
      <c r="N565" t="str">
        <f>IFERROR(INDEX(Projects!$A$1:$F$10000,MATCH(Cotations!E565,Projects!$A$1:$A$10000,0),MATCH("Commerce",Projects!$A$1:$F$1,0)),0)</f>
      </c>
      <c r="O565" t="str">
        <f>IFERROR(VLOOKUP(N565,Widgets!$H$5:$I$18,2,FALSE),0)</f>
      </c>
    </row>
    <row r="566" spans="1:15">
      <c r="D566" s="1"/>
      <c r="K566" s="1"/>
      <c r="N566" t="str">
        <f>IFERROR(INDEX(Projects!$A$1:$F$10000,MATCH(Cotations!E566,Projects!$A$1:$A$10000,0),MATCH("Commerce",Projects!$A$1:$F$1,0)),0)</f>
      </c>
      <c r="O566" t="str">
        <f>IFERROR(VLOOKUP(N566,Widgets!$H$5:$I$18,2,FALSE),0)</f>
      </c>
    </row>
    <row r="567" spans="1:15">
      <c r="D567" s="1"/>
      <c r="K567" s="1"/>
      <c r="N567" t="str">
        <f>IFERROR(INDEX(Projects!$A$1:$F$10000,MATCH(Cotations!E567,Projects!$A$1:$A$10000,0),MATCH("Commerce",Projects!$A$1:$F$1,0)),0)</f>
      </c>
      <c r="O567" t="str">
        <f>IFERROR(VLOOKUP(N567,Widgets!$H$5:$I$18,2,FALSE),0)</f>
      </c>
    </row>
    <row r="568" spans="1:15">
      <c r="D568" s="1"/>
      <c r="K568" s="1"/>
      <c r="N568" t="str">
        <f>IFERROR(INDEX(Projects!$A$1:$F$10000,MATCH(Cotations!E568,Projects!$A$1:$A$10000,0),MATCH("Commerce",Projects!$A$1:$F$1,0)),0)</f>
      </c>
      <c r="O568" t="str">
        <f>IFERROR(VLOOKUP(N568,Widgets!$H$5:$I$18,2,FALSE),0)</f>
      </c>
    </row>
    <row r="569" spans="1:15">
      <c r="D569" s="1"/>
      <c r="K569" s="1"/>
      <c r="N569" t="str">
        <f>IFERROR(INDEX(Projects!$A$1:$F$10000,MATCH(Cotations!E569,Projects!$A$1:$A$10000,0),MATCH("Commerce",Projects!$A$1:$F$1,0)),0)</f>
      </c>
      <c r="O569" t="str">
        <f>IFERROR(VLOOKUP(N569,Widgets!$H$5:$I$18,2,FALSE),0)</f>
      </c>
    </row>
    <row r="570" spans="1:15">
      <c r="D570" s="1"/>
      <c r="K570" s="1"/>
      <c r="N570" t="str">
        <f>IFERROR(INDEX(Projects!$A$1:$F$10000,MATCH(Cotations!E570,Projects!$A$1:$A$10000,0),MATCH("Commerce",Projects!$A$1:$F$1,0)),0)</f>
      </c>
      <c r="O570" t="str">
        <f>IFERROR(VLOOKUP(N570,Widgets!$H$5:$I$18,2,FALSE),0)</f>
      </c>
    </row>
    <row r="571" spans="1:15">
      <c r="D571" s="1"/>
      <c r="K571" s="1"/>
      <c r="N571" t="str">
        <f>IFERROR(INDEX(Projects!$A$1:$F$10000,MATCH(Cotations!E571,Projects!$A$1:$A$10000,0),MATCH("Commerce",Projects!$A$1:$F$1,0)),0)</f>
      </c>
      <c r="O571" t="str">
        <f>IFERROR(VLOOKUP(N571,Widgets!$H$5:$I$18,2,FALSE),0)</f>
      </c>
    </row>
    <row r="572" spans="1:15">
      <c r="D572" s="1"/>
      <c r="K572" s="1"/>
      <c r="N572" t="str">
        <f>IFERROR(INDEX(Projects!$A$1:$F$10000,MATCH(Cotations!E572,Projects!$A$1:$A$10000,0),MATCH("Commerce",Projects!$A$1:$F$1,0)),0)</f>
      </c>
      <c r="O572" t="str">
        <f>IFERROR(VLOOKUP(N572,Widgets!$H$5:$I$18,2,FALSE),0)</f>
      </c>
    </row>
    <row r="573" spans="1:15">
      <c r="D573" s="1"/>
      <c r="K573" s="1"/>
      <c r="N573" t="str">
        <f>IFERROR(INDEX(Projects!$A$1:$F$10000,MATCH(Cotations!E573,Projects!$A$1:$A$10000,0),MATCH("Commerce",Projects!$A$1:$F$1,0)),0)</f>
      </c>
      <c r="O573" t="str">
        <f>IFERROR(VLOOKUP(N573,Widgets!$H$5:$I$18,2,FALSE),0)</f>
      </c>
    </row>
    <row r="574" spans="1:15">
      <c r="D574" s="1"/>
      <c r="K574" s="1"/>
      <c r="N574" t="str">
        <f>IFERROR(INDEX(Projects!$A$1:$F$10000,MATCH(Cotations!E574,Projects!$A$1:$A$10000,0),MATCH("Commerce",Projects!$A$1:$F$1,0)),0)</f>
      </c>
      <c r="O574" t="str">
        <f>IFERROR(VLOOKUP(N574,Widgets!$H$5:$I$18,2,FALSE),0)</f>
      </c>
    </row>
    <row r="575" spans="1:15">
      <c r="D575" s="1"/>
      <c r="K575" s="1"/>
      <c r="N575" t="str">
        <f>IFERROR(INDEX(Projects!$A$1:$F$10000,MATCH(Cotations!E575,Projects!$A$1:$A$10000,0),MATCH("Commerce",Projects!$A$1:$F$1,0)),0)</f>
      </c>
      <c r="O575" t="str">
        <f>IFERROR(VLOOKUP(N575,Widgets!$H$5:$I$18,2,FALSE),0)</f>
      </c>
    </row>
    <row r="576" spans="1:15">
      <c r="D576" s="1"/>
      <c r="K576" s="1"/>
      <c r="N576" t="str">
        <f>IFERROR(INDEX(Projects!$A$1:$F$10000,MATCH(Cotations!E576,Projects!$A$1:$A$10000,0),MATCH("Commerce",Projects!$A$1:$F$1,0)),0)</f>
      </c>
      <c r="O576" t="str">
        <f>IFERROR(VLOOKUP(N576,Widgets!$H$5:$I$18,2,FALSE),0)</f>
      </c>
    </row>
    <row r="577" spans="1:15">
      <c r="D577" s="1"/>
      <c r="K577" s="1"/>
      <c r="N577" t="str">
        <f>IFERROR(INDEX(Projects!$A$1:$F$10000,MATCH(Cotations!E577,Projects!$A$1:$A$10000,0),MATCH("Commerce",Projects!$A$1:$F$1,0)),0)</f>
      </c>
      <c r="O577" t="str">
        <f>IFERROR(VLOOKUP(N577,Widgets!$H$5:$I$18,2,FALSE),0)</f>
      </c>
    </row>
    <row r="578" spans="1:15">
      <c r="D578" s="1"/>
      <c r="K578" s="1"/>
      <c r="N578" t="str">
        <f>IFERROR(INDEX(Projects!$A$1:$F$10000,MATCH(Cotations!E578,Projects!$A$1:$A$10000,0),MATCH("Commerce",Projects!$A$1:$F$1,0)),0)</f>
      </c>
      <c r="O578" t="str">
        <f>IFERROR(VLOOKUP(N578,Widgets!$H$5:$I$18,2,FALSE),0)</f>
      </c>
    </row>
    <row r="579" spans="1:15">
      <c r="D579" s="1"/>
      <c r="K579" s="1"/>
      <c r="N579" t="str">
        <f>IFERROR(INDEX(Projects!$A$1:$F$10000,MATCH(Cotations!E579,Projects!$A$1:$A$10000,0),MATCH("Commerce",Projects!$A$1:$F$1,0)),0)</f>
      </c>
      <c r="O579" t="str">
        <f>IFERROR(VLOOKUP(N579,Widgets!$H$5:$I$18,2,FALSE),0)</f>
      </c>
    </row>
    <row r="580" spans="1:15">
      <c r="D580" s="1"/>
      <c r="K580" s="1"/>
      <c r="N580" t="str">
        <f>IFERROR(INDEX(Projects!$A$1:$F$10000,MATCH(Cotations!E580,Projects!$A$1:$A$10000,0),MATCH("Commerce",Projects!$A$1:$F$1,0)),0)</f>
      </c>
      <c r="O580" t="str">
        <f>IFERROR(VLOOKUP(N580,Widgets!$H$5:$I$18,2,FALSE),0)</f>
      </c>
    </row>
    <row r="581" spans="1:15">
      <c r="D581" s="1"/>
      <c r="K581" s="1"/>
      <c r="N581" t="str">
        <f>IFERROR(INDEX(Projects!$A$1:$F$10000,MATCH(Cotations!E581,Projects!$A$1:$A$10000,0),MATCH("Commerce",Projects!$A$1:$F$1,0)),0)</f>
      </c>
      <c r="O581" t="str">
        <f>IFERROR(VLOOKUP(N581,Widgets!$H$5:$I$18,2,FALSE),0)</f>
      </c>
    </row>
    <row r="582" spans="1:15">
      <c r="D582" s="1"/>
      <c r="K582" s="1"/>
      <c r="N582" t="str">
        <f>IFERROR(INDEX(Projects!$A$1:$F$10000,MATCH(Cotations!E582,Projects!$A$1:$A$10000,0),MATCH("Commerce",Projects!$A$1:$F$1,0)),0)</f>
      </c>
      <c r="O582" t="str">
        <f>IFERROR(VLOOKUP(N582,Widgets!$H$5:$I$18,2,FALSE),0)</f>
      </c>
    </row>
    <row r="583" spans="1:15">
      <c r="D583" s="1"/>
      <c r="K583" s="1"/>
      <c r="N583" t="str">
        <f>IFERROR(INDEX(Projects!$A$1:$F$10000,MATCH(Cotations!E583,Projects!$A$1:$A$10000,0),MATCH("Commerce",Projects!$A$1:$F$1,0)),0)</f>
      </c>
      <c r="O583" t="str">
        <f>IFERROR(VLOOKUP(N583,Widgets!$H$5:$I$18,2,FALSE),0)</f>
      </c>
    </row>
    <row r="584" spans="1:15">
      <c r="D584" s="1"/>
      <c r="K584" s="1"/>
      <c r="N584" t="str">
        <f>IFERROR(INDEX(Projects!$A$1:$F$10000,MATCH(Cotations!E584,Projects!$A$1:$A$10000,0),MATCH("Commerce",Projects!$A$1:$F$1,0)),0)</f>
      </c>
      <c r="O584" t="str">
        <f>IFERROR(VLOOKUP(N584,Widgets!$H$5:$I$18,2,FALSE),0)</f>
      </c>
    </row>
    <row r="585" spans="1:15">
      <c r="D585" s="1"/>
      <c r="K585" s="1"/>
      <c r="N585" t="str">
        <f>IFERROR(INDEX(Projects!$A$1:$F$10000,MATCH(Cotations!E585,Projects!$A$1:$A$10000,0),MATCH("Commerce",Projects!$A$1:$F$1,0)),0)</f>
      </c>
      <c r="O585" t="str">
        <f>IFERROR(VLOOKUP(N585,Widgets!$H$5:$I$18,2,FALSE),0)</f>
      </c>
    </row>
    <row r="586" spans="1:15">
      <c r="D586" s="1"/>
      <c r="K586" s="1"/>
      <c r="N586" t="str">
        <f>IFERROR(INDEX(Projects!$A$1:$F$10000,MATCH(Cotations!E586,Projects!$A$1:$A$10000,0),MATCH("Commerce",Projects!$A$1:$F$1,0)),0)</f>
      </c>
      <c r="O586" t="str">
        <f>IFERROR(VLOOKUP(N586,Widgets!$H$5:$I$18,2,FALSE),0)</f>
      </c>
    </row>
    <row r="587" spans="1:15">
      <c r="D587" s="1"/>
      <c r="K587" s="1"/>
      <c r="N587" t="str">
        <f>IFERROR(INDEX(Projects!$A$1:$F$10000,MATCH(Cotations!E587,Projects!$A$1:$A$10000,0),MATCH("Commerce",Projects!$A$1:$F$1,0)),0)</f>
      </c>
      <c r="O587" t="str">
        <f>IFERROR(VLOOKUP(N587,Widgets!$H$5:$I$18,2,FALSE),0)</f>
      </c>
    </row>
    <row r="588" spans="1:15">
      <c r="D588" s="1"/>
      <c r="K588" s="1"/>
      <c r="N588" t="str">
        <f>IFERROR(INDEX(Projects!$A$1:$F$10000,MATCH(Cotations!E588,Projects!$A$1:$A$10000,0),MATCH("Commerce",Projects!$A$1:$F$1,0)),0)</f>
      </c>
      <c r="O588" t="str">
        <f>IFERROR(VLOOKUP(N588,Widgets!$H$5:$I$18,2,FALSE),0)</f>
      </c>
    </row>
    <row r="589" spans="1:15">
      <c r="D589" s="1"/>
      <c r="K589" s="1"/>
      <c r="N589" t="str">
        <f>IFERROR(INDEX(Projects!$A$1:$F$10000,MATCH(Cotations!E589,Projects!$A$1:$A$10000,0),MATCH("Commerce",Projects!$A$1:$F$1,0)),0)</f>
      </c>
      <c r="O589" t="str">
        <f>IFERROR(VLOOKUP(N589,Widgets!$H$5:$I$18,2,FALSE),0)</f>
      </c>
    </row>
    <row r="590" spans="1:15">
      <c r="D590" s="1"/>
      <c r="K590" s="1"/>
      <c r="N590" t="str">
        <f>IFERROR(INDEX(Projects!$A$1:$F$10000,MATCH(Cotations!E590,Projects!$A$1:$A$10000,0),MATCH("Commerce",Projects!$A$1:$F$1,0)),0)</f>
      </c>
      <c r="O590" t="str">
        <f>IFERROR(VLOOKUP(N590,Widgets!$H$5:$I$18,2,FALSE),0)</f>
      </c>
    </row>
    <row r="591" spans="1:15">
      <c r="D591" s="1"/>
      <c r="K591" s="1"/>
      <c r="N591" t="str">
        <f>IFERROR(INDEX(Projects!$A$1:$F$10000,MATCH(Cotations!E591,Projects!$A$1:$A$10000,0),MATCH("Commerce",Projects!$A$1:$F$1,0)),0)</f>
      </c>
      <c r="O591" t="str">
        <f>IFERROR(VLOOKUP(N591,Widgets!$H$5:$I$18,2,FALSE),0)</f>
      </c>
    </row>
    <row r="592" spans="1:15">
      <c r="D592" s="1"/>
      <c r="K592" s="1"/>
      <c r="N592" t="str">
        <f>IFERROR(INDEX(Projects!$A$1:$F$10000,MATCH(Cotations!E592,Projects!$A$1:$A$10000,0),MATCH("Commerce",Projects!$A$1:$F$1,0)),0)</f>
      </c>
      <c r="O592" t="str">
        <f>IFERROR(VLOOKUP(N592,Widgets!$H$5:$I$18,2,FALSE),0)</f>
      </c>
    </row>
    <row r="593" spans="1:15">
      <c r="D593" s="1"/>
      <c r="K593" s="1"/>
      <c r="N593" t="str">
        <f>IFERROR(INDEX(Projects!$A$1:$F$10000,MATCH(Cotations!E593,Projects!$A$1:$A$10000,0),MATCH("Commerce",Projects!$A$1:$F$1,0)),0)</f>
      </c>
      <c r="O593" t="str">
        <f>IFERROR(VLOOKUP(N593,Widgets!$H$5:$I$18,2,FALSE),0)</f>
      </c>
    </row>
    <row r="594" spans="1:15">
      <c r="D594" s="1"/>
      <c r="K594" s="1"/>
      <c r="N594" t="str">
        <f>IFERROR(INDEX(Projects!$A$1:$F$10000,MATCH(Cotations!E594,Projects!$A$1:$A$10000,0),MATCH("Commerce",Projects!$A$1:$F$1,0)),0)</f>
      </c>
      <c r="O594" t="str">
        <f>IFERROR(VLOOKUP(N594,Widgets!$H$5:$I$18,2,FALSE),0)</f>
      </c>
    </row>
    <row r="595" spans="1:15">
      <c r="D595" s="1"/>
      <c r="K595" s="1"/>
      <c r="N595" t="str">
        <f>IFERROR(INDEX(Projects!$A$1:$F$10000,MATCH(Cotations!E595,Projects!$A$1:$A$10000,0),MATCH("Commerce",Projects!$A$1:$F$1,0)),0)</f>
      </c>
      <c r="O595" t="str">
        <f>IFERROR(VLOOKUP(N595,Widgets!$H$5:$I$18,2,FALSE),0)</f>
      </c>
    </row>
    <row r="596" spans="1:15">
      <c r="D596" s="1"/>
      <c r="K596" s="1"/>
      <c r="N596" t="str">
        <f>IFERROR(INDEX(Projects!$A$1:$F$10000,MATCH(Cotations!E596,Projects!$A$1:$A$10000,0),MATCH("Commerce",Projects!$A$1:$F$1,0)),0)</f>
      </c>
      <c r="O596" t="str">
        <f>IFERROR(VLOOKUP(N596,Widgets!$H$5:$I$18,2,FALSE),0)</f>
      </c>
    </row>
    <row r="597" spans="1:15">
      <c r="D597" s="1"/>
      <c r="K597" s="1"/>
      <c r="N597" t="str">
        <f>IFERROR(INDEX(Projects!$A$1:$F$10000,MATCH(Cotations!E597,Projects!$A$1:$A$10000,0),MATCH("Commerce",Projects!$A$1:$F$1,0)),0)</f>
      </c>
      <c r="O597" t="str">
        <f>IFERROR(VLOOKUP(N597,Widgets!$H$5:$I$18,2,FALSE),0)</f>
      </c>
    </row>
    <row r="598" spans="1:15">
      <c r="D598" s="1"/>
      <c r="K598" s="1"/>
      <c r="N598" t="str">
        <f>IFERROR(INDEX(Projects!$A$1:$F$10000,MATCH(Cotations!E598,Projects!$A$1:$A$10000,0),MATCH("Commerce",Projects!$A$1:$F$1,0)),0)</f>
      </c>
      <c r="O598" t="str">
        <f>IFERROR(VLOOKUP(N598,Widgets!$H$5:$I$18,2,FALSE),0)</f>
      </c>
    </row>
    <row r="599" spans="1:15">
      <c r="D599" s="1"/>
      <c r="K599" s="1"/>
      <c r="N599" t="str">
        <f>IFERROR(INDEX(Projects!$A$1:$F$10000,MATCH(Cotations!E599,Projects!$A$1:$A$10000,0),MATCH("Commerce",Projects!$A$1:$F$1,0)),0)</f>
      </c>
      <c r="O599" t="str">
        <f>IFERROR(VLOOKUP(N599,Widgets!$H$5:$I$18,2,FALSE),0)</f>
      </c>
    </row>
    <row r="600" spans="1:15">
      <c r="D600" s="1"/>
      <c r="K600" s="1"/>
      <c r="N600" t="str">
        <f>IFERROR(INDEX(Projects!$A$1:$F$10000,MATCH(Cotations!E600,Projects!$A$1:$A$10000,0),MATCH("Commerce",Projects!$A$1:$F$1,0)),0)</f>
      </c>
      <c r="O600" t="str">
        <f>IFERROR(VLOOKUP(N600,Widgets!$H$5:$I$18,2,FALSE),0)</f>
      </c>
    </row>
    <row r="601" spans="1:15">
      <c r="K601" s="1"/>
      <c r="N601" t="str">
        <f>IFERROR(INDEX(Projects!$A$1:$F$10000,MATCH(Cotations!E601,Projects!$A$1:$A$10000,0),MATCH("Commerce",Projects!$A$1:$F$1,0)),0)</f>
      </c>
      <c r="O601" t="str">
        <f>IFERROR(VLOOKUP(N601,Widgets!$H$5:$I$18,2,FALSE),0)</f>
      </c>
    </row>
    <row r="602" spans="1:15">
      <c r="K602" s="1"/>
      <c r="N602" t="str">
        <f>IFERROR(INDEX(Projects!$A$1:$F$10000,MATCH(Cotations!E602,Projects!$A$1:$A$10000,0),MATCH("Commerce",Projects!$A$1:$F$1,0)),0)</f>
      </c>
      <c r="O602" t="str">
        <f>IFERROR(VLOOKUP(N602,Widgets!$H$5:$I$18,2,FALSE),0)</f>
      </c>
    </row>
    <row r="603" spans="1:15">
      <c r="K603" s="1"/>
      <c r="N603" t="str">
        <f>IFERROR(INDEX(Projects!$A$1:$F$10000,MATCH(Cotations!E603,Projects!$A$1:$A$10000,0),MATCH("Commerce",Projects!$A$1:$F$1,0)),0)</f>
      </c>
      <c r="O603" t="str">
        <f>IFERROR(VLOOKUP(N603,Widgets!$H$5:$I$18,2,FALSE),0)</f>
      </c>
    </row>
    <row r="604" spans="1:15">
      <c r="K604" s="1"/>
      <c r="N604" t="str">
        <f>IFERROR(INDEX(Projects!$A$1:$F$10000,MATCH(Cotations!E604,Projects!$A$1:$A$10000,0),MATCH("Commerce",Projects!$A$1:$F$1,0)),0)</f>
      </c>
      <c r="O604" t="str">
        <f>IFERROR(VLOOKUP(N604,Widgets!$H$5:$I$18,2,FALSE),0)</f>
      </c>
    </row>
    <row r="605" spans="1:15">
      <c r="D605" s="1"/>
      <c r="K605" s="1"/>
      <c r="N605" t="str">
        <f>IFERROR(INDEX(Projects!$A$1:$F$10000,MATCH(Cotations!E605,Projects!$A$1:$A$10000,0),MATCH("Commerce",Projects!$A$1:$F$1,0)),0)</f>
      </c>
      <c r="O605" t="str">
        <f>IFERROR(VLOOKUP(N605,Widgets!$H$5:$I$18,2,FALSE),0)</f>
      </c>
    </row>
    <row r="606" spans="1:15">
      <c r="D606" s="1"/>
      <c r="K606" s="1"/>
      <c r="N606" t="str">
        <f>IFERROR(INDEX(Projects!$A$1:$F$10000,MATCH(Cotations!E606,Projects!$A$1:$A$10000,0),MATCH("Commerce",Projects!$A$1:$F$1,0)),0)</f>
      </c>
      <c r="O606" t="str">
        <f>IFERROR(VLOOKUP(N606,Widgets!$H$5:$I$18,2,FALSE),0)</f>
      </c>
    </row>
    <row r="607" spans="1:15">
      <c r="D607" s="1"/>
      <c r="K607" s="1"/>
      <c r="N607" t="str">
        <f>IFERROR(INDEX(Projects!$A$1:$F$10000,MATCH(Cotations!E607,Projects!$A$1:$A$10000,0),MATCH("Commerce",Projects!$A$1:$F$1,0)),0)</f>
      </c>
      <c r="O607" t="str">
        <f>IFERROR(VLOOKUP(N607,Widgets!$H$5:$I$18,2,FALSE),0)</f>
      </c>
    </row>
    <row r="608" spans="1:15">
      <c r="D608" s="1"/>
      <c r="K608" s="1"/>
      <c r="N608" t="str">
        <f>IFERROR(INDEX(Projects!$A$1:$F$10000,MATCH(Cotations!E608,Projects!$A$1:$A$10000,0),MATCH("Commerce",Projects!$A$1:$F$1,0)),0)</f>
      </c>
      <c r="O608" t="str">
        <f>IFERROR(VLOOKUP(N608,Widgets!$H$5:$I$18,2,FALSE),0)</f>
      </c>
    </row>
    <row r="609" spans="1:15">
      <c r="D609" s="1"/>
      <c r="K609" s="1"/>
      <c r="N609" t="str">
        <f>IFERROR(INDEX(Projects!$A$1:$F$10000,MATCH(Cotations!E609,Projects!$A$1:$A$10000,0),MATCH("Commerce",Projects!$A$1:$F$1,0)),0)</f>
      </c>
      <c r="O609" t="str">
        <f>IFERROR(VLOOKUP(N609,Widgets!$H$5:$I$18,2,FALSE),0)</f>
      </c>
    </row>
    <row r="610" spans="1:15">
      <c r="D610" s="1"/>
      <c r="K610" s="1"/>
      <c r="N610" t="str">
        <f>IFERROR(INDEX(Projects!$A$1:$F$10000,MATCH(Cotations!E610,Projects!$A$1:$A$10000,0),MATCH("Commerce",Projects!$A$1:$F$1,0)),0)</f>
      </c>
      <c r="O610" t="str">
        <f>IFERROR(VLOOKUP(N610,Widgets!$H$5:$I$18,2,FALSE),0)</f>
      </c>
    </row>
    <row r="611" spans="1:15">
      <c r="D611" s="1"/>
      <c r="K611" s="1"/>
      <c r="N611" t="str">
        <f>IFERROR(INDEX(Projects!$A$1:$F$10000,MATCH(Cotations!E611,Projects!$A$1:$A$10000,0),MATCH("Commerce",Projects!$A$1:$F$1,0)),0)</f>
      </c>
      <c r="O611" t="str">
        <f>IFERROR(VLOOKUP(N611,Widgets!$H$5:$I$18,2,FALSE),0)</f>
      </c>
    </row>
    <row r="612" spans="1:15">
      <c r="D612" s="1"/>
      <c r="K612" s="1"/>
      <c r="N612" t="str">
        <f>IFERROR(INDEX(Projects!$A$1:$F$10000,MATCH(Cotations!E612,Projects!$A$1:$A$10000,0),MATCH("Commerce",Projects!$A$1:$F$1,0)),0)</f>
      </c>
      <c r="O612" t="str">
        <f>IFERROR(VLOOKUP(N612,Widgets!$H$5:$I$18,2,FALSE),0)</f>
      </c>
    </row>
    <row r="613" spans="1:15">
      <c r="D613" s="1"/>
      <c r="K613" s="1"/>
      <c r="N613" t="str">
        <f>IFERROR(INDEX(Projects!$A$1:$F$10000,MATCH(Cotations!E613,Projects!$A$1:$A$10000,0),MATCH("Commerce",Projects!$A$1:$F$1,0)),0)</f>
      </c>
      <c r="O613" t="str">
        <f>IFERROR(VLOOKUP(N613,Widgets!$H$5:$I$18,2,FALSE),0)</f>
      </c>
    </row>
    <row r="614" spans="1:15">
      <c r="D614" s="1"/>
      <c r="K614" s="1"/>
      <c r="N614" t="str">
        <f>IFERROR(INDEX(Projects!$A$1:$F$10000,MATCH(Cotations!E614,Projects!$A$1:$A$10000,0),MATCH("Commerce",Projects!$A$1:$F$1,0)),0)</f>
      </c>
      <c r="O614" t="str">
        <f>IFERROR(VLOOKUP(N614,Widgets!$H$5:$I$18,2,FALSE),0)</f>
      </c>
    </row>
    <row r="615" spans="1:15">
      <c r="D615" s="1"/>
      <c r="K615" s="1"/>
      <c r="N615" t="str">
        <f>IFERROR(INDEX(Projects!$A$1:$F$10000,MATCH(Cotations!E615,Projects!$A$1:$A$10000,0),MATCH("Commerce",Projects!$A$1:$F$1,0)),0)</f>
      </c>
      <c r="O615" t="str">
        <f>IFERROR(VLOOKUP(N615,Widgets!$H$5:$I$18,2,FALSE),0)</f>
      </c>
    </row>
    <row r="616" spans="1:15">
      <c r="D616" s="1"/>
      <c r="K616" s="1"/>
      <c r="N616" t="str">
        <f>IFERROR(INDEX(Projects!$A$1:$F$10000,MATCH(Cotations!E616,Projects!$A$1:$A$10000,0),MATCH("Commerce",Projects!$A$1:$F$1,0)),0)</f>
      </c>
      <c r="O616" t="str">
        <f>IFERROR(VLOOKUP(N616,Widgets!$H$5:$I$18,2,FALSE),0)</f>
      </c>
    </row>
    <row r="617" spans="1:15">
      <c r="D617" s="1"/>
      <c r="K617" s="1"/>
      <c r="N617" t="str">
        <f>IFERROR(INDEX(Projects!$A$1:$F$10000,MATCH(Cotations!E617,Projects!$A$1:$A$10000,0),MATCH("Commerce",Projects!$A$1:$F$1,0)),0)</f>
      </c>
      <c r="O617" t="str">
        <f>IFERROR(VLOOKUP(N617,Widgets!$H$5:$I$18,2,FALSE),0)</f>
      </c>
    </row>
    <row r="618" spans="1:15">
      <c r="D618" s="1"/>
      <c r="K618" s="1"/>
      <c r="N618" t="str">
        <f>IFERROR(INDEX(Projects!$A$1:$F$10000,MATCH(Cotations!E618,Projects!$A$1:$A$10000,0),MATCH("Commerce",Projects!$A$1:$F$1,0)),0)</f>
      </c>
      <c r="O618" t="str">
        <f>IFERROR(VLOOKUP(N618,Widgets!$H$5:$I$18,2,FALSE),0)</f>
      </c>
    </row>
    <row r="619" spans="1:15">
      <c r="D619" s="1"/>
      <c r="K619" s="1"/>
      <c r="N619" t="str">
        <f>IFERROR(INDEX(Projects!$A$1:$F$10000,MATCH(Cotations!E619,Projects!$A$1:$A$10000,0),MATCH("Commerce",Projects!$A$1:$F$1,0)),0)</f>
      </c>
      <c r="O619" t="str">
        <f>IFERROR(VLOOKUP(N619,Widgets!$H$5:$I$18,2,FALSE),0)</f>
      </c>
    </row>
    <row r="620" spans="1:15">
      <c r="D620" s="1"/>
      <c r="K620" s="1"/>
      <c r="N620" t="str">
        <f>IFERROR(INDEX(Projects!$A$1:$F$10000,MATCH(Cotations!E620,Projects!$A$1:$A$10000,0),MATCH("Commerce",Projects!$A$1:$F$1,0)),0)</f>
      </c>
      <c r="O620" t="str">
        <f>IFERROR(VLOOKUP(N620,Widgets!$H$5:$I$18,2,FALSE),0)</f>
      </c>
    </row>
    <row r="621" spans="1:15">
      <c r="N621" t="str">
        <f>IFERROR(INDEX(Projects!$A$1:$F$10000,MATCH(Cotations!E621,Projects!$A$1:$A$10000,0),MATCH("Commerce",Projects!$A$1:$F$1,0)),0)</f>
      </c>
      <c r="O621" t="str">
        <f>IFERROR(VLOOKUP(N621,Widgets!$H$5:$I$18,2,FALSE),0)</f>
      </c>
    </row>
    <row r="622" spans="1:15">
      <c r="D622" s="1"/>
      <c r="K622" s="1"/>
      <c r="N622" t="str">
        <f>IFERROR(INDEX(Projects!$A$1:$F$10000,MATCH(Cotations!E622,Projects!$A$1:$A$10000,0),MATCH("Commerce",Projects!$A$1:$F$1,0)),0)</f>
      </c>
      <c r="O622" t="str">
        <f>IFERROR(VLOOKUP(N622,Widgets!$H$5:$I$18,2,FALSE),0)</f>
      </c>
    </row>
    <row r="623" spans="1:15">
      <c r="D623" s="1"/>
      <c r="K623" s="1"/>
      <c r="N623" t="str">
        <f>IFERROR(INDEX(Projects!$A$1:$F$10000,MATCH(Cotations!E623,Projects!$A$1:$A$10000,0),MATCH("Commerce",Projects!$A$1:$F$1,0)),0)</f>
      </c>
      <c r="O623" t="str">
        <f>IFERROR(VLOOKUP(N623,Widgets!$H$5:$I$18,2,FALSE),0)</f>
      </c>
    </row>
    <row r="624" spans="1:15">
      <c r="D624" s="1"/>
      <c r="K624" s="1"/>
      <c r="N624" t="str">
        <f>IFERROR(INDEX(Projects!$A$1:$F$10000,MATCH(Cotations!E624,Projects!$A$1:$A$10000,0),MATCH("Commerce",Projects!$A$1:$F$1,0)),0)</f>
      </c>
      <c r="O624" t="str">
        <f>IFERROR(VLOOKUP(N624,Widgets!$H$5:$I$18,2,FALSE),0)</f>
      </c>
    </row>
    <row r="625" spans="1:15">
      <c r="D625" s="1"/>
      <c r="K625" s="1"/>
      <c r="N625" t="str">
        <f>IFERROR(INDEX(Projects!$A$1:$F$10000,MATCH(Cotations!E625,Projects!$A$1:$A$10000,0),MATCH("Commerce",Projects!$A$1:$F$1,0)),0)</f>
      </c>
      <c r="O625" t="str">
        <f>IFERROR(VLOOKUP(N625,Widgets!$H$5:$I$18,2,FALSE),0)</f>
      </c>
    </row>
    <row r="626" spans="1:15">
      <c r="D626" s="1"/>
      <c r="K626" s="1"/>
      <c r="N626" t="str">
        <f>IFERROR(INDEX(Projects!$A$1:$F$10000,MATCH(Cotations!E626,Projects!$A$1:$A$10000,0),MATCH("Commerce",Projects!$A$1:$F$1,0)),0)</f>
      </c>
      <c r="O626" t="str">
        <f>IFERROR(VLOOKUP(N626,Widgets!$H$5:$I$18,2,FALSE),0)</f>
      </c>
    </row>
    <row r="627" spans="1:15">
      <c r="D627" s="1"/>
      <c r="K627" s="1"/>
      <c r="N627" t="str">
        <f>IFERROR(INDEX(Projects!$A$1:$F$10000,MATCH(Cotations!E627,Projects!$A$1:$A$10000,0),MATCH("Commerce",Projects!$A$1:$F$1,0)),0)</f>
      </c>
      <c r="O627" t="str">
        <f>IFERROR(VLOOKUP(N627,Widgets!$H$5:$I$18,2,FALSE),0)</f>
      </c>
    </row>
    <row r="628" spans="1:15">
      <c r="D628" s="1"/>
      <c r="K628" s="1"/>
      <c r="N628" t="str">
        <f>IFERROR(INDEX(Projects!$A$1:$F$10000,MATCH(Cotations!E628,Projects!$A$1:$A$10000,0),MATCH("Commerce",Projects!$A$1:$F$1,0)),0)</f>
      </c>
      <c r="O628" t="str">
        <f>IFERROR(VLOOKUP(N628,Widgets!$H$5:$I$18,2,FALSE),0)</f>
      </c>
    </row>
    <row r="629" spans="1:15">
      <c r="D629" s="1"/>
      <c r="K629" s="1"/>
      <c r="N629" t="str">
        <f>IFERROR(INDEX(Projects!$A$1:$F$10000,MATCH(Cotations!E629,Projects!$A$1:$A$10000,0),MATCH("Commerce",Projects!$A$1:$F$1,0)),0)</f>
      </c>
      <c r="O629" t="str">
        <f>IFERROR(VLOOKUP(N629,Widgets!$H$5:$I$18,2,FALSE),0)</f>
      </c>
    </row>
    <row r="630" spans="1:15">
      <c r="D630" s="1"/>
      <c r="K630" s="1"/>
      <c r="N630" t="str">
        <f>IFERROR(INDEX(Projects!$A$1:$F$10000,MATCH(Cotations!E630,Projects!$A$1:$A$10000,0),MATCH("Commerce",Projects!$A$1:$F$1,0)),0)</f>
      </c>
      <c r="O630" t="str">
        <f>IFERROR(VLOOKUP(N630,Widgets!$H$5:$I$18,2,FALSE),0)</f>
      </c>
    </row>
    <row r="631" spans="1:15">
      <c r="D631" s="1"/>
      <c r="K631" s="1"/>
      <c r="N631" t="str">
        <f>IFERROR(INDEX(Projects!$A$1:$F$10000,MATCH(Cotations!E631,Projects!$A$1:$A$10000,0),MATCH("Commerce",Projects!$A$1:$F$1,0)),0)</f>
      </c>
      <c r="O631" t="str">
        <f>IFERROR(VLOOKUP(N631,Widgets!$H$5:$I$18,2,FALSE),0)</f>
      </c>
    </row>
    <row r="632" spans="1:15">
      <c r="D632" s="1"/>
      <c r="K632" s="1"/>
      <c r="N632" t="str">
        <f>IFERROR(INDEX(Projects!$A$1:$F$10000,MATCH(Cotations!E632,Projects!$A$1:$A$10000,0),MATCH("Commerce",Projects!$A$1:$F$1,0)),0)</f>
      </c>
      <c r="O632" t="str">
        <f>IFERROR(VLOOKUP(N632,Widgets!$H$5:$I$18,2,FALSE),0)</f>
      </c>
    </row>
    <row r="633" spans="1:15">
      <c r="D633" s="1"/>
      <c r="K633" s="1"/>
      <c r="N633" t="str">
        <f>IFERROR(INDEX(Projects!$A$1:$F$10000,MATCH(Cotations!E633,Projects!$A$1:$A$10000,0),MATCH("Commerce",Projects!$A$1:$F$1,0)),0)</f>
      </c>
      <c r="O633" t="str">
        <f>IFERROR(VLOOKUP(N633,Widgets!$H$5:$I$18,2,FALSE),0)</f>
      </c>
    </row>
    <row r="634" spans="1:15">
      <c r="D634" s="1"/>
      <c r="K634" s="1"/>
      <c r="N634" t="str">
        <f>IFERROR(INDEX(Projects!$A$1:$F$10000,MATCH(Cotations!E634,Projects!$A$1:$A$10000,0),MATCH("Commerce",Projects!$A$1:$F$1,0)),0)</f>
      </c>
      <c r="O634" t="str">
        <f>IFERROR(VLOOKUP(N634,Widgets!$H$5:$I$18,2,FALSE),0)</f>
      </c>
    </row>
    <row r="635" spans="1:15">
      <c r="D635" s="1"/>
      <c r="K635" s="1"/>
      <c r="N635" t="str">
        <f>IFERROR(INDEX(Projects!$A$1:$F$10000,MATCH(Cotations!E635,Projects!$A$1:$A$10000,0),MATCH("Commerce",Projects!$A$1:$F$1,0)),0)</f>
      </c>
      <c r="O635" t="str">
        <f>IFERROR(VLOOKUP(N635,Widgets!$H$5:$I$18,2,FALSE),0)</f>
      </c>
    </row>
    <row r="636" spans="1:15">
      <c r="D636" s="1"/>
      <c r="K636" s="1"/>
      <c r="N636" t="str">
        <f>IFERROR(INDEX(Projects!$A$1:$F$10000,MATCH(Cotations!E636,Projects!$A$1:$A$10000,0),MATCH("Commerce",Projects!$A$1:$F$1,0)),0)</f>
      </c>
      <c r="O636" t="str">
        <f>IFERROR(VLOOKUP(N636,Widgets!$H$5:$I$18,2,FALSE),0)</f>
      </c>
    </row>
    <row r="637" spans="1:15">
      <c r="D637" s="1"/>
      <c r="K637" s="1"/>
      <c r="N637" t="str">
        <f>IFERROR(INDEX(Projects!$A$1:$F$10000,MATCH(Cotations!E637,Projects!$A$1:$A$10000,0),MATCH("Commerce",Projects!$A$1:$F$1,0)),0)</f>
      </c>
      <c r="O637" t="str">
        <f>IFERROR(VLOOKUP(N637,Widgets!$H$5:$I$18,2,FALSE),0)</f>
      </c>
    </row>
    <row r="638" spans="1:15">
      <c r="D638" s="1"/>
      <c r="K638" s="1"/>
      <c r="N638" t="str">
        <f>IFERROR(INDEX(Projects!$A$1:$F$10000,MATCH(Cotations!E638,Projects!$A$1:$A$10000,0),MATCH("Commerce",Projects!$A$1:$F$1,0)),0)</f>
      </c>
      <c r="O638" t="str">
        <f>IFERROR(VLOOKUP(N638,Widgets!$H$5:$I$18,2,FALSE),0)</f>
      </c>
    </row>
    <row r="639" spans="1:15">
      <c r="D639" s="1"/>
      <c r="K639" s="1"/>
      <c r="N639" t="str">
        <f>IFERROR(INDEX(Projects!$A$1:$F$10000,MATCH(Cotations!E639,Projects!$A$1:$A$10000,0),MATCH("Commerce",Projects!$A$1:$F$1,0)),0)</f>
      </c>
      <c r="O639" t="str">
        <f>IFERROR(VLOOKUP(N639,Widgets!$H$5:$I$18,2,FALSE),0)</f>
      </c>
    </row>
    <row r="640" spans="1:15">
      <c r="D640" s="1"/>
      <c r="K640" s="1"/>
      <c r="N640" t="str">
        <f>IFERROR(INDEX(Projects!$A$1:$F$10000,MATCH(Cotations!E640,Projects!$A$1:$A$10000,0),MATCH("Commerce",Projects!$A$1:$F$1,0)),0)</f>
      </c>
      <c r="O640" t="str">
        <f>IFERROR(VLOOKUP(N640,Widgets!$H$5:$I$18,2,FALSE),0)</f>
      </c>
    </row>
    <row r="641" spans="1:15">
      <c r="D641" s="1"/>
      <c r="K641" s="1"/>
      <c r="N641" t="str">
        <f>IFERROR(INDEX(Projects!$A$1:$F$10000,MATCH(Cotations!E641,Projects!$A$1:$A$10000,0),MATCH("Commerce",Projects!$A$1:$F$1,0)),0)</f>
      </c>
      <c r="O641" t="str">
        <f>IFERROR(VLOOKUP(N641,Widgets!$H$5:$I$18,2,FALSE),0)</f>
      </c>
    </row>
    <row r="642" spans="1:15">
      <c r="D642" s="1"/>
      <c r="K642" s="1"/>
      <c r="N642" t="str">
        <f>IFERROR(INDEX(Projects!$A$1:$F$10000,MATCH(Cotations!E642,Projects!$A$1:$A$10000,0),MATCH("Commerce",Projects!$A$1:$F$1,0)),0)</f>
      </c>
      <c r="O642" t="str">
        <f>IFERROR(VLOOKUP(N642,Widgets!$H$5:$I$18,2,FALSE),0)</f>
      </c>
    </row>
    <row r="643" spans="1:15">
      <c r="D643" s="1"/>
      <c r="K643" s="1"/>
      <c r="N643" t="str">
        <f>IFERROR(INDEX(Projects!$A$1:$F$10000,MATCH(Cotations!E643,Projects!$A$1:$A$10000,0),MATCH("Commerce",Projects!$A$1:$F$1,0)),0)</f>
      </c>
      <c r="O643" t="str">
        <f>IFERROR(VLOOKUP(N643,Widgets!$H$5:$I$18,2,FALSE),0)</f>
      </c>
    </row>
    <row r="644" spans="1:15">
      <c r="D644" s="1"/>
      <c r="K644" s="1"/>
      <c r="N644" t="str">
        <f>IFERROR(INDEX(Projects!$A$1:$F$10000,MATCH(Cotations!E644,Projects!$A$1:$A$10000,0),MATCH("Commerce",Projects!$A$1:$F$1,0)),0)</f>
      </c>
      <c r="O644" t="str">
        <f>IFERROR(VLOOKUP(N644,Widgets!$H$5:$I$18,2,FALSE),0)</f>
      </c>
    </row>
    <row r="645" spans="1:15">
      <c r="D645" s="1"/>
      <c r="K645" s="1"/>
      <c r="N645" t="str">
        <f>IFERROR(INDEX(Projects!$A$1:$F$10000,MATCH(Cotations!E645,Projects!$A$1:$A$10000,0),MATCH("Commerce",Projects!$A$1:$F$1,0)),0)</f>
      </c>
      <c r="O645" t="str">
        <f>IFERROR(VLOOKUP(N645,Widgets!$H$5:$I$18,2,FALSE),0)</f>
      </c>
    </row>
    <row r="646" spans="1:15">
      <c r="D646" s="1"/>
      <c r="K646" s="1"/>
      <c r="N646" t="str">
        <f>IFERROR(INDEX(Projects!$A$1:$F$10000,MATCH(Cotations!E646,Projects!$A$1:$A$10000,0),MATCH("Commerce",Projects!$A$1:$F$1,0)),0)</f>
      </c>
      <c r="O646" t="str">
        <f>IFERROR(VLOOKUP(N646,Widgets!$H$5:$I$18,2,FALSE),0)</f>
      </c>
    </row>
    <row r="647" spans="1:15">
      <c r="D647" s="1"/>
      <c r="K647" s="1"/>
      <c r="N647" t="str">
        <f>IFERROR(INDEX(Projects!$A$1:$F$10000,MATCH(Cotations!E647,Projects!$A$1:$A$10000,0),MATCH("Commerce",Projects!$A$1:$F$1,0)),0)</f>
      </c>
      <c r="O647" t="str">
        <f>IFERROR(VLOOKUP(N647,Widgets!$H$5:$I$18,2,FALSE),0)</f>
      </c>
    </row>
    <row r="648" spans="1:15">
      <c r="D648" s="1"/>
      <c r="K648" s="1"/>
      <c r="N648" t="str">
        <f>IFERROR(INDEX(Projects!$A$1:$F$10000,MATCH(Cotations!E648,Projects!$A$1:$A$10000,0),MATCH("Commerce",Projects!$A$1:$F$1,0)),0)</f>
      </c>
      <c r="O648" t="str">
        <f>IFERROR(VLOOKUP(N648,Widgets!$H$5:$I$18,2,FALSE),0)</f>
      </c>
    </row>
    <row r="649" spans="1:15">
      <c r="D649" s="1"/>
      <c r="K649" s="1"/>
      <c r="N649" t="str">
        <f>IFERROR(INDEX(Projects!$A$1:$F$10000,MATCH(Cotations!E649,Projects!$A$1:$A$10000,0),MATCH("Commerce",Projects!$A$1:$F$1,0)),0)</f>
      </c>
      <c r="O649" t="str">
        <f>IFERROR(VLOOKUP(N649,Widgets!$H$5:$I$18,2,FALSE),0)</f>
      </c>
    </row>
    <row r="650" spans="1:15">
      <c r="D650" s="1"/>
      <c r="K650" s="1"/>
      <c r="N650" t="str">
        <f>IFERROR(INDEX(Projects!$A$1:$F$10000,MATCH(Cotations!E650,Projects!$A$1:$A$10000,0),MATCH("Commerce",Projects!$A$1:$F$1,0)),0)</f>
      </c>
      <c r="O650" t="str">
        <f>IFERROR(VLOOKUP(N650,Widgets!$H$5:$I$18,2,FALSE),0)</f>
      </c>
    </row>
    <row r="651" spans="1:15">
      <c r="D651" s="1"/>
      <c r="K651" s="1"/>
      <c r="N651" t="str">
        <f>IFERROR(INDEX(Projects!$A$1:$F$10000,MATCH(Cotations!E651,Projects!$A$1:$A$10000,0),MATCH("Commerce",Projects!$A$1:$F$1,0)),0)</f>
      </c>
      <c r="O651" t="str">
        <f>IFERROR(VLOOKUP(N651,Widgets!$H$5:$I$18,2,FALSE),0)</f>
      </c>
    </row>
    <row r="652" spans="1:15">
      <c r="D652" s="1"/>
      <c r="K652" s="1"/>
      <c r="N652" t="str">
        <f>IFERROR(INDEX(Projects!$A$1:$F$10000,MATCH(Cotations!E652,Projects!$A$1:$A$10000,0),MATCH("Commerce",Projects!$A$1:$F$1,0)),0)</f>
      </c>
      <c r="O652" t="str">
        <f>IFERROR(VLOOKUP(N652,Widgets!$H$5:$I$18,2,FALSE),0)</f>
      </c>
    </row>
    <row r="653" spans="1:15">
      <c r="D653" s="1"/>
      <c r="K653" s="1"/>
      <c r="N653" t="str">
        <f>IFERROR(INDEX(Projects!$A$1:$F$10000,MATCH(Cotations!E653,Projects!$A$1:$A$10000,0),MATCH("Commerce",Projects!$A$1:$F$1,0)),0)</f>
      </c>
      <c r="O653" t="str">
        <f>IFERROR(VLOOKUP(N653,Widgets!$H$5:$I$18,2,FALSE),0)</f>
      </c>
    </row>
    <row r="654" spans="1:15">
      <c r="D654" s="1"/>
      <c r="K654" s="1"/>
      <c r="N654" t="str">
        <f>IFERROR(INDEX(Projects!$A$1:$F$10000,MATCH(Cotations!E654,Projects!$A$1:$A$10000,0),MATCH("Commerce",Projects!$A$1:$F$1,0)),0)</f>
      </c>
      <c r="O654" t="str">
        <f>IFERROR(VLOOKUP(N654,Widgets!$H$5:$I$18,2,FALSE),0)</f>
      </c>
    </row>
    <row r="655" spans="1:15">
      <c r="D655" s="1"/>
      <c r="K655" s="1"/>
      <c r="N655" t="str">
        <f>IFERROR(INDEX(Projects!$A$1:$F$10000,MATCH(Cotations!E655,Projects!$A$1:$A$10000,0),MATCH("Commerce",Projects!$A$1:$F$1,0)),0)</f>
      </c>
      <c r="O655" t="str">
        <f>IFERROR(VLOOKUP(N655,Widgets!$H$5:$I$18,2,FALSE),0)</f>
      </c>
    </row>
    <row r="656" spans="1:15">
      <c r="D656" s="1"/>
      <c r="K656" s="1"/>
      <c r="N656" t="str">
        <f>IFERROR(INDEX(Projects!$A$1:$F$10000,MATCH(Cotations!E656,Projects!$A$1:$A$10000,0),MATCH("Commerce",Projects!$A$1:$F$1,0)),0)</f>
      </c>
      <c r="O656" t="str">
        <f>IFERROR(VLOOKUP(N656,Widgets!$H$5:$I$18,2,FALSE),0)</f>
      </c>
    </row>
    <row r="657" spans="1:15">
      <c r="D657" s="1"/>
      <c r="K657" s="1"/>
      <c r="N657" t="str">
        <f>IFERROR(INDEX(Projects!$A$1:$F$10000,MATCH(Cotations!E657,Projects!$A$1:$A$10000,0),MATCH("Commerce",Projects!$A$1:$F$1,0)),0)</f>
      </c>
      <c r="O657" t="str">
        <f>IFERROR(VLOOKUP(N657,Widgets!$H$5:$I$18,2,FALSE),0)</f>
      </c>
    </row>
    <row r="658" spans="1:15">
      <c r="D658" s="1"/>
      <c r="K658" s="1"/>
      <c r="N658" t="str">
        <f>IFERROR(INDEX(Projects!$A$1:$F$10000,MATCH(Cotations!E658,Projects!$A$1:$A$10000,0),MATCH("Commerce",Projects!$A$1:$F$1,0)),0)</f>
      </c>
      <c r="O658" t="str">
        <f>IFERROR(VLOOKUP(N658,Widgets!$H$5:$I$18,2,FALSE),0)</f>
      </c>
    </row>
    <row r="659" spans="1:15">
      <c r="D659" s="1"/>
      <c r="K659" s="1"/>
      <c r="N659" t="str">
        <f>IFERROR(INDEX(Projects!$A$1:$F$10000,MATCH(Cotations!E659,Projects!$A$1:$A$10000,0),MATCH("Commerce",Projects!$A$1:$F$1,0)),0)</f>
      </c>
      <c r="O659" t="str">
        <f>IFERROR(VLOOKUP(N659,Widgets!$H$5:$I$18,2,FALSE),0)</f>
      </c>
    </row>
    <row r="660" spans="1:15">
      <c r="D660" s="1"/>
      <c r="K660" s="1"/>
      <c r="N660" t="str">
        <f>IFERROR(INDEX(Projects!$A$1:$F$10000,MATCH(Cotations!E660,Projects!$A$1:$A$10000,0),MATCH("Commerce",Projects!$A$1:$F$1,0)),0)</f>
      </c>
      <c r="O660" t="str">
        <f>IFERROR(VLOOKUP(N660,Widgets!$H$5:$I$18,2,FALSE),0)</f>
      </c>
    </row>
    <row r="661" spans="1:15">
      <c r="D661" s="1"/>
      <c r="K661" s="1"/>
      <c r="N661" t="str">
        <f>IFERROR(INDEX(Projects!$A$1:$F$10000,MATCH(Cotations!E661,Projects!$A$1:$A$10000,0),MATCH("Commerce",Projects!$A$1:$F$1,0)),0)</f>
      </c>
      <c r="O661" t="str">
        <f>IFERROR(VLOOKUP(N661,Widgets!$H$5:$I$18,2,FALSE),0)</f>
      </c>
    </row>
    <row r="662" spans="1:15">
      <c r="D662" s="1"/>
      <c r="K662" s="1"/>
      <c r="N662" t="str">
        <f>IFERROR(INDEX(Projects!$A$1:$F$10000,MATCH(Cotations!E662,Projects!$A$1:$A$10000,0),MATCH("Commerce",Projects!$A$1:$F$1,0)),0)</f>
      </c>
      <c r="O662" t="str">
        <f>IFERROR(VLOOKUP(N662,Widgets!$H$5:$I$18,2,FALSE),0)</f>
      </c>
    </row>
    <row r="663" spans="1:15">
      <c r="D663" s="1"/>
      <c r="K663" s="1"/>
      <c r="N663" t="str">
        <f>IFERROR(INDEX(Projects!$A$1:$F$10000,MATCH(Cotations!E663,Projects!$A$1:$A$10000,0),MATCH("Commerce",Projects!$A$1:$F$1,0)),0)</f>
      </c>
      <c r="O663" t="str">
        <f>IFERROR(VLOOKUP(N663,Widgets!$H$5:$I$18,2,FALSE),0)</f>
      </c>
    </row>
    <row r="664" spans="1:15">
      <c r="D664" s="1"/>
      <c r="K664" s="1"/>
      <c r="N664" t="str">
        <f>IFERROR(INDEX(Projects!$A$1:$F$10000,MATCH(Cotations!E664,Projects!$A$1:$A$10000,0),MATCH("Commerce",Projects!$A$1:$F$1,0)),0)</f>
      </c>
      <c r="O664" t="str">
        <f>IFERROR(VLOOKUP(N664,Widgets!$H$5:$I$18,2,FALSE),0)</f>
      </c>
    </row>
    <row r="665" spans="1:15">
      <c r="D665" s="1"/>
      <c r="K665" s="1"/>
      <c r="N665" t="str">
        <f>IFERROR(INDEX(Projects!$A$1:$F$10000,MATCH(Cotations!E665,Projects!$A$1:$A$10000,0),MATCH("Commerce",Projects!$A$1:$F$1,0)),0)</f>
      </c>
      <c r="O665" t="str">
        <f>IFERROR(VLOOKUP(N665,Widgets!$H$5:$I$18,2,FALSE),0)</f>
      </c>
    </row>
    <row r="666" spans="1:15">
      <c r="D666" s="1"/>
      <c r="K666" s="1"/>
      <c r="N666" t="str">
        <f>IFERROR(INDEX(Projects!$A$1:$F$10000,MATCH(Cotations!E666,Projects!$A$1:$A$10000,0),MATCH("Commerce",Projects!$A$1:$F$1,0)),0)</f>
      </c>
      <c r="O666" t="str">
        <f>IFERROR(VLOOKUP(N666,Widgets!$H$5:$I$18,2,FALSE),0)</f>
      </c>
    </row>
    <row r="667" spans="1:15">
      <c r="D667" s="1"/>
      <c r="K667" s="1"/>
      <c r="N667" t="str">
        <f>IFERROR(INDEX(Projects!$A$1:$F$10000,MATCH(Cotations!E667,Projects!$A$1:$A$10000,0),MATCH("Commerce",Projects!$A$1:$F$1,0)),0)</f>
      </c>
      <c r="O667" t="str">
        <f>IFERROR(VLOOKUP(N667,Widgets!$H$5:$I$18,2,FALSE),0)</f>
      </c>
    </row>
    <row r="668" spans="1:15">
      <c r="D668" s="1"/>
      <c r="K668" s="1"/>
      <c r="N668" t="str">
        <f>IFERROR(INDEX(Projects!$A$1:$F$10000,MATCH(Cotations!E668,Projects!$A$1:$A$10000,0),MATCH("Commerce",Projects!$A$1:$F$1,0)),0)</f>
      </c>
      <c r="O668" t="str">
        <f>IFERROR(VLOOKUP(N668,Widgets!$H$5:$I$18,2,FALSE),0)</f>
      </c>
    </row>
    <row r="669" spans="1:15">
      <c r="D669" s="1"/>
      <c r="K669" s="1"/>
      <c r="N669" t="str">
        <f>IFERROR(INDEX(Projects!$A$1:$F$10000,MATCH(Cotations!E669,Projects!$A$1:$A$10000,0),MATCH("Commerce",Projects!$A$1:$F$1,0)),0)</f>
      </c>
      <c r="O669" t="str">
        <f>IFERROR(VLOOKUP(N669,Widgets!$H$5:$I$18,2,FALSE),0)</f>
      </c>
    </row>
    <row r="670" spans="1:15">
      <c r="D670" s="1"/>
      <c r="K670" s="1"/>
      <c r="N670" t="str">
        <f>IFERROR(INDEX(Projects!$A$1:$F$10000,MATCH(Cotations!E670,Projects!$A$1:$A$10000,0),MATCH("Commerce",Projects!$A$1:$F$1,0)),0)</f>
      </c>
      <c r="O670" t="str">
        <f>IFERROR(VLOOKUP(N670,Widgets!$H$5:$I$18,2,FALSE),0)</f>
      </c>
    </row>
    <row r="671" spans="1:15">
      <c r="D671" s="1"/>
      <c r="K671" s="1"/>
      <c r="N671" t="str">
        <f>IFERROR(INDEX(Projects!$A$1:$F$10000,MATCH(Cotations!E671,Projects!$A$1:$A$10000,0),MATCH("Commerce",Projects!$A$1:$F$1,0)),0)</f>
      </c>
      <c r="O671" t="str">
        <f>IFERROR(VLOOKUP(N671,Widgets!$H$5:$I$18,2,FALSE),0)</f>
      </c>
    </row>
    <row r="672" spans="1:15">
      <c r="K672" s="1"/>
      <c r="N672" t="str">
        <f>IFERROR(INDEX(Projects!$A$1:$F$10000,MATCH(Cotations!E672,Projects!$A$1:$A$10000,0),MATCH("Commerce",Projects!$A$1:$F$1,0)),0)</f>
      </c>
      <c r="O672" t="str">
        <f>IFERROR(VLOOKUP(N672,Widgets!$H$5:$I$18,2,FALSE),0)</f>
      </c>
    </row>
    <row r="673" spans="1:15">
      <c r="D673" s="1"/>
      <c r="K673" s="1"/>
      <c r="N673" t="str">
        <f>IFERROR(INDEX(Projects!$A$1:$F$10000,MATCH(Cotations!E673,Projects!$A$1:$A$10000,0),MATCH("Commerce",Projects!$A$1:$F$1,0)),0)</f>
      </c>
      <c r="O673" t="str">
        <f>IFERROR(VLOOKUP(N673,Widgets!$H$5:$I$18,2,FALSE),0)</f>
      </c>
    </row>
    <row r="674" spans="1:15">
      <c r="D674" s="1"/>
      <c r="K674" s="1"/>
      <c r="N674" t="str">
        <f>IFERROR(INDEX(Projects!$A$1:$F$10000,MATCH(Cotations!E674,Projects!$A$1:$A$10000,0),MATCH("Commerce",Projects!$A$1:$F$1,0)),0)</f>
      </c>
      <c r="O674" t="str">
        <f>IFERROR(VLOOKUP(N674,Widgets!$H$5:$I$18,2,FALSE),0)</f>
      </c>
    </row>
    <row r="675" spans="1:15">
      <c r="D675" s="1"/>
      <c r="K675" s="1"/>
      <c r="N675" t="str">
        <f>IFERROR(INDEX(Projects!$A$1:$F$10000,MATCH(Cotations!E675,Projects!$A$1:$A$10000,0),MATCH("Commerce",Projects!$A$1:$F$1,0)),0)</f>
      </c>
      <c r="O675" t="str">
        <f>IFERROR(VLOOKUP(N675,Widgets!$H$5:$I$18,2,FALSE),0)</f>
      </c>
    </row>
    <row r="676" spans="1:15">
      <c r="D676" s="1"/>
      <c r="K676" s="1"/>
      <c r="N676" t="str">
        <f>IFERROR(INDEX(Projects!$A$1:$F$10000,MATCH(Cotations!E676,Projects!$A$1:$A$10000,0),MATCH("Commerce",Projects!$A$1:$F$1,0)),0)</f>
      </c>
      <c r="O676" t="str">
        <f>IFERROR(VLOOKUP(N676,Widgets!$H$5:$I$18,2,FALSE),0)</f>
      </c>
    </row>
    <row r="677" spans="1:15">
      <c r="D677" s="1"/>
      <c r="K677" s="1"/>
      <c r="N677" t="str">
        <f>IFERROR(INDEX(Projects!$A$1:$F$10000,MATCH(Cotations!E677,Projects!$A$1:$A$10000,0),MATCH("Commerce",Projects!$A$1:$F$1,0)),0)</f>
      </c>
      <c r="O677" t="str">
        <f>IFERROR(VLOOKUP(N677,Widgets!$H$5:$I$18,2,FALSE),0)</f>
      </c>
    </row>
    <row r="678" spans="1:15">
      <c r="D678" s="1"/>
      <c r="K678" s="1"/>
      <c r="N678" t="str">
        <f>IFERROR(INDEX(Projects!$A$1:$F$10000,MATCH(Cotations!E678,Projects!$A$1:$A$10000,0),MATCH("Commerce",Projects!$A$1:$F$1,0)),0)</f>
      </c>
      <c r="O678" t="str">
        <f>IFERROR(VLOOKUP(N678,Widgets!$H$5:$I$18,2,FALSE),0)</f>
      </c>
    </row>
    <row r="679" spans="1:15">
      <c r="D679" s="1"/>
      <c r="K679" s="1"/>
      <c r="N679" t="str">
        <f>IFERROR(INDEX(Projects!$A$1:$F$10000,MATCH(Cotations!E679,Projects!$A$1:$A$10000,0),MATCH("Commerce",Projects!$A$1:$F$1,0)),0)</f>
      </c>
      <c r="O679" t="str">
        <f>IFERROR(VLOOKUP(N679,Widgets!$H$5:$I$18,2,FALSE),0)</f>
      </c>
    </row>
    <row r="680" spans="1:15">
      <c r="D680" s="1"/>
      <c r="K680" s="1"/>
      <c r="N680" t="str">
        <f>IFERROR(INDEX(Projects!$A$1:$F$10000,MATCH(Cotations!E680,Projects!$A$1:$A$10000,0),MATCH("Commerce",Projects!$A$1:$F$1,0)),0)</f>
      </c>
      <c r="O680" t="str">
        <f>IFERROR(VLOOKUP(N680,Widgets!$H$5:$I$18,2,FALSE),0)</f>
      </c>
    </row>
    <row r="681" spans="1:15">
      <c r="D681" s="1"/>
      <c r="K681" s="1"/>
      <c r="N681" t="str">
        <f>IFERROR(INDEX(Projects!$A$1:$F$10000,MATCH(Cotations!E681,Projects!$A$1:$A$10000,0),MATCH("Commerce",Projects!$A$1:$F$1,0)),0)</f>
      </c>
      <c r="O681" t="str">
        <f>IFERROR(VLOOKUP(N681,Widgets!$H$5:$I$18,2,FALSE),0)</f>
      </c>
    </row>
    <row r="682" spans="1:15">
      <c r="D682" s="1"/>
      <c r="K682" s="1"/>
      <c r="N682" t="str">
        <f>IFERROR(INDEX(Projects!$A$1:$F$10000,MATCH(Cotations!E682,Projects!$A$1:$A$10000,0),MATCH("Commerce",Projects!$A$1:$F$1,0)),0)</f>
      </c>
      <c r="O682" t="str">
        <f>IFERROR(VLOOKUP(N682,Widgets!$H$5:$I$18,2,FALSE),0)</f>
      </c>
    </row>
    <row r="683" spans="1:15">
      <c r="D683" s="1"/>
      <c r="K683" s="1"/>
      <c r="N683" t="str">
        <f>IFERROR(INDEX(Projects!$A$1:$F$10000,MATCH(Cotations!E683,Projects!$A$1:$A$10000,0),MATCH("Commerce",Projects!$A$1:$F$1,0)),0)</f>
      </c>
      <c r="O683" t="str">
        <f>IFERROR(VLOOKUP(N683,Widgets!$H$5:$I$18,2,FALSE),0)</f>
      </c>
    </row>
    <row r="684" spans="1:15">
      <c r="D684" s="1"/>
      <c r="K684" s="1"/>
      <c r="N684" t="str">
        <f>IFERROR(INDEX(Projects!$A$1:$F$10000,MATCH(Cotations!E684,Projects!$A$1:$A$10000,0),MATCH("Commerce",Projects!$A$1:$F$1,0)),0)</f>
      </c>
      <c r="O684" t="str">
        <f>IFERROR(VLOOKUP(N684,Widgets!$H$5:$I$18,2,FALSE),0)</f>
      </c>
    </row>
    <row r="685" spans="1:15">
      <c r="D685" s="1"/>
      <c r="K685" s="1"/>
      <c r="N685" t="str">
        <f>IFERROR(INDEX(Projects!$A$1:$F$10000,MATCH(Cotations!E685,Projects!$A$1:$A$10000,0),MATCH("Commerce",Projects!$A$1:$F$1,0)),0)</f>
      </c>
      <c r="O685" t="str">
        <f>IFERROR(VLOOKUP(N685,Widgets!$H$5:$I$18,2,FALSE),0)</f>
      </c>
    </row>
    <row r="686" spans="1:15">
      <c r="D686" s="1"/>
      <c r="K686" s="1"/>
      <c r="N686" t="str">
        <f>IFERROR(INDEX(Projects!$A$1:$F$10000,MATCH(Cotations!E686,Projects!$A$1:$A$10000,0),MATCH("Commerce",Projects!$A$1:$F$1,0)),0)</f>
      </c>
      <c r="O686" t="str">
        <f>IFERROR(VLOOKUP(N686,Widgets!$H$5:$I$18,2,FALSE),0)</f>
      </c>
    </row>
    <row r="687" spans="1:15">
      <c r="D687" s="1"/>
      <c r="K687" s="1"/>
      <c r="N687" t="str">
        <f>IFERROR(INDEX(Projects!$A$1:$F$10000,MATCH(Cotations!E687,Projects!$A$1:$A$10000,0),MATCH("Commerce",Projects!$A$1:$F$1,0)),0)</f>
      </c>
      <c r="O687" t="str">
        <f>IFERROR(VLOOKUP(N687,Widgets!$H$5:$I$18,2,FALSE),0)</f>
      </c>
    </row>
    <row r="688" spans="1:15">
      <c r="D688" s="1"/>
      <c r="K688" s="1"/>
      <c r="N688" t="str">
        <f>IFERROR(INDEX(Projects!$A$1:$F$10000,MATCH(Cotations!E688,Projects!$A$1:$A$10000,0),MATCH("Commerce",Projects!$A$1:$F$1,0)),0)</f>
      </c>
      <c r="O688" t="str">
        <f>IFERROR(VLOOKUP(N688,Widgets!$H$5:$I$18,2,FALSE),0)</f>
      </c>
    </row>
    <row r="689" spans="1:15">
      <c r="D689" s="1"/>
      <c r="K689" s="1"/>
      <c r="N689" t="str">
        <f>IFERROR(INDEX(Projects!$A$1:$F$10000,MATCH(Cotations!E689,Projects!$A$1:$A$10000,0),MATCH("Commerce",Projects!$A$1:$F$1,0)),0)</f>
      </c>
      <c r="O689" t="str">
        <f>IFERROR(VLOOKUP(N689,Widgets!$H$5:$I$18,2,FALSE),0)</f>
      </c>
    </row>
    <row r="690" spans="1:15">
      <c r="D690" s="1"/>
      <c r="K690" s="1"/>
      <c r="N690" t="str">
        <f>IFERROR(INDEX(Projects!$A$1:$F$10000,MATCH(Cotations!E690,Projects!$A$1:$A$10000,0),MATCH("Commerce",Projects!$A$1:$F$1,0)),0)</f>
      </c>
      <c r="O690" t="str">
        <f>IFERROR(VLOOKUP(N690,Widgets!$H$5:$I$18,2,FALSE),0)</f>
      </c>
    </row>
    <row r="691" spans="1:15">
      <c r="D691" s="1"/>
      <c r="K691" s="1"/>
      <c r="N691" t="str">
        <f>IFERROR(INDEX(Projects!$A$1:$F$10000,MATCH(Cotations!E691,Projects!$A$1:$A$10000,0),MATCH("Commerce",Projects!$A$1:$F$1,0)),0)</f>
      </c>
      <c r="O691" t="str">
        <f>IFERROR(VLOOKUP(N691,Widgets!$H$5:$I$18,2,FALSE),0)</f>
      </c>
    </row>
    <row r="692" spans="1:15">
      <c r="D692" s="1"/>
      <c r="K692" s="1"/>
      <c r="N692" t="str">
        <f>IFERROR(INDEX(Projects!$A$1:$F$10000,MATCH(Cotations!E692,Projects!$A$1:$A$10000,0),MATCH("Commerce",Projects!$A$1:$F$1,0)),0)</f>
      </c>
      <c r="O692" t="str">
        <f>IFERROR(VLOOKUP(N692,Widgets!$H$5:$I$18,2,FALSE),0)</f>
      </c>
    </row>
    <row r="693" spans="1:15">
      <c r="D693" s="1"/>
      <c r="K693" s="1"/>
      <c r="N693" t="str">
        <f>IFERROR(INDEX(Projects!$A$1:$F$10000,MATCH(Cotations!E693,Projects!$A$1:$A$10000,0),MATCH("Commerce",Projects!$A$1:$F$1,0)),0)</f>
      </c>
      <c r="O693" t="str">
        <f>IFERROR(VLOOKUP(N693,Widgets!$H$5:$I$18,2,FALSE),0)</f>
      </c>
    </row>
    <row r="694" spans="1:15">
      <c r="D694" s="1"/>
      <c r="K694" s="1"/>
      <c r="N694" t="str">
        <f>IFERROR(INDEX(Projects!$A$1:$F$10000,MATCH(Cotations!E694,Projects!$A$1:$A$10000,0),MATCH("Commerce",Projects!$A$1:$F$1,0)),0)</f>
      </c>
      <c r="O694" t="str">
        <f>IFERROR(VLOOKUP(N694,Widgets!$H$5:$I$18,2,FALSE),0)</f>
      </c>
    </row>
    <row r="695" spans="1:15">
      <c r="K695" s="1"/>
      <c r="N695" t="str">
        <f>IFERROR(INDEX(Projects!$A$1:$F$10000,MATCH(Cotations!E695,Projects!$A$1:$A$10000,0),MATCH("Commerce",Projects!$A$1:$F$1,0)),0)</f>
      </c>
      <c r="O695" t="str">
        <f>IFERROR(VLOOKUP(N695,Widgets!$H$5:$I$18,2,FALSE),0)</f>
      </c>
    </row>
    <row r="696" spans="1:15">
      <c r="K696" s="1"/>
      <c r="N696" t="str">
        <f>IFERROR(INDEX(Projects!$A$1:$F$10000,MATCH(Cotations!E696,Projects!$A$1:$A$10000,0),MATCH("Commerce",Projects!$A$1:$F$1,0)),0)</f>
      </c>
      <c r="O696" t="str">
        <f>IFERROR(VLOOKUP(N696,Widgets!$H$5:$I$18,2,FALSE),0)</f>
      </c>
    </row>
    <row r="697" spans="1:15">
      <c r="D697" s="1"/>
      <c r="K697" s="1"/>
      <c r="N697" t="str">
        <f>IFERROR(INDEX(Projects!$A$1:$F$10000,MATCH(Cotations!E697,Projects!$A$1:$A$10000,0),MATCH("Commerce",Projects!$A$1:$F$1,0)),0)</f>
      </c>
      <c r="O697" t="str">
        <f>IFERROR(VLOOKUP(N697,Widgets!$H$5:$I$18,2,FALSE),0)</f>
      </c>
    </row>
    <row r="698" spans="1:15">
      <c r="D698" s="1"/>
      <c r="K698" s="1"/>
      <c r="N698" t="str">
        <f>IFERROR(INDEX(Projects!$A$1:$F$10000,MATCH(Cotations!E698,Projects!$A$1:$A$10000,0),MATCH("Commerce",Projects!$A$1:$F$1,0)),0)</f>
      </c>
      <c r="O698" t="str">
        <f>IFERROR(VLOOKUP(N698,Widgets!$H$5:$I$18,2,FALSE),0)</f>
      </c>
    </row>
    <row r="699" spans="1:15">
      <c r="D699" s="1"/>
      <c r="K699" s="1"/>
      <c r="N699" t="str">
        <f>IFERROR(INDEX(Projects!$A$1:$F$10000,MATCH(Cotations!E699,Projects!$A$1:$A$10000,0),MATCH("Commerce",Projects!$A$1:$F$1,0)),0)</f>
      </c>
      <c r="O699" t="str">
        <f>IFERROR(VLOOKUP(N699,Widgets!$H$5:$I$18,2,FALSE),0)</f>
      </c>
    </row>
    <row r="700" spans="1:15">
      <c r="D700" s="1"/>
      <c r="K700" s="1"/>
      <c r="N700" t="str">
        <f>IFERROR(INDEX(Projects!$A$1:$F$10000,MATCH(Cotations!E700,Projects!$A$1:$A$10000,0),MATCH("Commerce",Projects!$A$1:$F$1,0)),0)</f>
      </c>
      <c r="O700" t="str">
        <f>IFERROR(VLOOKUP(N700,Widgets!$H$5:$I$18,2,FALSE),0)</f>
      </c>
    </row>
    <row r="701" spans="1:15">
      <c r="D701" s="1"/>
      <c r="K701" s="1"/>
      <c r="N701" t="str">
        <f>IFERROR(INDEX(Projects!$A$1:$F$10000,MATCH(Cotations!E701,Projects!$A$1:$A$10000,0),MATCH("Commerce",Projects!$A$1:$F$1,0)),0)</f>
      </c>
      <c r="O701" t="str">
        <f>IFERROR(VLOOKUP(N701,Widgets!$H$5:$I$18,2,FALSE),0)</f>
      </c>
    </row>
    <row r="702" spans="1:15">
      <c r="D702" s="1"/>
      <c r="K702" s="1"/>
      <c r="N702" t="str">
        <f>IFERROR(INDEX(Projects!$A$1:$F$10000,MATCH(Cotations!E702,Projects!$A$1:$A$10000,0),MATCH("Commerce",Projects!$A$1:$F$1,0)),0)</f>
      </c>
      <c r="O702" t="str">
        <f>IFERROR(VLOOKUP(N702,Widgets!$H$5:$I$18,2,FALSE),0)</f>
      </c>
    </row>
    <row r="703" spans="1:15">
      <c r="D703" s="1"/>
      <c r="K703" s="1"/>
      <c r="N703" t="str">
        <f>IFERROR(INDEX(Projects!$A$1:$F$10000,MATCH(Cotations!E703,Projects!$A$1:$A$10000,0),MATCH("Commerce",Projects!$A$1:$F$1,0)),0)</f>
      </c>
      <c r="O703" t="str">
        <f>IFERROR(VLOOKUP(N703,Widgets!$H$5:$I$18,2,FALSE),0)</f>
      </c>
    </row>
    <row r="704" spans="1:15">
      <c r="D704" s="1"/>
      <c r="K704" s="1"/>
      <c r="N704" t="str">
        <f>IFERROR(INDEX(Projects!$A$1:$F$10000,MATCH(Cotations!E704,Projects!$A$1:$A$10000,0),MATCH("Commerce",Projects!$A$1:$F$1,0)),0)</f>
      </c>
      <c r="O704" t="str">
        <f>IFERROR(VLOOKUP(N704,Widgets!$H$5:$I$18,2,FALSE),0)</f>
      </c>
    </row>
    <row r="705" spans="1:15">
      <c r="D705" s="1"/>
      <c r="K705" s="1"/>
      <c r="N705" t="str">
        <f>IFERROR(INDEX(Projects!$A$1:$F$10000,MATCH(Cotations!E705,Projects!$A$1:$A$10000,0),MATCH("Commerce",Projects!$A$1:$F$1,0)),0)</f>
      </c>
      <c r="O705" t="str">
        <f>IFERROR(VLOOKUP(N705,Widgets!$H$5:$I$18,2,FALSE),0)</f>
      </c>
    </row>
    <row r="706" spans="1:15">
      <c r="D706" s="1"/>
      <c r="K706" s="1"/>
      <c r="N706" t="str">
        <f>IFERROR(INDEX(Projects!$A$1:$F$10000,MATCH(Cotations!E706,Projects!$A$1:$A$10000,0),MATCH("Commerce",Projects!$A$1:$F$1,0)),0)</f>
      </c>
      <c r="O706" t="str">
        <f>IFERROR(VLOOKUP(N706,Widgets!$H$5:$I$18,2,FALSE),0)</f>
      </c>
    </row>
    <row r="707" spans="1:15">
      <c r="D707" s="1"/>
      <c r="K707" s="1"/>
      <c r="N707" t="str">
        <f>IFERROR(INDEX(Projects!$A$1:$F$10000,MATCH(Cotations!E707,Projects!$A$1:$A$10000,0),MATCH("Commerce",Projects!$A$1:$F$1,0)),0)</f>
      </c>
      <c r="O707" t="str">
        <f>IFERROR(VLOOKUP(N707,Widgets!$H$5:$I$18,2,FALSE),0)</f>
      </c>
    </row>
    <row r="708" spans="1:15">
      <c r="D708" s="1"/>
      <c r="K708" s="1"/>
      <c r="N708" t="str">
        <f>IFERROR(INDEX(Projects!$A$1:$F$10000,MATCH(Cotations!E708,Projects!$A$1:$A$10000,0),MATCH("Commerce",Projects!$A$1:$F$1,0)),0)</f>
      </c>
      <c r="O708" t="str">
        <f>IFERROR(VLOOKUP(N708,Widgets!$H$5:$I$18,2,FALSE),0)</f>
      </c>
    </row>
    <row r="709" spans="1:15">
      <c r="D709" s="1"/>
      <c r="K709" s="1"/>
      <c r="N709" t="str">
        <f>IFERROR(INDEX(Projects!$A$1:$F$10000,MATCH(Cotations!E709,Projects!$A$1:$A$10000,0),MATCH("Commerce",Projects!$A$1:$F$1,0)),0)</f>
      </c>
      <c r="O709" t="str">
        <f>IFERROR(VLOOKUP(N709,Widgets!$H$5:$I$18,2,FALSE),0)</f>
      </c>
    </row>
    <row r="710" spans="1:15">
      <c r="D710" s="1"/>
      <c r="K710" s="1"/>
      <c r="N710" t="str">
        <f>IFERROR(INDEX(Projects!$A$1:$F$10000,MATCH(Cotations!E710,Projects!$A$1:$A$10000,0),MATCH("Commerce",Projects!$A$1:$F$1,0)),0)</f>
      </c>
      <c r="O710" t="str">
        <f>IFERROR(VLOOKUP(N710,Widgets!$H$5:$I$18,2,FALSE),0)</f>
      </c>
    </row>
    <row r="711" spans="1:15">
      <c r="D711" s="1"/>
      <c r="K711" s="1"/>
      <c r="N711" t="str">
        <f>IFERROR(INDEX(Projects!$A$1:$F$10000,MATCH(Cotations!E711,Projects!$A$1:$A$10000,0),MATCH("Commerce",Projects!$A$1:$F$1,0)),0)</f>
      </c>
      <c r="O711" t="str">
        <f>IFERROR(VLOOKUP(N711,Widgets!$H$5:$I$18,2,FALSE),0)</f>
      </c>
    </row>
    <row r="712" spans="1:15">
      <c r="D712" s="1"/>
      <c r="K712" s="1"/>
      <c r="N712" t="str">
        <f>IFERROR(INDEX(Projects!$A$1:$F$10000,MATCH(Cotations!E712,Projects!$A$1:$A$10000,0),MATCH("Commerce",Projects!$A$1:$F$1,0)),0)</f>
      </c>
      <c r="O712" t="str">
        <f>IFERROR(VLOOKUP(N712,Widgets!$H$5:$I$18,2,FALSE),0)</f>
      </c>
    </row>
    <row r="713" spans="1:15">
      <c r="D713" s="1"/>
      <c r="K713" s="1"/>
      <c r="N713" t="str">
        <f>IFERROR(INDEX(Projects!$A$1:$F$10000,MATCH(Cotations!E713,Projects!$A$1:$A$10000,0),MATCH("Commerce",Projects!$A$1:$F$1,0)),0)</f>
      </c>
      <c r="O713" t="str">
        <f>IFERROR(VLOOKUP(N713,Widgets!$H$5:$I$18,2,FALSE),0)</f>
      </c>
    </row>
    <row r="714" spans="1:15">
      <c r="D714" s="1"/>
      <c r="K714" s="1"/>
      <c r="N714" t="str">
        <f>IFERROR(INDEX(Projects!$A$1:$F$10000,MATCH(Cotations!E714,Projects!$A$1:$A$10000,0),MATCH("Commerce",Projects!$A$1:$F$1,0)),0)</f>
      </c>
      <c r="O714" t="str">
        <f>IFERROR(VLOOKUP(N714,Widgets!$H$5:$I$18,2,FALSE),0)</f>
      </c>
    </row>
    <row r="715" spans="1:15">
      <c r="D715" s="1"/>
      <c r="K715" s="1"/>
      <c r="N715" t="str">
        <f>IFERROR(INDEX(Projects!$A$1:$F$10000,MATCH(Cotations!E715,Projects!$A$1:$A$10000,0),MATCH("Commerce",Projects!$A$1:$F$1,0)),0)</f>
      </c>
      <c r="O715" t="str">
        <f>IFERROR(VLOOKUP(N715,Widgets!$H$5:$I$18,2,FALSE),0)</f>
      </c>
    </row>
    <row r="716" spans="1:15">
      <c r="D716" s="1"/>
      <c r="K716" s="1"/>
      <c r="N716" t="str">
        <f>IFERROR(INDEX(Projects!$A$1:$F$10000,MATCH(Cotations!E716,Projects!$A$1:$A$10000,0),MATCH("Commerce",Projects!$A$1:$F$1,0)),0)</f>
      </c>
      <c r="O716" t="str">
        <f>IFERROR(VLOOKUP(N716,Widgets!$H$5:$I$18,2,FALSE),0)</f>
      </c>
    </row>
    <row r="717" spans="1:15">
      <c r="D717" s="1"/>
      <c r="K717" s="1"/>
      <c r="N717" t="str">
        <f>IFERROR(INDEX(Projects!$A$1:$F$10000,MATCH(Cotations!E717,Projects!$A$1:$A$10000,0),MATCH("Commerce",Projects!$A$1:$F$1,0)),0)</f>
      </c>
      <c r="O717" t="str">
        <f>IFERROR(VLOOKUP(N717,Widgets!$H$5:$I$18,2,FALSE),0)</f>
      </c>
    </row>
    <row r="718" spans="1:15">
      <c r="D718" s="1"/>
      <c r="K718" s="1"/>
      <c r="N718" t="str">
        <f>IFERROR(INDEX(Projects!$A$1:$F$10000,MATCH(Cotations!E718,Projects!$A$1:$A$10000,0),MATCH("Commerce",Projects!$A$1:$F$1,0)),0)</f>
      </c>
      <c r="O718" t="str">
        <f>IFERROR(VLOOKUP(N718,Widgets!$H$5:$I$18,2,FALSE),0)</f>
      </c>
    </row>
    <row r="719" spans="1:15">
      <c r="D719" s="1"/>
      <c r="K719" s="1"/>
      <c r="N719" t="str">
        <f>IFERROR(INDEX(Projects!$A$1:$F$10000,MATCH(Cotations!E719,Projects!$A$1:$A$10000,0),MATCH("Commerce",Projects!$A$1:$F$1,0)),0)</f>
      </c>
      <c r="O719" t="str">
        <f>IFERROR(VLOOKUP(N719,Widgets!$H$5:$I$18,2,FALSE),0)</f>
      </c>
    </row>
    <row r="720" spans="1:15">
      <c r="D720" s="1"/>
      <c r="K720" s="1"/>
      <c r="N720" t="str">
        <f>IFERROR(INDEX(Projects!$A$1:$F$10000,MATCH(Cotations!E720,Projects!$A$1:$A$10000,0),MATCH("Commerce",Projects!$A$1:$F$1,0)),0)</f>
      </c>
      <c r="O720" t="str">
        <f>IFERROR(VLOOKUP(N720,Widgets!$H$5:$I$18,2,FALSE),0)</f>
      </c>
    </row>
    <row r="721" spans="1:15">
      <c r="D721" s="1"/>
      <c r="K721" s="1"/>
      <c r="N721" t="str">
        <f>IFERROR(INDEX(Projects!$A$1:$F$10000,MATCH(Cotations!E721,Projects!$A$1:$A$10000,0),MATCH("Commerce",Projects!$A$1:$F$1,0)),0)</f>
      </c>
      <c r="O721" t="str">
        <f>IFERROR(VLOOKUP(N721,Widgets!$H$5:$I$18,2,FALSE),0)</f>
      </c>
    </row>
    <row r="722" spans="1:15">
      <c r="D722" s="1"/>
      <c r="K722" s="1"/>
      <c r="N722" t="str">
        <f>IFERROR(INDEX(Projects!$A$1:$F$10000,MATCH(Cotations!E722,Projects!$A$1:$A$10000,0),MATCH("Commerce",Projects!$A$1:$F$1,0)),0)</f>
      </c>
      <c r="O722" t="str">
        <f>IFERROR(VLOOKUP(N722,Widgets!$H$5:$I$18,2,FALSE),0)</f>
      </c>
    </row>
    <row r="723" spans="1:15">
      <c r="D723" s="1"/>
      <c r="K723" s="1"/>
      <c r="N723" t="str">
        <f>IFERROR(INDEX(Projects!$A$1:$F$10000,MATCH(Cotations!E723,Projects!$A$1:$A$10000,0),MATCH("Commerce",Projects!$A$1:$F$1,0)),0)</f>
      </c>
      <c r="O723" t="str">
        <f>IFERROR(VLOOKUP(N723,Widgets!$H$5:$I$18,2,FALSE),0)</f>
      </c>
    </row>
    <row r="724" spans="1:15">
      <c r="D724" s="1"/>
      <c r="K724" s="1"/>
      <c r="N724" t="str">
        <f>IFERROR(INDEX(Projects!$A$1:$F$10000,MATCH(Cotations!E724,Projects!$A$1:$A$10000,0),MATCH("Commerce",Projects!$A$1:$F$1,0)),0)</f>
      </c>
      <c r="O724" t="str">
        <f>IFERROR(VLOOKUP(N724,Widgets!$H$5:$I$18,2,FALSE),0)</f>
      </c>
    </row>
    <row r="725" spans="1:15">
      <c r="D725" s="1"/>
      <c r="K725" s="1"/>
      <c r="N725" t="str">
        <f>IFERROR(INDEX(Projects!$A$1:$F$10000,MATCH(Cotations!E725,Projects!$A$1:$A$10000,0),MATCH("Commerce",Projects!$A$1:$F$1,0)),0)</f>
      </c>
      <c r="O725" t="str">
        <f>IFERROR(VLOOKUP(N725,Widgets!$H$5:$I$18,2,FALSE),0)</f>
      </c>
    </row>
    <row r="726" spans="1:15">
      <c r="D726" s="1"/>
      <c r="K726" s="1"/>
      <c r="N726" t="str">
        <f>IFERROR(INDEX(Projects!$A$1:$F$10000,MATCH(Cotations!E726,Projects!$A$1:$A$10000,0),MATCH("Commerce",Projects!$A$1:$F$1,0)),0)</f>
      </c>
      <c r="O726" t="str">
        <f>IFERROR(VLOOKUP(N726,Widgets!$H$5:$I$18,2,FALSE),0)</f>
      </c>
    </row>
    <row r="727" spans="1:15">
      <c r="D727" s="1"/>
      <c r="K727" s="1"/>
      <c r="N727" t="str">
        <f>IFERROR(INDEX(Projects!$A$1:$F$10000,MATCH(Cotations!E727,Projects!$A$1:$A$10000,0),MATCH("Commerce",Projects!$A$1:$F$1,0)),0)</f>
      </c>
      <c r="O727" t="str">
        <f>IFERROR(VLOOKUP(N727,Widgets!$H$5:$I$18,2,FALSE),0)</f>
      </c>
    </row>
    <row r="728" spans="1:15">
      <c r="D728" s="1"/>
      <c r="K728" s="1"/>
      <c r="N728" t="str">
        <f>IFERROR(INDEX(Projects!$A$1:$F$10000,MATCH(Cotations!E728,Projects!$A$1:$A$10000,0),MATCH("Commerce",Projects!$A$1:$F$1,0)),0)</f>
      </c>
      <c r="O728" t="str">
        <f>IFERROR(VLOOKUP(N728,Widgets!$H$5:$I$18,2,FALSE),0)</f>
      </c>
    </row>
    <row r="729" spans="1:15">
      <c r="D729" s="1"/>
      <c r="K729" s="1"/>
      <c r="N729" t="str">
        <f>IFERROR(INDEX(Projects!$A$1:$F$10000,MATCH(Cotations!E729,Projects!$A$1:$A$10000,0),MATCH("Commerce",Projects!$A$1:$F$1,0)),0)</f>
      </c>
      <c r="O729" t="str">
        <f>IFERROR(VLOOKUP(N729,Widgets!$H$5:$I$18,2,FALSE),0)</f>
      </c>
    </row>
    <row r="730" spans="1:15">
      <c r="D730" s="1"/>
      <c r="K730" s="1"/>
      <c r="N730" t="str">
        <f>IFERROR(INDEX(Projects!$A$1:$F$10000,MATCH(Cotations!E730,Projects!$A$1:$A$10000,0),MATCH("Commerce",Projects!$A$1:$F$1,0)),0)</f>
      </c>
      <c r="O730" t="str">
        <f>IFERROR(VLOOKUP(N730,Widgets!$H$5:$I$18,2,FALSE),0)</f>
      </c>
    </row>
    <row r="731" spans="1:15">
      <c r="D731" s="1"/>
      <c r="K731" s="1"/>
      <c r="N731" t="str">
        <f>IFERROR(INDEX(Projects!$A$1:$F$10000,MATCH(Cotations!E731,Projects!$A$1:$A$10000,0),MATCH("Commerce",Projects!$A$1:$F$1,0)),0)</f>
      </c>
      <c r="O731" t="str">
        <f>IFERROR(VLOOKUP(N731,Widgets!$H$5:$I$18,2,FALSE),0)</f>
      </c>
    </row>
    <row r="732" spans="1:15">
      <c r="D732" s="1"/>
      <c r="K732" s="1"/>
      <c r="N732" t="str">
        <f>IFERROR(INDEX(Projects!$A$1:$F$10000,MATCH(Cotations!E732,Projects!$A$1:$A$10000,0),MATCH("Commerce",Projects!$A$1:$F$1,0)),0)</f>
      </c>
      <c r="O732" t="str">
        <f>IFERROR(VLOOKUP(N732,Widgets!$H$5:$I$18,2,FALSE),0)</f>
      </c>
    </row>
    <row r="733" spans="1:15">
      <c r="D733" s="1"/>
      <c r="K733" s="1"/>
      <c r="N733" t="str">
        <f>IFERROR(INDEX(Projects!$A$1:$F$10000,MATCH(Cotations!E733,Projects!$A$1:$A$10000,0),MATCH("Commerce",Projects!$A$1:$F$1,0)),0)</f>
      </c>
      <c r="O733" t="str">
        <f>IFERROR(VLOOKUP(N733,Widgets!$H$5:$I$18,2,FALSE),0)</f>
      </c>
    </row>
    <row r="734" spans="1:15">
      <c r="D734" s="1"/>
      <c r="K734" s="1"/>
      <c r="N734" t="str">
        <f>IFERROR(INDEX(Projects!$A$1:$F$10000,MATCH(Cotations!E734,Projects!$A$1:$A$10000,0),MATCH("Commerce",Projects!$A$1:$F$1,0)),0)</f>
      </c>
      <c r="O734" t="str">
        <f>IFERROR(VLOOKUP(N734,Widgets!$H$5:$I$18,2,FALSE),0)</f>
      </c>
    </row>
    <row r="735" spans="1:15">
      <c r="D735" s="1"/>
      <c r="K735" s="1"/>
      <c r="N735" t="str">
        <f>IFERROR(INDEX(Projects!$A$1:$F$10000,MATCH(Cotations!E735,Projects!$A$1:$A$10000,0),MATCH("Commerce",Projects!$A$1:$F$1,0)),0)</f>
      </c>
      <c r="O735" t="str">
        <f>IFERROR(VLOOKUP(N735,Widgets!$H$5:$I$18,2,FALSE),0)</f>
      </c>
    </row>
    <row r="736" spans="1:15">
      <c r="D736" s="1"/>
      <c r="K736" s="1"/>
      <c r="N736" t="str">
        <f>IFERROR(INDEX(Projects!$A$1:$F$10000,MATCH(Cotations!E736,Projects!$A$1:$A$10000,0),MATCH("Commerce",Projects!$A$1:$F$1,0)),0)</f>
      </c>
      <c r="O736" t="str">
        <f>IFERROR(VLOOKUP(N736,Widgets!$H$5:$I$18,2,FALSE),0)</f>
      </c>
    </row>
    <row r="737" spans="1:15">
      <c r="D737" s="1"/>
      <c r="K737" s="1"/>
      <c r="N737" t="str">
        <f>IFERROR(INDEX(Projects!$A$1:$F$10000,MATCH(Cotations!E737,Projects!$A$1:$A$10000,0),MATCH("Commerce",Projects!$A$1:$F$1,0)),0)</f>
      </c>
      <c r="O737" t="str">
        <f>IFERROR(VLOOKUP(N737,Widgets!$H$5:$I$18,2,FALSE),0)</f>
      </c>
    </row>
    <row r="738" spans="1:15">
      <c r="D738" s="1"/>
      <c r="K738" s="1"/>
      <c r="N738" t="str">
        <f>IFERROR(INDEX(Projects!$A$1:$F$10000,MATCH(Cotations!E738,Projects!$A$1:$A$10000,0),MATCH("Commerce",Projects!$A$1:$F$1,0)),0)</f>
      </c>
      <c r="O738" t="str">
        <f>IFERROR(VLOOKUP(N738,Widgets!$H$5:$I$18,2,FALSE),0)</f>
      </c>
    </row>
    <row r="739" spans="1:15">
      <c r="D739" s="1"/>
      <c r="K739" s="1"/>
      <c r="N739" t="str">
        <f>IFERROR(INDEX(Projects!$A$1:$F$10000,MATCH(Cotations!E739,Projects!$A$1:$A$10000,0),MATCH("Commerce",Projects!$A$1:$F$1,0)),0)</f>
      </c>
      <c r="O739" t="str">
        <f>IFERROR(VLOOKUP(N739,Widgets!$H$5:$I$18,2,FALSE),0)</f>
      </c>
    </row>
    <row r="740" spans="1:15">
      <c r="D740" s="1"/>
      <c r="K740" s="1"/>
      <c r="N740" t="str">
        <f>IFERROR(INDEX(Projects!$A$1:$F$10000,MATCH(Cotations!E740,Projects!$A$1:$A$10000,0),MATCH("Commerce",Projects!$A$1:$F$1,0)),0)</f>
      </c>
      <c r="O740" t="str">
        <f>IFERROR(VLOOKUP(N740,Widgets!$H$5:$I$18,2,FALSE),0)</f>
      </c>
    </row>
    <row r="741" spans="1:15">
      <c r="D741" s="1"/>
      <c r="K741" s="1"/>
      <c r="N741" t="str">
        <f>IFERROR(INDEX(Projects!$A$1:$F$10000,MATCH(Cotations!E741,Projects!$A$1:$A$10000,0),MATCH("Commerce",Projects!$A$1:$F$1,0)),0)</f>
      </c>
      <c r="O741" t="str">
        <f>IFERROR(VLOOKUP(N741,Widgets!$H$5:$I$18,2,FALSE),0)</f>
      </c>
    </row>
    <row r="742" spans="1:15">
      <c r="D742" s="1"/>
      <c r="K742" s="1"/>
      <c r="N742" t="str">
        <f>IFERROR(INDEX(Projects!$A$1:$F$10000,MATCH(Cotations!E742,Projects!$A$1:$A$10000,0),MATCH("Commerce",Projects!$A$1:$F$1,0)),0)</f>
      </c>
      <c r="O742" t="str">
        <f>IFERROR(VLOOKUP(N742,Widgets!$H$5:$I$18,2,FALSE),0)</f>
      </c>
    </row>
    <row r="743" spans="1:15">
      <c r="D743" s="1"/>
      <c r="K743" s="1"/>
      <c r="N743" t="str">
        <f>IFERROR(INDEX(Projects!$A$1:$F$10000,MATCH(Cotations!E743,Projects!$A$1:$A$10000,0),MATCH("Commerce",Projects!$A$1:$F$1,0)),0)</f>
      </c>
      <c r="O743" t="str">
        <f>IFERROR(VLOOKUP(N743,Widgets!$H$5:$I$18,2,FALSE),0)</f>
      </c>
    </row>
    <row r="744" spans="1:15">
      <c r="D744" s="1"/>
      <c r="K744" s="1"/>
      <c r="N744" t="str">
        <f>IFERROR(INDEX(Projects!$A$1:$F$10000,MATCH(Cotations!E744,Projects!$A$1:$A$10000,0),MATCH("Commerce",Projects!$A$1:$F$1,0)),0)</f>
      </c>
      <c r="O744" t="str">
        <f>IFERROR(VLOOKUP(N744,Widgets!$H$5:$I$18,2,FALSE),0)</f>
      </c>
    </row>
    <row r="745" spans="1:15">
      <c r="D745" s="1"/>
      <c r="K745" s="1"/>
      <c r="N745" t="str">
        <f>IFERROR(INDEX(Projects!$A$1:$F$10000,MATCH(Cotations!E745,Projects!$A$1:$A$10000,0),MATCH("Commerce",Projects!$A$1:$F$1,0)),0)</f>
      </c>
      <c r="O745" t="str">
        <f>IFERROR(VLOOKUP(N745,Widgets!$H$5:$I$18,2,FALSE),0)</f>
      </c>
    </row>
    <row r="746" spans="1:15">
      <c r="D746" s="1"/>
      <c r="K746" s="1"/>
      <c r="N746" t="str">
        <f>IFERROR(INDEX(Projects!$A$1:$F$10000,MATCH(Cotations!E746,Projects!$A$1:$A$10000,0),MATCH("Commerce",Projects!$A$1:$F$1,0)),0)</f>
      </c>
      <c r="O746" t="str">
        <f>IFERROR(VLOOKUP(N746,Widgets!$H$5:$I$18,2,FALSE),0)</f>
      </c>
    </row>
    <row r="747" spans="1:15">
      <c r="D747" s="1"/>
      <c r="K747" s="1"/>
      <c r="N747" t="str">
        <f>IFERROR(INDEX(Projects!$A$1:$F$10000,MATCH(Cotations!E747,Projects!$A$1:$A$10000,0),MATCH("Commerce",Projects!$A$1:$F$1,0)),0)</f>
      </c>
      <c r="O747" t="str">
        <f>IFERROR(VLOOKUP(N747,Widgets!$H$5:$I$18,2,FALSE),0)</f>
      </c>
    </row>
    <row r="748" spans="1:15">
      <c r="D748" s="1"/>
      <c r="K748" s="1"/>
      <c r="N748" t="str">
        <f>IFERROR(INDEX(Projects!$A$1:$F$10000,MATCH(Cotations!E748,Projects!$A$1:$A$10000,0),MATCH("Commerce",Projects!$A$1:$F$1,0)),0)</f>
      </c>
      <c r="O748" t="str">
        <f>IFERROR(VLOOKUP(N748,Widgets!$H$5:$I$18,2,FALSE),0)</f>
      </c>
    </row>
    <row r="749" spans="1:15">
      <c r="D749" s="1"/>
      <c r="K749" s="1"/>
      <c r="N749" t="str">
        <f>IFERROR(INDEX(Projects!$A$1:$F$10000,MATCH(Cotations!E749,Projects!$A$1:$A$10000,0),MATCH("Commerce",Projects!$A$1:$F$1,0)),0)</f>
      </c>
      <c r="O749" t="str">
        <f>IFERROR(VLOOKUP(N749,Widgets!$H$5:$I$18,2,FALSE),0)</f>
      </c>
    </row>
    <row r="750" spans="1:15">
      <c r="D750" s="1"/>
      <c r="K750" s="1"/>
      <c r="N750" t="str">
        <f>IFERROR(INDEX(Projects!$A$1:$F$10000,MATCH(Cotations!E750,Projects!$A$1:$A$10000,0),MATCH("Commerce",Projects!$A$1:$F$1,0)),0)</f>
      </c>
      <c r="O750" t="str">
        <f>IFERROR(VLOOKUP(N750,Widgets!$H$5:$I$18,2,FALSE),0)</f>
      </c>
    </row>
    <row r="751" spans="1:15">
      <c r="D751" s="1"/>
      <c r="K751" s="1"/>
      <c r="N751" t="str">
        <f>IFERROR(INDEX(Projects!$A$1:$F$10000,MATCH(Cotations!E751,Projects!$A$1:$A$10000,0),MATCH("Commerce",Projects!$A$1:$F$1,0)),0)</f>
      </c>
      <c r="O751" t="str">
        <f>IFERROR(VLOOKUP(N751,Widgets!$H$5:$I$18,2,FALSE),0)</f>
      </c>
    </row>
    <row r="752" spans="1:15">
      <c r="D752" s="1"/>
      <c r="K752" s="1"/>
      <c r="N752" t="str">
        <f>IFERROR(INDEX(Projects!$A$1:$F$10000,MATCH(Cotations!E752,Projects!$A$1:$A$10000,0),MATCH("Commerce",Projects!$A$1:$F$1,0)),0)</f>
      </c>
      <c r="O752" t="str">
        <f>IFERROR(VLOOKUP(N752,Widgets!$H$5:$I$18,2,FALSE),0)</f>
      </c>
    </row>
    <row r="753" spans="1:15">
      <c r="D753" s="1"/>
      <c r="K753" s="1"/>
      <c r="N753" t="str">
        <f>IFERROR(INDEX(Projects!$A$1:$F$10000,MATCH(Cotations!E753,Projects!$A$1:$A$10000,0),MATCH("Commerce",Projects!$A$1:$F$1,0)),0)</f>
      </c>
      <c r="O753" t="str">
        <f>IFERROR(VLOOKUP(N753,Widgets!$H$5:$I$18,2,FALSE),0)</f>
      </c>
    </row>
    <row r="754" spans="1:15">
      <c r="D754" s="1"/>
      <c r="K754" s="1"/>
      <c r="N754" t="str">
        <f>IFERROR(INDEX(Projects!$A$1:$F$10000,MATCH(Cotations!E754,Projects!$A$1:$A$10000,0),MATCH("Commerce",Projects!$A$1:$F$1,0)),0)</f>
      </c>
      <c r="O754" t="str">
        <f>IFERROR(VLOOKUP(N754,Widgets!$H$5:$I$18,2,FALSE),0)</f>
      </c>
    </row>
    <row r="755" spans="1:15">
      <c r="D755" s="1"/>
      <c r="K755" s="1"/>
      <c r="N755" t="str">
        <f>IFERROR(INDEX(Projects!$A$1:$F$10000,MATCH(Cotations!E755,Projects!$A$1:$A$10000,0),MATCH("Commerce",Projects!$A$1:$F$1,0)),0)</f>
      </c>
      <c r="O755" t="str">
        <f>IFERROR(VLOOKUP(N755,Widgets!$H$5:$I$18,2,FALSE),0)</f>
      </c>
    </row>
    <row r="756" spans="1:15">
      <c r="D756" s="1"/>
      <c r="K756" s="1"/>
      <c r="N756" t="str">
        <f>IFERROR(INDEX(Projects!$A$1:$F$10000,MATCH(Cotations!E756,Projects!$A$1:$A$10000,0),MATCH("Commerce",Projects!$A$1:$F$1,0)),0)</f>
      </c>
      <c r="O756" t="str">
        <f>IFERROR(VLOOKUP(N756,Widgets!$H$5:$I$18,2,FALSE),0)</f>
      </c>
    </row>
    <row r="757" spans="1:15">
      <c r="D757" s="1"/>
      <c r="K757" s="1"/>
      <c r="N757" t="str">
        <f>IFERROR(INDEX(Projects!$A$1:$F$10000,MATCH(Cotations!E757,Projects!$A$1:$A$10000,0),MATCH("Commerce",Projects!$A$1:$F$1,0)),0)</f>
      </c>
      <c r="O757" t="str">
        <f>IFERROR(VLOOKUP(N757,Widgets!$H$5:$I$18,2,FALSE),0)</f>
      </c>
    </row>
    <row r="758" spans="1:15">
      <c r="D758" s="1"/>
      <c r="K758" s="1"/>
      <c r="N758" t="str">
        <f>IFERROR(INDEX(Projects!$A$1:$F$10000,MATCH(Cotations!E758,Projects!$A$1:$A$10000,0),MATCH("Commerce",Projects!$A$1:$F$1,0)),0)</f>
      </c>
      <c r="O758" t="str">
        <f>IFERROR(VLOOKUP(N758,Widgets!$H$5:$I$18,2,FALSE),0)</f>
      </c>
    </row>
    <row r="759" spans="1:15">
      <c r="D759" s="1"/>
      <c r="K759" s="1"/>
      <c r="N759" t="str">
        <f>IFERROR(INDEX(Projects!$A$1:$F$10000,MATCH(Cotations!E759,Projects!$A$1:$A$10000,0),MATCH("Commerce",Projects!$A$1:$F$1,0)),0)</f>
      </c>
      <c r="O759" t="str">
        <f>IFERROR(VLOOKUP(N759,Widgets!$H$5:$I$18,2,FALSE),0)</f>
      </c>
    </row>
    <row r="760" spans="1:15">
      <c r="D760" s="1"/>
      <c r="K760" s="1"/>
      <c r="N760" t="str">
        <f>IFERROR(INDEX(Projects!$A$1:$F$10000,MATCH(Cotations!E760,Projects!$A$1:$A$10000,0),MATCH("Commerce",Projects!$A$1:$F$1,0)),0)</f>
      </c>
      <c r="O760" t="str">
        <f>IFERROR(VLOOKUP(N760,Widgets!$H$5:$I$18,2,FALSE),0)</f>
      </c>
    </row>
    <row r="761" spans="1:15">
      <c r="D761" s="1"/>
      <c r="K761" s="1"/>
      <c r="N761" t="str">
        <f>IFERROR(INDEX(Projects!$A$1:$F$10000,MATCH(Cotations!E761,Projects!$A$1:$A$10000,0),MATCH("Commerce",Projects!$A$1:$F$1,0)),0)</f>
      </c>
      <c r="O761" t="str">
        <f>IFERROR(VLOOKUP(N761,Widgets!$H$5:$I$18,2,FALSE),0)</f>
      </c>
    </row>
    <row r="762" spans="1:15">
      <c r="D762" s="1"/>
      <c r="K762" s="1"/>
      <c r="N762" t="str">
        <f>IFERROR(INDEX(Projects!$A$1:$F$10000,MATCH(Cotations!E762,Projects!$A$1:$A$10000,0),MATCH("Commerce",Projects!$A$1:$F$1,0)),0)</f>
      </c>
      <c r="O762" t="str">
        <f>IFERROR(VLOOKUP(N762,Widgets!$H$5:$I$18,2,FALSE),0)</f>
      </c>
    </row>
    <row r="763" spans="1:15">
      <c r="D763" s="1"/>
      <c r="K763" s="1"/>
      <c r="N763" t="str">
        <f>IFERROR(INDEX(Projects!$A$1:$F$10000,MATCH(Cotations!E763,Projects!$A$1:$A$10000,0),MATCH("Commerce",Projects!$A$1:$F$1,0)),0)</f>
      </c>
      <c r="O763" t="str">
        <f>IFERROR(VLOOKUP(N763,Widgets!$H$5:$I$18,2,FALSE),0)</f>
      </c>
    </row>
    <row r="764" spans="1:15">
      <c r="D764" s="1"/>
      <c r="K764" s="1"/>
      <c r="N764" t="str">
        <f>IFERROR(INDEX(Projects!$A$1:$F$10000,MATCH(Cotations!E764,Projects!$A$1:$A$10000,0),MATCH("Commerce",Projects!$A$1:$F$1,0)),0)</f>
      </c>
      <c r="O764" t="str">
        <f>IFERROR(VLOOKUP(N764,Widgets!$H$5:$I$18,2,FALSE),0)</f>
      </c>
    </row>
    <row r="765" spans="1:15">
      <c r="D765" s="1"/>
      <c r="K765" s="1"/>
      <c r="N765" t="str">
        <f>IFERROR(INDEX(Projects!$A$1:$F$10000,MATCH(Cotations!E765,Projects!$A$1:$A$10000,0),MATCH("Commerce",Projects!$A$1:$F$1,0)),0)</f>
      </c>
      <c r="O765" t="str">
        <f>IFERROR(VLOOKUP(N765,Widgets!$H$5:$I$18,2,FALSE),0)</f>
      </c>
    </row>
    <row r="766" spans="1:15">
      <c r="D766" s="1"/>
      <c r="K766" s="1"/>
      <c r="N766" t="str">
        <f>IFERROR(INDEX(Projects!$A$1:$F$10000,MATCH(Cotations!E766,Projects!$A$1:$A$10000,0),MATCH("Commerce",Projects!$A$1:$F$1,0)),0)</f>
      </c>
      <c r="O766" t="str">
        <f>IFERROR(VLOOKUP(N766,Widgets!$H$5:$I$18,2,FALSE),0)</f>
      </c>
    </row>
    <row r="767" spans="1:15">
      <c r="K767" s="1"/>
      <c r="N767" t="str">
        <f>IFERROR(INDEX(Projects!$A$1:$F$10000,MATCH(Cotations!E767,Projects!$A$1:$A$10000,0),MATCH("Commerce",Projects!$A$1:$F$1,0)),0)</f>
      </c>
      <c r="O767" t="str">
        <f>IFERROR(VLOOKUP(N767,Widgets!$H$5:$I$18,2,FALSE),0)</f>
      </c>
    </row>
    <row r="768" spans="1:15">
      <c r="D768" s="1"/>
      <c r="K768" s="1"/>
      <c r="N768" t="str">
        <f>IFERROR(INDEX(Projects!$A$1:$F$10000,MATCH(Cotations!E768,Projects!$A$1:$A$10000,0),MATCH("Commerce",Projects!$A$1:$F$1,0)),0)</f>
      </c>
      <c r="O768" t="str">
        <f>IFERROR(VLOOKUP(N768,Widgets!$H$5:$I$18,2,FALSE),0)</f>
      </c>
    </row>
    <row r="769" spans="1:15">
      <c r="D769" s="1"/>
      <c r="K769" s="1"/>
      <c r="N769" t="str">
        <f>IFERROR(INDEX(Projects!$A$1:$F$10000,MATCH(Cotations!E769,Projects!$A$1:$A$10000,0),MATCH("Commerce",Projects!$A$1:$F$1,0)),0)</f>
      </c>
      <c r="O769" t="str">
        <f>IFERROR(VLOOKUP(N769,Widgets!$H$5:$I$18,2,FALSE),0)</f>
      </c>
    </row>
    <row r="770" spans="1:15">
      <c r="D770" s="1"/>
      <c r="K770" s="1"/>
      <c r="N770" t="str">
        <f>IFERROR(INDEX(Projects!$A$1:$F$10000,MATCH(Cotations!E770,Projects!$A$1:$A$10000,0),MATCH("Commerce",Projects!$A$1:$F$1,0)),0)</f>
      </c>
      <c r="O770" t="str">
        <f>IFERROR(VLOOKUP(N770,Widgets!$H$5:$I$18,2,FALSE),0)</f>
      </c>
    </row>
    <row r="771" spans="1:15">
      <c r="D771" s="1"/>
      <c r="K771" s="1"/>
      <c r="N771" t="str">
        <f>IFERROR(INDEX(Projects!$A$1:$F$10000,MATCH(Cotations!E771,Projects!$A$1:$A$10000,0),MATCH("Commerce",Projects!$A$1:$F$1,0)),0)</f>
      </c>
      <c r="O771" t="str">
        <f>IFERROR(VLOOKUP(N771,Widgets!$H$5:$I$18,2,FALSE),0)</f>
      </c>
    </row>
    <row r="772" spans="1:15">
      <c r="D772" s="1"/>
      <c r="K772" s="1"/>
      <c r="N772" t="str">
        <f>IFERROR(INDEX(Projects!$A$1:$F$10000,MATCH(Cotations!E772,Projects!$A$1:$A$10000,0),MATCH("Commerce",Projects!$A$1:$F$1,0)),0)</f>
      </c>
      <c r="O772" t="str">
        <f>IFERROR(VLOOKUP(N772,Widgets!$H$5:$I$18,2,FALSE),0)</f>
      </c>
    </row>
    <row r="773" spans="1:15">
      <c r="D773" s="1"/>
      <c r="K773" s="1"/>
      <c r="N773" t="str">
        <f>IFERROR(INDEX(Projects!$A$1:$F$10000,MATCH(Cotations!E773,Projects!$A$1:$A$10000,0),MATCH("Commerce",Projects!$A$1:$F$1,0)),0)</f>
      </c>
      <c r="O773" t="str">
        <f>IFERROR(VLOOKUP(N773,Widgets!$H$5:$I$18,2,FALSE),0)</f>
      </c>
    </row>
    <row r="774" spans="1:15">
      <c r="D774" s="1"/>
      <c r="K774" s="1"/>
      <c r="N774" t="str">
        <f>IFERROR(INDEX(Projects!$A$1:$F$10000,MATCH(Cotations!E774,Projects!$A$1:$A$10000,0),MATCH("Commerce",Projects!$A$1:$F$1,0)),0)</f>
      </c>
      <c r="O774" t="str">
        <f>IFERROR(VLOOKUP(N774,Widgets!$H$5:$I$18,2,FALSE),0)</f>
      </c>
    </row>
    <row r="775" spans="1:15">
      <c r="D775" s="1"/>
      <c r="K775" s="1"/>
      <c r="N775" t="str">
        <f>IFERROR(INDEX(Projects!$A$1:$F$10000,MATCH(Cotations!E775,Projects!$A$1:$A$10000,0),MATCH("Commerce",Projects!$A$1:$F$1,0)),0)</f>
      </c>
      <c r="O775" t="str">
        <f>IFERROR(VLOOKUP(N775,Widgets!$H$5:$I$18,2,FALSE),0)</f>
      </c>
    </row>
    <row r="776" spans="1:15">
      <c r="D776" s="1"/>
      <c r="K776" s="1"/>
      <c r="N776" t="str">
        <f>IFERROR(INDEX(Projects!$A$1:$F$10000,MATCH(Cotations!E776,Projects!$A$1:$A$10000,0),MATCH("Commerce",Projects!$A$1:$F$1,0)),0)</f>
      </c>
      <c r="O776" t="str">
        <f>IFERROR(VLOOKUP(N776,Widgets!$H$5:$I$18,2,FALSE),0)</f>
      </c>
    </row>
    <row r="777" spans="1:15">
      <c r="D777" s="1"/>
      <c r="K777" s="1"/>
      <c r="N777" t="str">
        <f>IFERROR(INDEX(Projects!$A$1:$F$10000,MATCH(Cotations!E777,Projects!$A$1:$A$10000,0),MATCH("Commerce",Projects!$A$1:$F$1,0)),0)</f>
      </c>
      <c r="O777" t="str">
        <f>IFERROR(VLOOKUP(N777,Widgets!$H$5:$I$18,2,FALSE),0)</f>
      </c>
    </row>
    <row r="778" spans="1:15">
      <c r="D778" s="1"/>
      <c r="K778" s="1"/>
      <c r="N778" t="str">
        <f>IFERROR(INDEX(Projects!$A$1:$F$10000,MATCH(Cotations!E778,Projects!$A$1:$A$10000,0),MATCH("Commerce",Projects!$A$1:$F$1,0)),0)</f>
      </c>
      <c r="O778" t="str">
        <f>IFERROR(VLOOKUP(N778,Widgets!$H$5:$I$18,2,FALSE),0)</f>
      </c>
    </row>
    <row r="779" spans="1:15">
      <c r="D779" s="1"/>
      <c r="K779" s="1"/>
      <c r="N779" t="str">
        <f>IFERROR(INDEX(Projects!$A$1:$F$10000,MATCH(Cotations!E779,Projects!$A$1:$A$10000,0),MATCH("Commerce",Projects!$A$1:$F$1,0)),0)</f>
      </c>
      <c r="O779" t="str">
        <f>IFERROR(VLOOKUP(N779,Widgets!$H$5:$I$18,2,FALSE),0)</f>
      </c>
    </row>
    <row r="780" spans="1:15">
      <c r="D780" s="1"/>
      <c r="K780" s="1"/>
      <c r="N780" t="str">
        <f>IFERROR(INDEX(Projects!$A$1:$F$10000,MATCH(Cotations!E780,Projects!$A$1:$A$10000,0),MATCH("Commerce",Projects!$A$1:$F$1,0)),0)</f>
      </c>
      <c r="O780" t="str">
        <f>IFERROR(VLOOKUP(N780,Widgets!$H$5:$I$18,2,FALSE),0)</f>
      </c>
    </row>
    <row r="781" spans="1:15">
      <c r="D781" s="1"/>
      <c r="K781" s="1"/>
      <c r="N781" t="str">
        <f>IFERROR(INDEX(Projects!$A$1:$F$10000,MATCH(Cotations!E781,Projects!$A$1:$A$10000,0),MATCH("Commerce",Projects!$A$1:$F$1,0)),0)</f>
      </c>
      <c r="O781" t="str">
        <f>IFERROR(VLOOKUP(N781,Widgets!$H$5:$I$18,2,FALSE),0)</f>
      </c>
    </row>
    <row r="782" spans="1:15">
      <c r="D782" s="1"/>
      <c r="K782" s="1"/>
      <c r="N782" t="str">
        <f>IFERROR(INDEX(Projects!$A$1:$F$10000,MATCH(Cotations!E782,Projects!$A$1:$A$10000,0),MATCH("Commerce",Projects!$A$1:$F$1,0)),0)</f>
      </c>
      <c r="O782" t="str">
        <f>IFERROR(VLOOKUP(N782,Widgets!$H$5:$I$18,2,FALSE),0)</f>
      </c>
    </row>
    <row r="783" spans="1:15">
      <c r="D783" s="1"/>
      <c r="K783" s="1"/>
      <c r="N783" t="str">
        <f>IFERROR(INDEX(Projects!$A$1:$F$10000,MATCH(Cotations!E783,Projects!$A$1:$A$10000,0),MATCH("Commerce",Projects!$A$1:$F$1,0)),0)</f>
      </c>
      <c r="O783" t="str">
        <f>IFERROR(VLOOKUP(N783,Widgets!$H$5:$I$18,2,FALSE),0)</f>
      </c>
    </row>
    <row r="784" spans="1:15">
      <c r="D784" s="1"/>
      <c r="K784" s="1"/>
      <c r="N784" t="str">
        <f>IFERROR(INDEX(Projects!$A$1:$F$10000,MATCH(Cotations!E784,Projects!$A$1:$A$10000,0),MATCH("Commerce",Projects!$A$1:$F$1,0)),0)</f>
      </c>
      <c r="O784" t="str">
        <f>IFERROR(VLOOKUP(N784,Widgets!$H$5:$I$18,2,FALSE),0)</f>
      </c>
    </row>
    <row r="785" spans="1:15">
      <c r="D785" s="1"/>
      <c r="K785" s="1"/>
      <c r="N785" t="str">
        <f>IFERROR(INDEX(Projects!$A$1:$F$10000,MATCH(Cotations!E785,Projects!$A$1:$A$10000,0),MATCH("Commerce",Projects!$A$1:$F$1,0)),0)</f>
      </c>
      <c r="O785" t="str">
        <f>IFERROR(VLOOKUP(N785,Widgets!$H$5:$I$18,2,FALSE),0)</f>
      </c>
    </row>
    <row r="786" spans="1:15">
      <c r="D786" s="1"/>
      <c r="K786" s="1"/>
      <c r="N786" t="str">
        <f>IFERROR(INDEX(Projects!$A$1:$F$10000,MATCH(Cotations!E786,Projects!$A$1:$A$10000,0),MATCH("Commerce",Projects!$A$1:$F$1,0)),0)</f>
      </c>
      <c r="O786" t="str">
        <f>IFERROR(VLOOKUP(N786,Widgets!$H$5:$I$18,2,FALSE),0)</f>
      </c>
    </row>
    <row r="787" spans="1:15">
      <c r="D787" s="1"/>
      <c r="K787" s="1"/>
      <c r="N787" t="str">
        <f>IFERROR(INDEX(Projects!$A$1:$F$10000,MATCH(Cotations!E787,Projects!$A$1:$A$10000,0),MATCH("Commerce",Projects!$A$1:$F$1,0)),0)</f>
      </c>
      <c r="O787" t="str">
        <f>IFERROR(VLOOKUP(N787,Widgets!$H$5:$I$18,2,FALSE),0)</f>
      </c>
    </row>
    <row r="788" spans="1:15">
      <c r="D788" s="1"/>
      <c r="K788" s="1"/>
      <c r="N788" t="str">
        <f>IFERROR(INDEX(Projects!$A$1:$F$10000,MATCH(Cotations!E788,Projects!$A$1:$A$10000,0),MATCH("Commerce",Projects!$A$1:$F$1,0)),0)</f>
      </c>
      <c r="O788" t="str">
        <f>IFERROR(VLOOKUP(N788,Widgets!$H$5:$I$18,2,FALSE),0)</f>
      </c>
    </row>
    <row r="789" spans="1:15">
      <c r="D789" s="1"/>
      <c r="K789" s="1"/>
      <c r="N789" t="str">
        <f>IFERROR(INDEX(Projects!$A$1:$F$10000,MATCH(Cotations!E789,Projects!$A$1:$A$10000,0),MATCH("Commerce",Projects!$A$1:$F$1,0)),0)</f>
      </c>
      <c r="O789" t="str">
        <f>IFERROR(VLOOKUP(N789,Widgets!$H$5:$I$18,2,FALSE),0)</f>
      </c>
    </row>
    <row r="790" spans="1:15">
      <c r="D790" s="1"/>
      <c r="K790" s="1"/>
      <c r="N790" t="str">
        <f>IFERROR(INDEX(Projects!$A$1:$F$10000,MATCH(Cotations!E790,Projects!$A$1:$A$10000,0),MATCH("Commerce",Projects!$A$1:$F$1,0)),0)</f>
      </c>
      <c r="O790" t="str">
        <f>IFERROR(VLOOKUP(N790,Widgets!$H$5:$I$18,2,FALSE),0)</f>
      </c>
    </row>
    <row r="791" spans="1:15">
      <c r="D791" s="1"/>
      <c r="K791" s="1"/>
      <c r="N791" t="str">
        <f>IFERROR(INDEX(Projects!$A$1:$F$10000,MATCH(Cotations!E791,Projects!$A$1:$A$10000,0),MATCH("Commerce",Projects!$A$1:$F$1,0)),0)</f>
      </c>
      <c r="O791" t="str">
        <f>IFERROR(VLOOKUP(N791,Widgets!$H$5:$I$18,2,FALSE),0)</f>
      </c>
    </row>
    <row r="792" spans="1:15">
      <c r="D792" s="1"/>
      <c r="K792" s="1"/>
      <c r="N792" t="str">
        <f>IFERROR(INDEX(Projects!$A$1:$F$10000,MATCH(Cotations!E792,Projects!$A$1:$A$10000,0),MATCH("Commerce",Projects!$A$1:$F$1,0)),0)</f>
      </c>
      <c r="O792" t="str">
        <f>IFERROR(VLOOKUP(N792,Widgets!$H$5:$I$18,2,FALSE),0)</f>
      </c>
    </row>
    <row r="793" spans="1:15">
      <c r="D793" s="1"/>
      <c r="K793" s="1"/>
      <c r="N793" t="str">
        <f>IFERROR(INDEX(Projects!$A$1:$F$10000,MATCH(Cotations!E793,Projects!$A$1:$A$10000,0),MATCH("Commerce",Projects!$A$1:$F$1,0)),0)</f>
      </c>
      <c r="O793" t="str">
        <f>IFERROR(VLOOKUP(N793,Widgets!$H$5:$I$18,2,FALSE),0)</f>
      </c>
    </row>
    <row r="794" spans="1:15">
      <c r="N794" t="str">
        <f>IFERROR(INDEX(Projects!$A$1:$F$10000,MATCH(Cotations!E794,Projects!$A$1:$A$10000,0),MATCH("Commerce",Projects!$A$1:$F$1,0)),0)</f>
      </c>
      <c r="O794" t="str">
        <f>IFERROR(VLOOKUP(N794,Widgets!$H$5:$I$18,2,FALSE),0)</f>
      </c>
    </row>
    <row r="795" spans="1:15">
      <c r="N795" t="str">
        <f>IFERROR(INDEX(Projects!$A$1:$F$10000,MATCH(Cotations!E795,Projects!$A$1:$A$10000,0),MATCH("Commerce",Projects!$A$1:$F$1,0)),0)</f>
      </c>
      <c r="O795" t="str">
        <f>IFERROR(VLOOKUP(N795,Widgets!$H$5:$I$18,2,FALSE),0)</f>
      </c>
    </row>
    <row r="796" spans="1:15">
      <c r="N796" t="str">
        <f>IFERROR(INDEX(Projects!$A$1:$F$10000,MATCH(Cotations!E796,Projects!$A$1:$A$10000,0),MATCH("Commerce",Projects!$A$1:$F$1,0)),0)</f>
      </c>
      <c r="O796" t="str">
        <f>IFERROR(VLOOKUP(N796,Widgets!$H$5:$I$18,2,FALSE),0)</f>
      </c>
    </row>
    <row r="797" spans="1:15">
      <c r="N797" t="str">
        <f>IFERROR(INDEX(Projects!$A$1:$F$10000,MATCH(Cotations!E797,Projects!$A$1:$A$10000,0),MATCH("Commerce",Projects!$A$1:$F$1,0)),0)</f>
      </c>
      <c r="O797" t="str">
        <f>IFERROR(VLOOKUP(N797,Widgets!$H$5:$I$18,2,FALSE),0)</f>
      </c>
    </row>
    <row r="798" spans="1:15">
      <c r="N798" t="str">
        <f>IFERROR(INDEX(Projects!$A$1:$F$10000,MATCH(Cotations!E798,Projects!$A$1:$A$10000,0),MATCH("Commerce",Projects!$A$1:$F$1,0)),0)</f>
      </c>
      <c r="O798" t="str">
        <f>IFERROR(VLOOKUP(N798,Widgets!$H$5:$I$18,2,FALSE),0)</f>
      </c>
    </row>
    <row r="799" spans="1:15">
      <c r="N799" t="str">
        <f>IFERROR(INDEX(Projects!$A$1:$F$10000,MATCH(Cotations!E799,Projects!$A$1:$A$10000,0),MATCH("Commerce",Projects!$A$1:$F$1,0)),0)</f>
      </c>
      <c r="O799" t="str">
        <f>IFERROR(VLOOKUP(N799,Widgets!$H$5:$I$18,2,FALSE),0)</f>
      </c>
    </row>
    <row r="800" spans="1:15">
      <c r="N800" t="str">
        <f>IFERROR(INDEX(Projects!$A$1:$F$10000,MATCH(Cotations!E800,Projects!$A$1:$A$10000,0),MATCH("Commerce",Projects!$A$1:$F$1,0)),0)</f>
      </c>
      <c r="O800" t="str">
        <f>IFERROR(VLOOKUP(N800,Widgets!$H$5:$I$18,2,FALSE),0)</f>
      </c>
    </row>
    <row r="801" spans="1:15">
      <c r="N801" t="str">
        <f>IFERROR(INDEX(Projects!$A$1:$F$10000,MATCH(Cotations!E801,Projects!$A$1:$A$10000,0),MATCH("Commerce",Projects!$A$1:$F$1,0)),0)</f>
      </c>
      <c r="O801" t="str">
        <f>IFERROR(VLOOKUP(N801,Widgets!$H$5:$I$18,2,FALSE),0)</f>
      </c>
    </row>
    <row r="802" spans="1:15">
      <c r="N802" t="str">
        <f>IFERROR(INDEX(Projects!$A$1:$F$10000,MATCH(Cotations!E802,Projects!$A$1:$A$10000,0),MATCH("Commerce",Projects!$A$1:$F$1,0)),0)</f>
      </c>
      <c r="O802" t="str">
        <f>IFERROR(VLOOKUP(N802,Widgets!$H$5:$I$18,2,FALSE),0)</f>
      </c>
    </row>
    <row r="803" spans="1:15">
      <c r="N803" t="str">
        <f>IFERROR(INDEX(Projects!$A$1:$F$10000,MATCH(Cotations!E803,Projects!$A$1:$A$10000,0),MATCH("Commerce",Projects!$A$1:$F$1,0)),0)</f>
      </c>
      <c r="O803" t="str">
        <f>IFERROR(VLOOKUP(N803,Widgets!$H$5:$I$18,2,FALSE),0)</f>
      </c>
    </row>
    <row r="804" spans="1:15">
      <c r="N804" t="str">
        <f>IFERROR(INDEX(Projects!$A$1:$F$10000,MATCH(Cotations!E804,Projects!$A$1:$A$10000,0),MATCH("Commerce",Projects!$A$1:$F$1,0)),0)</f>
      </c>
      <c r="O804" t="str">
        <f>IFERROR(VLOOKUP(N804,Widgets!$H$5:$I$18,2,FALSE),0)</f>
      </c>
    </row>
    <row r="805" spans="1:15">
      <c r="N805" t="str">
        <f>IFERROR(INDEX(Projects!$A$1:$F$10000,MATCH(Cotations!E805,Projects!$A$1:$A$10000,0),MATCH("Commerce",Projects!$A$1:$F$1,0)),0)</f>
      </c>
      <c r="O805" t="str">
        <f>IFERROR(VLOOKUP(N805,Widgets!$H$5:$I$18,2,FALSE),0)</f>
      </c>
    </row>
    <row r="806" spans="1:15">
      <c r="N806" t="str">
        <f>IFERROR(INDEX(Projects!$A$1:$F$10000,MATCH(Cotations!E806,Projects!$A$1:$A$10000,0),MATCH("Commerce",Projects!$A$1:$F$1,0)),0)</f>
      </c>
      <c r="O806" t="str">
        <f>IFERROR(VLOOKUP(N806,Widgets!$H$5:$I$18,2,FALSE),0)</f>
      </c>
    </row>
    <row r="807" spans="1:15">
      <c r="N807" t="str">
        <f>IFERROR(INDEX(Projects!$A$1:$F$10000,MATCH(Cotations!E807,Projects!$A$1:$A$10000,0),MATCH("Commerce",Projects!$A$1:$F$1,0)),0)</f>
      </c>
      <c r="O807" t="str">
        <f>IFERROR(VLOOKUP(N807,Widgets!$H$5:$I$18,2,FALSE),0)</f>
      </c>
    </row>
    <row r="808" spans="1:15">
      <c r="N808" t="str">
        <f>IFERROR(INDEX(Projects!$A$1:$F$10000,MATCH(Cotations!E808,Projects!$A$1:$A$10000,0),MATCH("Commerce",Projects!$A$1:$F$1,0)),0)</f>
      </c>
      <c r="O808" t="str">
        <f>IFERROR(VLOOKUP(N808,Widgets!$H$5:$I$18,2,FALSE),0)</f>
      </c>
    </row>
    <row r="809" spans="1:15">
      <c r="N809" t="str">
        <f>IFERROR(INDEX(Projects!$A$1:$F$10000,MATCH(Cotations!E809,Projects!$A$1:$A$10000,0),MATCH("Commerce",Projects!$A$1:$F$1,0)),0)</f>
      </c>
      <c r="O809" t="str">
        <f>IFERROR(VLOOKUP(N809,Widgets!$H$5:$I$18,2,FALSE),0)</f>
      </c>
    </row>
    <row r="810" spans="1:15">
      <c r="N810" t="str">
        <f>IFERROR(INDEX(Projects!$A$1:$F$10000,MATCH(Cotations!E810,Projects!$A$1:$A$10000,0),MATCH("Commerce",Projects!$A$1:$F$1,0)),0)</f>
      </c>
      <c r="O810" t="str">
        <f>IFERROR(VLOOKUP(N810,Widgets!$H$5:$I$18,2,FALSE),0)</f>
      </c>
    </row>
    <row r="811" spans="1:15">
      <c r="N811" t="str">
        <f>IFERROR(INDEX(Projects!$A$1:$F$10000,MATCH(Cotations!E811,Projects!$A$1:$A$10000,0),MATCH("Commerce",Projects!$A$1:$F$1,0)),0)</f>
      </c>
      <c r="O811" t="str">
        <f>IFERROR(VLOOKUP(N811,Widgets!$H$5:$I$18,2,FALSE),0)</f>
      </c>
    </row>
    <row r="812" spans="1:15">
      <c r="N812" t="str">
        <f>IFERROR(INDEX(Projects!$A$1:$F$10000,MATCH(Cotations!E812,Projects!$A$1:$A$10000,0),MATCH("Commerce",Projects!$A$1:$F$1,0)),0)</f>
      </c>
      <c r="O812" t="str">
        <f>IFERROR(VLOOKUP(N812,Widgets!$H$5:$I$18,2,FALSE),0)</f>
      </c>
    </row>
    <row r="813" spans="1:15">
      <c r="N813" t="str">
        <f>IFERROR(INDEX(Projects!$A$1:$F$10000,MATCH(Cotations!E813,Projects!$A$1:$A$10000,0),MATCH("Commerce",Projects!$A$1:$F$1,0)),0)</f>
      </c>
      <c r="O813" t="str">
        <f>IFERROR(VLOOKUP(N813,Widgets!$H$5:$I$18,2,FALSE),0)</f>
      </c>
    </row>
    <row r="814" spans="1:15">
      <c r="N814" t="str">
        <f>IFERROR(INDEX(Projects!$A$1:$F$10000,MATCH(Cotations!E814,Projects!$A$1:$A$10000,0),MATCH("Commerce",Projects!$A$1:$F$1,0)),0)</f>
      </c>
      <c r="O814" t="str">
        <f>IFERROR(VLOOKUP(N814,Widgets!$H$5:$I$18,2,FALSE),0)</f>
      </c>
    </row>
    <row r="815" spans="1:15">
      <c r="N815" t="str">
        <f>IFERROR(INDEX(Projects!$A$1:$F$10000,MATCH(Cotations!E815,Projects!$A$1:$A$10000,0),MATCH("Commerce",Projects!$A$1:$F$1,0)),0)</f>
      </c>
      <c r="O815" t="str">
        <f>IFERROR(VLOOKUP(N815,Widgets!$H$5:$I$18,2,FALSE),0)</f>
      </c>
    </row>
    <row r="816" spans="1:15">
      <c r="N816" t="str">
        <f>IFERROR(INDEX(Projects!$A$1:$F$10000,MATCH(Cotations!E816,Projects!$A$1:$A$10000,0),MATCH("Commerce",Projects!$A$1:$F$1,0)),0)</f>
      </c>
      <c r="O816" t="str">
        <f>IFERROR(VLOOKUP(N816,Widgets!$H$5:$I$18,2,FALSE),0)</f>
      </c>
    </row>
    <row r="817" spans="1:15">
      <c r="N817" t="str">
        <f>IFERROR(INDEX(Projects!$A$1:$F$10000,MATCH(Cotations!E817,Projects!$A$1:$A$10000,0),MATCH("Commerce",Projects!$A$1:$F$1,0)),0)</f>
      </c>
      <c r="O817" t="str">
        <f>IFERROR(VLOOKUP(N817,Widgets!$H$5:$I$18,2,FALSE),0)</f>
      </c>
    </row>
    <row r="818" spans="1:15">
      <c r="N818" t="str">
        <f>IFERROR(INDEX(Projects!$A$1:$F$10000,MATCH(Cotations!E818,Projects!$A$1:$A$10000,0),MATCH("Commerce",Projects!$A$1:$F$1,0)),0)</f>
      </c>
      <c r="O818" t="str">
        <f>IFERROR(VLOOKUP(N818,Widgets!$H$5:$I$18,2,FALSE),0)</f>
      </c>
    </row>
    <row r="819" spans="1:15">
      <c r="N819" t="str">
        <f>IFERROR(INDEX(Projects!$A$1:$F$10000,MATCH(Cotations!E819,Projects!$A$1:$A$10000,0),MATCH("Commerce",Projects!$A$1:$F$1,0)),0)</f>
      </c>
      <c r="O819" t="str">
        <f>IFERROR(VLOOKUP(N819,Widgets!$H$5:$I$18,2,FALSE),0)</f>
      </c>
    </row>
    <row r="820" spans="1:15">
      <c r="N820" t="str">
        <f>IFERROR(INDEX(Projects!$A$1:$F$10000,MATCH(Cotations!E820,Projects!$A$1:$A$10000,0),MATCH("Commerce",Projects!$A$1:$F$1,0)),0)</f>
      </c>
      <c r="O820" t="str">
        <f>IFERROR(VLOOKUP(N820,Widgets!$H$5:$I$18,2,FALSE),0)</f>
      </c>
    </row>
    <row r="821" spans="1:15">
      <c r="N821" t="str">
        <f>IFERROR(INDEX(Projects!$A$1:$F$10000,MATCH(Cotations!E821,Projects!$A$1:$A$10000,0),MATCH("Commerce",Projects!$A$1:$F$1,0)),0)</f>
      </c>
      <c r="O821" t="str">
        <f>IFERROR(VLOOKUP(N821,Widgets!$H$5:$I$18,2,FALSE),0)</f>
      </c>
    </row>
    <row r="822" spans="1:15">
      <c r="N822" t="str">
        <f>IFERROR(INDEX(Projects!$A$1:$F$10000,MATCH(Cotations!E822,Projects!$A$1:$A$10000,0),MATCH("Commerce",Projects!$A$1:$F$1,0)),0)</f>
      </c>
      <c r="O822" t="str">
        <f>IFERROR(VLOOKUP(N822,Widgets!$H$5:$I$18,2,FALSE),0)</f>
      </c>
    </row>
    <row r="823" spans="1:15">
      <c r="N823" t="str">
        <f>IFERROR(INDEX(Projects!$A$1:$F$10000,MATCH(Cotations!E823,Projects!$A$1:$A$10000,0),MATCH("Commerce",Projects!$A$1:$F$1,0)),0)</f>
      </c>
      <c r="O823" t="str">
        <f>IFERROR(VLOOKUP(N823,Widgets!$H$5:$I$18,2,FALSE),0)</f>
      </c>
    </row>
    <row r="824" spans="1:15">
      <c r="N824" t="str">
        <f>IFERROR(INDEX(Projects!$A$1:$F$10000,MATCH(Cotations!E824,Projects!$A$1:$A$10000,0),MATCH("Commerce",Projects!$A$1:$F$1,0)),0)</f>
      </c>
      <c r="O824" t="str">
        <f>IFERROR(VLOOKUP(N824,Widgets!$H$5:$I$18,2,FALSE),0)</f>
      </c>
    </row>
    <row r="825" spans="1:15">
      <c r="N825" t="str">
        <f>IFERROR(INDEX(Projects!$A$1:$F$10000,MATCH(Cotations!E825,Projects!$A$1:$A$10000,0),MATCH("Commerce",Projects!$A$1:$F$1,0)),0)</f>
      </c>
      <c r="O825" t="str">
        <f>IFERROR(VLOOKUP(N825,Widgets!$H$5:$I$18,2,FALSE),0)</f>
      </c>
    </row>
    <row r="826" spans="1:15">
      <c r="N826" t="str">
        <f>IFERROR(INDEX(Projects!$A$1:$F$10000,MATCH(Cotations!E826,Projects!$A$1:$A$10000,0),MATCH("Commerce",Projects!$A$1:$F$1,0)),0)</f>
      </c>
      <c r="O826" t="str">
        <f>IFERROR(VLOOKUP(N826,Widgets!$H$5:$I$18,2,FALSE),0)</f>
      </c>
    </row>
    <row r="827" spans="1:15">
      <c r="N827" t="str">
        <f>IFERROR(INDEX(Projects!$A$1:$F$10000,MATCH(Cotations!E827,Projects!$A$1:$A$10000,0),MATCH("Commerce",Projects!$A$1:$F$1,0)),0)</f>
      </c>
      <c r="O827" t="str">
        <f>IFERROR(VLOOKUP(N827,Widgets!$H$5:$I$18,2,FALSE),0)</f>
      </c>
    </row>
    <row r="828" spans="1:15">
      <c r="N828" t="str">
        <f>IFERROR(INDEX(Projects!$A$1:$F$10000,MATCH(Cotations!E828,Projects!$A$1:$A$10000,0),MATCH("Commerce",Projects!$A$1:$F$1,0)),0)</f>
      </c>
      <c r="O828" t="str">
        <f>IFERROR(VLOOKUP(N828,Widgets!$H$5:$I$18,2,FALSE),0)</f>
      </c>
    </row>
    <row r="829" spans="1:15">
      <c r="N829" t="str">
        <f>IFERROR(INDEX(Projects!$A$1:$F$10000,MATCH(Cotations!E829,Projects!$A$1:$A$10000,0),MATCH("Commerce",Projects!$A$1:$F$1,0)),0)</f>
      </c>
      <c r="O829" t="str">
        <f>IFERROR(VLOOKUP(N829,Widgets!$H$5:$I$18,2,FALSE),0)</f>
      </c>
    </row>
    <row r="830" spans="1:15">
      <c r="N830" t="str">
        <f>IFERROR(INDEX(Projects!$A$1:$F$10000,MATCH(Cotations!E830,Projects!$A$1:$A$10000,0),MATCH("Commerce",Projects!$A$1:$F$1,0)),0)</f>
      </c>
      <c r="O830" t="str">
        <f>IFERROR(VLOOKUP(N830,Widgets!$H$5:$I$18,2,FALSE),0)</f>
      </c>
    </row>
    <row r="831" spans="1:15">
      <c r="N831" t="str">
        <f>IFERROR(INDEX(Projects!$A$1:$F$10000,MATCH(Cotations!E831,Projects!$A$1:$A$10000,0),MATCH("Commerce",Projects!$A$1:$F$1,0)),0)</f>
      </c>
      <c r="O831" t="str">
        <f>IFERROR(VLOOKUP(N831,Widgets!$H$5:$I$18,2,FALSE),0)</f>
      </c>
    </row>
    <row r="832" spans="1:15">
      <c r="N832" t="str">
        <f>IFERROR(INDEX(Projects!$A$1:$F$10000,MATCH(Cotations!E832,Projects!$A$1:$A$10000,0),MATCH("Commerce",Projects!$A$1:$F$1,0)),0)</f>
      </c>
      <c r="O832" t="str">
        <f>IFERROR(VLOOKUP(N832,Widgets!$H$5:$I$18,2,FALSE),0)</f>
      </c>
    </row>
    <row r="833" spans="1:15">
      <c r="N833" t="str">
        <f>IFERROR(INDEX(Projects!$A$1:$F$10000,MATCH(Cotations!E833,Projects!$A$1:$A$10000,0),MATCH("Commerce",Projects!$A$1:$F$1,0)),0)</f>
      </c>
      <c r="O833" t="str">
        <f>IFERROR(VLOOKUP(N833,Widgets!$H$5:$I$18,2,FALSE),0)</f>
      </c>
    </row>
    <row r="834" spans="1:15">
      <c r="N834" t="str">
        <f>IFERROR(INDEX(Projects!$A$1:$F$10000,MATCH(Cotations!E834,Projects!$A$1:$A$10000,0),MATCH("Commerce",Projects!$A$1:$F$1,0)),0)</f>
      </c>
      <c r="O834" t="str">
        <f>IFERROR(VLOOKUP(N834,Widgets!$H$5:$I$18,2,FALSE),0)</f>
      </c>
    </row>
    <row r="835" spans="1:15">
      <c r="N835" t="str">
        <f>IFERROR(INDEX(Projects!$A$1:$F$10000,MATCH(Cotations!E835,Projects!$A$1:$A$10000,0),MATCH("Commerce",Projects!$A$1:$F$1,0)),0)</f>
      </c>
      <c r="O835" t="str">
        <f>IFERROR(VLOOKUP(N835,Widgets!$H$5:$I$18,2,FALSE),0)</f>
      </c>
    </row>
    <row r="836" spans="1:15">
      <c r="N836" t="str">
        <f>IFERROR(INDEX(Projects!$A$1:$F$10000,MATCH(Cotations!E836,Projects!$A$1:$A$10000,0),MATCH("Commerce",Projects!$A$1:$F$1,0)),0)</f>
      </c>
      <c r="O836" t="str">
        <f>IFERROR(VLOOKUP(N836,Widgets!$H$5:$I$18,2,FALSE),0)</f>
      </c>
    </row>
    <row r="837" spans="1:15">
      <c r="N837" t="str">
        <f>IFERROR(INDEX(Projects!$A$1:$F$10000,MATCH(Cotations!E837,Projects!$A$1:$A$10000,0),MATCH("Commerce",Projects!$A$1:$F$1,0)),0)</f>
      </c>
      <c r="O837" t="str">
        <f>IFERROR(VLOOKUP(N837,Widgets!$H$5:$I$18,2,FALSE),0)</f>
      </c>
    </row>
    <row r="838" spans="1:15">
      <c r="N838" t="str">
        <f>IFERROR(INDEX(Projects!$A$1:$F$10000,MATCH(Cotations!E838,Projects!$A$1:$A$10000,0),MATCH("Commerce",Projects!$A$1:$F$1,0)),0)</f>
      </c>
      <c r="O838" t="str">
        <f>IFERROR(VLOOKUP(N838,Widgets!$H$5:$I$18,2,FALSE),0)</f>
      </c>
    </row>
    <row r="839" spans="1:15">
      <c r="N839" t="str">
        <f>IFERROR(INDEX(Projects!$A$1:$F$10000,MATCH(Cotations!E839,Projects!$A$1:$A$10000,0),MATCH("Commerce",Projects!$A$1:$F$1,0)),0)</f>
      </c>
      <c r="O839" t="str">
        <f>IFERROR(VLOOKUP(N839,Widgets!$H$5:$I$18,2,FALSE),0)</f>
      </c>
    </row>
    <row r="840" spans="1:15">
      <c r="N840" t="str">
        <f>IFERROR(INDEX(Projects!$A$1:$F$10000,MATCH(Cotations!E840,Projects!$A$1:$A$10000,0),MATCH("Commerce",Projects!$A$1:$F$1,0)),0)</f>
      </c>
      <c r="O840" t="str">
        <f>IFERROR(VLOOKUP(N840,Widgets!$H$5:$I$18,2,FALSE),0)</f>
      </c>
    </row>
    <row r="841" spans="1:15">
      <c r="N841" t="str">
        <f>IFERROR(INDEX(Projects!$A$1:$F$10000,MATCH(Cotations!E841,Projects!$A$1:$A$10000,0),MATCH("Commerce",Projects!$A$1:$F$1,0)),0)</f>
      </c>
      <c r="O841" t="str">
        <f>IFERROR(VLOOKUP(N841,Widgets!$H$5:$I$18,2,FALSE),0)</f>
      </c>
    </row>
    <row r="842" spans="1:15">
      <c r="N842" t="str">
        <f>IFERROR(INDEX(Projects!$A$1:$F$10000,MATCH(Cotations!E842,Projects!$A$1:$A$10000,0),MATCH("Commerce",Projects!$A$1:$F$1,0)),0)</f>
      </c>
      <c r="O842" t="str">
        <f>IFERROR(VLOOKUP(N842,Widgets!$H$5:$I$18,2,FALSE),0)</f>
      </c>
    </row>
    <row r="843" spans="1:15">
      <c r="N843" t="str">
        <f>IFERROR(INDEX(Projects!$A$1:$F$10000,MATCH(Cotations!E843,Projects!$A$1:$A$10000,0),MATCH("Commerce",Projects!$A$1:$F$1,0)),0)</f>
      </c>
      <c r="O843" t="str">
        <f>IFERROR(VLOOKUP(N843,Widgets!$H$5:$I$18,2,FALSE),0)</f>
      </c>
    </row>
    <row r="844" spans="1:15">
      <c r="N844" t="str">
        <f>IFERROR(INDEX(Projects!$A$1:$F$10000,MATCH(Cotations!E844,Projects!$A$1:$A$10000,0),MATCH("Commerce",Projects!$A$1:$F$1,0)),0)</f>
      </c>
      <c r="O844" t="str">
        <f>IFERROR(VLOOKUP(N844,Widgets!$H$5:$I$18,2,FALSE),0)</f>
      </c>
    </row>
    <row r="845" spans="1:15">
      <c r="N845" t="str">
        <f>IFERROR(INDEX(Projects!$A$1:$F$10000,MATCH(Cotations!E845,Projects!$A$1:$A$10000,0),MATCH("Commerce",Projects!$A$1:$F$1,0)),0)</f>
      </c>
      <c r="O845" t="str">
        <f>IFERROR(VLOOKUP(N845,Widgets!$H$5:$I$18,2,FALSE),0)</f>
      </c>
    </row>
    <row r="846" spans="1:15">
      <c r="N846" t="str">
        <f>IFERROR(INDEX(Projects!$A$1:$F$10000,MATCH(Cotations!E846,Projects!$A$1:$A$10000,0),MATCH("Commerce",Projects!$A$1:$F$1,0)),0)</f>
      </c>
      <c r="O846" t="str">
        <f>IFERROR(VLOOKUP(N846,Widgets!$H$5:$I$18,2,FALSE),0)</f>
      </c>
    </row>
    <row r="847" spans="1:15">
      <c r="N847" t="str">
        <f>IFERROR(INDEX(Projects!$A$1:$F$10000,MATCH(Cotations!E847,Projects!$A$1:$A$10000,0),MATCH("Commerce",Projects!$A$1:$F$1,0)),0)</f>
      </c>
      <c r="O847" t="str">
        <f>IFERROR(VLOOKUP(N847,Widgets!$H$5:$I$18,2,FALSE),0)</f>
      </c>
    </row>
    <row r="848" spans="1:15">
      <c r="N848" t="str">
        <f>IFERROR(INDEX(Projects!$A$1:$F$10000,MATCH(Cotations!E848,Projects!$A$1:$A$10000,0),MATCH("Commerce",Projects!$A$1:$F$1,0)),0)</f>
      </c>
      <c r="O848" t="str">
        <f>IFERROR(VLOOKUP(N848,Widgets!$H$5:$I$18,2,FALSE),0)</f>
      </c>
    </row>
    <row r="849" spans="1:15">
      <c r="N849" t="str">
        <f>IFERROR(INDEX(Projects!$A$1:$F$10000,MATCH(Cotations!E849,Projects!$A$1:$A$10000,0),MATCH("Commerce",Projects!$A$1:$F$1,0)),0)</f>
      </c>
      <c r="O849" t="str">
        <f>IFERROR(VLOOKUP(N849,Widgets!$H$5:$I$18,2,FALSE),0)</f>
      </c>
    </row>
    <row r="850" spans="1:15">
      <c r="N850" t="str">
        <f>IFERROR(INDEX(Projects!$A$1:$F$10000,MATCH(Cotations!E850,Projects!$A$1:$A$10000,0),MATCH("Commerce",Projects!$A$1:$F$1,0)),0)</f>
      </c>
      <c r="O850" t="str">
        <f>IFERROR(VLOOKUP(N850,Widgets!$H$5:$I$18,2,FALSE),0)</f>
      </c>
    </row>
    <row r="851" spans="1:15">
      <c r="N851" t="str">
        <f>IFERROR(INDEX(Projects!$A$1:$F$10000,MATCH(Cotations!E851,Projects!$A$1:$A$10000,0),MATCH("Commerce",Projects!$A$1:$F$1,0)),0)</f>
      </c>
      <c r="O851" t="str">
        <f>IFERROR(VLOOKUP(N851,Widgets!$H$5:$I$18,2,FALSE),0)</f>
      </c>
    </row>
    <row r="852" spans="1:15">
      <c r="N852" t="str">
        <f>IFERROR(INDEX(Projects!$A$1:$F$10000,MATCH(Cotations!E852,Projects!$A$1:$A$10000,0),MATCH("Commerce",Projects!$A$1:$F$1,0)),0)</f>
      </c>
      <c r="O852" t="str">
        <f>IFERROR(VLOOKUP(N852,Widgets!$H$5:$I$18,2,FALSE),0)</f>
      </c>
    </row>
    <row r="853" spans="1:15">
      <c r="N853" t="str">
        <f>IFERROR(INDEX(Projects!$A$1:$F$10000,MATCH(Cotations!E853,Projects!$A$1:$A$10000,0),MATCH("Commerce",Projects!$A$1:$F$1,0)),0)</f>
      </c>
      <c r="O853" t="str">
        <f>IFERROR(VLOOKUP(N853,Widgets!$H$5:$I$18,2,FALSE),0)</f>
      </c>
    </row>
    <row r="854" spans="1:15">
      <c r="N854" t="str">
        <f>IFERROR(INDEX(Projects!$A$1:$F$10000,MATCH(Cotations!E854,Projects!$A$1:$A$10000,0),MATCH("Commerce",Projects!$A$1:$F$1,0)),0)</f>
      </c>
      <c r="O854" t="str">
        <f>IFERROR(VLOOKUP(N854,Widgets!$H$5:$I$18,2,FALSE),0)</f>
      </c>
    </row>
    <row r="855" spans="1:15">
      <c r="N855" t="str">
        <f>IFERROR(INDEX(Projects!$A$1:$F$10000,MATCH(Cotations!E855,Projects!$A$1:$A$10000,0),MATCH("Commerce",Projects!$A$1:$F$1,0)),0)</f>
      </c>
      <c r="O855" t="str">
        <f>IFERROR(VLOOKUP(N855,Widgets!$H$5:$I$18,2,FALSE),0)</f>
      </c>
    </row>
    <row r="856" spans="1:15">
      <c r="N856" t="str">
        <f>IFERROR(INDEX(Projects!$A$1:$F$10000,MATCH(Cotations!E856,Projects!$A$1:$A$10000,0),MATCH("Commerce",Projects!$A$1:$F$1,0)),0)</f>
      </c>
      <c r="O856" t="str">
        <f>IFERROR(VLOOKUP(N856,Widgets!$H$5:$I$18,2,FALSE),0)</f>
      </c>
    </row>
    <row r="857" spans="1:15">
      <c r="N857" t="str">
        <f>IFERROR(INDEX(Projects!$A$1:$F$10000,MATCH(Cotations!E857,Projects!$A$1:$A$10000,0),MATCH("Commerce",Projects!$A$1:$F$1,0)),0)</f>
      </c>
      <c r="O857" t="str">
        <f>IFERROR(VLOOKUP(N857,Widgets!$H$5:$I$18,2,FALSE),0)</f>
      </c>
    </row>
    <row r="858" spans="1:15">
      <c r="N858" t="str">
        <f>IFERROR(INDEX(Projects!$A$1:$F$10000,MATCH(Cotations!E858,Projects!$A$1:$A$10000,0),MATCH("Commerce",Projects!$A$1:$F$1,0)),0)</f>
      </c>
      <c r="O858" t="str">
        <f>IFERROR(VLOOKUP(N858,Widgets!$H$5:$I$18,2,FALSE),0)</f>
      </c>
    </row>
    <row r="859" spans="1:15">
      <c r="N859" t="str">
        <f>IFERROR(INDEX(Projects!$A$1:$F$10000,MATCH(Cotations!E859,Projects!$A$1:$A$10000,0),MATCH("Commerce",Projects!$A$1:$F$1,0)),0)</f>
      </c>
      <c r="O859" t="str">
        <f>IFERROR(VLOOKUP(N859,Widgets!$H$5:$I$18,2,FALSE),0)</f>
      </c>
    </row>
    <row r="860" spans="1:15">
      <c r="N860" t="str">
        <f>IFERROR(INDEX(Projects!$A$1:$F$10000,MATCH(Cotations!E860,Projects!$A$1:$A$10000,0),MATCH("Commerce",Projects!$A$1:$F$1,0)),0)</f>
      </c>
      <c r="O860" t="str">
        <f>IFERROR(VLOOKUP(N860,Widgets!$H$5:$I$18,2,FALSE),0)</f>
      </c>
    </row>
    <row r="861" spans="1:15">
      <c r="N861" t="str">
        <f>IFERROR(INDEX(Projects!$A$1:$F$10000,MATCH(Cotations!E861,Projects!$A$1:$A$10000,0),MATCH("Commerce",Projects!$A$1:$F$1,0)),0)</f>
      </c>
      <c r="O861" t="str">
        <f>IFERROR(VLOOKUP(N861,Widgets!$H$5:$I$18,2,FALSE),0)</f>
      </c>
    </row>
    <row r="862" spans="1:15">
      <c r="N862" t="str">
        <f>IFERROR(INDEX(Projects!$A$1:$F$10000,MATCH(Cotations!E862,Projects!$A$1:$A$10000,0),MATCH("Commerce",Projects!$A$1:$F$1,0)),0)</f>
      </c>
      <c r="O862" t="str">
        <f>IFERROR(VLOOKUP(N862,Widgets!$H$5:$I$18,2,FALSE),0)</f>
      </c>
    </row>
    <row r="863" spans="1:15">
      <c r="N863" t="str">
        <f>IFERROR(INDEX(Projects!$A$1:$F$10000,MATCH(Cotations!E863,Projects!$A$1:$A$10000,0),MATCH("Commerce",Projects!$A$1:$F$1,0)),0)</f>
      </c>
      <c r="O863" t="str">
        <f>IFERROR(VLOOKUP(N863,Widgets!$H$5:$I$18,2,FALSE),0)</f>
      </c>
    </row>
    <row r="864" spans="1:15">
      <c r="N864" t="str">
        <f>IFERROR(INDEX(Projects!$A$1:$F$10000,MATCH(Cotations!E864,Projects!$A$1:$A$10000,0),MATCH("Commerce",Projects!$A$1:$F$1,0)),0)</f>
      </c>
      <c r="O864" t="str">
        <f>IFERROR(VLOOKUP(N864,Widgets!$H$5:$I$18,2,FALSE),0)</f>
      </c>
    </row>
    <row r="865" spans="1:15">
      <c r="N865" t="str">
        <f>IFERROR(INDEX(Projects!$A$1:$F$10000,MATCH(Cotations!E865,Projects!$A$1:$A$10000,0),MATCH("Commerce",Projects!$A$1:$F$1,0)),0)</f>
      </c>
      <c r="O865" t="str">
        <f>IFERROR(VLOOKUP(N865,Widgets!$H$5:$I$18,2,FALSE),0)</f>
      </c>
    </row>
    <row r="866" spans="1:15">
      <c r="N866" t="str">
        <f>IFERROR(INDEX(Projects!$A$1:$F$10000,MATCH(Cotations!E866,Projects!$A$1:$A$10000,0),MATCH("Commerce",Projects!$A$1:$F$1,0)),0)</f>
      </c>
      <c r="O866" t="str">
        <f>IFERROR(VLOOKUP(N866,Widgets!$H$5:$I$18,2,FALSE),0)</f>
      </c>
    </row>
    <row r="867" spans="1:15">
      <c r="N867" t="str">
        <f>IFERROR(INDEX(Projects!$A$1:$F$10000,MATCH(Cotations!E867,Projects!$A$1:$A$10000,0),MATCH("Commerce",Projects!$A$1:$F$1,0)),0)</f>
      </c>
      <c r="O867" t="str">
        <f>IFERROR(VLOOKUP(N867,Widgets!$H$5:$I$18,2,FALSE),0)</f>
      </c>
    </row>
    <row r="868" spans="1:15">
      <c r="N868" t="str">
        <f>IFERROR(INDEX(Projects!$A$1:$F$10000,MATCH(Cotations!E868,Projects!$A$1:$A$10000,0),MATCH("Commerce",Projects!$A$1:$F$1,0)),0)</f>
      </c>
      <c r="O868" t="str">
        <f>IFERROR(VLOOKUP(N868,Widgets!$H$5:$I$18,2,FALSE),0)</f>
      </c>
    </row>
    <row r="869" spans="1:15">
      <c r="N869" t="str">
        <f>IFERROR(INDEX(Projects!$A$1:$F$10000,MATCH(Cotations!E869,Projects!$A$1:$A$10000,0),MATCH("Commerce",Projects!$A$1:$F$1,0)),0)</f>
      </c>
      <c r="O869" t="str">
        <f>IFERROR(VLOOKUP(N869,Widgets!$H$5:$I$18,2,FALSE),0)</f>
      </c>
    </row>
    <row r="870" spans="1:15">
      <c r="N870" t="str">
        <f>IFERROR(INDEX(Projects!$A$1:$F$10000,MATCH(Cotations!E870,Projects!$A$1:$A$10000,0),MATCH("Commerce",Projects!$A$1:$F$1,0)),0)</f>
      </c>
      <c r="O870" t="str">
        <f>IFERROR(VLOOKUP(N870,Widgets!$H$5:$I$18,2,FALSE),0)</f>
      </c>
    </row>
    <row r="871" spans="1:15">
      <c r="N871" t="str">
        <f>IFERROR(INDEX(Projects!$A$1:$F$10000,MATCH(Cotations!E871,Projects!$A$1:$A$10000,0),MATCH("Commerce",Projects!$A$1:$F$1,0)),0)</f>
      </c>
      <c r="O871" t="str">
        <f>IFERROR(VLOOKUP(N871,Widgets!$H$5:$I$18,2,FALSE),0)</f>
      </c>
    </row>
    <row r="872" spans="1:15">
      <c r="N872" t="str">
        <f>IFERROR(INDEX(Projects!$A$1:$F$10000,MATCH(Cotations!E872,Projects!$A$1:$A$10000,0),MATCH("Commerce",Projects!$A$1:$F$1,0)),0)</f>
      </c>
      <c r="O872" t="str">
        <f>IFERROR(VLOOKUP(N872,Widgets!$H$5:$I$18,2,FALSE),0)</f>
      </c>
    </row>
    <row r="873" spans="1:15">
      <c r="N873" t="str">
        <f>IFERROR(INDEX(Projects!$A$1:$F$10000,MATCH(Cotations!E873,Projects!$A$1:$A$10000,0),MATCH("Commerce",Projects!$A$1:$F$1,0)),0)</f>
      </c>
      <c r="O873" t="str">
        <f>IFERROR(VLOOKUP(N873,Widgets!$H$5:$I$18,2,FALSE),0)</f>
      </c>
    </row>
    <row r="874" spans="1:15">
      <c r="N874" t="str">
        <f>IFERROR(INDEX(Projects!$A$1:$F$10000,MATCH(Cotations!E874,Projects!$A$1:$A$10000,0),MATCH("Commerce",Projects!$A$1:$F$1,0)),0)</f>
      </c>
      <c r="O874" t="str">
        <f>IFERROR(VLOOKUP(N874,Widgets!$H$5:$I$18,2,FALSE),0)</f>
      </c>
    </row>
    <row r="875" spans="1:15">
      <c r="N875" t="str">
        <f>IFERROR(INDEX(Projects!$A$1:$F$10000,MATCH(Cotations!E875,Projects!$A$1:$A$10000,0),MATCH("Commerce",Projects!$A$1:$F$1,0)),0)</f>
      </c>
      <c r="O875" t="str">
        <f>IFERROR(VLOOKUP(N875,Widgets!$H$5:$I$18,2,FALSE),0)</f>
      </c>
    </row>
    <row r="876" spans="1:15">
      <c r="N876" t="str">
        <f>IFERROR(INDEX(Projects!$A$1:$F$10000,MATCH(Cotations!E876,Projects!$A$1:$A$10000,0),MATCH("Commerce",Projects!$A$1:$F$1,0)),0)</f>
      </c>
      <c r="O876" t="str">
        <f>IFERROR(VLOOKUP(N876,Widgets!$H$5:$I$18,2,FALSE),0)</f>
      </c>
    </row>
    <row r="877" spans="1:15">
      <c r="N877" t="str">
        <f>IFERROR(INDEX(Projects!$A$1:$F$10000,MATCH(Cotations!E877,Projects!$A$1:$A$10000,0),MATCH("Commerce",Projects!$A$1:$F$1,0)),0)</f>
      </c>
      <c r="O877" t="str">
        <f>IFERROR(VLOOKUP(N877,Widgets!$H$5:$I$18,2,FALSE),0)</f>
      </c>
    </row>
    <row r="878" spans="1:15">
      <c r="N878" t="str">
        <f>IFERROR(INDEX(Projects!$A$1:$F$10000,MATCH(Cotations!E878,Projects!$A$1:$A$10000,0),MATCH("Commerce",Projects!$A$1:$F$1,0)),0)</f>
      </c>
      <c r="O878" t="str">
        <f>IFERROR(VLOOKUP(N878,Widgets!$H$5:$I$18,2,FALSE),0)</f>
      </c>
    </row>
    <row r="879" spans="1:15">
      <c r="N879" t="str">
        <f>IFERROR(INDEX(Projects!$A$1:$F$10000,MATCH(Cotations!E879,Projects!$A$1:$A$10000,0),MATCH("Commerce",Projects!$A$1:$F$1,0)),0)</f>
      </c>
      <c r="O879" t="str">
        <f>IFERROR(VLOOKUP(N879,Widgets!$H$5:$I$18,2,FALSE),0)</f>
      </c>
    </row>
    <row r="880" spans="1:15">
      <c r="N880" t="str">
        <f>IFERROR(INDEX(Projects!$A$1:$F$10000,MATCH(Cotations!E880,Projects!$A$1:$A$10000,0),MATCH("Commerce",Projects!$A$1:$F$1,0)),0)</f>
      </c>
      <c r="O880" t="str">
        <f>IFERROR(VLOOKUP(N880,Widgets!$H$5:$I$18,2,FALSE),0)</f>
      </c>
    </row>
    <row r="881" spans="1:15">
      <c r="N881" t="str">
        <f>IFERROR(INDEX(Projects!$A$1:$F$10000,MATCH(Cotations!E881,Projects!$A$1:$A$10000,0),MATCH("Commerce",Projects!$A$1:$F$1,0)),0)</f>
      </c>
      <c r="O881" t="str">
        <f>IFERROR(VLOOKUP(N881,Widgets!$H$5:$I$18,2,FALSE),0)</f>
      </c>
    </row>
    <row r="882" spans="1:15">
      <c r="N882" t="str">
        <f>IFERROR(INDEX(Projects!$A$1:$F$10000,MATCH(Cotations!E882,Projects!$A$1:$A$10000,0),MATCH("Commerce",Projects!$A$1:$F$1,0)),0)</f>
      </c>
      <c r="O882" t="str">
        <f>IFERROR(VLOOKUP(N882,Widgets!$H$5:$I$18,2,FALSE),0)</f>
      </c>
    </row>
    <row r="883" spans="1:15">
      <c r="N883" t="str">
        <f>IFERROR(INDEX(Projects!$A$1:$F$10000,MATCH(Cotations!E883,Projects!$A$1:$A$10000,0),MATCH("Commerce",Projects!$A$1:$F$1,0)),0)</f>
      </c>
      <c r="O883" t="str">
        <f>IFERROR(VLOOKUP(N883,Widgets!$H$5:$I$18,2,FALSE),0)</f>
      </c>
    </row>
    <row r="884" spans="1:15">
      <c r="N884" t="str">
        <f>IFERROR(INDEX(Projects!$A$1:$F$10000,MATCH(Cotations!E884,Projects!$A$1:$A$10000,0),MATCH("Commerce",Projects!$A$1:$F$1,0)),0)</f>
      </c>
      <c r="O884" t="str">
        <f>IFERROR(VLOOKUP(N884,Widgets!$H$5:$I$18,2,FALSE),0)</f>
      </c>
    </row>
    <row r="885" spans="1:15">
      <c r="N885" t="str">
        <f>IFERROR(INDEX(Projects!$A$1:$F$10000,MATCH(Cotations!E885,Projects!$A$1:$A$10000,0),MATCH("Commerce",Projects!$A$1:$F$1,0)),0)</f>
      </c>
      <c r="O885" t="str">
        <f>IFERROR(VLOOKUP(N885,Widgets!$H$5:$I$18,2,FALSE),0)</f>
      </c>
    </row>
    <row r="886" spans="1:15">
      <c r="N886" t="str">
        <f>IFERROR(INDEX(Projects!$A$1:$F$10000,MATCH(Cotations!E886,Projects!$A$1:$A$10000,0),MATCH("Commerce",Projects!$A$1:$F$1,0)),0)</f>
      </c>
      <c r="O886" t="str">
        <f>IFERROR(VLOOKUP(N886,Widgets!$H$5:$I$18,2,FALSE),0)</f>
      </c>
    </row>
    <row r="887" spans="1:15">
      <c r="N887" t="str">
        <f>IFERROR(INDEX(Projects!$A$1:$F$10000,MATCH(Cotations!E887,Projects!$A$1:$A$10000,0),MATCH("Commerce",Projects!$A$1:$F$1,0)),0)</f>
      </c>
      <c r="O887" t="str">
        <f>IFERROR(VLOOKUP(N887,Widgets!$H$5:$I$18,2,FALSE),0)</f>
      </c>
    </row>
    <row r="888" spans="1:15">
      <c r="N888" t="str">
        <f>IFERROR(INDEX(Projects!$A$1:$F$10000,MATCH(Cotations!E888,Projects!$A$1:$A$10000,0),MATCH("Commerce",Projects!$A$1:$F$1,0)),0)</f>
      </c>
      <c r="O888" t="str">
        <f>IFERROR(VLOOKUP(N888,Widgets!$H$5:$I$18,2,FALSE),0)</f>
      </c>
    </row>
    <row r="889" spans="1:15">
      <c r="N889" t="str">
        <f>IFERROR(INDEX(Projects!$A$1:$F$10000,MATCH(Cotations!E889,Projects!$A$1:$A$10000,0),MATCH("Commerce",Projects!$A$1:$F$1,0)),0)</f>
      </c>
      <c r="O889" t="str">
        <f>IFERROR(VLOOKUP(N889,Widgets!$H$5:$I$18,2,FALSE),0)</f>
      </c>
    </row>
    <row r="890" spans="1:15">
      <c r="N890" t="str">
        <f>IFERROR(INDEX(Projects!$A$1:$F$10000,MATCH(Cotations!E890,Projects!$A$1:$A$10000,0),MATCH("Commerce",Projects!$A$1:$F$1,0)),0)</f>
      </c>
      <c r="O890" t="str">
        <f>IFERROR(VLOOKUP(N890,Widgets!$H$5:$I$18,2,FALSE),0)</f>
      </c>
    </row>
    <row r="891" spans="1:15">
      <c r="N891" t="str">
        <f>IFERROR(INDEX(Projects!$A$1:$F$10000,MATCH(Cotations!E891,Projects!$A$1:$A$10000,0),MATCH("Commerce",Projects!$A$1:$F$1,0)),0)</f>
      </c>
      <c r="O891" t="str">
        <f>IFERROR(VLOOKUP(N891,Widgets!$H$5:$I$18,2,FALSE),0)</f>
      </c>
    </row>
    <row r="892" spans="1:15">
      <c r="N892" t="str">
        <f>IFERROR(INDEX(Projects!$A$1:$F$10000,MATCH(Cotations!E892,Projects!$A$1:$A$10000,0),MATCH("Commerce",Projects!$A$1:$F$1,0)),0)</f>
      </c>
      <c r="O892" t="str">
        <f>IFERROR(VLOOKUP(N892,Widgets!$H$5:$I$18,2,FALSE),0)</f>
      </c>
    </row>
    <row r="893" spans="1:15">
      <c r="N893" t="str">
        <f>IFERROR(INDEX(Projects!$A$1:$F$10000,MATCH(Cotations!E893,Projects!$A$1:$A$10000,0),MATCH("Commerce",Projects!$A$1:$F$1,0)),0)</f>
      </c>
      <c r="O893" t="str">
        <f>IFERROR(VLOOKUP(N893,Widgets!$H$5:$I$18,2,FALSE),0)</f>
      </c>
    </row>
    <row r="894" spans="1:15">
      <c r="N894" t="str">
        <f>IFERROR(INDEX(Projects!$A$1:$F$10000,MATCH(Cotations!E894,Projects!$A$1:$A$10000,0),MATCH("Commerce",Projects!$A$1:$F$1,0)),0)</f>
      </c>
      <c r="O894" t="str">
        <f>IFERROR(VLOOKUP(N894,Widgets!$H$5:$I$18,2,FALSE),0)</f>
      </c>
    </row>
    <row r="895" spans="1:15">
      <c r="N895" t="str">
        <f>IFERROR(INDEX(Projects!$A$1:$F$10000,MATCH(Cotations!E895,Projects!$A$1:$A$10000,0),MATCH("Commerce",Projects!$A$1:$F$1,0)),0)</f>
      </c>
      <c r="O895" t="str">
        <f>IFERROR(VLOOKUP(N895,Widgets!$H$5:$I$18,2,FALSE),0)</f>
      </c>
    </row>
    <row r="896" spans="1:15">
      <c r="N896" t="str">
        <f>IFERROR(INDEX(Projects!$A$1:$F$10000,MATCH(Cotations!E896,Projects!$A$1:$A$10000,0),MATCH("Commerce",Projects!$A$1:$F$1,0)),0)</f>
      </c>
      <c r="O896" t="str">
        <f>IFERROR(VLOOKUP(N896,Widgets!$H$5:$I$18,2,FALSE),0)</f>
      </c>
    </row>
    <row r="897" spans="1:15">
      <c r="N897" t="str">
        <f>IFERROR(INDEX(Projects!$A$1:$F$10000,MATCH(Cotations!E897,Projects!$A$1:$A$10000,0),MATCH("Commerce",Projects!$A$1:$F$1,0)),0)</f>
      </c>
      <c r="O897" t="str">
        <f>IFERROR(VLOOKUP(N897,Widgets!$H$5:$I$18,2,FALSE),0)</f>
      </c>
    </row>
    <row r="898" spans="1:15">
      <c r="N898" t="str">
        <f>IFERROR(INDEX(Projects!$A$1:$F$10000,MATCH(Cotations!E898,Projects!$A$1:$A$10000,0),MATCH("Commerce",Projects!$A$1:$F$1,0)),0)</f>
      </c>
      <c r="O898" t="str">
        <f>IFERROR(VLOOKUP(N898,Widgets!$H$5:$I$18,2,FALSE),0)</f>
      </c>
    </row>
    <row r="899" spans="1:15">
      <c r="N899" t="str">
        <f>IFERROR(INDEX(Projects!$A$1:$F$10000,MATCH(Cotations!E899,Projects!$A$1:$A$10000,0),MATCH("Commerce",Projects!$A$1:$F$1,0)),0)</f>
      </c>
      <c r="O899" t="str">
        <f>IFERROR(VLOOKUP(N899,Widgets!$H$5:$I$18,2,FALSE),0)</f>
      </c>
    </row>
    <row r="900" spans="1:15">
      <c r="N900" t="str">
        <f>IFERROR(INDEX(Projects!$A$1:$F$10000,MATCH(Cotations!E900,Projects!$A$1:$A$10000,0),MATCH("Commerce",Projects!$A$1:$F$1,0)),0)</f>
      </c>
      <c r="O900" t="str">
        <f>IFERROR(VLOOKUP(N900,Widgets!$H$5:$I$18,2,FALSE),0)</f>
      </c>
    </row>
    <row r="901" spans="1:15">
      <c r="N901" t="str">
        <f>IFERROR(INDEX(Projects!$A$1:$F$10000,MATCH(Cotations!E901,Projects!$A$1:$A$10000,0),MATCH("Commerce",Projects!$A$1:$F$1,0)),0)</f>
      </c>
      <c r="O901" t="str">
        <f>IFERROR(VLOOKUP(N901,Widgets!$H$5:$I$18,2,FALSE),0)</f>
      </c>
    </row>
    <row r="902" spans="1:15">
      <c r="N902" t="str">
        <f>IFERROR(INDEX(Projects!$A$1:$F$10000,MATCH(Cotations!E902,Projects!$A$1:$A$10000,0),MATCH("Commerce",Projects!$A$1:$F$1,0)),0)</f>
      </c>
      <c r="O902" t="str">
        <f>IFERROR(VLOOKUP(N902,Widgets!$H$5:$I$18,2,FALSE),0)</f>
      </c>
    </row>
    <row r="903" spans="1:15">
      <c r="N903" t="str">
        <f>IFERROR(INDEX(Projects!$A$1:$F$10000,MATCH(Cotations!E903,Projects!$A$1:$A$10000,0),MATCH("Commerce",Projects!$A$1:$F$1,0)),0)</f>
      </c>
      <c r="O903" t="str">
        <f>IFERROR(VLOOKUP(N903,Widgets!$H$5:$I$18,2,FALSE),0)</f>
      </c>
    </row>
    <row r="904" spans="1:15">
      <c r="N904" t="str">
        <f>IFERROR(INDEX(Projects!$A$1:$F$10000,MATCH(Cotations!E904,Projects!$A$1:$A$10000,0),MATCH("Commerce",Projects!$A$1:$F$1,0)),0)</f>
      </c>
      <c r="O904" t="str">
        <f>IFERROR(VLOOKUP(N904,Widgets!$H$5:$I$18,2,FALSE),0)</f>
      </c>
    </row>
    <row r="905" spans="1:15">
      <c r="N905" t="str">
        <f>IFERROR(INDEX(Projects!$A$1:$F$10000,MATCH(Cotations!E905,Projects!$A$1:$A$10000,0),MATCH("Commerce",Projects!$A$1:$F$1,0)),0)</f>
      </c>
      <c r="O905" t="str">
        <f>IFERROR(VLOOKUP(N905,Widgets!$H$5:$I$18,2,FALSE),0)</f>
      </c>
    </row>
    <row r="906" spans="1:15">
      <c r="N906" t="str">
        <f>IFERROR(INDEX(Projects!$A$1:$F$10000,MATCH(Cotations!E906,Projects!$A$1:$A$10000,0),MATCH("Commerce",Projects!$A$1:$F$1,0)),0)</f>
      </c>
      <c r="O906" t="str">
        <f>IFERROR(VLOOKUP(N906,Widgets!$H$5:$I$18,2,FALSE),0)</f>
      </c>
    </row>
    <row r="907" spans="1:15">
      <c r="N907" t="str">
        <f>IFERROR(INDEX(Projects!$A$1:$F$10000,MATCH(Cotations!E907,Projects!$A$1:$A$10000,0),MATCH("Commerce",Projects!$A$1:$F$1,0)),0)</f>
      </c>
      <c r="O907" t="str">
        <f>IFERROR(VLOOKUP(N907,Widgets!$H$5:$I$18,2,FALSE),0)</f>
      </c>
    </row>
    <row r="908" spans="1:15">
      <c r="N908" t="str">
        <f>IFERROR(INDEX(Projects!$A$1:$F$10000,MATCH(Cotations!E908,Projects!$A$1:$A$10000,0),MATCH("Commerce",Projects!$A$1:$F$1,0)),0)</f>
      </c>
      <c r="O908" t="str">
        <f>IFERROR(VLOOKUP(N908,Widgets!$H$5:$I$18,2,FALSE),0)</f>
      </c>
    </row>
    <row r="909" spans="1:15">
      <c r="N909" t="str">
        <f>IFERROR(INDEX(Projects!$A$1:$F$10000,MATCH(Cotations!E909,Projects!$A$1:$A$10000,0),MATCH("Commerce",Projects!$A$1:$F$1,0)),0)</f>
      </c>
      <c r="O909" t="str">
        <f>IFERROR(VLOOKUP(N909,Widgets!$H$5:$I$18,2,FALSE),0)</f>
      </c>
    </row>
    <row r="910" spans="1:15">
      <c r="N910" t="str">
        <f>IFERROR(INDEX(Projects!$A$1:$F$10000,MATCH(Cotations!E910,Projects!$A$1:$A$10000,0),MATCH("Commerce",Projects!$A$1:$F$1,0)),0)</f>
      </c>
      <c r="O910" t="str">
        <f>IFERROR(VLOOKUP(N910,Widgets!$H$5:$I$18,2,FALSE),0)</f>
      </c>
    </row>
    <row r="911" spans="1:15">
      <c r="N911" t="str">
        <f>IFERROR(INDEX(Projects!$A$1:$F$10000,MATCH(Cotations!E911,Projects!$A$1:$A$10000,0),MATCH("Commerce",Projects!$A$1:$F$1,0)),0)</f>
      </c>
      <c r="O911" t="str">
        <f>IFERROR(VLOOKUP(N911,Widgets!$H$5:$I$18,2,FALSE),0)</f>
      </c>
    </row>
    <row r="912" spans="1:15">
      <c r="N912" t="str">
        <f>IFERROR(INDEX(Projects!$A$1:$F$10000,MATCH(Cotations!E912,Projects!$A$1:$A$10000,0),MATCH("Commerce",Projects!$A$1:$F$1,0)),0)</f>
      </c>
      <c r="O912" t="str">
        <f>IFERROR(VLOOKUP(N912,Widgets!$H$5:$I$18,2,FALSE),0)</f>
      </c>
    </row>
    <row r="913" spans="1:15">
      <c r="N913" t="str">
        <f>IFERROR(INDEX(Projects!$A$1:$F$10000,MATCH(Cotations!E913,Projects!$A$1:$A$10000,0),MATCH("Commerce",Projects!$A$1:$F$1,0)),0)</f>
      </c>
      <c r="O913" t="str">
        <f>IFERROR(VLOOKUP(N913,Widgets!$H$5:$I$18,2,FALSE),0)</f>
      </c>
    </row>
    <row r="914" spans="1:15">
      <c r="N914" t="str">
        <f>IFERROR(INDEX(Projects!$A$1:$F$10000,MATCH(Cotations!E914,Projects!$A$1:$A$10000,0),MATCH("Commerce",Projects!$A$1:$F$1,0)),0)</f>
      </c>
      <c r="O914" t="str">
        <f>IFERROR(VLOOKUP(N914,Widgets!$H$5:$I$18,2,FALSE),0)</f>
      </c>
    </row>
    <row r="915" spans="1:15">
      <c r="N915" t="str">
        <f>IFERROR(INDEX(Projects!$A$1:$F$10000,MATCH(Cotations!E915,Projects!$A$1:$A$10000,0),MATCH("Commerce",Projects!$A$1:$F$1,0)),0)</f>
      </c>
      <c r="O915" t="str">
        <f>IFERROR(VLOOKUP(N915,Widgets!$H$5:$I$18,2,FALSE),0)</f>
      </c>
    </row>
    <row r="916" spans="1:15">
      <c r="N916" t="str">
        <f>IFERROR(INDEX(Projects!$A$1:$F$10000,MATCH(Cotations!E916,Projects!$A$1:$A$10000,0),MATCH("Commerce",Projects!$A$1:$F$1,0)),0)</f>
      </c>
      <c r="O916" t="str">
        <f>IFERROR(VLOOKUP(N916,Widgets!$H$5:$I$18,2,FALSE),0)</f>
      </c>
    </row>
    <row r="917" spans="1:15">
      <c r="N917" t="str">
        <f>IFERROR(INDEX(Projects!$A$1:$F$10000,MATCH(Cotations!E917,Projects!$A$1:$A$10000,0),MATCH("Commerce",Projects!$A$1:$F$1,0)),0)</f>
      </c>
      <c r="O917" t="str">
        <f>IFERROR(VLOOKUP(N917,Widgets!$H$5:$I$18,2,FALSE),0)</f>
      </c>
    </row>
    <row r="918" spans="1:15">
      <c r="N918" t="str">
        <f>IFERROR(INDEX(Projects!$A$1:$F$10000,MATCH(Cotations!E918,Projects!$A$1:$A$10000,0),MATCH("Commerce",Projects!$A$1:$F$1,0)),0)</f>
      </c>
      <c r="O918" t="str">
        <f>IFERROR(VLOOKUP(N918,Widgets!$H$5:$I$18,2,FALSE),0)</f>
      </c>
    </row>
    <row r="919" spans="1:15">
      <c r="N919" t="str">
        <f>IFERROR(INDEX(Projects!$A$1:$F$10000,MATCH(Cotations!E919,Projects!$A$1:$A$10000,0),MATCH("Commerce",Projects!$A$1:$F$1,0)),0)</f>
      </c>
      <c r="O919" t="str">
        <f>IFERROR(VLOOKUP(N919,Widgets!$H$5:$I$18,2,FALSE),0)</f>
      </c>
    </row>
    <row r="920" spans="1:15">
      <c r="N920" t="str">
        <f>IFERROR(INDEX(Projects!$A$1:$F$10000,MATCH(Cotations!E920,Projects!$A$1:$A$10000,0),MATCH("Commerce",Projects!$A$1:$F$1,0)),0)</f>
      </c>
      <c r="O920" t="str">
        <f>IFERROR(VLOOKUP(N920,Widgets!$H$5:$I$18,2,FALSE),0)</f>
      </c>
    </row>
    <row r="921" spans="1:15">
      <c r="N921" t="str">
        <f>IFERROR(INDEX(Projects!$A$1:$F$10000,MATCH(Cotations!E921,Projects!$A$1:$A$10000,0),MATCH("Commerce",Projects!$A$1:$F$1,0)),0)</f>
      </c>
      <c r="O921" t="str">
        <f>IFERROR(VLOOKUP(N921,Widgets!$H$5:$I$18,2,FALSE),0)</f>
      </c>
    </row>
    <row r="922" spans="1:15">
      <c r="N922" t="str">
        <f>IFERROR(INDEX(Projects!$A$1:$F$10000,MATCH(Cotations!E922,Projects!$A$1:$A$10000,0),MATCH("Commerce",Projects!$A$1:$F$1,0)),0)</f>
      </c>
      <c r="O922" t="str">
        <f>IFERROR(VLOOKUP(N922,Widgets!$H$5:$I$18,2,FALSE),0)</f>
      </c>
    </row>
    <row r="923" spans="1:15">
      <c r="N923" t="str">
        <f>IFERROR(INDEX(Projects!$A$1:$F$10000,MATCH(Cotations!E923,Projects!$A$1:$A$10000,0),MATCH("Commerce",Projects!$A$1:$F$1,0)),0)</f>
      </c>
      <c r="O923" t="str">
        <f>IFERROR(VLOOKUP(N923,Widgets!$H$5:$I$18,2,FALSE),0)</f>
      </c>
    </row>
    <row r="924" spans="1:15">
      <c r="N924" t="str">
        <f>IFERROR(INDEX(Projects!$A$1:$F$10000,MATCH(Cotations!E924,Projects!$A$1:$A$10000,0),MATCH("Commerce",Projects!$A$1:$F$1,0)),0)</f>
      </c>
      <c r="O924" t="str">
        <f>IFERROR(VLOOKUP(N924,Widgets!$H$5:$I$18,2,FALSE),0)</f>
      </c>
    </row>
    <row r="925" spans="1:15">
      <c r="N925" t="str">
        <f>IFERROR(INDEX(Projects!$A$1:$F$10000,MATCH(Cotations!E925,Projects!$A$1:$A$10000,0),MATCH("Commerce",Projects!$A$1:$F$1,0)),0)</f>
      </c>
      <c r="O925" t="str">
        <f>IFERROR(VLOOKUP(N925,Widgets!$H$5:$I$18,2,FALSE),0)</f>
      </c>
    </row>
    <row r="926" spans="1:15">
      <c r="N926" t="str">
        <f>IFERROR(INDEX(Projects!$A$1:$F$10000,MATCH(Cotations!E926,Projects!$A$1:$A$10000,0),MATCH("Commerce",Projects!$A$1:$F$1,0)),0)</f>
      </c>
      <c r="O926" t="str">
        <f>IFERROR(VLOOKUP(N926,Widgets!$H$5:$I$18,2,FALSE),0)</f>
      </c>
    </row>
    <row r="927" spans="1:15">
      <c r="N927" t="str">
        <f>IFERROR(INDEX(Projects!$A$1:$F$10000,MATCH(Cotations!E927,Projects!$A$1:$A$10000,0),MATCH("Commerce",Projects!$A$1:$F$1,0)),0)</f>
      </c>
      <c r="O927" t="str">
        <f>IFERROR(VLOOKUP(N927,Widgets!$H$5:$I$18,2,FALSE),0)</f>
      </c>
    </row>
    <row r="928" spans="1:15">
      <c r="N928" t="str">
        <f>IFERROR(INDEX(Projects!$A$1:$F$10000,MATCH(Cotations!E928,Projects!$A$1:$A$10000,0),MATCH("Commerce",Projects!$A$1:$F$1,0)),0)</f>
      </c>
      <c r="O928" t="str">
        <f>IFERROR(VLOOKUP(N928,Widgets!$H$5:$I$18,2,FALSE),0)</f>
      </c>
    </row>
    <row r="929" spans="1:15">
      <c r="N929" t="str">
        <f>IFERROR(INDEX(Projects!$A$1:$F$10000,MATCH(Cotations!E929,Projects!$A$1:$A$10000,0),MATCH("Commerce",Projects!$A$1:$F$1,0)),0)</f>
      </c>
      <c r="O929" t="str">
        <f>IFERROR(VLOOKUP(N929,Widgets!$H$5:$I$18,2,FALSE),0)</f>
      </c>
    </row>
    <row r="930" spans="1:15">
      <c r="N930" t="str">
        <f>IFERROR(INDEX(Projects!$A$1:$F$10000,MATCH(Cotations!E930,Projects!$A$1:$A$10000,0),MATCH("Commerce",Projects!$A$1:$F$1,0)),0)</f>
      </c>
      <c r="O930" t="str">
        <f>IFERROR(VLOOKUP(N930,Widgets!$H$5:$I$18,2,FALSE),0)</f>
      </c>
    </row>
    <row r="931" spans="1:15">
      <c r="N931" t="str">
        <f>IFERROR(INDEX(Projects!$A$1:$F$10000,MATCH(Cotations!E931,Projects!$A$1:$A$10000,0),MATCH("Commerce",Projects!$A$1:$F$1,0)),0)</f>
      </c>
      <c r="O931" t="str">
        <f>IFERROR(VLOOKUP(N931,Widgets!$H$5:$I$18,2,FALSE),0)</f>
      </c>
    </row>
    <row r="932" spans="1:15">
      <c r="N932" t="str">
        <f>IFERROR(INDEX(Projects!$A$1:$F$10000,MATCH(Cotations!E932,Projects!$A$1:$A$10000,0),MATCH("Commerce",Projects!$A$1:$F$1,0)),0)</f>
      </c>
      <c r="O932" t="str">
        <f>IFERROR(VLOOKUP(N932,Widgets!$H$5:$I$18,2,FALSE),0)</f>
      </c>
    </row>
    <row r="933" spans="1:15">
      <c r="N933" t="str">
        <f>IFERROR(INDEX(Projects!$A$1:$F$10000,MATCH(Cotations!E933,Projects!$A$1:$A$10000,0),MATCH("Commerce",Projects!$A$1:$F$1,0)),0)</f>
      </c>
      <c r="O933" t="str">
        <f>IFERROR(VLOOKUP(N933,Widgets!$H$5:$I$18,2,FALSE),0)</f>
      </c>
    </row>
    <row r="934" spans="1:15">
      <c r="N934" t="str">
        <f>IFERROR(INDEX(Projects!$A$1:$F$10000,MATCH(Cotations!E934,Projects!$A$1:$A$10000,0),MATCH("Commerce",Projects!$A$1:$F$1,0)),0)</f>
      </c>
      <c r="O934" t="str">
        <f>IFERROR(VLOOKUP(N934,Widgets!$H$5:$I$18,2,FALSE),0)</f>
      </c>
    </row>
    <row r="935" spans="1:15">
      <c r="N935" t="str">
        <f>IFERROR(INDEX(Projects!$A$1:$F$10000,MATCH(Cotations!E935,Projects!$A$1:$A$10000,0),MATCH("Commerce",Projects!$A$1:$F$1,0)),0)</f>
      </c>
      <c r="O935" t="str">
        <f>IFERROR(VLOOKUP(N935,Widgets!$H$5:$I$18,2,FALSE),0)</f>
      </c>
    </row>
    <row r="936" spans="1:15">
      <c r="N936" t="str">
        <f>IFERROR(INDEX(Projects!$A$1:$F$10000,MATCH(Cotations!E936,Projects!$A$1:$A$10000,0),MATCH("Commerce",Projects!$A$1:$F$1,0)),0)</f>
      </c>
      <c r="O936" t="str">
        <f>IFERROR(VLOOKUP(N936,Widgets!$H$5:$I$18,2,FALSE),0)</f>
      </c>
    </row>
    <row r="937" spans="1:15">
      <c r="N937" t="str">
        <f>IFERROR(INDEX(Projects!$A$1:$F$10000,MATCH(Cotations!E937,Projects!$A$1:$A$10000,0),MATCH("Commerce",Projects!$A$1:$F$1,0)),0)</f>
      </c>
      <c r="O937" t="str">
        <f>IFERROR(VLOOKUP(N937,Widgets!$H$5:$I$18,2,FALSE),0)</f>
      </c>
    </row>
    <row r="938" spans="1:15">
      <c r="N938" t="str">
        <f>IFERROR(INDEX(Projects!$A$1:$F$10000,MATCH(Cotations!E938,Projects!$A$1:$A$10000,0),MATCH("Commerce",Projects!$A$1:$F$1,0)),0)</f>
      </c>
      <c r="O938" t="str">
        <f>IFERROR(VLOOKUP(N938,Widgets!$H$5:$I$18,2,FALSE),0)</f>
      </c>
    </row>
    <row r="939" spans="1:15">
      <c r="N939" t="str">
        <f>IFERROR(INDEX(Projects!$A$1:$F$10000,MATCH(Cotations!E939,Projects!$A$1:$A$10000,0),MATCH("Commerce",Projects!$A$1:$F$1,0)),0)</f>
      </c>
      <c r="O939" t="str">
        <f>IFERROR(VLOOKUP(N939,Widgets!$H$5:$I$18,2,FALSE),0)</f>
      </c>
    </row>
    <row r="940" spans="1:15">
      <c r="N940" t="str">
        <f>IFERROR(INDEX(Projects!$A$1:$F$10000,MATCH(Cotations!E940,Projects!$A$1:$A$10000,0),MATCH("Commerce",Projects!$A$1:$F$1,0)),0)</f>
      </c>
      <c r="O940" t="str">
        <f>IFERROR(VLOOKUP(N940,Widgets!$H$5:$I$18,2,FALSE),0)</f>
      </c>
    </row>
    <row r="941" spans="1:15">
      <c r="N941" t="str">
        <f>IFERROR(INDEX(Projects!$A$1:$F$10000,MATCH(Cotations!E941,Projects!$A$1:$A$10000,0),MATCH("Commerce",Projects!$A$1:$F$1,0)),0)</f>
      </c>
      <c r="O941" t="str">
        <f>IFERROR(VLOOKUP(N941,Widgets!$H$5:$I$18,2,FALSE),0)</f>
      </c>
    </row>
    <row r="942" spans="1:15">
      <c r="N942" t="str">
        <f>IFERROR(INDEX(Projects!$A$1:$F$10000,MATCH(Cotations!E942,Projects!$A$1:$A$10000,0),MATCH("Commerce",Projects!$A$1:$F$1,0)),0)</f>
      </c>
      <c r="O942" t="str">
        <f>IFERROR(VLOOKUP(N942,Widgets!$H$5:$I$18,2,FALSE),0)</f>
      </c>
    </row>
    <row r="943" spans="1:15">
      <c r="N943" t="str">
        <f>IFERROR(INDEX(Projects!$A$1:$F$10000,MATCH(Cotations!E943,Projects!$A$1:$A$10000,0),MATCH("Commerce",Projects!$A$1:$F$1,0)),0)</f>
      </c>
      <c r="O943" t="str">
        <f>IFERROR(VLOOKUP(N943,Widgets!$H$5:$I$18,2,FALSE),0)</f>
      </c>
    </row>
    <row r="944" spans="1:15">
      <c r="N944" t="str">
        <f>IFERROR(INDEX(Projects!$A$1:$F$10000,MATCH(Cotations!E944,Projects!$A$1:$A$10000,0),MATCH("Commerce",Projects!$A$1:$F$1,0)),0)</f>
      </c>
      <c r="O944" t="str">
        <f>IFERROR(VLOOKUP(N944,Widgets!$H$5:$I$18,2,FALSE),0)</f>
      </c>
    </row>
    <row r="945" spans="1:15">
      <c r="N945" t="str">
        <f>IFERROR(INDEX(Projects!$A$1:$F$10000,MATCH(Cotations!E945,Projects!$A$1:$A$10000,0),MATCH("Commerce",Projects!$A$1:$F$1,0)),0)</f>
      </c>
      <c r="O945" t="str">
        <f>IFERROR(VLOOKUP(N945,Widgets!$H$5:$I$18,2,FALSE),0)</f>
      </c>
    </row>
    <row r="946" spans="1:15">
      <c r="N946" t="str">
        <f>IFERROR(INDEX(Projects!$A$1:$F$10000,MATCH(Cotations!E946,Projects!$A$1:$A$10000,0),MATCH("Commerce",Projects!$A$1:$F$1,0)),0)</f>
      </c>
      <c r="O946" t="str">
        <f>IFERROR(VLOOKUP(N946,Widgets!$H$5:$I$18,2,FALSE),0)</f>
      </c>
    </row>
    <row r="947" spans="1:15">
      <c r="N947" t="str">
        <f>IFERROR(INDEX(Projects!$A$1:$F$10000,MATCH(Cotations!E947,Projects!$A$1:$A$10000,0),MATCH("Commerce",Projects!$A$1:$F$1,0)),0)</f>
      </c>
      <c r="O947" t="str">
        <f>IFERROR(VLOOKUP(N947,Widgets!$H$5:$I$18,2,FALSE),0)</f>
      </c>
    </row>
    <row r="948" spans="1:15">
      <c r="N948" t="str">
        <f>IFERROR(INDEX(Projects!$A$1:$F$10000,MATCH(Cotations!E948,Projects!$A$1:$A$10000,0),MATCH("Commerce",Projects!$A$1:$F$1,0)),0)</f>
      </c>
      <c r="O948" t="str">
        <f>IFERROR(VLOOKUP(N948,Widgets!$H$5:$I$18,2,FALSE),0)</f>
      </c>
    </row>
    <row r="949" spans="1:15">
      <c r="N949" t="str">
        <f>IFERROR(INDEX(Projects!$A$1:$F$10000,MATCH(Cotations!E949,Projects!$A$1:$A$10000,0),MATCH("Commerce",Projects!$A$1:$F$1,0)),0)</f>
      </c>
      <c r="O949" t="str">
        <f>IFERROR(VLOOKUP(N949,Widgets!$H$5:$I$18,2,FALSE),0)</f>
      </c>
    </row>
    <row r="950" spans="1:15">
      <c r="N950" t="str">
        <f>IFERROR(INDEX(Projects!$A$1:$F$10000,MATCH(Cotations!E950,Projects!$A$1:$A$10000,0),MATCH("Commerce",Projects!$A$1:$F$1,0)),0)</f>
      </c>
      <c r="O950" t="str">
        <f>IFERROR(VLOOKUP(N950,Widgets!$H$5:$I$18,2,FALSE),0)</f>
      </c>
    </row>
    <row r="951" spans="1:15">
      <c r="N951" t="str">
        <f>IFERROR(INDEX(Projects!$A$1:$F$10000,MATCH(Cotations!E951,Projects!$A$1:$A$10000,0),MATCH("Commerce",Projects!$A$1:$F$1,0)),0)</f>
      </c>
      <c r="O951" t="str">
        <f>IFERROR(VLOOKUP(N951,Widgets!$H$5:$I$18,2,FALSE),0)</f>
      </c>
    </row>
    <row r="952" spans="1:15">
      <c r="N952" t="str">
        <f>IFERROR(INDEX(Projects!$A$1:$F$10000,MATCH(Cotations!E952,Projects!$A$1:$A$10000,0),MATCH("Commerce",Projects!$A$1:$F$1,0)),0)</f>
      </c>
      <c r="O952" t="str">
        <f>IFERROR(VLOOKUP(N952,Widgets!$H$5:$I$18,2,FALSE),0)</f>
      </c>
    </row>
    <row r="953" spans="1:15">
      <c r="N953" t="str">
        <f>IFERROR(INDEX(Projects!$A$1:$F$10000,MATCH(Cotations!E953,Projects!$A$1:$A$10000,0),MATCH("Commerce",Projects!$A$1:$F$1,0)),0)</f>
      </c>
      <c r="O953" t="str">
        <f>IFERROR(VLOOKUP(N953,Widgets!$H$5:$I$18,2,FALSE),0)</f>
      </c>
    </row>
    <row r="954" spans="1:15">
      <c r="N954" t="str">
        <f>IFERROR(INDEX(Projects!$A$1:$F$10000,MATCH(Cotations!E954,Projects!$A$1:$A$10000,0),MATCH("Commerce",Projects!$A$1:$F$1,0)),0)</f>
      </c>
      <c r="O954" t="str">
        <f>IFERROR(VLOOKUP(N954,Widgets!$H$5:$I$18,2,FALSE),0)</f>
      </c>
    </row>
    <row r="955" spans="1:15">
      <c r="N955" t="str">
        <f>IFERROR(INDEX(Projects!$A$1:$F$10000,MATCH(Cotations!E955,Projects!$A$1:$A$10000,0),MATCH("Commerce",Projects!$A$1:$F$1,0)),0)</f>
      </c>
      <c r="O955" t="str">
        <f>IFERROR(VLOOKUP(N955,Widgets!$H$5:$I$18,2,FALSE),0)</f>
      </c>
    </row>
    <row r="956" spans="1:15">
      <c r="N956" t="str">
        <f>IFERROR(INDEX(Projects!$A$1:$F$10000,MATCH(Cotations!E956,Projects!$A$1:$A$10000,0),MATCH("Commerce",Projects!$A$1:$F$1,0)),0)</f>
      </c>
      <c r="O956" t="str">
        <f>IFERROR(VLOOKUP(N956,Widgets!$H$5:$I$18,2,FALSE),0)</f>
      </c>
    </row>
    <row r="957" spans="1:15">
      <c r="N957" t="str">
        <f>IFERROR(INDEX(Projects!$A$1:$F$10000,MATCH(Cotations!E957,Projects!$A$1:$A$10000,0),MATCH("Commerce",Projects!$A$1:$F$1,0)),0)</f>
      </c>
      <c r="O957" t="str">
        <f>IFERROR(VLOOKUP(N957,Widgets!$H$5:$I$18,2,FALSE),0)</f>
      </c>
    </row>
    <row r="958" spans="1:15">
      <c r="N958" t="str">
        <f>IFERROR(INDEX(Projects!$A$1:$F$10000,MATCH(Cotations!E958,Projects!$A$1:$A$10000,0),MATCH("Commerce",Projects!$A$1:$F$1,0)),0)</f>
      </c>
      <c r="O958" t="str">
        <f>IFERROR(VLOOKUP(N958,Widgets!$H$5:$I$18,2,FALSE),0)</f>
      </c>
    </row>
    <row r="959" spans="1:15">
      <c r="N959" t="str">
        <f>IFERROR(INDEX(Projects!$A$1:$F$10000,MATCH(Cotations!E959,Projects!$A$1:$A$10000,0),MATCH("Commerce",Projects!$A$1:$F$1,0)),0)</f>
      </c>
      <c r="O959" t="str">
        <f>IFERROR(VLOOKUP(N959,Widgets!$H$5:$I$18,2,FALSE),0)</f>
      </c>
    </row>
    <row r="960" spans="1:15">
      <c r="N960" t="str">
        <f>IFERROR(INDEX(Projects!$A$1:$F$10000,MATCH(Cotations!E960,Projects!$A$1:$A$10000,0),MATCH("Commerce",Projects!$A$1:$F$1,0)),0)</f>
      </c>
      <c r="O960" t="str">
        <f>IFERROR(VLOOKUP(N960,Widgets!$H$5:$I$18,2,FALSE),0)</f>
      </c>
    </row>
    <row r="961" spans="1:15">
      <c r="N961" t="str">
        <f>IFERROR(INDEX(Projects!$A$1:$F$10000,MATCH(Cotations!E961,Projects!$A$1:$A$10000,0),MATCH("Commerce",Projects!$A$1:$F$1,0)),0)</f>
      </c>
      <c r="O961" t="str">
        <f>IFERROR(VLOOKUP(N961,Widgets!$H$5:$I$18,2,FALSE),0)</f>
      </c>
    </row>
    <row r="962" spans="1:15">
      <c r="N962" t="str">
        <f>IFERROR(INDEX(Projects!$A$1:$F$10000,MATCH(Cotations!E962,Projects!$A$1:$A$10000,0),MATCH("Commerce",Projects!$A$1:$F$1,0)),0)</f>
      </c>
      <c r="O962" t="str">
        <f>IFERROR(VLOOKUP(N962,Widgets!$H$5:$I$18,2,FALSE),0)</f>
      </c>
    </row>
    <row r="963" spans="1:15">
      <c r="N963" t="str">
        <f>IFERROR(INDEX(Projects!$A$1:$F$10000,MATCH(Cotations!E963,Projects!$A$1:$A$10000,0),MATCH("Commerce",Projects!$A$1:$F$1,0)),0)</f>
      </c>
      <c r="O963" t="str">
        <f>IFERROR(VLOOKUP(N963,Widgets!$H$5:$I$18,2,FALSE),0)</f>
      </c>
    </row>
    <row r="964" spans="1:15">
      <c r="N964" t="str">
        <f>IFERROR(INDEX(Projects!$A$1:$F$10000,MATCH(Cotations!E964,Projects!$A$1:$A$10000,0),MATCH("Commerce",Projects!$A$1:$F$1,0)),0)</f>
      </c>
      <c r="O964" t="str">
        <f>IFERROR(VLOOKUP(N964,Widgets!$H$5:$I$18,2,FALSE),0)</f>
      </c>
    </row>
    <row r="965" spans="1:15">
      <c r="N965" t="str">
        <f>IFERROR(INDEX(Projects!$A$1:$F$10000,MATCH(Cotations!E965,Projects!$A$1:$A$10000,0),MATCH("Commerce",Projects!$A$1:$F$1,0)),0)</f>
      </c>
      <c r="O965" t="str">
        <f>IFERROR(VLOOKUP(N965,Widgets!$H$5:$I$18,2,FALSE),0)</f>
      </c>
    </row>
    <row r="966" spans="1:15">
      <c r="N966" t="str">
        <f>IFERROR(INDEX(Projects!$A$1:$F$10000,MATCH(Cotations!E966,Projects!$A$1:$A$10000,0),MATCH("Commerce",Projects!$A$1:$F$1,0)),0)</f>
      </c>
      <c r="O966" t="str">
        <f>IFERROR(VLOOKUP(N966,Widgets!$H$5:$I$18,2,FALSE),0)</f>
      </c>
    </row>
    <row r="967" spans="1:15">
      <c r="N967" t="str">
        <f>IFERROR(INDEX(Projects!$A$1:$F$10000,MATCH(Cotations!E967,Projects!$A$1:$A$10000,0),MATCH("Commerce",Projects!$A$1:$F$1,0)),0)</f>
      </c>
      <c r="O967" t="str">
        <f>IFERROR(VLOOKUP(N967,Widgets!$H$5:$I$18,2,FALSE),0)</f>
      </c>
    </row>
    <row r="968" spans="1:15">
      <c r="N968" t="str">
        <f>IFERROR(INDEX(Projects!$A$1:$F$10000,MATCH(Cotations!E968,Projects!$A$1:$A$10000,0),MATCH("Commerce",Projects!$A$1:$F$1,0)),0)</f>
      </c>
      <c r="O968" t="str">
        <f>IFERROR(VLOOKUP(N968,Widgets!$H$5:$I$18,2,FALSE),0)</f>
      </c>
    </row>
    <row r="969" spans="1:15">
      <c r="N969" t="str">
        <f>IFERROR(INDEX(Projects!$A$1:$F$10000,MATCH(Cotations!E969,Projects!$A$1:$A$10000,0),MATCH("Commerce",Projects!$A$1:$F$1,0)),0)</f>
      </c>
      <c r="O969" t="str">
        <f>IFERROR(VLOOKUP(N969,Widgets!$H$5:$I$18,2,FALSE),0)</f>
      </c>
    </row>
    <row r="970" spans="1:15">
      <c r="N970" t="str">
        <f>IFERROR(INDEX(Projects!$A$1:$F$10000,MATCH(Cotations!E970,Projects!$A$1:$A$10000,0),MATCH("Commerce",Projects!$A$1:$F$1,0)),0)</f>
      </c>
      <c r="O970" t="str">
        <f>IFERROR(VLOOKUP(N970,Widgets!$H$5:$I$18,2,FALSE),0)</f>
      </c>
    </row>
    <row r="971" spans="1:15">
      <c r="N971" t="str">
        <f>IFERROR(INDEX(Projects!$A$1:$F$10000,MATCH(Cotations!E971,Projects!$A$1:$A$10000,0),MATCH("Commerce",Projects!$A$1:$F$1,0)),0)</f>
      </c>
      <c r="O971" t="str">
        <f>IFERROR(VLOOKUP(N971,Widgets!$H$5:$I$18,2,FALSE),0)</f>
      </c>
    </row>
    <row r="972" spans="1:15">
      <c r="N972" t="str">
        <f>IFERROR(INDEX(Projects!$A$1:$F$10000,MATCH(Cotations!E972,Projects!$A$1:$A$10000,0),MATCH("Commerce",Projects!$A$1:$F$1,0)),0)</f>
      </c>
      <c r="O972" t="str">
        <f>IFERROR(VLOOKUP(N972,Widgets!$H$5:$I$18,2,FALSE),0)</f>
      </c>
    </row>
    <row r="973" spans="1:15">
      <c r="N973" t="str">
        <f>IFERROR(INDEX(Projects!$A$1:$F$10000,MATCH(Cotations!E973,Projects!$A$1:$A$10000,0),MATCH("Commerce",Projects!$A$1:$F$1,0)),0)</f>
      </c>
      <c r="O973" t="str">
        <f>IFERROR(VLOOKUP(N973,Widgets!$H$5:$I$18,2,FALSE),0)</f>
      </c>
    </row>
    <row r="974" spans="1:15">
      <c r="N974" t="str">
        <f>IFERROR(INDEX(Projects!$A$1:$F$10000,MATCH(Cotations!E974,Projects!$A$1:$A$10000,0),MATCH("Commerce",Projects!$A$1:$F$1,0)),0)</f>
      </c>
      <c r="O974" t="str">
        <f>IFERROR(VLOOKUP(N974,Widgets!$H$5:$I$18,2,FALSE),0)</f>
      </c>
    </row>
    <row r="975" spans="1:15">
      <c r="N975" t="str">
        <f>IFERROR(INDEX(Projects!$A$1:$F$10000,MATCH(Cotations!E975,Projects!$A$1:$A$10000,0),MATCH("Commerce",Projects!$A$1:$F$1,0)),0)</f>
      </c>
      <c r="O975" t="str">
        <f>IFERROR(VLOOKUP(N975,Widgets!$H$5:$I$18,2,FALSE),0)</f>
      </c>
    </row>
    <row r="976" spans="1:15">
      <c r="N976" t="str">
        <f>IFERROR(INDEX(Projects!$A$1:$F$10000,MATCH(Cotations!E976,Projects!$A$1:$A$10000,0),MATCH("Commerce",Projects!$A$1:$F$1,0)),0)</f>
      </c>
      <c r="O976" t="str">
        <f>IFERROR(VLOOKUP(N976,Widgets!$H$5:$I$18,2,FALSE),0)</f>
      </c>
    </row>
    <row r="977" spans="1:15">
      <c r="N977" t="str">
        <f>IFERROR(INDEX(Projects!$A$1:$F$10000,MATCH(Cotations!E977,Projects!$A$1:$A$10000,0),MATCH("Commerce",Projects!$A$1:$F$1,0)),0)</f>
      </c>
      <c r="O977" t="str">
        <f>IFERROR(VLOOKUP(N977,Widgets!$H$5:$I$18,2,FALSE),0)</f>
      </c>
    </row>
    <row r="978" spans="1:15">
      <c r="N978" t="str">
        <f>IFERROR(INDEX(Projects!$A$1:$F$10000,MATCH(Cotations!E978,Projects!$A$1:$A$10000,0),MATCH("Commerce",Projects!$A$1:$F$1,0)),0)</f>
      </c>
      <c r="O978" t="str">
        <f>IFERROR(VLOOKUP(N978,Widgets!$H$5:$I$18,2,FALSE),0)</f>
      </c>
    </row>
    <row r="979" spans="1:15">
      <c r="N979" t="str">
        <f>IFERROR(INDEX(Projects!$A$1:$F$10000,MATCH(Cotations!E979,Projects!$A$1:$A$10000,0),MATCH("Commerce",Projects!$A$1:$F$1,0)),0)</f>
      </c>
      <c r="O979" t="str">
        <f>IFERROR(VLOOKUP(N979,Widgets!$H$5:$I$18,2,FALSE),0)</f>
      </c>
    </row>
    <row r="980" spans="1:15">
      <c r="N980" t="str">
        <f>IFERROR(INDEX(Projects!$A$1:$F$10000,MATCH(Cotations!E980,Projects!$A$1:$A$10000,0),MATCH("Commerce",Projects!$A$1:$F$1,0)),0)</f>
      </c>
      <c r="O980" t="str">
        <f>IFERROR(VLOOKUP(N980,Widgets!$H$5:$I$18,2,FALSE),0)</f>
      </c>
    </row>
    <row r="981" spans="1:15">
      <c r="N981" t="str">
        <f>IFERROR(INDEX(Projects!$A$1:$F$10000,MATCH(Cotations!E981,Projects!$A$1:$A$10000,0),MATCH("Commerce",Projects!$A$1:$F$1,0)),0)</f>
      </c>
      <c r="O981" t="str">
        <f>IFERROR(VLOOKUP(N981,Widgets!$H$5:$I$18,2,FALSE),0)</f>
      </c>
    </row>
    <row r="982" spans="1:15">
      <c r="N982" t="str">
        <f>IFERROR(INDEX(Projects!$A$1:$F$10000,MATCH(Cotations!E982,Projects!$A$1:$A$10000,0),MATCH("Commerce",Projects!$A$1:$F$1,0)),0)</f>
      </c>
      <c r="O982" t="str">
        <f>IFERROR(VLOOKUP(N982,Widgets!$H$5:$I$18,2,FALSE),0)</f>
      </c>
    </row>
    <row r="983" spans="1:15">
      <c r="N983" t="str">
        <f>IFERROR(INDEX(Projects!$A$1:$F$10000,MATCH(Cotations!E983,Projects!$A$1:$A$10000,0),MATCH("Commerce",Projects!$A$1:$F$1,0)),0)</f>
      </c>
      <c r="O983" t="str">
        <f>IFERROR(VLOOKUP(N983,Widgets!$H$5:$I$18,2,FALSE),0)</f>
      </c>
    </row>
    <row r="984" spans="1:15">
      <c r="N984" t="str">
        <f>IFERROR(INDEX(Projects!$A$1:$F$10000,MATCH(Cotations!E984,Projects!$A$1:$A$10000,0),MATCH("Commerce",Projects!$A$1:$F$1,0)),0)</f>
      </c>
      <c r="O984" t="str">
        <f>IFERROR(VLOOKUP(N984,Widgets!$H$5:$I$18,2,FALSE),0)</f>
      </c>
    </row>
    <row r="985" spans="1:15">
      <c r="N985" t="str">
        <f>IFERROR(INDEX(Projects!$A$1:$F$10000,MATCH(Cotations!E985,Projects!$A$1:$A$10000,0),MATCH("Commerce",Projects!$A$1:$F$1,0)),0)</f>
      </c>
      <c r="O985" t="str">
        <f>IFERROR(VLOOKUP(N985,Widgets!$H$5:$I$18,2,FALSE),0)</f>
      </c>
    </row>
    <row r="986" spans="1:15">
      <c r="N986" t="str">
        <f>IFERROR(INDEX(Projects!$A$1:$F$10000,MATCH(Cotations!E986,Projects!$A$1:$A$10000,0),MATCH("Commerce",Projects!$A$1:$F$1,0)),0)</f>
      </c>
      <c r="O986" t="str">
        <f>IFERROR(VLOOKUP(N986,Widgets!$H$5:$I$18,2,FALSE),0)</f>
      </c>
    </row>
    <row r="987" spans="1:15">
      <c r="N987" t="str">
        <f>IFERROR(INDEX(Projects!$A$1:$F$10000,MATCH(Cotations!E987,Projects!$A$1:$A$10000,0),MATCH("Commerce",Projects!$A$1:$F$1,0)),0)</f>
      </c>
      <c r="O987" t="str">
        <f>IFERROR(VLOOKUP(N987,Widgets!$H$5:$I$18,2,FALSE),0)</f>
      </c>
    </row>
    <row r="988" spans="1:15">
      <c r="N988" t="str">
        <f>IFERROR(INDEX(Projects!$A$1:$F$10000,MATCH(Cotations!E988,Projects!$A$1:$A$10000,0),MATCH("Commerce",Projects!$A$1:$F$1,0)),0)</f>
      </c>
      <c r="O988" t="str">
        <f>IFERROR(VLOOKUP(N988,Widgets!$H$5:$I$18,2,FALSE),0)</f>
      </c>
    </row>
    <row r="989" spans="1:15">
      <c r="N989" t="str">
        <f>IFERROR(INDEX(Projects!$A$1:$F$10000,MATCH(Cotations!E989,Projects!$A$1:$A$10000,0),MATCH("Commerce",Projects!$A$1:$F$1,0)),0)</f>
      </c>
      <c r="O989" t="str">
        <f>IFERROR(VLOOKUP(N989,Widgets!$H$5:$I$18,2,FALSE),0)</f>
      </c>
    </row>
    <row r="990" spans="1:15">
      <c r="N990" t="str">
        <f>IFERROR(INDEX(Projects!$A$1:$F$10000,MATCH(Cotations!E990,Projects!$A$1:$A$10000,0),MATCH("Commerce",Projects!$A$1:$F$1,0)),0)</f>
      </c>
      <c r="O990" t="str">
        <f>IFERROR(VLOOKUP(N990,Widgets!$H$5:$I$18,2,FALSE),0)</f>
      </c>
    </row>
    <row r="991" spans="1:15">
      <c r="N991" t="str">
        <f>IFERROR(INDEX(Projects!$A$1:$F$10000,MATCH(Cotations!E991,Projects!$A$1:$A$10000,0),MATCH("Commerce",Projects!$A$1:$F$1,0)),0)</f>
      </c>
      <c r="O991" t="str">
        <f>IFERROR(VLOOKUP(N991,Widgets!$H$5:$I$18,2,FALSE),0)</f>
      </c>
    </row>
    <row r="992" spans="1:15">
      <c r="N992" t="str">
        <f>IFERROR(INDEX(Projects!$A$1:$F$10000,MATCH(Cotations!E992,Projects!$A$1:$A$10000,0),MATCH("Commerce",Projects!$A$1:$F$1,0)),0)</f>
      </c>
      <c r="O992" t="str">
        <f>IFERROR(VLOOKUP(N992,Widgets!$H$5:$I$18,2,FALSE),0)</f>
      </c>
    </row>
    <row r="993" spans="1:15">
      <c r="N993" t="str">
        <f>IFERROR(INDEX(Projects!$A$1:$F$10000,MATCH(Cotations!E993,Projects!$A$1:$A$10000,0),MATCH("Commerce",Projects!$A$1:$F$1,0)),0)</f>
      </c>
      <c r="O993" t="str">
        <f>IFERROR(VLOOKUP(N993,Widgets!$H$5:$I$18,2,FALSE),0)</f>
      </c>
    </row>
    <row r="994" spans="1:15">
      <c r="N994" t="str">
        <f>IFERROR(INDEX(Projects!$A$1:$F$10000,MATCH(Cotations!E994,Projects!$A$1:$A$10000,0),MATCH("Commerce",Projects!$A$1:$F$1,0)),0)</f>
      </c>
      <c r="O994" t="str">
        <f>IFERROR(VLOOKUP(N994,Widgets!$H$5:$I$18,2,FALSE),0)</f>
      </c>
    </row>
    <row r="995" spans="1:15">
      <c r="N995" t="str">
        <f>IFERROR(INDEX(Projects!$A$1:$F$10000,MATCH(Cotations!E995,Projects!$A$1:$A$10000,0),MATCH("Commerce",Projects!$A$1:$F$1,0)),0)</f>
      </c>
      <c r="O995" t="str">
        <f>IFERROR(VLOOKUP(N995,Widgets!$H$5:$I$18,2,FALSE),0)</f>
      </c>
    </row>
    <row r="996" spans="1:15">
      <c r="N996" t="str">
        <f>IFERROR(INDEX(Projects!$A$1:$F$10000,MATCH(Cotations!E996,Projects!$A$1:$A$10000,0),MATCH("Commerce",Projects!$A$1:$F$1,0)),0)</f>
      </c>
      <c r="O996" t="str">
        <f>IFERROR(VLOOKUP(N996,Widgets!$H$5:$I$18,2,FALSE),0)</f>
      </c>
    </row>
    <row r="997" spans="1:15">
      <c r="N997" t="str">
        <f>IFERROR(INDEX(Projects!$A$1:$F$10000,MATCH(Cotations!E997,Projects!$A$1:$A$10000,0),MATCH("Commerce",Projects!$A$1:$F$1,0)),0)</f>
      </c>
      <c r="O997" t="str">
        <f>IFERROR(VLOOKUP(N997,Widgets!$H$5:$I$18,2,FALSE),0)</f>
      </c>
    </row>
    <row r="998" spans="1:15">
      <c r="N998" t="str">
        <f>IFERROR(INDEX(Projects!$A$1:$F$10000,MATCH(Cotations!E998,Projects!$A$1:$A$10000,0),MATCH("Commerce",Projects!$A$1:$F$1,0)),0)</f>
      </c>
      <c r="O998" t="str">
        <f>IFERROR(VLOOKUP(N998,Widgets!$H$5:$I$18,2,FALSE),0)</f>
      </c>
    </row>
    <row r="999" spans="1:15">
      <c r="N999" t="str">
        <f>IFERROR(INDEX(Projects!$A$1:$F$10000,MATCH(Cotations!E999,Projects!$A$1:$A$10000,0),MATCH("Commerce",Projects!$A$1:$F$1,0)),0)</f>
      </c>
      <c r="O999" t="str">
        <f>IFERROR(VLOOKUP(N999,Widgets!$H$5:$I$18,2,FALSE),0)</f>
      </c>
    </row>
    <row r="1000" spans="1:15">
      <c r="N1000" t="str">
        <f>IFERROR(INDEX(Projects!$A$1:$F$10000,MATCH(Cotations!E1000,Projects!$A$1:$A$10000,0),MATCH("Commerce",Projects!$A$1:$F$1,0)),0)</f>
      </c>
      <c r="O1000" t="str">
        <f>IFERROR(VLOOKUP(N1000,Widgets!$H$5:$I$18,2,FALSE),0)</f>
      </c>
    </row>
    <row r="1001" spans="1:15">
      <c r="N1001" t="str">
        <f>IFERROR(INDEX(Projects!$A$1:$F$10000,MATCH(Cotations!E1001,Projects!$A$1:$A$10000,0),MATCH("Commerce",Projects!$A$1:$F$1,0)),0)</f>
      </c>
      <c r="O1001" t="str">
        <f>IFERROR(VLOOKUP(N1001,Widgets!$H$5:$I$18,2,FALSE),0)</f>
      </c>
    </row>
    <row r="1002" spans="1:15">
      <c r="N1002" t="str">
        <f>IFERROR(INDEX(Projects!$A$1:$F$10000,MATCH(Cotations!E1002,Projects!$A$1:$A$10000,0),MATCH("Commerce",Projects!$A$1:$F$1,0)),0)</f>
      </c>
      <c r="O1002" t="str">
        <f>IFERROR(VLOOKUP(N1002,Widgets!$H$5:$I$18,2,FALSE),0)</f>
      </c>
    </row>
    <row r="1003" spans="1:15">
      <c r="N1003" t="str">
        <f>IFERROR(INDEX(Projects!$A$1:$F$10000,MATCH(Cotations!E1003,Projects!$A$1:$A$10000,0),MATCH("Commerce",Projects!$A$1:$F$1,0)),0)</f>
      </c>
      <c r="O1003" t="str">
        <f>IFERROR(VLOOKUP(N1003,Widgets!$H$5:$I$18,2,FALSE),0)</f>
      </c>
    </row>
    <row r="1004" spans="1:15">
      <c r="N1004" t="str">
        <f>IFERROR(INDEX(Projects!$A$1:$F$10000,MATCH(Cotations!E1004,Projects!$A$1:$A$10000,0),MATCH("Commerce",Projects!$A$1:$F$1,0)),0)</f>
      </c>
      <c r="O1004" t="str">
        <f>IFERROR(VLOOKUP(N1004,Widgets!$H$5:$I$18,2,FALSE),0)</f>
      </c>
    </row>
    <row r="1005" spans="1:15">
      <c r="N1005" t="str">
        <f>IFERROR(INDEX(Projects!$A$1:$F$10000,MATCH(Cotations!E1005,Projects!$A$1:$A$10000,0),MATCH("Commerce",Projects!$A$1:$F$1,0)),0)</f>
      </c>
      <c r="O1005" t="str">
        <f>IFERROR(VLOOKUP(N1005,Widgets!$H$5:$I$18,2,FALSE),0)</f>
      </c>
    </row>
    <row r="1006" spans="1:15">
      <c r="N1006" t="str">
        <f>IFERROR(INDEX(Projects!$A$1:$F$10000,MATCH(Cotations!E1006,Projects!$A$1:$A$10000,0),MATCH("Commerce",Projects!$A$1:$F$1,0)),0)</f>
      </c>
      <c r="O1006" t="str">
        <f>IFERROR(VLOOKUP(N1006,Widgets!$H$5:$I$18,2,FALSE),0)</f>
      </c>
    </row>
    <row r="1007" spans="1:15">
      <c r="N1007" t="str">
        <f>IFERROR(INDEX(Projects!$A$1:$F$10000,MATCH(Cotations!E1007,Projects!$A$1:$A$10000,0),MATCH("Commerce",Projects!$A$1:$F$1,0)),0)</f>
      </c>
      <c r="O1007" t="str">
        <f>IFERROR(VLOOKUP(N1007,Widgets!$H$5:$I$18,2,FALSE),0)</f>
      </c>
    </row>
    <row r="1008" spans="1:15">
      <c r="N1008" t="str">
        <f>IFERROR(INDEX(Projects!$A$1:$F$10000,MATCH(Cotations!E1008,Projects!$A$1:$A$10000,0),MATCH("Commerce",Projects!$A$1:$F$1,0)),0)</f>
      </c>
      <c r="O1008" t="str">
        <f>IFERROR(VLOOKUP(N1008,Widgets!$H$5:$I$18,2,FALSE),0)</f>
      </c>
    </row>
    <row r="1009" spans="1:15">
      <c r="N1009" t="str">
        <f>IFERROR(INDEX(Projects!$A$1:$F$10000,MATCH(Cotations!E1009,Projects!$A$1:$A$10000,0),MATCH("Commerce",Projects!$A$1:$F$1,0)),0)</f>
      </c>
      <c r="O1009" t="str">
        <f>IFERROR(VLOOKUP(N1009,Widgets!$H$5:$I$18,2,FALSE),0)</f>
      </c>
    </row>
    <row r="1010" spans="1:15">
      <c r="N1010" t="str">
        <f>IFERROR(INDEX(Projects!$A$1:$F$10000,MATCH(Cotations!E1010,Projects!$A$1:$A$10000,0),MATCH("Commerce",Projects!$A$1:$F$1,0)),0)</f>
      </c>
      <c r="O1010" t="str">
        <f>IFERROR(VLOOKUP(N1010,Widgets!$H$5:$I$18,2,FALSE),0)</f>
      </c>
    </row>
    <row r="1011" spans="1:15">
      <c r="N1011" t="str">
        <f>IFERROR(INDEX(Projects!$A$1:$F$10000,MATCH(Cotations!E1011,Projects!$A$1:$A$10000,0),MATCH("Commerce",Projects!$A$1:$F$1,0)),0)</f>
      </c>
      <c r="O1011" t="str">
        <f>IFERROR(VLOOKUP(N1011,Widgets!$H$5:$I$18,2,FALSE),0)</f>
      </c>
    </row>
    <row r="1012" spans="1:15">
      <c r="N1012" t="str">
        <f>IFERROR(INDEX(Projects!$A$1:$F$10000,MATCH(Cotations!E1012,Projects!$A$1:$A$10000,0),MATCH("Commerce",Projects!$A$1:$F$1,0)),0)</f>
      </c>
      <c r="O1012" t="str">
        <f>IFERROR(VLOOKUP(N1012,Widgets!$H$5:$I$18,2,FALSE),0)</f>
      </c>
    </row>
    <row r="1013" spans="1:15">
      <c r="N1013" t="str">
        <f>IFERROR(INDEX(Projects!$A$1:$F$10000,MATCH(Cotations!E1013,Projects!$A$1:$A$10000,0),MATCH("Commerce",Projects!$A$1:$F$1,0)),0)</f>
      </c>
      <c r="O1013" t="str">
        <f>IFERROR(VLOOKUP(N1013,Widgets!$H$5:$I$18,2,FALSE),0)</f>
      </c>
    </row>
    <row r="1014" spans="1:15">
      <c r="N1014" t="str">
        <f>IFERROR(INDEX(Projects!$A$1:$F$10000,MATCH(Cotations!E1014,Projects!$A$1:$A$10000,0),MATCH("Commerce",Projects!$A$1:$F$1,0)),0)</f>
      </c>
      <c r="O1014" t="str">
        <f>IFERROR(VLOOKUP(N1014,Widgets!$H$5:$I$18,2,FALSE),0)</f>
      </c>
    </row>
    <row r="1015" spans="1:15">
      <c r="N1015" t="str">
        <f>IFERROR(INDEX(Projects!$A$1:$F$10000,MATCH(Cotations!E1015,Projects!$A$1:$A$10000,0),MATCH("Commerce",Projects!$A$1:$F$1,0)),0)</f>
      </c>
      <c r="O1015" t="str">
        <f>IFERROR(VLOOKUP(N1015,Widgets!$H$5:$I$18,2,FALSE),0)</f>
      </c>
    </row>
    <row r="1016" spans="1:15">
      <c r="N1016" t="str">
        <f>IFERROR(INDEX(Projects!$A$1:$F$10000,MATCH(Cotations!E1016,Projects!$A$1:$A$10000,0),MATCH("Commerce",Projects!$A$1:$F$1,0)),0)</f>
      </c>
      <c r="O1016" t="str">
        <f>IFERROR(VLOOKUP(N1016,Widgets!$H$5:$I$18,2,FALSE),0)</f>
      </c>
    </row>
    <row r="1017" spans="1:15">
      <c r="N1017" t="str">
        <f>IFERROR(INDEX(Projects!$A$1:$F$10000,MATCH(Cotations!E1017,Projects!$A$1:$A$10000,0),MATCH("Commerce",Projects!$A$1:$F$1,0)),0)</f>
      </c>
      <c r="O1017" t="str">
        <f>IFERROR(VLOOKUP(N1017,Widgets!$H$5:$I$18,2,FALSE),0)</f>
      </c>
    </row>
    <row r="1018" spans="1:15">
      <c r="N1018" t="str">
        <f>IFERROR(INDEX(Projects!$A$1:$F$10000,MATCH(Cotations!E1018,Projects!$A$1:$A$10000,0),MATCH("Commerce",Projects!$A$1:$F$1,0)),0)</f>
      </c>
      <c r="O1018" t="str">
        <f>IFERROR(VLOOKUP(N1018,Widgets!$H$5:$I$18,2,FALSE),0)</f>
      </c>
    </row>
    <row r="1019" spans="1:15">
      <c r="N1019" t="str">
        <f>IFERROR(INDEX(Projects!$A$1:$F$10000,MATCH(Cotations!E1019,Projects!$A$1:$A$10000,0),MATCH("Commerce",Projects!$A$1:$F$1,0)),0)</f>
      </c>
      <c r="O1019" t="str">
        <f>IFERROR(VLOOKUP(N1019,Widgets!$H$5:$I$18,2,FALSE),0)</f>
      </c>
    </row>
    <row r="1020" spans="1:15">
      <c r="N1020" t="str">
        <f>IFERROR(INDEX(Projects!$A$1:$F$10000,MATCH(Cotations!E1020,Projects!$A$1:$A$10000,0),MATCH("Commerce",Projects!$A$1:$F$1,0)),0)</f>
      </c>
      <c r="O1020" t="str">
        <f>IFERROR(VLOOKUP(N1020,Widgets!$H$5:$I$18,2,FALSE),0)</f>
      </c>
    </row>
    <row r="1021" spans="1:15">
      <c r="N1021" t="str">
        <f>IFERROR(INDEX(Projects!$A$1:$F$10000,MATCH(Cotations!E1021,Projects!$A$1:$A$10000,0),MATCH("Commerce",Projects!$A$1:$F$1,0)),0)</f>
      </c>
      <c r="O1021" t="str">
        <f>IFERROR(VLOOKUP(N1021,Widgets!$H$5:$I$18,2,FALSE),0)</f>
      </c>
    </row>
    <row r="1022" spans="1:15">
      <c r="N1022" t="str">
        <f>IFERROR(INDEX(Projects!$A$1:$F$10000,MATCH(Cotations!E1022,Projects!$A$1:$A$10000,0),MATCH("Commerce",Projects!$A$1:$F$1,0)),0)</f>
      </c>
      <c r="O1022" t="str">
        <f>IFERROR(VLOOKUP(N1022,Widgets!$H$5:$I$18,2,FALSE),0)</f>
      </c>
    </row>
    <row r="1023" spans="1:15">
      <c r="N1023" t="str">
        <f>IFERROR(INDEX(Projects!$A$1:$F$10000,MATCH(Cotations!E1023,Projects!$A$1:$A$10000,0),MATCH("Commerce",Projects!$A$1:$F$1,0)),0)</f>
      </c>
      <c r="O1023" t="str">
        <f>IFERROR(VLOOKUP(N1023,Widgets!$H$5:$I$18,2,FALSE),0)</f>
      </c>
    </row>
    <row r="1024" spans="1:15">
      <c r="N1024" t="str">
        <f>IFERROR(INDEX(Projects!$A$1:$F$10000,MATCH(Cotations!E1024,Projects!$A$1:$A$10000,0),MATCH("Commerce",Projects!$A$1:$F$1,0)),0)</f>
      </c>
      <c r="O1024" t="str">
        <f>IFERROR(VLOOKUP(N1024,Widgets!$H$5:$I$18,2,FALSE),0)</f>
      </c>
    </row>
    <row r="1025" spans="1:15">
      <c r="N1025" t="str">
        <f>IFERROR(INDEX(Projects!$A$1:$F$10000,MATCH(Cotations!E1025,Projects!$A$1:$A$10000,0),MATCH("Commerce",Projects!$A$1:$F$1,0)),0)</f>
      </c>
      <c r="O1025" t="str">
        <f>IFERROR(VLOOKUP(N1025,Widgets!$H$5:$I$18,2,FALSE),0)</f>
      </c>
    </row>
    <row r="1026" spans="1:15">
      <c r="N1026" t="str">
        <f>IFERROR(INDEX(Projects!$A$1:$F$10000,MATCH(Cotations!E1026,Projects!$A$1:$A$10000,0),MATCH("Commerce",Projects!$A$1:$F$1,0)),0)</f>
      </c>
      <c r="O1026" t="str">
        <f>IFERROR(VLOOKUP(N1026,Widgets!$H$5:$I$18,2,FALSE),0)</f>
      </c>
    </row>
    <row r="1027" spans="1:15">
      <c r="N1027" t="str">
        <f>IFERROR(INDEX(Projects!$A$1:$F$10000,MATCH(Cotations!E1027,Projects!$A$1:$A$10000,0),MATCH("Commerce",Projects!$A$1:$F$1,0)),0)</f>
      </c>
      <c r="O1027" t="str">
        <f>IFERROR(VLOOKUP(N1027,Widgets!$H$5:$I$18,2,FALSE),0)</f>
      </c>
    </row>
    <row r="1028" spans="1:15">
      <c r="N1028" t="str">
        <f>IFERROR(INDEX(Projects!$A$1:$F$10000,MATCH(Cotations!E1028,Projects!$A$1:$A$10000,0),MATCH("Commerce",Projects!$A$1:$F$1,0)),0)</f>
      </c>
      <c r="O1028" t="str">
        <f>IFERROR(VLOOKUP(N1028,Widgets!$H$5:$I$18,2,FALSE),0)</f>
      </c>
    </row>
    <row r="1029" spans="1:15">
      <c r="N1029" t="str">
        <f>IFERROR(INDEX(Projects!$A$1:$F$10000,MATCH(Cotations!E1029,Projects!$A$1:$A$10000,0),MATCH("Commerce",Projects!$A$1:$F$1,0)),0)</f>
      </c>
      <c r="O1029" t="str">
        <f>IFERROR(VLOOKUP(N1029,Widgets!$H$5:$I$18,2,FALSE),0)</f>
      </c>
    </row>
    <row r="1030" spans="1:15">
      <c r="N1030" t="str">
        <f>IFERROR(INDEX(Projects!$A$1:$F$10000,MATCH(Cotations!E1030,Projects!$A$1:$A$10000,0),MATCH("Commerce",Projects!$A$1:$F$1,0)),0)</f>
      </c>
      <c r="O1030" t="str">
        <f>IFERROR(VLOOKUP(N1030,Widgets!$H$5:$I$18,2,FALSE),0)</f>
      </c>
    </row>
    <row r="1031" spans="1:15">
      <c r="N1031" t="str">
        <f>IFERROR(INDEX(Projects!$A$1:$F$10000,MATCH(Cotations!E1031,Projects!$A$1:$A$10000,0),MATCH("Commerce",Projects!$A$1:$F$1,0)),0)</f>
      </c>
      <c r="O1031" t="str">
        <f>IFERROR(VLOOKUP(N1031,Widgets!$H$5:$I$18,2,FALSE),0)</f>
      </c>
    </row>
    <row r="1032" spans="1:15">
      <c r="N1032" t="str">
        <f>IFERROR(INDEX(Projects!$A$1:$F$10000,MATCH(Cotations!E1032,Projects!$A$1:$A$10000,0),MATCH("Commerce",Projects!$A$1:$F$1,0)),0)</f>
      </c>
      <c r="O1032" t="str">
        <f>IFERROR(VLOOKUP(N1032,Widgets!$H$5:$I$18,2,FALSE),0)</f>
      </c>
    </row>
    <row r="1033" spans="1:15">
      <c r="N1033" t="str">
        <f>IFERROR(INDEX(Projects!$A$1:$F$10000,MATCH(Cotations!E1033,Projects!$A$1:$A$10000,0),MATCH("Commerce",Projects!$A$1:$F$1,0)),0)</f>
      </c>
      <c r="O1033" t="str">
        <f>IFERROR(VLOOKUP(N1033,Widgets!$H$5:$I$18,2,FALSE),0)</f>
      </c>
    </row>
    <row r="1034" spans="1:15">
      <c r="N1034" t="str">
        <f>IFERROR(INDEX(Projects!$A$1:$F$10000,MATCH(Cotations!E1034,Projects!$A$1:$A$10000,0),MATCH("Commerce",Projects!$A$1:$F$1,0)),0)</f>
      </c>
      <c r="O1034" t="str">
        <f>IFERROR(VLOOKUP(N1034,Widgets!$H$5:$I$18,2,FALSE),0)</f>
      </c>
    </row>
    <row r="1035" spans="1:15">
      <c r="N1035" t="str">
        <f>IFERROR(INDEX(Projects!$A$1:$F$10000,MATCH(Cotations!E1035,Projects!$A$1:$A$10000,0),MATCH("Commerce",Projects!$A$1:$F$1,0)),0)</f>
      </c>
      <c r="O1035" t="str">
        <f>IFERROR(VLOOKUP(N1035,Widgets!$H$5:$I$18,2,FALSE),0)</f>
      </c>
    </row>
    <row r="1036" spans="1:15">
      <c r="N1036" t="str">
        <f>IFERROR(INDEX(Projects!$A$1:$F$10000,MATCH(Cotations!E1036,Projects!$A$1:$A$10000,0),MATCH("Commerce",Projects!$A$1:$F$1,0)),0)</f>
      </c>
      <c r="O1036" t="str">
        <f>IFERROR(VLOOKUP(N1036,Widgets!$H$5:$I$18,2,FALSE),0)</f>
      </c>
    </row>
    <row r="1037" spans="1:15">
      <c r="N1037" t="str">
        <f>IFERROR(INDEX(Projects!$A$1:$F$10000,MATCH(Cotations!E1037,Projects!$A$1:$A$10000,0),MATCH("Commerce",Projects!$A$1:$F$1,0)),0)</f>
      </c>
      <c r="O1037" t="str">
        <f>IFERROR(VLOOKUP(N1037,Widgets!$H$5:$I$18,2,FALSE),0)</f>
      </c>
    </row>
    <row r="1038" spans="1:15">
      <c r="N1038" t="str">
        <f>IFERROR(INDEX(Projects!$A$1:$F$10000,MATCH(Cotations!E1038,Projects!$A$1:$A$10000,0),MATCH("Commerce",Projects!$A$1:$F$1,0)),0)</f>
      </c>
      <c r="O1038" t="str">
        <f>IFERROR(VLOOKUP(N1038,Widgets!$H$5:$I$18,2,FALSE),0)</f>
      </c>
    </row>
    <row r="1039" spans="1:15">
      <c r="N1039" t="str">
        <f>IFERROR(INDEX(Projects!$A$1:$F$10000,MATCH(Cotations!E1039,Projects!$A$1:$A$10000,0),MATCH("Commerce",Projects!$A$1:$F$1,0)),0)</f>
      </c>
      <c r="O1039" t="str">
        <f>IFERROR(VLOOKUP(N1039,Widgets!$H$5:$I$18,2,FALSE),0)</f>
      </c>
    </row>
    <row r="1040" spans="1:15">
      <c r="N1040" t="str">
        <f>IFERROR(INDEX(Projects!$A$1:$F$10000,MATCH(Cotations!E1040,Projects!$A$1:$A$10000,0),MATCH("Commerce",Projects!$A$1:$F$1,0)),0)</f>
      </c>
      <c r="O1040" t="str">
        <f>IFERROR(VLOOKUP(N1040,Widgets!$H$5:$I$18,2,FALSE),0)</f>
      </c>
    </row>
    <row r="1041" spans="1:15">
      <c r="N1041" t="str">
        <f>IFERROR(INDEX(Projects!$A$1:$F$10000,MATCH(Cotations!E1041,Projects!$A$1:$A$10000,0),MATCH("Commerce",Projects!$A$1:$F$1,0)),0)</f>
      </c>
      <c r="O1041" t="str">
        <f>IFERROR(VLOOKUP(N1041,Widgets!$H$5:$I$18,2,FALSE),0)</f>
      </c>
    </row>
    <row r="1042" spans="1:15">
      <c r="N1042" t="str">
        <f>IFERROR(INDEX(Projects!$A$1:$F$10000,MATCH(Cotations!E1042,Projects!$A$1:$A$10000,0),MATCH("Commerce",Projects!$A$1:$F$1,0)),0)</f>
      </c>
      <c r="O1042" t="str">
        <f>IFERROR(VLOOKUP(N1042,Widgets!$H$5:$I$18,2,FALSE),0)</f>
      </c>
    </row>
    <row r="1043" spans="1:15">
      <c r="N1043" t="str">
        <f>IFERROR(INDEX(Projects!$A$1:$F$10000,MATCH(Cotations!E1043,Projects!$A$1:$A$10000,0),MATCH("Commerce",Projects!$A$1:$F$1,0)),0)</f>
      </c>
      <c r="O1043" t="str">
        <f>IFERROR(VLOOKUP(N1043,Widgets!$H$5:$I$18,2,FALSE),0)</f>
      </c>
    </row>
    <row r="1044" spans="1:15">
      <c r="N1044" t="str">
        <f>IFERROR(INDEX(Projects!$A$1:$F$10000,MATCH(Cotations!E1044,Projects!$A$1:$A$10000,0),MATCH("Commerce",Projects!$A$1:$F$1,0)),0)</f>
      </c>
      <c r="O1044" t="str">
        <f>IFERROR(VLOOKUP(N1044,Widgets!$H$5:$I$18,2,FALSE),0)</f>
      </c>
    </row>
    <row r="1045" spans="1:15">
      <c r="N1045" t="str">
        <f>IFERROR(INDEX(Projects!$A$1:$F$10000,MATCH(Cotations!E1045,Projects!$A$1:$A$10000,0),MATCH("Commerce",Projects!$A$1:$F$1,0)),0)</f>
      </c>
      <c r="O1045" t="str">
        <f>IFERROR(VLOOKUP(N1045,Widgets!$H$5:$I$18,2,FALSE),0)</f>
      </c>
    </row>
    <row r="1046" spans="1:15">
      <c r="N1046" t="str">
        <f>IFERROR(INDEX(Projects!$A$1:$F$10000,MATCH(Cotations!E1046,Projects!$A$1:$A$10000,0),MATCH("Commerce",Projects!$A$1:$F$1,0)),0)</f>
      </c>
      <c r="O1046" t="str">
        <f>IFERROR(VLOOKUP(N1046,Widgets!$H$5:$I$18,2,FALSE),0)</f>
      </c>
    </row>
    <row r="1047" spans="1:15">
      <c r="N1047" t="str">
        <f>IFERROR(INDEX(Projects!$A$1:$F$10000,MATCH(Cotations!E1047,Projects!$A$1:$A$10000,0),MATCH("Commerce",Projects!$A$1:$F$1,0)),0)</f>
      </c>
      <c r="O1047" t="str">
        <f>IFERROR(VLOOKUP(N1047,Widgets!$H$5:$I$18,2,FALSE),0)</f>
      </c>
    </row>
    <row r="1048" spans="1:15">
      <c r="N1048" t="str">
        <f>IFERROR(INDEX(Projects!$A$1:$F$10000,MATCH(Cotations!E1048,Projects!$A$1:$A$10000,0),MATCH("Commerce",Projects!$A$1:$F$1,0)),0)</f>
      </c>
      <c r="O1048" t="str">
        <f>IFERROR(VLOOKUP(N1048,Widgets!$H$5:$I$18,2,FALSE),0)</f>
      </c>
    </row>
    <row r="1049" spans="1:15">
      <c r="N1049" t="str">
        <f>IFERROR(INDEX(Projects!$A$1:$F$10000,MATCH(Cotations!E1049,Projects!$A$1:$A$10000,0),MATCH("Commerce",Projects!$A$1:$F$1,0)),0)</f>
      </c>
      <c r="O1049" t="str">
        <f>IFERROR(VLOOKUP(N1049,Widgets!$H$5:$I$18,2,FALSE),0)</f>
      </c>
    </row>
    <row r="1050" spans="1:15">
      <c r="N1050" t="str">
        <f>IFERROR(INDEX(Projects!$A$1:$F$10000,MATCH(Cotations!E1050,Projects!$A$1:$A$10000,0),MATCH("Commerce",Projects!$A$1:$F$1,0)),0)</f>
      </c>
      <c r="O1050" t="str">
        <f>IFERROR(VLOOKUP(N1050,Widgets!$H$5:$I$18,2,FALSE),0)</f>
      </c>
    </row>
    <row r="1051" spans="1:15">
      <c r="N1051" t="str">
        <f>IFERROR(INDEX(Projects!$A$1:$F$10000,MATCH(Cotations!E1051,Projects!$A$1:$A$10000,0),MATCH("Commerce",Projects!$A$1:$F$1,0)),0)</f>
      </c>
      <c r="O1051" t="str">
        <f>IFERROR(VLOOKUP(N1051,Widgets!$H$5:$I$18,2,FALSE),0)</f>
      </c>
    </row>
    <row r="1052" spans="1:15">
      <c r="N1052" t="str">
        <f>IFERROR(INDEX(Projects!$A$1:$F$10000,MATCH(Cotations!E1052,Projects!$A$1:$A$10000,0),MATCH("Commerce",Projects!$A$1:$F$1,0)),0)</f>
      </c>
      <c r="O1052" t="str">
        <f>IFERROR(VLOOKUP(N1052,Widgets!$H$5:$I$18,2,FALSE),0)</f>
      </c>
    </row>
    <row r="1053" spans="1:15">
      <c r="N1053" t="str">
        <f>IFERROR(INDEX(Projects!$A$1:$F$10000,MATCH(Cotations!E1053,Projects!$A$1:$A$10000,0),MATCH("Commerce",Projects!$A$1:$F$1,0)),0)</f>
      </c>
      <c r="O1053" t="str">
        <f>IFERROR(VLOOKUP(N1053,Widgets!$H$5:$I$18,2,FALSE),0)</f>
      </c>
    </row>
    <row r="1054" spans="1:15">
      <c r="N1054" t="str">
        <f>IFERROR(INDEX(Projects!$A$1:$F$10000,MATCH(Cotations!E1054,Projects!$A$1:$A$10000,0),MATCH("Commerce",Projects!$A$1:$F$1,0)),0)</f>
      </c>
      <c r="O1054" t="str">
        <f>IFERROR(VLOOKUP(N1054,Widgets!$H$5:$I$18,2,FALSE),0)</f>
      </c>
    </row>
    <row r="1055" spans="1:15">
      <c r="N1055" t="str">
        <f>IFERROR(INDEX(Projects!$A$1:$F$10000,MATCH(Cotations!E1055,Projects!$A$1:$A$10000,0),MATCH("Commerce",Projects!$A$1:$F$1,0)),0)</f>
      </c>
      <c r="O1055" t="str">
        <f>IFERROR(VLOOKUP(N1055,Widgets!$H$5:$I$18,2,FALSE),0)</f>
      </c>
    </row>
    <row r="1056" spans="1:15">
      <c r="N1056" t="str">
        <f>IFERROR(INDEX(Projects!$A$1:$F$10000,MATCH(Cotations!E1056,Projects!$A$1:$A$10000,0),MATCH("Commerce",Projects!$A$1:$F$1,0)),0)</f>
      </c>
      <c r="O1056" t="str">
        <f>IFERROR(VLOOKUP(N1056,Widgets!$H$5:$I$18,2,FALSE),0)</f>
      </c>
    </row>
    <row r="1057" spans="1:15">
      <c r="N1057" t="str">
        <f>IFERROR(INDEX(Projects!$A$1:$F$10000,MATCH(Cotations!E1057,Projects!$A$1:$A$10000,0),MATCH("Commerce",Projects!$A$1:$F$1,0)),0)</f>
      </c>
      <c r="O1057" t="str">
        <f>IFERROR(VLOOKUP(N1057,Widgets!$H$5:$I$18,2,FALSE),0)</f>
      </c>
    </row>
    <row r="1058" spans="1:15">
      <c r="N1058" t="str">
        <f>IFERROR(INDEX(Projects!$A$1:$F$10000,MATCH(Cotations!E1058,Projects!$A$1:$A$10000,0),MATCH("Commerce",Projects!$A$1:$F$1,0)),0)</f>
      </c>
      <c r="O1058" t="str">
        <f>IFERROR(VLOOKUP(N1058,Widgets!$H$5:$I$18,2,FALSE),0)</f>
      </c>
    </row>
    <row r="1059" spans="1:15">
      <c r="N1059" t="str">
        <f>IFERROR(INDEX(Projects!$A$1:$F$10000,MATCH(Cotations!E1059,Projects!$A$1:$A$10000,0),MATCH("Commerce",Projects!$A$1:$F$1,0)),0)</f>
      </c>
      <c r="O1059" t="str">
        <f>IFERROR(VLOOKUP(N1059,Widgets!$H$5:$I$18,2,FALSE),0)</f>
      </c>
    </row>
    <row r="1060" spans="1:15">
      <c r="N1060" t="str">
        <f>IFERROR(INDEX(Projects!$A$1:$F$10000,MATCH(Cotations!E1060,Projects!$A$1:$A$10000,0),MATCH("Commerce",Projects!$A$1:$F$1,0)),0)</f>
      </c>
      <c r="O1060" t="str">
        <f>IFERROR(VLOOKUP(N1060,Widgets!$H$5:$I$18,2,FALSE),0)</f>
      </c>
    </row>
    <row r="1061" spans="1:15">
      <c r="N1061" t="str">
        <f>IFERROR(INDEX(Projects!$A$1:$F$10000,MATCH(Cotations!E1061,Projects!$A$1:$A$10000,0),MATCH("Commerce",Projects!$A$1:$F$1,0)),0)</f>
      </c>
      <c r="O1061" t="str">
        <f>IFERROR(VLOOKUP(N1061,Widgets!$H$5:$I$18,2,FALSE),0)</f>
      </c>
    </row>
    <row r="1062" spans="1:15">
      <c r="N1062" t="str">
        <f>IFERROR(INDEX(Projects!$A$1:$F$10000,MATCH(Cotations!E1062,Projects!$A$1:$A$10000,0),MATCH("Commerce",Projects!$A$1:$F$1,0)),0)</f>
      </c>
      <c r="O1062" t="str">
        <f>IFERROR(VLOOKUP(N1062,Widgets!$H$5:$I$18,2,FALSE),0)</f>
      </c>
    </row>
    <row r="1063" spans="1:15">
      <c r="N1063" t="str">
        <f>IFERROR(INDEX(Projects!$A$1:$F$10000,MATCH(Cotations!E1063,Projects!$A$1:$A$10000,0),MATCH("Commerce",Projects!$A$1:$F$1,0)),0)</f>
      </c>
      <c r="O1063" t="str">
        <f>IFERROR(VLOOKUP(N1063,Widgets!$H$5:$I$18,2,FALSE),0)</f>
      </c>
    </row>
    <row r="1064" spans="1:15">
      <c r="N1064" t="str">
        <f>IFERROR(INDEX(Projects!$A$1:$F$10000,MATCH(Cotations!E1064,Projects!$A$1:$A$10000,0),MATCH("Commerce",Projects!$A$1:$F$1,0)),0)</f>
      </c>
      <c r="O1064" t="str">
        <f>IFERROR(VLOOKUP(N1064,Widgets!$H$5:$I$18,2,FALSE),0)</f>
      </c>
    </row>
    <row r="1065" spans="1:15">
      <c r="N1065" t="str">
        <f>IFERROR(INDEX(Projects!$A$1:$F$10000,MATCH(Cotations!E1065,Projects!$A$1:$A$10000,0),MATCH("Commerce",Projects!$A$1:$F$1,0)),0)</f>
      </c>
      <c r="O1065" t="str">
        <f>IFERROR(VLOOKUP(N1065,Widgets!$H$5:$I$18,2,FALSE),0)</f>
      </c>
    </row>
    <row r="1066" spans="1:15">
      <c r="N1066" t="str">
        <f>IFERROR(INDEX(Projects!$A$1:$F$10000,MATCH(Cotations!E1066,Projects!$A$1:$A$10000,0),MATCH("Commerce",Projects!$A$1:$F$1,0)),0)</f>
      </c>
      <c r="O1066" t="str">
        <f>IFERROR(VLOOKUP(N1066,Widgets!$H$5:$I$18,2,FALSE),0)</f>
      </c>
    </row>
    <row r="1067" spans="1:15">
      <c r="N1067" t="str">
        <f>IFERROR(INDEX(Projects!$A$1:$F$10000,MATCH(Cotations!E1067,Projects!$A$1:$A$10000,0),MATCH("Commerce",Projects!$A$1:$F$1,0)),0)</f>
      </c>
      <c r="O1067" t="str">
        <f>IFERROR(VLOOKUP(N1067,Widgets!$H$5:$I$18,2,FALSE),0)</f>
      </c>
    </row>
    <row r="1068" spans="1:15">
      <c r="N1068" t="str">
        <f>IFERROR(INDEX(Projects!$A$1:$F$10000,MATCH(Cotations!E1068,Projects!$A$1:$A$10000,0),MATCH("Commerce",Projects!$A$1:$F$1,0)),0)</f>
      </c>
      <c r="O1068" t="str">
        <f>IFERROR(VLOOKUP(N1068,Widgets!$H$5:$I$18,2,FALSE),0)</f>
      </c>
    </row>
    <row r="1069" spans="1:15">
      <c r="N1069" t="str">
        <f>IFERROR(INDEX(Projects!$A$1:$F$10000,MATCH(Cotations!E1069,Projects!$A$1:$A$10000,0),MATCH("Commerce",Projects!$A$1:$F$1,0)),0)</f>
      </c>
      <c r="O1069" t="str">
        <f>IFERROR(VLOOKUP(N1069,Widgets!$H$5:$I$18,2,FALSE),0)</f>
      </c>
    </row>
    <row r="1070" spans="1:15">
      <c r="N1070" t="str">
        <f>IFERROR(INDEX(Projects!$A$1:$F$10000,MATCH(Cotations!E1070,Projects!$A$1:$A$10000,0),MATCH("Commerce",Projects!$A$1:$F$1,0)),0)</f>
      </c>
      <c r="O1070" t="str">
        <f>IFERROR(VLOOKUP(N1070,Widgets!$H$5:$I$18,2,FALSE),0)</f>
      </c>
    </row>
    <row r="1071" spans="1:15">
      <c r="N1071" t="str">
        <f>IFERROR(INDEX(Projects!$A$1:$F$10000,MATCH(Cotations!E1071,Projects!$A$1:$A$10000,0),MATCH("Commerce",Projects!$A$1:$F$1,0)),0)</f>
      </c>
      <c r="O1071" t="str">
        <f>IFERROR(VLOOKUP(N1071,Widgets!$H$5:$I$18,2,FALSE),0)</f>
      </c>
    </row>
    <row r="1072" spans="1:15">
      <c r="N1072" t="str">
        <f>IFERROR(INDEX(Projects!$A$1:$F$10000,MATCH(Cotations!E1072,Projects!$A$1:$A$10000,0),MATCH("Commerce",Projects!$A$1:$F$1,0)),0)</f>
      </c>
      <c r="O1072" t="str">
        <f>IFERROR(VLOOKUP(N1072,Widgets!$H$5:$I$18,2,FALSE),0)</f>
      </c>
    </row>
    <row r="1073" spans="1:15">
      <c r="N1073" t="str">
        <f>IFERROR(INDEX(Projects!$A$1:$F$10000,MATCH(Cotations!E1073,Projects!$A$1:$A$10000,0),MATCH("Commerce",Projects!$A$1:$F$1,0)),0)</f>
      </c>
      <c r="O1073" t="str">
        <f>IFERROR(VLOOKUP(N1073,Widgets!$H$5:$I$18,2,FALSE),0)</f>
      </c>
    </row>
    <row r="1074" spans="1:15">
      <c r="N1074" t="str">
        <f>IFERROR(INDEX(Projects!$A$1:$F$10000,MATCH(Cotations!E1074,Projects!$A$1:$A$10000,0),MATCH("Commerce",Projects!$A$1:$F$1,0)),0)</f>
      </c>
      <c r="O1074" t="str">
        <f>IFERROR(VLOOKUP(N1074,Widgets!$H$5:$I$18,2,FALSE),0)</f>
      </c>
    </row>
    <row r="1075" spans="1:15">
      <c r="N1075" t="str">
        <f>IFERROR(INDEX(Projects!$A$1:$F$10000,MATCH(Cotations!E1075,Projects!$A$1:$A$10000,0),MATCH("Commerce",Projects!$A$1:$F$1,0)),0)</f>
      </c>
      <c r="O1075" t="str">
        <f>IFERROR(VLOOKUP(N1075,Widgets!$H$5:$I$18,2,FALSE),0)</f>
      </c>
    </row>
    <row r="1076" spans="1:15">
      <c r="N1076" t="str">
        <f>IFERROR(INDEX(Projects!$A$1:$F$10000,MATCH(Cotations!E1076,Projects!$A$1:$A$10000,0),MATCH("Commerce",Projects!$A$1:$F$1,0)),0)</f>
      </c>
      <c r="O1076" t="str">
        <f>IFERROR(VLOOKUP(N1076,Widgets!$H$5:$I$18,2,FALSE),0)</f>
      </c>
    </row>
    <row r="1077" spans="1:15">
      <c r="N1077" t="str">
        <f>IFERROR(INDEX(Projects!$A$1:$F$10000,MATCH(Cotations!E1077,Projects!$A$1:$A$10000,0),MATCH("Commerce",Projects!$A$1:$F$1,0)),0)</f>
      </c>
      <c r="O1077" t="str">
        <f>IFERROR(VLOOKUP(N1077,Widgets!$H$5:$I$18,2,FALSE),0)</f>
      </c>
    </row>
    <row r="1078" spans="1:15">
      <c r="N1078" t="str">
        <f>IFERROR(INDEX(Projects!$A$1:$F$10000,MATCH(Cotations!E1078,Projects!$A$1:$A$10000,0),MATCH("Commerce",Projects!$A$1:$F$1,0)),0)</f>
      </c>
      <c r="O1078" t="str">
        <f>IFERROR(VLOOKUP(N1078,Widgets!$H$5:$I$18,2,FALSE),0)</f>
      </c>
    </row>
    <row r="1079" spans="1:15">
      <c r="N1079" t="str">
        <f>IFERROR(INDEX(Projects!$A$1:$F$10000,MATCH(Cotations!E1079,Projects!$A$1:$A$10000,0),MATCH("Commerce",Projects!$A$1:$F$1,0)),0)</f>
      </c>
      <c r="O1079" t="str">
        <f>IFERROR(VLOOKUP(N1079,Widgets!$H$5:$I$18,2,FALSE),0)</f>
      </c>
    </row>
    <row r="1080" spans="1:15">
      <c r="N1080" t="str">
        <f>IFERROR(INDEX(Projects!$A$1:$F$10000,MATCH(Cotations!E1080,Projects!$A$1:$A$10000,0),MATCH("Commerce",Projects!$A$1:$F$1,0)),0)</f>
      </c>
      <c r="O1080" t="str">
        <f>IFERROR(VLOOKUP(N1080,Widgets!$H$5:$I$18,2,FALSE),0)</f>
      </c>
    </row>
    <row r="1081" spans="1:15">
      <c r="N1081" t="str">
        <f>IFERROR(INDEX(Projects!$A$1:$F$10000,MATCH(Cotations!E1081,Projects!$A$1:$A$10000,0),MATCH("Commerce",Projects!$A$1:$F$1,0)),0)</f>
      </c>
      <c r="O1081" t="str">
        <f>IFERROR(VLOOKUP(N1081,Widgets!$H$5:$I$18,2,FALSE),0)</f>
      </c>
    </row>
    <row r="1082" spans="1:15">
      <c r="N1082" t="str">
        <f>IFERROR(INDEX(Projects!$A$1:$F$10000,MATCH(Cotations!E1082,Projects!$A$1:$A$10000,0),MATCH("Commerce",Projects!$A$1:$F$1,0)),0)</f>
      </c>
      <c r="O1082" t="str">
        <f>IFERROR(VLOOKUP(N1082,Widgets!$H$5:$I$18,2,FALSE),0)</f>
      </c>
    </row>
    <row r="1083" spans="1:15">
      <c r="N1083" t="str">
        <f>IFERROR(INDEX(Projects!$A$1:$F$10000,MATCH(Cotations!E1083,Projects!$A$1:$A$10000,0),MATCH("Commerce",Projects!$A$1:$F$1,0)),0)</f>
      </c>
      <c r="O1083" t="str">
        <f>IFERROR(VLOOKUP(N1083,Widgets!$H$5:$I$18,2,FALSE),0)</f>
      </c>
    </row>
    <row r="1084" spans="1:15">
      <c r="N1084" t="str">
        <f>IFERROR(INDEX(Projects!$A$1:$F$10000,MATCH(Cotations!E1084,Projects!$A$1:$A$10000,0),MATCH("Commerce",Projects!$A$1:$F$1,0)),0)</f>
      </c>
      <c r="O1084" t="str">
        <f>IFERROR(VLOOKUP(N1084,Widgets!$H$5:$I$18,2,FALSE),0)</f>
      </c>
    </row>
    <row r="1085" spans="1:15">
      <c r="N1085" t="str">
        <f>IFERROR(INDEX(Projects!$A$1:$F$10000,MATCH(Cotations!E1085,Projects!$A$1:$A$10000,0),MATCH("Commerce",Projects!$A$1:$F$1,0)),0)</f>
      </c>
      <c r="O1085" t="str">
        <f>IFERROR(VLOOKUP(N1085,Widgets!$H$5:$I$18,2,FALSE),0)</f>
      </c>
    </row>
    <row r="1086" spans="1:15">
      <c r="N1086" t="str">
        <f>IFERROR(INDEX(Projects!$A$1:$F$10000,MATCH(Cotations!E1086,Projects!$A$1:$A$10000,0),MATCH("Commerce",Projects!$A$1:$F$1,0)),0)</f>
      </c>
      <c r="O1086" t="str">
        <f>IFERROR(VLOOKUP(N1086,Widgets!$H$5:$I$18,2,FALSE),0)</f>
      </c>
    </row>
    <row r="1087" spans="1:15">
      <c r="N1087" t="str">
        <f>IFERROR(INDEX(Projects!$A$1:$F$10000,MATCH(Cotations!E1087,Projects!$A$1:$A$10000,0),MATCH("Commerce",Projects!$A$1:$F$1,0)),0)</f>
      </c>
      <c r="O1087" t="str">
        <f>IFERROR(VLOOKUP(N1087,Widgets!$H$5:$I$18,2,FALSE),0)</f>
      </c>
    </row>
    <row r="1088" spans="1:15">
      <c r="N1088" t="str">
        <f>IFERROR(INDEX(Projects!$A$1:$F$10000,MATCH(Cotations!E1088,Projects!$A$1:$A$10000,0),MATCH("Commerce",Projects!$A$1:$F$1,0)),0)</f>
      </c>
      <c r="O1088" t="str">
        <f>IFERROR(VLOOKUP(N1088,Widgets!$H$5:$I$18,2,FALSE),0)</f>
      </c>
    </row>
    <row r="1089" spans="1:15">
      <c r="N1089" t="str">
        <f>IFERROR(INDEX(Projects!$A$1:$F$10000,MATCH(Cotations!E1089,Projects!$A$1:$A$10000,0),MATCH("Commerce",Projects!$A$1:$F$1,0)),0)</f>
      </c>
      <c r="O1089" t="str">
        <f>IFERROR(VLOOKUP(N1089,Widgets!$H$5:$I$18,2,FALSE),0)</f>
      </c>
    </row>
    <row r="1090" spans="1:15">
      <c r="N1090" t="str">
        <f>IFERROR(INDEX(Projects!$A$1:$F$10000,MATCH(Cotations!E1090,Projects!$A$1:$A$10000,0),MATCH("Commerce",Projects!$A$1:$F$1,0)),0)</f>
      </c>
      <c r="O1090" t="str">
        <f>IFERROR(VLOOKUP(N1090,Widgets!$H$5:$I$18,2,FALSE),0)</f>
      </c>
    </row>
    <row r="1091" spans="1:15">
      <c r="N1091" t="str">
        <f>IFERROR(INDEX(Projects!$A$1:$F$10000,MATCH(Cotations!E1091,Projects!$A$1:$A$10000,0),MATCH("Commerce",Projects!$A$1:$F$1,0)),0)</f>
      </c>
      <c r="O1091" t="str">
        <f>IFERROR(VLOOKUP(N1091,Widgets!$H$5:$I$18,2,FALSE),0)</f>
      </c>
    </row>
    <row r="1092" spans="1:15">
      <c r="N1092" t="str">
        <f>IFERROR(INDEX(Projects!$A$1:$F$10000,MATCH(Cotations!E1092,Projects!$A$1:$A$10000,0),MATCH("Commerce",Projects!$A$1:$F$1,0)),0)</f>
      </c>
      <c r="O1092" t="str">
        <f>IFERROR(VLOOKUP(N1092,Widgets!$H$5:$I$18,2,FALSE),0)</f>
      </c>
    </row>
    <row r="1093" spans="1:15">
      <c r="N1093" t="str">
        <f>IFERROR(INDEX(Projects!$A$1:$F$10000,MATCH(Cotations!E1093,Projects!$A$1:$A$10000,0),MATCH("Commerce",Projects!$A$1:$F$1,0)),0)</f>
      </c>
      <c r="O1093" t="str">
        <f>IFERROR(VLOOKUP(N1093,Widgets!$H$5:$I$18,2,FALSE),0)</f>
      </c>
    </row>
    <row r="1094" spans="1:15">
      <c r="N1094" t="str">
        <f>IFERROR(INDEX(Projects!$A$1:$F$10000,MATCH(Cotations!E1094,Projects!$A$1:$A$10000,0),MATCH("Commerce",Projects!$A$1:$F$1,0)),0)</f>
      </c>
      <c r="O1094" t="str">
        <f>IFERROR(VLOOKUP(N1094,Widgets!$H$5:$I$18,2,FALSE),0)</f>
      </c>
    </row>
    <row r="1095" spans="1:15">
      <c r="N1095" t="str">
        <f>IFERROR(INDEX(Projects!$A$1:$F$10000,MATCH(Cotations!E1095,Projects!$A$1:$A$10000,0),MATCH("Commerce",Projects!$A$1:$F$1,0)),0)</f>
      </c>
      <c r="O1095" t="str">
        <f>IFERROR(VLOOKUP(N1095,Widgets!$H$5:$I$18,2,FALSE),0)</f>
      </c>
    </row>
    <row r="1096" spans="1:15">
      <c r="N1096" t="str">
        <f>IFERROR(INDEX(Projects!$A$1:$F$10000,MATCH(Cotations!E1096,Projects!$A$1:$A$10000,0),MATCH("Commerce",Projects!$A$1:$F$1,0)),0)</f>
      </c>
      <c r="O1096" t="str">
        <f>IFERROR(VLOOKUP(N1096,Widgets!$H$5:$I$18,2,FALSE),0)</f>
      </c>
    </row>
    <row r="1097" spans="1:15">
      <c r="N1097" t="str">
        <f>IFERROR(INDEX(Projects!$A$1:$F$10000,MATCH(Cotations!E1097,Projects!$A$1:$A$10000,0),MATCH("Commerce",Projects!$A$1:$F$1,0)),0)</f>
      </c>
      <c r="O1097" t="str">
        <f>IFERROR(VLOOKUP(N1097,Widgets!$H$5:$I$18,2,FALSE),0)</f>
      </c>
    </row>
    <row r="1098" spans="1:15">
      <c r="N1098" t="str">
        <f>IFERROR(INDEX(Projects!$A$1:$F$10000,MATCH(Cotations!E1098,Projects!$A$1:$A$10000,0),MATCH("Commerce",Projects!$A$1:$F$1,0)),0)</f>
      </c>
      <c r="O1098" t="str">
        <f>IFERROR(VLOOKUP(N1098,Widgets!$H$5:$I$18,2,FALSE),0)</f>
      </c>
    </row>
    <row r="1099" spans="1:15">
      <c r="N1099" t="str">
        <f>IFERROR(INDEX(Projects!$A$1:$F$10000,MATCH(Cotations!E1099,Projects!$A$1:$A$10000,0),MATCH("Commerce",Projects!$A$1:$F$1,0)),0)</f>
      </c>
      <c r="O1099" t="str">
        <f>IFERROR(VLOOKUP(N1099,Widgets!$H$5:$I$18,2,FALSE),0)</f>
      </c>
    </row>
    <row r="1100" spans="1:15">
      <c r="N1100" t="str">
        <f>IFERROR(INDEX(Projects!$A$1:$F$10000,MATCH(Cotations!E1100,Projects!$A$1:$A$10000,0),MATCH("Commerce",Projects!$A$1:$F$1,0)),0)</f>
      </c>
      <c r="O1100" t="str">
        <f>IFERROR(VLOOKUP(N1100,Widgets!$H$5:$I$18,2,FALSE),0)</f>
      </c>
    </row>
    <row r="1101" spans="1:15">
      <c r="N1101" t="str">
        <f>IFERROR(INDEX(Projects!$A$1:$F$10000,MATCH(Cotations!E1101,Projects!$A$1:$A$10000,0),MATCH("Commerce",Projects!$A$1:$F$1,0)),0)</f>
      </c>
      <c r="O1101" t="str">
        <f>IFERROR(VLOOKUP(N1101,Widgets!$H$5:$I$18,2,FALSE),0)</f>
      </c>
    </row>
    <row r="1102" spans="1:15">
      <c r="N1102" t="str">
        <f>IFERROR(INDEX(Projects!$A$1:$F$10000,MATCH(Cotations!E1102,Projects!$A$1:$A$10000,0),MATCH("Commerce",Projects!$A$1:$F$1,0)),0)</f>
      </c>
      <c r="O1102" t="str">
        <f>IFERROR(VLOOKUP(N1102,Widgets!$H$5:$I$18,2,FALSE),0)</f>
      </c>
    </row>
    <row r="1103" spans="1:15">
      <c r="N1103" t="str">
        <f>IFERROR(INDEX(Projects!$A$1:$F$10000,MATCH(Cotations!E1103,Projects!$A$1:$A$10000,0),MATCH("Commerce",Projects!$A$1:$F$1,0)),0)</f>
      </c>
      <c r="O1103" t="str">
        <f>IFERROR(VLOOKUP(N1103,Widgets!$H$5:$I$18,2,FALSE),0)</f>
      </c>
    </row>
    <row r="1104" spans="1:15">
      <c r="N1104" t="str">
        <f>IFERROR(INDEX(Projects!$A$1:$F$10000,MATCH(Cotations!E1104,Projects!$A$1:$A$10000,0),MATCH("Commerce",Projects!$A$1:$F$1,0)),0)</f>
      </c>
      <c r="O1104" t="str">
        <f>IFERROR(VLOOKUP(N1104,Widgets!$H$5:$I$18,2,FALSE),0)</f>
      </c>
    </row>
    <row r="1105" spans="1:15">
      <c r="N1105" t="str">
        <f>IFERROR(INDEX(Projects!$A$1:$F$10000,MATCH(Cotations!E1105,Projects!$A$1:$A$10000,0),MATCH("Commerce",Projects!$A$1:$F$1,0)),0)</f>
      </c>
      <c r="O1105" t="str">
        <f>IFERROR(VLOOKUP(N1105,Widgets!$H$5:$I$18,2,FALSE),0)</f>
      </c>
    </row>
    <row r="1106" spans="1:15">
      <c r="N1106" t="str">
        <f>IFERROR(INDEX(Projects!$A$1:$F$10000,MATCH(Cotations!E1106,Projects!$A$1:$A$10000,0),MATCH("Commerce",Projects!$A$1:$F$1,0)),0)</f>
      </c>
      <c r="O1106" t="str">
        <f>IFERROR(VLOOKUP(N1106,Widgets!$H$5:$I$18,2,FALSE),0)</f>
      </c>
    </row>
    <row r="1107" spans="1:15">
      <c r="N1107" t="str">
        <f>IFERROR(INDEX(Projects!$A$1:$F$10000,MATCH(Cotations!E1107,Projects!$A$1:$A$10000,0),MATCH("Commerce",Projects!$A$1:$F$1,0)),0)</f>
      </c>
      <c r="O1107" t="str">
        <f>IFERROR(VLOOKUP(N1107,Widgets!$H$5:$I$18,2,FALSE),0)</f>
      </c>
    </row>
    <row r="1108" spans="1:15">
      <c r="N1108" t="str">
        <f>IFERROR(INDEX(Projects!$A$1:$F$10000,MATCH(Cotations!E1108,Projects!$A$1:$A$10000,0),MATCH("Commerce",Projects!$A$1:$F$1,0)),0)</f>
      </c>
      <c r="O1108" t="str">
        <f>IFERROR(VLOOKUP(N1108,Widgets!$H$5:$I$18,2,FALSE),0)</f>
      </c>
    </row>
    <row r="1109" spans="1:15">
      <c r="N1109" t="str">
        <f>IFERROR(INDEX(Projects!$A$1:$F$10000,MATCH(Cotations!E1109,Projects!$A$1:$A$10000,0),MATCH("Commerce",Projects!$A$1:$F$1,0)),0)</f>
      </c>
      <c r="O1109" t="str">
        <f>IFERROR(VLOOKUP(N1109,Widgets!$H$5:$I$18,2,FALSE),0)</f>
      </c>
    </row>
    <row r="1110" spans="1:15">
      <c r="N1110" t="str">
        <f>IFERROR(INDEX(Projects!$A$1:$F$10000,MATCH(Cotations!E1110,Projects!$A$1:$A$10000,0),MATCH("Commerce",Projects!$A$1:$F$1,0)),0)</f>
      </c>
      <c r="O1110" t="str">
        <f>IFERROR(VLOOKUP(N1110,Widgets!$H$5:$I$18,2,FALSE),0)</f>
      </c>
    </row>
    <row r="1111" spans="1:15">
      <c r="N1111" t="str">
        <f>IFERROR(INDEX(Projects!$A$1:$F$10000,MATCH(Cotations!E1111,Projects!$A$1:$A$10000,0),MATCH("Commerce",Projects!$A$1:$F$1,0)),0)</f>
      </c>
      <c r="O1111" t="str">
        <f>IFERROR(VLOOKUP(N1111,Widgets!$H$5:$I$18,2,FALSE),0)</f>
      </c>
    </row>
    <row r="1112" spans="1:15">
      <c r="N1112" t="str">
        <f>IFERROR(INDEX(Projects!$A$1:$F$10000,MATCH(Cotations!E1112,Projects!$A$1:$A$10000,0),MATCH("Commerce",Projects!$A$1:$F$1,0)),0)</f>
      </c>
      <c r="O1112" t="str">
        <f>IFERROR(VLOOKUP(N1112,Widgets!$H$5:$I$18,2,FALSE),0)</f>
      </c>
    </row>
    <row r="1113" spans="1:15">
      <c r="N1113" t="str">
        <f>IFERROR(INDEX(Projects!$A$1:$F$10000,MATCH(Cotations!E1113,Projects!$A$1:$A$10000,0),MATCH("Commerce",Projects!$A$1:$F$1,0)),0)</f>
      </c>
      <c r="O1113" t="str">
        <f>IFERROR(VLOOKUP(N1113,Widgets!$H$5:$I$18,2,FALSE),0)</f>
      </c>
    </row>
    <row r="1114" spans="1:15">
      <c r="N1114" t="str">
        <f>IFERROR(INDEX(Projects!$A$1:$F$10000,MATCH(Cotations!E1114,Projects!$A$1:$A$10000,0),MATCH("Commerce",Projects!$A$1:$F$1,0)),0)</f>
      </c>
      <c r="O1114" t="str">
        <f>IFERROR(VLOOKUP(N1114,Widgets!$H$5:$I$18,2,FALSE),0)</f>
      </c>
    </row>
    <row r="1115" spans="1:15">
      <c r="N1115" t="str">
        <f>IFERROR(INDEX(Projects!$A$1:$F$10000,MATCH(Cotations!E1115,Projects!$A$1:$A$10000,0),MATCH("Commerce",Projects!$A$1:$F$1,0)),0)</f>
      </c>
      <c r="O1115" t="str">
        <f>IFERROR(VLOOKUP(N1115,Widgets!$H$5:$I$18,2,FALSE),0)</f>
      </c>
    </row>
    <row r="1116" spans="1:15">
      <c r="N1116" t="str">
        <f>IFERROR(INDEX(Projects!$A$1:$F$10000,MATCH(Cotations!E1116,Projects!$A$1:$A$10000,0),MATCH("Commerce",Projects!$A$1:$F$1,0)),0)</f>
      </c>
      <c r="O1116" t="str">
        <f>IFERROR(VLOOKUP(N1116,Widgets!$H$5:$I$18,2,FALSE),0)</f>
      </c>
    </row>
    <row r="1117" spans="1:15">
      <c r="N1117" t="str">
        <f>IFERROR(INDEX(Projects!$A$1:$F$10000,MATCH(Cotations!E1117,Projects!$A$1:$A$10000,0),MATCH("Commerce",Projects!$A$1:$F$1,0)),0)</f>
      </c>
      <c r="O1117" t="str">
        <f>IFERROR(VLOOKUP(N1117,Widgets!$H$5:$I$18,2,FALSE),0)</f>
      </c>
    </row>
    <row r="1118" spans="1:15">
      <c r="N1118" t="str">
        <f>IFERROR(INDEX(Projects!$A$1:$F$10000,MATCH(Cotations!E1118,Projects!$A$1:$A$10000,0),MATCH("Commerce",Projects!$A$1:$F$1,0)),0)</f>
      </c>
      <c r="O1118" t="str">
        <f>IFERROR(VLOOKUP(N1118,Widgets!$H$5:$I$18,2,FALSE),0)</f>
      </c>
    </row>
    <row r="1119" spans="1:15">
      <c r="N1119" t="str">
        <f>IFERROR(INDEX(Projects!$A$1:$F$10000,MATCH(Cotations!E1119,Projects!$A$1:$A$10000,0),MATCH("Commerce",Projects!$A$1:$F$1,0)),0)</f>
      </c>
      <c r="O1119" t="str">
        <f>IFERROR(VLOOKUP(N1119,Widgets!$H$5:$I$18,2,FALSE),0)</f>
      </c>
    </row>
    <row r="1120" spans="1:15">
      <c r="N1120" t="str">
        <f>IFERROR(INDEX(Projects!$A$1:$F$10000,MATCH(Cotations!E1120,Projects!$A$1:$A$10000,0),MATCH("Commerce",Projects!$A$1:$F$1,0)),0)</f>
      </c>
      <c r="O1120" t="str">
        <f>IFERROR(VLOOKUP(N1120,Widgets!$H$5:$I$18,2,FALSE),0)</f>
      </c>
    </row>
    <row r="1121" spans="1:15">
      <c r="N1121" t="str">
        <f>IFERROR(INDEX(Projects!$A$1:$F$10000,MATCH(Cotations!E1121,Projects!$A$1:$A$10000,0),MATCH("Commerce",Projects!$A$1:$F$1,0)),0)</f>
      </c>
      <c r="O1121" t="str">
        <f>IFERROR(VLOOKUP(N1121,Widgets!$H$5:$I$18,2,FALSE),0)</f>
      </c>
    </row>
    <row r="1122" spans="1:15">
      <c r="N1122" t="str">
        <f>IFERROR(INDEX(Projects!$A$1:$F$10000,MATCH(Cotations!E1122,Projects!$A$1:$A$10000,0),MATCH("Commerce",Projects!$A$1:$F$1,0)),0)</f>
      </c>
      <c r="O1122" t="str">
        <f>IFERROR(VLOOKUP(N1122,Widgets!$H$5:$I$18,2,FALSE),0)</f>
      </c>
    </row>
    <row r="1123" spans="1:15">
      <c r="N1123" t="str">
        <f>IFERROR(INDEX(Projects!$A$1:$F$10000,MATCH(Cotations!E1123,Projects!$A$1:$A$10000,0),MATCH("Commerce",Projects!$A$1:$F$1,0)),0)</f>
      </c>
      <c r="O1123" t="str">
        <f>IFERROR(VLOOKUP(N1123,Widgets!$H$5:$I$18,2,FALSE),0)</f>
      </c>
    </row>
    <row r="1124" spans="1:15">
      <c r="N1124" t="str">
        <f>IFERROR(INDEX(Projects!$A$1:$F$10000,MATCH(Cotations!E1124,Projects!$A$1:$A$10000,0),MATCH("Commerce",Projects!$A$1:$F$1,0)),0)</f>
      </c>
      <c r="O1124" t="str">
        <f>IFERROR(VLOOKUP(N1124,Widgets!$H$5:$I$18,2,FALSE),0)</f>
      </c>
    </row>
    <row r="1125" spans="1:15">
      <c r="N1125" t="str">
        <f>IFERROR(INDEX(Projects!$A$1:$F$10000,MATCH(Cotations!E1125,Projects!$A$1:$A$10000,0),MATCH("Commerce",Projects!$A$1:$F$1,0)),0)</f>
      </c>
      <c r="O1125" t="str">
        <f>IFERROR(VLOOKUP(N1125,Widgets!$H$5:$I$18,2,FALSE),0)</f>
      </c>
    </row>
    <row r="1126" spans="1:15">
      <c r="N1126" t="str">
        <f>IFERROR(INDEX(Projects!$A$1:$F$10000,MATCH(Cotations!E1126,Projects!$A$1:$A$10000,0),MATCH("Commerce",Projects!$A$1:$F$1,0)),0)</f>
      </c>
      <c r="O1126" t="str">
        <f>IFERROR(VLOOKUP(N1126,Widgets!$H$5:$I$18,2,FALSE),0)</f>
      </c>
    </row>
    <row r="1127" spans="1:15">
      <c r="N1127" t="str">
        <f>IFERROR(INDEX(Projects!$A$1:$F$10000,MATCH(Cotations!E1127,Projects!$A$1:$A$10000,0),MATCH("Commerce",Projects!$A$1:$F$1,0)),0)</f>
      </c>
      <c r="O1127" t="str">
        <f>IFERROR(VLOOKUP(N1127,Widgets!$H$5:$I$18,2,FALSE),0)</f>
      </c>
    </row>
    <row r="1128" spans="1:15">
      <c r="N1128" t="str">
        <f>IFERROR(INDEX(Projects!$A$1:$F$10000,MATCH(Cotations!E1128,Projects!$A$1:$A$10000,0),MATCH("Commerce",Projects!$A$1:$F$1,0)),0)</f>
      </c>
      <c r="O1128" t="str">
        <f>IFERROR(VLOOKUP(N1128,Widgets!$H$5:$I$18,2,FALSE),0)</f>
      </c>
    </row>
    <row r="1129" spans="1:15">
      <c r="N1129" t="str">
        <f>IFERROR(INDEX(Projects!$A$1:$F$10000,MATCH(Cotations!E1129,Projects!$A$1:$A$10000,0),MATCH("Commerce",Projects!$A$1:$F$1,0)),0)</f>
      </c>
      <c r="O1129" t="str">
        <f>IFERROR(VLOOKUP(N1129,Widgets!$H$5:$I$18,2,FALSE),0)</f>
      </c>
    </row>
    <row r="1130" spans="1:15">
      <c r="N1130" t="str">
        <f>IFERROR(INDEX(Projects!$A$1:$F$10000,MATCH(Cotations!E1130,Projects!$A$1:$A$10000,0),MATCH("Commerce",Projects!$A$1:$F$1,0)),0)</f>
      </c>
      <c r="O1130" t="str">
        <f>IFERROR(VLOOKUP(N1130,Widgets!$H$5:$I$18,2,FALSE),0)</f>
      </c>
    </row>
    <row r="1131" spans="1:15">
      <c r="N1131" t="str">
        <f>IFERROR(INDEX(Projects!$A$1:$F$10000,MATCH(Cotations!E1131,Projects!$A$1:$A$10000,0),MATCH("Commerce",Projects!$A$1:$F$1,0)),0)</f>
      </c>
      <c r="O1131" t="str">
        <f>IFERROR(VLOOKUP(N1131,Widgets!$H$5:$I$18,2,FALSE),0)</f>
      </c>
    </row>
    <row r="1132" spans="1:15">
      <c r="N1132" t="str">
        <f>IFERROR(INDEX(Projects!$A$1:$F$10000,MATCH(Cotations!E1132,Projects!$A$1:$A$10000,0),MATCH("Commerce",Projects!$A$1:$F$1,0)),0)</f>
      </c>
      <c r="O1132" t="str">
        <f>IFERROR(VLOOKUP(N1132,Widgets!$H$5:$I$18,2,FALSE),0)</f>
      </c>
    </row>
    <row r="1133" spans="1:15">
      <c r="N1133" t="str">
        <f>IFERROR(INDEX(Projects!$A$1:$F$10000,MATCH(Cotations!E1133,Projects!$A$1:$A$10000,0),MATCH("Commerce",Projects!$A$1:$F$1,0)),0)</f>
      </c>
      <c r="O1133" t="str">
        <f>IFERROR(VLOOKUP(N1133,Widgets!$H$5:$I$18,2,FALSE),0)</f>
      </c>
    </row>
    <row r="1134" spans="1:15">
      <c r="N1134" t="str">
        <f>IFERROR(INDEX(Projects!$A$1:$F$10000,MATCH(Cotations!E1134,Projects!$A$1:$A$10000,0),MATCH("Commerce",Projects!$A$1:$F$1,0)),0)</f>
      </c>
      <c r="O1134" t="str">
        <f>IFERROR(VLOOKUP(N1134,Widgets!$H$5:$I$18,2,FALSE),0)</f>
      </c>
    </row>
    <row r="1135" spans="1:15">
      <c r="N1135" t="str">
        <f>IFERROR(INDEX(Projects!$A$1:$F$10000,MATCH(Cotations!E1135,Projects!$A$1:$A$10000,0),MATCH("Commerce",Projects!$A$1:$F$1,0)),0)</f>
      </c>
      <c r="O1135" t="str">
        <f>IFERROR(VLOOKUP(N1135,Widgets!$H$5:$I$18,2,FALSE),0)</f>
      </c>
    </row>
    <row r="1136" spans="1:15">
      <c r="N1136" t="str">
        <f>IFERROR(INDEX(Projects!$A$1:$F$10000,MATCH(Cotations!E1136,Projects!$A$1:$A$10000,0),MATCH("Commerce",Projects!$A$1:$F$1,0)),0)</f>
      </c>
      <c r="O1136" t="str">
        <f>IFERROR(VLOOKUP(N1136,Widgets!$H$5:$I$18,2,FALSE),0)</f>
      </c>
    </row>
    <row r="1137" spans="1:15">
      <c r="N1137" t="str">
        <f>IFERROR(INDEX(Projects!$A$1:$F$10000,MATCH(Cotations!E1137,Projects!$A$1:$A$10000,0),MATCH("Commerce",Projects!$A$1:$F$1,0)),0)</f>
      </c>
      <c r="O1137" t="str">
        <f>IFERROR(VLOOKUP(N1137,Widgets!$H$5:$I$18,2,FALSE),0)</f>
      </c>
    </row>
    <row r="1138" spans="1:15">
      <c r="N1138" t="str">
        <f>IFERROR(INDEX(Projects!$A$1:$F$10000,MATCH(Cotations!E1138,Projects!$A$1:$A$10000,0),MATCH("Commerce",Projects!$A$1:$F$1,0)),0)</f>
      </c>
      <c r="O1138" t="str">
        <f>IFERROR(VLOOKUP(N1138,Widgets!$H$5:$I$18,2,FALSE),0)</f>
      </c>
    </row>
    <row r="1139" spans="1:15">
      <c r="N1139" t="str">
        <f>IFERROR(INDEX(Projects!$A$1:$F$10000,MATCH(Cotations!E1139,Projects!$A$1:$A$10000,0),MATCH("Commerce",Projects!$A$1:$F$1,0)),0)</f>
      </c>
      <c r="O1139" t="str">
        <f>IFERROR(VLOOKUP(N1139,Widgets!$H$5:$I$18,2,FALSE),0)</f>
      </c>
    </row>
    <row r="1140" spans="1:15">
      <c r="N1140" t="str">
        <f>IFERROR(INDEX(Projects!$A$1:$F$10000,MATCH(Cotations!E1140,Projects!$A$1:$A$10000,0),MATCH("Commerce",Projects!$A$1:$F$1,0)),0)</f>
      </c>
      <c r="O1140" t="str">
        <f>IFERROR(VLOOKUP(N1140,Widgets!$H$5:$I$18,2,FALSE),0)</f>
      </c>
    </row>
    <row r="1141" spans="1:15">
      <c r="N1141" t="str">
        <f>IFERROR(INDEX(Projects!$A$1:$F$10000,MATCH(Cotations!E1141,Projects!$A$1:$A$10000,0),MATCH("Commerce",Projects!$A$1:$F$1,0)),0)</f>
      </c>
      <c r="O1141" t="str">
        <f>IFERROR(VLOOKUP(N1141,Widgets!$H$5:$I$18,2,FALSE),0)</f>
      </c>
    </row>
    <row r="1142" spans="1:15">
      <c r="N1142" t="str">
        <f>IFERROR(INDEX(Projects!$A$1:$F$10000,MATCH(Cotations!E1142,Projects!$A$1:$A$10000,0),MATCH("Commerce",Projects!$A$1:$F$1,0)),0)</f>
      </c>
      <c r="O1142" t="str">
        <f>IFERROR(VLOOKUP(N1142,Widgets!$H$5:$I$18,2,FALSE),0)</f>
      </c>
    </row>
    <row r="1143" spans="1:15">
      <c r="N1143" t="str">
        <f>IFERROR(INDEX(Projects!$A$1:$F$10000,MATCH(Cotations!E1143,Projects!$A$1:$A$10000,0),MATCH("Commerce",Projects!$A$1:$F$1,0)),0)</f>
      </c>
      <c r="O1143" t="str">
        <f>IFERROR(VLOOKUP(N1143,Widgets!$H$5:$I$18,2,FALSE),0)</f>
      </c>
    </row>
    <row r="1144" spans="1:15">
      <c r="N1144" t="str">
        <f>IFERROR(INDEX(Projects!$A$1:$F$10000,MATCH(Cotations!E1144,Projects!$A$1:$A$10000,0),MATCH("Commerce",Projects!$A$1:$F$1,0)),0)</f>
      </c>
      <c r="O1144" t="str">
        <f>IFERROR(VLOOKUP(N1144,Widgets!$H$5:$I$18,2,FALSE),0)</f>
      </c>
    </row>
    <row r="1145" spans="1:15">
      <c r="N1145" t="str">
        <f>IFERROR(INDEX(Projects!$A$1:$F$10000,MATCH(Cotations!E1145,Projects!$A$1:$A$10000,0),MATCH("Commerce",Projects!$A$1:$F$1,0)),0)</f>
      </c>
      <c r="O1145" t="str">
        <f>IFERROR(VLOOKUP(N1145,Widgets!$H$5:$I$18,2,FALSE),0)</f>
      </c>
    </row>
    <row r="1146" spans="1:15">
      <c r="N1146" t="str">
        <f>IFERROR(INDEX(Projects!$A$1:$F$10000,MATCH(Cotations!E1146,Projects!$A$1:$A$10000,0),MATCH("Commerce",Projects!$A$1:$F$1,0)),0)</f>
      </c>
      <c r="O1146" t="str">
        <f>IFERROR(VLOOKUP(N1146,Widgets!$H$5:$I$18,2,FALSE),0)</f>
      </c>
    </row>
    <row r="1147" spans="1:15">
      <c r="N1147" t="str">
        <f>IFERROR(INDEX(Projects!$A$1:$F$10000,MATCH(Cotations!E1147,Projects!$A$1:$A$10000,0),MATCH("Commerce",Projects!$A$1:$F$1,0)),0)</f>
      </c>
      <c r="O1147" t="str">
        <f>IFERROR(VLOOKUP(N1147,Widgets!$H$5:$I$18,2,FALSE),0)</f>
      </c>
    </row>
    <row r="1148" spans="1:15">
      <c r="N1148" t="str">
        <f>IFERROR(INDEX(Projects!$A$1:$F$10000,MATCH(Cotations!E1148,Projects!$A$1:$A$10000,0),MATCH("Commerce",Projects!$A$1:$F$1,0)),0)</f>
      </c>
      <c r="O1148" t="str">
        <f>IFERROR(VLOOKUP(N1148,Widgets!$H$5:$I$18,2,FALSE),0)</f>
      </c>
    </row>
    <row r="1149" spans="1:15">
      <c r="N1149" t="str">
        <f>IFERROR(INDEX(Projects!$A$1:$F$10000,MATCH(Cotations!E1149,Projects!$A$1:$A$10000,0),MATCH("Commerce",Projects!$A$1:$F$1,0)),0)</f>
      </c>
      <c r="O1149" t="str">
        <f>IFERROR(VLOOKUP(N1149,Widgets!$H$5:$I$18,2,FALSE),0)</f>
      </c>
    </row>
    <row r="1150" spans="1:15">
      <c r="N1150" t="str">
        <f>IFERROR(INDEX(Projects!$A$1:$F$10000,MATCH(Cotations!E1150,Projects!$A$1:$A$10000,0),MATCH("Commerce",Projects!$A$1:$F$1,0)),0)</f>
      </c>
      <c r="O1150" t="str">
        <f>IFERROR(VLOOKUP(N1150,Widgets!$H$5:$I$18,2,FALSE),0)</f>
      </c>
    </row>
    <row r="1151" spans="1:15">
      <c r="N1151" t="str">
        <f>IFERROR(INDEX(Projects!$A$1:$F$10000,MATCH(Cotations!E1151,Projects!$A$1:$A$10000,0),MATCH("Commerce",Projects!$A$1:$F$1,0)),0)</f>
      </c>
      <c r="O1151" t="str">
        <f>IFERROR(VLOOKUP(N1151,Widgets!$H$5:$I$18,2,FALSE),0)</f>
      </c>
    </row>
    <row r="1152" spans="1:15">
      <c r="N1152" t="str">
        <f>IFERROR(INDEX(Projects!$A$1:$F$10000,MATCH(Cotations!E1152,Projects!$A$1:$A$10000,0),MATCH("Commerce",Projects!$A$1:$F$1,0)),0)</f>
      </c>
      <c r="O1152" t="str">
        <f>IFERROR(VLOOKUP(N1152,Widgets!$H$5:$I$18,2,FALSE),0)</f>
      </c>
    </row>
    <row r="1153" spans="1:15">
      <c r="N1153" t="str">
        <f>IFERROR(INDEX(Projects!$A$1:$F$10000,MATCH(Cotations!E1153,Projects!$A$1:$A$10000,0),MATCH("Commerce",Projects!$A$1:$F$1,0)),0)</f>
      </c>
      <c r="O1153" t="str">
        <f>IFERROR(VLOOKUP(N1153,Widgets!$H$5:$I$18,2,FALSE),0)</f>
      </c>
    </row>
    <row r="1154" spans="1:15">
      <c r="N1154" t="str">
        <f>IFERROR(INDEX(Projects!$A$1:$F$10000,MATCH(Cotations!E1154,Projects!$A$1:$A$10000,0),MATCH("Commerce",Projects!$A$1:$F$1,0)),0)</f>
      </c>
      <c r="O1154" t="str">
        <f>IFERROR(VLOOKUP(N1154,Widgets!$H$5:$I$18,2,FALSE),0)</f>
      </c>
    </row>
    <row r="1155" spans="1:15">
      <c r="N1155" t="str">
        <f>IFERROR(INDEX(Projects!$A$1:$F$10000,MATCH(Cotations!E1155,Projects!$A$1:$A$10000,0),MATCH("Commerce",Projects!$A$1:$F$1,0)),0)</f>
      </c>
      <c r="O1155" t="str">
        <f>IFERROR(VLOOKUP(N1155,Widgets!$H$5:$I$18,2,FALSE),0)</f>
      </c>
    </row>
    <row r="1156" spans="1:15">
      <c r="N1156" t="str">
        <f>IFERROR(INDEX(Projects!$A$1:$F$10000,MATCH(Cotations!E1156,Projects!$A$1:$A$10000,0),MATCH("Commerce",Projects!$A$1:$F$1,0)),0)</f>
      </c>
      <c r="O1156" t="str">
        <f>IFERROR(VLOOKUP(N1156,Widgets!$H$5:$I$18,2,FALSE),0)</f>
      </c>
    </row>
    <row r="1157" spans="1:15">
      <c r="N1157" t="str">
        <f>IFERROR(INDEX(Projects!$A$1:$F$10000,MATCH(Cotations!E1157,Projects!$A$1:$A$10000,0),MATCH("Commerce",Projects!$A$1:$F$1,0)),0)</f>
      </c>
      <c r="O1157" t="str">
        <f>IFERROR(VLOOKUP(N1157,Widgets!$H$5:$I$18,2,FALSE),0)</f>
      </c>
    </row>
    <row r="1158" spans="1:15">
      <c r="N1158" t="str">
        <f>IFERROR(INDEX(Projects!$A$1:$F$10000,MATCH(Cotations!E1158,Projects!$A$1:$A$10000,0),MATCH("Commerce",Projects!$A$1:$F$1,0)),0)</f>
      </c>
      <c r="O1158" t="str">
        <f>IFERROR(VLOOKUP(N1158,Widgets!$H$5:$I$18,2,FALSE),0)</f>
      </c>
    </row>
    <row r="1159" spans="1:15">
      <c r="N1159" t="str">
        <f>IFERROR(INDEX(Projects!$A$1:$F$10000,MATCH(Cotations!E1159,Projects!$A$1:$A$10000,0),MATCH("Commerce",Projects!$A$1:$F$1,0)),0)</f>
      </c>
      <c r="O1159" t="str">
        <f>IFERROR(VLOOKUP(N1159,Widgets!$H$5:$I$18,2,FALSE),0)</f>
      </c>
    </row>
    <row r="1160" spans="1:15">
      <c r="N1160" t="str">
        <f>IFERROR(INDEX(Projects!$A$1:$F$10000,MATCH(Cotations!E1160,Projects!$A$1:$A$10000,0),MATCH("Commerce",Projects!$A$1:$F$1,0)),0)</f>
      </c>
      <c r="O1160" t="str">
        <f>IFERROR(VLOOKUP(N1160,Widgets!$H$5:$I$18,2,FALSE),0)</f>
      </c>
    </row>
    <row r="1161" spans="1:15">
      <c r="N1161" t="str">
        <f>IFERROR(INDEX(Projects!$A$1:$F$10000,MATCH(Cotations!E1161,Projects!$A$1:$A$10000,0),MATCH("Commerce",Projects!$A$1:$F$1,0)),0)</f>
      </c>
      <c r="O1161" t="str">
        <f>IFERROR(VLOOKUP(N1161,Widgets!$H$5:$I$18,2,FALSE),0)</f>
      </c>
    </row>
    <row r="1162" spans="1:15">
      <c r="N1162" t="str">
        <f>IFERROR(INDEX(Projects!$A$1:$F$10000,MATCH(Cotations!E1162,Projects!$A$1:$A$10000,0),MATCH("Commerce",Projects!$A$1:$F$1,0)),0)</f>
      </c>
      <c r="O1162" t="str">
        <f>IFERROR(VLOOKUP(N1162,Widgets!$H$5:$I$18,2,FALSE),0)</f>
      </c>
    </row>
    <row r="1163" spans="1:15">
      <c r="N1163" t="str">
        <f>IFERROR(INDEX(Projects!$A$1:$F$10000,MATCH(Cotations!E1163,Projects!$A$1:$A$10000,0),MATCH("Commerce",Projects!$A$1:$F$1,0)),0)</f>
      </c>
      <c r="O1163" t="str">
        <f>IFERROR(VLOOKUP(N1163,Widgets!$H$5:$I$18,2,FALSE),0)</f>
      </c>
    </row>
    <row r="1164" spans="1:15">
      <c r="N1164" t="str">
        <f>IFERROR(INDEX(Projects!$A$1:$F$10000,MATCH(Cotations!E1164,Projects!$A$1:$A$10000,0),MATCH("Commerce",Projects!$A$1:$F$1,0)),0)</f>
      </c>
      <c r="O1164" t="str">
        <f>IFERROR(VLOOKUP(N1164,Widgets!$H$5:$I$18,2,FALSE),0)</f>
      </c>
    </row>
    <row r="1165" spans="1:15">
      <c r="N1165" t="str">
        <f>IFERROR(INDEX(Projects!$A$1:$F$10000,MATCH(Cotations!E1165,Projects!$A$1:$A$10000,0),MATCH("Commerce",Projects!$A$1:$F$1,0)),0)</f>
      </c>
      <c r="O1165" t="str">
        <f>IFERROR(VLOOKUP(N1165,Widgets!$H$5:$I$18,2,FALSE),0)</f>
      </c>
    </row>
    <row r="1166" spans="1:15">
      <c r="N1166" t="str">
        <f>IFERROR(INDEX(Projects!$A$1:$F$10000,MATCH(Cotations!E1166,Projects!$A$1:$A$10000,0),MATCH("Commerce",Projects!$A$1:$F$1,0)),0)</f>
      </c>
      <c r="O1166" t="str">
        <f>IFERROR(VLOOKUP(N1166,Widgets!$H$5:$I$18,2,FALSE),0)</f>
      </c>
    </row>
    <row r="1167" spans="1:15">
      <c r="N1167" t="str">
        <f>IFERROR(INDEX(Projects!$A$1:$F$10000,MATCH(Cotations!E1167,Projects!$A$1:$A$10000,0),MATCH("Commerce",Projects!$A$1:$F$1,0)),0)</f>
      </c>
      <c r="O1167" t="str">
        <f>IFERROR(VLOOKUP(N1167,Widgets!$H$5:$I$18,2,FALSE),0)</f>
      </c>
    </row>
    <row r="1168" spans="1:15">
      <c r="N1168" t="str">
        <f>IFERROR(INDEX(Projects!$A$1:$F$10000,MATCH(Cotations!E1168,Projects!$A$1:$A$10000,0),MATCH("Commerce",Projects!$A$1:$F$1,0)),0)</f>
      </c>
      <c r="O1168" t="str">
        <f>IFERROR(VLOOKUP(N1168,Widgets!$H$5:$I$18,2,FALSE),0)</f>
      </c>
    </row>
    <row r="1169" spans="1:15">
      <c r="N1169" t="str">
        <f>IFERROR(INDEX(Projects!$A$1:$F$10000,MATCH(Cotations!E1169,Projects!$A$1:$A$10000,0),MATCH("Commerce",Projects!$A$1:$F$1,0)),0)</f>
      </c>
      <c r="O1169" t="str">
        <f>IFERROR(VLOOKUP(N1169,Widgets!$H$5:$I$18,2,FALSE),0)</f>
      </c>
    </row>
    <row r="1170" spans="1:15">
      <c r="N1170" t="str">
        <f>IFERROR(INDEX(Projects!$A$1:$F$10000,MATCH(Cotations!E1170,Projects!$A$1:$A$10000,0),MATCH("Commerce",Projects!$A$1:$F$1,0)),0)</f>
      </c>
      <c r="O1170" t="str">
        <f>IFERROR(VLOOKUP(N1170,Widgets!$H$5:$I$18,2,FALSE),0)</f>
      </c>
    </row>
    <row r="1171" spans="1:15">
      <c r="N1171" t="str">
        <f>IFERROR(INDEX(Projects!$A$1:$F$10000,MATCH(Cotations!E1171,Projects!$A$1:$A$10000,0),MATCH("Commerce",Projects!$A$1:$F$1,0)),0)</f>
      </c>
      <c r="O1171" t="str">
        <f>IFERROR(VLOOKUP(N1171,Widgets!$H$5:$I$18,2,FALSE),0)</f>
      </c>
    </row>
    <row r="1172" spans="1:15">
      <c r="N1172" t="str">
        <f>IFERROR(INDEX(Projects!$A$1:$F$10000,MATCH(Cotations!E1172,Projects!$A$1:$A$10000,0),MATCH("Commerce",Projects!$A$1:$F$1,0)),0)</f>
      </c>
      <c r="O1172" t="str">
        <f>IFERROR(VLOOKUP(N1172,Widgets!$H$5:$I$18,2,FALSE),0)</f>
      </c>
    </row>
    <row r="1173" spans="1:15">
      <c r="N1173" t="str">
        <f>IFERROR(INDEX(Projects!$A$1:$F$10000,MATCH(Cotations!E1173,Projects!$A$1:$A$10000,0),MATCH("Commerce",Projects!$A$1:$F$1,0)),0)</f>
      </c>
      <c r="O1173" t="str">
        <f>IFERROR(VLOOKUP(N1173,Widgets!$H$5:$I$18,2,FALSE),0)</f>
      </c>
    </row>
    <row r="1174" spans="1:15">
      <c r="N1174" t="str">
        <f>IFERROR(INDEX(Projects!$A$1:$F$10000,MATCH(Cotations!E1174,Projects!$A$1:$A$10000,0),MATCH("Commerce",Projects!$A$1:$F$1,0)),0)</f>
      </c>
      <c r="O1174" t="str">
        <f>IFERROR(VLOOKUP(N1174,Widgets!$H$5:$I$18,2,FALSE),0)</f>
      </c>
    </row>
    <row r="1175" spans="1:15">
      <c r="N1175" t="str">
        <f>IFERROR(INDEX(Projects!$A$1:$F$10000,MATCH(Cotations!E1175,Projects!$A$1:$A$10000,0),MATCH("Commerce",Projects!$A$1:$F$1,0)),0)</f>
      </c>
      <c r="O1175" t="str">
        <f>IFERROR(VLOOKUP(N1175,Widgets!$H$5:$I$18,2,FALSE),0)</f>
      </c>
    </row>
    <row r="1176" spans="1:15">
      <c r="N1176" t="str">
        <f>IFERROR(INDEX(Projects!$A$1:$F$10000,MATCH(Cotations!E1176,Projects!$A$1:$A$10000,0),MATCH("Commerce",Projects!$A$1:$F$1,0)),0)</f>
      </c>
      <c r="O1176" t="str">
        <f>IFERROR(VLOOKUP(N1176,Widgets!$H$5:$I$18,2,FALSE),0)</f>
      </c>
    </row>
    <row r="1177" spans="1:15">
      <c r="N1177" t="str">
        <f>IFERROR(INDEX(Projects!$A$1:$F$10000,MATCH(Cotations!E1177,Projects!$A$1:$A$10000,0),MATCH("Commerce",Projects!$A$1:$F$1,0)),0)</f>
      </c>
      <c r="O1177" t="str">
        <f>IFERROR(VLOOKUP(N1177,Widgets!$H$5:$I$18,2,FALSE),0)</f>
      </c>
    </row>
    <row r="1178" spans="1:15">
      <c r="N1178" t="str">
        <f>IFERROR(INDEX(Projects!$A$1:$F$10000,MATCH(Cotations!E1178,Projects!$A$1:$A$10000,0),MATCH("Commerce",Projects!$A$1:$F$1,0)),0)</f>
      </c>
      <c r="O1178" t="str">
        <f>IFERROR(VLOOKUP(N1178,Widgets!$H$5:$I$18,2,FALSE),0)</f>
      </c>
    </row>
    <row r="1179" spans="1:15">
      <c r="N1179" t="str">
        <f>IFERROR(INDEX(Projects!$A$1:$F$10000,MATCH(Cotations!E1179,Projects!$A$1:$A$10000,0),MATCH("Commerce",Projects!$A$1:$F$1,0)),0)</f>
      </c>
      <c r="O1179" t="str">
        <f>IFERROR(VLOOKUP(N1179,Widgets!$H$5:$I$18,2,FALSE),0)</f>
      </c>
    </row>
    <row r="1180" spans="1:15">
      <c r="N1180" t="str">
        <f>IFERROR(INDEX(Projects!$A$1:$F$10000,MATCH(Cotations!E1180,Projects!$A$1:$A$10000,0),MATCH("Commerce",Projects!$A$1:$F$1,0)),0)</f>
      </c>
      <c r="O1180" t="str">
        <f>IFERROR(VLOOKUP(N1180,Widgets!$H$5:$I$18,2,FALSE),0)</f>
      </c>
    </row>
    <row r="1181" spans="1:15">
      <c r="N1181" t="str">
        <f>IFERROR(INDEX(Projects!$A$1:$F$10000,MATCH(Cotations!E1181,Projects!$A$1:$A$10000,0),MATCH("Commerce",Projects!$A$1:$F$1,0)),0)</f>
      </c>
      <c r="O1181" t="str">
        <f>IFERROR(VLOOKUP(N1181,Widgets!$H$5:$I$18,2,FALSE),0)</f>
      </c>
    </row>
    <row r="1182" spans="1:15">
      <c r="N1182" t="str">
        <f>IFERROR(INDEX(Projects!$A$1:$F$10000,MATCH(Cotations!E1182,Projects!$A$1:$A$10000,0),MATCH("Commerce",Projects!$A$1:$F$1,0)),0)</f>
      </c>
      <c r="O1182" t="str">
        <f>IFERROR(VLOOKUP(N1182,Widgets!$H$5:$I$18,2,FALSE),0)</f>
      </c>
    </row>
    <row r="1183" spans="1:15">
      <c r="N1183" t="str">
        <f>IFERROR(INDEX(Projects!$A$1:$F$10000,MATCH(Cotations!E1183,Projects!$A$1:$A$10000,0),MATCH("Commerce",Projects!$A$1:$F$1,0)),0)</f>
      </c>
      <c r="O1183" t="str">
        <f>IFERROR(VLOOKUP(N1183,Widgets!$H$5:$I$18,2,FALSE),0)</f>
      </c>
    </row>
    <row r="1184" spans="1:15">
      <c r="N1184" t="str">
        <f>IFERROR(INDEX(Projects!$A$1:$F$10000,MATCH(Cotations!E1184,Projects!$A$1:$A$10000,0),MATCH("Commerce",Projects!$A$1:$F$1,0)),0)</f>
      </c>
      <c r="O1184" t="str">
        <f>IFERROR(VLOOKUP(N1184,Widgets!$H$5:$I$18,2,FALSE),0)</f>
      </c>
    </row>
    <row r="1185" spans="1:15">
      <c r="N1185" t="str">
        <f>IFERROR(INDEX(Projects!$A$1:$F$10000,MATCH(Cotations!E1185,Projects!$A$1:$A$10000,0),MATCH("Commerce",Projects!$A$1:$F$1,0)),0)</f>
      </c>
      <c r="O1185" t="str">
        <f>IFERROR(VLOOKUP(N1185,Widgets!$H$5:$I$18,2,FALSE),0)</f>
      </c>
    </row>
    <row r="1186" spans="1:15">
      <c r="N1186" t="str">
        <f>IFERROR(INDEX(Projects!$A$1:$F$10000,MATCH(Cotations!E1186,Projects!$A$1:$A$10000,0),MATCH("Commerce",Projects!$A$1:$F$1,0)),0)</f>
      </c>
      <c r="O1186" t="str">
        <f>IFERROR(VLOOKUP(N1186,Widgets!$H$5:$I$18,2,FALSE),0)</f>
      </c>
    </row>
    <row r="1187" spans="1:15">
      <c r="N1187" t="str">
        <f>IFERROR(INDEX(Projects!$A$1:$F$10000,MATCH(Cotations!E1187,Projects!$A$1:$A$10000,0),MATCH("Commerce",Projects!$A$1:$F$1,0)),0)</f>
      </c>
      <c r="O1187" t="str">
        <f>IFERROR(VLOOKUP(N1187,Widgets!$H$5:$I$18,2,FALSE),0)</f>
      </c>
    </row>
    <row r="1188" spans="1:15">
      <c r="N1188" t="str">
        <f>IFERROR(INDEX(Projects!$A$1:$F$10000,MATCH(Cotations!E1188,Projects!$A$1:$A$10000,0),MATCH("Commerce",Projects!$A$1:$F$1,0)),0)</f>
      </c>
      <c r="O1188" t="str">
        <f>IFERROR(VLOOKUP(N1188,Widgets!$H$5:$I$18,2,FALSE),0)</f>
      </c>
    </row>
    <row r="1189" spans="1:15">
      <c r="N1189" t="str">
        <f>IFERROR(INDEX(Projects!$A$1:$F$10000,MATCH(Cotations!E1189,Projects!$A$1:$A$10000,0),MATCH("Commerce",Projects!$A$1:$F$1,0)),0)</f>
      </c>
      <c r="O1189" t="str">
        <f>IFERROR(VLOOKUP(N1189,Widgets!$H$5:$I$18,2,FALSE),0)</f>
      </c>
    </row>
    <row r="1190" spans="1:15">
      <c r="N1190" t="str">
        <f>IFERROR(INDEX(Projects!$A$1:$F$10000,MATCH(Cotations!E1190,Projects!$A$1:$A$10000,0),MATCH("Commerce",Projects!$A$1:$F$1,0)),0)</f>
      </c>
      <c r="O1190" t="str">
        <f>IFERROR(VLOOKUP(N1190,Widgets!$H$5:$I$18,2,FALSE),0)</f>
      </c>
    </row>
    <row r="1191" spans="1:15">
      <c r="N1191" t="str">
        <f>IFERROR(INDEX(Projects!$A$1:$F$10000,MATCH(Cotations!E1191,Projects!$A$1:$A$10000,0),MATCH("Commerce",Projects!$A$1:$F$1,0)),0)</f>
      </c>
      <c r="O1191" t="str">
        <f>IFERROR(VLOOKUP(N1191,Widgets!$H$5:$I$18,2,FALSE),0)</f>
      </c>
    </row>
    <row r="1192" spans="1:15">
      <c r="N1192" t="str">
        <f>IFERROR(INDEX(Projects!$A$1:$F$10000,MATCH(Cotations!E1192,Projects!$A$1:$A$10000,0),MATCH("Commerce",Projects!$A$1:$F$1,0)),0)</f>
      </c>
      <c r="O1192" t="str">
        <f>IFERROR(VLOOKUP(N1192,Widgets!$H$5:$I$18,2,FALSE),0)</f>
      </c>
    </row>
    <row r="1193" spans="1:15">
      <c r="N1193" t="str">
        <f>IFERROR(INDEX(Projects!$A$1:$F$10000,MATCH(Cotations!E1193,Projects!$A$1:$A$10000,0),MATCH("Commerce",Projects!$A$1:$F$1,0)),0)</f>
      </c>
      <c r="O1193" t="str">
        <f>IFERROR(VLOOKUP(N1193,Widgets!$H$5:$I$18,2,FALSE),0)</f>
      </c>
    </row>
    <row r="1194" spans="1:15">
      <c r="N1194" t="str">
        <f>IFERROR(INDEX(Projects!$A$1:$F$10000,MATCH(Cotations!E1194,Projects!$A$1:$A$10000,0),MATCH("Commerce",Projects!$A$1:$F$1,0)),0)</f>
      </c>
      <c r="O1194" t="str">
        <f>IFERROR(VLOOKUP(N1194,Widgets!$H$5:$I$18,2,FALSE),0)</f>
      </c>
    </row>
    <row r="1195" spans="1:15">
      <c r="N1195" t="str">
        <f>IFERROR(INDEX(Projects!$A$1:$F$10000,MATCH(Cotations!E1195,Projects!$A$1:$A$10000,0),MATCH("Commerce",Projects!$A$1:$F$1,0)),0)</f>
      </c>
      <c r="O1195" t="str">
        <f>IFERROR(VLOOKUP(N1195,Widgets!$H$5:$I$18,2,FALSE),0)</f>
      </c>
    </row>
    <row r="1196" spans="1:15">
      <c r="N1196" t="str">
        <f>IFERROR(INDEX(Projects!$A$1:$F$10000,MATCH(Cotations!E1196,Projects!$A$1:$A$10000,0),MATCH("Commerce",Projects!$A$1:$F$1,0)),0)</f>
      </c>
      <c r="O1196" t="str">
        <f>IFERROR(VLOOKUP(N1196,Widgets!$H$5:$I$18,2,FALSE),0)</f>
      </c>
    </row>
    <row r="1197" spans="1:15">
      <c r="N1197" t="str">
        <f>IFERROR(INDEX(Projects!$A$1:$F$10000,MATCH(Cotations!E1197,Projects!$A$1:$A$10000,0),MATCH("Commerce",Projects!$A$1:$F$1,0)),0)</f>
      </c>
      <c r="O1197" t="str">
        <f>IFERROR(VLOOKUP(N1197,Widgets!$H$5:$I$18,2,FALSE),0)</f>
      </c>
    </row>
    <row r="1198" spans="1:15">
      <c r="N1198" t="str">
        <f>IFERROR(INDEX(Projects!$A$1:$F$10000,MATCH(Cotations!E1198,Projects!$A$1:$A$10000,0),MATCH("Commerce",Projects!$A$1:$F$1,0)),0)</f>
      </c>
      <c r="O1198" t="str">
        <f>IFERROR(VLOOKUP(N1198,Widgets!$H$5:$I$18,2,FALSE),0)</f>
      </c>
    </row>
    <row r="1199" spans="1:15">
      <c r="N1199" t="str">
        <f>IFERROR(INDEX(Projects!$A$1:$F$10000,MATCH(Cotations!E1199,Projects!$A$1:$A$10000,0),MATCH("Commerce",Projects!$A$1:$F$1,0)),0)</f>
      </c>
      <c r="O1199" t="str">
        <f>IFERROR(VLOOKUP(N1199,Widgets!$H$5:$I$18,2,FALSE),0)</f>
      </c>
    </row>
    <row r="1200" spans="1:15">
      <c r="N1200" t="str">
        <f>IFERROR(INDEX(Projects!$A$1:$F$10000,MATCH(Cotations!E1200,Projects!$A$1:$A$10000,0),MATCH("Commerce",Projects!$A$1:$F$1,0)),0)</f>
      </c>
      <c r="O1200" t="str">
        <f>IFERROR(VLOOKUP(N1200,Widgets!$H$5:$I$18,2,FALSE),0)</f>
      </c>
    </row>
    <row r="1201" spans="1:15">
      <c r="N1201" t="str">
        <f>IFERROR(INDEX(Projects!$A$1:$F$10000,MATCH(Cotations!E1201,Projects!$A$1:$A$10000,0),MATCH("Commerce",Projects!$A$1:$F$1,0)),0)</f>
      </c>
      <c r="O1201" t="str">
        <f>IFERROR(VLOOKUP(N1201,Widgets!$H$5:$I$18,2,FALSE),0)</f>
      </c>
    </row>
    <row r="1202" spans="1:15">
      <c r="N1202" t="str">
        <f>IFERROR(INDEX(Projects!$A$1:$F$10000,MATCH(Cotations!E1202,Projects!$A$1:$A$10000,0),MATCH("Commerce",Projects!$A$1:$F$1,0)),0)</f>
      </c>
      <c r="O1202" t="str">
        <f>IFERROR(VLOOKUP(N1202,Widgets!$H$5:$I$18,2,FALSE),0)</f>
      </c>
    </row>
    <row r="1203" spans="1:15">
      <c r="N1203" t="str">
        <f>IFERROR(INDEX(Projects!$A$1:$F$10000,MATCH(Cotations!E1203,Projects!$A$1:$A$10000,0),MATCH("Commerce",Projects!$A$1:$F$1,0)),0)</f>
      </c>
      <c r="O1203" t="str">
        <f>IFERROR(VLOOKUP(N1203,Widgets!$H$5:$I$18,2,FALSE),0)</f>
      </c>
    </row>
    <row r="1204" spans="1:15">
      <c r="N1204" t="str">
        <f>IFERROR(INDEX(Projects!$A$1:$F$10000,MATCH(Cotations!E1204,Projects!$A$1:$A$10000,0),MATCH("Commerce",Projects!$A$1:$F$1,0)),0)</f>
      </c>
      <c r="O1204" t="str">
        <f>IFERROR(VLOOKUP(N1204,Widgets!$H$5:$I$18,2,FALSE),0)</f>
      </c>
    </row>
    <row r="1205" spans="1:15">
      <c r="N1205" t="str">
        <f>IFERROR(INDEX(Projects!$A$1:$F$10000,MATCH(Cotations!E1205,Projects!$A$1:$A$10000,0),MATCH("Commerce",Projects!$A$1:$F$1,0)),0)</f>
      </c>
      <c r="O1205" t="str">
        <f>IFERROR(VLOOKUP(N1205,Widgets!$H$5:$I$18,2,FALSE),0)</f>
      </c>
    </row>
    <row r="1206" spans="1:15">
      <c r="N1206" t="str">
        <f>IFERROR(INDEX(Projects!$A$1:$F$10000,MATCH(Cotations!E1206,Projects!$A$1:$A$10000,0),MATCH("Commerce",Projects!$A$1:$F$1,0)),0)</f>
      </c>
      <c r="O1206" t="str">
        <f>IFERROR(VLOOKUP(N1206,Widgets!$H$5:$I$18,2,FALSE),0)</f>
      </c>
    </row>
    <row r="1207" spans="1:15">
      <c r="N1207" t="str">
        <f>IFERROR(INDEX(Projects!$A$1:$F$10000,MATCH(Cotations!E1207,Projects!$A$1:$A$10000,0),MATCH("Commerce",Projects!$A$1:$F$1,0)),0)</f>
      </c>
      <c r="O1207" t="str">
        <f>IFERROR(VLOOKUP(N1207,Widgets!$H$5:$I$18,2,FALSE),0)</f>
      </c>
    </row>
    <row r="1208" spans="1:15">
      <c r="N1208" t="str">
        <f>IFERROR(INDEX(Projects!$A$1:$F$10000,MATCH(Cotations!E1208,Projects!$A$1:$A$10000,0),MATCH("Commerce",Projects!$A$1:$F$1,0)),0)</f>
      </c>
      <c r="O1208" t="str">
        <f>IFERROR(VLOOKUP(N1208,Widgets!$H$5:$I$18,2,FALSE),0)</f>
      </c>
    </row>
    <row r="1209" spans="1:15">
      <c r="N1209" t="str">
        <f>IFERROR(INDEX(Projects!$A$1:$F$10000,MATCH(Cotations!E1209,Projects!$A$1:$A$10000,0),MATCH("Commerce",Projects!$A$1:$F$1,0)),0)</f>
      </c>
      <c r="O1209" t="str">
        <f>IFERROR(VLOOKUP(N1209,Widgets!$H$5:$I$18,2,FALSE),0)</f>
      </c>
    </row>
    <row r="1210" spans="1:15">
      <c r="N1210" t="str">
        <f>IFERROR(INDEX(Projects!$A$1:$F$10000,MATCH(Cotations!E1210,Projects!$A$1:$A$10000,0),MATCH("Commerce",Projects!$A$1:$F$1,0)),0)</f>
      </c>
      <c r="O1210" t="str">
        <f>IFERROR(VLOOKUP(N1210,Widgets!$H$5:$I$18,2,FALSE),0)</f>
      </c>
    </row>
    <row r="1211" spans="1:15">
      <c r="N1211" t="str">
        <f>IFERROR(INDEX(Projects!$A$1:$F$10000,MATCH(Cotations!E1211,Projects!$A$1:$A$10000,0),MATCH("Commerce",Projects!$A$1:$F$1,0)),0)</f>
      </c>
      <c r="O1211" t="str">
        <f>IFERROR(VLOOKUP(N1211,Widgets!$H$5:$I$18,2,FALSE),0)</f>
      </c>
    </row>
    <row r="1212" spans="1:15">
      <c r="N1212" t="str">
        <f>IFERROR(INDEX(Projects!$A$1:$F$10000,MATCH(Cotations!E1212,Projects!$A$1:$A$10000,0),MATCH("Commerce",Projects!$A$1:$F$1,0)),0)</f>
      </c>
      <c r="O1212" t="str">
        <f>IFERROR(VLOOKUP(N1212,Widgets!$H$5:$I$18,2,FALSE),0)</f>
      </c>
    </row>
    <row r="1213" spans="1:15">
      <c r="N1213" t="str">
        <f>IFERROR(INDEX(Projects!$A$1:$F$10000,MATCH(Cotations!E1213,Projects!$A$1:$A$10000,0),MATCH("Commerce",Projects!$A$1:$F$1,0)),0)</f>
      </c>
      <c r="O1213" t="str">
        <f>IFERROR(VLOOKUP(N1213,Widgets!$H$5:$I$18,2,FALSE),0)</f>
      </c>
    </row>
    <row r="1214" spans="1:15">
      <c r="N1214" t="str">
        <f>IFERROR(INDEX(Projects!$A$1:$F$10000,MATCH(Cotations!E1214,Projects!$A$1:$A$10000,0),MATCH("Commerce",Projects!$A$1:$F$1,0)),0)</f>
      </c>
      <c r="O1214" t="str">
        <f>IFERROR(VLOOKUP(N1214,Widgets!$H$5:$I$18,2,FALSE),0)</f>
      </c>
    </row>
    <row r="1215" spans="1:15">
      <c r="N1215" t="str">
        <f>IFERROR(INDEX(Projects!$A$1:$F$10000,MATCH(Cotations!E1215,Projects!$A$1:$A$10000,0),MATCH("Commerce",Projects!$A$1:$F$1,0)),0)</f>
      </c>
      <c r="O1215" t="str">
        <f>IFERROR(VLOOKUP(N1215,Widgets!$H$5:$I$18,2,FALSE),0)</f>
      </c>
    </row>
    <row r="1216" spans="1:15">
      <c r="N1216" t="str">
        <f>IFERROR(INDEX(Projects!$A$1:$F$10000,MATCH(Cotations!E1216,Projects!$A$1:$A$10000,0),MATCH("Commerce",Projects!$A$1:$F$1,0)),0)</f>
      </c>
      <c r="O1216" t="str">
        <f>IFERROR(VLOOKUP(N1216,Widgets!$H$5:$I$18,2,FALSE),0)</f>
      </c>
    </row>
    <row r="1217" spans="1:15">
      <c r="N1217" t="str">
        <f>IFERROR(INDEX(Projects!$A$1:$F$10000,MATCH(Cotations!E1217,Projects!$A$1:$A$10000,0),MATCH("Commerce",Projects!$A$1:$F$1,0)),0)</f>
      </c>
      <c r="O1217" t="str">
        <f>IFERROR(VLOOKUP(N1217,Widgets!$H$5:$I$18,2,FALSE),0)</f>
      </c>
    </row>
    <row r="1218" spans="1:15">
      <c r="N1218" t="str">
        <f>IFERROR(INDEX(Projects!$A$1:$F$10000,MATCH(Cotations!E1218,Projects!$A$1:$A$10000,0),MATCH("Commerce",Projects!$A$1:$F$1,0)),0)</f>
      </c>
      <c r="O1218" t="str">
        <f>IFERROR(VLOOKUP(N1218,Widgets!$H$5:$I$18,2,FALSE),0)</f>
      </c>
    </row>
    <row r="1219" spans="1:15">
      <c r="N1219" t="str">
        <f>IFERROR(INDEX(Projects!$A$1:$F$10000,MATCH(Cotations!E1219,Projects!$A$1:$A$10000,0),MATCH("Commerce",Projects!$A$1:$F$1,0)),0)</f>
      </c>
      <c r="O1219" t="str">
        <f>IFERROR(VLOOKUP(N1219,Widgets!$H$5:$I$18,2,FALSE),0)</f>
      </c>
    </row>
    <row r="1220" spans="1:15">
      <c r="N1220" t="str">
        <f>IFERROR(INDEX(Projects!$A$1:$F$10000,MATCH(Cotations!E1220,Projects!$A$1:$A$10000,0),MATCH("Commerce",Projects!$A$1:$F$1,0)),0)</f>
      </c>
      <c r="O1220" t="str">
        <f>IFERROR(VLOOKUP(N1220,Widgets!$H$5:$I$18,2,FALSE),0)</f>
      </c>
    </row>
    <row r="1221" spans="1:15">
      <c r="N1221" t="str">
        <f>IFERROR(INDEX(Projects!$A$1:$F$10000,MATCH(Cotations!E1221,Projects!$A$1:$A$10000,0),MATCH("Commerce",Projects!$A$1:$F$1,0)),0)</f>
      </c>
      <c r="O1221" t="str">
        <f>IFERROR(VLOOKUP(N1221,Widgets!$H$5:$I$18,2,FALSE),0)</f>
      </c>
    </row>
    <row r="1222" spans="1:15">
      <c r="N1222" t="str">
        <f>IFERROR(INDEX(Projects!$A$1:$F$10000,MATCH(Cotations!E1222,Projects!$A$1:$A$10000,0),MATCH("Commerce",Projects!$A$1:$F$1,0)),0)</f>
      </c>
      <c r="O1222" t="str">
        <f>IFERROR(VLOOKUP(N1222,Widgets!$H$5:$I$18,2,FALSE),0)</f>
      </c>
    </row>
    <row r="1223" spans="1:15">
      <c r="N1223" t="str">
        <f>IFERROR(INDEX(Projects!$A$1:$F$10000,MATCH(Cotations!E1223,Projects!$A$1:$A$10000,0),MATCH("Commerce",Projects!$A$1:$F$1,0)),0)</f>
      </c>
      <c r="O1223" t="str">
        <f>IFERROR(VLOOKUP(N1223,Widgets!$H$5:$I$18,2,FALSE),0)</f>
      </c>
    </row>
    <row r="1224" spans="1:15">
      <c r="N1224" t="str">
        <f>IFERROR(INDEX(Projects!$A$1:$F$10000,MATCH(Cotations!E1224,Projects!$A$1:$A$10000,0),MATCH("Commerce",Projects!$A$1:$F$1,0)),0)</f>
      </c>
      <c r="O1224" t="str">
        <f>IFERROR(VLOOKUP(N1224,Widgets!$H$5:$I$18,2,FALSE),0)</f>
      </c>
    </row>
    <row r="1225" spans="1:15">
      <c r="N1225" t="str">
        <f>IFERROR(INDEX(Projects!$A$1:$F$10000,MATCH(Cotations!E1225,Projects!$A$1:$A$10000,0),MATCH("Commerce",Projects!$A$1:$F$1,0)),0)</f>
      </c>
      <c r="O1225" t="str">
        <f>IFERROR(VLOOKUP(N1225,Widgets!$H$5:$I$18,2,FALSE),0)</f>
      </c>
    </row>
    <row r="1226" spans="1:15">
      <c r="N1226" t="str">
        <f>IFERROR(INDEX(Projects!$A$1:$F$10000,MATCH(Cotations!E1226,Projects!$A$1:$A$10000,0),MATCH("Commerce",Projects!$A$1:$F$1,0)),0)</f>
      </c>
      <c r="O1226" t="str">
        <f>IFERROR(VLOOKUP(N1226,Widgets!$H$5:$I$18,2,FALSE),0)</f>
      </c>
    </row>
    <row r="1227" spans="1:15">
      <c r="N1227" t="str">
        <f>IFERROR(INDEX(Projects!$A$1:$F$10000,MATCH(Cotations!E1227,Projects!$A$1:$A$10000,0),MATCH("Commerce",Projects!$A$1:$F$1,0)),0)</f>
      </c>
      <c r="O1227" t="str">
        <f>IFERROR(VLOOKUP(N1227,Widgets!$H$5:$I$18,2,FALSE),0)</f>
      </c>
    </row>
    <row r="1228" spans="1:15">
      <c r="N1228" t="str">
        <f>IFERROR(INDEX(Projects!$A$1:$F$10000,MATCH(Cotations!E1228,Projects!$A$1:$A$10000,0),MATCH("Commerce",Projects!$A$1:$F$1,0)),0)</f>
      </c>
      <c r="O1228" t="str">
        <f>IFERROR(VLOOKUP(N1228,Widgets!$H$5:$I$18,2,FALSE),0)</f>
      </c>
    </row>
    <row r="1229" spans="1:15">
      <c r="N1229" t="str">
        <f>IFERROR(INDEX(Projects!$A$1:$F$10000,MATCH(Cotations!E1229,Projects!$A$1:$A$10000,0),MATCH("Commerce",Projects!$A$1:$F$1,0)),0)</f>
      </c>
      <c r="O1229" t="str">
        <f>IFERROR(VLOOKUP(N1229,Widgets!$H$5:$I$18,2,FALSE),0)</f>
      </c>
    </row>
    <row r="1230" spans="1:15">
      <c r="N1230" t="str">
        <f>IFERROR(INDEX(Projects!$A$1:$F$10000,MATCH(Cotations!E1230,Projects!$A$1:$A$10000,0),MATCH("Commerce",Projects!$A$1:$F$1,0)),0)</f>
      </c>
      <c r="O1230" t="str">
        <f>IFERROR(VLOOKUP(N1230,Widgets!$H$5:$I$18,2,FALSE),0)</f>
      </c>
    </row>
    <row r="1231" spans="1:15">
      <c r="N1231" t="str">
        <f>IFERROR(INDEX(Projects!$A$1:$F$10000,MATCH(Cotations!E1231,Projects!$A$1:$A$10000,0),MATCH("Commerce",Projects!$A$1:$F$1,0)),0)</f>
      </c>
      <c r="O1231" t="str">
        <f>IFERROR(VLOOKUP(N1231,Widgets!$H$5:$I$18,2,FALSE),0)</f>
      </c>
    </row>
    <row r="1232" spans="1:15">
      <c r="N1232" t="str">
        <f>IFERROR(INDEX(Projects!$A$1:$F$10000,MATCH(Cotations!E1232,Projects!$A$1:$A$10000,0),MATCH("Commerce",Projects!$A$1:$F$1,0)),0)</f>
      </c>
      <c r="O1232" t="str">
        <f>IFERROR(VLOOKUP(N1232,Widgets!$H$5:$I$18,2,FALSE),0)</f>
      </c>
    </row>
    <row r="1233" spans="1:15">
      <c r="N1233" t="str">
        <f>IFERROR(INDEX(Projects!$A$1:$F$10000,MATCH(Cotations!E1233,Projects!$A$1:$A$10000,0),MATCH("Commerce",Projects!$A$1:$F$1,0)),0)</f>
      </c>
      <c r="O1233" t="str">
        <f>IFERROR(VLOOKUP(N1233,Widgets!$H$5:$I$18,2,FALSE),0)</f>
      </c>
    </row>
    <row r="1234" spans="1:15">
      <c r="N1234" t="str">
        <f>IFERROR(INDEX(Projects!$A$1:$F$10000,MATCH(Cotations!E1234,Projects!$A$1:$A$10000,0),MATCH("Commerce",Projects!$A$1:$F$1,0)),0)</f>
      </c>
      <c r="O1234" t="str">
        <f>IFERROR(VLOOKUP(N1234,Widgets!$H$5:$I$18,2,FALSE),0)</f>
      </c>
    </row>
    <row r="1235" spans="1:15">
      <c r="N1235" t="str">
        <f>IFERROR(INDEX(Projects!$A$1:$F$10000,MATCH(Cotations!E1235,Projects!$A$1:$A$10000,0),MATCH("Commerce",Projects!$A$1:$F$1,0)),0)</f>
      </c>
      <c r="O1235" t="str">
        <f>IFERROR(VLOOKUP(N1235,Widgets!$H$5:$I$18,2,FALSE),0)</f>
      </c>
    </row>
    <row r="1236" spans="1:15">
      <c r="N1236" t="str">
        <f>IFERROR(INDEX(Projects!$A$1:$F$10000,MATCH(Cotations!E1236,Projects!$A$1:$A$10000,0),MATCH("Commerce",Projects!$A$1:$F$1,0)),0)</f>
      </c>
      <c r="O1236" t="str">
        <f>IFERROR(VLOOKUP(N1236,Widgets!$H$5:$I$18,2,FALSE),0)</f>
      </c>
    </row>
    <row r="1237" spans="1:15">
      <c r="N1237" t="str">
        <f>IFERROR(INDEX(Projects!$A$1:$F$10000,MATCH(Cotations!E1237,Projects!$A$1:$A$10000,0),MATCH("Commerce",Projects!$A$1:$F$1,0)),0)</f>
      </c>
      <c r="O1237" t="str">
        <f>IFERROR(VLOOKUP(N1237,Widgets!$H$5:$I$18,2,FALSE),0)</f>
      </c>
    </row>
    <row r="1238" spans="1:15">
      <c r="N1238" t="str">
        <f>IFERROR(INDEX(Projects!$A$1:$F$10000,MATCH(Cotations!E1238,Projects!$A$1:$A$10000,0),MATCH("Commerce",Projects!$A$1:$F$1,0)),0)</f>
      </c>
      <c r="O1238" t="str">
        <f>IFERROR(VLOOKUP(N1238,Widgets!$H$5:$I$18,2,FALSE),0)</f>
      </c>
    </row>
    <row r="1239" spans="1:15">
      <c r="N1239" t="str">
        <f>IFERROR(INDEX(Projects!$A$1:$F$10000,MATCH(Cotations!E1239,Projects!$A$1:$A$10000,0),MATCH("Commerce",Projects!$A$1:$F$1,0)),0)</f>
      </c>
      <c r="O1239" t="str">
        <f>IFERROR(VLOOKUP(N1239,Widgets!$H$5:$I$18,2,FALSE),0)</f>
      </c>
    </row>
    <row r="1240" spans="1:15">
      <c r="N1240" t="str">
        <f>IFERROR(INDEX(Projects!$A$1:$F$10000,MATCH(Cotations!E1240,Projects!$A$1:$A$10000,0),MATCH("Commerce",Projects!$A$1:$F$1,0)),0)</f>
      </c>
      <c r="O1240" t="str">
        <f>IFERROR(VLOOKUP(N1240,Widgets!$H$5:$I$18,2,FALSE),0)</f>
      </c>
    </row>
    <row r="1241" spans="1:15">
      <c r="N1241" t="str">
        <f>IFERROR(INDEX(Projects!$A$1:$F$10000,MATCH(Cotations!E1241,Projects!$A$1:$A$10000,0),MATCH("Commerce",Projects!$A$1:$F$1,0)),0)</f>
      </c>
      <c r="O1241" t="str">
        <f>IFERROR(VLOOKUP(N1241,Widgets!$H$5:$I$18,2,FALSE),0)</f>
      </c>
    </row>
    <row r="1242" spans="1:15">
      <c r="N1242" t="str">
        <f>IFERROR(INDEX(Projects!$A$1:$F$10000,MATCH(Cotations!E1242,Projects!$A$1:$A$10000,0),MATCH("Commerce",Projects!$A$1:$F$1,0)),0)</f>
      </c>
      <c r="O1242" t="str">
        <f>IFERROR(VLOOKUP(N1242,Widgets!$H$5:$I$18,2,FALSE),0)</f>
      </c>
    </row>
    <row r="1243" spans="1:15">
      <c r="N1243" t="str">
        <f>IFERROR(INDEX(Projects!$A$1:$F$10000,MATCH(Cotations!E1243,Projects!$A$1:$A$10000,0),MATCH("Commerce",Projects!$A$1:$F$1,0)),0)</f>
      </c>
      <c r="O1243" t="str">
        <f>IFERROR(VLOOKUP(N1243,Widgets!$H$5:$I$18,2,FALSE),0)</f>
      </c>
    </row>
    <row r="1244" spans="1:15">
      <c r="N1244" t="str">
        <f>IFERROR(INDEX(Projects!$A$1:$F$10000,MATCH(Cotations!E1244,Projects!$A$1:$A$10000,0),MATCH("Commerce",Projects!$A$1:$F$1,0)),0)</f>
      </c>
      <c r="O1244" t="str">
        <f>IFERROR(VLOOKUP(N1244,Widgets!$H$5:$I$18,2,FALSE),0)</f>
      </c>
    </row>
    <row r="1245" spans="1:15">
      <c r="N1245" t="str">
        <f>IFERROR(INDEX(Projects!$A$1:$F$10000,MATCH(Cotations!E1245,Projects!$A$1:$A$10000,0),MATCH("Commerce",Projects!$A$1:$F$1,0)),0)</f>
      </c>
      <c r="O1245" t="str">
        <f>IFERROR(VLOOKUP(N1245,Widgets!$H$5:$I$18,2,FALSE),0)</f>
      </c>
    </row>
    <row r="1246" spans="1:15">
      <c r="N1246" t="str">
        <f>IFERROR(INDEX(Projects!$A$1:$F$10000,MATCH(Cotations!E1246,Projects!$A$1:$A$10000,0),MATCH("Commerce",Projects!$A$1:$F$1,0)),0)</f>
      </c>
      <c r="O1246" t="str">
        <f>IFERROR(VLOOKUP(N1246,Widgets!$H$5:$I$18,2,FALSE),0)</f>
      </c>
    </row>
    <row r="1247" spans="1:15">
      <c r="N1247" t="str">
        <f>IFERROR(INDEX(Projects!$A$1:$F$10000,MATCH(Cotations!E1247,Projects!$A$1:$A$10000,0),MATCH("Commerce",Projects!$A$1:$F$1,0)),0)</f>
      </c>
      <c r="O1247" t="str">
        <f>IFERROR(VLOOKUP(N1247,Widgets!$H$5:$I$18,2,FALSE),0)</f>
      </c>
    </row>
    <row r="1248" spans="1:15">
      <c r="N1248" t="str">
        <f>IFERROR(INDEX(Projects!$A$1:$F$10000,MATCH(Cotations!E1248,Projects!$A$1:$A$10000,0),MATCH("Commerce",Projects!$A$1:$F$1,0)),0)</f>
      </c>
      <c r="O1248" t="str">
        <f>IFERROR(VLOOKUP(N1248,Widgets!$H$5:$I$18,2,FALSE),0)</f>
      </c>
    </row>
    <row r="1249" spans="1:15">
      <c r="N1249" t="str">
        <f>IFERROR(INDEX(Projects!$A$1:$F$10000,MATCH(Cotations!E1249,Projects!$A$1:$A$10000,0),MATCH("Commerce",Projects!$A$1:$F$1,0)),0)</f>
      </c>
      <c r="O1249" t="str">
        <f>IFERROR(VLOOKUP(N1249,Widgets!$H$5:$I$18,2,FALSE),0)</f>
      </c>
    </row>
    <row r="1250" spans="1:15">
      <c r="N1250" t="str">
        <f>IFERROR(INDEX(Projects!$A$1:$F$10000,MATCH(Cotations!E1250,Projects!$A$1:$A$10000,0),MATCH("Commerce",Projects!$A$1:$F$1,0)),0)</f>
      </c>
      <c r="O1250" t="str">
        <f>IFERROR(VLOOKUP(N1250,Widgets!$H$5:$I$18,2,FALSE),0)</f>
      </c>
    </row>
    <row r="1251" spans="1:15">
      <c r="N1251" t="str">
        <f>IFERROR(INDEX(Projects!$A$1:$F$10000,MATCH(Cotations!E1251,Projects!$A$1:$A$10000,0),MATCH("Commerce",Projects!$A$1:$F$1,0)),0)</f>
      </c>
      <c r="O1251" t="str">
        <f>IFERROR(VLOOKUP(N1251,Widgets!$H$5:$I$18,2,FALSE),0)</f>
      </c>
    </row>
    <row r="1252" spans="1:15">
      <c r="N1252" t="str">
        <f>IFERROR(INDEX(Projects!$A$1:$F$10000,MATCH(Cotations!E1252,Projects!$A$1:$A$10000,0),MATCH("Commerce",Projects!$A$1:$F$1,0)),0)</f>
      </c>
      <c r="O1252" t="str">
        <f>IFERROR(VLOOKUP(N1252,Widgets!$H$5:$I$18,2,FALSE),0)</f>
      </c>
    </row>
    <row r="1253" spans="1:15">
      <c r="N1253" t="str">
        <f>IFERROR(INDEX(Projects!$A$1:$F$10000,MATCH(Cotations!E1253,Projects!$A$1:$A$10000,0),MATCH("Commerce",Projects!$A$1:$F$1,0)),0)</f>
      </c>
      <c r="O1253" t="str">
        <f>IFERROR(VLOOKUP(N1253,Widgets!$H$5:$I$18,2,FALSE),0)</f>
      </c>
    </row>
    <row r="1254" spans="1:15">
      <c r="N1254" t="str">
        <f>IFERROR(INDEX(Projects!$A$1:$F$10000,MATCH(Cotations!E1254,Projects!$A$1:$A$10000,0),MATCH("Commerce",Projects!$A$1:$F$1,0)),0)</f>
      </c>
      <c r="O1254" t="str">
        <f>IFERROR(VLOOKUP(N1254,Widgets!$H$5:$I$18,2,FALSE),0)</f>
      </c>
    </row>
    <row r="1255" spans="1:15">
      <c r="N1255" t="str">
        <f>IFERROR(INDEX(Projects!$A$1:$F$10000,MATCH(Cotations!E1255,Projects!$A$1:$A$10000,0),MATCH("Commerce",Projects!$A$1:$F$1,0)),0)</f>
      </c>
      <c r="O1255" t="str">
        <f>IFERROR(VLOOKUP(N1255,Widgets!$H$5:$I$18,2,FALSE),0)</f>
      </c>
    </row>
    <row r="1256" spans="1:15">
      <c r="N1256" t="str">
        <f>IFERROR(INDEX(Projects!$A$1:$F$10000,MATCH(Cotations!E1256,Projects!$A$1:$A$10000,0),MATCH("Commerce",Projects!$A$1:$F$1,0)),0)</f>
      </c>
      <c r="O1256" t="str">
        <f>IFERROR(VLOOKUP(N1256,Widgets!$H$5:$I$18,2,FALSE),0)</f>
      </c>
    </row>
    <row r="1257" spans="1:15">
      <c r="N1257" t="str">
        <f>IFERROR(INDEX(Projects!$A$1:$F$10000,MATCH(Cotations!E1257,Projects!$A$1:$A$10000,0),MATCH("Commerce",Projects!$A$1:$F$1,0)),0)</f>
      </c>
      <c r="O1257" t="str">
        <f>IFERROR(VLOOKUP(N1257,Widgets!$H$5:$I$18,2,FALSE),0)</f>
      </c>
    </row>
    <row r="1258" spans="1:15">
      <c r="N1258" t="str">
        <f>IFERROR(INDEX(Projects!$A$1:$F$10000,MATCH(Cotations!E1258,Projects!$A$1:$A$10000,0),MATCH("Commerce",Projects!$A$1:$F$1,0)),0)</f>
      </c>
      <c r="O1258" t="str">
        <f>IFERROR(VLOOKUP(N1258,Widgets!$H$5:$I$18,2,FALSE),0)</f>
      </c>
    </row>
    <row r="1259" spans="1:15">
      <c r="N1259" t="str">
        <f>IFERROR(INDEX(Projects!$A$1:$F$10000,MATCH(Cotations!E1259,Projects!$A$1:$A$10000,0),MATCH("Commerce",Projects!$A$1:$F$1,0)),0)</f>
      </c>
      <c r="O1259" t="str">
        <f>IFERROR(VLOOKUP(N1259,Widgets!$H$5:$I$18,2,FALSE),0)</f>
      </c>
    </row>
    <row r="1260" spans="1:15">
      <c r="N1260" t="str">
        <f>IFERROR(INDEX(Projects!$A$1:$F$10000,MATCH(Cotations!E1260,Projects!$A$1:$A$10000,0),MATCH("Commerce",Projects!$A$1:$F$1,0)),0)</f>
      </c>
      <c r="O1260" t="str">
        <f>IFERROR(VLOOKUP(N1260,Widgets!$H$5:$I$18,2,FALSE),0)</f>
      </c>
    </row>
    <row r="1261" spans="1:15">
      <c r="N1261" t="str">
        <f>IFERROR(INDEX(Projects!$A$1:$F$10000,MATCH(Cotations!E1261,Projects!$A$1:$A$10000,0),MATCH("Commerce",Projects!$A$1:$F$1,0)),0)</f>
      </c>
      <c r="O1261" t="str">
        <f>IFERROR(VLOOKUP(N1261,Widgets!$H$5:$I$18,2,FALSE),0)</f>
      </c>
    </row>
    <row r="1262" spans="1:15">
      <c r="N1262" t="str">
        <f>IFERROR(INDEX(Projects!$A$1:$F$10000,MATCH(Cotations!E1262,Projects!$A$1:$A$10000,0),MATCH("Commerce",Projects!$A$1:$F$1,0)),0)</f>
      </c>
      <c r="O1262" t="str">
        <f>IFERROR(VLOOKUP(N1262,Widgets!$H$5:$I$18,2,FALSE),0)</f>
      </c>
    </row>
    <row r="1263" spans="1:15">
      <c r="N1263" t="str">
        <f>IFERROR(INDEX(Projects!$A$1:$F$10000,MATCH(Cotations!E1263,Projects!$A$1:$A$10000,0),MATCH("Commerce",Projects!$A$1:$F$1,0)),0)</f>
      </c>
      <c r="O1263" t="str">
        <f>IFERROR(VLOOKUP(N1263,Widgets!$H$5:$I$18,2,FALSE),0)</f>
      </c>
    </row>
    <row r="1264" spans="1:15">
      <c r="N1264" t="str">
        <f>IFERROR(INDEX(Projects!$A$1:$F$10000,MATCH(Cotations!E1264,Projects!$A$1:$A$10000,0),MATCH("Commerce",Projects!$A$1:$F$1,0)),0)</f>
      </c>
      <c r="O1264" t="str">
        <f>IFERROR(VLOOKUP(N1264,Widgets!$H$5:$I$18,2,FALSE),0)</f>
      </c>
    </row>
    <row r="1265" spans="1:15">
      <c r="N1265" t="str">
        <f>IFERROR(INDEX(Projects!$A$1:$F$10000,MATCH(Cotations!E1265,Projects!$A$1:$A$10000,0),MATCH("Commerce",Projects!$A$1:$F$1,0)),0)</f>
      </c>
      <c r="O1265" t="str">
        <f>IFERROR(VLOOKUP(N1265,Widgets!$H$5:$I$18,2,FALSE),0)</f>
      </c>
    </row>
    <row r="1266" spans="1:15">
      <c r="N1266" t="str">
        <f>IFERROR(INDEX(Projects!$A$1:$F$10000,MATCH(Cotations!E1266,Projects!$A$1:$A$10000,0),MATCH("Commerce",Projects!$A$1:$F$1,0)),0)</f>
      </c>
      <c r="O1266" t="str">
        <f>IFERROR(VLOOKUP(N1266,Widgets!$H$5:$I$18,2,FALSE),0)</f>
      </c>
    </row>
    <row r="1267" spans="1:15">
      <c r="N1267" t="str">
        <f>IFERROR(INDEX(Projects!$A$1:$F$10000,MATCH(Cotations!E1267,Projects!$A$1:$A$10000,0),MATCH("Commerce",Projects!$A$1:$F$1,0)),0)</f>
      </c>
      <c r="O1267" t="str">
        <f>IFERROR(VLOOKUP(N1267,Widgets!$H$5:$I$18,2,FALSE),0)</f>
      </c>
    </row>
    <row r="1268" spans="1:15">
      <c r="N1268" t="str">
        <f>IFERROR(INDEX(Projects!$A$1:$F$10000,MATCH(Cotations!E1268,Projects!$A$1:$A$10000,0),MATCH("Commerce",Projects!$A$1:$F$1,0)),0)</f>
      </c>
      <c r="O1268" t="str">
        <f>IFERROR(VLOOKUP(N1268,Widgets!$H$5:$I$18,2,FALSE),0)</f>
      </c>
    </row>
    <row r="1269" spans="1:15">
      <c r="N1269" t="str">
        <f>IFERROR(INDEX(Projects!$A$1:$F$10000,MATCH(Cotations!E1269,Projects!$A$1:$A$10000,0),MATCH("Commerce",Projects!$A$1:$F$1,0)),0)</f>
      </c>
      <c r="O1269" t="str">
        <f>IFERROR(VLOOKUP(N1269,Widgets!$H$5:$I$18,2,FALSE),0)</f>
      </c>
    </row>
    <row r="1270" spans="1:15">
      <c r="N1270" t="str">
        <f>IFERROR(INDEX(Projects!$A$1:$F$10000,MATCH(Cotations!E1270,Projects!$A$1:$A$10000,0),MATCH("Commerce",Projects!$A$1:$F$1,0)),0)</f>
      </c>
      <c r="O1270" t="str">
        <f>IFERROR(VLOOKUP(N1270,Widgets!$H$5:$I$18,2,FALSE),0)</f>
      </c>
    </row>
    <row r="1271" spans="1:15">
      <c r="N1271" t="str">
        <f>IFERROR(INDEX(Projects!$A$1:$F$10000,MATCH(Cotations!E1271,Projects!$A$1:$A$10000,0),MATCH("Commerce",Projects!$A$1:$F$1,0)),0)</f>
      </c>
      <c r="O1271" t="str">
        <f>IFERROR(VLOOKUP(N1271,Widgets!$H$5:$I$18,2,FALSE),0)</f>
      </c>
    </row>
    <row r="1272" spans="1:15">
      <c r="N1272" t="str">
        <f>IFERROR(INDEX(Projects!$A$1:$F$10000,MATCH(Cotations!E1272,Projects!$A$1:$A$10000,0),MATCH("Commerce",Projects!$A$1:$F$1,0)),0)</f>
      </c>
      <c r="O1272" t="str">
        <f>IFERROR(VLOOKUP(N1272,Widgets!$H$5:$I$18,2,FALSE),0)</f>
      </c>
    </row>
    <row r="1273" spans="1:15">
      <c r="N1273" t="str">
        <f>IFERROR(INDEX(Projects!$A$1:$F$10000,MATCH(Cotations!E1273,Projects!$A$1:$A$10000,0),MATCH("Commerce",Projects!$A$1:$F$1,0)),0)</f>
      </c>
      <c r="O1273" t="str">
        <f>IFERROR(VLOOKUP(N1273,Widgets!$H$5:$I$18,2,FALSE),0)</f>
      </c>
    </row>
    <row r="1274" spans="1:15">
      <c r="N1274" t="str">
        <f>IFERROR(INDEX(Projects!$A$1:$F$10000,MATCH(Cotations!E1274,Projects!$A$1:$A$10000,0),MATCH("Commerce",Projects!$A$1:$F$1,0)),0)</f>
      </c>
      <c r="O1274" t="str">
        <f>IFERROR(VLOOKUP(N1274,Widgets!$H$5:$I$18,2,FALSE),0)</f>
      </c>
    </row>
    <row r="1275" spans="1:15">
      <c r="N1275" t="str">
        <f>IFERROR(INDEX(Projects!$A$1:$F$10000,MATCH(Cotations!E1275,Projects!$A$1:$A$10000,0),MATCH("Commerce",Projects!$A$1:$F$1,0)),0)</f>
      </c>
      <c r="O1275" t="str">
        <f>IFERROR(VLOOKUP(N1275,Widgets!$H$5:$I$18,2,FALSE),0)</f>
      </c>
    </row>
    <row r="1276" spans="1:15">
      <c r="N1276" t="str">
        <f>IFERROR(INDEX(Projects!$A$1:$F$10000,MATCH(Cotations!E1276,Projects!$A$1:$A$10000,0),MATCH("Commerce",Projects!$A$1:$F$1,0)),0)</f>
      </c>
      <c r="O1276" t="str">
        <f>IFERROR(VLOOKUP(N1276,Widgets!$H$5:$I$18,2,FALSE),0)</f>
      </c>
    </row>
    <row r="1277" spans="1:15">
      <c r="N1277" t="str">
        <f>IFERROR(INDEX(Projects!$A$1:$F$10000,MATCH(Cotations!E1277,Projects!$A$1:$A$10000,0),MATCH("Commerce",Projects!$A$1:$F$1,0)),0)</f>
      </c>
      <c r="O1277" t="str">
        <f>IFERROR(VLOOKUP(N1277,Widgets!$H$5:$I$18,2,FALSE),0)</f>
      </c>
    </row>
    <row r="1278" spans="1:15">
      <c r="N1278" t="str">
        <f>IFERROR(INDEX(Projects!$A$1:$F$10000,MATCH(Cotations!E1278,Projects!$A$1:$A$10000,0),MATCH("Commerce",Projects!$A$1:$F$1,0)),0)</f>
      </c>
      <c r="O1278" t="str">
        <f>IFERROR(VLOOKUP(N1278,Widgets!$H$5:$I$18,2,FALSE),0)</f>
      </c>
    </row>
    <row r="1279" spans="1:15">
      <c r="N1279" t="str">
        <f>IFERROR(INDEX(Projects!$A$1:$F$10000,MATCH(Cotations!E1279,Projects!$A$1:$A$10000,0),MATCH("Commerce",Projects!$A$1:$F$1,0)),0)</f>
      </c>
      <c r="O1279" t="str">
        <f>IFERROR(VLOOKUP(N1279,Widgets!$H$5:$I$18,2,FALSE),0)</f>
      </c>
    </row>
    <row r="1280" spans="1:15">
      <c r="N1280" t="str">
        <f>IFERROR(INDEX(Projects!$A$1:$F$10000,MATCH(Cotations!E1280,Projects!$A$1:$A$10000,0),MATCH("Commerce",Projects!$A$1:$F$1,0)),0)</f>
      </c>
      <c r="O1280" t="str">
        <f>IFERROR(VLOOKUP(N1280,Widgets!$H$5:$I$18,2,FALSE),0)</f>
      </c>
    </row>
    <row r="1281" spans="1:15">
      <c r="N1281" t="str">
        <f>IFERROR(INDEX(Projects!$A$1:$F$10000,MATCH(Cotations!E1281,Projects!$A$1:$A$10000,0),MATCH("Commerce",Projects!$A$1:$F$1,0)),0)</f>
      </c>
      <c r="O1281" t="str">
        <f>IFERROR(VLOOKUP(N1281,Widgets!$H$5:$I$18,2,FALSE),0)</f>
      </c>
    </row>
    <row r="1282" spans="1:15">
      <c r="N1282" t="str">
        <f>IFERROR(INDEX(Projects!$A$1:$F$10000,MATCH(Cotations!E1282,Projects!$A$1:$A$10000,0),MATCH("Commerce",Projects!$A$1:$F$1,0)),0)</f>
      </c>
      <c r="O1282" t="str">
        <f>IFERROR(VLOOKUP(N1282,Widgets!$H$5:$I$18,2,FALSE),0)</f>
      </c>
    </row>
    <row r="1283" spans="1:15">
      <c r="N1283" t="str">
        <f>IFERROR(INDEX(Projects!$A$1:$F$10000,MATCH(Cotations!E1283,Projects!$A$1:$A$10000,0),MATCH("Commerce",Projects!$A$1:$F$1,0)),0)</f>
      </c>
      <c r="O1283" t="str">
        <f>IFERROR(VLOOKUP(N1283,Widgets!$H$5:$I$18,2,FALSE),0)</f>
      </c>
    </row>
    <row r="1284" spans="1:15">
      <c r="N1284" t="str">
        <f>IFERROR(INDEX(Projects!$A$1:$F$10000,MATCH(Cotations!E1284,Projects!$A$1:$A$10000,0),MATCH("Commerce",Projects!$A$1:$F$1,0)),0)</f>
      </c>
      <c r="O1284" t="str">
        <f>IFERROR(VLOOKUP(N1284,Widgets!$H$5:$I$18,2,FALSE),0)</f>
      </c>
    </row>
    <row r="1285" spans="1:15">
      <c r="N1285" t="str">
        <f>IFERROR(INDEX(Projects!$A$1:$F$10000,MATCH(Cotations!E1285,Projects!$A$1:$A$10000,0),MATCH("Commerce",Projects!$A$1:$F$1,0)),0)</f>
      </c>
      <c r="O1285" t="str">
        <f>IFERROR(VLOOKUP(N1285,Widgets!$H$5:$I$18,2,FALSE),0)</f>
      </c>
    </row>
    <row r="1286" spans="1:15">
      <c r="N1286" t="str">
        <f>IFERROR(INDEX(Projects!$A$1:$F$10000,MATCH(Cotations!E1286,Projects!$A$1:$A$10000,0),MATCH("Commerce",Projects!$A$1:$F$1,0)),0)</f>
      </c>
      <c r="O1286" t="str">
        <f>IFERROR(VLOOKUP(N1286,Widgets!$H$5:$I$18,2,FALSE),0)</f>
      </c>
    </row>
    <row r="1287" spans="1:15">
      <c r="N1287" t="str">
        <f>IFERROR(INDEX(Projects!$A$1:$F$10000,MATCH(Cotations!E1287,Projects!$A$1:$A$10000,0),MATCH("Commerce",Projects!$A$1:$F$1,0)),0)</f>
      </c>
      <c r="O1287" t="str">
        <f>IFERROR(VLOOKUP(N1287,Widgets!$H$5:$I$18,2,FALSE),0)</f>
      </c>
    </row>
    <row r="1288" spans="1:15">
      <c r="N1288" t="str">
        <f>IFERROR(INDEX(Projects!$A$1:$F$10000,MATCH(Cotations!E1288,Projects!$A$1:$A$10000,0),MATCH("Commerce",Projects!$A$1:$F$1,0)),0)</f>
      </c>
      <c r="O1288" t="str">
        <f>IFERROR(VLOOKUP(N1288,Widgets!$H$5:$I$18,2,FALSE),0)</f>
      </c>
    </row>
    <row r="1289" spans="1:15">
      <c r="N1289" t="str">
        <f>IFERROR(INDEX(Projects!$A$1:$F$10000,MATCH(Cotations!E1289,Projects!$A$1:$A$10000,0),MATCH("Commerce",Projects!$A$1:$F$1,0)),0)</f>
      </c>
      <c r="O1289" t="str">
        <f>IFERROR(VLOOKUP(N1289,Widgets!$H$5:$I$18,2,FALSE),0)</f>
      </c>
    </row>
    <row r="1290" spans="1:15">
      <c r="N1290" t="str">
        <f>IFERROR(INDEX(Projects!$A$1:$F$10000,MATCH(Cotations!E1290,Projects!$A$1:$A$10000,0),MATCH("Commerce",Projects!$A$1:$F$1,0)),0)</f>
      </c>
      <c r="O1290" t="str">
        <f>IFERROR(VLOOKUP(N1290,Widgets!$H$5:$I$18,2,FALSE),0)</f>
      </c>
    </row>
    <row r="1291" spans="1:15">
      <c r="N1291" t="str">
        <f>IFERROR(INDEX(Projects!$A$1:$F$10000,MATCH(Cotations!E1291,Projects!$A$1:$A$10000,0),MATCH("Commerce",Projects!$A$1:$F$1,0)),0)</f>
      </c>
      <c r="O1291" t="str">
        <f>IFERROR(VLOOKUP(N1291,Widgets!$H$5:$I$18,2,FALSE),0)</f>
      </c>
    </row>
    <row r="1292" spans="1:15">
      <c r="N1292" t="str">
        <f>IFERROR(INDEX(Projects!$A$1:$F$10000,MATCH(Cotations!E1292,Projects!$A$1:$A$10000,0),MATCH("Commerce",Projects!$A$1:$F$1,0)),0)</f>
      </c>
      <c r="O1292" t="str">
        <f>IFERROR(VLOOKUP(N1292,Widgets!$H$5:$I$18,2,FALSE),0)</f>
      </c>
    </row>
    <row r="1293" spans="1:15">
      <c r="N1293" t="str">
        <f>IFERROR(INDEX(Projects!$A$1:$F$10000,MATCH(Cotations!E1293,Projects!$A$1:$A$10000,0),MATCH("Commerce",Projects!$A$1:$F$1,0)),0)</f>
      </c>
      <c r="O1293" t="str">
        <f>IFERROR(VLOOKUP(N1293,Widgets!$H$5:$I$18,2,FALSE),0)</f>
      </c>
    </row>
    <row r="1294" spans="1:15">
      <c r="N1294" t="str">
        <f>IFERROR(INDEX(Projects!$A$1:$F$10000,MATCH(Cotations!E1294,Projects!$A$1:$A$10000,0),MATCH("Commerce",Projects!$A$1:$F$1,0)),0)</f>
      </c>
      <c r="O1294" t="str">
        <f>IFERROR(VLOOKUP(N1294,Widgets!$H$5:$I$18,2,FALSE),0)</f>
      </c>
    </row>
    <row r="1295" spans="1:15">
      <c r="N1295" t="str">
        <f>IFERROR(INDEX(Projects!$A$1:$F$10000,MATCH(Cotations!E1295,Projects!$A$1:$A$10000,0),MATCH("Commerce",Projects!$A$1:$F$1,0)),0)</f>
      </c>
      <c r="O1295" t="str">
        <f>IFERROR(VLOOKUP(N1295,Widgets!$H$5:$I$18,2,FALSE),0)</f>
      </c>
    </row>
    <row r="1296" spans="1:15">
      <c r="N1296" t="str">
        <f>IFERROR(INDEX(Projects!$A$1:$F$10000,MATCH(Cotations!E1296,Projects!$A$1:$A$10000,0),MATCH("Commerce",Projects!$A$1:$F$1,0)),0)</f>
      </c>
      <c r="O1296" t="str">
        <f>IFERROR(VLOOKUP(N1296,Widgets!$H$5:$I$18,2,FALSE),0)</f>
      </c>
    </row>
    <row r="1297" spans="1:15">
      <c r="N1297" t="str">
        <f>IFERROR(INDEX(Projects!$A$1:$F$10000,MATCH(Cotations!E1297,Projects!$A$1:$A$10000,0),MATCH("Commerce",Projects!$A$1:$F$1,0)),0)</f>
      </c>
      <c r="O1297" t="str">
        <f>IFERROR(VLOOKUP(N1297,Widgets!$H$5:$I$18,2,FALSE),0)</f>
      </c>
    </row>
    <row r="1298" spans="1:15">
      <c r="N1298" t="str">
        <f>IFERROR(INDEX(Projects!$A$1:$F$10000,MATCH(Cotations!E1298,Projects!$A$1:$A$10000,0),MATCH("Commerce",Projects!$A$1:$F$1,0)),0)</f>
      </c>
      <c r="O1298" t="str">
        <f>IFERROR(VLOOKUP(N1298,Widgets!$H$5:$I$18,2,FALSE),0)</f>
      </c>
    </row>
    <row r="1299" spans="1:15">
      <c r="N1299" t="str">
        <f>IFERROR(INDEX(Projects!$A$1:$F$10000,MATCH(Cotations!E1299,Projects!$A$1:$A$10000,0),MATCH("Commerce",Projects!$A$1:$F$1,0)),0)</f>
      </c>
      <c r="O1299" t="str">
        <f>IFERROR(VLOOKUP(N1299,Widgets!$H$5:$I$18,2,FALSE),0)</f>
      </c>
    </row>
    <row r="1300" spans="1:15">
      <c r="N1300" t="str">
        <f>IFERROR(INDEX(Projects!$A$1:$F$10000,MATCH(Cotations!E1300,Projects!$A$1:$A$10000,0),MATCH("Commerce",Projects!$A$1:$F$1,0)),0)</f>
      </c>
      <c r="O1300" t="str">
        <f>IFERROR(VLOOKUP(N1300,Widgets!$H$5:$I$18,2,FALSE),0)</f>
      </c>
    </row>
    <row r="1301" spans="1:15">
      <c r="N1301" t="str">
        <f>IFERROR(INDEX(Projects!$A$1:$F$10000,MATCH(Cotations!E1301,Projects!$A$1:$A$10000,0),MATCH("Commerce",Projects!$A$1:$F$1,0)),0)</f>
      </c>
      <c r="O1301" t="str">
        <f>IFERROR(VLOOKUP(N1301,Widgets!$H$5:$I$18,2,FALSE),0)</f>
      </c>
    </row>
    <row r="1302" spans="1:15">
      <c r="N1302" t="str">
        <f>IFERROR(INDEX(Projects!$A$1:$F$10000,MATCH(Cotations!E1302,Projects!$A$1:$A$10000,0),MATCH("Commerce",Projects!$A$1:$F$1,0)),0)</f>
      </c>
      <c r="O1302" t="str">
        <f>IFERROR(VLOOKUP(N1302,Widgets!$H$5:$I$18,2,FALSE),0)</f>
      </c>
    </row>
    <row r="1303" spans="1:15">
      <c r="N1303" t="str">
        <f>IFERROR(INDEX(Projects!$A$1:$F$10000,MATCH(Cotations!E1303,Projects!$A$1:$A$10000,0),MATCH("Commerce",Projects!$A$1:$F$1,0)),0)</f>
      </c>
      <c r="O1303" t="str">
        <f>IFERROR(VLOOKUP(N1303,Widgets!$H$5:$I$18,2,FALSE),0)</f>
      </c>
    </row>
    <row r="1304" spans="1:15">
      <c r="N1304" t="str">
        <f>IFERROR(INDEX(Projects!$A$1:$F$10000,MATCH(Cotations!E1304,Projects!$A$1:$A$10000,0),MATCH("Commerce",Projects!$A$1:$F$1,0)),0)</f>
      </c>
      <c r="O1304" t="str">
        <f>IFERROR(VLOOKUP(N1304,Widgets!$H$5:$I$18,2,FALSE),0)</f>
      </c>
    </row>
    <row r="1305" spans="1:15">
      <c r="N1305" t="str">
        <f>IFERROR(INDEX(Projects!$A$1:$F$10000,MATCH(Cotations!E1305,Projects!$A$1:$A$10000,0),MATCH("Commerce",Projects!$A$1:$F$1,0)),0)</f>
      </c>
      <c r="O1305" t="str">
        <f>IFERROR(VLOOKUP(N1305,Widgets!$H$5:$I$18,2,FALSE),0)</f>
      </c>
    </row>
    <row r="1306" spans="1:15">
      <c r="N1306" t="str">
        <f>IFERROR(INDEX(Projects!$A$1:$F$10000,MATCH(Cotations!E1306,Projects!$A$1:$A$10000,0),MATCH("Commerce",Projects!$A$1:$F$1,0)),0)</f>
      </c>
      <c r="O1306" t="str">
        <f>IFERROR(VLOOKUP(N1306,Widgets!$H$5:$I$18,2,FALSE),0)</f>
      </c>
    </row>
    <row r="1307" spans="1:15">
      <c r="N1307" t="str">
        <f>IFERROR(INDEX(Projects!$A$1:$F$10000,MATCH(Cotations!E1307,Projects!$A$1:$A$10000,0),MATCH("Commerce",Projects!$A$1:$F$1,0)),0)</f>
      </c>
      <c r="O1307" t="str">
        <f>IFERROR(VLOOKUP(N1307,Widgets!$H$5:$I$18,2,FALSE),0)</f>
      </c>
    </row>
    <row r="1308" spans="1:15">
      <c r="N1308" t="str">
        <f>IFERROR(INDEX(Projects!$A$1:$F$10000,MATCH(Cotations!E1308,Projects!$A$1:$A$10000,0),MATCH("Commerce",Projects!$A$1:$F$1,0)),0)</f>
      </c>
      <c r="O1308" t="str">
        <f>IFERROR(VLOOKUP(N1308,Widgets!$H$5:$I$18,2,FALSE),0)</f>
      </c>
    </row>
    <row r="1309" spans="1:15">
      <c r="N1309" t="str">
        <f>IFERROR(INDEX(Projects!$A$1:$F$10000,MATCH(Cotations!E1309,Projects!$A$1:$A$10000,0),MATCH("Commerce",Projects!$A$1:$F$1,0)),0)</f>
      </c>
      <c r="O1309" t="str">
        <f>IFERROR(VLOOKUP(N1309,Widgets!$H$5:$I$18,2,FALSE),0)</f>
      </c>
    </row>
    <row r="1310" spans="1:15">
      <c r="N1310" t="str">
        <f>IFERROR(INDEX(Projects!$A$1:$F$10000,MATCH(Cotations!E1310,Projects!$A$1:$A$10000,0),MATCH("Commerce",Projects!$A$1:$F$1,0)),0)</f>
      </c>
      <c r="O1310" t="str">
        <f>IFERROR(VLOOKUP(N1310,Widgets!$H$5:$I$18,2,FALSE),0)</f>
      </c>
    </row>
    <row r="1311" spans="1:15">
      <c r="N1311" t="str">
        <f>IFERROR(INDEX(Projects!$A$1:$F$10000,MATCH(Cotations!E1311,Projects!$A$1:$A$10000,0),MATCH("Commerce",Projects!$A$1:$F$1,0)),0)</f>
      </c>
      <c r="O1311" t="str">
        <f>IFERROR(VLOOKUP(N1311,Widgets!$H$5:$I$18,2,FALSE),0)</f>
      </c>
    </row>
    <row r="1312" spans="1:15">
      <c r="N1312" t="str">
        <f>IFERROR(INDEX(Projects!$A$1:$F$10000,MATCH(Cotations!E1312,Projects!$A$1:$A$10000,0),MATCH("Commerce",Projects!$A$1:$F$1,0)),0)</f>
      </c>
      <c r="O1312" t="str">
        <f>IFERROR(VLOOKUP(N1312,Widgets!$H$5:$I$18,2,FALSE),0)</f>
      </c>
    </row>
    <row r="1313" spans="1:15">
      <c r="N1313" t="str">
        <f>IFERROR(INDEX(Projects!$A$1:$F$10000,MATCH(Cotations!E1313,Projects!$A$1:$A$10000,0),MATCH("Commerce",Projects!$A$1:$F$1,0)),0)</f>
      </c>
      <c r="O1313" t="str">
        <f>IFERROR(VLOOKUP(N1313,Widgets!$H$5:$I$18,2,FALSE),0)</f>
      </c>
    </row>
    <row r="1314" spans="1:15">
      <c r="N1314" t="str">
        <f>IFERROR(INDEX(Projects!$A$1:$F$10000,MATCH(Cotations!E1314,Projects!$A$1:$A$10000,0),MATCH("Commerce",Projects!$A$1:$F$1,0)),0)</f>
      </c>
      <c r="O1314" t="str">
        <f>IFERROR(VLOOKUP(N1314,Widgets!$H$5:$I$18,2,FALSE),0)</f>
      </c>
    </row>
    <row r="1315" spans="1:15">
      <c r="N1315" t="str">
        <f>IFERROR(INDEX(Projects!$A$1:$F$10000,MATCH(Cotations!E1315,Projects!$A$1:$A$10000,0),MATCH("Commerce",Projects!$A$1:$F$1,0)),0)</f>
      </c>
      <c r="O1315" t="str">
        <f>IFERROR(VLOOKUP(N1315,Widgets!$H$5:$I$18,2,FALSE),0)</f>
      </c>
    </row>
    <row r="1316" spans="1:15">
      <c r="N1316" t="str">
        <f>IFERROR(INDEX(Projects!$A$1:$F$10000,MATCH(Cotations!E1316,Projects!$A$1:$A$10000,0),MATCH("Commerce",Projects!$A$1:$F$1,0)),0)</f>
      </c>
      <c r="O1316" t="str">
        <f>IFERROR(VLOOKUP(N1316,Widgets!$H$5:$I$18,2,FALSE),0)</f>
      </c>
    </row>
    <row r="1317" spans="1:15">
      <c r="N1317" t="str">
        <f>IFERROR(INDEX(Projects!$A$1:$F$10000,MATCH(Cotations!E1317,Projects!$A$1:$A$10000,0),MATCH("Commerce",Projects!$A$1:$F$1,0)),0)</f>
      </c>
      <c r="O1317" t="str">
        <f>IFERROR(VLOOKUP(N1317,Widgets!$H$5:$I$18,2,FALSE),0)</f>
      </c>
    </row>
    <row r="1318" spans="1:15">
      <c r="N1318" t="str">
        <f>IFERROR(INDEX(Projects!$A$1:$F$10000,MATCH(Cotations!E1318,Projects!$A$1:$A$10000,0),MATCH("Commerce",Projects!$A$1:$F$1,0)),0)</f>
      </c>
      <c r="O1318" t="str">
        <f>IFERROR(VLOOKUP(N1318,Widgets!$H$5:$I$18,2,FALSE),0)</f>
      </c>
    </row>
    <row r="1319" spans="1:15">
      <c r="N1319" t="str">
        <f>IFERROR(INDEX(Projects!$A$1:$F$10000,MATCH(Cotations!E1319,Projects!$A$1:$A$10000,0),MATCH("Commerce",Projects!$A$1:$F$1,0)),0)</f>
      </c>
      <c r="O1319" t="str">
        <f>IFERROR(VLOOKUP(N1319,Widgets!$H$5:$I$18,2,FALSE),0)</f>
      </c>
    </row>
    <row r="1320" spans="1:15">
      <c r="N1320" t="str">
        <f>IFERROR(INDEX(Projects!$A$1:$F$10000,MATCH(Cotations!E1320,Projects!$A$1:$A$10000,0),MATCH("Commerce",Projects!$A$1:$F$1,0)),0)</f>
      </c>
      <c r="O1320" t="str">
        <f>IFERROR(VLOOKUP(N1320,Widgets!$H$5:$I$18,2,FALSE),0)</f>
      </c>
    </row>
    <row r="1321" spans="1:15">
      <c r="N1321" t="str">
        <f>IFERROR(INDEX(Projects!$A$1:$F$10000,MATCH(Cotations!E1321,Projects!$A$1:$A$10000,0),MATCH("Commerce",Projects!$A$1:$F$1,0)),0)</f>
      </c>
      <c r="O1321" t="str">
        <f>IFERROR(VLOOKUP(N1321,Widgets!$H$5:$I$18,2,FALSE),0)</f>
      </c>
    </row>
    <row r="1322" spans="1:15">
      <c r="N1322" t="str">
        <f>IFERROR(INDEX(Projects!$A$1:$F$10000,MATCH(Cotations!E1322,Projects!$A$1:$A$10000,0),MATCH("Commerce",Projects!$A$1:$F$1,0)),0)</f>
      </c>
      <c r="O1322" t="str">
        <f>IFERROR(VLOOKUP(N1322,Widgets!$H$5:$I$18,2,FALSE),0)</f>
      </c>
    </row>
    <row r="1323" spans="1:15">
      <c r="N1323" t="str">
        <f>IFERROR(INDEX(Projects!$A$1:$F$10000,MATCH(Cotations!E1323,Projects!$A$1:$A$10000,0),MATCH("Commerce",Projects!$A$1:$F$1,0)),0)</f>
      </c>
      <c r="O1323" t="str">
        <f>IFERROR(VLOOKUP(N1323,Widgets!$H$5:$I$18,2,FALSE),0)</f>
      </c>
    </row>
    <row r="1324" spans="1:15">
      <c r="N1324" t="str">
        <f>IFERROR(INDEX(Projects!$A$1:$F$10000,MATCH(Cotations!E1324,Projects!$A$1:$A$10000,0),MATCH("Commerce",Projects!$A$1:$F$1,0)),0)</f>
      </c>
      <c r="O1324" t="str">
        <f>IFERROR(VLOOKUP(N1324,Widgets!$H$5:$I$18,2,FALSE),0)</f>
      </c>
    </row>
    <row r="1325" spans="1:15">
      <c r="N1325" t="str">
        <f>IFERROR(INDEX(Projects!$A$1:$F$10000,MATCH(Cotations!E1325,Projects!$A$1:$A$10000,0),MATCH("Commerce",Projects!$A$1:$F$1,0)),0)</f>
      </c>
      <c r="O1325" t="str">
        <f>IFERROR(VLOOKUP(N1325,Widgets!$H$5:$I$18,2,FALSE),0)</f>
      </c>
    </row>
    <row r="1326" spans="1:15">
      <c r="N1326" t="str">
        <f>IFERROR(INDEX(Projects!$A$1:$F$10000,MATCH(Cotations!E1326,Projects!$A$1:$A$10000,0),MATCH("Commerce",Projects!$A$1:$F$1,0)),0)</f>
      </c>
      <c r="O1326" t="str">
        <f>IFERROR(VLOOKUP(N1326,Widgets!$H$5:$I$18,2,FALSE),0)</f>
      </c>
    </row>
    <row r="1327" spans="1:15">
      <c r="N1327" t="str">
        <f>IFERROR(INDEX(Projects!$A$1:$F$10000,MATCH(Cotations!E1327,Projects!$A$1:$A$10000,0),MATCH("Commerce",Projects!$A$1:$F$1,0)),0)</f>
      </c>
      <c r="O1327" t="str">
        <f>IFERROR(VLOOKUP(N1327,Widgets!$H$5:$I$18,2,FALSE),0)</f>
      </c>
    </row>
    <row r="1328" spans="1:15">
      <c r="N1328" t="str">
        <f>IFERROR(INDEX(Projects!$A$1:$F$10000,MATCH(Cotations!E1328,Projects!$A$1:$A$10000,0),MATCH("Commerce",Projects!$A$1:$F$1,0)),0)</f>
      </c>
      <c r="O1328" t="str">
        <f>IFERROR(VLOOKUP(N1328,Widgets!$H$5:$I$18,2,FALSE),0)</f>
      </c>
    </row>
    <row r="1329" spans="1:15">
      <c r="N1329" t="str">
        <f>IFERROR(INDEX(Projects!$A$1:$F$10000,MATCH(Cotations!E1329,Projects!$A$1:$A$10000,0),MATCH("Commerce",Projects!$A$1:$F$1,0)),0)</f>
      </c>
      <c r="O1329" t="str">
        <f>IFERROR(VLOOKUP(N1329,Widgets!$H$5:$I$18,2,FALSE),0)</f>
      </c>
    </row>
    <row r="1330" spans="1:15">
      <c r="N1330" t="str">
        <f>IFERROR(INDEX(Projects!$A$1:$F$10000,MATCH(Cotations!E1330,Projects!$A$1:$A$10000,0),MATCH("Commerce",Projects!$A$1:$F$1,0)),0)</f>
      </c>
      <c r="O1330" t="str">
        <f>IFERROR(VLOOKUP(N1330,Widgets!$H$5:$I$18,2,FALSE),0)</f>
      </c>
    </row>
    <row r="1331" spans="1:15">
      <c r="N1331" t="str">
        <f>IFERROR(INDEX(Projects!$A$1:$F$10000,MATCH(Cotations!E1331,Projects!$A$1:$A$10000,0),MATCH("Commerce",Projects!$A$1:$F$1,0)),0)</f>
      </c>
      <c r="O1331" t="str">
        <f>IFERROR(VLOOKUP(N1331,Widgets!$H$5:$I$18,2,FALSE),0)</f>
      </c>
    </row>
    <row r="1332" spans="1:15">
      <c r="N1332" t="str">
        <f>IFERROR(INDEX(Projects!$A$1:$F$10000,MATCH(Cotations!E1332,Projects!$A$1:$A$10000,0),MATCH("Commerce",Projects!$A$1:$F$1,0)),0)</f>
      </c>
      <c r="O1332" t="str">
        <f>IFERROR(VLOOKUP(N1332,Widgets!$H$5:$I$18,2,FALSE),0)</f>
      </c>
    </row>
    <row r="1333" spans="1:15">
      <c r="N1333" t="str">
        <f>IFERROR(INDEX(Projects!$A$1:$F$10000,MATCH(Cotations!E1333,Projects!$A$1:$A$10000,0),MATCH("Commerce",Projects!$A$1:$F$1,0)),0)</f>
      </c>
      <c r="O1333" t="str">
        <f>IFERROR(VLOOKUP(N1333,Widgets!$H$5:$I$18,2,FALSE),0)</f>
      </c>
    </row>
    <row r="1334" spans="1:15">
      <c r="N1334" t="str">
        <f>IFERROR(INDEX(Projects!$A$1:$F$10000,MATCH(Cotations!E1334,Projects!$A$1:$A$10000,0),MATCH("Commerce",Projects!$A$1:$F$1,0)),0)</f>
      </c>
      <c r="O1334" t="str">
        <f>IFERROR(VLOOKUP(N1334,Widgets!$H$5:$I$18,2,FALSE),0)</f>
      </c>
    </row>
    <row r="1335" spans="1:15">
      <c r="N1335" t="str">
        <f>IFERROR(INDEX(Projects!$A$1:$F$10000,MATCH(Cotations!E1335,Projects!$A$1:$A$10000,0),MATCH("Commerce",Projects!$A$1:$F$1,0)),0)</f>
      </c>
      <c r="O1335" t="str">
        <f>IFERROR(VLOOKUP(N1335,Widgets!$H$5:$I$18,2,FALSE),0)</f>
      </c>
    </row>
    <row r="1336" spans="1:15">
      <c r="N1336" t="str">
        <f>IFERROR(INDEX(Projects!$A$1:$F$10000,MATCH(Cotations!E1336,Projects!$A$1:$A$10000,0),MATCH("Commerce",Projects!$A$1:$F$1,0)),0)</f>
      </c>
      <c r="O1336" t="str">
        <f>IFERROR(VLOOKUP(N1336,Widgets!$H$5:$I$18,2,FALSE),0)</f>
      </c>
    </row>
    <row r="1337" spans="1:15">
      <c r="N1337" t="str">
        <f>IFERROR(INDEX(Projects!$A$1:$F$10000,MATCH(Cotations!E1337,Projects!$A$1:$A$10000,0),MATCH("Commerce",Projects!$A$1:$F$1,0)),0)</f>
      </c>
      <c r="O1337" t="str">
        <f>IFERROR(VLOOKUP(N1337,Widgets!$H$5:$I$18,2,FALSE),0)</f>
      </c>
    </row>
    <row r="1338" spans="1:15">
      <c r="N1338" t="str">
        <f>IFERROR(INDEX(Projects!$A$1:$F$10000,MATCH(Cotations!E1338,Projects!$A$1:$A$10000,0),MATCH("Commerce",Projects!$A$1:$F$1,0)),0)</f>
      </c>
      <c r="O1338" t="str">
        <f>IFERROR(VLOOKUP(N1338,Widgets!$H$5:$I$18,2,FALSE),0)</f>
      </c>
    </row>
    <row r="1339" spans="1:15">
      <c r="N1339" t="str">
        <f>IFERROR(INDEX(Projects!$A$1:$F$10000,MATCH(Cotations!E1339,Projects!$A$1:$A$10000,0),MATCH("Commerce",Projects!$A$1:$F$1,0)),0)</f>
      </c>
      <c r="O1339" t="str">
        <f>IFERROR(VLOOKUP(N1339,Widgets!$H$5:$I$18,2,FALSE),0)</f>
      </c>
    </row>
    <row r="1340" spans="1:15">
      <c r="N1340" t="str">
        <f>IFERROR(INDEX(Projects!$A$1:$F$10000,MATCH(Cotations!E1340,Projects!$A$1:$A$10000,0),MATCH("Commerce",Projects!$A$1:$F$1,0)),0)</f>
      </c>
      <c r="O1340" t="str">
        <f>IFERROR(VLOOKUP(N1340,Widgets!$H$5:$I$18,2,FALSE),0)</f>
      </c>
    </row>
    <row r="1341" spans="1:15">
      <c r="N1341" t="str">
        <f>IFERROR(INDEX(Projects!$A$1:$F$10000,MATCH(Cotations!E1341,Projects!$A$1:$A$10000,0),MATCH("Commerce",Projects!$A$1:$F$1,0)),0)</f>
      </c>
      <c r="O1341" t="str">
        <f>IFERROR(VLOOKUP(N1341,Widgets!$H$5:$I$18,2,FALSE),0)</f>
      </c>
    </row>
    <row r="1342" spans="1:15">
      <c r="N1342" t="str">
        <f>IFERROR(INDEX(Projects!$A$1:$F$10000,MATCH(Cotations!E1342,Projects!$A$1:$A$10000,0),MATCH("Commerce",Projects!$A$1:$F$1,0)),0)</f>
      </c>
      <c r="O1342" t="str">
        <f>IFERROR(VLOOKUP(N1342,Widgets!$H$5:$I$18,2,FALSE),0)</f>
      </c>
    </row>
    <row r="1343" spans="1:15">
      <c r="N1343" t="str">
        <f>IFERROR(INDEX(Projects!$A$1:$F$10000,MATCH(Cotations!E1343,Projects!$A$1:$A$10000,0),MATCH("Commerce",Projects!$A$1:$F$1,0)),0)</f>
      </c>
      <c r="O1343" t="str">
        <f>IFERROR(VLOOKUP(N1343,Widgets!$H$5:$I$18,2,FALSE),0)</f>
      </c>
    </row>
    <row r="1344" spans="1:15">
      <c r="N1344" t="str">
        <f>IFERROR(INDEX(Projects!$A$1:$F$10000,MATCH(Cotations!E1344,Projects!$A$1:$A$10000,0),MATCH("Commerce",Projects!$A$1:$F$1,0)),0)</f>
      </c>
      <c r="O1344" t="str">
        <f>IFERROR(VLOOKUP(N1344,Widgets!$H$5:$I$18,2,FALSE),0)</f>
      </c>
    </row>
    <row r="1345" spans="1:15">
      <c r="N1345" t="str">
        <f>IFERROR(INDEX(Projects!$A$1:$F$10000,MATCH(Cotations!E1345,Projects!$A$1:$A$10000,0),MATCH("Commerce",Projects!$A$1:$F$1,0)),0)</f>
      </c>
      <c r="O1345" t="str">
        <f>IFERROR(VLOOKUP(N1345,Widgets!$H$5:$I$18,2,FALSE),0)</f>
      </c>
    </row>
    <row r="1346" spans="1:15">
      <c r="N1346" t="str">
        <f>IFERROR(INDEX(Projects!$A$1:$F$10000,MATCH(Cotations!E1346,Projects!$A$1:$A$10000,0),MATCH("Commerce",Projects!$A$1:$F$1,0)),0)</f>
      </c>
      <c r="O1346" t="str">
        <f>IFERROR(VLOOKUP(N1346,Widgets!$H$5:$I$18,2,FALSE),0)</f>
      </c>
    </row>
    <row r="1347" spans="1:15">
      <c r="N1347" t="str">
        <f>IFERROR(INDEX(Projects!$A$1:$F$10000,MATCH(Cotations!E1347,Projects!$A$1:$A$10000,0),MATCH("Commerce",Projects!$A$1:$F$1,0)),0)</f>
      </c>
      <c r="O1347" t="str">
        <f>IFERROR(VLOOKUP(N1347,Widgets!$H$5:$I$18,2,FALSE),0)</f>
      </c>
    </row>
    <row r="1348" spans="1:15">
      <c r="N1348" t="str">
        <f>IFERROR(INDEX(Projects!$A$1:$F$10000,MATCH(Cotations!E1348,Projects!$A$1:$A$10000,0),MATCH("Commerce",Projects!$A$1:$F$1,0)),0)</f>
      </c>
      <c r="O1348" t="str">
        <f>IFERROR(VLOOKUP(N1348,Widgets!$H$5:$I$18,2,FALSE),0)</f>
      </c>
    </row>
    <row r="1349" spans="1:15">
      <c r="N1349" t="str">
        <f>IFERROR(INDEX(Projects!$A$1:$F$10000,MATCH(Cotations!E1349,Projects!$A$1:$A$10000,0),MATCH("Commerce",Projects!$A$1:$F$1,0)),0)</f>
      </c>
      <c r="O1349" t="str">
        <f>IFERROR(VLOOKUP(N1349,Widgets!$H$5:$I$18,2,FALSE),0)</f>
      </c>
    </row>
    <row r="1350" spans="1:15">
      <c r="N1350" t="str">
        <f>IFERROR(INDEX(Projects!$A$1:$F$10000,MATCH(Cotations!E1350,Projects!$A$1:$A$10000,0),MATCH("Commerce",Projects!$A$1:$F$1,0)),0)</f>
      </c>
      <c r="O1350" t="str">
        <f>IFERROR(VLOOKUP(N1350,Widgets!$H$5:$I$18,2,FALSE),0)</f>
      </c>
    </row>
    <row r="1351" spans="1:15">
      <c r="N1351" t="str">
        <f>IFERROR(INDEX(Projects!$A$1:$F$10000,MATCH(Cotations!E1351,Projects!$A$1:$A$10000,0),MATCH("Commerce",Projects!$A$1:$F$1,0)),0)</f>
      </c>
      <c r="O1351" t="str">
        <f>IFERROR(VLOOKUP(N1351,Widgets!$H$5:$I$18,2,FALSE),0)</f>
      </c>
    </row>
    <row r="1352" spans="1:15">
      <c r="N1352" t="str">
        <f>IFERROR(INDEX(Projects!$A$1:$F$10000,MATCH(Cotations!E1352,Projects!$A$1:$A$10000,0),MATCH("Commerce",Projects!$A$1:$F$1,0)),0)</f>
      </c>
      <c r="O1352" t="str">
        <f>IFERROR(VLOOKUP(N1352,Widgets!$H$5:$I$18,2,FALSE),0)</f>
      </c>
    </row>
    <row r="1353" spans="1:15">
      <c r="N1353" t="str">
        <f>IFERROR(INDEX(Projects!$A$1:$F$10000,MATCH(Cotations!E1353,Projects!$A$1:$A$10000,0),MATCH("Commerce",Projects!$A$1:$F$1,0)),0)</f>
      </c>
      <c r="O1353" t="str">
        <f>IFERROR(VLOOKUP(N1353,Widgets!$H$5:$I$18,2,FALSE),0)</f>
      </c>
    </row>
    <row r="1354" spans="1:15">
      <c r="N1354" t="str">
        <f>IFERROR(INDEX(Projects!$A$1:$F$10000,MATCH(Cotations!E1354,Projects!$A$1:$A$10000,0),MATCH("Commerce",Projects!$A$1:$F$1,0)),0)</f>
      </c>
      <c r="O1354" t="str">
        <f>IFERROR(VLOOKUP(N1354,Widgets!$H$5:$I$18,2,FALSE),0)</f>
      </c>
    </row>
    <row r="1355" spans="1:15">
      <c r="N1355" t="str">
        <f>IFERROR(INDEX(Projects!$A$1:$F$10000,MATCH(Cotations!E1355,Projects!$A$1:$A$10000,0),MATCH("Commerce",Projects!$A$1:$F$1,0)),0)</f>
      </c>
      <c r="O1355" t="str">
        <f>IFERROR(VLOOKUP(N1355,Widgets!$H$5:$I$18,2,FALSE),0)</f>
      </c>
    </row>
    <row r="1356" spans="1:15">
      <c r="N1356" t="str">
        <f>IFERROR(INDEX(Projects!$A$1:$F$10000,MATCH(Cotations!E1356,Projects!$A$1:$A$10000,0),MATCH("Commerce",Projects!$A$1:$F$1,0)),0)</f>
      </c>
      <c r="O1356" t="str">
        <f>IFERROR(VLOOKUP(N1356,Widgets!$H$5:$I$18,2,FALSE),0)</f>
      </c>
    </row>
    <row r="1357" spans="1:15">
      <c r="N1357" t="str">
        <f>IFERROR(INDEX(Projects!$A$1:$F$10000,MATCH(Cotations!E1357,Projects!$A$1:$A$10000,0),MATCH("Commerce",Projects!$A$1:$F$1,0)),0)</f>
      </c>
      <c r="O1357" t="str">
        <f>IFERROR(VLOOKUP(N1357,Widgets!$H$5:$I$18,2,FALSE),0)</f>
      </c>
    </row>
    <row r="1358" spans="1:15">
      <c r="N1358" t="str">
        <f>IFERROR(INDEX(Projects!$A$1:$F$10000,MATCH(Cotations!E1358,Projects!$A$1:$A$10000,0),MATCH("Commerce",Projects!$A$1:$F$1,0)),0)</f>
      </c>
      <c r="O1358" t="str">
        <f>IFERROR(VLOOKUP(N1358,Widgets!$H$5:$I$18,2,FALSE),0)</f>
      </c>
    </row>
    <row r="1359" spans="1:15">
      <c r="N1359" t="str">
        <f>IFERROR(INDEX(Projects!$A$1:$F$10000,MATCH(Cotations!E1359,Projects!$A$1:$A$10000,0),MATCH("Commerce",Projects!$A$1:$F$1,0)),0)</f>
      </c>
      <c r="O1359" t="str">
        <f>IFERROR(VLOOKUP(N1359,Widgets!$H$5:$I$18,2,FALSE),0)</f>
      </c>
    </row>
    <row r="1360" spans="1:15">
      <c r="N1360" t="str">
        <f>IFERROR(INDEX(Projects!$A$1:$F$10000,MATCH(Cotations!E1360,Projects!$A$1:$A$10000,0),MATCH("Commerce",Projects!$A$1:$F$1,0)),0)</f>
      </c>
      <c r="O1360" t="str">
        <f>IFERROR(VLOOKUP(N1360,Widgets!$H$5:$I$18,2,FALSE),0)</f>
      </c>
    </row>
    <row r="1361" spans="1:15">
      <c r="N1361" t="str">
        <f>IFERROR(INDEX(Projects!$A$1:$F$10000,MATCH(Cotations!E1361,Projects!$A$1:$A$10000,0),MATCH("Commerce",Projects!$A$1:$F$1,0)),0)</f>
      </c>
      <c r="O1361" t="str">
        <f>IFERROR(VLOOKUP(N1361,Widgets!$H$5:$I$18,2,FALSE),0)</f>
      </c>
    </row>
    <row r="1362" spans="1:15">
      <c r="N1362" t="str">
        <f>IFERROR(INDEX(Projects!$A$1:$F$10000,MATCH(Cotations!E1362,Projects!$A$1:$A$10000,0),MATCH("Commerce",Projects!$A$1:$F$1,0)),0)</f>
      </c>
      <c r="O1362" t="str">
        <f>IFERROR(VLOOKUP(N1362,Widgets!$H$5:$I$18,2,FALSE),0)</f>
      </c>
    </row>
    <row r="1363" spans="1:15">
      <c r="N1363" t="str">
        <f>IFERROR(INDEX(Projects!$A$1:$F$10000,MATCH(Cotations!E1363,Projects!$A$1:$A$10000,0),MATCH("Commerce",Projects!$A$1:$F$1,0)),0)</f>
      </c>
      <c r="O1363" t="str">
        <f>IFERROR(VLOOKUP(N1363,Widgets!$H$5:$I$18,2,FALSE),0)</f>
      </c>
    </row>
    <row r="1364" spans="1:15">
      <c r="N1364" t="str">
        <f>IFERROR(INDEX(Projects!$A$1:$F$10000,MATCH(Cotations!E1364,Projects!$A$1:$A$10000,0),MATCH("Commerce",Projects!$A$1:$F$1,0)),0)</f>
      </c>
      <c r="O1364" t="str">
        <f>IFERROR(VLOOKUP(N1364,Widgets!$H$5:$I$18,2,FALSE),0)</f>
      </c>
    </row>
    <row r="1365" spans="1:15">
      <c r="N1365" t="str">
        <f>IFERROR(INDEX(Projects!$A$1:$F$10000,MATCH(Cotations!E1365,Projects!$A$1:$A$10000,0),MATCH("Commerce",Projects!$A$1:$F$1,0)),0)</f>
      </c>
      <c r="O1365" t="str">
        <f>IFERROR(VLOOKUP(N1365,Widgets!$H$5:$I$18,2,FALSE),0)</f>
      </c>
    </row>
    <row r="1366" spans="1:15">
      <c r="N1366" t="str">
        <f>IFERROR(INDEX(Projects!$A$1:$F$10000,MATCH(Cotations!E1366,Projects!$A$1:$A$10000,0),MATCH("Commerce",Projects!$A$1:$F$1,0)),0)</f>
      </c>
      <c r="O1366" t="str">
        <f>IFERROR(VLOOKUP(N1366,Widgets!$H$5:$I$18,2,FALSE),0)</f>
      </c>
    </row>
    <row r="1367" spans="1:15">
      <c r="N1367" t="str">
        <f>IFERROR(INDEX(Projects!$A$1:$F$10000,MATCH(Cotations!E1367,Projects!$A$1:$A$10000,0),MATCH("Commerce",Projects!$A$1:$F$1,0)),0)</f>
      </c>
      <c r="O1367" t="str">
        <f>IFERROR(VLOOKUP(N1367,Widgets!$H$5:$I$18,2,FALSE),0)</f>
      </c>
    </row>
    <row r="1368" spans="1:15">
      <c r="N1368" t="str">
        <f>IFERROR(INDEX(Projects!$A$1:$F$10000,MATCH(Cotations!E1368,Projects!$A$1:$A$10000,0),MATCH("Commerce",Projects!$A$1:$F$1,0)),0)</f>
      </c>
      <c r="O1368" t="str">
        <f>IFERROR(VLOOKUP(N1368,Widgets!$H$5:$I$18,2,FALSE),0)</f>
      </c>
    </row>
    <row r="1369" spans="1:15">
      <c r="N1369" t="str">
        <f>IFERROR(INDEX(Projects!$A$1:$F$10000,MATCH(Cotations!E1369,Projects!$A$1:$A$10000,0),MATCH("Commerce",Projects!$A$1:$F$1,0)),0)</f>
      </c>
      <c r="O1369" t="str">
        <f>IFERROR(VLOOKUP(N1369,Widgets!$H$5:$I$18,2,FALSE),0)</f>
      </c>
    </row>
    <row r="1370" spans="1:15">
      <c r="N1370" t="str">
        <f>IFERROR(INDEX(Projects!$A$1:$F$10000,MATCH(Cotations!E1370,Projects!$A$1:$A$10000,0),MATCH("Commerce",Projects!$A$1:$F$1,0)),0)</f>
      </c>
      <c r="O1370" t="str">
        <f>IFERROR(VLOOKUP(N1370,Widgets!$H$5:$I$18,2,FALSE),0)</f>
      </c>
    </row>
    <row r="1371" spans="1:15">
      <c r="N1371" t="str">
        <f>IFERROR(INDEX(Projects!$A$1:$F$10000,MATCH(Cotations!E1371,Projects!$A$1:$A$10000,0),MATCH("Commerce",Projects!$A$1:$F$1,0)),0)</f>
      </c>
      <c r="O1371" t="str">
        <f>IFERROR(VLOOKUP(N1371,Widgets!$H$5:$I$18,2,FALSE),0)</f>
      </c>
    </row>
    <row r="1372" spans="1:15">
      <c r="N1372" t="str">
        <f>IFERROR(INDEX(Projects!$A$1:$F$10000,MATCH(Cotations!E1372,Projects!$A$1:$A$10000,0),MATCH("Commerce",Projects!$A$1:$F$1,0)),0)</f>
      </c>
      <c r="O1372" t="str">
        <f>IFERROR(VLOOKUP(N1372,Widgets!$H$5:$I$18,2,FALSE),0)</f>
      </c>
    </row>
    <row r="1373" spans="1:15">
      <c r="N1373" t="str">
        <f>IFERROR(INDEX(Projects!$A$1:$F$10000,MATCH(Cotations!E1373,Projects!$A$1:$A$10000,0),MATCH("Commerce",Projects!$A$1:$F$1,0)),0)</f>
      </c>
      <c r="O1373" t="str">
        <f>IFERROR(VLOOKUP(N1373,Widgets!$H$5:$I$18,2,FALSE),0)</f>
      </c>
    </row>
    <row r="1374" spans="1:15">
      <c r="N1374" t="str">
        <f>IFERROR(INDEX(Projects!$A$1:$F$10000,MATCH(Cotations!E1374,Projects!$A$1:$A$10000,0),MATCH("Commerce",Projects!$A$1:$F$1,0)),0)</f>
      </c>
      <c r="O1374" t="str">
        <f>IFERROR(VLOOKUP(N1374,Widgets!$H$5:$I$18,2,FALSE),0)</f>
      </c>
    </row>
    <row r="1375" spans="1:15">
      <c r="N1375" t="str">
        <f>IFERROR(INDEX(Projects!$A$1:$F$10000,MATCH(Cotations!E1375,Projects!$A$1:$A$10000,0),MATCH("Commerce",Projects!$A$1:$F$1,0)),0)</f>
      </c>
      <c r="O1375" t="str">
        <f>IFERROR(VLOOKUP(N1375,Widgets!$H$5:$I$18,2,FALSE),0)</f>
      </c>
    </row>
    <row r="1376" spans="1:15">
      <c r="N1376" t="str">
        <f>IFERROR(INDEX(Projects!$A$1:$F$10000,MATCH(Cotations!E1376,Projects!$A$1:$A$10000,0),MATCH("Commerce",Projects!$A$1:$F$1,0)),0)</f>
      </c>
      <c r="O1376" t="str">
        <f>IFERROR(VLOOKUP(N1376,Widgets!$H$5:$I$18,2,FALSE),0)</f>
      </c>
    </row>
    <row r="1377" spans="1:15">
      <c r="N1377" t="str">
        <f>IFERROR(INDEX(Projects!$A$1:$F$10000,MATCH(Cotations!E1377,Projects!$A$1:$A$10000,0),MATCH("Commerce",Projects!$A$1:$F$1,0)),0)</f>
      </c>
      <c r="O1377" t="str">
        <f>IFERROR(VLOOKUP(N1377,Widgets!$H$5:$I$18,2,FALSE),0)</f>
      </c>
    </row>
    <row r="1378" spans="1:15">
      <c r="N1378" t="str">
        <f>IFERROR(INDEX(Projects!$A$1:$F$10000,MATCH(Cotations!E1378,Projects!$A$1:$A$10000,0),MATCH("Commerce",Projects!$A$1:$F$1,0)),0)</f>
      </c>
      <c r="O1378" t="str">
        <f>IFERROR(VLOOKUP(N1378,Widgets!$H$5:$I$18,2,FALSE),0)</f>
      </c>
    </row>
    <row r="1379" spans="1:15">
      <c r="N1379" t="str">
        <f>IFERROR(INDEX(Projects!$A$1:$F$10000,MATCH(Cotations!E1379,Projects!$A$1:$A$10000,0),MATCH("Commerce",Projects!$A$1:$F$1,0)),0)</f>
      </c>
      <c r="O1379" t="str">
        <f>IFERROR(VLOOKUP(N1379,Widgets!$H$5:$I$18,2,FALSE),0)</f>
      </c>
    </row>
    <row r="1380" spans="1:15">
      <c r="N1380" t="str">
        <f>IFERROR(INDEX(Projects!$A$1:$F$10000,MATCH(Cotations!E1380,Projects!$A$1:$A$10000,0),MATCH("Commerce",Projects!$A$1:$F$1,0)),0)</f>
      </c>
      <c r="O1380" t="str">
        <f>IFERROR(VLOOKUP(N1380,Widgets!$H$5:$I$18,2,FALSE),0)</f>
      </c>
    </row>
    <row r="1381" spans="1:15">
      <c r="N1381" t="str">
        <f>IFERROR(INDEX(Projects!$A$1:$F$10000,MATCH(Cotations!E1381,Projects!$A$1:$A$10000,0),MATCH("Commerce",Projects!$A$1:$F$1,0)),0)</f>
      </c>
      <c r="O1381" t="str">
        <f>IFERROR(VLOOKUP(N1381,Widgets!$H$5:$I$18,2,FALSE),0)</f>
      </c>
    </row>
    <row r="1382" spans="1:15">
      <c r="N1382" t="str">
        <f>IFERROR(INDEX(Projects!$A$1:$F$10000,MATCH(Cotations!E1382,Projects!$A$1:$A$10000,0),MATCH("Commerce",Projects!$A$1:$F$1,0)),0)</f>
      </c>
      <c r="O1382" t="str">
        <f>IFERROR(VLOOKUP(N1382,Widgets!$H$5:$I$18,2,FALSE),0)</f>
      </c>
    </row>
    <row r="1383" spans="1:15">
      <c r="N1383" t="str">
        <f>IFERROR(INDEX(Projects!$A$1:$F$10000,MATCH(Cotations!E1383,Projects!$A$1:$A$10000,0),MATCH("Commerce",Projects!$A$1:$F$1,0)),0)</f>
      </c>
      <c r="O1383" t="str">
        <f>IFERROR(VLOOKUP(N1383,Widgets!$H$5:$I$18,2,FALSE),0)</f>
      </c>
    </row>
    <row r="1384" spans="1:15">
      <c r="N1384" t="str">
        <f>IFERROR(INDEX(Projects!$A$1:$F$10000,MATCH(Cotations!E1384,Projects!$A$1:$A$10000,0),MATCH("Commerce",Projects!$A$1:$F$1,0)),0)</f>
      </c>
      <c r="O1384" t="str">
        <f>IFERROR(VLOOKUP(N1384,Widgets!$H$5:$I$18,2,FALSE),0)</f>
      </c>
    </row>
    <row r="1385" spans="1:15">
      <c r="N1385" t="str">
        <f>IFERROR(INDEX(Projects!$A$1:$F$10000,MATCH(Cotations!E1385,Projects!$A$1:$A$10000,0),MATCH("Commerce",Projects!$A$1:$F$1,0)),0)</f>
      </c>
      <c r="O1385" t="str">
        <f>IFERROR(VLOOKUP(N1385,Widgets!$H$5:$I$18,2,FALSE),0)</f>
      </c>
    </row>
    <row r="1386" spans="1:15">
      <c r="N1386" t="str">
        <f>IFERROR(INDEX(Projects!$A$1:$F$10000,MATCH(Cotations!E1386,Projects!$A$1:$A$10000,0),MATCH("Commerce",Projects!$A$1:$F$1,0)),0)</f>
      </c>
      <c r="O1386" t="str">
        <f>IFERROR(VLOOKUP(N1386,Widgets!$H$5:$I$18,2,FALSE),0)</f>
      </c>
    </row>
    <row r="1387" spans="1:15">
      <c r="N1387" t="str">
        <f>IFERROR(INDEX(Projects!$A$1:$F$10000,MATCH(Cotations!E1387,Projects!$A$1:$A$10000,0),MATCH("Commerce",Projects!$A$1:$F$1,0)),0)</f>
      </c>
      <c r="O1387" t="str">
        <f>IFERROR(VLOOKUP(N1387,Widgets!$H$5:$I$18,2,FALSE),0)</f>
      </c>
    </row>
    <row r="1388" spans="1:15">
      <c r="N1388" t="str">
        <f>IFERROR(INDEX(Projects!$A$1:$F$10000,MATCH(Cotations!E1388,Projects!$A$1:$A$10000,0),MATCH("Commerce",Projects!$A$1:$F$1,0)),0)</f>
      </c>
      <c r="O1388" t="str">
        <f>IFERROR(VLOOKUP(N1388,Widgets!$H$5:$I$18,2,FALSE),0)</f>
      </c>
    </row>
    <row r="1389" spans="1:15">
      <c r="N1389" t="str">
        <f>IFERROR(INDEX(Projects!$A$1:$F$10000,MATCH(Cotations!E1389,Projects!$A$1:$A$10000,0),MATCH("Commerce",Projects!$A$1:$F$1,0)),0)</f>
      </c>
      <c r="O1389" t="str">
        <f>IFERROR(VLOOKUP(N1389,Widgets!$H$5:$I$18,2,FALSE),0)</f>
      </c>
    </row>
    <row r="1390" spans="1:15">
      <c r="N1390" t="str">
        <f>IFERROR(INDEX(Projects!$A$1:$F$10000,MATCH(Cotations!E1390,Projects!$A$1:$A$10000,0),MATCH("Commerce",Projects!$A$1:$F$1,0)),0)</f>
      </c>
      <c r="O1390" t="str">
        <f>IFERROR(VLOOKUP(N1390,Widgets!$H$5:$I$18,2,FALSE),0)</f>
      </c>
    </row>
    <row r="1391" spans="1:15">
      <c r="N1391" t="str">
        <f>IFERROR(INDEX(Projects!$A$1:$F$10000,MATCH(Cotations!E1391,Projects!$A$1:$A$10000,0),MATCH("Commerce",Projects!$A$1:$F$1,0)),0)</f>
      </c>
      <c r="O1391" t="str">
        <f>IFERROR(VLOOKUP(N1391,Widgets!$H$5:$I$18,2,FALSE),0)</f>
      </c>
    </row>
    <row r="1392" spans="1:15">
      <c r="N1392" t="str">
        <f>IFERROR(INDEX(Projects!$A$1:$F$10000,MATCH(Cotations!E1392,Projects!$A$1:$A$10000,0),MATCH("Commerce",Projects!$A$1:$F$1,0)),0)</f>
      </c>
      <c r="O1392" t="str">
        <f>IFERROR(VLOOKUP(N1392,Widgets!$H$5:$I$18,2,FALSE),0)</f>
      </c>
    </row>
    <row r="1393" spans="1:15">
      <c r="N1393" t="str">
        <f>IFERROR(INDEX(Projects!$A$1:$F$10000,MATCH(Cotations!E1393,Projects!$A$1:$A$10000,0),MATCH("Commerce",Projects!$A$1:$F$1,0)),0)</f>
      </c>
      <c r="O1393" t="str">
        <f>IFERROR(VLOOKUP(N1393,Widgets!$H$5:$I$18,2,FALSE),0)</f>
      </c>
    </row>
    <row r="1394" spans="1:15">
      <c r="N1394" t="str">
        <f>IFERROR(INDEX(Projects!$A$1:$F$10000,MATCH(Cotations!E1394,Projects!$A$1:$A$10000,0),MATCH("Commerce",Projects!$A$1:$F$1,0)),0)</f>
      </c>
      <c r="O1394" t="str">
        <f>IFERROR(VLOOKUP(N1394,Widgets!$H$5:$I$18,2,FALSE),0)</f>
      </c>
    </row>
    <row r="1395" spans="1:15">
      <c r="N1395" t="str">
        <f>IFERROR(INDEX(Projects!$A$1:$F$10000,MATCH(Cotations!E1395,Projects!$A$1:$A$10000,0),MATCH("Commerce",Projects!$A$1:$F$1,0)),0)</f>
      </c>
      <c r="O1395" t="str">
        <f>IFERROR(VLOOKUP(N1395,Widgets!$H$5:$I$18,2,FALSE),0)</f>
      </c>
    </row>
    <row r="1396" spans="1:15">
      <c r="N1396" t="str">
        <f>IFERROR(INDEX(Projects!$A$1:$F$10000,MATCH(Cotations!E1396,Projects!$A$1:$A$10000,0),MATCH("Commerce",Projects!$A$1:$F$1,0)),0)</f>
      </c>
      <c r="O1396" t="str">
        <f>IFERROR(VLOOKUP(N1396,Widgets!$H$5:$I$18,2,FALSE),0)</f>
      </c>
    </row>
    <row r="1397" spans="1:15">
      <c r="N1397" t="str">
        <f>IFERROR(INDEX(Projects!$A$1:$F$10000,MATCH(Cotations!E1397,Projects!$A$1:$A$10000,0),MATCH("Commerce",Projects!$A$1:$F$1,0)),0)</f>
      </c>
      <c r="O1397" t="str">
        <f>IFERROR(VLOOKUP(N1397,Widgets!$H$5:$I$18,2,FALSE),0)</f>
      </c>
    </row>
    <row r="1398" spans="1:15">
      <c r="N1398" t="str">
        <f>IFERROR(INDEX(Projects!$A$1:$F$10000,MATCH(Cotations!E1398,Projects!$A$1:$A$10000,0),MATCH("Commerce",Projects!$A$1:$F$1,0)),0)</f>
      </c>
      <c r="O1398" t="str">
        <f>IFERROR(VLOOKUP(N1398,Widgets!$H$5:$I$18,2,FALSE),0)</f>
      </c>
    </row>
    <row r="1399" spans="1:15">
      <c r="N1399" t="str">
        <f>IFERROR(INDEX(Projects!$A$1:$F$10000,MATCH(Cotations!E1399,Projects!$A$1:$A$10000,0),MATCH("Commerce",Projects!$A$1:$F$1,0)),0)</f>
      </c>
      <c r="O1399" t="str">
        <f>IFERROR(VLOOKUP(N1399,Widgets!$H$5:$I$18,2,FALSE),0)</f>
      </c>
    </row>
    <row r="1400" spans="1:15">
      <c r="N1400" t="str">
        <f>IFERROR(INDEX(Projects!$A$1:$F$10000,MATCH(Cotations!E1400,Projects!$A$1:$A$10000,0),MATCH("Commerce",Projects!$A$1:$F$1,0)),0)</f>
      </c>
      <c r="O1400" t="str">
        <f>IFERROR(VLOOKUP(N1400,Widgets!$H$5:$I$18,2,FALSE),0)</f>
      </c>
    </row>
    <row r="1401" spans="1:15">
      <c r="N1401" t="str">
        <f>IFERROR(INDEX(Projects!$A$1:$F$10000,MATCH(Cotations!E1401,Projects!$A$1:$A$10000,0),MATCH("Commerce",Projects!$A$1:$F$1,0)),0)</f>
      </c>
      <c r="O1401" t="str">
        <f>IFERROR(VLOOKUP(N1401,Widgets!$H$5:$I$18,2,FALSE),0)</f>
      </c>
    </row>
    <row r="1402" spans="1:15">
      <c r="N1402" t="str">
        <f>IFERROR(INDEX(Projects!$A$1:$F$10000,MATCH(Cotations!E1402,Projects!$A$1:$A$10000,0),MATCH("Commerce",Projects!$A$1:$F$1,0)),0)</f>
      </c>
      <c r="O1402" t="str">
        <f>IFERROR(VLOOKUP(N1402,Widgets!$H$5:$I$18,2,FALSE),0)</f>
      </c>
    </row>
    <row r="1403" spans="1:15">
      <c r="N1403" t="str">
        <f>IFERROR(INDEX(Projects!$A$1:$F$10000,MATCH(Cotations!E1403,Projects!$A$1:$A$10000,0),MATCH("Commerce",Projects!$A$1:$F$1,0)),0)</f>
      </c>
      <c r="O1403" t="str">
        <f>IFERROR(VLOOKUP(N1403,Widgets!$H$5:$I$18,2,FALSE),0)</f>
      </c>
    </row>
    <row r="1404" spans="1:15">
      <c r="N1404" t="str">
        <f>IFERROR(INDEX(Projects!$A$1:$F$10000,MATCH(Cotations!E1404,Projects!$A$1:$A$10000,0),MATCH("Commerce",Projects!$A$1:$F$1,0)),0)</f>
      </c>
      <c r="O1404" t="str">
        <f>IFERROR(VLOOKUP(N1404,Widgets!$H$5:$I$18,2,FALSE),0)</f>
      </c>
    </row>
    <row r="1405" spans="1:15">
      <c r="N1405" t="str">
        <f>IFERROR(INDEX(Projects!$A$1:$F$10000,MATCH(Cotations!E1405,Projects!$A$1:$A$10000,0),MATCH("Commerce",Projects!$A$1:$F$1,0)),0)</f>
      </c>
      <c r="O1405" t="str">
        <f>IFERROR(VLOOKUP(N1405,Widgets!$H$5:$I$18,2,FALSE),0)</f>
      </c>
    </row>
    <row r="1406" spans="1:15">
      <c r="N1406" t="str">
        <f>IFERROR(INDEX(Projects!$A$1:$F$10000,MATCH(Cotations!E1406,Projects!$A$1:$A$10000,0),MATCH("Commerce",Projects!$A$1:$F$1,0)),0)</f>
      </c>
      <c r="O1406" t="str">
        <f>IFERROR(VLOOKUP(N1406,Widgets!$H$5:$I$18,2,FALSE),0)</f>
      </c>
    </row>
    <row r="1407" spans="1:15">
      <c r="N1407" t="str">
        <f>IFERROR(INDEX(Projects!$A$1:$F$10000,MATCH(Cotations!E1407,Projects!$A$1:$A$10000,0),MATCH("Commerce",Projects!$A$1:$F$1,0)),0)</f>
      </c>
      <c r="O1407" t="str">
        <f>IFERROR(VLOOKUP(N1407,Widgets!$H$5:$I$18,2,FALSE),0)</f>
      </c>
    </row>
    <row r="1408" spans="1:15">
      <c r="N1408" t="str">
        <f>IFERROR(INDEX(Projects!$A$1:$F$10000,MATCH(Cotations!E1408,Projects!$A$1:$A$10000,0),MATCH("Commerce",Projects!$A$1:$F$1,0)),0)</f>
      </c>
      <c r="O1408" t="str">
        <f>IFERROR(VLOOKUP(N1408,Widgets!$H$5:$I$18,2,FALSE),0)</f>
      </c>
    </row>
    <row r="1409" spans="1:15">
      <c r="N1409" t="str">
        <f>IFERROR(INDEX(Projects!$A$1:$F$10000,MATCH(Cotations!E1409,Projects!$A$1:$A$10000,0),MATCH("Commerce",Projects!$A$1:$F$1,0)),0)</f>
      </c>
      <c r="O1409" t="str">
        <f>IFERROR(VLOOKUP(N1409,Widgets!$H$5:$I$18,2,FALSE),0)</f>
      </c>
    </row>
    <row r="1410" spans="1:15">
      <c r="N1410" t="str">
        <f>IFERROR(INDEX(Projects!$A$1:$F$10000,MATCH(Cotations!E1410,Projects!$A$1:$A$10000,0),MATCH("Commerce",Projects!$A$1:$F$1,0)),0)</f>
      </c>
      <c r="O1410" t="str">
        <f>IFERROR(VLOOKUP(N1410,Widgets!$H$5:$I$18,2,FALSE),0)</f>
      </c>
    </row>
    <row r="1411" spans="1:15">
      <c r="N1411" t="str">
        <f>IFERROR(INDEX(Projects!$A$1:$F$10000,MATCH(Cotations!E1411,Projects!$A$1:$A$10000,0),MATCH("Commerce",Projects!$A$1:$F$1,0)),0)</f>
      </c>
      <c r="O1411" t="str">
        <f>IFERROR(VLOOKUP(N1411,Widgets!$H$5:$I$18,2,FALSE),0)</f>
      </c>
    </row>
    <row r="1412" spans="1:15">
      <c r="N1412" t="str">
        <f>IFERROR(INDEX(Projects!$A$1:$F$10000,MATCH(Cotations!E1412,Projects!$A$1:$A$10000,0),MATCH("Commerce",Projects!$A$1:$F$1,0)),0)</f>
      </c>
      <c r="O1412" t="str">
        <f>IFERROR(VLOOKUP(N1412,Widgets!$H$5:$I$18,2,FALSE),0)</f>
      </c>
    </row>
    <row r="1413" spans="1:15">
      <c r="N1413" t="str">
        <f>IFERROR(INDEX(Projects!$A$1:$F$10000,MATCH(Cotations!E1413,Projects!$A$1:$A$10000,0),MATCH("Commerce",Projects!$A$1:$F$1,0)),0)</f>
      </c>
      <c r="O1413" t="str">
        <f>IFERROR(VLOOKUP(N1413,Widgets!$H$5:$I$18,2,FALSE),0)</f>
      </c>
    </row>
    <row r="1414" spans="1:15">
      <c r="N1414" t="str">
        <f>IFERROR(INDEX(Projects!$A$1:$F$10000,MATCH(Cotations!E1414,Projects!$A$1:$A$10000,0),MATCH("Commerce",Projects!$A$1:$F$1,0)),0)</f>
      </c>
      <c r="O1414" t="str">
        <f>IFERROR(VLOOKUP(N1414,Widgets!$H$5:$I$18,2,FALSE),0)</f>
      </c>
    </row>
    <row r="1415" spans="1:15">
      <c r="N1415" t="str">
        <f>IFERROR(INDEX(Projects!$A$1:$F$10000,MATCH(Cotations!E1415,Projects!$A$1:$A$10000,0),MATCH("Commerce",Projects!$A$1:$F$1,0)),0)</f>
      </c>
      <c r="O1415" t="str">
        <f>IFERROR(VLOOKUP(N1415,Widgets!$H$5:$I$18,2,FALSE),0)</f>
      </c>
    </row>
    <row r="1416" spans="1:15">
      <c r="N1416" t="str">
        <f>IFERROR(INDEX(Projects!$A$1:$F$10000,MATCH(Cotations!E1416,Projects!$A$1:$A$10000,0),MATCH("Commerce",Projects!$A$1:$F$1,0)),0)</f>
      </c>
      <c r="O1416" t="str">
        <f>IFERROR(VLOOKUP(N1416,Widgets!$H$5:$I$18,2,FALSE),0)</f>
      </c>
    </row>
    <row r="1417" spans="1:15">
      <c r="N1417" t="str">
        <f>IFERROR(INDEX(Projects!$A$1:$F$10000,MATCH(Cotations!E1417,Projects!$A$1:$A$10000,0),MATCH("Commerce",Projects!$A$1:$F$1,0)),0)</f>
      </c>
      <c r="O1417" t="str">
        <f>IFERROR(VLOOKUP(N1417,Widgets!$H$5:$I$18,2,FALSE),0)</f>
      </c>
    </row>
    <row r="1418" spans="1:15">
      <c r="N1418" t="str">
        <f>IFERROR(INDEX(Projects!$A$1:$F$10000,MATCH(Cotations!E1418,Projects!$A$1:$A$10000,0),MATCH("Commerce",Projects!$A$1:$F$1,0)),0)</f>
      </c>
      <c r="O1418" t="str">
        <f>IFERROR(VLOOKUP(N1418,Widgets!$H$5:$I$18,2,FALSE),0)</f>
      </c>
    </row>
    <row r="1419" spans="1:15">
      <c r="N1419" t="str">
        <f>IFERROR(INDEX(Projects!$A$1:$F$10000,MATCH(Cotations!E1419,Projects!$A$1:$A$10000,0),MATCH("Commerce",Projects!$A$1:$F$1,0)),0)</f>
      </c>
      <c r="O1419" t="str">
        <f>IFERROR(VLOOKUP(N1419,Widgets!$H$5:$I$18,2,FALSE),0)</f>
      </c>
    </row>
    <row r="1420" spans="1:15">
      <c r="N1420" t="str">
        <f>IFERROR(INDEX(Projects!$A$1:$F$10000,MATCH(Cotations!E1420,Projects!$A$1:$A$10000,0),MATCH("Commerce",Projects!$A$1:$F$1,0)),0)</f>
      </c>
      <c r="O1420" t="str">
        <f>IFERROR(VLOOKUP(N1420,Widgets!$H$5:$I$18,2,FALSE),0)</f>
      </c>
    </row>
    <row r="1421" spans="1:15">
      <c r="N1421" t="str">
        <f>IFERROR(INDEX(Projects!$A$1:$F$10000,MATCH(Cotations!E1421,Projects!$A$1:$A$10000,0),MATCH("Commerce",Projects!$A$1:$F$1,0)),0)</f>
      </c>
      <c r="O1421" t="str">
        <f>IFERROR(VLOOKUP(N1421,Widgets!$H$5:$I$18,2,FALSE),0)</f>
      </c>
    </row>
    <row r="1422" spans="1:15">
      <c r="N1422" t="str">
        <f>IFERROR(INDEX(Projects!$A$1:$F$10000,MATCH(Cotations!E1422,Projects!$A$1:$A$10000,0),MATCH("Commerce",Projects!$A$1:$F$1,0)),0)</f>
      </c>
      <c r="O1422" t="str">
        <f>IFERROR(VLOOKUP(N1422,Widgets!$H$5:$I$18,2,FALSE),0)</f>
      </c>
    </row>
    <row r="1423" spans="1:15">
      <c r="N1423" t="str">
        <f>IFERROR(INDEX(Projects!$A$1:$F$10000,MATCH(Cotations!E1423,Projects!$A$1:$A$10000,0),MATCH("Commerce",Projects!$A$1:$F$1,0)),0)</f>
      </c>
      <c r="O1423" t="str">
        <f>IFERROR(VLOOKUP(N1423,Widgets!$H$5:$I$18,2,FALSE),0)</f>
      </c>
    </row>
    <row r="1424" spans="1:15">
      <c r="N1424" t="str">
        <f>IFERROR(INDEX(Projects!$A$1:$F$10000,MATCH(Cotations!E1424,Projects!$A$1:$A$10000,0),MATCH("Commerce",Projects!$A$1:$F$1,0)),0)</f>
      </c>
      <c r="O1424" t="str">
        <f>IFERROR(VLOOKUP(N1424,Widgets!$H$5:$I$18,2,FALSE),0)</f>
      </c>
    </row>
    <row r="1425" spans="1:15">
      <c r="N1425" t="str">
        <f>IFERROR(INDEX(Projects!$A$1:$F$10000,MATCH(Cotations!E1425,Projects!$A$1:$A$10000,0),MATCH("Commerce",Projects!$A$1:$F$1,0)),0)</f>
      </c>
      <c r="O1425" t="str">
        <f>IFERROR(VLOOKUP(N1425,Widgets!$H$5:$I$18,2,FALSE),0)</f>
      </c>
    </row>
    <row r="1426" spans="1:15">
      <c r="N1426" t="str">
        <f>IFERROR(INDEX(Projects!$A$1:$F$10000,MATCH(Cotations!E1426,Projects!$A$1:$A$10000,0),MATCH("Commerce",Projects!$A$1:$F$1,0)),0)</f>
      </c>
      <c r="O1426" t="str">
        <f>IFERROR(VLOOKUP(N1426,Widgets!$H$5:$I$18,2,FALSE),0)</f>
      </c>
    </row>
    <row r="1427" spans="1:15">
      <c r="N1427" t="str">
        <f>IFERROR(INDEX(Projects!$A$1:$F$10000,MATCH(Cotations!E1427,Projects!$A$1:$A$10000,0),MATCH("Commerce",Projects!$A$1:$F$1,0)),0)</f>
      </c>
      <c r="O1427" t="str">
        <f>IFERROR(VLOOKUP(N1427,Widgets!$H$5:$I$18,2,FALSE),0)</f>
      </c>
    </row>
    <row r="1428" spans="1:15">
      <c r="N1428" t="str">
        <f>IFERROR(INDEX(Projects!$A$1:$F$10000,MATCH(Cotations!E1428,Projects!$A$1:$A$10000,0),MATCH("Commerce",Projects!$A$1:$F$1,0)),0)</f>
      </c>
      <c r="O1428" t="str">
        <f>IFERROR(VLOOKUP(N1428,Widgets!$H$5:$I$18,2,FALSE),0)</f>
      </c>
    </row>
    <row r="1429" spans="1:15">
      <c r="N1429" t="str">
        <f>IFERROR(INDEX(Projects!$A$1:$F$10000,MATCH(Cotations!E1429,Projects!$A$1:$A$10000,0),MATCH("Commerce",Projects!$A$1:$F$1,0)),0)</f>
      </c>
      <c r="O1429" t="str">
        <f>IFERROR(VLOOKUP(N1429,Widgets!$H$5:$I$18,2,FALSE),0)</f>
      </c>
    </row>
    <row r="1430" spans="1:15">
      <c r="N1430" t="str">
        <f>IFERROR(INDEX(Projects!$A$1:$F$10000,MATCH(Cotations!E1430,Projects!$A$1:$A$10000,0),MATCH("Commerce",Projects!$A$1:$F$1,0)),0)</f>
      </c>
      <c r="O1430" t="str">
        <f>IFERROR(VLOOKUP(N1430,Widgets!$H$5:$I$18,2,FALSE),0)</f>
      </c>
    </row>
    <row r="1431" spans="1:15">
      <c r="N1431" t="str">
        <f>IFERROR(INDEX(Projects!$A$1:$F$10000,MATCH(Cotations!E1431,Projects!$A$1:$A$10000,0),MATCH("Commerce",Projects!$A$1:$F$1,0)),0)</f>
      </c>
      <c r="O1431" t="str">
        <f>IFERROR(VLOOKUP(N1431,Widgets!$H$5:$I$18,2,FALSE),0)</f>
      </c>
    </row>
    <row r="1432" spans="1:15">
      <c r="N1432" t="str">
        <f>IFERROR(INDEX(Projects!$A$1:$F$10000,MATCH(Cotations!E1432,Projects!$A$1:$A$10000,0),MATCH("Commerce",Projects!$A$1:$F$1,0)),0)</f>
      </c>
      <c r="O1432" t="str">
        <f>IFERROR(VLOOKUP(N1432,Widgets!$H$5:$I$18,2,FALSE),0)</f>
      </c>
    </row>
    <row r="1433" spans="1:15">
      <c r="N1433" t="str">
        <f>IFERROR(INDEX(Projects!$A$1:$F$10000,MATCH(Cotations!E1433,Projects!$A$1:$A$10000,0),MATCH("Commerce",Projects!$A$1:$F$1,0)),0)</f>
      </c>
      <c r="O1433" t="str">
        <f>IFERROR(VLOOKUP(N1433,Widgets!$H$5:$I$18,2,FALSE),0)</f>
      </c>
    </row>
    <row r="1434" spans="1:15">
      <c r="N1434" t="str">
        <f>IFERROR(INDEX(Projects!$A$1:$F$10000,MATCH(Cotations!E1434,Projects!$A$1:$A$10000,0),MATCH("Commerce",Projects!$A$1:$F$1,0)),0)</f>
      </c>
      <c r="O1434" t="str">
        <f>IFERROR(VLOOKUP(N1434,Widgets!$H$5:$I$18,2,FALSE),0)</f>
      </c>
    </row>
    <row r="1435" spans="1:15">
      <c r="N1435" t="str">
        <f>IFERROR(INDEX(Projects!$A$1:$F$10000,MATCH(Cotations!E1435,Projects!$A$1:$A$10000,0),MATCH("Commerce",Projects!$A$1:$F$1,0)),0)</f>
      </c>
      <c r="O1435" t="str">
        <f>IFERROR(VLOOKUP(N1435,Widgets!$H$5:$I$18,2,FALSE),0)</f>
      </c>
    </row>
    <row r="1436" spans="1:15">
      <c r="N1436" t="str">
        <f>IFERROR(INDEX(Projects!$A$1:$F$10000,MATCH(Cotations!E1436,Projects!$A$1:$A$10000,0),MATCH("Commerce",Projects!$A$1:$F$1,0)),0)</f>
      </c>
      <c r="O1436" t="str">
        <f>IFERROR(VLOOKUP(N1436,Widgets!$H$5:$I$18,2,FALSE),0)</f>
      </c>
    </row>
    <row r="1437" spans="1:15">
      <c r="N1437" t="str">
        <f>IFERROR(INDEX(Projects!$A$1:$F$10000,MATCH(Cotations!E1437,Projects!$A$1:$A$10000,0),MATCH("Commerce",Projects!$A$1:$F$1,0)),0)</f>
      </c>
      <c r="O1437" t="str">
        <f>IFERROR(VLOOKUP(N1437,Widgets!$H$5:$I$18,2,FALSE),0)</f>
      </c>
    </row>
    <row r="1438" spans="1:15">
      <c r="N1438" t="str">
        <f>IFERROR(INDEX(Projects!$A$1:$F$10000,MATCH(Cotations!E1438,Projects!$A$1:$A$10000,0),MATCH("Commerce",Projects!$A$1:$F$1,0)),0)</f>
      </c>
      <c r="O1438" t="str">
        <f>IFERROR(VLOOKUP(N1438,Widgets!$H$5:$I$18,2,FALSE),0)</f>
      </c>
    </row>
    <row r="1439" spans="1:15">
      <c r="N1439" t="str">
        <f>IFERROR(INDEX(Projects!$A$1:$F$10000,MATCH(Cotations!E1439,Projects!$A$1:$A$10000,0),MATCH("Commerce",Projects!$A$1:$F$1,0)),0)</f>
      </c>
      <c r="O1439" t="str">
        <f>IFERROR(VLOOKUP(N1439,Widgets!$H$5:$I$18,2,FALSE),0)</f>
      </c>
    </row>
    <row r="1440" spans="1:15">
      <c r="N1440" t="str">
        <f>IFERROR(INDEX(Projects!$A$1:$F$10000,MATCH(Cotations!E1440,Projects!$A$1:$A$10000,0),MATCH("Commerce",Projects!$A$1:$F$1,0)),0)</f>
      </c>
      <c r="O1440" t="str">
        <f>IFERROR(VLOOKUP(N1440,Widgets!$H$5:$I$18,2,FALSE),0)</f>
      </c>
    </row>
    <row r="1441" spans="1:15">
      <c r="N1441" t="str">
        <f>IFERROR(INDEX(Projects!$A$1:$F$10000,MATCH(Cotations!E1441,Projects!$A$1:$A$10000,0),MATCH("Commerce",Projects!$A$1:$F$1,0)),0)</f>
      </c>
      <c r="O1441" t="str">
        <f>IFERROR(VLOOKUP(N1441,Widgets!$H$5:$I$18,2,FALSE),0)</f>
      </c>
    </row>
    <row r="1442" spans="1:15">
      <c r="N1442" t="str">
        <f>IFERROR(INDEX(Projects!$A$1:$F$10000,MATCH(Cotations!E1442,Projects!$A$1:$A$10000,0),MATCH("Commerce",Projects!$A$1:$F$1,0)),0)</f>
      </c>
      <c r="O1442" t="str">
        <f>IFERROR(VLOOKUP(N1442,Widgets!$H$5:$I$18,2,FALSE),0)</f>
      </c>
    </row>
    <row r="1443" spans="1:15">
      <c r="N1443" t="str">
        <f>IFERROR(INDEX(Projects!$A$1:$F$10000,MATCH(Cotations!E1443,Projects!$A$1:$A$10000,0),MATCH("Commerce",Projects!$A$1:$F$1,0)),0)</f>
      </c>
      <c r="O1443" t="str">
        <f>IFERROR(VLOOKUP(N1443,Widgets!$H$5:$I$18,2,FALSE),0)</f>
      </c>
    </row>
    <row r="1444" spans="1:15">
      <c r="N1444" t="str">
        <f>IFERROR(INDEX(Projects!$A$1:$F$10000,MATCH(Cotations!E1444,Projects!$A$1:$A$10000,0),MATCH("Commerce",Projects!$A$1:$F$1,0)),0)</f>
      </c>
      <c r="O1444" t="str">
        <f>IFERROR(VLOOKUP(N1444,Widgets!$H$5:$I$18,2,FALSE),0)</f>
      </c>
    </row>
    <row r="1445" spans="1:15">
      <c r="N1445" t="str">
        <f>IFERROR(INDEX(Projects!$A$1:$F$10000,MATCH(Cotations!E1445,Projects!$A$1:$A$10000,0),MATCH("Commerce",Projects!$A$1:$F$1,0)),0)</f>
      </c>
      <c r="O1445" t="str">
        <f>IFERROR(VLOOKUP(N1445,Widgets!$H$5:$I$18,2,FALSE),0)</f>
      </c>
    </row>
    <row r="1446" spans="1:15">
      <c r="N1446" t="str">
        <f>IFERROR(INDEX(Projects!$A$1:$F$10000,MATCH(Cotations!E1446,Projects!$A$1:$A$10000,0),MATCH("Commerce",Projects!$A$1:$F$1,0)),0)</f>
      </c>
      <c r="O1446" t="str">
        <f>IFERROR(VLOOKUP(N1446,Widgets!$H$5:$I$18,2,FALSE),0)</f>
      </c>
    </row>
    <row r="1447" spans="1:15">
      <c r="N1447" t="str">
        <f>IFERROR(INDEX(Projects!$A$1:$F$10000,MATCH(Cotations!E1447,Projects!$A$1:$A$10000,0),MATCH("Commerce",Projects!$A$1:$F$1,0)),0)</f>
      </c>
      <c r="O1447" t="str">
        <f>IFERROR(VLOOKUP(N1447,Widgets!$H$5:$I$18,2,FALSE),0)</f>
      </c>
    </row>
    <row r="1448" spans="1:15">
      <c r="N1448" t="str">
        <f>IFERROR(INDEX(Projects!$A$1:$F$10000,MATCH(Cotations!E1448,Projects!$A$1:$A$10000,0),MATCH("Commerce",Projects!$A$1:$F$1,0)),0)</f>
      </c>
      <c r="O1448" t="str">
        <f>IFERROR(VLOOKUP(N1448,Widgets!$H$5:$I$18,2,FALSE),0)</f>
      </c>
    </row>
    <row r="1449" spans="1:15">
      <c r="N1449" t="str">
        <f>IFERROR(INDEX(Projects!$A$1:$F$10000,MATCH(Cotations!E1449,Projects!$A$1:$A$10000,0),MATCH("Commerce",Projects!$A$1:$F$1,0)),0)</f>
      </c>
      <c r="O1449" t="str">
        <f>IFERROR(VLOOKUP(N1449,Widgets!$H$5:$I$18,2,FALSE),0)</f>
      </c>
    </row>
    <row r="1450" spans="1:15">
      <c r="N1450" t="str">
        <f>IFERROR(INDEX(Projects!$A$1:$F$10000,MATCH(Cotations!E1450,Projects!$A$1:$A$10000,0),MATCH("Commerce",Projects!$A$1:$F$1,0)),0)</f>
      </c>
      <c r="O1450" t="str">
        <f>IFERROR(VLOOKUP(N1450,Widgets!$H$5:$I$18,2,FALSE),0)</f>
      </c>
    </row>
    <row r="1451" spans="1:15">
      <c r="N1451" t="str">
        <f>IFERROR(INDEX(Projects!$A$1:$F$10000,MATCH(Cotations!E1451,Projects!$A$1:$A$10000,0),MATCH("Commerce",Projects!$A$1:$F$1,0)),0)</f>
      </c>
      <c r="O1451" t="str">
        <f>IFERROR(VLOOKUP(N1451,Widgets!$H$5:$I$18,2,FALSE),0)</f>
      </c>
    </row>
    <row r="1452" spans="1:15">
      <c r="N1452" t="str">
        <f>IFERROR(INDEX(Projects!$A$1:$F$10000,MATCH(Cotations!E1452,Projects!$A$1:$A$10000,0),MATCH("Commerce",Projects!$A$1:$F$1,0)),0)</f>
      </c>
      <c r="O1452" t="str">
        <f>IFERROR(VLOOKUP(N1452,Widgets!$H$5:$I$18,2,FALSE),0)</f>
      </c>
    </row>
    <row r="1453" spans="1:15">
      <c r="N1453" t="str">
        <f>IFERROR(INDEX(Projects!$A$1:$F$10000,MATCH(Cotations!E1453,Projects!$A$1:$A$10000,0),MATCH("Commerce",Projects!$A$1:$F$1,0)),0)</f>
      </c>
      <c r="O1453" t="str">
        <f>IFERROR(VLOOKUP(N1453,Widgets!$H$5:$I$18,2,FALSE),0)</f>
      </c>
    </row>
    <row r="1454" spans="1:15">
      <c r="N1454" t="str">
        <f>IFERROR(INDEX(Projects!$A$1:$F$10000,MATCH(Cotations!E1454,Projects!$A$1:$A$10000,0),MATCH("Commerce",Projects!$A$1:$F$1,0)),0)</f>
      </c>
      <c r="O1454" t="str">
        <f>IFERROR(VLOOKUP(N1454,Widgets!$H$5:$I$18,2,FALSE),0)</f>
      </c>
    </row>
    <row r="1455" spans="1:15">
      <c r="N1455" t="str">
        <f>IFERROR(INDEX(Projects!$A$1:$F$10000,MATCH(Cotations!E1455,Projects!$A$1:$A$10000,0),MATCH("Commerce",Projects!$A$1:$F$1,0)),0)</f>
      </c>
      <c r="O1455" t="str">
        <f>IFERROR(VLOOKUP(N1455,Widgets!$H$5:$I$18,2,FALSE),0)</f>
      </c>
    </row>
    <row r="1456" spans="1:15">
      <c r="N1456" t="str">
        <f>IFERROR(INDEX(Projects!$A$1:$F$10000,MATCH(Cotations!E1456,Projects!$A$1:$A$10000,0),MATCH("Commerce",Projects!$A$1:$F$1,0)),0)</f>
      </c>
      <c r="O1456" t="str">
        <f>IFERROR(VLOOKUP(N1456,Widgets!$H$5:$I$18,2,FALSE),0)</f>
      </c>
    </row>
    <row r="1457" spans="1:15">
      <c r="N1457" t="str">
        <f>IFERROR(INDEX(Projects!$A$1:$F$10000,MATCH(Cotations!E1457,Projects!$A$1:$A$10000,0),MATCH("Commerce",Projects!$A$1:$F$1,0)),0)</f>
      </c>
      <c r="O1457" t="str">
        <f>IFERROR(VLOOKUP(N1457,Widgets!$H$5:$I$18,2,FALSE),0)</f>
      </c>
    </row>
    <row r="1458" spans="1:15">
      <c r="N1458" t="str">
        <f>IFERROR(INDEX(Projects!$A$1:$F$10000,MATCH(Cotations!E1458,Projects!$A$1:$A$10000,0),MATCH("Commerce",Projects!$A$1:$F$1,0)),0)</f>
      </c>
      <c r="O1458" t="str">
        <f>IFERROR(VLOOKUP(N1458,Widgets!$H$5:$I$18,2,FALSE),0)</f>
      </c>
    </row>
    <row r="1459" spans="1:15">
      <c r="N1459" t="str">
        <f>IFERROR(INDEX(Projects!$A$1:$F$10000,MATCH(Cotations!E1459,Projects!$A$1:$A$10000,0),MATCH("Commerce",Projects!$A$1:$F$1,0)),0)</f>
      </c>
      <c r="O1459" t="str">
        <f>IFERROR(VLOOKUP(N1459,Widgets!$H$5:$I$18,2,FALSE),0)</f>
      </c>
    </row>
    <row r="1460" spans="1:15">
      <c r="N1460" t="str">
        <f>IFERROR(INDEX(Projects!$A$1:$F$10000,MATCH(Cotations!E1460,Projects!$A$1:$A$10000,0),MATCH("Commerce",Projects!$A$1:$F$1,0)),0)</f>
      </c>
      <c r="O1460" t="str">
        <f>IFERROR(VLOOKUP(N1460,Widgets!$H$5:$I$18,2,FALSE),0)</f>
      </c>
    </row>
    <row r="1461" spans="1:15">
      <c r="N1461" t="str">
        <f>IFERROR(INDEX(Projects!$A$1:$F$10000,MATCH(Cotations!E1461,Projects!$A$1:$A$10000,0),MATCH("Commerce",Projects!$A$1:$F$1,0)),0)</f>
      </c>
      <c r="O1461" t="str">
        <f>IFERROR(VLOOKUP(N1461,Widgets!$H$5:$I$18,2,FALSE),0)</f>
      </c>
    </row>
    <row r="1462" spans="1:15">
      <c r="N1462" t="str">
        <f>IFERROR(INDEX(Projects!$A$1:$F$10000,MATCH(Cotations!E1462,Projects!$A$1:$A$10000,0),MATCH("Commerce",Projects!$A$1:$F$1,0)),0)</f>
      </c>
      <c r="O1462" t="str">
        <f>IFERROR(VLOOKUP(N1462,Widgets!$H$5:$I$18,2,FALSE),0)</f>
      </c>
    </row>
    <row r="1463" spans="1:15">
      <c r="N1463" t="str">
        <f>IFERROR(INDEX(Projects!$A$1:$F$10000,MATCH(Cotations!E1463,Projects!$A$1:$A$10000,0),MATCH("Commerce",Projects!$A$1:$F$1,0)),0)</f>
      </c>
      <c r="O1463" t="str">
        <f>IFERROR(VLOOKUP(N1463,Widgets!$H$5:$I$18,2,FALSE),0)</f>
      </c>
    </row>
    <row r="1464" spans="1:15">
      <c r="N1464" t="str">
        <f>IFERROR(INDEX(Projects!$A$1:$F$10000,MATCH(Cotations!E1464,Projects!$A$1:$A$10000,0),MATCH("Commerce",Projects!$A$1:$F$1,0)),0)</f>
      </c>
      <c r="O1464" t="str">
        <f>IFERROR(VLOOKUP(N1464,Widgets!$H$5:$I$18,2,FALSE),0)</f>
      </c>
    </row>
    <row r="1465" spans="1:15">
      <c r="N1465" t="str">
        <f>IFERROR(INDEX(Projects!$A$1:$F$10000,MATCH(Cotations!E1465,Projects!$A$1:$A$10000,0),MATCH("Commerce",Projects!$A$1:$F$1,0)),0)</f>
      </c>
      <c r="O1465" t="str">
        <f>IFERROR(VLOOKUP(N1465,Widgets!$H$5:$I$18,2,FALSE),0)</f>
      </c>
    </row>
    <row r="1466" spans="1:15">
      <c r="N1466" t="str">
        <f>IFERROR(INDEX(Projects!$A$1:$F$10000,MATCH(Cotations!E1466,Projects!$A$1:$A$10000,0),MATCH("Commerce",Projects!$A$1:$F$1,0)),0)</f>
      </c>
      <c r="O1466" t="str">
        <f>IFERROR(VLOOKUP(N1466,Widgets!$H$5:$I$18,2,FALSE),0)</f>
      </c>
    </row>
    <row r="1467" spans="1:15">
      <c r="N1467" t="str">
        <f>IFERROR(INDEX(Projects!$A$1:$F$10000,MATCH(Cotations!E1467,Projects!$A$1:$A$10000,0),MATCH("Commerce",Projects!$A$1:$F$1,0)),0)</f>
      </c>
      <c r="O1467" t="str">
        <f>IFERROR(VLOOKUP(N1467,Widgets!$H$5:$I$18,2,FALSE),0)</f>
      </c>
    </row>
    <row r="1468" spans="1:15">
      <c r="N1468" t="str">
        <f>IFERROR(INDEX(Projects!$A$1:$F$10000,MATCH(Cotations!E1468,Projects!$A$1:$A$10000,0),MATCH("Commerce",Projects!$A$1:$F$1,0)),0)</f>
      </c>
      <c r="O1468" t="str">
        <f>IFERROR(VLOOKUP(N1468,Widgets!$H$5:$I$18,2,FALSE),0)</f>
      </c>
    </row>
    <row r="1469" spans="1:15">
      <c r="N1469" t="str">
        <f>IFERROR(INDEX(Projects!$A$1:$F$10000,MATCH(Cotations!E1469,Projects!$A$1:$A$10000,0),MATCH("Commerce",Projects!$A$1:$F$1,0)),0)</f>
      </c>
      <c r="O1469" t="str">
        <f>IFERROR(VLOOKUP(N1469,Widgets!$H$5:$I$18,2,FALSE),0)</f>
      </c>
    </row>
    <row r="1470" spans="1:15">
      <c r="N1470" t="str">
        <f>IFERROR(INDEX(Projects!$A$1:$F$10000,MATCH(Cotations!E1470,Projects!$A$1:$A$10000,0),MATCH("Commerce",Projects!$A$1:$F$1,0)),0)</f>
      </c>
      <c r="O1470" t="str">
        <f>IFERROR(VLOOKUP(N1470,Widgets!$H$5:$I$18,2,FALSE),0)</f>
      </c>
    </row>
    <row r="1471" spans="1:15">
      <c r="N1471" t="str">
        <f>IFERROR(INDEX(Projects!$A$1:$F$10000,MATCH(Cotations!E1471,Projects!$A$1:$A$10000,0),MATCH("Commerce",Projects!$A$1:$F$1,0)),0)</f>
      </c>
      <c r="O1471" t="str">
        <f>IFERROR(VLOOKUP(N1471,Widgets!$H$5:$I$18,2,FALSE),0)</f>
      </c>
    </row>
    <row r="1472" spans="1:15">
      <c r="N1472" t="str">
        <f>IFERROR(INDEX(Projects!$A$1:$F$10000,MATCH(Cotations!E1472,Projects!$A$1:$A$10000,0),MATCH("Commerce",Projects!$A$1:$F$1,0)),0)</f>
      </c>
      <c r="O1472" t="str">
        <f>IFERROR(VLOOKUP(N1472,Widgets!$H$5:$I$18,2,FALSE),0)</f>
      </c>
    </row>
    <row r="1473" spans="1:15">
      <c r="N1473" t="str">
        <f>IFERROR(INDEX(Projects!$A$1:$F$10000,MATCH(Cotations!E1473,Projects!$A$1:$A$10000,0),MATCH("Commerce",Projects!$A$1:$F$1,0)),0)</f>
      </c>
      <c r="O1473" t="str">
        <f>IFERROR(VLOOKUP(N1473,Widgets!$H$5:$I$18,2,FALSE),0)</f>
      </c>
    </row>
    <row r="1474" spans="1:15">
      <c r="N1474" t="str">
        <f>IFERROR(INDEX(Projects!$A$1:$F$10000,MATCH(Cotations!E1474,Projects!$A$1:$A$10000,0),MATCH("Commerce",Projects!$A$1:$F$1,0)),0)</f>
      </c>
      <c r="O1474" t="str">
        <f>IFERROR(VLOOKUP(N1474,Widgets!$H$5:$I$18,2,FALSE),0)</f>
      </c>
    </row>
    <row r="1475" spans="1:15">
      <c r="N1475" t="str">
        <f>IFERROR(INDEX(Projects!$A$1:$F$10000,MATCH(Cotations!E1475,Projects!$A$1:$A$10000,0),MATCH("Commerce",Projects!$A$1:$F$1,0)),0)</f>
      </c>
      <c r="O1475" t="str">
        <f>IFERROR(VLOOKUP(N1475,Widgets!$H$5:$I$18,2,FALSE),0)</f>
      </c>
    </row>
    <row r="1476" spans="1:15">
      <c r="N1476" t="str">
        <f>IFERROR(INDEX(Projects!$A$1:$F$10000,MATCH(Cotations!E1476,Projects!$A$1:$A$10000,0),MATCH("Commerce",Projects!$A$1:$F$1,0)),0)</f>
      </c>
      <c r="O1476" t="str">
        <f>IFERROR(VLOOKUP(N1476,Widgets!$H$5:$I$18,2,FALSE),0)</f>
      </c>
    </row>
    <row r="1477" spans="1:15">
      <c r="N1477" t="str">
        <f>IFERROR(INDEX(Projects!$A$1:$F$10000,MATCH(Cotations!E1477,Projects!$A$1:$A$10000,0),MATCH("Commerce",Projects!$A$1:$F$1,0)),0)</f>
      </c>
      <c r="O1477" t="str">
        <f>IFERROR(VLOOKUP(N1477,Widgets!$H$5:$I$18,2,FALSE),0)</f>
      </c>
    </row>
    <row r="1478" spans="1:15">
      <c r="N1478" t="str">
        <f>IFERROR(INDEX(Projects!$A$1:$F$10000,MATCH(Cotations!E1478,Projects!$A$1:$A$10000,0),MATCH("Commerce",Projects!$A$1:$F$1,0)),0)</f>
      </c>
      <c r="O1478" t="str">
        <f>IFERROR(VLOOKUP(N1478,Widgets!$H$5:$I$18,2,FALSE),0)</f>
      </c>
    </row>
    <row r="1479" spans="1:15">
      <c r="N1479" t="str">
        <f>IFERROR(INDEX(Projects!$A$1:$F$10000,MATCH(Cotations!E1479,Projects!$A$1:$A$10000,0),MATCH("Commerce",Projects!$A$1:$F$1,0)),0)</f>
      </c>
      <c r="O1479" t="str">
        <f>IFERROR(VLOOKUP(N1479,Widgets!$H$5:$I$18,2,FALSE),0)</f>
      </c>
    </row>
    <row r="1480" spans="1:15">
      <c r="N1480" t="str">
        <f>IFERROR(INDEX(Projects!$A$1:$F$10000,MATCH(Cotations!E1480,Projects!$A$1:$A$10000,0),MATCH("Commerce",Projects!$A$1:$F$1,0)),0)</f>
      </c>
      <c r="O1480" t="str">
        <f>IFERROR(VLOOKUP(N1480,Widgets!$H$5:$I$18,2,FALSE),0)</f>
      </c>
    </row>
    <row r="1481" spans="1:15">
      <c r="N1481" t="str">
        <f>IFERROR(INDEX(Projects!$A$1:$F$10000,MATCH(Cotations!E1481,Projects!$A$1:$A$10000,0),MATCH("Commerce",Projects!$A$1:$F$1,0)),0)</f>
      </c>
      <c r="O1481" t="str">
        <f>IFERROR(VLOOKUP(N1481,Widgets!$H$5:$I$18,2,FALSE),0)</f>
      </c>
    </row>
    <row r="1482" spans="1:15">
      <c r="N1482" t="str">
        <f>IFERROR(INDEX(Projects!$A$1:$F$10000,MATCH(Cotations!E1482,Projects!$A$1:$A$10000,0),MATCH("Commerce",Projects!$A$1:$F$1,0)),0)</f>
      </c>
      <c r="O1482" t="str">
        <f>IFERROR(VLOOKUP(N1482,Widgets!$H$5:$I$18,2,FALSE),0)</f>
      </c>
    </row>
    <row r="1483" spans="1:15">
      <c r="N1483" t="str">
        <f>IFERROR(INDEX(Projects!$A$1:$F$10000,MATCH(Cotations!E1483,Projects!$A$1:$A$10000,0),MATCH("Commerce",Projects!$A$1:$F$1,0)),0)</f>
      </c>
      <c r="O1483" t="str">
        <f>IFERROR(VLOOKUP(N1483,Widgets!$H$5:$I$18,2,FALSE),0)</f>
      </c>
    </row>
    <row r="1484" spans="1:15">
      <c r="N1484" t="str">
        <f>IFERROR(INDEX(Projects!$A$1:$F$10000,MATCH(Cotations!E1484,Projects!$A$1:$A$10000,0),MATCH("Commerce",Projects!$A$1:$F$1,0)),0)</f>
      </c>
      <c r="O1484" t="str">
        <f>IFERROR(VLOOKUP(N1484,Widgets!$H$5:$I$18,2,FALSE),0)</f>
      </c>
    </row>
    <row r="1485" spans="1:15">
      <c r="N1485" t="str">
        <f>IFERROR(INDEX(Projects!$A$1:$F$10000,MATCH(Cotations!E1485,Projects!$A$1:$A$10000,0),MATCH("Commerce",Projects!$A$1:$F$1,0)),0)</f>
      </c>
      <c r="O1485" t="str">
        <f>IFERROR(VLOOKUP(N1485,Widgets!$H$5:$I$18,2,FALSE),0)</f>
      </c>
    </row>
    <row r="1486" spans="1:15">
      <c r="N1486" t="str">
        <f>IFERROR(INDEX(Projects!$A$1:$F$10000,MATCH(Cotations!E1486,Projects!$A$1:$A$10000,0),MATCH("Commerce",Projects!$A$1:$F$1,0)),0)</f>
      </c>
      <c r="O1486" t="str">
        <f>IFERROR(VLOOKUP(N1486,Widgets!$H$5:$I$18,2,FALSE),0)</f>
      </c>
    </row>
    <row r="1487" spans="1:15">
      <c r="N1487" t="str">
        <f>IFERROR(INDEX(Projects!$A$1:$F$10000,MATCH(Cotations!E1487,Projects!$A$1:$A$10000,0),MATCH("Commerce",Projects!$A$1:$F$1,0)),0)</f>
      </c>
      <c r="O1487" t="str">
        <f>IFERROR(VLOOKUP(N1487,Widgets!$H$5:$I$18,2,FALSE),0)</f>
      </c>
    </row>
    <row r="1488" spans="1:15">
      <c r="N1488" t="str">
        <f>IFERROR(INDEX(Projects!$A$1:$F$10000,MATCH(Cotations!E1488,Projects!$A$1:$A$10000,0),MATCH("Commerce",Projects!$A$1:$F$1,0)),0)</f>
      </c>
      <c r="O1488" t="str">
        <f>IFERROR(VLOOKUP(N1488,Widgets!$H$5:$I$18,2,FALSE),0)</f>
      </c>
    </row>
    <row r="1489" spans="1:15">
      <c r="N1489" t="str">
        <f>IFERROR(INDEX(Projects!$A$1:$F$10000,MATCH(Cotations!E1489,Projects!$A$1:$A$10000,0),MATCH("Commerce",Projects!$A$1:$F$1,0)),0)</f>
      </c>
      <c r="O1489" t="str">
        <f>IFERROR(VLOOKUP(N1489,Widgets!$H$5:$I$18,2,FALSE),0)</f>
      </c>
    </row>
    <row r="1490" spans="1:15">
      <c r="N1490" t="str">
        <f>IFERROR(INDEX(Projects!$A$1:$F$10000,MATCH(Cotations!E1490,Projects!$A$1:$A$10000,0),MATCH("Commerce",Projects!$A$1:$F$1,0)),0)</f>
      </c>
      <c r="O1490" t="str">
        <f>IFERROR(VLOOKUP(N1490,Widgets!$H$5:$I$18,2,FALSE),0)</f>
      </c>
    </row>
    <row r="1491" spans="1:15">
      <c r="N1491" t="str">
        <f>IFERROR(INDEX(Projects!$A$1:$F$10000,MATCH(Cotations!E1491,Projects!$A$1:$A$10000,0),MATCH("Commerce",Projects!$A$1:$F$1,0)),0)</f>
      </c>
      <c r="O1491" t="str">
        <f>IFERROR(VLOOKUP(N1491,Widgets!$H$5:$I$18,2,FALSE),0)</f>
      </c>
    </row>
    <row r="1492" spans="1:15">
      <c r="N1492" t="str">
        <f>IFERROR(INDEX(Projects!$A$1:$F$10000,MATCH(Cotations!E1492,Projects!$A$1:$A$10000,0),MATCH("Commerce",Projects!$A$1:$F$1,0)),0)</f>
      </c>
      <c r="O1492" t="str">
        <f>IFERROR(VLOOKUP(N1492,Widgets!$H$5:$I$18,2,FALSE),0)</f>
      </c>
    </row>
    <row r="1493" spans="1:15">
      <c r="N1493" t="str">
        <f>IFERROR(INDEX(Projects!$A$1:$F$10000,MATCH(Cotations!E1493,Projects!$A$1:$A$10000,0),MATCH("Commerce",Projects!$A$1:$F$1,0)),0)</f>
      </c>
      <c r="O1493" t="str">
        <f>IFERROR(VLOOKUP(N1493,Widgets!$H$5:$I$18,2,FALSE),0)</f>
      </c>
    </row>
    <row r="1494" spans="1:15">
      <c r="N1494" t="str">
        <f>IFERROR(INDEX(Projects!$A$1:$F$10000,MATCH(Cotations!E1494,Projects!$A$1:$A$10000,0),MATCH("Commerce",Projects!$A$1:$F$1,0)),0)</f>
      </c>
      <c r="O1494" t="str">
        <f>IFERROR(VLOOKUP(N1494,Widgets!$H$5:$I$18,2,FALSE),0)</f>
      </c>
    </row>
    <row r="1495" spans="1:15">
      <c r="N1495" t="str">
        <f>IFERROR(INDEX(Projects!$A$1:$F$10000,MATCH(Cotations!E1495,Projects!$A$1:$A$10000,0),MATCH("Commerce",Projects!$A$1:$F$1,0)),0)</f>
      </c>
      <c r="O1495" t="str">
        <f>IFERROR(VLOOKUP(N1495,Widgets!$H$5:$I$18,2,FALSE),0)</f>
      </c>
    </row>
    <row r="1496" spans="1:15">
      <c r="N1496" t="str">
        <f>IFERROR(INDEX(Projects!$A$1:$F$10000,MATCH(Cotations!E1496,Projects!$A$1:$A$10000,0),MATCH("Commerce",Projects!$A$1:$F$1,0)),0)</f>
      </c>
      <c r="O1496" t="str">
        <f>IFERROR(VLOOKUP(N1496,Widgets!$H$5:$I$18,2,FALSE),0)</f>
      </c>
    </row>
    <row r="1497" spans="1:15">
      <c r="N1497" t="str">
        <f>IFERROR(INDEX(Projects!$A$1:$F$10000,MATCH(Cotations!E1497,Projects!$A$1:$A$10000,0),MATCH("Commerce",Projects!$A$1:$F$1,0)),0)</f>
      </c>
      <c r="O1497" t="str">
        <f>IFERROR(VLOOKUP(N1497,Widgets!$H$5:$I$18,2,FALSE),0)</f>
      </c>
    </row>
    <row r="1498" spans="1:15">
      <c r="N1498" t="str">
        <f>IFERROR(INDEX(Projects!$A$1:$F$10000,MATCH(Cotations!E1498,Projects!$A$1:$A$10000,0),MATCH("Commerce",Projects!$A$1:$F$1,0)),0)</f>
      </c>
      <c r="O1498" t="str">
        <f>IFERROR(VLOOKUP(N1498,Widgets!$H$5:$I$18,2,FALSE),0)</f>
      </c>
    </row>
    <row r="1499" spans="1:15">
      <c r="N1499" t="str">
        <f>IFERROR(INDEX(Projects!$A$1:$F$10000,MATCH(Cotations!E1499,Projects!$A$1:$A$10000,0),MATCH("Commerce",Projects!$A$1:$F$1,0)),0)</f>
      </c>
      <c r="O1499" t="str">
        <f>IFERROR(VLOOKUP(N1499,Widgets!$H$5:$I$18,2,FALSE),0)</f>
      </c>
    </row>
    <row r="1500" spans="1:15">
      <c r="N1500" t="str">
        <f>IFERROR(INDEX(Projects!$A$1:$F$10000,MATCH(Cotations!E1500,Projects!$A$1:$A$10000,0),MATCH("Commerce",Projects!$A$1:$F$1,0)),0)</f>
      </c>
      <c r="O1500" t="str">
        <f>IFERROR(VLOOKUP(N1500,Widgets!$H$5:$I$18,2,FALSE),0)</f>
      </c>
    </row>
    <row r="1501" spans="1:15">
      <c r="N1501" t="str">
        <f>IFERROR(INDEX(Projects!$A$1:$F$10000,MATCH(Cotations!E1501,Projects!$A$1:$A$10000,0),MATCH("Commerce",Projects!$A$1:$F$1,0)),0)</f>
      </c>
      <c r="O1501" t="str">
        <f>IFERROR(VLOOKUP(N1501,Widgets!$H$5:$I$18,2,FALSE),0)</f>
      </c>
    </row>
    <row r="1502" spans="1:15">
      <c r="N1502" t="str">
        <f>IFERROR(INDEX(Projects!$A$1:$F$10000,MATCH(Cotations!E1502,Projects!$A$1:$A$10000,0),MATCH("Commerce",Projects!$A$1:$F$1,0)),0)</f>
      </c>
      <c r="O1502" t="str">
        <f>IFERROR(VLOOKUP(N1502,Widgets!$H$5:$I$18,2,FALSE),0)</f>
      </c>
    </row>
    <row r="1503" spans="1:15">
      <c r="N1503" t="str">
        <f>IFERROR(INDEX(Projects!$A$1:$F$10000,MATCH(Cotations!E1503,Projects!$A$1:$A$10000,0),MATCH("Commerce",Projects!$A$1:$F$1,0)),0)</f>
      </c>
      <c r="O1503" t="str">
        <f>IFERROR(VLOOKUP(N1503,Widgets!$H$5:$I$18,2,FALSE),0)</f>
      </c>
    </row>
    <row r="1504" spans="1:15">
      <c r="N1504" t="str">
        <f>IFERROR(INDEX(Projects!$A$1:$F$10000,MATCH(Cotations!E1504,Projects!$A$1:$A$10000,0),MATCH("Commerce",Projects!$A$1:$F$1,0)),0)</f>
      </c>
      <c r="O1504" t="str">
        <f>IFERROR(VLOOKUP(N1504,Widgets!$H$5:$I$18,2,FALSE),0)</f>
      </c>
    </row>
    <row r="1505" spans="1:15">
      <c r="N1505" t="str">
        <f>IFERROR(INDEX(Projects!$A$1:$F$10000,MATCH(Cotations!E1505,Projects!$A$1:$A$10000,0),MATCH("Commerce",Projects!$A$1:$F$1,0)),0)</f>
      </c>
      <c r="O1505" t="str">
        <f>IFERROR(VLOOKUP(N1505,Widgets!$H$5:$I$18,2,FALSE),0)</f>
      </c>
    </row>
    <row r="1506" spans="1:15">
      <c r="N1506" t="str">
        <f>IFERROR(INDEX(Projects!$A$1:$F$10000,MATCH(Cotations!E1506,Projects!$A$1:$A$10000,0),MATCH("Commerce",Projects!$A$1:$F$1,0)),0)</f>
      </c>
      <c r="O1506" t="str">
        <f>IFERROR(VLOOKUP(N1506,Widgets!$H$5:$I$18,2,FALSE),0)</f>
      </c>
    </row>
    <row r="1507" spans="1:15">
      <c r="N1507" t="str">
        <f>IFERROR(INDEX(Projects!$A$1:$F$10000,MATCH(Cotations!E1507,Projects!$A$1:$A$10000,0),MATCH("Commerce",Projects!$A$1:$F$1,0)),0)</f>
      </c>
      <c r="O1507" t="str">
        <f>IFERROR(VLOOKUP(N1507,Widgets!$H$5:$I$18,2,FALSE),0)</f>
      </c>
    </row>
    <row r="1508" spans="1:15">
      <c r="N1508" t="str">
        <f>IFERROR(INDEX(Projects!$A$1:$F$10000,MATCH(Cotations!E1508,Projects!$A$1:$A$10000,0),MATCH("Commerce",Projects!$A$1:$F$1,0)),0)</f>
      </c>
      <c r="O1508" t="str">
        <f>IFERROR(VLOOKUP(N1508,Widgets!$H$5:$I$18,2,FALSE),0)</f>
      </c>
    </row>
    <row r="1509" spans="1:15">
      <c r="N1509" t="str">
        <f>IFERROR(INDEX(Projects!$A$1:$F$10000,MATCH(Cotations!E1509,Projects!$A$1:$A$10000,0),MATCH("Commerce",Projects!$A$1:$F$1,0)),0)</f>
      </c>
      <c r="O1509" t="str">
        <f>IFERROR(VLOOKUP(N1509,Widgets!$H$5:$I$18,2,FALSE),0)</f>
      </c>
    </row>
    <row r="1510" spans="1:15">
      <c r="N1510" t="str">
        <f>IFERROR(INDEX(Projects!$A$1:$F$10000,MATCH(Cotations!E1510,Projects!$A$1:$A$10000,0),MATCH("Commerce",Projects!$A$1:$F$1,0)),0)</f>
      </c>
      <c r="O1510" t="str">
        <f>IFERROR(VLOOKUP(N1510,Widgets!$H$5:$I$18,2,FALSE),0)</f>
      </c>
    </row>
    <row r="1511" spans="1:15">
      <c r="N1511" t="str">
        <f>IFERROR(INDEX(Projects!$A$1:$F$10000,MATCH(Cotations!E1511,Projects!$A$1:$A$10000,0),MATCH("Commerce",Projects!$A$1:$F$1,0)),0)</f>
      </c>
      <c r="O1511" t="str">
        <f>IFERROR(VLOOKUP(N1511,Widgets!$H$5:$I$18,2,FALSE),0)</f>
      </c>
    </row>
    <row r="1512" spans="1:15">
      <c r="N1512" t="str">
        <f>IFERROR(INDEX(Projects!$A$1:$F$10000,MATCH(Cotations!E1512,Projects!$A$1:$A$10000,0),MATCH("Commerce",Projects!$A$1:$F$1,0)),0)</f>
      </c>
      <c r="O1512" t="str">
        <f>IFERROR(VLOOKUP(N1512,Widgets!$H$5:$I$18,2,FALSE),0)</f>
      </c>
    </row>
    <row r="1513" spans="1:15">
      <c r="N1513" t="str">
        <f>IFERROR(INDEX(Projects!$A$1:$F$10000,MATCH(Cotations!E1513,Projects!$A$1:$A$10000,0),MATCH("Commerce",Projects!$A$1:$F$1,0)),0)</f>
      </c>
      <c r="O1513" t="str">
        <f>IFERROR(VLOOKUP(N1513,Widgets!$H$5:$I$18,2,FALSE),0)</f>
      </c>
    </row>
    <row r="1514" spans="1:15">
      <c r="N1514" t="str">
        <f>IFERROR(INDEX(Projects!$A$1:$F$10000,MATCH(Cotations!E1514,Projects!$A$1:$A$10000,0),MATCH("Commerce",Projects!$A$1:$F$1,0)),0)</f>
      </c>
      <c r="O1514" t="str">
        <f>IFERROR(VLOOKUP(N1514,Widgets!$H$5:$I$18,2,FALSE),0)</f>
      </c>
    </row>
    <row r="1515" spans="1:15">
      <c r="N1515" t="str">
        <f>IFERROR(INDEX(Projects!$A$1:$F$10000,MATCH(Cotations!E1515,Projects!$A$1:$A$10000,0),MATCH("Commerce",Projects!$A$1:$F$1,0)),0)</f>
      </c>
      <c r="O1515" t="str">
        <f>IFERROR(VLOOKUP(N1515,Widgets!$H$5:$I$18,2,FALSE),0)</f>
      </c>
    </row>
    <row r="1516" spans="1:15">
      <c r="N1516" t="str">
        <f>IFERROR(INDEX(Projects!$A$1:$F$10000,MATCH(Cotations!E1516,Projects!$A$1:$A$10000,0),MATCH("Commerce",Projects!$A$1:$F$1,0)),0)</f>
      </c>
      <c r="O1516" t="str">
        <f>IFERROR(VLOOKUP(N1516,Widgets!$H$5:$I$18,2,FALSE),0)</f>
      </c>
    </row>
    <row r="1517" spans="1:15">
      <c r="N1517" t="str">
        <f>IFERROR(INDEX(Projects!$A$1:$F$10000,MATCH(Cotations!E1517,Projects!$A$1:$A$10000,0),MATCH("Commerce",Projects!$A$1:$F$1,0)),0)</f>
      </c>
      <c r="O1517" t="str">
        <f>IFERROR(VLOOKUP(N1517,Widgets!$H$5:$I$18,2,FALSE),0)</f>
      </c>
    </row>
    <row r="1518" spans="1:15">
      <c r="N1518" t="str">
        <f>IFERROR(INDEX(Projects!$A$1:$F$10000,MATCH(Cotations!E1518,Projects!$A$1:$A$10000,0),MATCH("Commerce",Projects!$A$1:$F$1,0)),0)</f>
      </c>
      <c r="O1518" t="str">
        <f>IFERROR(VLOOKUP(N1518,Widgets!$H$5:$I$18,2,FALSE),0)</f>
      </c>
    </row>
    <row r="1519" spans="1:15">
      <c r="N1519" t="str">
        <f>IFERROR(INDEX(Projects!$A$1:$F$10000,MATCH(Cotations!E1519,Projects!$A$1:$A$10000,0),MATCH("Commerce",Projects!$A$1:$F$1,0)),0)</f>
      </c>
      <c r="O1519" t="str">
        <f>IFERROR(VLOOKUP(N1519,Widgets!$H$5:$I$18,2,FALSE),0)</f>
      </c>
    </row>
    <row r="1520" spans="1:15">
      <c r="N1520" t="str">
        <f>IFERROR(INDEX(Projects!$A$1:$F$10000,MATCH(Cotations!E1520,Projects!$A$1:$A$10000,0),MATCH("Commerce",Projects!$A$1:$F$1,0)),0)</f>
      </c>
      <c r="O1520" t="str">
        <f>IFERROR(VLOOKUP(N1520,Widgets!$H$5:$I$18,2,FALSE),0)</f>
      </c>
    </row>
    <row r="1521" spans="1:15">
      <c r="N1521" t="str">
        <f>IFERROR(INDEX(Projects!$A$1:$F$10000,MATCH(Cotations!E1521,Projects!$A$1:$A$10000,0),MATCH("Commerce",Projects!$A$1:$F$1,0)),0)</f>
      </c>
      <c r="O1521" t="str">
        <f>IFERROR(VLOOKUP(N1521,Widgets!$H$5:$I$18,2,FALSE),0)</f>
      </c>
    </row>
    <row r="1522" spans="1:15">
      <c r="N1522" t="str">
        <f>IFERROR(INDEX(Projects!$A$1:$F$10000,MATCH(Cotations!E1522,Projects!$A$1:$A$10000,0),MATCH("Commerce",Projects!$A$1:$F$1,0)),0)</f>
      </c>
      <c r="O1522" t="str">
        <f>IFERROR(VLOOKUP(N1522,Widgets!$H$5:$I$18,2,FALSE),0)</f>
      </c>
    </row>
    <row r="1523" spans="1:15">
      <c r="N1523" t="str">
        <f>IFERROR(INDEX(Projects!$A$1:$F$10000,MATCH(Cotations!E1523,Projects!$A$1:$A$10000,0),MATCH("Commerce",Projects!$A$1:$F$1,0)),0)</f>
      </c>
      <c r="O1523" t="str">
        <f>IFERROR(VLOOKUP(N1523,Widgets!$H$5:$I$18,2,FALSE),0)</f>
      </c>
    </row>
    <row r="1524" spans="1:15">
      <c r="N1524" t="str">
        <f>IFERROR(INDEX(Projects!$A$1:$F$10000,MATCH(Cotations!E1524,Projects!$A$1:$A$10000,0),MATCH("Commerce",Projects!$A$1:$F$1,0)),0)</f>
      </c>
      <c r="O1524" t="str">
        <f>IFERROR(VLOOKUP(N1524,Widgets!$H$5:$I$18,2,FALSE),0)</f>
      </c>
    </row>
    <row r="1525" spans="1:15">
      <c r="N1525" t="str">
        <f>IFERROR(INDEX(Projects!$A$1:$F$10000,MATCH(Cotations!E1525,Projects!$A$1:$A$10000,0),MATCH("Commerce",Projects!$A$1:$F$1,0)),0)</f>
      </c>
      <c r="O1525" t="str">
        <f>IFERROR(VLOOKUP(N1525,Widgets!$H$5:$I$18,2,FALSE),0)</f>
      </c>
    </row>
    <row r="1526" spans="1:15">
      <c r="N1526" t="str">
        <f>IFERROR(INDEX(Projects!$A$1:$F$10000,MATCH(Cotations!E1526,Projects!$A$1:$A$10000,0),MATCH("Commerce",Projects!$A$1:$F$1,0)),0)</f>
      </c>
      <c r="O1526" t="str">
        <f>IFERROR(VLOOKUP(N1526,Widgets!$H$5:$I$18,2,FALSE),0)</f>
      </c>
    </row>
    <row r="1527" spans="1:15">
      <c r="N1527" t="str">
        <f>IFERROR(INDEX(Projects!$A$1:$F$10000,MATCH(Cotations!E1527,Projects!$A$1:$A$10000,0),MATCH("Commerce",Projects!$A$1:$F$1,0)),0)</f>
      </c>
      <c r="O1527" t="str">
        <f>IFERROR(VLOOKUP(N1527,Widgets!$H$5:$I$18,2,FALSE),0)</f>
      </c>
    </row>
    <row r="1528" spans="1:15">
      <c r="N1528" t="str">
        <f>IFERROR(INDEX(Projects!$A$1:$F$10000,MATCH(Cotations!E1528,Projects!$A$1:$A$10000,0),MATCH("Commerce",Projects!$A$1:$F$1,0)),0)</f>
      </c>
      <c r="O1528" t="str">
        <f>IFERROR(VLOOKUP(N1528,Widgets!$H$5:$I$18,2,FALSE),0)</f>
      </c>
    </row>
    <row r="1529" spans="1:15">
      <c r="N1529" t="str">
        <f>IFERROR(INDEX(Projects!$A$1:$F$10000,MATCH(Cotations!E1529,Projects!$A$1:$A$10000,0),MATCH("Commerce",Projects!$A$1:$F$1,0)),0)</f>
      </c>
      <c r="O1529" t="str">
        <f>IFERROR(VLOOKUP(N1529,Widgets!$H$5:$I$18,2,FALSE),0)</f>
      </c>
    </row>
    <row r="1530" spans="1:15">
      <c r="N1530" t="str">
        <f>IFERROR(INDEX(Projects!$A$1:$F$10000,MATCH(Cotations!E1530,Projects!$A$1:$A$10000,0),MATCH("Commerce",Projects!$A$1:$F$1,0)),0)</f>
      </c>
      <c r="O1530" t="str">
        <f>IFERROR(VLOOKUP(N1530,Widgets!$H$5:$I$18,2,FALSE),0)</f>
      </c>
    </row>
    <row r="1531" spans="1:15">
      <c r="N1531" t="str">
        <f>IFERROR(INDEX(Projects!$A$1:$F$10000,MATCH(Cotations!E1531,Projects!$A$1:$A$10000,0),MATCH("Commerce",Projects!$A$1:$F$1,0)),0)</f>
      </c>
      <c r="O1531" t="str">
        <f>IFERROR(VLOOKUP(N1531,Widgets!$H$5:$I$18,2,FALSE),0)</f>
      </c>
    </row>
    <row r="1532" spans="1:15">
      <c r="N1532" t="str">
        <f>IFERROR(INDEX(Projects!$A$1:$F$10000,MATCH(Cotations!E1532,Projects!$A$1:$A$10000,0),MATCH("Commerce",Projects!$A$1:$F$1,0)),0)</f>
      </c>
      <c r="O1532" t="str">
        <f>IFERROR(VLOOKUP(N1532,Widgets!$H$5:$I$18,2,FALSE),0)</f>
      </c>
    </row>
    <row r="1533" spans="1:15">
      <c r="N1533" t="str">
        <f>IFERROR(INDEX(Projects!$A$1:$F$10000,MATCH(Cotations!E1533,Projects!$A$1:$A$10000,0),MATCH("Commerce",Projects!$A$1:$F$1,0)),0)</f>
      </c>
      <c r="O1533" t="str">
        <f>IFERROR(VLOOKUP(N1533,Widgets!$H$5:$I$18,2,FALSE),0)</f>
      </c>
    </row>
    <row r="1534" spans="1:15">
      <c r="N1534" t="str">
        <f>IFERROR(INDEX(Projects!$A$1:$F$10000,MATCH(Cotations!E1534,Projects!$A$1:$A$10000,0),MATCH("Commerce",Projects!$A$1:$F$1,0)),0)</f>
      </c>
      <c r="O1534" t="str">
        <f>IFERROR(VLOOKUP(N1534,Widgets!$H$5:$I$18,2,FALSE),0)</f>
      </c>
    </row>
    <row r="1535" spans="1:15">
      <c r="N1535" t="str">
        <f>IFERROR(INDEX(Projects!$A$1:$F$10000,MATCH(Cotations!E1535,Projects!$A$1:$A$10000,0),MATCH("Commerce",Projects!$A$1:$F$1,0)),0)</f>
      </c>
      <c r="O1535" t="str">
        <f>IFERROR(VLOOKUP(N1535,Widgets!$H$5:$I$18,2,FALSE),0)</f>
      </c>
    </row>
    <row r="1536" spans="1:15">
      <c r="N1536" t="str">
        <f>IFERROR(INDEX(Projects!$A$1:$F$10000,MATCH(Cotations!E1536,Projects!$A$1:$A$10000,0),MATCH("Commerce",Projects!$A$1:$F$1,0)),0)</f>
      </c>
      <c r="O1536" t="str">
        <f>IFERROR(VLOOKUP(N1536,Widgets!$H$5:$I$18,2,FALSE),0)</f>
      </c>
    </row>
    <row r="1537" spans="1:15">
      <c r="N1537" t="str">
        <f>IFERROR(INDEX(Projects!$A$1:$F$10000,MATCH(Cotations!E1537,Projects!$A$1:$A$10000,0),MATCH("Commerce",Projects!$A$1:$F$1,0)),0)</f>
      </c>
      <c r="O1537" t="str">
        <f>IFERROR(VLOOKUP(N1537,Widgets!$H$5:$I$18,2,FALSE),0)</f>
      </c>
    </row>
    <row r="1538" spans="1:15">
      <c r="N1538" t="str">
        <f>IFERROR(INDEX(Projects!$A$1:$F$10000,MATCH(Cotations!E1538,Projects!$A$1:$A$10000,0),MATCH("Commerce",Projects!$A$1:$F$1,0)),0)</f>
      </c>
      <c r="O1538" t="str">
        <f>IFERROR(VLOOKUP(N1538,Widgets!$H$5:$I$18,2,FALSE),0)</f>
      </c>
    </row>
    <row r="1539" spans="1:15">
      <c r="N1539" t="str">
        <f>IFERROR(INDEX(Projects!$A$1:$F$10000,MATCH(Cotations!E1539,Projects!$A$1:$A$10000,0),MATCH("Commerce",Projects!$A$1:$F$1,0)),0)</f>
      </c>
      <c r="O1539" t="str">
        <f>IFERROR(VLOOKUP(N1539,Widgets!$H$5:$I$18,2,FALSE),0)</f>
      </c>
    </row>
    <row r="1540" spans="1:15">
      <c r="N1540" t="str">
        <f>IFERROR(INDEX(Projects!$A$1:$F$10000,MATCH(Cotations!E1540,Projects!$A$1:$A$10000,0),MATCH("Commerce",Projects!$A$1:$F$1,0)),0)</f>
      </c>
      <c r="O1540" t="str">
        <f>IFERROR(VLOOKUP(N1540,Widgets!$H$5:$I$18,2,FALSE),0)</f>
      </c>
    </row>
    <row r="1541" spans="1:15">
      <c r="N1541" t="str">
        <f>IFERROR(INDEX(Projects!$A$1:$F$10000,MATCH(Cotations!E1541,Projects!$A$1:$A$10000,0),MATCH("Commerce",Projects!$A$1:$F$1,0)),0)</f>
      </c>
      <c r="O1541" t="str">
        <f>IFERROR(VLOOKUP(N1541,Widgets!$H$5:$I$18,2,FALSE),0)</f>
      </c>
    </row>
    <row r="1542" spans="1:15">
      <c r="N1542" t="str">
        <f>IFERROR(INDEX(Projects!$A$1:$F$10000,MATCH(Cotations!E1542,Projects!$A$1:$A$10000,0),MATCH("Commerce",Projects!$A$1:$F$1,0)),0)</f>
      </c>
      <c r="O1542" t="str">
        <f>IFERROR(VLOOKUP(N1542,Widgets!$H$5:$I$18,2,FALSE),0)</f>
      </c>
    </row>
    <row r="1543" spans="1:15">
      <c r="N1543" t="str">
        <f>IFERROR(INDEX(Projects!$A$1:$F$10000,MATCH(Cotations!E1543,Projects!$A$1:$A$10000,0),MATCH("Commerce",Projects!$A$1:$F$1,0)),0)</f>
      </c>
      <c r="O1543" t="str">
        <f>IFERROR(VLOOKUP(N1543,Widgets!$H$5:$I$18,2,FALSE),0)</f>
      </c>
    </row>
    <row r="1544" spans="1:15">
      <c r="N1544" t="str">
        <f>IFERROR(INDEX(Projects!$A$1:$F$10000,MATCH(Cotations!E1544,Projects!$A$1:$A$10000,0),MATCH("Commerce",Projects!$A$1:$F$1,0)),0)</f>
      </c>
      <c r="O1544" t="str">
        <f>IFERROR(VLOOKUP(N1544,Widgets!$H$5:$I$18,2,FALSE),0)</f>
      </c>
    </row>
    <row r="1545" spans="1:15">
      <c r="N1545" t="str">
        <f>IFERROR(INDEX(Projects!$A$1:$F$10000,MATCH(Cotations!E1545,Projects!$A$1:$A$10000,0),MATCH("Commerce",Projects!$A$1:$F$1,0)),0)</f>
      </c>
      <c r="O1545" t="str">
        <f>IFERROR(VLOOKUP(N1545,Widgets!$H$5:$I$18,2,FALSE),0)</f>
      </c>
    </row>
    <row r="1546" spans="1:15">
      <c r="N1546" t="str">
        <f>IFERROR(INDEX(Projects!$A$1:$F$10000,MATCH(Cotations!E1546,Projects!$A$1:$A$10000,0),MATCH("Commerce",Projects!$A$1:$F$1,0)),0)</f>
      </c>
      <c r="O1546" t="str">
        <f>IFERROR(VLOOKUP(N1546,Widgets!$H$5:$I$18,2,FALSE),0)</f>
      </c>
    </row>
    <row r="1547" spans="1:15">
      <c r="N1547" t="str">
        <f>IFERROR(INDEX(Projects!$A$1:$F$10000,MATCH(Cotations!E1547,Projects!$A$1:$A$10000,0),MATCH("Commerce",Projects!$A$1:$F$1,0)),0)</f>
      </c>
      <c r="O1547" t="str">
        <f>IFERROR(VLOOKUP(N1547,Widgets!$H$5:$I$18,2,FALSE),0)</f>
      </c>
    </row>
    <row r="1548" spans="1:15">
      <c r="N1548" t="str">
        <f>IFERROR(INDEX(Projects!$A$1:$F$10000,MATCH(Cotations!E1548,Projects!$A$1:$A$10000,0),MATCH("Commerce",Projects!$A$1:$F$1,0)),0)</f>
      </c>
      <c r="O1548" t="str">
        <f>IFERROR(VLOOKUP(N1548,Widgets!$H$5:$I$18,2,FALSE),0)</f>
      </c>
    </row>
    <row r="1549" spans="1:15">
      <c r="N1549" t="str">
        <f>IFERROR(INDEX(Projects!$A$1:$F$10000,MATCH(Cotations!E1549,Projects!$A$1:$A$10000,0),MATCH("Commerce",Projects!$A$1:$F$1,0)),0)</f>
      </c>
      <c r="O1549" t="str">
        <f>IFERROR(VLOOKUP(N1549,Widgets!$H$5:$I$18,2,FALSE),0)</f>
      </c>
    </row>
    <row r="1550" spans="1:15">
      <c r="N1550" t="str">
        <f>IFERROR(INDEX(Projects!$A$1:$F$10000,MATCH(Cotations!E1550,Projects!$A$1:$A$10000,0),MATCH("Commerce",Projects!$A$1:$F$1,0)),0)</f>
      </c>
      <c r="O1550" t="str">
        <f>IFERROR(VLOOKUP(N1550,Widgets!$H$5:$I$18,2,FALSE),0)</f>
      </c>
    </row>
    <row r="1551" spans="1:15">
      <c r="N1551" t="str">
        <f>IFERROR(INDEX(Projects!$A$1:$F$10000,MATCH(Cotations!E1551,Projects!$A$1:$A$10000,0),MATCH("Commerce",Projects!$A$1:$F$1,0)),0)</f>
      </c>
      <c r="O1551" t="str">
        <f>IFERROR(VLOOKUP(N1551,Widgets!$H$5:$I$18,2,FALSE),0)</f>
      </c>
    </row>
    <row r="1552" spans="1:15">
      <c r="N1552" t="str">
        <f>IFERROR(INDEX(Projects!$A$1:$F$10000,MATCH(Cotations!E1552,Projects!$A$1:$A$10000,0),MATCH("Commerce",Projects!$A$1:$F$1,0)),0)</f>
      </c>
      <c r="O1552" t="str">
        <f>IFERROR(VLOOKUP(N1552,Widgets!$H$5:$I$18,2,FALSE),0)</f>
      </c>
    </row>
    <row r="1553" spans="1:15">
      <c r="N1553" t="str">
        <f>IFERROR(INDEX(Projects!$A$1:$F$10000,MATCH(Cotations!E1553,Projects!$A$1:$A$10000,0),MATCH("Commerce",Projects!$A$1:$F$1,0)),0)</f>
      </c>
      <c r="O1553" t="str">
        <f>IFERROR(VLOOKUP(N1553,Widgets!$H$5:$I$18,2,FALSE),0)</f>
      </c>
    </row>
    <row r="1554" spans="1:15">
      <c r="N1554" t="str">
        <f>IFERROR(INDEX(Projects!$A$1:$F$10000,MATCH(Cotations!E1554,Projects!$A$1:$A$10000,0),MATCH("Commerce",Projects!$A$1:$F$1,0)),0)</f>
      </c>
      <c r="O1554" t="str">
        <f>IFERROR(VLOOKUP(N1554,Widgets!$H$5:$I$18,2,FALSE),0)</f>
      </c>
    </row>
    <row r="1555" spans="1:15">
      <c r="N1555" t="str">
        <f>IFERROR(INDEX(Projects!$A$1:$F$10000,MATCH(Cotations!E1555,Projects!$A$1:$A$10000,0),MATCH("Commerce",Projects!$A$1:$F$1,0)),0)</f>
      </c>
      <c r="O1555" t="str">
        <f>IFERROR(VLOOKUP(N1555,Widgets!$H$5:$I$18,2,FALSE),0)</f>
      </c>
    </row>
    <row r="1556" spans="1:15">
      <c r="N1556" t="str">
        <f>IFERROR(INDEX(Projects!$A$1:$F$10000,MATCH(Cotations!E1556,Projects!$A$1:$A$10000,0),MATCH("Commerce",Projects!$A$1:$F$1,0)),0)</f>
      </c>
      <c r="O1556" t="str">
        <f>IFERROR(VLOOKUP(N1556,Widgets!$H$5:$I$18,2,FALSE),0)</f>
      </c>
    </row>
    <row r="1557" spans="1:15">
      <c r="N1557" t="str">
        <f>IFERROR(INDEX(Projects!$A$1:$F$10000,MATCH(Cotations!E1557,Projects!$A$1:$A$10000,0),MATCH("Commerce",Projects!$A$1:$F$1,0)),0)</f>
      </c>
      <c r="O1557" t="str">
        <f>IFERROR(VLOOKUP(N1557,Widgets!$H$5:$I$18,2,FALSE),0)</f>
      </c>
    </row>
    <row r="1558" spans="1:15">
      <c r="N1558" t="str">
        <f>IFERROR(INDEX(Projects!$A$1:$F$10000,MATCH(Cotations!E1558,Projects!$A$1:$A$10000,0),MATCH("Commerce",Projects!$A$1:$F$1,0)),0)</f>
      </c>
      <c r="O1558" t="str">
        <f>IFERROR(VLOOKUP(N1558,Widgets!$H$5:$I$18,2,FALSE),0)</f>
      </c>
    </row>
    <row r="1559" spans="1:15">
      <c r="N1559" t="str">
        <f>IFERROR(INDEX(Projects!$A$1:$F$10000,MATCH(Cotations!E1559,Projects!$A$1:$A$10000,0),MATCH("Commerce",Projects!$A$1:$F$1,0)),0)</f>
      </c>
      <c r="O1559" t="str">
        <f>IFERROR(VLOOKUP(N1559,Widgets!$H$5:$I$18,2,FALSE),0)</f>
      </c>
    </row>
    <row r="1560" spans="1:15">
      <c r="N1560" t="str">
        <f>IFERROR(INDEX(Projects!$A$1:$F$10000,MATCH(Cotations!E1560,Projects!$A$1:$A$10000,0),MATCH("Commerce",Projects!$A$1:$F$1,0)),0)</f>
      </c>
      <c r="O1560" t="str">
        <f>IFERROR(VLOOKUP(N1560,Widgets!$H$5:$I$18,2,FALSE),0)</f>
      </c>
    </row>
    <row r="1561" spans="1:15">
      <c r="N1561" t="str">
        <f>IFERROR(INDEX(Projects!$A$1:$F$10000,MATCH(Cotations!E1561,Projects!$A$1:$A$10000,0),MATCH("Commerce",Projects!$A$1:$F$1,0)),0)</f>
      </c>
      <c r="O1561" t="str">
        <f>IFERROR(VLOOKUP(N1561,Widgets!$H$5:$I$18,2,FALSE),0)</f>
      </c>
    </row>
    <row r="1562" spans="1:15">
      <c r="N1562" t="str">
        <f>IFERROR(INDEX(Projects!$A$1:$F$10000,MATCH(Cotations!E1562,Projects!$A$1:$A$10000,0),MATCH("Commerce",Projects!$A$1:$F$1,0)),0)</f>
      </c>
      <c r="O1562" t="str">
        <f>IFERROR(VLOOKUP(N1562,Widgets!$H$5:$I$18,2,FALSE),0)</f>
      </c>
    </row>
    <row r="1563" spans="1:15">
      <c r="N1563" t="str">
        <f>IFERROR(INDEX(Projects!$A$1:$F$10000,MATCH(Cotations!E1563,Projects!$A$1:$A$10000,0),MATCH("Commerce",Projects!$A$1:$F$1,0)),0)</f>
      </c>
      <c r="O1563" t="str">
        <f>IFERROR(VLOOKUP(N1563,Widgets!$H$5:$I$18,2,FALSE),0)</f>
      </c>
    </row>
    <row r="1564" spans="1:15">
      <c r="N1564" t="str">
        <f>IFERROR(INDEX(Projects!$A$1:$F$10000,MATCH(Cotations!E1564,Projects!$A$1:$A$10000,0),MATCH("Commerce",Projects!$A$1:$F$1,0)),0)</f>
      </c>
      <c r="O1564" t="str">
        <f>IFERROR(VLOOKUP(N1564,Widgets!$H$5:$I$18,2,FALSE),0)</f>
      </c>
    </row>
    <row r="1565" spans="1:15">
      <c r="N1565" t="str">
        <f>IFERROR(INDEX(Projects!$A$1:$F$10000,MATCH(Cotations!E1565,Projects!$A$1:$A$10000,0),MATCH("Commerce",Projects!$A$1:$F$1,0)),0)</f>
      </c>
      <c r="O1565" t="str">
        <f>IFERROR(VLOOKUP(N1565,Widgets!$H$5:$I$18,2,FALSE),0)</f>
      </c>
    </row>
    <row r="1566" spans="1:15">
      <c r="N1566" t="str">
        <f>IFERROR(INDEX(Projects!$A$1:$F$10000,MATCH(Cotations!E1566,Projects!$A$1:$A$10000,0),MATCH("Commerce",Projects!$A$1:$F$1,0)),0)</f>
      </c>
      <c r="O1566" t="str">
        <f>IFERROR(VLOOKUP(N1566,Widgets!$H$5:$I$18,2,FALSE),0)</f>
      </c>
    </row>
    <row r="1567" spans="1:15">
      <c r="N1567" t="str">
        <f>IFERROR(INDEX(Projects!$A$1:$F$10000,MATCH(Cotations!E1567,Projects!$A$1:$A$10000,0),MATCH("Commerce",Projects!$A$1:$F$1,0)),0)</f>
      </c>
      <c r="O1567" t="str">
        <f>IFERROR(VLOOKUP(N1567,Widgets!$H$5:$I$18,2,FALSE),0)</f>
      </c>
    </row>
    <row r="1568" spans="1:15">
      <c r="N1568" t="str">
        <f>IFERROR(INDEX(Projects!$A$1:$F$10000,MATCH(Cotations!E1568,Projects!$A$1:$A$10000,0),MATCH("Commerce",Projects!$A$1:$F$1,0)),0)</f>
      </c>
      <c r="O1568" t="str">
        <f>IFERROR(VLOOKUP(N1568,Widgets!$H$5:$I$18,2,FALSE),0)</f>
      </c>
    </row>
    <row r="1569" spans="1:15">
      <c r="N1569" t="str">
        <f>IFERROR(INDEX(Projects!$A$1:$F$10000,MATCH(Cotations!E1569,Projects!$A$1:$A$10000,0),MATCH("Commerce",Projects!$A$1:$F$1,0)),0)</f>
      </c>
      <c r="O1569" t="str">
        <f>IFERROR(VLOOKUP(N1569,Widgets!$H$5:$I$18,2,FALSE),0)</f>
      </c>
    </row>
    <row r="1570" spans="1:15">
      <c r="N1570" t="str">
        <f>IFERROR(INDEX(Projects!$A$1:$F$10000,MATCH(Cotations!E1570,Projects!$A$1:$A$10000,0),MATCH("Commerce",Projects!$A$1:$F$1,0)),0)</f>
      </c>
      <c r="O1570" t="str">
        <f>IFERROR(VLOOKUP(N1570,Widgets!$H$5:$I$18,2,FALSE),0)</f>
      </c>
    </row>
    <row r="1571" spans="1:15">
      <c r="N1571" t="str">
        <f>IFERROR(INDEX(Projects!$A$1:$F$10000,MATCH(Cotations!E1571,Projects!$A$1:$A$10000,0),MATCH("Commerce",Projects!$A$1:$F$1,0)),0)</f>
      </c>
      <c r="O1571" t="str">
        <f>IFERROR(VLOOKUP(N1571,Widgets!$H$5:$I$18,2,FALSE),0)</f>
      </c>
    </row>
    <row r="1572" spans="1:15">
      <c r="N1572" t="str">
        <f>IFERROR(INDEX(Projects!$A$1:$F$10000,MATCH(Cotations!E1572,Projects!$A$1:$A$10000,0),MATCH("Commerce",Projects!$A$1:$F$1,0)),0)</f>
      </c>
      <c r="O1572" t="str">
        <f>IFERROR(VLOOKUP(N1572,Widgets!$H$5:$I$18,2,FALSE),0)</f>
      </c>
    </row>
    <row r="1573" spans="1:15">
      <c r="N1573" t="str">
        <f>IFERROR(INDEX(Projects!$A$1:$F$10000,MATCH(Cotations!E1573,Projects!$A$1:$A$10000,0),MATCH("Commerce",Projects!$A$1:$F$1,0)),0)</f>
      </c>
      <c r="O1573" t="str">
        <f>IFERROR(VLOOKUP(N1573,Widgets!$H$5:$I$18,2,FALSE),0)</f>
      </c>
    </row>
    <row r="1574" spans="1:15">
      <c r="N1574" t="str">
        <f>IFERROR(INDEX(Projects!$A$1:$F$10000,MATCH(Cotations!E1574,Projects!$A$1:$A$10000,0),MATCH("Commerce",Projects!$A$1:$F$1,0)),0)</f>
      </c>
      <c r="O1574" t="str">
        <f>IFERROR(VLOOKUP(N1574,Widgets!$H$5:$I$18,2,FALSE),0)</f>
      </c>
    </row>
    <row r="1575" spans="1:15">
      <c r="N1575" t="str">
        <f>IFERROR(INDEX(Projects!$A$1:$F$10000,MATCH(Cotations!E1575,Projects!$A$1:$A$10000,0),MATCH("Commerce",Projects!$A$1:$F$1,0)),0)</f>
      </c>
      <c r="O1575" t="str">
        <f>IFERROR(VLOOKUP(N1575,Widgets!$H$5:$I$18,2,FALSE),0)</f>
      </c>
    </row>
    <row r="1576" spans="1:15">
      <c r="N1576" t="str">
        <f>IFERROR(INDEX(Projects!$A$1:$F$10000,MATCH(Cotations!E1576,Projects!$A$1:$A$10000,0),MATCH("Commerce",Projects!$A$1:$F$1,0)),0)</f>
      </c>
      <c r="O1576" t="str">
        <f>IFERROR(VLOOKUP(N1576,Widgets!$H$5:$I$18,2,FALSE),0)</f>
      </c>
    </row>
    <row r="1577" spans="1:15">
      <c r="N1577" t="str">
        <f>IFERROR(INDEX(Projects!$A$1:$F$10000,MATCH(Cotations!E1577,Projects!$A$1:$A$10000,0),MATCH("Commerce",Projects!$A$1:$F$1,0)),0)</f>
      </c>
      <c r="O1577" t="str">
        <f>IFERROR(VLOOKUP(N1577,Widgets!$H$5:$I$18,2,FALSE),0)</f>
      </c>
    </row>
    <row r="1578" spans="1:15">
      <c r="N1578" t="str">
        <f>IFERROR(INDEX(Projects!$A$1:$F$10000,MATCH(Cotations!E1578,Projects!$A$1:$A$10000,0),MATCH("Commerce",Projects!$A$1:$F$1,0)),0)</f>
      </c>
      <c r="O1578" t="str">
        <f>IFERROR(VLOOKUP(N1578,Widgets!$H$5:$I$18,2,FALSE),0)</f>
      </c>
    </row>
    <row r="1579" spans="1:15">
      <c r="N1579" t="str">
        <f>IFERROR(INDEX(Projects!$A$1:$F$10000,MATCH(Cotations!E1579,Projects!$A$1:$A$10000,0),MATCH("Commerce",Projects!$A$1:$F$1,0)),0)</f>
      </c>
      <c r="O1579" t="str">
        <f>IFERROR(VLOOKUP(N1579,Widgets!$H$5:$I$18,2,FALSE),0)</f>
      </c>
    </row>
    <row r="1580" spans="1:15">
      <c r="N1580" t="str">
        <f>IFERROR(INDEX(Projects!$A$1:$F$10000,MATCH(Cotations!E1580,Projects!$A$1:$A$10000,0),MATCH("Commerce",Projects!$A$1:$F$1,0)),0)</f>
      </c>
      <c r="O1580" t="str">
        <f>IFERROR(VLOOKUP(N1580,Widgets!$H$5:$I$18,2,FALSE),0)</f>
      </c>
    </row>
    <row r="1581" spans="1:15">
      <c r="N1581" t="str">
        <f>IFERROR(INDEX(Projects!$A$1:$F$10000,MATCH(Cotations!E1581,Projects!$A$1:$A$10000,0),MATCH("Commerce",Projects!$A$1:$F$1,0)),0)</f>
      </c>
      <c r="O1581" t="str">
        <f>IFERROR(VLOOKUP(N1581,Widgets!$H$5:$I$18,2,FALSE),0)</f>
      </c>
    </row>
    <row r="1582" spans="1:15">
      <c r="N1582" t="str">
        <f>IFERROR(INDEX(Projects!$A$1:$F$10000,MATCH(Cotations!E1582,Projects!$A$1:$A$10000,0),MATCH("Commerce",Projects!$A$1:$F$1,0)),0)</f>
      </c>
      <c r="O1582" t="str">
        <f>IFERROR(VLOOKUP(N1582,Widgets!$H$5:$I$18,2,FALSE),0)</f>
      </c>
    </row>
    <row r="1583" spans="1:15">
      <c r="N1583" t="str">
        <f>IFERROR(INDEX(Projects!$A$1:$F$10000,MATCH(Cotations!E1583,Projects!$A$1:$A$10000,0),MATCH("Commerce",Projects!$A$1:$F$1,0)),0)</f>
      </c>
      <c r="O1583" t="str">
        <f>IFERROR(VLOOKUP(N1583,Widgets!$H$5:$I$18,2,FALSE),0)</f>
      </c>
    </row>
    <row r="1584" spans="1:15">
      <c r="N1584" t="str">
        <f>IFERROR(INDEX(Projects!$A$1:$F$10000,MATCH(Cotations!E1584,Projects!$A$1:$A$10000,0),MATCH("Commerce",Projects!$A$1:$F$1,0)),0)</f>
      </c>
      <c r="O1584" t="str">
        <f>IFERROR(VLOOKUP(N1584,Widgets!$H$5:$I$18,2,FALSE),0)</f>
      </c>
    </row>
    <row r="1585" spans="1:15">
      <c r="N1585" t="str">
        <f>IFERROR(INDEX(Projects!$A$1:$F$10000,MATCH(Cotations!E1585,Projects!$A$1:$A$10000,0),MATCH("Commerce",Projects!$A$1:$F$1,0)),0)</f>
      </c>
      <c r="O1585" t="str">
        <f>IFERROR(VLOOKUP(N1585,Widgets!$H$5:$I$18,2,FALSE),0)</f>
      </c>
    </row>
    <row r="1586" spans="1:15">
      <c r="N1586" t="str">
        <f>IFERROR(INDEX(Projects!$A$1:$F$10000,MATCH(Cotations!E1586,Projects!$A$1:$A$10000,0),MATCH("Commerce",Projects!$A$1:$F$1,0)),0)</f>
      </c>
      <c r="O1586" t="str">
        <f>IFERROR(VLOOKUP(N1586,Widgets!$H$5:$I$18,2,FALSE),0)</f>
      </c>
    </row>
    <row r="1587" spans="1:15">
      <c r="N1587" t="str">
        <f>IFERROR(INDEX(Projects!$A$1:$F$10000,MATCH(Cotations!E1587,Projects!$A$1:$A$10000,0),MATCH("Commerce",Projects!$A$1:$F$1,0)),0)</f>
      </c>
      <c r="O1587" t="str">
        <f>IFERROR(VLOOKUP(N1587,Widgets!$H$5:$I$18,2,FALSE),0)</f>
      </c>
    </row>
    <row r="1588" spans="1:15">
      <c r="N1588" t="str">
        <f>IFERROR(INDEX(Projects!$A$1:$F$10000,MATCH(Cotations!E1588,Projects!$A$1:$A$10000,0),MATCH("Commerce",Projects!$A$1:$F$1,0)),0)</f>
      </c>
      <c r="O1588" t="str">
        <f>IFERROR(VLOOKUP(N1588,Widgets!$H$5:$I$18,2,FALSE),0)</f>
      </c>
    </row>
    <row r="1589" spans="1:15">
      <c r="N1589" t="str">
        <f>IFERROR(INDEX(Projects!$A$1:$F$10000,MATCH(Cotations!E1589,Projects!$A$1:$A$10000,0),MATCH("Commerce",Projects!$A$1:$F$1,0)),0)</f>
      </c>
      <c r="O1589" t="str">
        <f>IFERROR(VLOOKUP(N1589,Widgets!$H$5:$I$18,2,FALSE),0)</f>
      </c>
    </row>
    <row r="1590" spans="1:15">
      <c r="N1590" t="str">
        <f>IFERROR(INDEX(Projects!$A$1:$F$10000,MATCH(Cotations!E1590,Projects!$A$1:$A$10000,0),MATCH("Commerce",Projects!$A$1:$F$1,0)),0)</f>
      </c>
      <c r="O1590" t="str">
        <f>IFERROR(VLOOKUP(N1590,Widgets!$H$5:$I$18,2,FALSE),0)</f>
      </c>
    </row>
    <row r="1591" spans="1:15">
      <c r="N1591" t="str">
        <f>IFERROR(INDEX(Projects!$A$1:$F$10000,MATCH(Cotations!E1591,Projects!$A$1:$A$10000,0),MATCH("Commerce",Projects!$A$1:$F$1,0)),0)</f>
      </c>
      <c r="O1591" t="str">
        <f>IFERROR(VLOOKUP(N1591,Widgets!$H$5:$I$18,2,FALSE),0)</f>
      </c>
    </row>
    <row r="1592" spans="1:15">
      <c r="N1592" t="str">
        <f>IFERROR(INDEX(Projects!$A$1:$F$10000,MATCH(Cotations!E1592,Projects!$A$1:$A$10000,0),MATCH("Commerce",Projects!$A$1:$F$1,0)),0)</f>
      </c>
      <c r="O1592" t="str">
        <f>IFERROR(VLOOKUP(N1592,Widgets!$H$5:$I$18,2,FALSE),0)</f>
      </c>
    </row>
    <row r="1593" spans="1:15">
      <c r="N1593" t="str">
        <f>IFERROR(INDEX(Projects!$A$1:$F$10000,MATCH(Cotations!E1593,Projects!$A$1:$A$10000,0),MATCH("Commerce",Projects!$A$1:$F$1,0)),0)</f>
      </c>
      <c r="O1593" t="str">
        <f>IFERROR(VLOOKUP(N1593,Widgets!$H$5:$I$18,2,FALSE),0)</f>
      </c>
    </row>
    <row r="1594" spans="1:15">
      <c r="N1594" t="str">
        <f>IFERROR(INDEX(Projects!$A$1:$F$10000,MATCH(Cotations!E1594,Projects!$A$1:$A$10000,0),MATCH("Commerce",Projects!$A$1:$F$1,0)),0)</f>
      </c>
      <c r="O1594" t="str">
        <f>IFERROR(VLOOKUP(N1594,Widgets!$H$5:$I$18,2,FALSE),0)</f>
      </c>
    </row>
    <row r="1595" spans="1:15">
      <c r="N1595" t="str">
        <f>IFERROR(INDEX(Projects!$A$1:$F$10000,MATCH(Cotations!E1595,Projects!$A$1:$A$10000,0),MATCH("Commerce",Projects!$A$1:$F$1,0)),0)</f>
      </c>
      <c r="O1595" t="str">
        <f>IFERROR(VLOOKUP(N1595,Widgets!$H$5:$I$18,2,FALSE),0)</f>
      </c>
    </row>
    <row r="1596" spans="1:15">
      <c r="N1596" t="str">
        <f>IFERROR(INDEX(Projects!$A$1:$F$10000,MATCH(Cotations!E1596,Projects!$A$1:$A$10000,0),MATCH("Commerce",Projects!$A$1:$F$1,0)),0)</f>
      </c>
      <c r="O1596" t="str">
        <f>IFERROR(VLOOKUP(N1596,Widgets!$H$5:$I$18,2,FALSE),0)</f>
      </c>
    </row>
    <row r="1597" spans="1:15">
      <c r="N1597" t="str">
        <f>IFERROR(INDEX(Projects!$A$1:$F$10000,MATCH(Cotations!E1597,Projects!$A$1:$A$10000,0),MATCH("Commerce",Projects!$A$1:$F$1,0)),0)</f>
      </c>
      <c r="O1597" t="str">
        <f>IFERROR(VLOOKUP(N1597,Widgets!$H$5:$I$18,2,FALSE),0)</f>
      </c>
    </row>
    <row r="1598" spans="1:15">
      <c r="N1598" t="str">
        <f>IFERROR(INDEX(Projects!$A$1:$F$10000,MATCH(Cotations!E1598,Projects!$A$1:$A$10000,0),MATCH("Commerce",Projects!$A$1:$F$1,0)),0)</f>
      </c>
      <c r="O1598" t="str">
        <f>IFERROR(VLOOKUP(N1598,Widgets!$H$5:$I$18,2,FALSE),0)</f>
      </c>
    </row>
    <row r="1599" spans="1:15">
      <c r="N1599" t="str">
        <f>IFERROR(INDEX(Projects!$A$1:$F$10000,MATCH(Cotations!E1599,Projects!$A$1:$A$10000,0),MATCH("Commerce",Projects!$A$1:$F$1,0)),0)</f>
      </c>
      <c r="O1599" t="str">
        <f>IFERROR(VLOOKUP(N1599,Widgets!$H$5:$I$18,2,FALSE),0)</f>
      </c>
    </row>
    <row r="1600" spans="1:15">
      <c r="N1600" t="str">
        <f>IFERROR(INDEX(Projects!$A$1:$F$10000,MATCH(Cotations!E1600,Projects!$A$1:$A$10000,0),MATCH("Commerce",Projects!$A$1:$F$1,0)),0)</f>
      </c>
      <c r="O1600" t="str">
        <f>IFERROR(VLOOKUP(N1600,Widgets!$H$5:$I$18,2,FALSE),0)</f>
      </c>
    </row>
    <row r="1601" spans="1:15">
      <c r="N1601" t="str">
        <f>IFERROR(INDEX(Projects!$A$1:$F$10000,MATCH(Cotations!E1601,Projects!$A$1:$A$10000,0),MATCH("Commerce",Projects!$A$1:$F$1,0)),0)</f>
      </c>
      <c r="O1601" t="str">
        <f>IFERROR(VLOOKUP(N1601,Widgets!$H$5:$I$18,2,FALSE),0)</f>
      </c>
    </row>
    <row r="1602" spans="1:15">
      <c r="N1602" t="str">
        <f>IFERROR(INDEX(Projects!$A$1:$F$10000,MATCH(Cotations!E1602,Projects!$A$1:$A$10000,0),MATCH("Commerce",Projects!$A$1:$F$1,0)),0)</f>
      </c>
      <c r="O1602" t="str">
        <f>IFERROR(VLOOKUP(N1602,Widgets!$H$5:$I$18,2,FALSE),0)</f>
      </c>
    </row>
    <row r="1603" spans="1:15">
      <c r="N1603" t="str">
        <f>IFERROR(INDEX(Projects!$A$1:$F$10000,MATCH(Cotations!E1603,Projects!$A$1:$A$10000,0),MATCH("Commerce",Projects!$A$1:$F$1,0)),0)</f>
      </c>
      <c r="O1603" t="str">
        <f>IFERROR(VLOOKUP(N1603,Widgets!$H$5:$I$18,2,FALSE),0)</f>
      </c>
    </row>
    <row r="1604" spans="1:15">
      <c r="N1604" t="str">
        <f>IFERROR(INDEX(Projects!$A$1:$F$10000,MATCH(Cotations!E1604,Projects!$A$1:$A$10000,0),MATCH("Commerce",Projects!$A$1:$F$1,0)),0)</f>
      </c>
      <c r="O1604" t="str">
        <f>IFERROR(VLOOKUP(N1604,Widgets!$H$5:$I$18,2,FALSE),0)</f>
      </c>
    </row>
    <row r="1605" spans="1:15">
      <c r="N1605" t="str">
        <f>IFERROR(INDEX(Projects!$A$1:$F$10000,MATCH(Cotations!E1605,Projects!$A$1:$A$10000,0),MATCH("Commerce",Projects!$A$1:$F$1,0)),0)</f>
      </c>
      <c r="O1605" t="str">
        <f>IFERROR(VLOOKUP(N1605,Widgets!$H$5:$I$18,2,FALSE),0)</f>
      </c>
    </row>
    <row r="1606" spans="1:15">
      <c r="N1606" t="str">
        <f>IFERROR(INDEX(Projects!$A$1:$F$10000,MATCH(Cotations!E1606,Projects!$A$1:$A$10000,0),MATCH("Commerce",Projects!$A$1:$F$1,0)),0)</f>
      </c>
      <c r="O1606" t="str">
        <f>IFERROR(VLOOKUP(N1606,Widgets!$H$5:$I$18,2,FALSE),0)</f>
      </c>
    </row>
    <row r="1607" spans="1:15">
      <c r="N1607" t="str">
        <f>IFERROR(INDEX(Projects!$A$1:$F$10000,MATCH(Cotations!E1607,Projects!$A$1:$A$10000,0),MATCH("Commerce",Projects!$A$1:$F$1,0)),0)</f>
      </c>
      <c r="O1607" t="str">
        <f>IFERROR(VLOOKUP(N1607,Widgets!$H$5:$I$18,2,FALSE),0)</f>
      </c>
    </row>
    <row r="1608" spans="1:15">
      <c r="N1608" t="str">
        <f>IFERROR(INDEX(Projects!$A$1:$F$10000,MATCH(Cotations!E1608,Projects!$A$1:$A$10000,0),MATCH("Commerce",Projects!$A$1:$F$1,0)),0)</f>
      </c>
      <c r="O1608" t="str">
        <f>IFERROR(VLOOKUP(N1608,Widgets!$H$5:$I$18,2,FALSE),0)</f>
      </c>
    </row>
    <row r="1609" spans="1:15">
      <c r="N1609" t="str">
        <f>IFERROR(INDEX(Projects!$A$1:$F$10000,MATCH(Cotations!E1609,Projects!$A$1:$A$10000,0),MATCH("Commerce",Projects!$A$1:$F$1,0)),0)</f>
      </c>
      <c r="O1609" t="str">
        <f>IFERROR(VLOOKUP(N1609,Widgets!$H$5:$I$18,2,FALSE),0)</f>
      </c>
    </row>
    <row r="1610" spans="1:15">
      <c r="N1610" t="str">
        <f>IFERROR(INDEX(Projects!$A$1:$F$10000,MATCH(Cotations!E1610,Projects!$A$1:$A$10000,0),MATCH("Commerce",Projects!$A$1:$F$1,0)),0)</f>
      </c>
      <c r="O1610" t="str">
        <f>IFERROR(VLOOKUP(N1610,Widgets!$H$5:$I$18,2,FALSE),0)</f>
      </c>
    </row>
    <row r="1611" spans="1:15">
      <c r="N1611" t="str">
        <f>IFERROR(INDEX(Projects!$A$1:$F$10000,MATCH(Cotations!E1611,Projects!$A$1:$A$10000,0),MATCH("Commerce",Projects!$A$1:$F$1,0)),0)</f>
      </c>
      <c r="O1611" t="str">
        <f>IFERROR(VLOOKUP(N1611,Widgets!$H$5:$I$18,2,FALSE),0)</f>
      </c>
    </row>
    <row r="1612" spans="1:15">
      <c r="N1612" t="str">
        <f>IFERROR(INDEX(Projects!$A$1:$F$10000,MATCH(Cotations!E1612,Projects!$A$1:$A$10000,0),MATCH("Commerce",Projects!$A$1:$F$1,0)),0)</f>
      </c>
      <c r="O1612" t="str">
        <f>IFERROR(VLOOKUP(N1612,Widgets!$H$5:$I$18,2,FALSE),0)</f>
      </c>
    </row>
    <row r="1613" spans="1:15">
      <c r="N1613" t="str">
        <f>IFERROR(INDEX(Projects!$A$1:$F$10000,MATCH(Cotations!E1613,Projects!$A$1:$A$10000,0),MATCH("Commerce",Projects!$A$1:$F$1,0)),0)</f>
      </c>
      <c r="O1613" t="str">
        <f>IFERROR(VLOOKUP(N1613,Widgets!$H$5:$I$18,2,FALSE),0)</f>
      </c>
    </row>
    <row r="1614" spans="1:15">
      <c r="N1614" t="str">
        <f>IFERROR(INDEX(Projects!$A$1:$F$10000,MATCH(Cotations!E1614,Projects!$A$1:$A$10000,0),MATCH("Commerce",Projects!$A$1:$F$1,0)),0)</f>
      </c>
      <c r="O1614" t="str">
        <f>IFERROR(VLOOKUP(N1614,Widgets!$H$5:$I$18,2,FALSE),0)</f>
      </c>
    </row>
    <row r="1615" spans="1:15">
      <c r="N1615" t="str">
        <f>IFERROR(INDEX(Projects!$A$1:$F$10000,MATCH(Cotations!E1615,Projects!$A$1:$A$10000,0),MATCH("Commerce",Projects!$A$1:$F$1,0)),0)</f>
      </c>
      <c r="O1615" t="str">
        <f>IFERROR(VLOOKUP(N1615,Widgets!$H$5:$I$18,2,FALSE),0)</f>
      </c>
    </row>
    <row r="1616" spans="1:15">
      <c r="N1616" t="str">
        <f>IFERROR(INDEX(Projects!$A$1:$F$10000,MATCH(Cotations!E1616,Projects!$A$1:$A$10000,0),MATCH("Commerce",Projects!$A$1:$F$1,0)),0)</f>
      </c>
      <c r="O1616" t="str">
        <f>IFERROR(VLOOKUP(N1616,Widgets!$H$5:$I$18,2,FALSE),0)</f>
      </c>
    </row>
    <row r="1617" spans="1:15">
      <c r="N1617" t="str">
        <f>IFERROR(INDEX(Projects!$A$1:$F$10000,MATCH(Cotations!E1617,Projects!$A$1:$A$10000,0),MATCH("Commerce",Projects!$A$1:$F$1,0)),0)</f>
      </c>
      <c r="O1617" t="str">
        <f>IFERROR(VLOOKUP(N1617,Widgets!$H$5:$I$18,2,FALSE),0)</f>
      </c>
    </row>
    <row r="1618" spans="1:15">
      <c r="N1618" t="str">
        <f>IFERROR(INDEX(Projects!$A$1:$F$10000,MATCH(Cotations!E1618,Projects!$A$1:$A$10000,0),MATCH("Commerce",Projects!$A$1:$F$1,0)),0)</f>
      </c>
      <c r="O1618" t="str">
        <f>IFERROR(VLOOKUP(N1618,Widgets!$H$5:$I$18,2,FALSE),0)</f>
      </c>
    </row>
    <row r="1619" spans="1:15">
      <c r="N1619" t="str">
        <f>IFERROR(INDEX(Projects!$A$1:$F$10000,MATCH(Cotations!E1619,Projects!$A$1:$A$10000,0),MATCH("Commerce",Projects!$A$1:$F$1,0)),0)</f>
      </c>
      <c r="O1619" t="str">
        <f>IFERROR(VLOOKUP(N1619,Widgets!$H$5:$I$18,2,FALSE),0)</f>
      </c>
    </row>
    <row r="1620" spans="1:15">
      <c r="N1620" t="str">
        <f>IFERROR(INDEX(Projects!$A$1:$F$10000,MATCH(Cotations!E1620,Projects!$A$1:$A$10000,0),MATCH("Commerce",Projects!$A$1:$F$1,0)),0)</f>
      </c>
      <c r="O1620" t="str">
        <f>IFERROR(VLOOKUP(N1620,Widgets!$H$5:$I$18,2,FALSE),0)</f>
      </c>
    </row>
    <row r="1621" spans="1:15">
      <c r="N1621" t="str">
        <f>IFERROR(INDEX(Projects!$A$1:$F$10000,MATCH(Cotations!E1621,Projects!$A$1:$A$10000,0),MATCH("Commerce",Projects!$A$1:$F$1,0)),0)</f>
      </c>
      <c r="O1621" t="str">
        <f>IFERROR(VLOOKUP(N1621,Widgets!$H$5:$I$18,2,FALSE),0)</f>
      </c>
    </row>
    <row r="1622" spans="1:15">
      <c r="N1622" t="str">
        <f>IFERROR(INDEX(Projects!$A$1:$F$10000,MATCH(Cotations!E1622,Projects!$A$1:$A$10000,0),MATCH("Commerce",Projects!$A$1:$F$1,0)),0)</f>
      </c>
      <c r="O1622" t="str">
        <f>IFERROR(VLOOKUP(N1622,Widgets!$H$5:$I$18,2,FALSE),0)</f>
      </c>
    </row>
    <row r="1623" spans="1:15">
      <c r="N1623" t="str">
        <f>IFERROR(INDEX(Projects!$A$1:$F$10000,MATCH(Cotations!E1623,Projects!$A$1:$A$10000,0),MATCH("Commerce",Projects!$A$1:$F$1,0)),0)</f>
      </c>
      <c r="O1623" t="str">
        <f>IFERROR(VLOOKUP(N1623,Widgets!$H$5:$I$18,2,FALSE),0)</f>
      </c>
    </row>
    <row r="1624" spans="1:15">
      <c r="N1624" t="str">
        <f>IFERROR(INDEX(Projects!$A$1:$F$10000,MATCH(Cotations!E1624,Projects!$A$1:$A$10000,0),MATCH("Commerce",Projects!$A$1:$F$1,0)),0)</f>
      </c>
      <c r="O1624" t="str">
        <f>IFERROR(VLOOKUP(N1624,Widgets!$H$5:$I$18,2,FALSE),0)</f>
      </c>
    </row>
    <row r="1625" spans="1:15">
      <c r="N1625" t="str">
        <f>IFERROR(INDEX(Projects!$A$1:$F$10000,MATCH(Cotations!E1625,Projects!$A$1:$A$10000,0),MATCH("Commerce",Projects!$A$1:$F$1,0)),0)</f>
      </c>
      <c r="O1625" t="str">
        <f>IFERROR(VLOOKUP(N1625,Widgets!$H$5:$I$18,2,FALSE),0)</f>
      </c>
    </row>
    <row r="1626" spans="1:15">
      <c r="N1626" t="str">
        <f>IFERROR(INDEX(Projects!$A$1:$F$10000,MATCH(Cotations!E1626,Projects!$A$1:$A$10000,0),MATCH("Commerce",Projects!$A$1:$F$1,0)),0)</f>
      </c>
      <c r="O1626" t="str">
        <f>IFERROR(VLOOKUP(N1626,Widgets!$H$5:$I$18,2,FALSE),0)</f>
      </c>
    </row>
    <row r="1627" spans="1:15">
      <c r="N1627" t="str">
        <f>IFERROR(INDEX(Projects!$A$1:$F$10000,MATCH(Cotations!E1627,Projects!$A$1:$A$10000,0),MATCH("Commerce",Projects!$A$1:$F$1,0)),0)</f>
      </c>
      <c r="O1627" t="str">
        <f>IFERROR(VLOOKUP(N1627,Widgets!$H$5:$I$18,2,FALSE),0)</f>
      </c>
    </row>
    <row r="1628" spans="1:15">
      <c r="N1628" t="str">
        <f>IFERROR(INDEX(Projects!$A$1:$F$10000,MATCH(Cotations!E1628,Projects!$A$1:$A$10000,0),MATCH("Commerce",Projects!$A$1:$F$1,0)),0)</f>
      </c>
      <c r="O1628" t="str">
        <f>IFERROR(VLOOKUP(N1628,Widgets!$H$5:$I$18,2,FALSE),0)</f>
      </c>
    </row>
    <row r="1629" spans="1:15">
      <c r="N1629" t="str">
        <f>IFERROR(INDEX(Projects!$A$1:$F$10000,MATCH(Cotations!E1629,Projects!$A$1:$A$10000,0),MATCH("Commerce",Projects!$A$1:$F$1,0)),0)</f>
      </c>
      <c r="O1629" t="str">
        <f>IFERROR(VLOOKUP(N1629,Widgets!$H$5:$I$18,2,FALSE),0)</f>
      </c>
    </row>
    <row r="1630" spans="1:15">
      <c r="N1630" t="str">
        <f>IFERROR(INDEX(Projects!$A$1:$F$10000,MATCH(Cotations!E1630,Projects!$A$1:$A$10000,0),MATCH("Commerce",Projects!$A$1:$F$1,0)),0)</f>
      </c>
      <c r="O1630" t="str">
        <f>IFERROR(VLOOKUP(N1630,Widgets!$H$5:$I$18,2,FALSE),0)</f>
      </c>
    </row>
    <row r="1631" spans="1:15">
      <c r="N1631" t="str">
        <f>IFERROR(INDEX(Projects!$A$1:$F$10000,MATCH(Cotations!E1631,Projects!$A$1:$A$10000,0),MATCH("Commerce",Projects!$A$1:$F$1,0)),0)</f>
      </c>
      <c r="O1631" t="str">
        <f>IFERROR(VLOOKUP(N1631,Widgets!$H$5:$I$18,2,FALSE),0)</f>
      </c>
    </row>
    <row r="1632" spans="1:15">
      <c r="N1632" t="str">
        <f>IFERROR(INDEX(Projects!$A$1:$F$10000,MATCH(Cotations!E1632,Projects!$A$1:$A$10000,0),MATCH("Commerce",Projects!$A$1:$F$1,0)),0)</f>
      </c>
      <c r="O1632" t="str">
        <f>IFERROR(VLOOKUP(N1632,Widgets!$H$5:$I$18,2,FALSE),0)</f>
      </c>
    </row>
    <row r="1633" spans="1:15">
      <c r="N1633" t="str">
        <f>IFERROR(INDEX(Projects!$A$1:$F$10000,MATCH(Cotations!E1633,Projects!$A$1:$A$10000,0),MATCH("Commerce",Projects!$A$1:$F$1,0)),0)</f>
      </c>
      <c r="O1633" t="str">
        <f>IFERROR(VLOOKUP(N1633,Widgets!$H$5:$I$18,2,FALSE),0)</f>
      </c>
    </row>
    <row r="1634" spans="1:15">
      <c r="N1634" t="str">
        <f>IFERROR(INDEX(Projects!$A$1:$F$10000,MATCH(Cotations!E1634,Projects!$A$1:$A$10000,0),MATCH("Commerce",Projects!$A$1:$F$1,0)),0)</f>
      </c>
      <c r="O1634" t="str">
        <f>IFERROR(VLOOKUP(N1634,Widgets!$H$5:$I$18,2,FALSE),0)</f>
      </c>
    </row>
    <row r="1635" spans="1:15">
      <c r="N1635" t="str">
        <f>IFERROR(INDEX(Projects!$A$1:$F$10000,MATCH(Cotations!E1635,Projects!$A$1:$A$10000,0),MATCH("Commerce",Projects!$A$1:$F$1,0)),0)</f>
      </c>
      <c r="O1635" t="str">
        <f>IFERROR(VLOOKUP(N1635,Widgets!$H$5:$I$18,2,FALSE),0)</f>
      </c>
    </row>
    <row r="1636" spans="1:15">
      <c r="N1636" t="str">
        <f>IFERROR(INDEX(Projects!$A$1:$F$10000,MATCH(Cotations!E1636,Projects!$A$1:$A$10000,0),MATCH("Commerce",Projects!$A$1:$F$1,0)),0)</f>
      </c>
      <c r="O1636" t="str">
        <f>IFERROR(VLOOKUP(N1636,Widgets!$H$5:$I$18,2,FALSE),0)</f>
      </c>
    </row>
    <row r="1637" spans="1:15">
      <c r="N1637" t="str">
        <f>IFERROR(INDEX(Projects!$A$1:$F$10000,MATCH(Cotations!E1637,Projects!$A$1:$A$10000,0),MATCH("Commerce",Projects!$A$1:$F$1,0)),0)</f>
      </c>
      <c r="O1637" t="str">
        <f>IFERROR(VLOOKUP(N1637,Widgets!$H$5:$I$18,2,FALSE),0)</f>
      </c>
    </row>
    <row r="1638" spans="1:15">
      <c r="N1638" t="str">
        <f>IFERROR(INDEX(Projects!$A$1:$F$10000,MATCH(Cotations!E1638,Projects!$A$1:$A$10000,0),MATCH("Commerce",Projects!$A$1:$F$1,0)),0)</f>
      </c>
      <c r="O1638" t="str">
        <f>IFERROR(VLOOKUP(N1638,Widgets!$H$5:$I$18,2,FALSE),0)</f>
      </c>
    </row>
    <row r="1639" spans="1:15">
      <c r="N1639" t="str">
        <f>IFERROR(INDEX(Projects!$A$1:$F$10000,MATCH(Cotations!E1639,Projects!$A$1:$A$10000,0),MATCH("Commerce",Projects!$A$1:$F$1,0)),0)</f>
      </c>
      <c r="O1639" t="str">
        <f>IFERROR(VLOOKUP(N1639,Widgets!$H$5:$I$18,2,FALSE),0)</f>
      </c>
    </row>
    <row r="1640" spans="1:15">
      <c r="N1640" t="str">
        <f>IFERROR(INDEX(Projects!$A$1:$F$10000,MATCH(Cotations!E1640,Projects!$A$1:$A$10000,0),MATCH("Commerce",Projects!$A$1:$F$1,0)),0)</f>
      </c>
      <c r="O1640" t="str">
        <f>IFERROR(VLOOKUP(N1640,Widgets!$H$5:$I$18,2,FALSE),0)</f>
      </c>
    </row>
    <row r="1641" spans="1:15">
      <c r="N1641" t="str">
        <f>IFERROR(INDEX(Projects!$A$1:$F$10000,MATCH(Cotations!E1641,Projects!$A$1:$A$10000,0),MATCH("Commerce",Projects!$A$1:$F$1,0)),0)</f>
      </c>
      <c r="O1641" t="str">
        <f>IFERROR(VLOOKUP(N1641,Widgets!$H$5:$I$18,2,FALSE),0)</f>
      </c>
    </row>
    <row r="1642" spans="1:15">
      <c r="N1642" t="str">
        <f>IFERROR(INDEX(Projects!$A$1:$F$10000,MATCH(Cotations!E1642,Projects!$A$1:$A$10000,0),MATCH("Commerce",Projects!$A$1:$F$1,0)),0)</f>
      </c>
      <c r="O1642" t="str">
        <f>IFERROR(VLOOKUP(N1642,Widgets!$H$5:$I$18,2,FALSE),0)</f>
      </c>
    </row>
    <row r="1643" spans="1:15">
      <c r="N1643" t="str">
        <f>IFERROR(INDEX(Projects!$A$1:$F$10000,MATCH(Cotations!E1643,Projects!$A$1:$A$10000,0),MATCH("Commerce",Projects!$A$1:$F$1,0)),0)</f>
      </c>
      <c r="O1643" t="str">
        <f>IFERROR(VLOOKUP(N1643,Widgets!$H$5:$I$18,2,FALSE),0)</f>
      </c>
    </row>
    <row r="1644" spans="1:15">
      <c r="N1644" t="str">
        <f>IFERROR(INDEX(Projects!$A$1:$F$10000,MATCH(Cotations!E1644,Projects!$A$1:$A$10000,0),MATCH("Commerce",Projects!$A$1:$F$1,0)),0)</f>
      </c>
      <c r="O1644" t="str">
        <f>IFERROR(VLOOKUP(N1644,Widgets!$H$5:$I$18,2,FALSE),0)</f>
      </c>
    </row>
    <row r="1645" spans="1:15">
      <c r="N1645" t="str">
        <f>IFERROR(INDEX(Projects!$A$1:$F$10000,MATCH(Cotations!E1645,Projects!$A$1:$A$10000,0),MATCH("Commerce",Projects!$A$1:$F$1,0)),0)</f>
      </c>
      <c r="O1645" t="str">
        <f>IFERROR(VLOOKUP(N1645,Widgets!$H$5:$I$18,2,FALSE),0)</f>
      </c>
    </row>
    <row r="1646" spans="1:15">
      <c r="N1646" t="str">
        <f>IFERROR(INDEX(Projects!$A$1:$F$10000,MATCH(Cotations!E1646,Projects!$A$1:$A$10000,0),MATCH("Commerce",Projects!$A$1:$F$1,0)),0)</f>
      </c>
      <c r="O1646" t="str">
        <f>IFERROR(VLOOKUP(N1646,Widgets!$H$5:$I$18,2,FALSE),0)</f>
      </c>
    </row>
    <row r="1647" spans="1:15">
      <c r="N1647" t="str">
        <f>IFERROR(INDEX(Projects!$A$1:$F$10000,MATCH(Cotations!E1647,Projects!$A$1:$A$10000,0),MATCH("Commerce",Projects!$A$1:$F$1,0)),0)</f>
      </c>
      <c r="O1647" t="str">
        <f>IFERROR(VLOOKUP(N1647,Widgets!$H$5:$I$18,2,FALSE),0)</f>
      </c>
    </row>
    <row r="1648" spans="1:15">
      <c r="N1648" t="str">
        <f>IFERROR(INDEX(Projects!$A$1:$F$10000,MATCH(Cotations!E1648,Projects!$A$1:$A$10000,0),MATCH("Commerce",Projects!$A$1:$F$1,0)),0)</f>
      </c>
      <c r="O1648" t="str">
        <f>IFERROR(VLOOKUP(N1648,Widgets!$H$5:$I$18,2,FALSE),0)</f>
      </c>
    </row>
    <row r="1649" spans="1:15">
      <c r="N1649" t="str">
        <f>IFERROR(INDEX(Projects!$A$1:$F$10000,MATCH(Cotations!E1649,Projects!$A$1:$A$10000,0),MATCH("Commerce",Projects!$A$1:$F$1,0)),0)</f>
      </c>
      <c r="O1649" t="str">
        <f>IFERROR(VLOOKUP(N1649,Widgets!$H$5:$I$18,2,FALSE),0)</f>
      </c>
    </row>
    <row r="1650" spans="1:15">
      <c r="N1650" t="str">
        <f>IFERROR(INDEX(Projects!$A$1:$F$10000,MATCH(Cotations!E1650,Projects!$A$1:$A$10000,0),MATCH("Commerce",Projects!$A$1:$F$1,0)),0)</f>
      </c>
      <c r="O1650" t="str">
        <f>IFERROR(VLOOKUP(N1650,Widgets!$H$5:$I$18,2,FALSE),0)</f>
      </c>
    </row>
    <row r="1651" spans="1:15">
      <c r="N1651" t="str">
        <f>IFERROR(INDEX(Projects!$A$1:$F$10000,MATCH(Cotations!E1651,Projects!$A$1:$A$10000,0),MATCH("Commerce",Projects!$A$1:$F$1,0)),0)</f>
      </c>
      <c r="O1651" t="str">
        <f>IFERROR(VLOOKUP(N1651,Widgets!$H$5:$I$18,2,FALSE),0)</f>
      </c>
    </row>
    <row r="1652" spans="1:15">
      <c r="N1652" t="str">
        <f>IFERROR(INDEX(Projects!$A$1:$F$10000,MATCH(Cotations!E1652,Projects!$A$1:$A$10000,0),MATCH("Commerce",Projects!$A$1:$F$1,0)),0)</f>
      </c>
      <c r="O1652" t="str">
        <f>IFERROR(VLOOKUP(N1652,Widgets!$H$5:$I$18,2,FALSE),0)</f>
      </c>
    </row>
    <row r="1653" spans="1:15">
      <c r="N1653" t="str">
        <f>IFERROR(INDEX(Projects!$A$1:$F$10000,MATCH(Cotations!E1653,Projects!$A$1:$A$10000,0),MATCH("Commerce",Projects!$A$1:$F$1,0)),0)</f>
      </c>
      <c r="O1653" t="str">
        <f>IFERROR(VLOOKUP(N1653,Widgets!$H$5:$I$18,2,FALSE),0)</f>
      </c>
    </row>
    <row r="1654" spans="1:15">
      <c r="N1654" t="str">
        <f>IFERROR(INDEX(Projects!$A$1:$F$10000,MATCH(Cotations!E1654,Projects!$A$1:$A$10000,0),MATCH("Commerce",Projects!$A$1:$F$1,0)),0)</f>
      </c>
      <c r="O1654" t="str">
        <f>IFERROR(VLOOKUP(N1654,Widgets!$H$5:$I$18,2,FALSE),0)</f>
      </c>
    </row>
    <row r="1655" spans="1:15">
      <c r="N1655" t="str">
        <f>IFERROR(INDEX(Projects!$A$1:$F$10000,MATCH(Cotations!E1655,Projects!$A$1:$A$10000,0),MATCH("Commerce",Projects!$A$1:$F$1,0)),0)</f>
      </c>
      <c r="O1655" t="str">
        <f>IFERROR(VLOOKUP(N1655,Widgets!$H$5:$I$18,2,FALSE),0)</f>
      </c>
    </row>
    <row r="1656" spans="1:15">
      <c r="N1656" t="str">
        <f>IFERROR(INDEX(Projects!$A$1:$F$10000,MATCH(Cotations!E1656,Projects!$A$1:$A$10000,0),MATCH("Commerce",Projects!$A$1:$F$1,0)),0)</f>
      </c>
      <c r="O1656" t="str">
        <f>IFERROR(VLOOKUP(N1656,Widgets!$H$5:$I$18,2,FALSE),0)</f>
      </c>
    </row>
    <row r="1657" spans="1:15">
      <c r="N1657" t="str">
        <f>IFERROR(INDEX(Projects!$A$1:$F$10000,MATCH(Cotations!E1657,Projects!$A$1:$A$10000,0),MATCH("Commerce",Projects!$A$1:$F$1,0)),0)</f>
      </c>
      <c r="O1657" t="str">
        <f>IFERROR(VLOOKUP(N1657,Widgets!$H$5:$I$18,2,FALSE),0)</f>
      </c>
    </row>
    <row r="1658" spans="1:15">
      <c r="N1658" t="str">
        <f>IFERROR(INDEX(Projects!$A$1:$F$10000,MATCH(Cotations!E1658,Projects!$A$1:$A$10000,0),MATCH("Commerce",Projects!$A$1:$F$1,0)),0)</f>
      </c>
      <c r="O1658" t="str">
        <f>IFERROR(VLOOKUP(N1658,Widgets!$H$5:$I$18,2,FALSE),0)</f>
      </c>
    </row>
    <row r="1659" spans="1:15">
      <c r="N1659" t="str">
        <f>IFERROR(INDEX(Projects!$A$1:$F$10000,MATCH(Cotations!E1659,Projects!$A$1:$A$10000,0),MATCH("Commerce",Projects!$A$1:$F$1,0)),0)</f>
      </c>
      <c r="O1659" t="str">
        <f>IFERROR(VLOOKUP(N1659,Widgets!$H$5:$I$18,2,FALSE),0)</f>
      </c>
    </row>
    <row r="1660" spans="1:15">
      <c r="N1660" t="str">
        <f>IFERROR(INDEX(Projects!$A$1:$F$10000,MATCH(Cotations!E1660,Projects!$A$1:$A$10000,0),MATCH("Commerce",Projects!$A$1:$F$1,0)),0)</f>
      </c>
      <c r="O1660" t="str">
        <f>IFERROR(VLOOKUP(N1660,Widgets!$H$5:$I$18,2,FALSE),0)</f>
      </c>
    </row>
    <row r="1661" spans="1:15">
      <c r="N1661" t="str">
        <f>IFERROR(INDEX(Projects!$A$1:$F$10000,MATCH(Cotations!E1661,Projects!$A$1:$A$10000,0),MATCH("Commerce",Projects!$A$1:$F$1,0)),0)</f>
      </c>
      <c r="O1661" t="str">
        <f>IFERROR(VLOOKUP(N1661,Widgets!$H$5:$I$18,2,FALSE),0)</f>
      </c>
    </row>
    <row r="1662" spans="1:15">
      <c r="N1662" t="str">
        <f>IFERROR(INDEX(Projects!$A$1:$F$10000,MATCH(Cotations!E1662,Projects!$A$1:$A$10000,0),MATCH("Commerce",Projects!$A$1:$F$1,0)),0)</f>
      </c>
      <c r="O1662" t="str">
        <f>IFERROR(VLOOKUP(N1662,Widgets!$H$5:$I$18,2,FALSE),0)</f>
      </c>
    </row>
    <row r="1663" spans="1:15">
      <c r="N1663" t="str">
        <f>IFERROR(INDEX(Projects!$A$1:$F$10000,MATCH(Cotations!E1663,Projects!$A$1:$A$10000,0),MATCH("Commerce",Projects!$A$1:$F$1,0)),0)</f>
      </c>
      <c r="O1663" t="str">
        <f>IFERROR(VLOOKUP(N1663,Widgets!$H$5:$I$18,2,FALSE),0)</f>
      </c>
    </row>
    <row r="1664" spans="1:15">
      <c r="N1664" t="str">
        <f>IFERROR(INDEX(Projects!$A$1:$F$10000,MATCH(Cotations!E1664,Projects!$A$1:$A$10000,0),MATCH("Commerce",Projects!$A$1:$F$1,0)),0)</f>
      </c>
      <c r="O1664" t="str">
        <f>IFERROR(VLOOKUP(N1664,Widgets!$H$5:$I$18,2,FALSE),0)</f>
      </c>
    </row>
    <row r="1665" spans="1:15">
      <c r="N1665" t="str">
        <f>IFERROR(INDEX(Projects!$A$1:$F$10000,MATCH(Cotations!E1665,Projects!$A$1:$A$10000,0),MATCH("Commerce",Projects!$A$1:$F$1,0)),0)</f>
      </c>
      <c r="O1665" t="str">
        <f>IFERROR(VLOOKUP(N1665,Widgets!$H$5:$I$18,2,FALSE),0)</f>
      </c>
    </row>
    <row r="1666" spans="1:15">
      <c r="N1666" t="str">
        <f>IFERROR(INDEX(Projects!$A$1:$F$10000,MATCH(Cotations!E1666,Projects!$A$1:$A$10000,0),MATCH("Commerce",Projects!$A$1:$F$1,0)),0)</f>
      </c>
      <c r="O1666" t="str">
        <f>IFERROR(VLOOKUP(N1666,Widgets!$H$5:$I$18,2,FALSE),0)</f>
      </c>
    </row>
    <row r="1667" spans="1:15">
      <c r="N1667" t="str">
        <f>IFERROR(INDEX(Projects!$A$1:$F$10000,MATCH(Cotations!E1667,Projects!$A$1:$A$10000,0),MATCH("Commerce",Projects!$A$1:$F$1,0)),0)</f>
      </c>
      <c r="O1667" t="str">
        <f>IFERROR(VLOOKUP(N1667,Widgets!$H$5:$I$18,2,FALSE),0)</f>
      </c>
    </row>
    <row r="1668" spans="1:15">
      <c r="N1668" t="str">
        <f>IFERROR(INDEX(Projects!$A$1:$F$10000,MATCH(Cotations!E1668,Projects!$A$1:$A$10000,0),MATCH("Commerce",Projects!$A$1:$F$1,0)),0)</f>
      </c>
      <c r="O1668" t="str">
        <f>IFERROR(VLOOKUP(N1668,Widgets!$H$5:$I$18,2,FALSE),0)</f>
      </c>
    </row>
    <row r="1669" spans="1:15">
      <c r="N1669" t="str">
        <f>IFERROR(INDEX(Projects!$A$1:$F$10000,MATCH(Cotations!E1669,Projects!$A$1:$A$10000,0),MATCH("Commerce",Projects!$A$1:$F$1,0)),0)</f>
      </c>
      <c r="O1669" t="str">
        <f>IFERROR(VLOOKUP(N1669,Widgets!$H$5:$I$18,2,FALSE),0)</f>
      </c>
    </row>
    <row r="1670" spans="1:15">
      <c r="N1670" t="str">
        <f>IFERROR(INDEX(Projects!$A$1:$F$10000,MATCH(Cotations!E1670,Projects!$A$1:$A$10000,0),MATCH("Commerce",Projects!$A$1:$F$1,0)),0)</f>
      </c>
      <c r="O1670" t="str">
        <f>IFERROR(VLOOKUP(N1670,Widgets!$H$5:$I$18,2,FALSE),0)</f>
      </c>
    </row>
    <row r="1671" spans="1:15">
      <c r="N1671" t="str">
        <f>IFERROR(INDEX(Projects!$A$1:$F$10000,MATCH(Cotations!E1671,Projects!$A$1:$A$10000,0),MATCH("Commerce",Projects!$A$1:$F$1,0)),0)</f>
      </c>
      <c r="O1671" t="str">
        <f>IFERROR(VLOOKUP(N1671,Widgets!$H$5:$I$18,2,FALSE),0)</f>
      </c>
    </row>
    <row r="1672" spans="1:15">
      <c r="N1672" t="str">
        <f>IFERROR(INDEX(Projects!$A$1:$F$10000,MATCH(Cotations!E1672,Projects!$A$1:$A$10000,0),MATCH("Commerce",Projects!$A$1:$F$1,0)),0)</f>
      </c>
      <c r="O1672" t="str">
        <f>IFERROR(VLOOKUP(N1672,Widgets!$H$5:$I$18,2,FALSE),0)</f>
      </c>
    </row>
    <row r="1673" spans="1:15">
      <c r="N1673" t="str">
        <f>IFERROR(INDEX(Projects!$A$1:$F$10000,MATCH(Cotations!E1673,Projects!$A$1:$A$10000,0),MATCH("Commerce",Projects!$A$1:$F$1,0)),0)</f>
      </c>
      <c r="O1673" t="str">
        <f>IFERROR(VLOOKUP(N1673,Widgets!$H$5:$I$18,2,FALSE),0)</f>
      </c>
    </row>
    <row r="1674" spans="1:15">
      <c r="N1674" t="str">
        <f>IFERROR(INDEX(Projects!$A$1:$F$10000,MATCH(Cotations!E1674,Projects!$A$1:$A$10000,0),MATCH("Commerce",Projects!$A$1:$F$1,0)),0)</f>
      </c>
      <c r="O1674" t="str">
        <f>IFERROR(VLOOKUP(N1674,Widgets!$H$5:$I$18,2,FALSE),0)</f>
      </c>
    </row>
    <row r="1675" spans="1:15">
      <c r="N1675" t="str">
        <f>IFERROR(INDEX(Projects!$A$1:$F$10000,MATCH(Cotations!E1675,Projects!$A$1:$A$10000,0),MATCH("Commerce",Projects!$A$1:$F$1,0)),0)</f>
      </c>
      <c r="O1675" t="str">
        <f>IFERROR(VLOOKUP(N1675,Widgets!$H$5:$I$18,2,FALSE),0)</f>
      </c>
    </row>
    <row r="1676" spans="1:15">
      <c r="N1676" t="str">
        <f>IFERROR(INDEX(Projects!$A$1:$F$10000,MATCH(Cotations!E1676,Projects!$A$1:$A$10000,0),MATCH("Commerce",Projects!$A$1:$F$1,0)),0)</f>
      </c>
      <c r="O1676" t="str">
        <f>IFERROR(VLOOKUP(N1676,Widgets!$H$5:$I$18,2,FALSE),0)</f>
      </c>
    </row>
    <row r="1677" spans="1:15">
      <c r="N1677" t="str">
        <f>IFERROR(INDEX(Projects!$A$1:$F$10000,MATCH(Cotations!E1677,Projects!$A$1:$A$10000,0),MATCH("Commerce",Projects!$A$1:$F$1,0)),0)</f>
      </c>
      <c r="O1677" t="str">
        <f>IFERROR(VLOOKUP(N1677,Widgets!$H$5:$I$18,2,FALSE),0)</f>
      </c>
    </row>
    <row r="1678" spans="1:15">
      <c r="N1678" t="str">
        <f>IFERROR(INDEX(Projects!$A$1:$F$10000,MATCH(Cotations!E1678,Projects!$A$1:$A$10000,0),MATCH("Commerce",Projects!$A$1:$F$1,0)),0)</f>
      </c>
      <c r="O1678" t="str">
        <f>IFERROR(VLOOKUP(N1678,Widgets!$H$5:$I$18,2,FALSE),0)</f>
      </c>
    </row>
    <row r="1679" spans="1:15">
      <c r="N1679" t="str">
        <f>IFERROR(INDEX(Projects!$A$1:$F$10000,MATCH(Cotations!E1679,Projects!$A$1:$A$10000,0),MATCH("Commerce",Projects!$A$1:$F$1,0)),0)</f>
      </c>
      <c r="O1679" t="str">
        <f>IFERROR(VLOOKUP(N1679,Widgets!$H$5:$I$18,2,FALSE),0)</f>
      </c>
    </row>
    <row r="1680" spans="1:15">
      <c r="N1680" t="str">
        <f>IFERROR(INDEX(Projects!$A$1:$F$10000,MATCH(Cotations!E1680,Projects!$A$1:$A$10000,0),MATCH("Commerce",Projects!$A$1:$F$1,0)),0)</f>
      </c>
      <c r="O1680" t="str">
        <f>IFERROR(VLOOKUP(N1680,Widgets!$H$5:$I$18,2,FALSE),0)</f>
      </c>
    </row>
    <row r="1681" spans="1:15">
      <c r="N1681" t="str">
        <f>IFERROR(INDEX(Projects!$A$1:$F$10000,MATCH(Cotations!E1681,Projects!$A$1:$A$10000,0),MATCH("Commerce",Projects!$A$1:$F$1,0)),0)</f>
      </c>
      <c r="O1681" t="str">
        <f>IFERROR(VLOOKUP(N1681,Widgets!$H$5:$I$18,2,FALSE),0)</f>
      </c>
    </row>
    <row r="1682" spans="1:15">
      <c r="N1682" t="str">
        <f>IFERROR(INDEX(Projects!$A$1:$F$10000,MATCH(Cotations!E1682,Projects!$A$1:$A$10000,0),MATCH("Commerce",Projects!$A$1:$F$1,0)),0)</f>
      </c>
      <c r="O1682" t="str">
        <f>IFERROR(VLOOKUP(N1682,Widgets!$H$5:$I$18,2,FALSE),0)</f>
      </c>
    </row>
    <row r="1683" spans="1:15">
      <c r="N1683" t="str">
        <f>IFERROR(INDEX(Projects!$A$1:$F$10000,MATCH(Cotations!E1683,Projects!$A$1:$A$10000,0),MATCH("Commerce",Projects!$A$1:$F$1,0)),0)</f>
      </c>
      <c r="O1683" t="str">
        <f>IFERROR(VLOOKUP(N1683,Widgets!$H$5:$I$18,2,FALSE),0)</f>
      </c>
    </row>
    <row r="1684" spans="1:15">
      <c r="N1684" t="str">
        <f>IFERROR(INDEX(Projects!$A$1:$F$10000,MATCH(Cotations!E1684,Projects!$A$1:$A$10000,0),MATCH("Commerce",Projects!$A$1:$F$1,0)),0)</f>
      </c>
      <c r="O1684" t="str">
        <f>IFERROR(VLOOKUP(N1684,Widgets!$H$5:$I$18,2,FALSE),0)</f>
      </c>
    </row>
    <row r="1685" spans="1:15">
      <c r="N1685" t="str">
        <f>IFERROR(INDEX(Projects!$A$1:$F$10000,MATCH(Cotations!E1685,Projects!$A$1:$A$10000,0),MATCH("Commerce",Projects!$A$1:$F$1,0)),0)</f>
      </c>
      <c r="O1685" t="str">
        <f>IFERROR(VLOOKUP(N1685,Widgets!$H$5:$I$18,2,FALSE),0)</f>
      </c>
    </row>
    <row r="1686" spans="1:15">
      <c r="N1686" t="str">
        <f>IFERROR(INDEX(Projects!$A$1:$F$10000,MATCH(Cotations!E1686,Projects!$A$1:$A$10000,0),MATCH("Commerce",Projects!$A$1:$F$1,0)),0)</f>
      </c>
      <c r="O1686" t="str">
        <f>IFERROR(VLOOKUP(N1686,Widgets!$H$5:$I$18,2,FALSE),0)</f>
      </c>
    </row>
    <row r="1687" spans="1:15">
      <c r="N1687" t="str">
        <f>IFERROR(INDEX(Projects!$A$1:$F$10000,MATCH(Cotations!E1687,Projects!$A$1:$A$10000,0),MATCH("Commerce",Projects!$A$1:$F$1,0)),0)</f>
      </c>
      <c r="O1687" t="str">
        <f>IFERROR(VLOOKUP(N1687,Widgets!$H$5:$I$18,2,FALSE),0)</f>
      </c>
    </row>
    <row r="1688" spans="1:15">
      <c r="N1688" t="str">
        <f>IFERROR(INDEX(Projects!$A$1:$F$10000,MATCH(Cotations!E1688,Projects!$A$1:$A$10000,0),MATCH("Commerce",Projects!$A$1:$F$1,0)),0)</f>
      </c>
      <c r="O1688" t="str">
        <f>IFERROR(VLOOKUP(N1688,Widgets!$H$5:$I$18,2,FALSE),0)</f>
      </c>
    </row>
    <row r="1689" spans="1:15">
      <c r="N1689" t="str">
        <f>IFERROR(INDEX(Projects!$A$1:$F$10000,MATCH(Cotations!E1689,Projects!$A$1:$A$10000,0),MATCH("Commerce",Projects!$A$1:$F$1,0)),0)</f>
      </c>
      <c r="O1689" t="str">
        <f>IFERROR(VLOOKUP(N1689,Widgets!$H$5:$I$18,2,FALSE),0)</f>
      </c>
    </row>
    <row r="1690" spans="1:15">
      <c r="N1690" t="str">
        <f>IFERROR(INDEX(Projects!$A$1:$F$10000,MATCH(Cotations!E1690,Projects!$A$1:$A$10000,0),MATCH("Commerce",Projects!$A$1:$F$1,0)),0)</f>
      </c>
      <c r="O1690" t="str">
        <f>IFERROR(VLOOKUP(N1690,Widgets!$H$5:$I$18,2,FALSE),0)</f>
      </c>
    </row>
    <row r="1691" spans="1:15">
      <c r="N1691" t="str">
        <f>IFERROR(INDEX(Projects!$A$1:$F$10000,MATCH(Cotations!E1691,Projects!$A$1:$A$10000,0),MATCH("Commerce",Projects!$A$1:$F$1,0)),0)</f>
      </c>
      <c r="O1691" t="str">
        <f>IFERROR(VLOOKUP(N1691,Widgets!$H$5:$I$18,2,FALSE),0)</f>
      </c>
    </row>
    <row r="1692" spans="1:15">
      <c r="N1692" t="str">
        <f>IFERROR(INDEX(Projects!$A$1:$F$10000,MATCH(Cotations!E1692,Projects!$A$1:$A$10000,0),MATCH("Commerce",Projects!$A$1:$F$1,0)),0)</f>
      </c>
      <c r="O1692" t="str">
        <f>IFERROR(VLOOKUP(N1692,Widgets!$H$5:$I$18,2,FALSE),0)</f>
      </c>
    </row>
    <row r="1693" spans="1:15">
      <c r="N1693" t="str">
        <f>IFERROR(INDEX(Projects!$A$1:$F$10000,MATCH(Cotations!E1693,Projects!$A$1:$A$10000,0),MATCH("Commerce",Projects!$A$1:$F$1,0)),0)</f>
      </c>
      <c r="O1693" t="str">
        <f>IFERROR(VLOOKUP(N1693,Widgets!$H$5:$I$18,2,FALSE),0)</f>
      </c>
    </row>
    <row r="1694" spans="1:15">
      <c r="N1694" t="str">
        <f>IFERROR(INDEX(Projects!$A$1:$F$10000,MATCH(Cotations!E1694,Projects!$A$1:$A$10000,0),MATCH("Commerce",Projects!$A$1:$F$1,0)),0)</f>
      </c>
      <c r="O1694" t="str">
        <f>IFERROR(VLOOKUP(N1694,Widgets!$H$5:$I$18,2,FALSE),0)</f>
      </c>
    </row>
    <row r="1695" spans="1:15">
      <c r="N1695" t="str">
        <f>IFERROR(INDEX(Projects!$A$1:$F$10000,MATCH(Cotations!E1695,Projects!$A$1:$A$10000,0),MATCH("Commerce",Projects!$A$1:$F$1,0)),0)</f>
      </c>
      <c r="O1695" t="str">
        <f>IFERROR(VLOOKUP(N1695,Widgets!$H$5:$I$18,2,FALSE),0)</f>
      </c>
    </row>
    <row r="1696" spans="1:15">
      <c r="N1696" t="str">
        <f>IFERROR(INDEX(Projects!$A$1:$F$10000,MATCH(Cotations!E1696,Projects!$A$1:$A$10000,0),MATCH("Commerce",Projects!$A$1:$F$1,0)),0)</f>
      </c>
      <c r="O1696" t="str">
        <f>IFERROR(VLOOKUP(N1696,Widgets!$H$5:$I$18,2,FALSE),0)</f>
      </c>
    </row>
    <row r="1697" spans="1:15">
      <c r="N1697" t="str">
        <f>IFERROR(INDEX(Projects!$A$1:$F$10000,MATCH(Cotations!E1697,Projects!$A$1:$A$10000,0),MATCH("Commerce",Projects!$A$1:$F$1,0)),0)</f>
      </c>
      <c r="O1697" t="str">
        <f>IFERROR(VLOOKUP(N1697,Widgets!$H$5:$I$18,2,FALSE),0)</f>
      </c>
    </row>
    <row r="1698" spans="1:15">
      <c r="N1698" t="str">
        <f>IFERROR(INDEX(Projects!$A$1:$F$10000,MATCH(Cotations!E1698,Projects!$A$1:$A$10000,0),MATCH("Commerce",Projects!$A$1:$F$1,0)),0)</f>
      </c>
      <c r="O1698" t="str">
        <f>IFERROR(VLOOKUP(N1698,Widgets!$H$5:$I$18,2,FALSE),0)</f>
      </c>
    </row>
    <row r="1699" spans="1:15">
      <c r="N1699" t="str">
        <f>IFERROR(INDEX(Projects!$A$1:$F$10000,MATCH(Cotations!E1699,Projects!$A$1:$A$10000,0),MATCH("Commerce",Projects!$A$1:$F$1,0)),0)</f>
      </c>
      <c r="O1699" t="str">
        <f>IFERROR(VLOOKUP(N1699,Widgets!$H$5:$I$18,2,FALSE),0)</f>
      </c>
    </row>
    <row r="1700" spans="1:15">
      <c r="N1700" t="str">
        <f>IFERROR(INDEX(Projects!$A$1:$F$10000,MATCH(Cotations!E1700,Projects!$A$1:$A$10000,0),MATCH("Commerce",Projects!$A$1:$F$1,0)),0)</f>
      </c>
      <c r="O1700" t="str">
        <f>IFERROR(VLOOKUP(N1700,Widgets!$H$5:$I$18,2,FALSE),0)</f>
      </c>
    </row>
    <row r="1701" spans="1:15">
      <c r="N1701" t="str">
        <f>IFERROR(INDEX(Projects!$A$1:$F$10000,MATCH(Cotations!E1701,Projects!$A$1:$A$10000,0),MATCH("Commerce",Projects!$A$1:$F$1,0)),0)</f>
      </c>
      <c r="O1701" t="str">
        <f>IFERROR(VLOOKUP(N1701,Widgets!$H$5:$I$18,2,FALSE),0)</f>
      </c>
    </row>
    <row r="1702" spans="1:15">
      <c r="N1702" t="str">
        <f>IFERROR(INDEX(Projects!$A$1:$F$10000,MATCH(Cotations!E1702,Projects!$A$1:$A$10000,0),MATCH("Commerce",Projects!$A$1:$F$1,0)),0)</f>
      </c>
      <c r="O1702" t="str">
        <f>IFERROR(VLOOKUP(N1702,Widgets!$H$5:$I$18,2,FALSE),0)</f>
      </c>
    </row>
    <row r="1703" spans="1:15">
      <c r="N1703" t="str">
        <f>IFERROR(INDEX(Projects!$A$1:$F$10000,MATCH(Cotations!E1703,Projects!$A$1:$A$10000,0),MATCH("Commerce",Projects!$A$1:$F$1,0)),0)</f>
      </c>
      <c r="O1703" t="str">
        <f>IFERROR(VLOOKUP(N1703,Widgets!$H$5:$I$18,2,FALSE),0)</f>
      </c>
    </row>
    <row r="1704" spans="1:15">
      <c r="N1704" t="str">
        <f>IFERROR(INDEX(Projects!$A$1:$F$10000,MATCH(Cotations!E1704,Projects!$A$1:$A$10000,0),MATCH("Commerce",Projects!$A$1:$F$1,0)),0)</f>
      </c>
      <c r="O1704" t="str">
        <f>IFERROR(VLOOKUP(N1704,Widgets!$H$5:$I$18,2,FALSE),0)</f>
      </c>
    </row>
    <row r="1705" spans="1:15">
      <c r="N1705" t="str">
        <f>IFERROR(INDEX(Projects!$A$1:$F$10000,MATCH(Cotations!E1705,Projects!$A$1:$A$10000,0),MATCH("Commerce",Projects!$A$1:$F$1,0)),0)</f>
      </c>
      <c r="O1705" t="str">
        <f>IFERROR(VLOOKUP(N1705,Widgets!$H$5:$I$18,2,FALSE),0)</f>
      </c>
    </row>
    <row r="1706" spans="1:15">
      <c r="N1706" t="str">
        <f>IFERROR(INDEX(Projects!$A$1:$F$10000,MATCH(Cotations!E1706,Projects!$A$1:$A$10000,0),MATCH("Commerce",Projects!$A$1:$F$1,0)),0)</f>
      </c>
      <c r="O1706" t="str">
        <f>IFERROR(VLOOKUP(N1706,Widgets!$H$5:$I$18,2,FALSE),0)</f>
      </c>
    </row>
    <row r="1707" spans="1:15">
      <c r="N1707" t="str">
        <f>IFERROR(INDEX(Projects!$A$1:$F$10000,MATCH(Cotations!E1707,Projects!$A$1:$A$10000,0),MATCH("Commerce",Projects!$A$1:$F$1,0)),0)</f>
      </c>
      <c r="O1707" t="str">
        <f>IFERROR(VLOOKUP(N1707,Widgets!$H$5:$I$18,2,FALSE),0)</f>
      </c>
    </row>
    <row r="1708" spans="1:15">
      <c r="N1708" t="str">
        <f>IFERROR(INDEX(Projects!$A$1:$F$10000,MATCH(Cotations!E1708,Projects!$A$1:$A$10000,0),MATCH("Commerce",Projects!$A$1:$F$1,0)),0)</f>
      </c>
      <c r="O1708" t="str">
        <f>IFERROR(VLOOKUP(N1708,Widgets!$H$5:$I$18,2,FALSE),0)</f>
      </c>
    </row>
    <row r="1709" spans="1:15">
      <c r="N1709" t="str">
        <f>IFERROR(INDEX(Projects!$A$1:$F$10000,MATCH(Cotations!E1709,Projects!$A$1:$A$10000,0),MATCH("Commerce",Projects!$A$1:$F$1,0)),0)</f>
      </c>
      <c r="O1709" t="str">
        <f>IFERROR(VLOOKUP(N1709,Widgets!$H$5:$I$18,2,FALSE),0)</f>
      </c>
    </row>
    <row r="1710" spans="1:15">
      <c r="N1710" t="str">
        <f>IFERROR(INDEX(Projects!$A$1:$F$10000,MATCH(Cotations!E1710,Projects!$A$1:$A$10000,0),MATCH("Commerce",Projects!$A$1:$F$1,0)),0)</f>
      </c>
      <c r="O1710" t="str">
        <f>IFERROR(VLOOKUP(N1710,Widgets!$H$5:$I$18,2,FALSE),0)</f>
      </c>
    </row>
    <row r="1711" spans="1:15">
      <c r="N1711" t="str">
        <f>IFERROR(INDEX(Projects!$A$1:$F$10000,MATCH(Cotations!E1711,Projects!$A$1:$A$10000,0),MATCH("Commerce",Projects!$A$1:$F$1,0)),0)</f>
      </c>
      <c r="O1711" t="str">
        <f>IFERROR(VLOOKUP(N1711,Widgets!$H$5:$I$18,2,FALSE),0)</f>
      </c>
    </row>
    <row r="1712" spans="1:15">
      <c r="N1712" t="str">
        <f>IFERROR(INDEX(Projects!$A$1:$F$10000,MATCH(Cotations!E1712,Projects!$A$1:$A$10000,0),MATCH("Commerce",Projects!$A$1:$F$1,0)),0)</f>
      </c>
      <c r="O1712" t="str">
        <f>IFERROR(VLOOKUP(N1712,Widgets!$H$5:$I$18,2,FALSE),0)</f>
      </c>
    </row>
    <row r="1713" spans="1:15">
      <c r="N1713" t="str">
        <f>IFERROR(INDEX(Projects!$A$1:$F$10000,MATCH(Cotations!E1713,Projects!$A$1:$A$10000,0),MATCH("Commerce",Projects!$A$1:$F$1,0)),0)</f>
      </c>
      <c r="O1713" t="str">
        <f>IFERROR(VLOOKUP(N1713,Widgets!$H$5:$I$18,2,FALSE),0)</f>
      </c>
    </row>
    <row r="1714" spans="1:15">
      <c r="N1714" t="str">
        <f>IFERROR(INDEX(Projects!$A$1:$F$10000,MATCH(Cotations!E1714,Projects!$A$1:$A$10000,0),MATCH("Commerce",Projects!$A$1:$F$1,0)),0)</f>
      </c>
      <c r="O1714" t="str">
        <f>IFERROR(VLOOKUP(N1714,Widgets!$H$5:$I$18,2,FALSE),0)</f>
      </c>
    </row>
    <row r="1715" spans="1:15">
      <c r="N1715" t="str">
        <f>IFERROR(INDEX(Projects!$A$1:$F$10000,MATCH(Cotations!E1715,Projects!$A$1:$A$10000,0),MATCH("Commerce",Projects!$A$1:$F$1,0)),0)</f>
      </c>
      <c r="O1715" t="str">
        <f>IFERROR(VLOOKUP(N1715,Widgets!$H$5:$I$18,2,FALSE),0)</f>
      </c>
    </row>
    <row r="1716" spans="1:15">
      <c r="N1716" t="str">
        <f>IFERROR(INDEX(Projects!$A$1:$F$10000,MATCH(Cotations!E1716,Projects!$A$1:$A$10000,0),MATCH("Commerce",Projects!$A$1:$F$1,0)),0)</f>
      </c>
      <c r="O1716" t="str">
        <f>IFERROR(VLOOKUP(N1716,Widgets!$H$5:$I$18,2,FALSE),0)</f>
      </c>
    </row>
    <row r="1717" spans="1:15">
      <c r="N1717" t="str">
        <f>IFERROR(INDEX(Projects!$A$1:$F$10000,MATCH(Cotations!E1717,Projects!$A$1:$A$10000,0),MATCH("Commerce",Projects!$A$1:$F$1,0)),0)</f>
      </c>
      <c r="O1717" t="str">
        <f>IFERROR(VLOOKUP(N1717,Widgets!$H$5:$I$18,2,FALSE),0)</f>
      </c>
    </row>
    <row r="1718" spans="1:15">
      <c r="N1718" t="str">
        <f>IFERROR(INDEX(Projects!$A$1:$F$10000,MATCH(Cotations!E1718,Projects!$A$1:$A$10000,0),MATCH("Commerce",Projects!$A$1:$F$1,0)),0)</f>
      </c>
      <c r="O1718" t="str">
        <f>IFERROR(VLOOKUP(N1718,Widgets!$H$5:$I$18,2,FALSE),0)</f>
      </c>
    </row>
    <row r="1719" spans="1:15">
      <c r="N1719" t="str">
        <f>IFERROR(INDEX(Projects!$A$1:$F$10000,MATCH(Cotations!E1719,Projects!$A$1:$A$10000,0),MATCH("Commerce",Projects!$A$1:$F$1,0)),0)</f>
      </c>
      <c r="O1719" t="str">
        <f>IFERROR(VLOOKUP(N1719,Widgets!$H$5:$I$18,2,FALSE),0)</f>
      </c>
    </row>
    <row r="1720" spans="1:15">
      <c r="N1720" t="str">
        <f>IFERROR(INDEX(Projects!$A$1:$F$10000,MATCH(Cotations!E1720,Projects!$A$1:$A$10000,0),MATCH("Commerce",Projects!$A$1:$F$1,0)),0)</f>
      </c>
      <c r="O1720" t="str">
        <f>IFERROR(VLOOKUP(N1720,Widgets!$H$5:$I$18,2,FALSE),0)</f>
      </c>
    </row>
    <row r="1721" spans="1:15">
      <c r="N1721" t="str">
        <f>IFERROR(INDEX(Projects!$A$1:$F$10000,MATCH(Cotations!E1721,Projects!$A$1:$A$10000,0),MATCH("Commerce",Projects!$A$1:$F$1,0)),0)</f>
      </c>
      <c r="O1721" t="str">
        <f>IFERROR(VLOOKUP(N1721,Widgets!$H$5:$I$18,2,FALSE),0)</f>
      </c>
    </row>
    <row r="1722" spans="1:15">
      <c r="N1722" t="str">
        <f>IFERROR(INDEX(Projects!$A$1:$F$10000,MATCH(Cotations!E1722,Projects!$A$1:$A$10000,0),MATCH("Commerce",Projects!$A$1:$F$1,0)),0)</f>
      </c>
      <c r="O1722" t="str">
        <f>IFERROR(VLOOKUP(N1722,Widgets!$H$5:$I$18,2,FALSE),0)</f>
      </c>
    </row>
    <row r="1723" spans="1:15">
      <c r="N1723" t="str">
        <f>IFERROR(INDEX(Projects!$A$1:$F$10000,MATCH(Cotations!E1723,Projects!$A$1:$A$10000,0),MATCH("Commerce",Projects!$A$1:$F$1,0)),0)</f>
      </c>
      <c r="O1723" t="str">
        <f>IFERROR(VLOOKUP(N1723,Widgets!$H$5:$I$18,2,FALSE),0)</f>
      </c>
    </row>
    <row r="1724" spans="1:15">
      <c r="N1724" t="str">
        <f>IFERROR(INDEX(Projects!$A$1:$F$10000,MATCH(Cotations!E1724,Projects!$A$1:$A$10000,0),MATCH("Commerce",Projects!$A$1:$F$1,0)),0)</f>
      </c>
      <c r="O1724" t="str">
        <f>IFERROR(VLOOKUP(N1724,Widgets!$H$5:$I$18,2,FALSE),0)</f>
      </c>
    </row>
    <row r="1725" spans="1:15">
      <c r="N1725" t="str">
        <f>IFERROR(INDEX(Projects!$A$1:$F$10000,MATCH(Cotations!E1725,Projects!$A$1:$A$10000,0),MATCH("Commerce",Projects!$A$1:$F$1,0)),0)</f>
      </c>
      <c r="O1725" t="str">
        <f>IFERROR(VLOOKUP(N1725,Widgets!$H$5:$I$18,2,FALSE),0)</f>
      </c>
    </row>
    <row r="1726" spans="1:15">
      <c r="N1726" t="str">
        <f>IFERROR(INDEX(Projects!$A$1:$F$10000,MATCH(Cotations!E1726,Projects!$A$1:$A$10000,0),MATCH("Commerce",Projects!$A$1:$F$1,0)),0)</f>
      </c>
      <c r="O1726" t="str">
        <f>IFERROR(VLOOKUP(N1726,Widgets!$H$5:$I$18,2,FALSE),0)</f>
      </c>
    </row>
    <row r="1727" spans="1:15">
      <c r="N1727" t="str">
        <f>IFERROR(INDEX(Projects!$A$1:$F$10000,MATCH(Cotations!E1727,Projects!$A$1:$A$10000,0),MATCH("Commerce",Projects!$A$1:$F$1,0)),0)</f>
      </c>
      <c r="O1727" t="str">
        <f>IFERROR(VLOOKUP(N1727,Widgets!$H$5:$I$18,2,FALSE),0)</f>
      </c>
    </row>
    <row r="1728" spans="1:15">
      <c r="N1728" t="str">
        <f>IFERROR(INDEX(Projects!$A$1:$F$10000,MATCH(Cotations!E1728,Projects!$A$1:$A$10000,0),MATCH("Commerce",Projects!$A$1:$F$1,0)),0)</f>
      </c>
      <c r="O1728" t="str">
        <f>IFERROR(VLOOKUP(N1728,Widgets!$H$5:$I$18,2,FALSE),0)</f>
      </c>
    </row>
    <row r="1729" spans="1:15">
      <c r="N1729" t="str">
        <f>IFERROR(INDEX(Projects!$A$1:$F$10000,MATCH(Cotations!E1729,Projects!$A$1:$A$10000,0),MATCH("Commerce",Projects!$A$1:$F$1,0)),0)</f>
      </c>
      <c r="O1729" t="str">
        <f>IFERROR(VLOOKUP(N1729,Widgets!$H$5:$I$18,2,FALSE),0)</f>
      </c>
    </row>
    <row r="1730" spans="1:15">
      <c r="N1730" t="str">
        <f>IFERROR(INDEX(Projects!$A$1:$F$10000,MATCH(Cotations!E1730,Projects!$A$1:$A$10000,0),MATCH("Commerce",Projects!$A$1:$F$1,0)),0)</f>
      </c>
      <c r="O1730" t="str">
        <f>IFERROR(VLOOKUP(N1730,Widgets!$H$5:$I$18,2,FALSE),0)</f>
      </c>
    </row>
    <row r="1731" spans="1:15">
      <c r="N1731" t="str">
        <f>IFERROR(INDEX(Projects!$A$1:$F$10000,MATCH(Cotations!E1731,Projects!$A$1:$A$10000,0),MATCH("Commerce",Projects!$A$1:$F$1,0)),0)</f>
      </c>
      <c r="O1731" t="str">
        <f>IFERROR(VLOOKUP(N1731,Widgets!$H$5:$I$18,2,FALSE),0)</f>
      </c>
    </row>
    <row r="1732" spans="1:15">
      <c r="N1732" t="str">
        <f>IFERROR(INDEX(Projects!$A$1:$F$10000,MATCH(Cotations!E1732,Projects!$A$1:$A$10000,0),MATCH("Commerce",Projects!$A$1:$F$1,0)),0)</f>
      </c>
      <c r="O1732" t="str">
        <f>IFERROR(VLOOKUP(N1732,Widgets!$H$5:$I$18,2,FALSE),0)</f>
      </c>
    </row>
    <row r="1733" spans="1:15">
      <c r="N1733" t="str">
        <f>IFERROR(INDEX(Projects!$A$1:$F$10000,MATCH(Cotations!E1733,Projects!$A$1:$A$10000,0),MATCH("Commerce",Projects!$A$1:$F$1,0)),0)</f>
      </c>
      <c r="O1733" t="str">
        <f>IFERROR(VLOOKUP(N1733,Widgets!$H$5:$I$18,2,FALSE),0)</f>
      </c>
    </row>
    <row r="1734" spans="1:15">
      <c r="N1734" t="str">
        <f>IFERROR(INDEX(Projects!$A$1:$F$10000,MATCH(Cotations!E1734,Projects!$A$1:$A$10000,0),MATCH("Commerce",Projects!$A$1:$F$1,0)),0)</f>
      </c>
      <c r="O1734" t="str">
        <f>IFERROR(VLOOKUP(N1734,Widgets!$H$5:$I$18,2,FALSE),0)</f>
      </c>
    </row>
    <row r="1735" spans="1:15">
      <c r="N1735" t="str">
        <f>IFERROR(INDEX(Projects!$A$1:$F$10000,MATCH(Cotations!E1735,Projects!$A$1:$A$10000,0),MATCH("Commerce",Projects!$A$1:$F$1,0)),0)</f>
      </c>
      <c r="O1735" t="str">
        <f>IFERROR(VLOOKUP(N1735,Widgets!$H$5:$I$18,2,FALSE),0)</f>
      </c>
    </row>
    <row r="1736" spans="1:15">
      <c r="N1736" t="str">
        <f>IFERROR(INDEX(Projects!$A$1:$F$10000,MATCH(Cotations!E1736,Projects!$A$1:$A$10000,0),MATCH("Commerce",Projects!$A$1:$F$1,0)),0)</f>
      </c>
      <c r="O1736" t="str">
        <f>IFERROR(VLOOKUP(N1736,Widgets!$H$5:$I$18,2,FALSE),0)</f>
      </c>
    </row>
    <row r="1737" spans="1:15">
      <c r="N1737" t="str">
        <f>IFERROR(INDEX(Projects!$A$1:$F$10000,MATCH(Cotations!E1737,Projects!$A$1:$A$10000,0),MATCH("Commerce",Projects!$A$1:$F$1,0)),0)</f>
      </c>
      <c r="O1737" t="str">
        <f>IFERROR(VLOOKUP(N1737,Widgets!$H$5:$I$18,2,FALSE),0)</f>
      </c>
    </row>
    <row r="1738" spans="1:15">
      <c r="N1738" t="str">
        <f>IFERROR(INDEX(Projects!$A$1:$F$10000,MATCH(Cotations!E1738,Projects!$A$1:$A$10000,0),MATCH("Commerce",Projects!$A$1:$F$1,0)),0)</f>
      </c>
      <c r="O1738" t="str">
        <f>IFERROR(VLOOKUP(N1738,Widgets!$H$5:$I$18,2,FALSE),0)</f>
      </c>
    </row>
    <row r="1739" spans="1:15">
      <c r="N1739" t="str">
        <f>IFERROR(INDEX(Projects!$A$1:$F$10000,MATCH(Cotations!E1739,Projects!$A$1:$A$10000,0),MATCH("Commerce",Projects!$A$1:$F$1,0)),0)</f>
      </c>
      <c r="O1739" t="str">
        <f>IFERROR(VLOOKUP(N1739,Widgets!$H$5:$I$18,2,FALSE),0)</f>
      </c>
    </row>
    <row r="1740" spans="1:15">
      <c r="N1740" t="str">
        <f>IFERROR(INDEX(Projects!$A$1:$F$10000,MATCH(Cotations!E1740,Projects!$A$1:$A$10000,0),MATCH("Commerce",Projects!$A$1:$F$1,0)),0)</f>
      </c>
      <c r="O1740" t="str">
        <f>IFERROR(VLOOKUP(N1740,Widgets!$H$5:$I$18,2,FALSE),0)</f>
      </c>
    </row>
    <row r="1741" spans="1:15">
      <c r="N1741" t="str">
        <f>IFERROR(INDEX(Projects!$A$1:$F$10000,MATCH(Cotations!E1741,Projects!$A$1:$A$10000,0),MATCH("Commerce",Projects!$A$1:$F$1,0)),0)</f>
      </c>
      <c r="O1741" t="str">
        <f>IFERROR(VLOOKUP(N1741,Widgets!$H$5:$I$18,2,FALSE),0)</f>
      </c>
    </row>
    <row r="1742" spans="1:15">
      <c r="N1742" t="str">
        <f>IFERROR(INDEX(Projects!$A$1:$F$10000,MATCH(Cotations!E1742,Projects!$A$1:$A$10000,0),MATCH("Commerce",Projects!$A$1:$F$1,0)),0)</f>
      </c>
      <c r="O1742" t="str">
        <f>IFERROR(VLOOKUP(N1742,Widgets!$H$5:$I$18,2,FALSE),0)</f>
      </c>
    </row>
    <row r="1743" spans="1:15">
      <c r="N1743" t="str">
        <f>IFERROR(INDEX(Projects!$A$1:$F$10000,MATCH(Cotations!E1743,Projects!$A$1:$A$10000,0),MATCH("Commerce",Projects!$A$1:$F$1,0)),0)</f>
      </c>
      <c r="O1743" t="str">
        <f>IFERROR(VLOOKUP(N1743,Widgets!$H$5:$I$18,2,FALSE),0)</f>
      </c>
    </row>
    <row r="1744" spans="1:15">
      <c r="N1744" t="str">
        <f>IFERROR(INDEX(Projects!$A$1:$F$10000,MATCH(Cotations!E1744,Projects!$A$1:$A$10000,0),MATCH("Commerce",Projects!$A$1:$F$1,0)),0)</f>
      </c>
      <c r="O1744" t="str">
        <f>IFERROR(VLOOKUP(N1744,Widgets!$H$5:$I$18,2,FALSE),0)</f>
      </c>
    </row>
    <row r="1745" spans="1:15">
      <c r="N1745" t="str">
        <f>IFERROR(INDEX(Projects!$A$1:$F$10000,MATCH(Cotations!E1745,Projects!$A$1:$A$10000,0),MATCH("Commerce",Projects!$A$1:$F$1,0)),0)</f>
      </c>
      <c r="O1745" t="str">
        <f>IFERROR(VLOOKUP(N1745,Widgets!$H$5:$I$18,2,FALSE),0)</f>
      </c>
    </row>
    <row r="1746" spans="1:15">
      <c r="N1746" t="str">
        <f>IFERROR(INDEX(Projects!$A$1:$F$10000,MATCH(Cotations!E1746,Projects!$A$1:$A$10000,0),MATCH("Commerce",Projects!$A$1:$F$1,0)),0)</f>
      </c>
      <c r="O1746" t="str">
        <f>IFERROR(VLOOKUP(N1746,Widgets!$H$5:$I$18,2,FALSE),0)</f>
      </c>
    </row>
    <row r="1747" spans="1:15">
      <c r="N1747" t="str">
        <f>IFERROR(INDEX(Projects!$A$1:$F$10000,MATCH(Cotations!E1747,Projects!$A$1:$A$10000,0),MATCH("Commerce",Projects!$A$1:$F$1,0)),0)</f>
      </c>
      <c r="O1747" t="str">
        <f>IFERROR(VLOOKUP(N1747,Widgets!$H$5:$I$18,2,FALSE),0)</f>
      </c>
    </row>
    <row r="1748" spans="1:15">
      <c r="N1748" t="str">
        <f>IFERROR(INDEX(Projects!$A$1:$F$10000,MATCH(Cotations!E1748,Projects!$A$1:$A$10000,0),MATCH("Commerce",Projects!$A$1:$F$1,0)),0)</f>
      </c>
      <c r="O1748" t="str">
        <f>IFERROR(VLOOKUP(N1748,Widgets!$H$5:$I$18,2,FALSE),0)</f>
      </c>
    </row>
    <row r="1749" spans="1:15">
      <c r="N1749" t="str">
        <f>IFERROR(INDEX(Projects!$A$1:$F$10000,MATCH(Cotations!E1749,Projects!$A$1:$A$10000,0),MATCH("Commerce",Projects!$A$1:$F$1,0)),0)</f>
      </c>
      <c r="O1749" t="str">
        <f>IFERROR(VLOOKUP(N1749,Widgets!$H$5:$I$18,2,FALSE),0)</f>
      </c>
    </row>
    <row r="1750" spans="1:15">
      <c r="N1750" t="str">
        <f>IFERROR(INDEX(Projects!$A$1:$F$10000,MATCH(Cotations!E1750,Projects!$A$1:$A$10000,0),MATCH("Commerce",Projects!$A$1:$F$1,0)),0)</f>
      </c>
      <c r="O1750" t="str">
        <f>IFERROR(VLOOKUP(N1750,Widgets!$H$5:$I$18,2,FALSE),0)</f>
      </c>
    </row>
    <row r="1751" spans="1:15">
      <c r="N1751" t="str">
        <f>IFERROR(INDEX(Projects!$A$1:$F$10000,MATCH(Cotations!E1751,Projects!$A$1:$A$10000,0),MATCH("Commerce",Projects!$A$1:$F$1,0)),0)</f>
      </c>
      <c r="O1751" t="str">
        <f>IFERROR(VLOOKUP(N1751,Widgets!$H$5:$I$18,2,FALSE),0)</f>
      </c>
    </row>
    <row r="1752" spans="1:15">
      <c r="N1752" t="str">
        <f>IFERROR(INDEX(Projects!$A$1:$F$10000,MATCH(Cotations!E1752,Projects!$A$1:$A$10000,0),MATCH("Commerce",Projects!$A$1:$F$1,0)),0)</f>
      </c>
      <c r="O1752" t="str">
        <f>IFERROR(VLOOKUP(N1752,Widgets!$H$5:$I$18,2,FALSE),0)</f>
      </c>
    </row>
    <row r="1753" spans="1:15">
      <c r="N1753" t="str">
        <f>IFERROR(INDEX(Projects!$A$1:$F$10000,MATCH(Cotations!E1753,Projects!$A$1:$A$10000,0),MATCH("Commerce",Projects!$A$1:$F$1,0)),0)</f>
      </c>
      <c r="O1753" t="str">
        <f>IFERROR(VLOOKUP(N1753,Widgets!$H$5:$I$18,2,FALSE),0)</f>
      </c>
    </row>
    <row r="1754" spans="1:15">
      <c r="N1754" t="str">
        <f>IFERROR(INDEX(Projects!$A$1:$F$10000,MATCH(Cotations!E1754,Projects!$A$1:$A$10000,0),MATCH("Commerce",Projects!$A$1:$F$1,0)),0)</f>
      </c>
      <c r="O1754" t="str">
        <f>IFERROR(VLOOKUP(N1754,Widgets!$H$5:$I$18,2,FALSE),0)</f>
      </c>
    </row>
    <row r="1755" spans="1:15">
      <c r="N1755" t="str">
        <f>IFERROR(INDEX(Projects!$A$1:$F$10000,MATCH(Cotations!E1755,Projects!$A$1:$A$10000,0),MATCH("Commerce",Projects!$A$1:$F$1,0)),0)</f>
      </c>
      <c r="O1755" t="str">
        <f>IFERROR(VLOOKUP(N1755,Widgets!$H$5:$I$18,2,FALSE),0)</f>
      </c>
    </row>
    <row r="1756" spans="1:15">
      <c r="N1756" t="str">
        <f>IFERROR(INDEX(Projects!$A$1:$F$10000,MATCH(Cotations!E1756,Projects!$A$1:$A$10000,0),MATCH("Commerce",Projects!$A$1:$F$1,0)),0)</f>
      </c>
      <c r="O1756" t="str">
        <f>IFERROR(VLOOKUP(N1756,Widgets!$H$5:$I$18,2,FALSE),0)</f>
      </c>
    </row>
    <row r="1757" spans="1:15">
      <c r="N1757" t="str">
        <f>IFERROR(INDEX(Projects!$A$1:$F$10000,MATCH(Cotations!E1757,Projects!$A$1:$A$10000,0),MATCH("Commerce",Projects!$A$1:$F$1,0)),0)</f>
      </c>
      <c r="O1757" t="str">
        <f>IFERROR(VLOOKUP(N1757,Widgets!$H$5:$I$18,2,FALSE),0)</f>
      </c>
    </row>
    <row r="1758" spans="1:15">
      <c r="N1758" t="str">
        <f>IFERROR(INDEX(Projects!$A$1:$F$10000,MATCH(Cotations!E1758,Projects!$A$1:$A$10000,0),MATCH("Commerce",Projects!$A$1:$F$1,0)),0)</f>
      </c>
      <c r="O1758" t="str">
        <f>IFERROR(VLOOKUP(N1758,Widgets!$H$5:$I$18,2,FALSE),0)</f>
      </c>
    </row>
    <row r="1759" spans="1:15">
      <c r="N1759" t="str">
        <f>IFERROR(INDEX(Projects!$A$1:$F$10000,MATCH(Cotations!E1759,Projects!$A$1:$A$10000,0),MATCH("Commerce",Projects!$A$1:$F$1,0)),0)</f>
      </c>
      <c r="O1759" t="str">
        <f>IFERROR(VLOOKUP(N1759,Widgets!$H$5:$I$18,2,FALSE),0)</f>
      </c>
    </row>
    <row r="1760" spans="1:15">
      <c r="N1760" t="str">
        <f>IFERROR(INDEX(Projects!$A$1:$F$10000,MATCH(Cotations!E1760,Projects!$A$1:$A$10000,0),MATCH("Commerce",Projects!$A$1:$F$1,0)),0)</f>
      </c>
      <c r="O1760" t="str">
        <f>IFERROR(VLOOKUP(N1760,Widgets!$H$5:$I$18,2,FALSE),0)</f>
      </c>
    </row>
    <row r="1761" spans="1:15">
      <c r="N1761" t="str">
        <f>IFERROR(INDEX(Projects!$A$1:$F$10000,MATCH(Cotations!E1761,Projects!$A$1:$A$10000,0),MATCH("Commerce",Projects!$A$1:$F$1,0)),0)</f>
      </c>
      <c r="O1761" t="str">
        <f>IFERROR(VLOOKUP(N1761,Widgets!$H$5:$I$18,2,FALSE),0)</f>
      </c>
    </row>
    <row r="1762" spans="1:15">
      <c r="N1762" t="str">
        <f>IFERROR(INDEX(Projects!$A$1:$F$10000,MATCH(Cotations!E1762,Projects!$A$1:$A$10000,0),MATCH("Commerce",Projects!$A$1:$F$1,0)),0)</f>
      </c>
      <c r="O1762" t="str">
        <f>IFERROR(VLOOKUP(N1762,Widgets!$H$5:$I$18,2,FALSE),0)</f>
      </c>
    </row>
    <row r="1763" spans="1:15">
      <c r="N1763" t="str">
        <f>IFERROR(INDEX(Projects!$A$1:$F$10000,MATCH(Cotations!E1763,Projects!$A$1:$A$10000,0),MATCH("Commerce",Projects!$A$1:$F$1,0)),0)</f>
      </c>
      <c r="O1763" t="str">
        <f>IFERROR(VLOOKUP(N1763,Widgets!$H$5:$I$18,2,FALSE),0)</f>
      </c>
    </row>
    <row r="1764" spans="1:15">
      <c r="N1764" t="str">
        <f>IFERROR(INDEX(Projects!$A$1:$F$10000,MATCH(Cotations!E1764,Projects!$A$1:$A$10000,0),MATCH("Commerce",Projects!$A$1:$F$1,0)),0)</f>
      </c>
      <c r="O1764" t="str">
        <f>IFERROR(VLOOKUP(N1764,Widgets!$H$5:$I$18,2,FALSE),0)</f>
      </c>
    </row>
    <row r="1765" spans="1:15">
      <c r="N1765" t="str">
        <f>IFERROR(INDEX(Projects!$A$1:$F$10000,MATCH(Cotations!E1765,Projects!$A$1:$A$10000,0),MATCH("Commerce",Projects!$A$1:$F$1,0)),0)</f>
      </c>
      <c r="O1765" t="str">
        <f>IFERROR(VLOOKUP(N1765,Widgets!$H$5:$I$18,2,FALSE),0)</f>
      </c>
    </row>
    <row r="1766" spans="1:15">
      <c r="N1766" t="str">
        <f>IFERROR(INDEX(Projects!$A$1:$F$10000,MATCH(Cotations!E1766,Projects!$A$1:$A$10000,0),MATCH("Commerce",Projects!$A$1:$F$1,0)),0)</f>
      </c>
      <c r="O1766" t="str">
        <f>IFERROR(VLOOKUP(N1766,Widgets!$H$5:$I$18,2,FALSE),0)</f>
      </c>
    </row>
    <row r="1767" spans="1:15">
      <c r="N1767" t="str">
        <f>IFERROR(INDEX(Projects!$A$1:$F$10000,MATCH(Cotations!E1767,Projects!$A$1:$A$10000,0),MATCH("Commerce",Projects!$A$1:$F$1,0)),0)</f>
      </c>
      <c r="O1767" t="str">
        <f>IFERROR(VLOOKUP(N1767,Widgets!$H$5:$I$18,2,FALSE),0)</f>
      </c>
    </row>
    <row r="1768" spans="1:15">
      <c r="N1768" t="str">
        <f>IFERROR(INDEX(Projects!$A$1:$F$10000,MATCH(Cotations!E1768,Projects!$A$1:$A$10000,0),MATCH("Commerce",Projects!$A$1:$F$1,0)),0)</f>
      </c>
      <c r="O1768" t="str">
        <f>IFERROR(VLOOKUP(N1768,Widgets!$H$5:$I$18,2,FALSE),0)</f>
      </c>
    </row>
    <row r="1769" spans="1:15">
      <c r="N1769" t="str">
        <f>IFERROR(INDEX(Projects!$A$1:$F$10000,MATCH(Cotations!E1769,Projects!$A$1:$A$10000,0),MATCH("Commerce",Projects!$A$1:$F$1,0)),0)</f>
      </c>
      <c r="O1769" t="str">
        <f>IFERROR(VLOOKUP(N1769,Widgets!$H$5:$I$18,2,FALSE),0)</f>
      </c>
    </row>
    <row r="1770" spans="1:15">
      <c r="N1770" t="str">
        <f>IFERROR(INDEX(Projects!$A$1:$F$10000,MATCH(Cotations!E1770,Projects!$A$1:$A$10000,0),MATCH("Commerce",Projects!$A$1:$F$1,0)),0)</f>
      </c>
      <c r="O1770" t="str">
        <f>IFERROR(VLOOKUP(N1770,Widgets!$H$5:$I$18,2,FALSE),0)</f>
      </c>
    </row>
    <row r="1771" spans="1:15">
      <c r="N1771" t="str">
        <f>IFERROR(INDEX(Projects!$A$1:$F$10000,MATCH(Cotations!E1771,Projects!$A$1:$A$10000,0),MATCH("Commerce",Projects!$A$1:$F$1,0)),0)</f>
      </c>
      <c r="O1771" t="str">
        <f>IFERROR(VLOOKUP(N1771,Widgets!$H$5:$I$18,2,FALSE),0)</f>
      </c>
    </row>
    <row r="1772" spans="1:15">
      <c r="N1772" t="str">
        <f>IFERROR(INDEX(Projects!$A$1:$F$10000,MATCH(Cotations!E1772,Projects!$A$1:$A$10000,0),MATCH("Commerce",Projects!$A$1:$F$1,0)),0)</f>
      </c>
      <c r="O1772" t="str">
        <f>IFERROR(VLOOKUP(N1772,Widgets!$H$5:$I$18,2,FALSE),0)</f>
      </c>
    </row>
    <row r="1773" spans="1:15">
      <c r="N1773" t="str">
        <f>IFERROR(INDEX(Projects!$A$1:$F$10000,MATCH(Cotations!E1773,Projects!$A$1:$A$10000,0),MATCH("Commerce",Projects!$A$1:$F$1,0)),0)</f>
      </c>
      <c r="O1773" t="str">
        <f>IFERROR(VLOOKUP(N1773,Widgets!$H$5:$I$18,2,FALSE),0)</f>
      </c>
    </row>
    <row r="1774" spans="1:15">
      <c r="N1774" t="str">
        <f>IFERROR(INDEX(Projects!$A$1:$F$10000,MATCH(Cotations!E1774,Projects!$A$1:$A$10000,0),MATCH("Commerce",Projects!$A$1:$F$1,0)),0)</f>
      </c>
      <c r="O1774" t="str">
        <f>IFERROR(VLOOKUP(N1774,Widgets!$H$5:$I$18,2,FALSE),0)</f>
      </c>
    </row>
    <row r="1775" spans="1:15">
      <c r="N1775" t="str">
        <f>IFERROR(INDEX(Projects!$A$1:$F$10000,MATCH(Cotations!E1775,Projects!$A$1:$A$10000,0),MATCH("Commerce",Projects!$A$1:$F$1,0)),0)</f>
      </c>
      <c r="O1775" t="str">
        <f>IFERROR(VLOOKUP(N1775,Widgets!$H$5:$I$18,2,FALSE),0)</f>
      </c>
    </row>
    <row r="1776" spans="1:15">
      <c r="N1776" t="str">
        <f>IFERROR(INDEX(Projects!$A$1:$F$10000,MATCH(Cotations!E1776,Projects!$A$1:$A$10000,0),MATCH("Commerce",Projects!$A$1:$F$1,0)),0)</f>
      </c>
      <c r="O1776" t="str">
        <f>IFERROR(VLOOKUP(N1776,Widgets!$H$5:$I$18,2,FALSE),0)</f>
      </c>
    </row>
    <row r="1777" spans="1:15">
      <c r="N1777" t="str">
        <f>IFERROR(INDEX(Projects!$A$1:$F$10000,MATCH(Cotations!E1777,Projects!$A$1:$A$10000,0),MATCH("Commerce",Projects!$A$1:$F$1,0)),0)</f>
      </c>
      <c r="O1777" t="str">
        <f>IFERROR(VLOOKUP(N1777,Widgets!$H$5:$I$18,2,FALSE),0)</f>
      </c>
    </row>
    <row r="1778" spans="1:15">
      <c r="N1778" t="str">
        <f>IFERROR(INDEX(Projects!$A$1:$F$10000,MATCH(Cotations!E1778,Projects!$A$1:$A$10000,0),MATCH("Commerce",Projects!$A$1:$F$1,0)),0)</f>
      </c>
      <c r="O1778" t="str">
        <f>IFERROR(VLOOKUP(N1778,Widgets!$H$5:$I$18,2,FALSE),0)</f>
      </c>
    </row>
    <row r="1779" spans="1:15">
      <c r="N1779" t="str">
        <f>IFERROR(INDEX(Projects!$A$1:$F$10000,MATCH(Cotations!E1779,Projects!$A$1:$A$10000,0),MATCH("Commerce",Projects!$A$1:$F$1,0)),0)</f>
      </c>
      <c r="O1779" t="str">
        <f>IFERROR(VLOOKUP(N1779,Widgets!$H$5:$I$18,2,FALSE),0)</f>
      </c>
    </row>
    <row r="1780" spans="1:15">
      <c r="N1780" t="str">
        <f>IFERROR(INDEX(Projects!$A$1:$F$10000,MATCH(Cotations!E1780,Projects!$A$1:$A$10000,0),MATCH("Commerce",Projects!$A$1:$F$1,0)),0)</f>
      </c>
      <c r="O1780" t="str">
        <f>IFERROR(VLOOKUP(N1780,Widgets!$H$5:$I$18,2,FALSE),0)</f>
      </c>
    </row>
    <row r="1781" spans="1:15">
      <c r="N1781" t="str">
        <f>IFERROR(INDEX(Projects!$A$1:$F$10000,MATCH(Cotations!E1781,Projects!$A$1:$A$10000,0),MATCH("Commerce",Projects!$A$1:$F$1,0)),0)</f>
      </c>
      <c r="O1781" t="str">
        <f>IFERROR(VLOOKUP(N1781,Widgets!$H$5:$I$18,2,FALSE),0)</f>
      </c>
    </row>
    <row r="1782" spans="1:15">
      <c r="N1782" t="str">
        <f>IFERROR(INDEX(Projects!$A$1:$F$10000,MATCH(Cotations!E1782,Projects!$A$1:$A$10000,0),MATCH("Commerce",Projects!$A$1:$F$1,0)),0)</f>
      </c>
      <c r="O1782" t="str">
        <f>IFERROR(VLOOKUP(N1782,Widgets!$H$5:$I$18,2,FALSE),0)</f>
      </c>
    </row>
    <row r="1783" spans="1:15">
      <c r="N1783" t="str">
        <f>IFERROR(INDEX(Projects!$A$1:$F$10000,MATCH(Cotations!E1783,Projects!$A$1:$A$10000,0),MATCH("Commerce",Projects!$A$1:$F$1,0)),0)</f>
      </c>
      <c r="O1783" t="str">
        <f>IFERROR(VLOOKUP(N1783,Widgets!$H$5:$I$18,2,FALSE),0)</f>
      </c>
    </row>
    <row r="1784" spans="1:15">
      <c r="N1784" t="str">
        <f>IFERROR(INDEX(Projects!$A$1:$F$10000,MATCH(Cotations!E1784,Projects!$A$1:$A$10000,0),MATCH("Commerce",Projects!$A$1:$F$1,0)),0)</f>
      </c>
      <c r="O1784" t="str">
        <f>IFERROR(VLOOKUP(N1784,Widgets!$H$5:$I$18,2,FALSE),0)</f>
      </c>
    </row>
    <row r="1785" spans="1:15">
      <c r="N1785" t="str">
        <f>IFERROR(INDEX(Projects!$A$1:$F$10000,MATCH(Cotations!E1785,Projects!$A$1:$A$10000,0),MATCH("Commerce",Projects!$A$1:$F$1,0)),0)</f>
      </c>
      <c r="O1785" t="str">
        <f>IFERROR(VLOOKUP(N1785,Widgets!$H$5:$I$18,2,FALSE),0)</f>
      </c>
    </row>
    <row r="1786" spans="1:15">
      <c r="N1786" t="str">
        <f>IFERROR(INDEX(Projects!$A$1:$F$10000,MATCH(Cotations!E1786,Projects!$A$1:$A$10000,0),MATCH("Commerce",Projects!$A$1:$F$1,0)),0)</f>
      </c>
      <c r="O1786" t="str">
        <f>IFERROR(VLOOKUP(N1786,Widgets!$H$5:$I$18,2,FALSE),0)</f>
      </c>
    </row>
    <row r="1787" spans="1:15">
      <c r="N1787" t="str">
        <f>IFERROR(INDEX(Projects!$A$1:$F$10000,MATCH(Cotations!E1787,Projects!$A$1:$A$10000,0),MATCH("Commerce",Projects!$A$1:$F$1,0)),0)</f>
      </c>
      <c r="O1787" t="str">
        <f>IFERROR(VLOOKUP(N1787,Widgets!$H$5:$I$18,2,FALSE),0)</f>
      </c>
    </row>
    <row r="1788" spans="1:15">
      <c r="N1788" t="str">
        <f>IFERROR(INDEX(Projects!$A$1:$F$10000,MATCH(Cotations!E1788,Projects!$A$1:$A$10000,0),MATCH("Commerce",Projects!$A$1:$F$1,0)),0)</f>
      </c>
      <c r="O1788" t="str">
        <f>IFERROR(VLOOKUP(N1788,Widgets!$H$5:$I$18,2,FALSE),0)</f>
      </c>
    </row>
    <row r="1789" spans="1:15">
      <c r="N1789" t="str">
        <f>IFERROR(INDEX(Projects!$A$1:$F$10000,MATCH(Cotations!E1789,Projects!$A$1:$A$10000,0),MATCH("Commerce",Projects!$A$1:$F$1,0)),0)</f>
      </c>
      <c r="O1789" t="str">
        <f>IFERROR(VLOOKUP(N1789,Widgets!$H$5:$I$18,2,FALSE),0)</f>
      </c>
    </row>
    <row r="1790" spans="1:15">
      <c r="N1790" t="str">
        <f>IFERROR(INDEX(Projects!$A$1:$F$10000,MATCH(Cotations!E1790,Projects!$A$1:$A$10000,0),MATCH("Commerce",Projects!$A$1:$F$1,0)),0)</f>
      </c>
      <c r="O1790" t="str">
        <f>IFERROR(VLOOKUP(N1790,Widgets!$H$5:$I$18,2,FALSE),0)</f>
      </c>
    </row>
    <row r="1791" spans="1:15">
      <c r="N1791" t="str">
        <f>IFERROR(INDEX(Projects!$A$1:$F$10000,MATCH(Cotations!E1791,Projects!$A$1:$A$10000,0),MATCH("Commerce",Projects!$A$1:$F$1,0)),0)</f>
      </c>
      <c r="O1791" t="str">
        <f>IFERROR(VLOOKUP(N1791,Widgets!$H$5:$I$18,2,FALSE),0)</f>
      </c>
    </row>
    <row r="1792" spans="1:15">
      <c r="N1792" t="str">
        <f>IFERROR(INDEX(Projects!$A$1:$F$10000,MATCH(Cotations!E1792,Projects!$A$1:$A$10000,0),MATCH("Commerce",Projects!$A$1:$F$1,0)),0)</f>
      </c>
      <c r="O1792" t="str">
        <f>IFERROR(VLOOKUP(N1792,Widgets!$H$5:$I$18,2,FALSE),0)</f>
      </c>
    </row>
    <row r="1793" spans="1:15">
      <c r="N1793" t="str">
        <f>IFERROR(INDEX(Projects!$A$1:$F$10000,MATCH(Cotations!E1793,Projects!$A$1:$A$10000,0),MATCH("Commerce",Projects!$A$1:$F$1,0)),0)</f>
      </c>
      <c r="O1793" t="str">
        <f>IFERROR(VLOOKUP(N1793,Widgets!$H$5:$I$18,2,FALSE),0)</f>
      </c>
    </row>
    <row r="1794" spans="1:15">
      <c r="N1794" t="str">
        <f>IFERROR(INDEX(Projects!$A$1:$F$10000,MATCH(Cotations!E1794,Projects!$A$1:$A$10000,0),MATCH("Commerce",Projects!$A$1:$F$1,0)),0)</f>
      </c>
      <c r="O1794" t="str">
        <f>IFERROR(VLOOKUP(N1794,Widgets!$H$5:$I$18,2,FALSE),0)</f>
      </c>
    </row>
    <row r="1795" spans="1:15">
      <c r="N1795" t="str">
        <f>IFERROR(INDEX(Projects!$A$1:$F$10000,MATCH(Cotations!E1795,Projects!$A$1:$A$10000,0),MATCH("Commerce",Projects!$A$1:$F$1,0)),0)</f>
      </c>
      <c r="O1795" t="str">
        <f>IFERROR(VLOOKUP(N1795,Widgets!$H$5:$I$18,2,FALSE),0)</f>
      </c>
    </row>
    <row r="1796" spans="1:15">
      <c r="N1796" t="str">
        <f>IFERROR(INDEX(Projects!$A$1:$F$10000,MATCH(Cotations!E1796,Projects!$A$1:$A$10000,0),MATCH("Commerce",Projects!$A$1:$F$1,0)),0)</f>
      </c>
      <c r="O1796" t="str">
        <f>IFERROR(VLOOKUP(N1796,Widgets!$H$5:$I$18,2,FALSE),0)</f>
      </c>
    </row>
    <row r="1797" spans="1:15">
      <c r="N1797" t="str">
        <f>IFERROR(INDEX(Projects!$A$1:$F$10000,MATCH(Cotations!E1797,Projects!$A$1:$A$10000,0),MATCH("Commerce",Projects!$A$1:$F$1,0)),0)</f>
      </c>
      <c r="O1797" t="str">
        <f>IFERROR(VLOOKUP(N1797,Widgets!$H$5:$I$18,2,FALSE),0)</f>
      </c>
    </row>
    <row r="1798" spans="1:15">
      <c r="N1798" t="str">
        <f>IFERROR(INDEX(Projects!$A$1:$F$10000,MATCH(Cotations!E1798,Projects!$A$1:$A$10000,0),MATCH("Commerce",Projects!$A$1:$F$1,0)),0)</f>
      </c>
      <c r="O1798" t="str">
        <f>IFERROR(VLOOKUP(N1798,Widgets!$H$5:$I$18,2,FALSE),0)</f>
      </c>
    </row>
    <row r="1799" spans="1:15">
      <c r="N1799" t="str">
        <f>IFERROR(INDEX(Projects!$A$1:$F$10000,MATCH(Cotations!E1799,Projects!$A$1:$A$10000,0),MATCH("Commerce",Projects!$A$1:$F$1,0)),0)</f>
      </c>
      <c r="O1799" t="str">
        <f>IFERROR(VLOOKUP(N1799,Widgets!$H$5:$I$18,2,FALSE),0)</f>
      </c>
    </row>
    <row r="1800" spans="1:15">
      <c r="N1800" t="str">
        <f>IFERROR(INDEX(Projects!$A$1:$F$10000,MATCH(Cotations!E1800,Projects!$A$1:$A$10000,0),MATCH("Commerce",Projects!$A$1:$F$1,0)),0)</f>
      </c>
      <c r="O1800" t="str">
        <f>IFERROR(VLOOKUP(N1800,Widgets!$H$5:$I$18,2,FALSE),0)</f>
      </c>
    </row>
    <row r="1801" spans="1:15">
      <c r="N1801" t="str">
        <f>IFERROR(INDEX(Projects!$A$1:$F$10000,MATCH(Cotations!E1801,Projects!$A$1:$A$10000,0),MATCH("Commerce",Projects!$A$1:$F$1,0)),0)</f>
      </c>
      <c r="O1801" t="str">
        <f>IFERROR(VLOOKUP(N1801,Widgets!$H$5:$I$18,2,FALSE),0)</f>
      </c>
    </row>
    <row r="1802" spans="1:15">
      <c r="N1802" t="str">
        <f>IFERROR(INDEX(Projects!$A$1:$F$10000,MATCH(Cotations!E1802,Projects!$A$1:$A$10000,0),MATCH("Commerce",Projects!$A$1:$F$1,0)),0)</f>
      </c>
      <c r="O1802" t="str">
        <f>IFERROR(VLOOKUP(N1802,Widgets!$H$5:$I$18,2,FALSE),0)</f>
      </c>
    </row>
    <row r="1803" spans="1:15">
      <c r="N1803" t="str">
        <f>IFERROR(INDEX(Projects!$A$1:$F$10000,MATCH(Cotations!E1803,Projects!$A$1:$A$10000,0),MATCH("Commerce",Projects!$A$1:$F$1,0)),0)</f>
      </c>
      <c r="O1803" t="str">
        <f>IFERROR(VLOOKUP(N1803,Widgets!$H$5:$I$18,2,FALSE),0)</f>
      </c>
    </row>
    <row r="1804" spans="1:15">
      <c r="N1804" t="str">
        <f>IFERROR(INDEX(Projects!$A$1:$F$10000,MATCH(Cotations!E1804,Projects!$A$1:$A$10000,0),MATCH("Commerce",Projects!$A$1:$F$1,0)),0)</f>
      </c>
      <c r="O1804" t="str">
        <f>IFERROR(VLOOKUP(N1804,Widgets!$H$5:$I$18,2,FALSE),0)</f>
      </c>
    </row>
    <row r="1805" spans="1:15">
      <c r="N1805" t="str">
        <f>IFERROR(INDEX(Projects!$A$1:$F$10000,MATCH(Cotations!E1805,Projects!$A$1:$A$10000,0),MATCH("Commerce",Projects!$A$1:$F$1,0)),0)</f>
      </c>
      <c r="O1805" t="str">
        <f>IFERROR(VLOOKUP(N1805,Widgets!$H$5:$I$18,2,FALSE),0)</f>
      </c>
    </row>
    <row r="1806" spans="1:15">
      <c r="N1806" t="str">
        <f>IFERROR(INDEX(Projects!$A$1:$F$10000,MATCH(Cotations!E1806,Projects!$A$1:$A$10000,0),MATCH("Commerce",Projects!$A$1:$F$1,0)),0)</f>
      </c>
      <c r="O1806" t="str">
        <f>IFERROR(VLOOKUP(N1806,Widgets!$H$5:$I$18,2,FALSE),0)</f>
      </c>
    </row>
    <row r="1807" spans="1:15">
      <c r="N1807" t="str">
        <f>IFERROR(INDEX(Projects!$A$1:$F$10000,MATCH(Cotations!E1807,Projects!$A$1:$A$10000,0),MATCH("Commerce",Projects!$A$1:$F$1,0)),0)</f>
      </c>
      <c r="O1807" t="str">
        <f>IFERROR(VLOOKUP(N1807,Widgets!$H$5:$I$18,2,FALSE),0)</f>
      </c>
    </row>
    <row r="1808" spans="1:15">
      <c r="N1808" t="str">
        <f>IFERROR(INDEX(Projects!$A$1:$F$10000,MATCH(Cotations!E1808,Projects!$A$1:$A$10000,0),MATCH("Commerce",Projects!$A$1:$F$1,0)),0)</f>
      </c>
      <c r="O1808" t="str">
        <f>IFERROR(VLOOKUP(N1808,Widgets!$H$5:$I$18,2,FALSE),0)</f>
      </c>
    </row>
    <row r="1809" spans="1:15">
      <c r="N1809" t="str">
        <f>IFERROR(INDEX(Projects!$A$1:$F$10000,MATCH(Cotations!E1809,Projects!$A$1:$A$10000,0),MATCH("Commerce",Projects!$A$1:$F$1,0)),0)</f>
      </c>
      <c r="O1809" t="str">
        <f>IFERROR(VLOOKUP(N1809,Widgets!$H$5:$I$18,2,FALSE),0)</f>
      </c>
    </row>
    <row r="1810" spans="1:15">
      <c r="N1810" t="str">
        <f>IFERROR(INDEX(Projects!$A$1:$F$10000,MATCH(Cotations!E1810,Projects!$A$1:$A$10000,0),MATCH("Commerce",Projects!$A$1:$F$1,0)),0)</f>
      </c>
      <c r="O1810" t="str">
        <f>IFERROR(VLOOKUP(N1810,Widgets!$H$5:$I$18,2,FALSE),0)</f>
      </c>
    </row>
    <row r="1811" spans="1:15">
      <c r="N1811" t="str">
        <f>IFERROR(INDEX(Projects!$A$1:$F$10000,MATCH(Cotations!E1811,Projects!$A$1:$A$10000,0),MATCH("Commerce",Projects!$A$1:$F$1,0)),0)</f>
      </c>
      <c r="O1811" t="str">
        <f>IFERROR(VLOOKUP(N1811,Widgets!$H$5:$I$18,2,FALSE),0)</f>
      </c>
    </row>
    <row r="1812" spans="1:15">
      <c r="N1812" t="str">
        <f>IFERROR(INDEX(Projects!$A$1:$F$10000,MATCH(Cotations!E1812,Projects!$A$1:$A$10000,0),MATCH("Commerce",Projects!$A$1:$F$1,0)),0)</f>
      </c>
      <c r="O1812" t="str">
        <f>IFERROR(VLOOKUP(N1812,Widgets!$H$5:$I$18,2,FALSE),0)</f>
      </c>
    </row>
    <row r="1813" spans="1:15">
      <c r="N1813" t="str">
        <f>IFERROR(INDEX(Projects!$A$1:$F$10000,MATCH(Cotations!E1813,Projects!$A$1:$A$10000,0),MATCH("Commerce",Projects!$A$1:$F$1,0)),0)</f>
      </c>
      <c r="O1813" t="str">
        <f>IFERROR(VLOOKUP(N1813,Widgets!$H$5:$I$18,2,FALSE),0)</f>
      </c>
    </row>
    <row r="1814" spans="1:15">
      <c r="N1814" t="str">
        <f>IFERROR(INDEX(Projects!$A$1:$F$10000,MATCH(Cotations!E1814,Projects!$A$1:$A$10000,0),MATCH("Commerce",Projects!$A$1:$F$1,0)),0)</f>
      </c>
      <c r="O1814" t="str">
        <f>IFERROR(VLOOKUP(N1814,Widgets!$H$5:$I$18,2,FALSE),0)</f>
      </c>
    </row>
    <row r="1815" spans="1:15">
      <c r="N1815" t="str">
        <f>IFERROR(INDEX(Projects!$A$1:$F$10000,MATCH(Cotations!E1815,Projects!$A$1:$A$10000,0),MATCH("Commerce",Projects!$A$1:$F$1,0)),0)</f>
      </c>
      <c r="O1815" t="str">
        <f>IFERROR(VLOOKUP(N1815,Widgets!$H$5:$I$18,2,FALSE),0)</f>
      </c>
    </row>
    <row r="1816" spans="1:15">
      <c r="N1816" t="str">
        <f>IFERROR(INDEX(Projects!$A$1:$F$10000,MATCH(Cotations!E1816,Projects!$A$1:$A$10000,0),MATCH("Commerce",Projects!$A$1:$F$1,0)),0)</f>
      </c>
      <c r="O1816" t="str">
        <f>IFERROR(VLOOKUP(N1816,Widgets!$H$5:$I$18,2,FALSE),0)</f>
      </c>
    </row>
    <row r="1817" spans="1:15">
      <c r="N1817" t="str">
        <f>IFERROR(INDEX(Projects!$A$1:$F$10000,MATCH(Cotations!E1817,Projects!$A$1:$A$10000,0),MATCH("Commerce",Projects!$A$1:$F$1,0)),0)</f>
      </c>
      <c r="O1817" t="str">
        <f>IFERROR(VLOOKUP(N1817,Widgets!$H$5:$I$18,2,FALSE),0)</f>
      </c>
    </row>
    <row r="1818" spans="1:15">
      <c r="N1818" t="str">
        <f>IFERROR(INDEX(Projects!$A$1:$F$10000,MATCH(Cotations!E1818,Projects!$A$1:$A$10000,0),MATCH("Commerce",Projects!$A$1:$F$1,0)),0)</f>
      </c>
      <c r="O1818" t="str">
        <f>IFERROR(VLOOKUP(N1818,Widgets!$H$5:$I$18,2,FALSE),0)</f>
      </c>
    </row>
    <row r="1819" spans="1:15">
      <c r="N1819" t="str">
        <f>IFERROR(INDEX(Projects!$A$1:$F$10000,MATCH(Cotations!E1819,Projects!$A$1:$A$10000,0),MATCH("Commerce",Projects!$A$1:$F$1,0)),0)</f>
      </c>
      <c r="O1819" t="str">
        <f>IFERROR(VLOOKUP(N1819,Widgets!$H$5:$I$18,2,FALSE),0)</f>
      </c>
    </row>
    <row r="1820" spans="1:15">
      <c r="N1820" t="str">
        <f>IFERROR(INDEX(Projects!$A$1:$F$10000,MATCH(Cotations!E1820,Projects!$A$1:$A$10000,0),MATCH("Commerce",Projects!$A$1:$F$1,0)),0)</f>
      </c>
      <c r="O1820" t="str">
        <f>IFERROR(VLOOKUP(N1820,Widgets!$H$5:$I$18,2,FALSE),0)</f>
      </c>
    </row>
    <row r="1821" spans="1:15">
      <c r="N1821" t="str">
        <f>IFERROR(INDEX(Projects!$A$1:$F$10000,MATCH(Cotations!E1821,Projects!$A$1:$A$10000,0),MATCH("Commerce",Projects!$A$1:$F$1,0)),0)</f>
      </c>
      <c r="O1821" t="str">
        <f>IFERROR(VLOOKUP(N1821,Widgets!$H$5:$I$18,2,FALSE),0)</f>
      </c>
    </row>
    <row r="1822" spans="1:15">
      <c r="N1822" t="str">
        <f>IFERROR(INDEX(Projects!$A$1:$F$10000,MATCH(Cotations!E1822,Projects!$A$1:$A$10000,0),MATCH("Commerce",Projects!$A$1:$F$1,0)),0)</f>
      </c>
      <c r="O1822" t="str">
        <f>IFERROR(VLOOKUP(N1822,Widgets!$H$5:$I$18,2,FALSE),0)</f>
      </c>
    </row>
    <row r="1823" spans="1:15">
      <c r="N1823" t="str">
        <f>IFERROR(INDEX(Projects!$A$1:$F$10000,MATCH(Cotations!E1823,Projects!$A$1:$A$10000,0),MATCH("Commerce",Projects!$A$1:$F$1,0)),0)</f>
      </c>
      <c r="O1823" t="str">
        <f>IFERROR(VLOOKUP(N1823,Widgets!$H$5:$I$18,2,FALSE),0)</f>
      </c>
    </row>
    <row r="1824" spans="1:15">
      <c r="N1824" t="str">
        <f>IFERROR(INDEX(Projects!$A$1:$F$10000,MATCH(Cotations!E1824,Projects!$A$1:$A$10000,0),MATCH("Commerce",Projects!$A$1:$F$1,0)),0)</f>
      </c>
      <c r="O1824" t="str">
        <f>IFERROR(VLOOKUP(N1824,Widgets!$H$5:$I$18,2,FALSE),0)</f>
      </c>
    </row>
    <row r="1825" spans="1:15">
      <c r="N1825" t="str">
        <f>IFERROR(INDEX(Projects!$A$1:$F$10000,MATCH(Cotations!E1825,Projects!$A$1:$A$10000,0),MATCH("Commerce",Projects!$A$1:$F$1,0)),0)</f>
      </c>
      <c r="O1825" t="str">
        <f>IFERROR(VLOOKUP(N1825,Widgets!$H$5:$I$18,2,FALSE),0)</f>
      </c>
    </row>
    <row r="1826" spans="1:15">
      <c r="N1826" t="str">
        <f>IFERROR(INDEX(Projects!$A$1:$F$10000,MATCH(Cotations!E1826,Projects!$A$1:$A$10000,0),MATCH("Commerce",Projects!$A$1:$F$1,0)),0)</f>
      </c>
      <c r="O1826" t="str">
        <f>IFERROR(VLOOKUP(N1826,Widgets!$H$5:$I$18,2,FALSE),0)</f>
      </c>
    </row>
    <row r="1827" spans="1:15">
      <c r="N1827" t="str">
        <f>IFERROR(INDEX(Projects!$A$1:$F$10000,MATCH(Cotations!E1827,Projects!$A$1:$A$10000,0),MATCH("Commerce",Projects!$A$1:$F$1,0)),0)</f>
      </c>
      <c r="O1827" t="str">
        <f>IFERROR(VLOOKUP(N1827,Widgets!$H$5:$I$18,2,FALSE),0)</f>
      </c>
    </row>
    <row r="1828" spans="1:15">
      <c r="N1828" t="str">
        <f>IFERROR(INDEX(Projects!$A$1:$F$10000,MATCH(Cotations!E1828,Projects!$A$1:$A$10000,0),MATCH("Commerce",Projects!$A$1:$F$1,0)),0)</f>
      </c>
      <c r="O1828" t="str">
        <f>IFERROR(VLOOKUP(N1828,Widgets!$H$5:$I$18,2,FALSE),0)</f>
      </c>
    </row>
    <row r="1829" spans="1:15">
      <c r="N1829" t="str">
        <f>IFERROR(INDEX(Projects!$A$1:$F$10000,MATCH(Cotations!E1829,Projects!$A$1:$A$10000,0),MATCH("Commerce",Projects!$A$1:$F$1,0)),0)</f>
      </c>
      <c r="O1829" t="str">
        <f>IFERROR(VLOOKUP(N1829,Widgets!$H$5:$I$18,2,FALSE),0)</f>
      </c>
    </row>
    <row r="1830" spans="1:15">
      <c r="N1830" t="str">
        <f>IFERROR(INDEX(Projects!$A$1:$F$10000,MATCH(Cotations!E1830,Projects!$A$1:$A$10000,0),MATCH("Commerce",Projects!$A$1:$F$1,0)),0)</f>
      </c>
      <c r="O1830" t="str">
        <f>IFERROR(VLOOKUP(N1830,Widgets!$H$5:$I$18,2,FALSE),0)</f>
      </c>
    </row>
    <row r="1831" spans="1:15">
      <c r="N1831" t="str">
        <f>IFERROR(INDEX(Projects!$A$1:$F$10000,MATCH(Cotations!E1831,Projects!$A$1:$A$10000,0),MATCH("Commerce",Projects!$A$1:$F$1,0)),0)</f>
      </c>
      <c r="O1831" t="str">
        <f>IFERROR(VLOOKUP(N1831,Widgets!$H$5:$I$18,2,FALSE),0)</f>
      </c>
    </row>
    <row r="1832" spans="1:15">
      <c r="N1832" t="str">
        <f>IFERROR(INDEX(Projects!$A$1:$F$10000,MATCH(Cotations!E1832,Projects!$A$1:$A$10000,0),MATCH("Commerce",Projects!$A$1:$F$1,0)),0)</f>
      </c>
      <c r="O1832" t="str">
        <f>IFERROR(VLOOKUP(N1832,Widgets!$H$5:$I$18,2,FALSE),0)</f>
      </c>
    </row>
    <row r="1833" spans="1:15">
      <c r="N1833" t="str">
        <f>IFERROR(INDEX(Projects!$A$1:$F$10000,MATCH(Cotations!E1833,Projects!$A$1:$A$10000,0),MATCH("Commerce",Projects!$A$1:$F$1,0)),0)</f>
      </c>
      <c r="O1833" t="str">
        <f>IFERROR(VLOOKUP(N1833,Widgets!$H$5:$I$18,2,FALSE),0)</f>
      </c>
    </row>
    <row r="1834" spans="1:15">
      <c r="N1834" t="str">
        <f>IFERROR(INDEX(Projects!$A$1:$F$10000,MATCH(Cotations!E1834,Projects!$A$1:$A$10000,0),MATCH("Commerce",Projects!$A$1:$F$1,0)),0)</f>
      </c>
      <c r="O1834" t="str">
        <f>IFERROR(VLOOKUP(N1834,Widgets!$H$5:$I$18,2,FALSE),0)</f>
      </c>
    </row>
    <row r="1835" spans="1:15">
      <c r="N1835" t="str">
        <f>IFERROR(INDEX(Projects!$A$1:$F$10000,MATCH(Cotations!E1835,Projects!$A$1:$A$10000,0),MATCH("Commerce",Projects!$A$1:$F$1,0)),0)</f>
      </c>
      <c r="O1835" t="str">
        <f>IFERROR(VLOOKUP(N1835,Widgets!$H$5:$I$18,2,FALSE),0)</f>
      </c>
    </row>
    <row r="1836" spans="1:15">
      <c r="N1836" t="str">
        <f>IFERROR(INDEX(Projects!$A$1:$F$10000,MATCH(Cotations!E1836,Projects!$A$1:$A$10000,0),MATCH("Commerce",Projects!$A$1:$F$1,0)),0)</f>
      </c>
      <c r="O1836" t="str">
        <f>IFERROR(VLOOKUP(N1836,Widgets!$H$5:$I$18,2,FALSE),0)</f>
      </c>
    </row>
    <row r="1837" spans="1:15">
      <c r="N1837" t="str">
        <f>IFERROR(INDEX(Projects!$A$1:$F$10000,MATCH(Cotations!E1837,Projects!$A$1:$A$10000,0),MATCH("Commerce",Projects!$A$1:$F$1,0)),0)</f>
      </c>
      <c r="O1837" t="str">
        <f>IFERROR(VLOOKUP(N1837,Widgets!$H$5:$I$18,2,FALSE),0)</f>
      </c>
    </row>
    <row r="1838" spans="1:15">
      <c r="N1838" t="str">
        <f>IFERROR(INDEX(Projects!$A$1:$F$10000,MATCH(Cotations!E1838,Projects!$A$1:$A$10000,0),MATCH("Commerce",Projects!$A$1:$F$1,0)),0)</f>
      </c>
      <c r="O1838" t="str">
        <f>IFERROR(VLOOKUP(N1838,Widgets!$H$5:$I$18,2,FALSE),0)</f>
      </c>
    </row>
    <row r="1839" spans="1:15">
      <c r="N1839" t="str">
        <f>IFERROR(INDEX(Projects!$A$1:$F$10000,MATCH(Cotations!E1839,Projects!$A$1:$A$10000,0),MATCH("Commerce",Projects!$A$1:$F$1,0)),0)</f>
      </c>
      <c r="O1839" t="str">
        <f>IFERROR(VLOOKUP(N1839,Widgets!$H$5:$I$18,2,FALSE),0)</f>
      </c>
    </row>
    <row r="1840" spans="1:15">
      <c r="N1840" t="str">
        <f>IFERROR(INDEX(Projects!$A$1:$F$10000,MATCH(Cotations!E1840,Projects!$A$1:$A$10000,0),MATCH("Commerce",Projects!$A$1:$F$1,0)),0)</f>
      </c>
      <c r="O1840" t="str">
        <f>IFERROR(VLOOKUP(N1840,Widgets!$H$5:$I$18,2,FALSE),0)</f>
      </c>
    </row>
    <row r="1841" spans="1:15">
      <c r="N1841" t="str">
        <f>IFERROR(INDEX(Projects!$A$1:$F$10000,MATCH(Cotations!E1841,Projects!$A$1:$A$10000,0),MATCH("Commerce",Projects!$A$1:$F$1,0)),0)</f>
      </c>
      <c r="O1841" t="str">
        <f>IFERROR(VLOOKUP(N1841,Widgets!$H$5:$I$18,2,FALSE),0)</f>
      </c>
    </row>
    <row r="1842" spans="1:15">
      <c r="N1842" t="str">
        <f>IFERROR(INDEX(Projects!$A$1:$F$10000,MATCH(Cotations!E1842,Projects!$A$1:$A$10000,0),MATCH("Commerce",Projects!$A$1:$F$1,0)),0)</f>
      </c>
      <c r="O1842" t="str">
        <f>IFERROR(VLOOKUP(N1842,Widgets!$H$5:$I$18,2,FALSE),0)</f>
      </c>
    </row>
    <row r="1843" spans="1:15">
      <c r="N1843" t="str">
        <f>IFERROR(INDEX(Projects!$A$1:$F$10000,MATCH(Cotations!E1843,Projects!$A$1:$A$10000,0),MATCH("Commerce",Projects!$A$1:$F$1,0)),0)</f>
      </c>
      <c r="O1843" t="str">
        <f>IFERROR(VLOOKUP(N1843,Widgets!$H$5:$I$18,2,FALSE),0)</f>
      </c>
    </row>
    <row r="1844" spans="1:15">
      <c r="N1844" t="str">
        <f>IFERROR(INDEX(Projects!$A$1:$F$10000,MATCH(Cotations!E1844,Projects!$A$1:$A$10000,0),MATCH("Commerce",Projects!$A$1:$F$1,0)),0)</f>
      </c>
      <c r="O1844" t="str">
        <f>IFERROR(VLOOKUP(N1844,Widgets!$H$5:$I$18,2,FALSE),0)</f>
      </c>
    </row>
    <row r="1845" spans="1:15">
      <c r="N1845" t="str">
        <f>IFERROR(INDEX(Projects!$A$1:$F$10000,MATCH(Cotations!E1845,Projects!$A$1:$A$10000,0),MATCH("Commerce",Projects!$A$1:$F$1,0)),0)</f>
      </c>
      <c r="O1845" t="str">
        <f>IFERROR(VLOOKUP(N1845,Widgets!$H$5:$I$18,2,FALSE),0)</f>
      </c>
    </row>
    <row r="1846" spans="1:15">
      <c r="N1846" t="str">
        <f>IFERROR(INDEX(Projects!$A$1:$F$10000,MATCH(Cotations!E1846,Projects!$A$1:$A$10000,0),MATCH("Commerce",Projects!$A$1:$F$1,0)),0)</f>
      </c>
      <c r="O1846" t="str">
        <f>IFERROR(VLOOKUP(N1846,Widgets!$H$5:$I$18,2,FALSE),0)</f>
      </c>
    </row>
    <row r="1847" spans="1:15">
      <c r="N1847" t="str">
        <f>IFERROR(INDEX(Projects!$A$1:$F$10000,MATCH(Cotations!E1847,Projects!$A$1:$A$10000,0),MATCH("Commerce",Projects!$A$1:$F$1,0)),0)</f>
      </c>
      <c r="O1847" t="str">
        <f>IFERROR(VLOOKUP(N1847,Widgets!$H$5:$I$18,2,FALSE),0)</f>
      </c>
    </row>
    <row r="1848" spans="1:15">
      <c r="N1848" t="str">
        <f>IFERROR(INDEX(Projects!$A$1:$F$10000,MATCH(Cotations!E1848,Projects!$A$1:$A$10000,0),MATCH("Commerce",Projects!$A$1:$F$1,0)),0)</f>
      </c>
      <c r="O1848" t="str">
        <f>IFERROR(VLOOKUP(N1848,Widgets!$H$5:$I$18,2,FALSE),0)</f>
      </c>
    </row>
    <row r="1849" spans="1:15">
      <c r="N1849" t="str">
        <f>IFERROR(INDEX(Projects!$A$1:$F$10000,MATCH(Cotations!E1849,Projects!$A$1:$A$10000,0),MATCH("Commerce",Projects!$A$1:$F$1,0)),0)</f>
      </c>
      <c r="O1849" t="str">
        <f>IFERROR(VLOOKUP(N1849,Widgets!$H$5:$I$18,2,FALSE),0)</f>
      </c>
    </row>
    <row r="1850" spans="1:15">
      <c r="N1850" t="str">
        <f>IFERROR(INDEX(Projects!$A$1:$F$10000,MATCH(Cotations!E1850,Projects!$A$1:$A$10000,0),MATCH("Commerce",Projects!$A$1:$F$1,0)),0)</f>
      </c>
      <c r="O1850" t="str">
        <f>IFERROR(VLOOKUP(N1850,Widgets!$H$5:$I$18,2,FALSE),0)</f>
      </c>
    </row>
    <row r="1851" spans="1:15">
      <c r="N1851" t="str">
        <f>IFERROR(INDEX(Projects!$A$1:$F$10000,MATCH(Cotations!E1851,Projects!$A$1:$A$10000,0),MATCH("Commerce",Projects!$A$1:$F$1,0)),0)</f>
      </c>
      <c r="O1851" t="str">
        <f>IFERROR(VLOOKUP(N1851,Widgets!$H$5:$I$18,2,FALSE),0)</f>
      </c>
    </row>
    <row r="1852" spans="1:15">
      <c r="N1852" t="str">
        <f>IFERROR(INDEX(Projects!$A$1:$F$10000,MATCH(Cotations!E1852,Projects!$A$1:$A$10000,0),MATCH("Commerce",Projects!$A$1:$F$1,0)),0)</f>
      </c>
      <c r="O1852" t="str">
        <f>IFERROR(VLOOKUP(N1852,Widgets!$H$5:$I$18,2,FALSE),0)</f>
      </c>
    </row>
    <row r="1853" spans="1:15">
      <c r="N1853" t="str">
        <f>IFERROR(INDEX(Projects!$A$1:$F$10000,MATCH(Cotations!E1853,Projects!$A$1:$A$10000,0),MATCH("Commerce",Projects!$A$1:$F$1,0)),0)</f>
      </c>
      <c r="O1853" t="str">
        <f>IFERROR(VLOOKUP(N1853,Widgets!$H$5:$I$18,2,FALSE),0)</f>
      </c>
    </row>
    <row r="1854" spans="1:15">
      <c r="N1854" t="str">
        <f>IFERROR(INDEX(Projects!$A$1:$F$10000,MATCH(Cotations!E1854,Projects!$A$1:$A$10000,0),MATCH("Commerce",Projects!$A$1:$F$1,0)),0)</f>
      </c>
      <c r="O1854" t="str">
        <f>IFERROR(VLOOKUP(N1854,Widgets!$H$5:$I$18,2,FALSE),0)</f>
      </c>
    </row>
    <row r="1855" spans="1:15">
      <c r="N1855" t="str">
        <f>IFERROR(INDEX(Projects!$A$1:$F$10000,MATCH(Cotations!E1855,Projects!$A$1:$A$10000,0),MATCH("Commerce",Projects!$A$1:$F$1,0)),0)</f>
      </c>
      <c r="O1855" t="str">
        <f>IFERROR(VLOOKUP(N1855,Widgets!$H$5:$I$18,2,FALSE),0)</f>
      </c>
    </row>
    <row r="1856" spans="1:15">
      <c r="N1856" t="str">
        <f>IFERROR(INDEX(Projects!$A$1:$F$10000,MATCH(Cotations!E1856,Projects!$A$1:$A$10000,0),MATCH("Commerce",Projects!$A$1:$F$1,0)),0)</f>
      </c>
      <c r="O1856" t="str">
        <f>IFERROR(VLOOKUP(N1856,Widgets!$H$5:$I$18,2,FALSE),0)</f>
      </c>
    </row>
    <row r="1857" spans="1:15">
      <c r="N1857" t="str">
        <f>IFERROR(INDEX(Projects!$A$1:$F$10000,MATCH(Cotations!E1857,Projects!$A$1:$A$10000,0),MATCH("Commerce",Projects!$A$1:$F$1,0)),0)</f>
      </c>
      <c r="O1857" t="str">
        <f>IFERROR(VLOOKUP(N1857,Widgets!$H$5:$I$18,2,FALSE),0)</f>
      </c>
    </row>
    <row r="1858" spans="1:15">
      <c r="N1858" t="str">
        <f>IFERROR(INDEX(Projects!$A$1:$F$10000,MATCH(Cotations!E1858,Projects!$A$1:$A$10000,0),MATCH("Commerce",Projects!$A$1:$F$1,0)),0)</f>
      </c>
      <c r="O1858" t="str">
        <f>IFERROR(VLOOKUP(N1858,Widgets!$H$5:$I$18,2,FALSE),0)</f>
      </c>
    </row>
    <row r="1859" spans="1:15">
      <c r="N1859" t="str">
        <f>IFERROR(INDEX(Projects!$A$1:$F$10000,MATCH(Cotations!E1859,Projects!$A$1:$A$10000,0),MATCH("Commerce",Projects!$A$1:$F$1,0)),0)</f>
      </c>
      <c r="O1859" t="str">
        <f>IFERROR(VLOOKUP(N1859,Widgets!$H$5:$I$18,2,FALSE),0)</f>
      </c>
    </row>
    <row r="1860" spans="1:15">
      <c r="N1860" t="str">
        <f>IFERROR(INDEX(Projects!$A$1:$F$10000,MATCH(Cotations!E1860,Projects!$A$1:$A$10000,0),MATCH("Commerce",Projects!$A$1:$F$1,0)),0)</f>
      </c>
      <c r="O1860" t="str">
        <f>IFERROR(VLOOKUP(N1860,Widgets!$H$5:$I$18,2,FALSE),0)</f>
      </c>
    </row>
    <row r="1861" spans="1:15">
      <c r="N1861" t="str">
        <f>IFERROR(INDEX(Projects!$A$1:$F$10000,MATCH(Cotations!E1861,Projects!$A$1:$A$10000,0),MATCH("Commerce",Projects!$A$1:$F$1,0)),0)</f>
      </c>
      <c r="O1861" t="str">
        <f>IFERROR(VLOOKUP(N1861,Widgets!$H$5:$I$18,2,FALSE),0)</f>
      </c>
    </row>
    <row r="1862" spans="1:15">
      <c r="N1862" t="str">
        <f>IFERROR(INDEX(Projects!$A$1:$F$10000,MATCH(Cotations!E1862,Projects!$A$1:$A$10000,0),MATCH("Commerce",Projects!$A$1:$F$1,0)),0)</f>
      </c>
      <c r="O1862" t="str">
        <f>IFERROR(VLOOKUP(N1862,Widgets!$H$5:$I$18,2,FALSE),0)</f>
      </c>
    </row>
    <row r="1863" spans="1:15">
      <c r="N1863" t="str">
        <f>IFERROR(INDEX(Projects!$A$1:$F$10000,MATCH(Cotations!E1863,Projects!$A$1:$A$10000,0),MATCH("Commerce",Projects!$A$1:$F$1,0)),0)</f>
      </c>
      <c r="O1863" t="str">
        <f>IFERROR(VLOOKUP(N1863,Widgets!$H$5:$I$18,2,FALSE),0)</f>
      </c>
    </row>
    <row r="1864" spans="1:15">
      <c r="N1864" t="str">
        <f>IFERROR(INDEX(Projects!$A$1:$F$10000,MATCH(Cotations!E1864,Projects!$A$1:$A$10000,0),MATCH("Commerce",Projects!$A$1:$F$1,0)),0)</f>
      </c>
      <c r="O1864" t="str">
        <f>IFERROR(VLOOKUP(N1864,Widgets!$H$5:$I$18,2,FALSE),0)</f>
      </c>
    </row>
    <row r="1865" spans="1:15">
      <c r="N1865" t="str">
        <f>IFERROR(INDEX(Projects!$A$1:$F$10000,MATCH(Cotations!E1865,Projects!$A$1:$A$10000,0),MATCH("Commerce",Projects!$A$1:$F$1,0)),0)</f>
      </c>
      <c r="O1865" t="str">
        <f>IFERROR(VLOOKUP(N1865,Widgets!$H$5:$I$18,2,FALSE),0)</f>
      </c>
    </row>
    <row r="1866" spans="1:15">
      <c r="N1866" t="str">
        <f>IFERROR(INDEX(Projects!$A$1:$F$10000,MATCH(Cotations!E1866,Projects!$A$1:$A$10000,0),MATCH("Commerce",Projects!$A$1:$F$1,0)),0)</f>
      </c>
      <c r="O1866" t="str">
        <f>IFERROR(VLOOKUP(N1866,Widgets!$H$5:$I$18,2,FALSE),0)</f>
      </c>
    </row>
    <row r="1867" spans="1:15">
      <c r="N1867" t="str">
        <f>IFERROR(INDEX(Projects!$A$1:$F$10000,MATCH(Cotations!E1867,Projects!$A$1:$A$10000,0),MATCH("Commerce",Projects!$A$1:$F$1,0)),0)</f>
      </c>
      <c r="O1867" t="str">
        <f>IFERROR(VLOOKUP(N1867,Widgets!$H$5:$I$18,2,FALSE),0)</f>
      </c>
    </row>
    <row r="1868" spans="1:15">
      <c r="N1868" t="str">
        <f>IFERROR(INDEX(Projects!$A$1:$F$10000,MATCH(Cotations!E1868,Projects!$A$1:$A$10000,0),MATCH("Commerce",Projects!$A$1:$F$1,0)),0)</f>
      </c>
      <c r="O1868" t="str">
        <f>IFERROR(VLOOKUP(N1868,Widgets!$H$5:$I$18,2,FALSE),0)</f>
      </c>
    </row>
    <row r="1869" spans="1:15">
      <c r="N1869" t="str">
        <f>IFERROR(INDEX(Projects!$A$1:$F$10000,MATCH(Cotations!E1869,Projects!$A$1:$A$10000,0),MATCH("Commerce",Projects!$A$1:$F$1,0)),0)</f>
      </c>
      <c r="O1869" t="str">
        <f>IFERROR(VLOOKUP(N1869,Widgets!$H$5:$I$18,2,FALSE),0)</f>
      </c>
    </row>
    <row r="1870" spans="1:15">
      <c r="N1870" t="str">
        <f>IFERROR(INDEX(Projects!$A$1:$F$10000,MATCH(Cotations!E1870,Projects!$A$1:$A$10000,0),MATCH("Commerce",Projects!$A$1:$F$1,0)),0)</f>
      </c>
      <c r="O1870" t="str">
        <f>IFERROR(VLOOKUP(N1870,Widgets!$H$5:$I$18,2,FALSE),0)</f>
      </c>
    </row>
    <row r="1871" spans="1:15">
      <c r="N1871" t="str">
        <f>IFERROR(INDEX(Projects!$A$1:$F$10000,MATCH(Cotations!E1871,Projects!$A$1:$A$10000,0),MATCH("Commerce",Projects!$A$1:$F$1,0)),0)</f>
      </c>
      <c r="O1871" t="str">
        <f>IFERROR(VLOOKUP(N1871,Widgets!$H$5:$I$18,2,FALSE),0)</f>
      </c>
    </row>
    <row r="1872" spans="1:15">
      <c r="N1872" t="str">
        <f>IFERROR(INDEX(Projects!$A$1:$F$10000,MATCH(Cotations!E1872,Projects!$A$1:$A$10000,0),MATCH("Commerce",Projects!$A$1:$F$1,0)),0)</f>
      </c>
      <c r="O1872" t="str">
        <f>IFERROR(VLOOKUP(N1872,Widgets!$H$5:$I$18,2,FALSE),0)</f>
      </c>
    </row>
    <row r="1873" spans="1:15">
      <c r="N1873" t="str">
        <f>IFERROR(INDEX(Projects!$A$1:$F$10000,MATCH(Cotations!E1873,Projects!$A$1:$A$10000,0),MATCH("Commerce",Projects!$A$1:$F$1,0)),0)</f>
      </c>
      <c r="O1873" t="str">
        <f>IFERROR(VLOOKUP(N1873,Widgets!$H$5:$I$18,2,FALSE),0)</f>
      </c>
    </row>
    <row r="1874" spans="1:15">
      <c r="N1874" t="str">
        <f>IFERROR(INDEX(Projects!$A$1:$F$10000,MATCH(Cotations!E1874,Projects!$A$1:$A$10000,0),MATCH("Commerce",Projects!$A$1:$F$1,0)),0)</f>
      </c>
      <c r="O1874" t="str">
        <f>IFERROR(VLOOKUP(N1874,Widgets!$H$5:$I$18,2,FALSE),0)</f>
      </c>
    </row>
    <row r="1875" spans="1:15">
      <c r="N1875" t="str">
        <f>IFERROR(INDEX(Projects!$A$1:$F$10000,MATCH(Cotations!E1875,Projects!$A$1:$A$10000,0),MATCH("Commerce",Projects!$A$1:$F$1,0)),0)</f>
      </c>
      <c r="O1875" t="str">
        <f>IFERROR(VLOOKUP(N1875,Widgets!$H$5:$I$18,2,FALSE),0)</f>
      </c>
    </row>
    <row r="1876" spans="1:15">
      <c r="N1876" t="str">
        <f>IFERROR(INDEX(Projects!$A$1:$F$10000,MATCH(Cotations!E1876,Projects!$A$1:$A$10000,0),MATCH("Commerce",Projects!$A$1:$F$1,0)),0)</f>
      </c>
      <c r="O1876" t="str">
        <f>IFERROR(VLOOKUP(N1876,Widgets!$H$5:$I$18,2,FALSE),0)</f>
      </c>
    </row>
    <row r="1877" spans="1:15">
      <c r="N1877" t="str">
        <f>IFERROR(INDEX(Projects!$A$1:$F$10000,MATCH(Cotations!E1877,Projects!$A$1:$A$10000,0),MATCH("Commerce",Projects!$A$1:$F$1,0)),0)</f>
      </c>
      <c r="O1877" t="str">
        <f>IFERROR(VLOOKUP(N1877,Widgets!$H$5:$I$18,2,FALSE),0)</f>
      </c>
    </row>
    <row r="1878" spans="1:15">
      <c r="N1878" t="str">
        <f>IFERROR(INDEX(Projects!$A$1:$F$10000,MATCH(Cotations!E1878,Projects!$A$1:$A$10000,0),MATCH("Commerce",Projects!$A$1:$F$1,0)),0)</f>
      </c>
      <c r="O1878" t="str">
        <f>IFERROR(VLOOKUP(N1878,Widgets!$H$5:$I$18,2,FALSE),0)</f>
      </c>
    </row>
    <row r="1879" spans="1:15">
      <c r="N1879" t="str">
        <f>IFERROR(INDEX(Projects!$A$1:$F$10000,MATCH(Cotations!E1879,Projects!$A$1:$A$10000,0),MATCH("Commerce",Projects!$A$1:$F$1,0)),0)</f>
      </c>
      <c r="O1879" t="str">
        <f>IFERROR(VLOOKUP(N1879,Widgets!$H$5:$I$18,2,FALSE),0)</f>
      </c>
    </row>
    <row r="1880" spans="1:15">
      <c r="N1880" t="str">
        <f>IFERROR(INDEX(Projects!$A$1:$F$10000,MATCH(Cotations!E1880,Projects!$A$1:$A$10000,0),MATCH("Commerce",Projects!$A$1:$F$1,0)),0)</f>
      </c>
      <c r="O1880" t="str">
        <f>IFERROR(VLOOKUP(N1880,Widgets!$H$5:$I$18,2,FALSE),0)</f>
      </c>
    </row>
    <row r="1881" spans="1:15">
      <c r="N1881" t="str">
        <f>IFERROR(INDEX(Projects!$A$1:$F$10000,MATCH(Cotations!E1881,Projects!$A$1:$A$10000,0),MATCH("Commerce",Projects!$A$1:$F$1,0)),0)</f>
      </c>
      <c r="O1881" t="str">
        <f>IFERROR(VLOOKUP(N1881,Widgets!$H$5:$I$18,2,FALSE),0)</f>
      </c>
    </row>
    <row r="1882" spans="1:15">
      <c r="N1882" t="str">
        <f>IFERROR(INDEX(Projects!$A$1:$F$10000,MATCH(Cotations!E1882,Projects!$A$1:$A$10000,0),MATCH("Commerce",Projects!$A$1:$F$1,0)),0)</f>
      </c>
      <c r="O1882" t="str">
        <f>IFERROR(VLOOKUP(N1882,Widgets!$H$5:$I$18,2,FALSE),0)</f>
      </c>
    </row>
    <row r="1883" spans="1:15">
      <c r="N1883" t="str">
        <f>IFERROR(INDEX(Projects!$A$1:$F$10000,MATCH(Cotations!E1883,Projects!$A$1:$A$10000,0),MATCH("Commerce",Projects!$A$1:$F$1,0)),0)</f>
      </c>
      <c r="O1883" t="str">
        <f>IFERROR(VLOOKUP(N1883,Widgets!$H$5:$I$18,2,FALSE),0)</f>
      </c>
    </row>
    <row r="1884" spans="1:15">
      <c r="N1884" t="str">
        <f>IFERROR(INDEX(Projects!$A$1:$F$10000,MATCH(Cotations!E1884,Projects!$A$1:$A$10000,0),MATCH("Commerce",Projects!$A$1:$F$1,0)),0)</f>
      </c>
      <c r="O1884" t="str">
        <f>IFERROR(VLOOKUP(N1884,Widgets!$H$5:$I$18,2,FALSE),0)</f>
      </c>
    </row>
    <row r="1885" spans="1:15">
      <c r="N1885" t="str">
        <f>IFERROR(INDEX(Projects!$A$1:$F$10000,MATCH(Cotations!E1885,Projects!$A$1:$A$10000,0),MATCH("Commerce",Projects!$A$1:$F$1,0)),0)</f>
      </c>
      <c r="O1885" t="str">
        <f>IFERROR(VLOOKUP(N1885,Widgets!$H$5:$I$18,2,FALSE),0)</f>
      </c>
    </row>
    <row r="1886" spans="1:15">
      <c r="N1886" t="str">
        <f>IFERROR(INDEX(Projects!$A$1:$F$10000,MATCH(Cotations!E1886,Projects!$A$1:$A$10000,0),MATCH("Commerce",Projects!$A$1:$F$1,0)),0)</f>
      </c>
      <c r="O1886" t="str">
        <f>IFERROR(VLOOKUP(N1886,Widgets!$H$5:$I$18,2,FALSE),0)</f>
      </c>
    </row>
    <row r="1887" spans="1:15">
      <c r="N1887" t="str">
        <f>IFERROR(INDEX(Projects!$A$1:$F$10000,MATCH(Cotations!E1887,Projects!$A$1:$A$10000,0),MATCH("Commerce",Projects!$A$1:$F$1,0)),0)</f>
      </c>
      <c r="O1887" t="str">
        <f>IFERROR(VLOOKUP(N1887,Widgets!$H$5:$I$18,2,FALSE),0)</f>
      </c>
    </row>
    <row r="1888" spans="1:15">
      <c r="N1888" t="str">
        <f>IFERROR(INDEX(Projects!$A$1:$F$10000,MATCH(Cotations!E1888,Projects!$A$1:$A$10000,0),MATCH("Commerce",Projects!$A$1:$F$1,0)),0)</f>
      </c>
      <c r="O1888" t="str">
        <f>IFERROR(VLOOKUP(N1888,Widgets!$H$5:$I$18,2,FALSE),0)</f>
      </c>
    </row>
    <row r="1889" spans="1:15">
      <c r="N1889" t="str">
        <f>IFERROR(INDEX(Projects!$A$1:$F$10000,MATCH(Cotations!E1889,Projects!$A$1:$A$10000,0),MATCH("Commerce",Projects!$A$1:$F$1,0)),0)</f>
      </c>
      <c r="O1889" t="str">
        <f>IFERROR(VLOOKUP(N1889,Widgets!$H$5:$I$18,2,FALSE),0)</f>
      </c>
    </row>
    <row r="1890" spans="1:15">
      <c r="N1890" t="str">
        <f>IFERROR(INDEX(Projects!$A$1:$F$10000,MATCH(Cotations!E1890,Projects!$A$1:$A$10000,0),MATCH("Commerce",Projects!$A$1:$F$1,0)),0)</f>
      </c>
      <c r="O1890" t="str">
        <f>IFERROR(VLOOKUP(N1890,Widgets!$H$5:$I$18,2,FALSE),0)</f>
      </c>
    </row>
    <row r="1891" spans="1:15">
      <c r="N1891" t="str">
        <f>IFERROR(INDEX(Projects!$A$1:$F$10000,MATCH(Cotations!E1891,Projects!$A$1:$A$10000,0),MATCH("Commerce",Projects!$A$1:$F$1,0)),0)</f>
      </c>
      <c r="O1891" t="str">
        <f>IFERROR(VLOOKUP(N1891,Widgets!$H$5:$I$18,2,FALSE),0)</f>
      </c>
    </row>
    <row r="1892" spans="1:15">
      <c r="N1892" t="str">
        <f>IFERROR(INDEX(Projects!$A$1:$F$10000,MATCH(Cotations!E1892,Projects!$A$1:$A$10000,0),MATCH("Commerce",Projects!$A$1:$F$1,0)),0)</f>
      </c>
      <c r="O1892" t="str">
        <f>IFERROR(VLOOKUP(N1892,Widgets!$H$5:$I$18,2,FALSE),0)</f>
      </c>
    </row>
    <row r="1893" spans="1:15">
      <c r="N1893" t="str">
        <f>IFERROR(INDEX(Projects!$A$1:$F$10000,MATCH(Cotations!E1893,Projects!$A$1:$A$10000,0),MATCH("Commerce",Projects!$A$1:$F$1,0)),0)</f>
      </c>
      <c r="O1893" t="str">
        <f>IFERROR(VLOOKUP(N1893,Widgets!$H$5:$I$18,2,FALSE),0)</f>
      </c>
    </row>
    <row r="1894" spans="1:15">
      <c r="N1894" t="str">
        <f>IFERROR(INDEX(Projects!$A$1:$F$10000,MATCH(Cotations!E1894,Projects!$A$1:$A$10000,0),MATCH("Commerce",Projects!$A$1:$F$1,0)),0)</f>
      </c>
      <c r="O1894" t="str">
        <f>IFERROR(VLOOKUP(N1894,Widgets!$H$5:$I$18,2,FALSE),0)</f>
      </c>
    </row>
    <row r="1895" spans="1:15">
      <c r="N1895" t="str">
        <f>IFERROR(INDEX(Projects!$A$1:$F$10000,MATCH(Cotations!E1895,Projects!$A$1:$A$10000,0),MATCH("Commerce",Projects!$A$1:$F$1,0)),0)</f>
      </c>
      <c r="O1895" t="str">
        <f>IFERROR(VLOOKUP(N1895,Widgets!$H$5:$I$18,2,FALSE),0)</f>
      </c>
    </row>
    <row r="1896" spans="1:15">
      <c r="N1896" t="str">
        <f>IFERROR(INDEX(Projects!$A$1:$F$10000,MATCH(Cotations!E1896,Projects!$A$1:$A$10000,0),MATCH("Commerce",Projects!$A$1:$F$1,0)),0)</f>
      </c>
      <c r="O1896" t="str">
        <f>IFERROR(VLOOKUP(N1896,Widgets!$H$5:$I$18,2,FALSE),0)</f>
      </c>
    </row>
    <row r="1897" spans="1:15">
      <c r="N1897" t="str">
        <f>IFERROR(INDEX(Projects!$A$1:$F$10000,MATCH(Cotations!E1897,Projects!$A$1:$A$10000,0),MATCH("Commerce",Projects!$A$1:$F$1,0)),0)</f>
      </c>
      <c r="O1897" t="str">
        <f>IFERROR(VLOOKUP(N1897,Widgets!$H$5:$I$18,2,FALSE),0)</f>
      </c>
    </row>
    <row r="1898" spans="1:15">
      <c r="N1898" t="str">
        <f>IFERROR(INDEX(Projects!$A$1:$F$10000,MATCH(Cotations!E1898,Projects!$A$1:$A$10000,0),MATCH("Commerce",Projects!$A$1:$F$1,0)),0)</f>
      </c>
      <c r="O1898" t="str">
        <f>IFERROR(VLOOKUP(N1898,Widgets!$H$5:$I$18,2,FALSE),0)</f>
      </c>
    </row>
    <row r="1899" spans="1:15">
      <c r="N1899" t="str">
        <f>IFERROR(INDEX(Projects!$A$1:$F$10000,MATCH(Cotations!E1899,Projects!$A$1:$A$10000,0),MATCH("Commerce",Projects!$A$1:$F$1,0)),0)</f>
      </c>
      <c r="O1899" t="str">
        <f>IFERROR(VLOOKUP(N1899,Widgets!$H$5:$I$18,2,FALSE),0)</f>
      </c>
    </row>
    <row r="1900" spans="1:15">
      <c r="N1900" t="str">
        <f>IFERROR(INDEX(Projects!$A$1:$F$10000,MATCH(Cotations!E1900,Projects!$A$1:$A$10000,0),MATCH("Commerce",Projects!$A$1:$F$1,0)),0)</f>
      </c>
      <c r="O1900" t="str">
        <f>IFERROR(VLOOKUP(N1900,Widgets!$H$5:$I$18,2,FALSE),0)</f>
      </c>
    </row>
    <row r="1901" spans="1:15">
      <c r="N1901" t="str">
        <f>IFERROR(INDEX(Projects!$A$1:$F$10000,MATCH(Cotations!E1901,Projects!$A$1:$A$10000,0),MATCH("Commerce",Projects!$A$1:$F$1,0)),0)</f>
      </c>
      <c r="O1901" t="str">
        <f>IFERROR(VLOOKUP(N1901,Widgets!$H$5:$I$18,2,FALSE),0)</f>
      </c>
    </row>
    <row r="1902" spans="1:15">
      <c r="N1902" t="str">
        <f>IFERROR(INDEX(Projects!$A$1:$F$10000,MATCH(Cotations!E1902,Projects!$A$1:$A$10000,0),MATCH("Commerce",Projects!$A$1:$F$1,0)),0)</f>
      </c>
      <c r="O1902" t="str">
        <f>IFERROR(VLOOKUP(N1902,Widgets!$H$5:$I$18,2,FALSE),0)</f>
      </c>
    </row>
    <row r="1903" spans="1:15">
      <c r="N1903" t="str">
        <f>IFERROR(INDEX(Projects!$A$1:$F$10000,MATCH(Cotations!E1903,Projects!$A$1:$A$10000,0),MATCH("Commerce",Projects!$A$1:$F$1,0)),0)</f>
      </c>
      <c r="O1903" t="str">
        <f>IFERROR(VLOOKUP(N1903,Widgets!$H$5:$I$18,2,FALSE),0)</f>
      </c>
    </row>
    <row r="1904" spans="1:15">
      <c r="N1904" t="str">
        <f>IFERROR(INDEX(Projects!$A$1:$F$10000,MATCH(Cotations!E1904,Projects!$A$1:$A$10000,0),MATCH("Commerce",Projects!$A$1:$F$1,0)),0)</f>
      </c>
      <c r="O1904" t="str">
        <f>IFERROR(VLOOKUP(N1904,Widgets!$H$5:$I$18,2,FALSE),0)</f>
      </c>
    </row>
    <row r="1905" spans="1:15">
      <c r="N1905" t="str">
        <f>IFERROR(INDEX(Projects!$A$1:$F$10000,MATCH(Cotations!E1905,Projects!$A$1:$A$10000,0),MATCH("Commerce",Projects!$A$1:$F$1,0)),0)</f>
      </c>
      <c r="O1905" t="str">
        <f>IFERROR(VLOOKUP(N1905,Widgets!$H$5:$I$18,2,FALSE),0)</f>
      </c>
    </row>
    <row r="1906" spans="1:15">
      <c r="N1906" t="str">
        <f>IFERROR(INDEX(Projects!$A$1:$F$10000,MATCH(Cotations!E1906,Projects!$A$1:$A$10000,0),MATCH("Commerce",Projects!$A$1:$F$1,0)),0)</f>
      </c>
      <c r="O1906" t="str">
        <f>IFERROR(VLOOKUP(N1906,Widgets!$H$5:$I$18,2,FALSE),0)</f>
      </c>
    </row>
    <row r="1907" spans="1:15">
      <c r="N1907" t="str">
        <f>IFERROR(INDEX(Projects!$A$1:$F$10000,MATCH(Cotations!E1907,Projects!$A$1:$A$10000,0),MATCH("Commerce",Projects!$A$1:$F$1,0)),0)</f>
      </c>
      <c r="O1907" t="str">
        <f>IFERROR(VLOOKUP(N1907,Widgets!$H$5:$I$18,2,FALSE),0)</f>
      </c>
    </row>
    <row r="1908" spans="1:15">
      <c r="N1908" t="str">
        <f>IFERROR(INDEX(Projects!$A$1:$F$10000,MATCH(Cotations!E1908,Projects!$A$1:$A$10000,0),MATCH("Commerce",Projects!$A$1:$F$1,0)),0)</f>
      </c>
      <c r="O1908" t="str">
        <f>IFERROR(VLOOKUP(N1908,Widgets!$H$5:$I$18,2,FALSE),0)</f>
      </c>
    </row>
    <row r="1909" spans="1:15">
      <c r="N1909" t="str">
        <f>IFERROR(INDEX(Projects!$A$1:$F$10000,MATCH(Cotations!E1909,Projects!$A$1:$A$10000,0),MATCH("Commerce",Projects!$A$1:$F$1,0)),0)</f>
      </c>
      <c r="O1909" t="str">
        <f>IFERROR(VLOOKUP(N1909,Widgets!$H$5:$I$18,2,FALSE),0)</f>
      </c>
    </row>
    <row r="1910" spans="1:15">
      <c r="N1910" t="str">
        <f>IFERROR(INDEX(Projects!$A$1:$F$10000,MATCH(Cotations!E1910,Projects!$A$1:$A$10000,0),MATCH("Commerce",Projects!$A$1:$F$1,0)),0)</f>
      </c>
      <c r="O1910" t="str">
        <f>IFERROR(VLOOKUP(N1910,Widgets!$H$5:$I$18,2,FALSE),0)</f>
      </c>
    </row>
    <row r="1911" spans="1:15">
      <c r="N1911" t="str">
        <f>IFERROR(INDEX(Projects!$A$1:$F$10000,MATCH(Cotations!E1911,Projects!$A$1:$A$10000,0),MATCH("Commerce",Projects!$A$1:$F$1,0)),0)</f>
      </c>
      <c r="O1911" t="str">
        <f>IFERROR(VLOOKUP(N1911,Widgets!$H$5:$I$18,2,FALSE),0)</f>
      </c>
    </row>
    <row r="1912" spans="1:15">
      <c r="N1912" t="str">
        <f>IFERROR(INDEX(Projects!$A$1:$F$10000,MATCH(Cotations!E1912,Projects!$A$1:$A$10000,0),MATCH("Commerce",Projects!$A$1:$F$1,0)),0)</f>
      </c>
      <c r="O1912" t="str">
        <f>IFERROR(VLOOKUP(N1912,Widgets!$H$5:$I$18,2,FALSE),0)</f>
      </c>
    </row>
    <row r="1913" spans="1:15">
      <c r="N1913" t="str">
        <f>IFERROR(INDEX(Projects!$A$1:$F$10000,MATCH(Cotations!E1913,Projects!$A$1:$A$10000,0),MATCH("Commerce",Projects!$A$1:$F$1,0)),0)</f>
      </c>
      <c r="O1913" t="str">
        <f>IFERROR(VLOOKUP(N1913,Widgets!$H$5:$I$18,2,FALSE),0)</f>
      </c>
    </row>
    <row r="1914" spans="1:15">
      <c r="N1914" t="str">
        <f>IFERROR(INDEX(Projects!$A$1:$F$10000,MATCH(Cotations!E1914,Projects!$A$1:$A$10000,0),MATCH("Commerce",Projects!$A$1:$F$1,0)),0)</f>
      </c>
      <c r="O1914" t="str">
        <f>IFERROR(VLOOKUP(N1914,Widgets!$H$5:$I$18,2,FALSE),0)</f>
      </c>
    </row>
    <row r="1915" spans="1:15">
      <c r="N1915" t="str">
        <f>IFERROR(INDEX(Projects!$A$1:$F$10000,MATCH(Cotations!E1915,Projects!$A$1:$A$10000,0),MATCH("Commerce",Projects!$A$1:$F$1,0)),0)</f>
      </c>
      <c r="O1915" t="str">
        <f>IFERROR(VLOOKUP(N1915,Widgets!$H$5:$I$18,2,FALSE),0)</f>
      </c>
    </row>
    <row r="1916" spans="1:15">
      <c r="N1916" t="str">
        <f>IFERROR(INDEX(Projects!$A$1:$F$10000,MATCH(Cotations!E1916,Projects!$A$1:$A$10000,0),MATCH("Commerce",Projects!$A$1:$F$1,0)),0)</f>
      </c>
      <c r="O1916" t="str">
        <f>IFERROR(VLOOKUP(N1916,Widgets!$H$5:$I$18,2,FALSE),0)</f>
      </c>
    </row>
    <row r="1917" spans="1:15">
      <c r="N1917" t="str">
        <f>IFERROR(INDEX(Projects!$A$1:$F$10000,MATCH(Cotations!E1917,Projects!$A$1:$A$10000,0),MATCH("Commerce",Projects!$A$1:$F$1,0)),0)</f>
      </c>
      <c r="O1917" t="str">
        <f>IFERROR(VLOOKUP(N1917,Widgets!$H$5:$I$18,2,FALSE),0)</f>
      </c>
    </row>
    <row r="1918" spans="1:15">
      <c r="N1918" t="str">
        <f>IFERROR(INDEX(Projects!$A$1:$F$10000,MATCH(Cotations!E1918,Projects!$A$1:$A$10000,0),MATCH("Commerce",Projects!$A$1:$F$1,0)),0)</f>
      </c>
      <c r="O1918" t="str">
        <f>IFERROR(VLOOKUP(N1918,Widgets!$H$5:$I$18,2,FALSE),0)</f>
      </c>
    </row>
    <row r="1919" spans="1:15">
      <c r="N1919" t="str">
        <f>IFERROR(INDEX(Projects!$A$1:$F$10000,MATCH(Cotations!E1919,Projects!$A$1:$A$10000,0),MATCH("Commerce",Projects!$A$1:$F$1,0)),0)</f>
      </c>
      <c r="O1919" t="str">
        <f>IFERROR(VLOOKUP(N1919,Widgets!$H$5:$I$18,2,FALSE),0)</f>
      </c>
    </row>
    <row r="1920" spans="1:15">
      <c r="N1920" t="str">
        <f>IFERROR(INDEX(Projects!$A$1:$F$10000,MATCH(Cotations!E1920,Projects!$A$1:$A$10000,0),MATCH("Commerce",Projects!$A$1:$F$1,0)),0)</f>
      </c>
      <c r="O1920" t="str">
        <f>IFERROR(VLOOKUP(N1920,Widgets!$H$5:$I$18,2,FALSE),0)</f>
      </c>
    </row>
    <row r="1921" spans="1:15">
      <c r="N1921" t="str">
        <f>IFERROR(INDEX(Projects!$A$1:$F$10000,MATCH(Cotations!E1921,Projects!$A$1:$A$10000,0),MATCH("Commerce",Projects!$A$1:$F$1,0)),0)</f>
      </c>
      <c r="O1921" t="str">
        <f>IFERROR(VLOOKUP(N1921,Widgets!$H$5:$I$18,2,FALSE),0)</f>
      </c>
    </row>
    <row r="1922" spans="1:15">
      <c r="N1922" t="str">
        <f>IFERROR(INDEX(Projects!$A$1:$F$10000,MATCH(Cotations!E1922,Projects!$A$1:$A$10000,0),MATCH("Commerce",Projects!$A$1:$F$1,0)),0)</f>
      </c>
      <c r="O1922" t="str">
        <f>IFERROR(VLOOKUP(N1922,Widgets!$H$5:$I$18,2,FALSE),0)</f>
      </c>
    </row>
    <row r="1923" spans="1:15">
      <c r="N1923" t="str">
        <f>IFERROR(INDEX(Projects!$A$1:$F$10000,MATCH(Cotations!E1923,Projects!$A$1:$A$10000,0),MATCH("Commerce",Projects!$A$1:$F$1,0)),0)</f>
      </c>
      <c r="O1923" t="str">
        <f>IFERROR(VLOOKUP(N1923,Widgets!$H$5:$I$18,2,FALSE),0)</f>
      </c>
    </row>
    <row r="1924" spans="1:15">
      <c r="N1924" t="str">
        <f>IFERROR(INDEX(Projects!$A$1:$F$10000,MATCH(Cotations!E1924,Projects!$A$1:$A$10000,0),MATCH("Commerce",Projects!$A$1:$F$1,0)),0)</f>
      </c>
      <c r="O1924" t="str">
        <f>IFERROR(VLOOKUP(N1924,Widgets!$H$5:$I$18,2,FALSE),0)</f>
      </c>
    </row>
    <row r="1925" spans="1:15">
      <c r="N1925" t="str">
        <f>IFERROR(INDEX(Projects!$A$1:$F$10000,MATCH(Cotations!E1925,Projects!$A$1:$A$10000,0),MATCH("Commerce",Projects!$A$1:$F$1,0)),0)</f>
      </c>
      <c r="O1925" t="str">
        <f>IFERROR(VLOOKUP(N1925,Widgets!$H$5:$I$18,2,FALSE),0)</f>
      </c>
    </row>
    <row r="1926" spans="1:15">
      <c r="N1926" t="str">
        <f>IFERROR(INDEX(Projects!$A$1:$F$10000,MATCH(Cotations!E1926,Projects!$A$1:$A$10000,0),MATCH("Commerce",Projects!$A$1:$F$1,0)),0)</f>
      </c>
      <c r="O1926" t="str">
        <f>IFERROR(VLOOKUP(N1926,Widgets!$H$5:$I$18,2,FALSE),0)</f>
      </c>
    </row>
    <row r="1927" spans="1:15">
      <c r="N1927" t="str">
        <f>IFERROR(INDEX(Projects!$A$1:$F$10000,MATCH(Cotations!E1927,Projects!$A$1:$A$10000,0),MATCH("Commerce",Projects!$A$1:$F$1,0)),0)</f>
      </c>
      <c r="O1927" t="str">
        <f>IFERROR(VLOOKUP(N1927,Widgets!$H$5:$I$18,2,FALSE),0)</f>
      </c>
    </row>
    <row r="1928" spans="1:15">
      <c r="N1928" t="str">
        <f>IFERROR(INDEX(Projects!$A$1:$F$10000,MATCH(Cotations!E1928,Projects!$A$1:$A$10000,0),MATCH("Commerce",Projects!$A$1:$F$1,0)),0)</f>
      </c>
      <c r="O1928" t="str">
        <f>IFERROR(VLOOKUP(N1928,Widgets!$H$5:$I$18,2,FALSE),0)</f>
      </c>
    </row>
    <row r="1929" spans="1:15">
      <c r="N1929" t="str">
        <f>IFERROR(INDEX(Projects!$A$1:$F$10000,MATCH(Cotations!E1929,Projects!$A$1:$A$10000,0),MATCH("Commerce",Projects!$A$1:$F$1,0)),0)</f>
      </c>
      <c r="O1929" t="str">
        <f>IFERROR(VLOOKUP(N1929,Widgets!$H$5:$I$18,2,FALSE),0)</f>
      </c>
    </row>
    <row r="1930" spans="1:15">
      <c r="N1930" t="str">
        <f>IFERROR(INDEX(Projects!$A$1:$F$10000,MATCH(Cotations!E1930,Projects!$A$1:$A$10000,0),MATCH("Commerce",Projects!$A$1:$F$1,0)),0)</f>
      </c>
      <c r="O1930" t="str">
        <f>IFERROR(VLOOKUP(N1930,Widgets!$H$5:$I$18,2,FALSE),0)</f>
      </c>
    </row>
    <row r="1931" spans="1:15">
      <c r="N1931" t="str">
        <f>IFERROR(INDEX(Projects!$A$1:$F$10000,MATCH(Cotations!E1931,Projects!$A$1:$A$10000,0),MATCH("Commerce",Projects!$A$1:$F$1,0)),0)</f>
      </c>
      <c r="O1931" t="str">
        <f>IFERROR(VLOOKUP(N1931,Widgets!$H$5:$I$18,2,FALSE),0)</f>
      </c>
    </row>
    <row r="1932" spans="1:15">
      <c r="N1932" t="str">
        <f>IFERROR(INDEX(Projects!$A$1:$F$10000,MATCH(Cotations!E1932,Projects!$A$1:$A$10000,0),MATCH("Commerce",Projects!$A$1:$F$1,0)),0)</f>
      </c>
      <c r="O1932" t="str">
        <f>IFERROR(VLOOKUP(N1932,Widgets!$H$5:$I$18,2,FALSE),0)</f>
      </c>
    </row>
    <row r="1933" spans="1:15">
      <c r="N1933" t="str">
        <f>IFERROR(INDEX(Projects!$A$1:$F$10000,MATCH(Cotations!E1933,Projects!$A$1:$A$10000,0),MATCH("Commerce",Projects!$A$1:$F$1,0)),0)</f>
      </c>
      <c r="O1933" t="str">
        <f>IFERROR(VLOOKUP(N1933,Widgets!$H$5:$I$18,2,FALSE),0)</f>
      </c>
    </row>
    <row r="1934" spans="1:15">
      <c r="N1934" t="str">
        <f>IFERROR(INDEX(Projects!$A$1:$F$10000,MATCH(Cotations!E1934,Projects!$A$1:$A$10000,0),MATCH("Commerce",Projects!$A$1:$F$1,0)),0)</f>
      </c>
      <c r="O1934" t="str">
        <f>IFERROR(VLOOKUP(N1934,Widgets!$H$5:$I$18,2,FALSE),0)</f>
      </c>
    </row>
    <row r="1935" spans="1:15">
      <c r="N1935" t="str">
        <f>IFERROR(INDEX(Projects!$A$1:$F$10000,MATCH(Cotations!E1935,Projects!$A$1:$A$10000,0),MATCH("Commerce",Projects!$A$1:$F$1,0)),0)</f>
      </c>
      <c r="O1935" t="str">
        <f>IFERROR(VLOOKUP(N1935,Widgets!$H$5:$I$18,2,FALSE),0)</f>
      </c>
    </row>
    <row r="1936" spans="1:15">
      <c r="N1936" t="str">
        <f>IFERROR(INDEX(Projects!$A$1:$F$10000,MATCH(Cotations!E1936,Projects!$A$1:$A$10000,0),MATCH("Commerce",Projects!$A$1:$F$1,0)),0)</f>
      </c>
      <c r="O1936" t="str">
        <f>IFERROR(VLOOKUP(N1936,Widgets!$H$5:$I$18,2,FALSE),0)</f>
      </c>
    </row>
    <row r="1937" spans="1:15">
      <c r="N1937" t="str">
        <f>IFERROR(INDEX(Projects!$A$1:$F$10000,MATCH(Cotations!E1937,Projects!$A$1:$A$10000,0),MATCH("Commerce",Projects!$A$1:$F$1,0)),0)</f>
      </c>
      <c r="O1937" t="str">
        <f>IFERROR(VLOOKUP(N1937,Widgets!$H$5:$I$18,2,FALSE),0)</f>
      </c>
    </row>
    <row r="1938" spans="1:15">
      <c r="N1938" t="str">
        <f>IFERROR(INDEX(Projects!$A$1:$F$10000,MATCH(Cotations!E1938,Projects!$A$1:$A$10000,0),MATCH("Commerce",Projects!$A$1:$F$1,0)),0)</f>
      </c>
      <c r="O1938" t="str">
        <f>IFERROR(VLOOKUP(N1938,Widgets!$H$5:$I$18,2,FALSE),0)</f>
      </c>
    </row>
    <row r="1939" spans="1:15">
      <c r="N1939" t="str">
        <f>IFERROR(INDEX(Projects!$A$1:$F$10000,MATCH(Cotations!E1939,Projects!$A$1:$A$10000,0),MATCH("Commerce",Projects!$A$1:$F$1,0)),0)</f>
      </c>
      <c r="O1939" t="str">
        <f>IFERROR(VLOOKUP(N1939,Widgets!$H$5:$I$18,2,FALSE),0)</f>
      </c>
    </row>
    <row r="1940" spans="1:15">
      <c r="N1940" t="str">
        <f>IFERROR(INDEX(Projects!$A$1:$F$10000,MATCH(Cotations!E1940,Projects!$A$1:$A$10000,0),MATCH("Commerce",Projects!$A$1:$F$1,0)),0)</f>
      </c>
      <c r="O1940" t="str">
        <f>IFERROR(VLOOKUP(N1940,Widgets!$H$5:$I$18,2,FALSE),0)</f>
      </c>
    </row>
    <row r="1941" spans="1:15">
      <c r="N1941" t="str">
        <f>IFERROR(INDEX(Projects!$A$1:$F$10000,MATCH(Cotations!E1941,Projects!$A$1:$A$10000,0),MATCH("Commerce",Projects!$A$1:$F$1,0)),0)</f>
      </c>
      <c r="O1941" t="str">
        <f>IFERROR(VLOOKUP(N1941,Widgets!$H$5:$I$18,2,FALSE),0)</f>
      </c>
    </row>
    <row r="1942" spans="1:15">
      <c r="N1942" t="str">
        <f>IFERROR(INDEX(Projects!$A$1:$F$10000,MATCH(Cotations!E1942,Projects!$A$1:$A$10000,0),MATCH("Commerce",Projects!$A$1:$F$1,0)),0)</f>
      </c>
      <c r="O1942" t="str">
        <f>IFERROR(VLOOKUP(N1942,Widgets!$H$5:$I$18,2,FALSE),0)</f>
      </c>
    </row>
    <row r="1943" spans="1:15">
      <c r="N1943" t="str">
        <f>IFERROR(INDEX(Projects!$A$1:$F$10000,MATCH(Cotations!E1943,Projects!$A$1:$A$10000,0),MATCH("Commerce",Projects!$A$1:$F$1,0)),0)</f>
      </c>
      <c r="O1943" t="str">
        <f>IFERROR(VLOOKUP(N1943,Widgets!$H$5:$I$18,2,FALSE),0)</f>
      </c>
    </row>
    <row r="1944" spans="1:15">
      <c r="N1944" t="str">
        <f>IFERROR(INDEX(Projects!$A$1:$F$10000,MATCH(Cotations!E1944,Projects!$A$1:$A$10000,0),MATCH("Commerce",Projects!$A$1:$F$1,0)),0)</f>
      </c>
      <c r="O1944" t="str">
        <f>IFERROR(VLOOKUP(N1944,Widgets!$H$5:$I$18,2,FALSE),0)</f>
      </c>
    </row>
    <row r="1945" spans="1:15">
      <c r="N1945" t="str">
        <f>IFERROR(INDEX(Projects!$A$1:$F$10000,MATCH(Cotations!E1945,Projects!$A$1:$A$10000,0),MATCH("Commerce",Projects!$A$1:$F$1,0)),0)</f>
      </c>
      <c r="O1945" t="str">
        <f>IFERROR(VLOOKUP(N1945,Widgets!$H$5:$I$18,2,FALSE),0)</f>
      </c>
    </row>
    <row r="1946" spans="1:15">
      <c r="N1946" t="str">
        <f>IFERROR(INDEX(Projects!$A$1:$F$10000,MATCH(Cotations!E1946,Projects!$A$1:$A$10000,0),MATCH("Commerce",Projects!$A$1:$F$1,0)),0)</f>
      </c>
      <c r="O1946" t="str">
        <f>IFERROR(VLOOKUP(N1946,Widgets!$H$5:$I$18,2,FALSE),0)</f>
      </c>
    </row>
    <row r="1947" spans="1:15">
      <c r="N1947" t="str">
        <f>IFERROR(INDEX(Projects!$A$1:$F$10000,MATCH(Cotations!E1947,Projects!$A$1:$A$10000,0),MATCH("Commerce",Projects!$A$1:$F$1,0)),0)</f>
      </c>
      <c r="O1947" t="str">
        <f>IFERROR(VLOOKUP(N1947,Widgets!$H$5:$I$18,2,FALSE),0)</f>
      </c>
    </row>
    <row r="1948" spans="1:15">
      <c r="N1948" t="str">
        <f>IFERROR(INDEX(Projects!$A$1:$F$10000,MATCH(Cotations!E1948,Projects!$A$1:$A$10000,0),MATCH("Commerce",Projects!$A$1:$F$1,0)),0)</f>
      </c>
      <c r="O1948" t="str">
        <f>IFERROR(VLOOKUP(N1948,Widgets!$H$5:$I$18,2,FALSE),0)</f>
      </c>
    </row>
    <row r="1949" spans="1:15">
      <c r="N1949" t="str">
        <f>IFERROR(INDEX(Projects!$A$1:$F$10000,MATCH(Cotations!E1949,Projects!$A$1:$A$10000,0),MATCH("Commerce",Projects!$A$1:$F$1,0)),0)</f>
      </c>
      <c r="O1949" t="str">
        <f>IFERROR(VLOOKUP(N1949,Widgets!$H$5:$I$18,2,FALSE),0)</f>
      </c>
    </row>
    <row r="1950" spans="1:15">
      <c r="N1950" t="str">
        <f>IFERROR(INDEX(Projects!$A$1:$F$10000,MATCH(Cotations!E1950,Projects!$A$1:$A$10000,0),MATCH("Commerce",Projects!$A$1:$F$1,0)),0)</f>
      </c>
      <c r="O1950" t="str">
        <f>IFERROR(VLOOKUP(N1950,Widgets!$H$5:$I$18,2,FALSE),0)</f>
      </c>
    </row>
    <row r="1951" spans="1:15">
      <c r="N1951" t="str">
        <f>IFERROR(INDEX(Projects!$A$1:$F$10000,MATCH(Cotations!E1951,Projects!$A$1:$A$10000,0),MATCH("Commerce",Projects!$A$1:$F$1,0)),0)</f>
      </c>
      <c r="O1951" t="str">
        <f>IFERROR(VLOOKUP(N1951,Widgets!$H$5:$I$18,2,FALSE),0)</f>
      </c>
    </row>
    <row r="1952" spans="1:15">
      <c r="N1952" t="str">
        <f>IFERROR(INDEX(Projects!$A$1:$F$10000,MATCH(Cotations!E1952,Projects!$A$1:$A$10000,0),MATCH("Commerce",Projects!$A$1:$F$1,0)),0)</f>
      </c>
      <c r="O1952" t="str">
        <f>IFERROR(VLOOKUP(N1952,Widgets!$H$5:$I$18,2,FALSE),0)</f>
      </c>
    </row>
    <row r="1953" spans="1:15">
      <c r="N1953" t="str">
        <f>IFERROR(INDEX(Projects!$A$1:$F$10000,MATCH(Cotations!E1953,Projects!$A$1:$A$10000,0),MATCH("Commerce",Projects!$A$1:$F$1,0)),0)</f>
      </c>
      <c r="O1953" t="str">
        <f>IFERROR(VLOOKUP(N1953,Widgets!$H$5:$I$18,2,FALSE),0)</f>
      </c>
    </row>
    <row r="1954" spans="1:15">
      <c r="N1954" t="str">
        <f>IFERROR(INDEX(Projects!$A$1:$F$10000,MATCH(Cotations!E1954,Projects!$A$1:$A$10000,0),MATCH("Commerce",Projects!$A$1:$F$1,0)),0)</f>
      </c>
      <c r="O1954" t="str">
        <f>IFERROR(VLOOKUP(N1954,Widgets!$H$5:$I$18,2,FALSE),0)</f>
      </c>
    </row>
    <row r="1955" spans="1:15">
      <c r="N1955" t="str">
        <f>IFERROR(INDEX(Projects!$A$1:$F$10000,MATCH(Cotations!E1955,Projects!$A$1:$A$10000,0),MATCH("Commerce",Projects!$A$1:$F$1,0)),0)</f>
      </c>
      <c r="O1955" t="str">
        <f>IFERROR(VLOOKUP(N1955,Widgets!$H$5:$I$18,2,FALSE),0)</f>
      </c>
    </row>
    <row r="1956" spans="1:15">
      <c r="N1956" t="str">
        <f>IFERROR(INDEX(Projects!$A$1:$F$10000,MATCH(Cotations!E1956,Projects!$A$1:$A$10000,0),MATCH("Commerce",Projects!$A$1:$F$1,0)),0)</f>
      </c>
      <c r="O1956" t="str">
        <f>IFERROR(VLOOKUP(N1956,Widgets!$H$5:$I$18,2,FALSE),0)</f>
      </c>
    </row>
    <row r="1957" spans="1:15">
      <c r="N1957" t="str">
        <f>IFERROR(INDEX(Projects!$A$1:$F$10000,MATCH(Cotations!E1957,Projects!$A$1:$A$10000,0),MATCH("Commerce",Projects!$A$1:$F$1,0)),0)</f>
      </c>
      <c r="O1957" t="str">
        <f>IFERROR(VLOOKUP(N1957,Widgets!$H$5:$I$18,2,FALSE),0)</f>
      </c>
    </row>
    <row r="1958" spans="1:15">
      <c r="N1958" t="str">
        <f>IFERROR(INDEX(Projects!$A$1:$F$10000,MATCH(Cotations!E1958,Projects!$A$1:$A$10000,0),MATCH("Commerce",Projects!$A$1:$F$1,0)),0)</f>
      </c>
      <c r="O1958" t="str">
        <f>IFERROR(VLOOKUP(N1958,Widgets!$H$5:$I$18,2,FALSE),0)</f>
      </c>
    </row>
    <row r="1959" spans="1:15">
      <c r="N1959" t="str">
        <f>IFERROR(INDEX(Projects!$A$1:$F$10000,MATCH(Cotations!E1959,Projects!$A$1:$A$10000,0),MATCH("Commerce",Projects!$A$1:$F$1,0)),0)</f>
      </c>
      <c r="O1959" t="str">
        <f>IFERROR(VLOOKUP(N1959,Widgets!$H$5:$I$18,2,FALSE),0)</f>
      </c>
    </row>
    <row r="1960" spans="1:15">
      <c r="N1960" t="str">
        <f>IFERROR(INDEX(Projects!$A$1:$F$10000,MATCH(Cotations!E1960,Projects!$A$1:$A$10000,0),MATCH("Commerce",Projects!$A$1:$F$1,0)),0)</f>
      </c>
      <c r="O1960" t="str">
        <f>IFERROR(VLOOKUP(N1960,Widgets!$H$5:$I$18,2,FALSE),0)</f>
      </c>
    </row>
    <row r="1961" spans="1:15">
      <c r="N1961" t="str">
        <f>IFERROR(INDEX(Projects!$A$1:$F$10000,MATCH(Cotations!E1961,Projects!$A$1:$A$10000,0),MATCH("Commerce",Projects!$A$1:$F$1,0)),0)</f>
      </c>
      <c r="O1961" t="str">
        <f>IFERROR(VLOOKUP(N1961,Widgets!$H$5:$I$18,2,FALSE),0)</f>
      </c>
    </row>
    <row r="1962" spans="1:15">
      <c r="N1962" t="str">
        <f>IFERROR(INDEX(Projects!$A$1:$F$10000,MATCH(Cotations!E1962,Projects!$A$1:$A$10000,0),MATCH("Commerce",Projects!$A$1:$F$1,0)),0)</f>
      </c>
      <c r="O1962" t="str">
        <f>IFERROR(VLOOKUP(N1962,Widgets!$H$5:$I$18,2,FALSE),0)</f>
      </c>
    </row>
    <row r="1963" spans="1:15">
      <c r="N1963" t="str">
        <f>IFERROR(INDEX(Projects!$A$1:$F$10000,MATCH(Cotations!E1963,Projects!$A$1:$A$10000,0),MATCH("Commerce",Projects!$A$1:$F$1,0)),0)</f>
      </c>
      <c r="O1963" t="str">
        <f>IFERROR(VLOOKUP(N1963,Widgets!$H$5:$I$18,2,FALSE),0)</f>
      </c>
    </row>
    <row r="1964" spans="1:15">
      <c r="N1964" t="str">
        <f>IFERROR(INDEX(Projects!$A$1:$F$10000,MATCH(Cotations!E1964,Projects!$A$1:$A$10000,0),MATCH("Commerce",Projects!$A$1:$F$1,0)),0)</f>
      </c>
      <c r="O1964" t="str">
        <f>IFERROR(VLOOKUP(N1964,Widgets!$H$5:$I$18,2,FALSE),0)</f>
      </c>
    </row>
    <row r="1965" spans="1:15">
      <c r="N1965" t="str">
        <f>IFERROR(INDEX(Projects!$A$1:$F$10000,MATCH(Cotations!E1965,Projects!$A$1:$A$10000,0),MATCH("Commerce",Projects!$A$1:$F$1,0)),0)</f>
      </c>
      <c r="O1965" t="str">
        <f>IFERROR(VLOOKUP(N1965,Widgets!$H$5:$I$18,2,FALSE),0)</f>
      </c>
    </row>
    <row r="1966" spans="1:15">
      <c r="N1966" t="str">
        <f>IFERROR(INDEX(Projects!$A$1:$F$10000,MATCH(Cotations!E1966,Projects!$A$1:$A$10000,0),MATCH("Commerce",Projects!$A$1:$F$1,0)),0)</f>
      </c>
      <c r="O1966" t="str">
        <f>IFERROR(VLOOKUP(N1966,Widgets!$H$5:$I$18,2,FALSE),0)</f>
      </c>
    </row>
    <row r="1967" spans="1:15">
      <c r="N1967" t="str">
        <f>IFERROR(INDEX(Projects!$A$1:$F$10000,MATCH(Cotations!E1967,Projects!$A$1:$A$10000,0),MATCH("Commerce",Projects!$A$1:$F$1,0)),0)</f>
      </c>
      <c r="O1967" t="str">
        <f>IFERROR(VLOOKUP(N1967,Widgets!$H$5:$I$18,2,FALSE),0)</f>
      </c>
    </row>
    <row r="1968" spans="1:15">
      <c r="N1968" t="str">
        <f>IFERROR(INDEX(Projects!$A$1:$F$10000,MATCH(Cotations!E1968,Projects!$A$1:$A$10000,0),MATCH("Commerce",Projects!$A$1:$F$1,0)),0)</f>
      </c>
      <c r="O1968" t="str">
        <f>IFERROR(VLOOKUP(N1968,Widgets!$H$5:$I$18,2,FALSE),0)</f>
      </c>
    </row>
    <row r="1969" spans="1:15">
      <c r="N1969" t="str">
        <f>IFERROR(INDEX(Projects!$A$1:$F$10000,MATCH(Cotations!E1969,Projects!$A$1:$A$10000,0),MATCH("Commerce",Projects!$A$1:$F$1,0)),0)</f>
      </c>
      <c r="O1969" t="str">
        <f>IFERROR(VLOOKUP(N1969,Widgets!$H$5:$I$18,2,FALSE),0)</f>
      </c>
    </row>
    <row r="1970" spans="1:15">
      <c r="N1970" t="str">
        <f>IFERROR(INDEX(Projects!$A$1:$F$10000,MATCH(Cotations!E1970,Projects!$A$1:$A$10000,0),MATCH("Commerce",Projects!$A$1:$F$1,0)),0)</f>
      </c>
      <c r="O1970" t="str">
        <f>IFERROR(VLOOKUP(N1970,Widgets!$H$5:$I$18,2,FALSE),0)</f>
      </c>
    </row>
    <row r="1971" spans="1:15">
      <c r="N1971" t="str">
        <f>IFERROR(INDEX(Projects!$A$1:$F$10000,MATCH(Cotations!E1971,Projects!$A$1:$A$10000,0),MATCH("Commerce",Projects!$A$1:$F$1,0)),0)</f>
      </c>
      <c r="O1971" t="str">
        <f>IFERROR(VLOOKUP(N1971,Widgets!$H$5:$I$18,2,FALSE),0)</f>
      </c>
    </row>
    <row r="1972" spans="1:15">
      <c r="N1972" t="str">
        <f>IFERROR(INDEX(Projects!$A$1:$F$10000,MATCH(Cotations!E1972,Projects!$A$1:$A$10000,0),MATCH("Commerce",Projects!$A$1:$F$1,0)),0)</f>
      </c>
      <c r="O1972" t="str">
        <f>IFERROR(VLOOKUP(N1972,Widgets!$H$5:$I$18,2,FALSE),0)</f>
      </c>
    </row>
    <row r="1973" spans="1:15">
      <c r="N1973" t="str">
        <f>IFERROR(INDEX(Projects!$A$1:$F$10000,MATCH(Cotations!E1973,Projects!$A$1:$A$10000,0),MATCH("Commerce",Projects!$A$1:$F$1,0)),0)</f>
      </c>
      <c r="O1973" t="str">
        <f>IFERROR(VLOOKUP(N1973,Widgets!$H$5:$I$18,2,FALSE),0)</f>
      </c>
    </row>
    <row r="1974" spans="1:15">
      <c r="N1974" t="str">
        <f>IFERROR(INDEX(Projects!$A$1:$F$10000,MATCH(Cotations!E1974,Projects!$A$1:$A$10000,0),MATCH("Commerce",Projects!$A$1:$F$1,0)),0)</f>
      </c>
      <c r="O1974" t="str">
        <f>IFERROR(VLOOKUP(N1974,Widgets!$H$5:$I$18,2,FALSE),0)</f>
      </c>
    </row>
    <row r="1975" spans="1:15">
      <c r="N1975" t="str">
        <f>IFERROR(INDEX(Projects!$A$1:$F$10000,MATCH(Cotations!E1975,Projects!$A$1:$A$10000,0),MATCH("Commerce",Projects!$A$1:$F$1,0)),0)</f>
      </c>
      <c r="O1975" t="str">
        <f>IFERROR(VLOOKUP(N1975,Widgets!$H$5:$I$18,2,FALSE),0)</f>
      </c>
    </row>
    <row r="1976" spans="1:15">
      <c r="N1976" t="str">
        <f>IFERROR(INDEX(Projects!$A$1:$F$10000,MATCH(Cotations!E1976,Projects!$A$1:$A$10000,0),MATCH("Commerce",Projects!$A$1:$F$1,0)),0)</f>
      </c>
      <c r="O1976" t="str">
        <f>IFERROR(VLOOKUP(N1976,Widgets!$H$5:$I$18,2,FALSE),0)</f>
      </c>
    </row>
    <row r="1977" spans="1:15">
      <c r="N1977" t="str">
        <f>IFERROR(INDEX(Projects!$A$1:$F$10000,MATCH(Cotations!E1977,Projects!$A$1:$A$10000,0),MATCH("Commerce",Projects!$A$1:$F$1,0)),0)</f>
      </c>
      <c r="O1977" t="str">
        <f>IFERROR(VLOOKUP(N1977,Widgets!$H$5:$I$18,2,FALSE),0)</f>
      </c>
    </row>
    <row r="1978" spans="1:15">
      <c r="N1978" t="str">
        <f>IFERROR(INDEX(Projects!$A$1:$F$10000,MATCH(Cotations!E1978,Projects!$A$1:$A$10000,0),MATCH("Commerce",Projects!$A$1:$F$1,0)),0)</f>
      </c>
      <c r="O1978" t="str">
        <f>IFERROR(VLOOKUP(N1978,Widgets!$H$5:$I$18,2,FALSE),0)</f>
      </c>
    </row>
    <row r="1979" spans="1:15">
      <c r="N1979" t="str">
        <f>IFERROR(INDEX(Projects!$A$1:$F$10000,MATCH(Cotations!E1979,Projects!$A$1:$A$10000,0),MATCH("Commerce",Projects!$A$1:$F$1,0)),0)</f>
      </c>
      <c r="O1979" t="str">
        <f>IFERROR(VLOOKUP(N1979,Widgets!$H$5:$I$18,2,FALSE),0)</f>
      </c>
    </row>
    <row r="1980" spans="1:15">
      <c r="N1980" t="str">
        <f>IFERROR(INDEX(Projects!$A$1:$F$10000,MATCH(Cotations!E1980,Projects!$A$1:$A$10000,0),MATCH("Commerce",Projects!$A$1:$F$1,0)),0)</f>
      </c>
      <c r="O1980" t="str">
        <f>IFERROR(VLOOKUP(N1980,Widgets!$H$5:$I$18,2,FALSE),0)</f>
      </c>
    </row>
    <row r="1981" spans="1:15">
      <c r="N1981" t="str">
        <f>IFERROR(INDEX(Projects!$A$1:$F$10000,MATCH(Cotations!E1981,Projects!$A$1:$A$10000,0),MATCH("Commerce",Projects!$A$1:$F$1,0)),0)</f>
      </c>
      <c r="O1981" t="str">
        <f>IFERROR(VLOOKUP(N1981,Widgets!$H$5:$I$18,2,FALSE),0)</f>
      </c>
    </row>
    <row r="1982" spans="1:15">
      <c r="N1982" t="str">
        <f>IFERROR(INDEX(Projects!$A$1:$F$10000,MATCH(Cotations!E1982,Projects!$A$1:$A$10000,0),MATCH("Commerce",Projects!$A$1:$F$1,0)),0)</f>
      </c>
      <c r="O1982" t="str">
        <f>IFERROR(VLOOKUP(N1982,Widgets!$H$5:$I$18,2,FALSE),0)</f>
      </c>
    </row>
    <row r="1983" spans="1:15">
      <c r="N1983" t="str">
        <f>IFERROR(INDEX(Projects!$A$1:$F$10000,MATCH(Cotations!E1983,Projects!$A$1:$A$10000,0),MATCH("Commerce",Projects!$A$1:$F$1,0)),0)</f>
      </c>
      <c r="O1983" t="str">
        <f>IFERROR(VLOOKUP(N1983,Widgets!$H$5:$I$18,2,FALSE),0)</f>
      </c>
    </row>
    <row r="1984" spans="1:15">
      <c r="N1984" t="str">
        <f>IFERROR(INDEX(Projects!$A$1:$F$10000,MATCH(Cotations!E1984,Projects!$A$1:$A$10000,0),MATCH("Commerce",Projects!$A$1:$F$1,0)),0)</f>
      </c>
      <c r="O1984" t="str">
        <f>IFERROR(VLOOKUP(N1984,Widgets!$H$5:$I$18,2,FALSE),0)</f>
      </c>
    </row>
    <row r="1985" spans="1:15">
      <c r="N1985" t="str">
        <f>IFERROR(INDEX(Projects!$A$1:$F$10000,MATCH(Cotations!E1985,Projects!$A$1:$A$10000,0),MATCH("Commerce",Projects!$A$1:$F$1,0)),0)</f>
      </c>
      <c r="O1985" t="str">
        <f>IFERROR(VLOOKUP(N1985,Widgets!$H$5:$I$18,2,FALSE),0)</f>
      </c>
    </row>
    <row r="1986" spans="1:15">
      <c r="N1986" t="str">
        <f>IFERROR(INDEX(Projects!$A$1:$F$10000,MATCH(Cotations!E1986,Projects!$A$1:$A$10000,0),MATCH("Commerce",Projects!$A$1:$F$1,0)),0)</f>
      </c>
      <c r="O1986" t="str">
        <f>IFERROR(VLOOKUP(N1986,Widgets!$H$5:$I$18,2,FALSE),0)</f>
      </c>
    </row>
    <row r="1987" spans="1:15">
      <c r="N1987" t="str">
        <f>IFERROR(INDEX(Projects!$A$1:$F$10000,MATCH(Cotations!E1987,Projects!$A$1:$A$10000,0),MATCH("Commerce",Projects!$A$1:$F$1,0)),0)</f>
      </c>
      <c r="O1987" t="str">
        <f>IFERROR(VLOOKUP(N1987,Widgets!$H$5:$I$18,2,FALSE),0)</f>
      </c>
    </row>
    <row r="1988" spans="1:15">
      <c r="N1988" t="str">
        <f>IFERROR(INDEX(Projects!$A$1:$F$10000,MATCH(Cotations!E1988,Projects!$A$1:$A$10000,0),MATCH("Commerce",Projects!$A$1:$F$1,0)),0)</f>
      </c>
      <c r="O1988" t="str">
        <f>IFERROR(VLOOKUP(N1988,Widgets!$H$5:$I$18,2,FALSE),0)</f>
      </c>
    </row>
    <row r="1989" spans="1:15">
      <c r="N1989" t="str">
        <f>IFERROR(INDEX(Projects!$A$1:$F$10000,MATCH(Cotations!E1989,Projects!$A$1:$A$10000,0),MATCH("Commerce",Projects!$A$1:$F$1,0)),0)</f>
      </c>
      <c r="O1989" t="str">
        <f>IFERROR(VLOOKUP(N1989,Widgets!$H$5:$I$18,2,FALSE),0)</f>
      </c>
    </row>
    <row r="1990" spans="1:15">
      <c r="N1990" t="str">
        <f>IFERROR(INDEX(Projects!$A$1:$F$10000,MATCH(Cotations!E1990,Projects!$A$1:$A$10000,0),MATCH("Commerce",Projects!$A$1:$F$1,0)),0)</f>
      </c>
      <c r="O1990" t="str">
        <f>IFERROR(VLOOKUP(N1990,Widgets!$H$5:$I$18,2,FALSE),0)</f>
      </c>
    </row>
    <row r="1991" spans="1:15">
      <c r="N1991" t="str">
        <f>IFERROR(INDEX(Projects!$A$1:$F$10000,MATCH(Cotations!E1991,Projects!$A$1:$A$10000,0),MATCH("Commerce",Projects!$A$1:$F$1,0)),0)</f>
      </c>
      <c r="O1991" t="str">
        <f>IFERROR(VLOOKUP(N1991,Widgets!$H$5:$I$18,2,FALSE),0)</f>
      </c>
    </row>
    <row r="1992" spans="1:15">
      <c r="N1992" t="str">
        <f>IFERROR(INDEX(Projects!$A$1:$F$10000,MATCH(Cotations!E1992,Projects!$A$1:$A$10000,0),MATCH("Commerce",Projects!$A$1:$F$1,0)),0)</f>
      </c>
      <c r="O1992" t="str">
        <f>IFERROR(VLOOKUP(N1992,Widgets!$H$5:$I$18,2,FALSE),0)</f>
      </c>
    </row>
    <row r="1993" spans="1:15">
      <c r="N1993" t="str">
        <f>IFERROR(INDEX(Projects!$A$1:$F$10000,MATCH(Cotations!E1993,Projects!$A$1:$A$10000,0),MATCH("Commerce",Projects!$A$1:$F$1,0)),0)</f>
      </c>
      <c r="O1993" t="str">
        <f>IFERROR(VLOOKUP(N1993,Widgets!$H$5:$I$18,2,FALSE),0)</f>
      </c>
    </row>
    <row r="1994" spans="1:15">
      <c r="N1994" t="str">
        <f>IFERROR(INDEX(Projects!$A$1:$F$10000,MATCH(Cotations!E1994,Projects!$A$1:$A$10000,0),MATCH("Commerce",Projects!$A$1:$F$1,0)),0)</f>
      </c>
      <c r="O1994" t="str">
        <f>IFERROR(VLOOKUP(N1994,Widgets!$H$5:$I$18,2,FALSE),0)</f>
      </c>
    </row>
    <row r="1995" spans="1:15">
      <c r="N1995" t="str">
        <f>IFERROR(INDEX(Projects!$A$1:$F$10000,MATCH(Cotations!E1995,Projects!$A$1:$A$10000,0),MATCH("Commerce",Projects!$A$1:$F$1,0)),0)</f>
      </c>
      <c r="O1995" t="str">
        <f>IFERROR(VLOOKUP(N1995,Widgets!$H$5:$I$18,2,FALSE),0)</f>
      </c>
    </row>
    <row r="1996" spans="1:15">
      <c r="N1996" t="str">
        <f>IFERROR(INDEX(Projects!$A$1:$F$10000,MATCH(Cotations!E1996,Projects!$A$1:$A$10000,0),MATCH("Commerce",Projects!$A$1:$F$1,0)),0)</f>
      </c>
      <c r="O1996" t="str">
        <f>IFERROR(VLOOKUP(N1996,Widgets!$H$5:$I$18,2,FALSE),0)</f>
      </c>
    </row>
    <row r="1997" spans="1:15">
      <c r="N1997" t="str">
        <f>IFERROR(INDEX(Projects!$A$1:$F$10000,MATCH(Cotations!E1997,Projects!$A$1:$A$10000,0),MATCH("Commerce",Projects!$A$1:$F$1,0)),0)</f>
      </c>
      <c r="O1997" t="str">
        <f>IFERROR(VLOOKUP(N1997,Widgets!$H$5:$I$18,2,FALSE),0)</f>
      </c>
    </row>
    <row r="1998" spans="1:15">
      <c r="N1998" t="str">
        <f>IFERROR(INDEX(Projects!$A$1:$F$10000,MATCH(Cotations!E1998,Projects!$A$1:$A$10000,0),MATCH("Commerce",Projects!$A$1:$F$1,0)),0)</f>
      </c>
      <c r="O1998" t="str">
        <f>IFERROR(VLOOKUP(N1998,Widgets!$H$5:$I$18,2,FALSE),0)</f>
      </c>
    </row>
    <row r="1999" spans="1:15">
      <c r="N1999" t="str">
        <f>IFERROR(INDEX(Projects!$A$1:$F$10000,MATCH(Cotations!E1999,Projects!$A$1:$A$10000,0),MATCH("Commerce",Projects!$A$1:$F$1,0)),0)</f>
      </c>
      <c r="O1999" t="str">
        <f>IFERROR(VLOOKUP(N1999,Widgets!$H$5:$I$18,2,FALSE),0)</f>
      </c>
    </row>
    <row r="2000" spans="1:15">
      <c r="N2000" t="str">
        <f>IFERROR(INDEX(Projects!$A$1:$F$10000,MATCH(Cotations!E2000,Projects!$A$1:$A$10000,0),MATCH("Commerce",Projects!$A$1:$F$1,0)),0)</f>
      </c>
      <c r="O2000" t="str">
        <f>IFERROR(VLOOKUP(N2000,Widgets!$H$5:$I$18,2,FALSE),0)</f>
      </c>
    </row>
    <row r="2001" spans="1:15">
      <c r="N2001" t="str">
        <f>IFERROR(INDEX(Projects!$A$1:$F$10000,MATCH(Cotations!E2001,Projects!$A$1:$A$10000,0),MATCH("Commerce",Projects!$A$1:$F$1,0)),0)</f>
      </c>
      <c r="O2001" t="str">
        <f>IFERROR(VLOOKUP(N2001,Widgets!$H$5:$I$18,2,FALSE),0)</f>
      </c>
    </row>
    <row r="2002" spans="1:15">
      <c r="N2002" t="str">
        <f>IFERROR(INDEX(Projects!$A$1:$F$10000,MATCH(Cotations!E2002,Projects!$A$1:$A$10000,0),MATCH("Commerce",Projects!$A$1:$F$1,0)),0)</f>
      </c>
      <c r="O2002" t="str">
        <f>IFERROR(VLOOKUP(N2002,Widgets!$H$5:$I$18,2,FALSE),0)</f>
      </c>
    </row>
    <row r="2003" spans="1:15">
      <c r="N2003" t="str">
        <f>IFERROR(INDEX(Projects!$A$1:$F$10000,MATCH(Cotations!E2003,Projects!$A$1:$A$10000,0),MATCH("Commerce",Projects!$A$1:$F$1,0)),0)</f>
      </c>
      <c r="O2003" t="str">
        <f>IFERROR(VLOOKUP(N2003,Widgets!$H$5:$I$18,2,FALSE),0)</f>
      </c>
    </row>
    <row r="2004" spans="1:15">
      <c r="N2004" t="str">
        <f>IFERROR(INDEX(Projects!$A$1:$F$10000,MATCH(Cotations!E2004,Projects!$A$1:$A$10000,0),MATCH("Commerce",Projects!$A$1:$F$1,0)),0)</f>
      </c>
      <c r="O2004" t="str">
        <f>IFERROR(VLOOKUP(N2004,Widgets!$H$5:$I$18,2,FALSE),0)</f>
      </c>
    </row>
    <row r="2005" spans="1:15">
      <c r="N2005" t="str">
        <f>IFERROR(INDEX(Projects!$A$1:$F$10000,MATCH(Cotations!E2005,Projects!$A$1:$A$10000,0),MATCH("Commerce",Projects!$A$1:$F$1,0)),0)</f>
      </c>
      <c r="O2005" t="str">
        <f>IFERROR(VLOOKUP(N2005,Widgets!$H$5:$I$18,2,FALSE),0)</f>
      </c>
    </row>
    <row r="2006" spans="1:15">
      <c r="N2006" t="str">
        <f>IFERROR(INDEX(Projects!$A$1:$F$10000,MATCH(Cotations!E2006,Projects!$A$1:$A$10000,0),MATCH("Commerce",Projects!$A$1:$F$1,0)),0)</f>
      </c>
      <c r="O2006" t="str">
        <f>IFERROR(VLOOKUP(N2006,Widgets!$H$5:$I$18,2,FALSE),0)</f>
      </c>
    </row>
    <row r="2007" spans="1:15">
      <c r="N2007" t="str">
        <f>IFERROR(INDEX(Projects!$A$1:$F$10000,MATCH(Cotations!E2007,Projects!$A$1:$A$10000,0),MATCH("Commerce",Projects!$A$1:$F$1,0)),0)</f>
      </c>
      <c r="O2007" t="str">
        <f>IFERROR(VLOOKUP(N2007,Widgets!$H$5:$I$18,2,FALSE),0)</f>
      </c>
    </row>
    <row r="2008" spans="1:15">
      <c r="N2008" t="str">
        <f>IFERROR(INDEX(Projects!$A$1:$F$10000,MATCH(Cotations!E2008,Projects!$A$1:$A$10000,0),MATCH("Commerce",Projects!$A$1:$F$1,0)),0)</f>
      </c>
      <c r="O2008" t="str">
        <f>IFERROR(VLOOKUP(N2008,Widgets!$H$5:$I$18,2,FALSE),0)</f>
      </c>
    </row>
    <row r="2009" spans="1:15">
      <c r="N2009" t="str">
        <f>IFERROR(INDEX(Projects!$A$1:$F$10000,MATCH(Cotations!E2009,Projects!$A$1:$A$10000,0),MATCH("Commerce",Projects!$A$1:$F$1,0)),0)</f>
      </c>
      <c r="O2009" t="str">
        <f>IFERROR(VLOOKUP(N2009,Widgets!$H$5:$I$18,2,FALSE),0)</f>
      </c>
    </row>
    <row r="2010" spans="1:15">
      <c r="N2010" t="str">
        <f>IFERROR(INDEX(Projects!$A$1:$F$10000,MATCH(Cotations!E2010,Projects!$A$1:$A$10000,0),MATCH("Commerce",Projects!$A$1:$F$1,0)),0)</f>
      </c>
      <c r="O2010" t="str">
        <f>IFERROR(VLOOKUP(N2010,Widgets!$H$5:$I$18,2,FALSE),0)</f>
      </c>
    </row>
    <row r="2011" spans="1:15">
      <c r="N2011" t="str">
        <f>IFERROR(INDEX(Projects!$A$1:$F$10000,MATCH(Cotations!E2011,Projects!$A$1:$A$10000,0),MATCH("Commerce",Projects!$A$1:$F$1,0)),0)</f>
      </c>
      <c r="O2011" t="str">
        <f>IFERROR(VLOOKUP(N2011,Widgets!$H$5:$I$18,2,FALSE),0)</f>
      </c>
    </row>
    <row r="2012" spans="1:15">
      <c r="N2012" t="str">
        <f>IFERROR(INDEX(Projects!$A$1:$F$10000,MATCH(Cotations!E2012,Projects!$A$1:$A$10000,0),MATCH("Commerce",Projects!$A$1:$F$1,0)),0)</f>
      </c>
      <c r="O2012" t="str">
        <f>IFERROR(VLOOKUP(N2012,Widgets!$H$5:$I$18,2,FALSE),0)</f>
      </c>
    </row>
    <row r="2013" spans="1:15">
      <c r="N2013" t="str">
        <f>IFERROR(INDEX(Projects!$A$1:$F$10000,MATCH(Cotations!E2013,Projects!$A$1:$A$10000,0),MATCH("Commerce",Projects!$A$1:$F$1,0)),0)</f>
      </c>
      <c r="O2013" t="str">
        <f>IFERROR(VLOOKUP(N2013,Widgets!$H$5:$I$18,2,FALSE),0)</f>
      </c>
    </row>
    <row r="2014" spans="1:15">
      <c r="N2014" t="str">
        <f>IFERROR(INDEX(Projects!$A$1:$F$10000,MATCH(Cotations!E2014,Projects!$A$1:$A$10000,0),MATCH("Commerce",Projects!$A$1:$F$1,0)),0)</f>
      </c>
      <c r="O2014" t="str">
        <f>IFERROR(VLOOKUP(N2014,Widgets!$H$5:$I$18,2,FALSE),0)</f>
      </c>
    </row>
    <row r="2015" spans="1:15">
      <c r="N2015" t="str">
        <f>IFERROR(INDEX(Projects!$A$1:$F$10000,MATCH(Cotations!E2015,Projects!$A$1:$A$10000,0),MATCH("Commerce",Projects!$A$1:$F$1,0)),0)</f>
      </c>
      <c r="O2015" t="str">
        <f>IFERROR(VLOOKUP(N2015,Widgets!$H$5:$I$18,2,FALSE),0)</f>
      </c>
    </row>
    <row r="2016" spans="1:15">
      <c r="N2016" t="str">
        <f>IFERROR(INDEX(Projects!$A$1:$F$10000,MATCH(Cotations!E2016,Projects!$A$1:$A$10000,0),MATCH("Commerce",Projects!$A$1:$F$1,0)),0)</f>
      </c>
      <c r="O2016" t="str">
        <f>IFERROR(VLOOKUP(N2016,Widgets!$H$5:$I$18,2,FALSE),0)</f>
      </c>
    </row>
    <row r="2017" spans="1:15">
      <c r="N2017" t="str">
        <f>IFERROR(INDEX(Projects!$A$1:$F$10000,MATCH(Cotations!E2017,Projects!$A$1:$A$10000,0),MATCH("Commerce",Projects!$A$1:$F$1,0)),0)</f>
      </c>
      <c r="O2017" t="str">
        <f>IFERROR(VLOOKUP(N2017,Widgets!$H$5:$I$18,2,FALSE),0)</f>
      </c>
    </row>
    <row r="2018" spans="1:15">
      <c r="N2018" t="str">
        <f>IFERROR(INDEX(Projects!$A$1:$F$10000,MATCH(Cotations!E2018,Projects!$A$1:$A$10000,0),MATCH("Commerce",Projects!$A$1:$F$1,0)),0)</f>
      </c>
      <c r="O2018" t="str">
        <f>IFERROR(VLOOKUP(N2018,Widgets!$H$5:$I$18,2,FALSE),0)</f>
      </c>
    </row>
    <row r="2019" spans="1:15">
      <c r="N2019" t="str">
        <f>IFERROR(INDEX(Projects!$A$1:$F$10000,MATCH(Cotations!E2019,Projects!$A$1:$A$10000,0),MATCH("Commerce",Projects!$A$1:$F$1,0)),0)</f>
      </c>
      <c r="O2019" t="str">
        <f>IFERROR(VLOOKUP(N2019,Widgets!$H$5:$I$18,2,FALSE),0)</f>
      </c>
    </row>
    <row r="2020" spans="1:15">
      <c r="N2020" t="str">
        <f>IFERROR(INDEX(Projects!$A$1:$F$10000,MATCH(Cotations!E2020,Projects!$A$1:$A$10000,0),MATCH("Commerce",Projects!$A$1:$F$1,0)),0)</f>
      </c>
      <c r="O2020" t="str">
        <f>IFERROR(VLOOKUP(N2020,Widgets!$H$5:$I$18,2,FALSE),0)</f>
      </c>
    </row>
    <row r="2021" spans="1:15">
      <c r="N2021" t="str">
        <f>IFERROR(INDEX(Projects!$A$1:$F$10000,MATCH(Cotations!E2021,Projects!$A$1:$A$10000,0),MATCH("Commerce",Projects!$A$1:$F$1,0)),0)</f>
      </c>
      <c r="O2021" t="str">
        <f>IFERROR(VLOOKUP(N2021,Widgets!$H$5:$I$18,2,FALSE),0)</f>
      </c>
    </row>
    <row r="2022" spans="1:15">
      <c r="N2022" t="str">
        <f>IFERROR(INDEX(Projects!$A$1:$F$10000,MATCH(Cotations!E2022,Projects!$A$1:$A$10000,0),MATCH("Commerce",Projects!$A$1:$F$1,0)),0)</f>
      </c>
      <c r="O2022" t="str">
        <f>IFERROR(VLOOKUP(N2022,Widgets!$H$5:$I$18,2,FALSE),0)</f>
      </c>
    </row>
    <row r="2023" spans="1:15">
      <c r="N2023" t="str">
        <f>IFERROR(INDEX(Projects!$A$1:$F$10000,MATCH(Cotations!E2023,Projects!$A$1:$A$10000,0),MATCH("Commerce",Projects!$A$1:$F$1,0)),0)</f>
      </c>
      <c r="O2023" t="str">
        <f>IFERROR(VLOOKUP(N2023,Widgets!$H$5:$I$18,2,FALSE),0)</f>
      </c>
    </row>
    <row r="2024" spans="1:15">
      <c r="N2024" t="str">
        <f>IFERROR(INDEX(Projects!$A$1:$F$10000,MATCH(Cotations!E2024,Projects!$A$1:$A$10000,0),MATCH("Commerce",Projects!$A$1:$F$1,0)),0)</f>
      </c>
      <c r="O2024" t="str">
        <f>IFERROR(VLOOKUP(N2024,Widgets!$H$5:$I$18,2,FALSE),0)</f>
      </c>
    </row>
    <row r="2025" spans="1:15">
      <c r="N2025" t="str">
        <f>IFERROR(INDEX(Projects!$A$1:$F$10000,MATCH(Cotations!E2025,Projects!$A$1:$A$10000,0),MATCH("Commerce",Projects!$A$1:$F$1,0)),0)</f>
      </c>
      <c r="O2025" t="str">
        <f>IFERROR(VLOOKUP(N2025,Widgets!$H$5:$I$18,2,FALSE),0)</f>
      </c>
    </row>
    <row r="2026" spans="1:15">
      <c r="N2026" t="str">
        <f>IFERROR(INDEX(Projects!$A$1:$F$10000,MATCH(Cotations!E2026,Projects!$A$1:$A$10000,0),MATCH("Commerce",Projects!$A$1:$F$1,0)),0)</f>
      </c>
      <c r="O2026" t="str">
        <f>IFERROR(VLOOKUP(N2026,Widgets!$H$5:$I$18,2,FALSE),0)</f>
      </c>
    </row>
    <row r="2027" spans="1:15">
      <c r="N2027" t="str">
        <f>IFERROR(INDEX(Projects!$A$1:$F$10000,MATCH(Cotations!E2027,Projects!$A$1:$A$10000,0),MATCH("Commerce",Projects!$A$1:$F$1,0)),0)</f>
      </c>
      <c r="O2027" t="str">
        <f>IFERROR(VLOOKUP(N2027,Widgets!$H$5:$I$18,2,FALSE),0)</f>
      </c>
    </row>
    <row r="2028" spans="1:15">
      <c r="N2028" t="str">
        <f>IFERROR(INDEX(Projects!$A$1:$F$10000,MATCH(Cotations!E2028,Projects!$A$1:$A$10000,0),MATCH("Commerce",Projects!$A$1:$F$1,0)),0)</f>
      </c>
      <c r="O2028" t="str">
        <f>IFERROR(VLOOKUP(N2028,Widgets!$H$5:$I$18,2,FALSE),0)</f>
      </c>
    </row>
    <row r="2029" spans="1:15">
      <c r="N2029" t="str">
        <f>IFERROR(INDEX(Projects!$A$1:$F$10000,MATCH(Cotations!E2029,Projects!$A$1:$A$10000,0),MATCH("Commerce",Projects!$A$1:$F$1,0)),0)</f>
      </c>
      <c r="O2029" t="str">
        <f>IFERROR(VLOOKUP(N2029,Widgets!$H$5:$I$18,2,FALSE),0)</f>
      </c>
    </row>
    <row r="2030" spans="1:15">
      <c r="N2030" t="str">
        <f>IFERROR(INDEX(Projects!$A$1:$F$10000,MATCH(Cotations!E2030,Projects!$A$1:$A$10000,0),MATCH("Commerce",Projects!$A$1:$F$1,0)),0)</f>
      </c>
      <c r="O2030" t="str">
        <f>IFERROR(VLOOKUP(N2030,Widgets!$H$5:$I$18,2,FALSE),0)</f>
      </c>
    </row>
    <row r="2031" spans="1:15">
      <c r="N2031" t="str">
        <f>IFERROR(INDEX(Projects!$A$1:$F$10000,MATCH(Cotations!E2031,Projects!$A$1:$A$10000,0),MATCH("Commerce",Projects!$A$1:$F$1,0)),0)</f>
      </c>
      <c r="O2031" t="str">
        <f>IFERROR(VLOOKUP(N2031,Widgets!$H$5:$I$18,2,FALSE),0)</f>
      </c>
    </row>
    <row r="2032" spans="1:15">
      <c r="N2032" t="str">
        <f>IFERROR(INDEX(Projects!$A$1:$F$10000,MATCH(Cotations!E2032,Projects!$A$1:$A$10000,0),MATCH("Commerce",Projects!$A$1:$F$1,0)),0)</f>
      </c>
      <c r="O2032" t="str">
        <f>IFERROR(VLOOKUP(N2032,Widgets!$H$5:$I$18,2,FALSE),0)</f>
      </c>
    </row>
    <row r="2033" spans="1:15">
      <c r="N2033" t="str">
        <f>IFERROR(INDEX(Projects!$A$1:$F$10000,MATCH(Cotations!E2033,Projects!$A$1:$A$10000,0),MATCH("Commerce",Projects!$A$1:$F$1,0)),0)</f>
      </c>
      <c r="O2033" t="str">
        <f>IFERROR(VLOOKUP(N2033,Widgets!$H$5:$I$18,2,FALSE),0)</f>
      </c>
    </row>
    <row r="2034" spans="1:15">
      <c r="N2034" t="str">
        <f>IFERROR(INDEX(Projects!$A$1:$F$10000,MATCH(Cotations!E2034,Projects!$A$1:$A$10000,0),MATCH("Commerce",Projects!$A$1:$F$1,0)),0)</f>
      </c>
      <c r="O2034" t="str">
        <f>IFERROR(VLOOKUP(N2034,Widgets!$H$5:$I$18,2,FALSE),0)</f>
      </c>
    </row>
    <row r="2035" spans="1:15">
      <c r="N2035" t="str">
        <f>IFERROR(INDEX(Projects!$A$1:$F$10000,MATCH(Cotations!E2035,Projects!$A$1:$A$10000,0),MATCH("Commerce",Projects!$A$1:$F$1,0)),0)</f>
      </c>
      <c r="O2035" t="str">
        <f>IFERROR(VLOOKUP(N2035,Widgets!$H$5:$I$18,2,FALSE),0)</f>
      </c>
    </row>
    <row r="2036" spans="1:15">
      <c r="N2036" t="str">
        <f>IFERROR(INDEX(Projects!$A$1:$F$10000,MATCH(Cotations!E2036,Projects!$A$1:$A$10000,0),MATCH("Commerce",Projects!$A$1:$F$1,0)),0)</f>
      </c>
      <c r="O2036" t="str">
        <f>IFERROR(VLOOKUP(N2036,Widgets!$H$5:$I$18,2,FALSE),0)</f>
      </c>
    </row>
    <row r="2037" spans="1:15">
      <c r="N2037" t="str">
        <f>IFERROR(INDEX(Projects!$A$1:$F$10000,MATCH(Cotations!E2037,Projects!$A$1:$A$10000,0),MATCH("Commerce",Projects!$A$1:$F$1,0)),0)</f>
      </c>
      <c r="O2037" t="str">
        <f>IFERROR(VLOOKUP(N2037,Widgets!$H$5:$I$18,2,FALSE),0)</f>
      </c>
    </row>
    <row r="2038" spans="1:15">
      <c r="N2038" t="str">
        <f>IFERROR(INDEX(Projects!$A$1:$F$10000,MATCH(Cotations!E2038,Projects!$A$1:$A$10000,0),MATCH("Commerce",Projects!$A$1:$F$1,0)),0)</f>
      </c>
      <c r="O2038" t="str">
        <f>IFERROR(VLOOKUP(N2038,Widgets!$H$5:$I$18,2,FALSE),0)</f>
      </c>
    </row>
    <row r="2039" spans="1:15">
      <c r="N2039" t="str">
        <f>IFERROR(INDEX(Projects!$A$1:$F$10000,MATCH(Cotations!E2039,Projects!$A$1:$A$10000,0),MATCH("Commerce",Projects!$A$1:$F$1,0)),0)</f>
      </c>
      <c r="O2039" t="str">
        <f>IFERROR(VLOOKUP(N2039,Widgets!$H$5:$I$18,2,FALSE),0)</f>
      </c>
    </row>
    <row r="2040" spans="1:15">
      <c r="N2040" t="str">
        <f>IFERROR(INDEX(Projects!$A$1:$F$10000,MATCH(Cotations!E2040,Projects!$A$1:$A$10000,0),MATCH("Commerce",Projects!$A$1:$F$1,0)),0)</f>
      </c>
      <c r="O2040" t="str">
        <f>IFERROR(VLOOKUP(N2040,Widgets!$H$5:$I$18,2,FALSE),0)</f>
      </c>
    </row>
    <row r="2041" spans="1:15">
      <c r="N2041" t="str">
        <f>IFERROR(INDEX(Projects!$A$1:$F$10000,MATCH(Cotations!E2041,Projects!$A$1:$A$10000,0),MATCH("Commerce",Projects!$A$1:$F$1,0)),0)</f>
      </c>
      <c r="O2041" t="str">
        <f>IFERROR(VLOOKUP(N2041,Widgets!$H$5:$I$18,2,FALSE),0)</f>
      </c>
    </row>
    <row r="2042" spans="1:15">
      <c r="N2042" t="str">
        <f>IFERROR(INDEX(Projects!$A$1:$F$10000,MATCH(Cotations!E2042,Projects!$A$1:$A$10000,0),MATCH("Commerce",Projects!$A$1:$F$1,0)),0)</f>
      </c>
      <c r="O2042" t="str">
        <f>IFERROR(VLOOKUP(N2042,Widgets!$H$5:$I$18,2,FALSE),0)</f>
      </c>
    </row>
    <row r="2043" spans="1:15">
      <c r="N2043" t="str">
        <f>IFERROR(INDEX(Projects!$A$1:$F$10000,MATCH(Cotations!E2043,Projects!$A$1:$A$10000,0),MATCH("Commerce",Projects!$A$1:$F$1,0)),0)</f>
      </c>
      <c r="O2043" t="str">
        <f>IFERROR(VLOOKUP(N2043,Widgets!$H$5:$I$18,2,FALSE),0)</f>
      </c>
    </row>
    <row r="2044" spans="1:15">
      <c r="N2044" t="str">
        <f>IFERROR(INDEX(Projects!$A$1:$F$10000,MATCH(Cotations!E2044,Projects!$A$1:$A$10000,0),MATCH("Commerce",Projects!$A$1:$F$1,0)),0)</f>
      </c>
      <c r="O2044" t="str">
        <f>IFERROR(VLOOKUP(N2044,Widgets!$H$5:$I$18,2,FALSE),0)</f>
      </c>
    </row>
    <row r="2045" spans="1:15">
      <c r="N2045" t="str">
        <f>IFERROR(INDEX(Projects!$A$1:$F$10000,MATCH(Cotations!E2045,Projects!$A$1:$A$10000,0),MATCH("Commerce",Projects!$A$1:$F$1,0)),0)</f>
      </c>
      <c r="O2045" t="str">
        <f>IFERROR(VLOOKUP(N2045,Widgets!$H$5:$I$18,2,FALSE),0)</f>
      </c>
    </row>
    <row r="2046" spans="1:15">
      <c r="N2046" t="str">
        <f>IFERROR(INDEX(Projects!$A$1:$F$10000,MATCH(Cotations!E2046,Projects!$A$1:$A$10000,0),MATCH("Commerce",Projects!$A$1:$F$1,0)),0)</f>
      </c>
      <c r="O2046" t="str">
        <f>IFERROR(VLOOKUP(N2046,Widgets!$H$5:$I$18,2,FALSE),0)</f>
      </c>
    </row>
    <row r="2047" spans="1:15">
      <c r="N2047" t="str">
        <f>IFERROR(INDEX(Projects!$A$1:$F$10000,MATCH(Cotations!E2047,Projects!$A$1:$A$10000,0),MATCH("Commerce",Projects!$A$1:$F$1,0)),0)</f>
      </c>
      <c r="O2047" t="str">
        <f>IFERROR(VLOOKUP(N2047,Widgets!$H$5:$I$18,2,FALSE),0)</f>
      </c>
    </row>
    <row r="2048" spans="1:15">
      <c r="N2048" t="str">
        <f>IFERROR(INDEX(Projects!$A$1:$F$10000,MATCH(Cotations!E2048,Projects!$A$1:$A$10000,0),MATCH("Commerce",Projects!$A$1:$F$1,0)),0)</f>
      </c>
      <c r="O2048" t="str">
        <f>IFERROR(VLOOKUP(N2048,Widgets!$H$5:$I$18,2,FALSE),0)</f>
      </c>
    </row>
    <row r="2049" spans="1:15">
      <c r="N2049" t="str">
        <f>IFERROR(INDEX(Projects!$A$1:$F$10000,MATCH(Cotations!E2049,Projects!$A$1:$A$10000,0),MATCH("Commerce",Projects!$A$1:$F$1,0)),0)</f>
      </c>
      <c r="O2049" t="str">
        <f>IFERROR(VLOOKUP(N2049,Widgets!$H$5:$I$18,2,FALSE),0)</f>
      </c>
    </row>
    <row r="2050" spans="1:15">
      <c r="N2050" t="str">
        <f>IFERROR(INDEX(Projects!$A$1:$F$10000,MATCH(Cotations!E2050,Projects!$A$1:$A$10000,0),MATCH("Commerce",Projects!$A$1:$F$1,0)),0)</f>
      </c>
      <c r="O2050" t="str">
        <f>IFERROR(VLOOKUP(N2050,Widgets!$H$5:$I$18,2,FALSE),0)</f>
      </c>
    </row>
    <row r="2051" spans="1:15">
      <c r="N2051" t="str">
        <f>IFERROR(INDEX(Projects!$A$1:$F$10000,MATCH(Cotations!E2051,Projects!$A$1:$A$10000,0),MATCH("Commerce",Projects!$A$1:$F$1,0)),0)</f>
      </c>
      <c r="O2051" t="str">
        <f>IFERROR(VLOOKUP(N2051,Widgets!$H$5:$I$18,2,FALSE),0)</f>
      </c>
    </row>
    <row r="2052" spans="1:15">
      <c r="N2052" t="str">
        <f>IFERROR(INDEX(Projects!$A$1:$F$10000,MATCH(Cotations!E2052,Projects!$A$1:$A$10000,0),MATCH("Commerce",Projects!$A$1:$F$1,0)),0)</f>
      </c>
      <c r="O2052" t="str">
        <f>IFERROR(VLOOKUP(N2052,Widgets!$H$5:$I$18,2,FALSE),0)</f>
      </c>
    </row>
    <row r="2053" spans="1:15">
      <c r="N2053" t="str">
        <f>IFERROR(INDEX(Projects!$A$1:$F$10000,MATCH(Cotations!E2053,Projects!$A$1:$A$10000,0),MATCH("Commerce",Projects!$A$1:$F$1,0)),0)</f>
      </c>
      <c r="O2053" t="str">
        <f>IFERROR(VLOOKUP(N2053,Widgets!$H$5:$I$18,2,FALSE),0)</f>
      </c>
    </row>
    <row r="2054" spans="1:15">
      <c r="N2054" t="str">
        <f>IFERROR(INDEX(Projects!$A$1:$F$10000,MATCH(Cotations!E2054,Projects!$A$1:$A$10000,0),MATCH("Commerce",Projects!$A$1:$F$1,0)),0)</f>
      </c>
      <c r="O2054" t="str">
        <f>IFERROR(VLOOKUP(N2054,Widgets!$H$5:$I$18,2,FALSE),0)</f>
      </c>
    </row>
    <row r="2055" spans="1:15">
      <c r="N2055" t="str">
        <f>IFERROR(INDEX(Projects!$A$1:$F$10000,MATCH(Cotations!E2055,Projects!$A$1:$A$10000,0),MATCH("Commerce",Projects!$A$1:$F$1,0)),0)</f>
      </c>
      <c r="O2055" t="str">
        <f>IFERROR(VLOOKUP(N2055,Widgets!$H$5:$I$18,2,FALSE),0)</f>
      </c>
    </row>
    <row r="2056" spans="1:15">
      <c r="N2056" t="str">
        <f>IFERROR(INDEX(Projects!$A$1:$F$10000,MATCH(Cotations!E2056,Projects!$A$1:$A$10000,0),MATCH("Commerce",Projects!$A$1:$F$1,0)),0)</f>
      </c>
      <c r="O2056" t="str">
        <f>IFERROR(VLOOKUP(N2056,Widgets!$H$5:$I$18,2,FALSE),0)</f>
      </c>
    </row>
    <row r="2057" spans="1:15">
      <c r="N2057" t="str">
        <f>IFERROR(INDEX(Projects!$A$1:$F$10000,MATCH(Cotations!E2057,Projects!$A$1:$A$10000,0),MATCH("Commerce",Projects!$A$1:$F$1,0)),0)</f>
      </c>
      <c r="O2057" t="str">
        <f>IFERROR(VLOOKUP(N2057,Widgets!$H$5:$I$18,2,FALSE),0)</f>
      </c>
    </row>
    <row r="2058" spans="1:15">
      <c r="N2058" t="str">
        <f>IFERROR(INDEX(Projects!$A$1:$F$10000,MATCH(Cotations!E2058,Projects!$A$1:$A$10000,0),MATCH("Commerce",Projects!$A$1:$F$1,0)),0)</f>
      </c>
      <c r="O2058" t="str">
        <f>IFERROR(VLOOKUP(N2058,Widgets!$H$5:$I$18,2,FALSE),0)</f>
      </c>
    </row>
    <row r="2059" spans="1:15">
      <c r="N2059" t="str">
        <f>IFERROR(INDEX(Projects!$A$1:$F$10000,MATCH(Cotations!E2059,Projects!$A$1:$A$10000,0),MATCH("Commerce",Projects!$A$1:$F$1,0)),0)</f>
      </c>
      <c r="O2059" t="str">
        <f>IFERROR(VLOOKUP(N2059,Widgets!$H$5:$I$18,2,FALSE),0)</f>
      </c>
    </row>
    <row r="2060" spans="1:15">
      <c r="N2060" t="str">
        <f>IFERROR(INDEX(Projects!$A$1:$F$10000,MATCH(Cotations!E2060,Projects!$A$1:$A$10000,0),MATCH("Commerce",Projects!$A$1:$F$1,0)),0)</f>
      </c>
      <c r="O2060" t="str">
        <f>IFERROR(VLOOKUP(N2060,Widgets!$H$5:$I$18,2,FALSE),0)</f>
      </c>
    </row>
    <row r="2061" spans="1:15">
      <c r="N2061" t="str">
        <f>IFERROR(INDEX(Projects!$A$1:$F$10000,MATCH(Cotations!E2061,Projects!$A$1:$A$10000,0),MATCH("Commerce",Projects!$A$1:$F$1,0)),0)</f>
      </c>
      <c r="O2061" t="str">
        <f>IFERROR(VLOOKUP(N2061,Widgets!$H$5:$I$18,2,FALSE),0)</f>
      </c>
    </row>
    <row r="2062" spans="1:15">
      <c r="N2062" t="str">
        <f>IFERROR(INDEX(Projects!$A$1:$F$10000,MATCH(Cotations!E2062,Projects!$A$1:$A$10000,0),MATCH("Commerce",Projects!$A$1:$F$1,0)),0)</f>
      </c>
      <c r="O2062" t="str">
        <f>IFERROR(VLOOKUP(N2062,Widgets!$H$5:$I$18,2,FALSE),0)</f>
      </c>
    </row>
    <row r="2063" spans="1:15">
      <c r="N2063" t="str">
        <f>IFERROR(INDEX(Projects!$A$1:$F$10000,MATCH(Cotations!E2063,Projects!$A$1:$A$10000,0),MATCH("Commerce",Projects!$A$1:$F$1,0)),0)</f>
      </c>
      <c r="O2063" t="str">
        <f>IFERROR(VLOOKUP(N2063,Widgets!$H$5:$I$18,2,FALSE),0)</f>
      </c>
    </row>
    <row r="2064" spans="1:15">
      <c r="N2064" t="str">
        <f>IFERROR(INDEX(Projects!$A$1:$F$10000,MATCH(Cotations!E2064,Projects!$A$1:$A$10000,0),MATCH("Commerce",Projects!$A$1:$F$1,0)),0)</f>
      </c>
      <c r="O2064" t="str">
        <f>IFERROR(VLOOKUP(N2064,Widgets!$H$5:$I$18,2,FALSE),0)</f>
      </c>
    </row>
    <row r="2065" spans="1:15">
      <c r="N2065" t="str">
        <f>IFERROR(INDEX(Projects!$A$1:$F$10000,MATCH(Cotations!E2065,Projects!$A$1:$A$10000,0),MATCH("Commerce",Projects!$A$1:$F$1,0)),0)</f>
      </c>
      <c r="O2065" t="str">
        <f>IFERROR(VLOOKUP(N2065,Widgets!$H$5:$I$18,2,FALSE),0)</f>
      </c>
    </row>
    <row r="2066" spans="1:15">
      <c r="N2066" t="str">
        <f>IFERROR(INDEX(Projects!$A$1:$F$10000,MATCH(Cotations!E2066,Projects!$A$1:$A$10000,0),MATCH("Commerce",Projects!$A$1:$F$1,0)),0)</f>
      </c>
      <c r="O2066" t="str">
        <f>IFERROR(VLOOKUP(N2066,Widgets!$H$5:$I$18,2,FALSE),0)</f>
      </c>
    </row>
    <row r="2067" spans="1:15">
      <c r="N2067" t="str">
        <f>IFERROR(INDEX(Projects!$A$1:$F$10000,MATCH(Cotations!E2067,Projects!$A$1:$A$10000,0),MATCH("Commerce",Projects!$A$1:$F$1,0)),0)</f>
      </c>
      <c r="O2067" t="str">
        <f>IFERROR(VLOOKUP(N2067,Widgets!$H$5:$I$18,2,FALSE),0)</f>
      </c>
    </row>
    <row r="2068" spans="1:15">
      <c r="N2068" t="str">
        <f>IFERROR(INDEX(Projects!$A$1:$F$10000,MATCH(Cotations!E2068,Projects!$A$1:$A$10000,0),MATCH("Commerce",Projects!$A$1:$F$1,0)),0)</f>
      </c>
      <c r="O2068" t="str">
        <f>IFERROR(VLOOKUP(N2068,Widgets!$H$5:$I$18,2,FALSE),0)</f>
      </c>
    </row>
    <row r="2069" spans="1:15">
      <c r="N2069" t="str">
        <f>IFERROR(INDEX(Projects!$A$1:$F$10000,MATCH(Cotations!E2069,Projects!$A$1:$A$10000,0),MATCH("Commerce",Projects!$A$1:$F$1,0)),0)</f>
      </c>
      <c r="O2069" t="str">
        <f>IFERROR(VLOOKUP(N2069,Widgets!$H$5:$I$18,2,FALSE),0)</f>
      </c>
    </row>
    <row r="2070" spans="1:15">
      <c r="N2070" t="str">
        <f>IFERROR(INDEX(Projects!$A$1:$F$10000,MATCH(Cotations!E2070,Projects!$A$1:$A$10000,0),MATCH("Commerce",Projects!$A$1:$F$1,0)),0)</f>
      </c>
      <c r="O2070" t="str">
        <f>IFERROR(VLOOKUP(N2070,Widgets!$H$5:$I$18,2,FALSE),0)</f>
      </c>
    </row>
    <row r="2071" spans="1:15">
      <c r="N2071" t="str">
        <f>IFERROR(INDEX(Projects!$A$1:$F$10000,MATCH(Cotations!E2071,Projects!$A$1:$A$10000,0),MATCH("Commerce",Projects!$A$1:$F$1,0)),0)</f>
      </c>
      <c r="O2071" t="str">
        <f>IFERROR(VLOOKUP(N2071,Widgets!$H$5:$I$18,2,FALSE),0)</f>
      </c>
    </row>
    <row r="2072" spans="1:15">
      <c r="N2072" t="str">
        <f>IFERROR(INDEX(Projects!$A$1:$F$10000,MATCH(Cotations!E2072,Projects!$A$1:$A$10000,0),MATCH("Commerce",Projects!$A$1:$F$1,0)),0)</f>
      </c>
      <c r="O2072" t="str">
        <f>IFERROR(VLOOKUP(N2072,Widgets!$H$5:$I$18,2,FALSE),0)</f>
      </c>
    </row>
    <row r="2073" spans="1:15">
      <c r="N2073" t="str">
        <f>IFERROR(INDEX(Projects!$A$1:$F$10000,MATCH(Cotations!E2073,Projects!$A$1:$A$10000,0),MATCH("Commerce",Projects!$A$1:$F$1,0)),0)</f>
      </c>
      <c r="O2073" t="str">
        <f>IFERROR(VLOOKUP(N2073,Widgets!$H$5:$I$18,2,FALSE),0)</f>
      </c>
    </row>
    <row r="2074" spans="1:15">
      <c r="N2074" t="str">
        <f>IFERROR(INDEX(Projects!$A$1:$F$10000,MATCH(Cotations!E2074,Projects!$A$1:$A$10000,0),MATCH("Commerce",Projects!$A$1:$F$1,0)),0)</f>
      </c>
      <c r="O2074" t="str">
        <f>IFERROR(VLOOKUP(N2074,Widgets!$H$5:$I$18,2,FALSE),0)</f>
      </c>
    </row>
    <row r="2075" spans="1:15">
      <c r="N2075" t="str">
        <f>IFERROR(INDEX(Projects!$A$1:$F$10000,MATCH(Cotations!E2075,Projects!$A$1:$A$10000,0),MATCH("Commerce",Projects!$A$1:$F$1,0)),0)</f>
      </c>
      <c r="O2075" t="str">
        <f>IFERROR(VLOOKUP(N2075,Widgets!$H$5:$I$18,2,FALSE),0)</f>
      </c>
    </row>
    <row r="2076" spans="1:15">
      <c r="N2076" t="str">
        <f>IFERROR(INDEX(Projects!$A$1:$F$10000,MATCH(Cotations!E2076,Projects!$A$1:$A$10000,0),MATCH("Commerce",Projects!$A$1:$F$1,0)),0)</f>
      </c>
      <c r="O2076" t="str">
        <f>IFERROR(VLOOKUP(N2076,Widgets!$H$5:$I$18,2,FALSE),0)</f>
      </c>
    </row>
    <row r="2077" spans="1:15">
      <c r="N2077" t="str">
        <f>IFERROR(INDEX(Projects!$A$1:$F$10000,MATCH(Cotations!E2077,Projects!$A$1:$A$10000,0),MATCH("Commerce",Projects!$A$1:$F$1,0)),0)</f>
      </c>
      <c r="O2077" t="str">
        <f>IFERROR(VLOOKUP(N2077,Widgets!$H$5:$I$18,2,FALSE),0)</f>
      </c>
    </row>
    <row r="2078" spans="1:15">
      <c r="N2078" t="str">
        <f>IFERROR(INDEX(Projects!$A$1:$F$10000,MATCH(Cotations!E2078,Projects!$A$1:$A$10000,0),MATCH("Commerce",Projects!$A$1:$F$1,0)),0)</f>
      </c>
      <c r="O2078" t="str">
        <f>IFERROR(VLOOKUP(N2078,Widgets!$H$5:$I$18,2,FALSE),0)</f>
      </c>
    </row>
    <row r="2079" spans="1:15">
      <c r="N2079" t="str">
        <f>IFERROR(INDEX(Projects!$A$1:$F$10000,MATCH(Cotations!E2079,Projects!$A$1:$A$10000,0),MATCH("Commerce",Projects!$A$1:$F$1,0)),0)</f>
      </c>
      <c r="O2079" t="str">
        <f>IFERROR(VLOOKUP(N2079,Widgets!$H$5:$I$18,2,FALSE),0)</f>
      </c>
    </row>
    <row r="2080" spans="1:15">
      <c r="N2080" t="str">
        <f>IFERROR(INDEX(Projects!$A$1:$F$10000,MATCH(Cotations!E2080,Projects!$A$1:$A$10000,0),MATCH("Commerce",Projects!$A$1:$F$1,0)),0)</f>
      </c>
      <c r="O2080" t="str">
        <f>IFERROR(VLOOKUP(N2080,Widgets!$H$5:$I$18,2,FALSE),0)</f>
      </c>
    </row>
    <row r="2081" spans="1:15">
      <c r="N2081" t="str">
        <f>IFERROR(INDEX(Projects!$A$1:$F$10000,MATCH(Cotations!E2081,Projects!$A$1:$A$10000,0),MATCH("Commerce",Projects!$A$1:$F$1,0)),0)</f>
      </c>
      <c r="O2081" t="str">
        <f>IFERROR(VLOOKUP(N2081,Widgets!$H$5:$I$18,2,FALSE),0)</f>
      </c>
    </row>
    <row r="2082" spans="1:15">
      <c r="N2082" t="str">
        <f>IFERROR(INDEX(Projects!$A$1:$F$10000,MATCH(Cotations!E2082,Projects!$A$1:$A$10000,0),MATCH("Commerce",Projects!$A$1:$F$1,0)),0)</f>
      </c>
      <c r="O2082" t="str">
        <f>IFERROR(VLOOKUP(N2082,Widgets!$H$5:$I$18,2,FALSE),0)</f>
      </c>
    </row>
    <row r="2083" spans="1:15">
      <c r="N2083" t="str">
        <f>IFERROR(INDEX(Projects!$A$1:$F$10000,MATCH(Cotations!E2083,Projects!$A$1:$A$10000,0),MATCH("Commerce",Projects!$A$1:$F$1,0)),0)</f>
      </c>
      <c r="O2083" t="str">
        <f>IFERROR(VLOOKUP(N2083,Widgets!$H$5:$I$18,2,FALSE),0)</f>
      </c>
    </row>
    <row r="2084" spans="1:15">
      <c r="N2084" t="str">
        <f>IFERROR(INDEX(Projects!$A$1:$F$10000,MATCH(Cotations!E2084,Projects!$A$1:$A$10000,0),MATCH("Commerce",Projects!$A$1:$F$1,0)),0)</f>
      </c>
      <c r="O2084" t="str">
        <f>IFERROR(VLOOKUP(N2084,Widgets!$H$5:$I$18,2,FALSE),0)</f>
      </c>
    </row>
    <row r="2085" spans="1:15">
      <c r="N2085" t="str">
        <f>IFERROR(INDEX(Projects!$A$1:$F$10000,MATCH(Cotations!E2085,Projects!$A$1:$A$10000,0),MATCH("Commerce",Projects!$A$1:$F$1,0)),0)</f>
      </c>
      <c r="O2085" t="str">
        <f>IFERROR(VLOOKUP(N2085,Widgets!$H$5:$I$18,2,FALSE),0)</f>
      </c>
    </row>
    <row r="2086" spans="1:15">
      <c r="N2086" t="str">
        <f>IFERROR(INDEX(Projects!$A$1:$F$10000,MATCH(Cotations!E2086,Projects!$A$1:$A$10000,0),MATCH("Commerce",Projects!$A$1:$F$1,0)),0)</f>
      </c>
      <c r="O2086" t="str">
        <f>IFERROR(VLOOKUP(N2086,Widgets!$H$5:$I$18,2,FALSE),0)</f>
      </c>
    </row>
    <row r="2087" spans="1:15">
      <c r="N2087" t="str">
        <f>IFERROR(INDEX(Projects!$A$1:$F$10000,MATCH(Cotations!E2087,Projects!$A$1:$A$10000,0),MATCH("Commerce",Projects!$A$1:$F$1,0)),0)</f>
      </c>
      <c r="O2087" t="str">
        <f>IFERROR(VLOOKUP(N2087,Widgets!$H$5:$I$18,2,FALSE),0)</f>
      </c>
    </row>
    <row r="2088" spans="1:15">
      <c r="N2088" t="str">
        <f>IFERROR(INDEX(Projects!$A$1:$F$10000,MATCH(Cotations!E2088,Projects!$A$1:$A$10000,0),MATCH("Commerce",Projects!$A$1:$F$1,0)),0)</f>
      </c>
      <c r="O2088" t="str">
        <f>IFERROR(VLOOKUP(N2088,Widgets!$H$5:$I$18,2,FALSE),0)</f>
      </c>
    </row>
    <row r="2089" spans="1:15">
      <c r="N2089" t="str">
        <f>IFERROR(INDEX(Projects!$A$1:$F$10000,MATCH(Cotations!E2089,Projects!$A$1:$A$10000,0),MATCH("Commerce",Projects!$A$1:$F$1,0)),0)</f>
      </c>
      <c r="O2089" t="str">
        <f>IFERROR(VLOOKUP(N2089,Widgets!$H$5:$I$18,2,FALSE),0)</f>
      </c>
    </row>
    <row r="2090" spans="1:15">
      <c r="N2090" t="str">
        <f>IFERROR(INDEX(Projects!$A$1:$F$10000,MATCH(Cotations!E2090,Projects!$A$1:$A$10000,0),MATCH("Commerce",Projects!$A$1:$F$1,0)),0)</f>
      </c>
      <c r="O2090" t="str">
        <f>IFERROR(VLOOKUP(N2090,Widgets!$H$5:$I$18,2,FALSE),0)</f>
      </c>
    </row>
    <row r="2091" spans="1:15">
      <c r="N2091" t="str">
        <f>IFERROR(INDEX(Projects!$A$1:$F$10000,MATCH(Cotations!E2091,Projects!$A$1:$A$10000,0),MATCH("Commerce",Projects!$A$1:$F$1,0)),0)</f>
      </c>
      <c r="O2091" t="str">
        <f>IFERROR(VLOOKUP(N2091,Widgets!$H$5:$I$18,2,FALSE),0)</f>
      </c>
    </row>
    <row r="2092" spans="1:15">
      <c r="N2092" t="str">
        <f>IFERROR(INDEX(Projects!$A$1:$F$10000,MATCH(Cotations!E2092,Projects!$A$1:$A$10000,0),MATCH("Commerce",Projects!$A$1:$F$1,0)),0)</f>
      </c>
      <c r="O2092" t="str">
        <f>IFERROR(VLOOKUP(N2092,Widgets!$H$5:$I$18,2,FALSE),0)</f>
      </c>
    </row>
    <row r="2093" spans="1:15">
      <c r="N2093" t="str">
        <f>IFERROR(INDEX(Projects!$A$1:$F$10000,MATCH(Cotations!E2093,Projects!$A$1:$A$10000,0),MATCH("Commerce",Projects!$A$1:$F$1,0)),0)</f>
      </c>
      <c r="O2093" t="str">
        <f>IFERROR(VLOOKUP(N2093,Widgets!$H$5:$I$18,2,FALSE),0)</f>
      </c>
    </row>
    <row r="2094" spans="1:15">
      <c r="N2094" t="str">
        <f>IFERROR(INDEX(Projects!$A$1:$F$10000,MATCH(Cotations!E2094,Projects!$A$1:$A$10000,0),MATCH("Commerce",Projects!$A$1:$F$1,0)),0)</f>
      </c>
      <c r="O2094" t="str">
        <f>IFERROR(VLOOKUP(N2094,Widgets!$H$5:$I$18,2,FALSE),0)</f>
      </c>
    </row>
    <row r="2095" spans="1:15">
      <c r="N2095" t="str">
        <f>IFERROR(INDEX(Projects!$A$1:$F$10000,MATCH(Cotations!E2095,Projects!$A$1:$A$10000,0),MATCH("Commerce",Projects!$A$1:$F$1,0)),0)</f>
      </c>
      <c r="O2095" t="str">
        <f>IFERROR(VLOOKUP(N2095,Widgets!$H$5:$I$18,2,FALSE),0)</f>
      </c>
    </row>
    <row r="2096" spans="1:15">
      <c r="N2096" t="str">
        <f>IFERROR(INDEX(Projects!$A$1:$F$10000,MATCH(Cotations!E2096,Projects!$A$1:$A$10000,0),MATCH("Commerce",Projects!$A$1:$F$1,0)),0)</f>
      </c>
      <c r="O2096" t="str">
        <f>IFERROR(VLOOKUP(N2096,Widgets!$H$5:$I$18,2,FALSE),0)</f>
      </c>
    </row>
    <row r="2097" spans="1:15">
      <c r="N2097" t="str">
        <f>IFERROR(INDEX(Projects!$A$1:$F$10000,MATCH(Cotations!E2097,Projects!$A$1:$A$10000,0),MATCH("Commerce",Projects!$A$1:$F$1,0)),0)</f>
      </c>
      <c r="O2097" t="str">
        <f>IFERROR(VLOOKUP(N2097,Widgets!$H$5:$I$18,2,FALSE),0)</f>
      </c>
    </row>
    <row r="2098" spans="1:15">
      <c r="N2098" t="str">
        <f>IFERROR(INDEX(Projects!$A$1:$F$10000,MATCH(Cotations!E2098,Projects!$A$1:$A$10000,0),MATCH("Commerce",Projects!$A$1:$F$1,0)),0)</f>
      </c>
      <c r="O2098" t="str">
        <f>IFERROR(VLOOKUP(N2098,Widgets!$H$5:$I$18,2,FALSE),0)</f>
      </c>
    </row>
    <row r="2099" spans="1:15">
      <c r="N2099" t="str">
        <f>IFERROR(INDEX(Projects!$A$1:$F$10000,MATCH(Cotations!E2099,Projects!$A$1:$A$10000,0),MATCH("Commerce",Projects!$A$1:$F$1,0)),0)</f>
      </c>
      <c r="O2099" t="str">
        <f>IFERROR(VLOOKUP(N2099,Widgets!$H$5:$I$18,2,FALSE),0)</f>
      </c>
    </row>
    <row r="2100" spans="1:15">
      <c r="N2100" t="str">
        <f>IFERROR(INDEX(Projects!$A$1:$F$10000,MATCH(Cotations!E2100,Projects!$A$1:$A$10000,0),MATCH("Commerce",Projects!$A$1:$F$1,0)),0)</f>
      </c>
      <c r="O2100" t="str">
        <f>IFERROR(VLOOKUP(N2100,Widgets!$H$5:$I$18,2,FALSE),0)</f>
      </c>
    </row>
    <row r="2101" spans="1:15">
      <c r="N2101" t="str">
        <f>IFERROR(INDEX(Projects!$A$1:$F$10000,MATCH(Cotations!E2101,Projects!$A$1:$A$10000,0),MATCH("Commerce",Projects!$A$1:$F$1,0)),0)</f>
      </c>
      <c r="O2101" t="str">
        <f>IFERROR(VLOOKUP(N2101,Widgets!$H$5:$I$18,2,FALSE),0)</f>
      </c>
    </row>
    <row r="2102" spans="1:15">
      <c r="N2102" t="str">
        <f>IFERROR(INDEX(Projects!$A$1:$F$10000,MATCH(Cotations!E2102,Projects!$A$1:$A$10000,0),MATCH("Commerce",Projects!$A$1:$F$1,0)),0)</f>
      </c>
      <c r="O2102" t="str">
        <f>IFERROR(VLOOKUP(N2102,Widgets!$H$5:$I$18,2,FALSE),0)</f>
      </c>
    </row>
    <row r="2103" spans="1:15">
      <c r="N2103" t="str">
        <f>IFERROR(INDEX(Projects!$A$1:$F$10000,MATCH(Cotations!E2103,Projects!$A$1:$A$10000,0),MATCH("Commerce",Projects!$A$1:$F$1,0)),0)</f>
      </c>
      <c r="O2103" t="str">
        <f>IFERROR(VLOOKUP(N2103,Widgets!$H$5:$I$18,2,FALSE),0)</f>
      </c>
    </row>
    <row r="2104" spans="1:15">
      <c r="N2104" t="str">
        <f>IFERROR(INDEX(Projects!$A$1:$F$10000,MATCH(Cotations!E2104,Projects!$A$1:$A$10000,0),MATCH("Commerce",Projects!$A$1:$F$1,0)),0)</f>
      </c>
      <c r="O2104" t="str">
        <f>IFERROR(VLOOKUP(N2104,Widgets!$H$5:$I$18,2,FALSE),0)</f>
      </c>
    </row>
    <row r="2105" spans="1:15">
      <c r="N2105" t="str">
        <f>IFERROR(INDEX(Projects!$A$1:$F$10000,MATCH(Cotations!E2105,Projects!$A$1:$A$10000,0),MATCH("Commerce",Projects!$A$1:$F$1,0)),0)</f>
      </c>
      <c r="O2105" t="str">
        <f>IFERROR(VLOOKUP(N2105,Widgets!$H$5:$I$18,2,FALSE),0)</f>
      </c>
    </row>
    <row r="2106" spans="1:15">
      <c r="N2106" t="str">
        <f>IFERROR(INDEX(Projects!$A$1:$F$10000,MATCH(Cotations!E2106,Projects!$A$1:$A$10000,0),MATCH("Commerce",Projects!$A$1:$F$1,0)),0)</f>
      </c>
      <c r="O2106" t="str">
        <f>IFERROR(VLOOKUP(N2106,Widgets!$H$5:$I$18,2,FALSE),0)</f>
      </c>
    </row>
    <row r="2107" spans="1:15">
      <c r="N2107" t="str">
        <f>IFERROR(INDEX(Projects!$A$1:$F$10000,MATCH(Cotations!E2107,Projects!$A$1:$A$10000,0),MATCH("Commerce",Projects!$A$1:$F$1,0)),0)</f>
      </c>
      <c r="O2107" t="str">
        <f>IFERROR(VLOOKUP(N2107,Widgets!$H$5:$I$18,2,FALSE),0)</f>
      </c>
    </row>
    <row r="2108" spans="1:15">
      <c r="N2108" t="str">
        <f>IFERROR(INDEX(Projects!$A$1:$F$10000,MATCH(Cotations!E2108,Projects!$A$1:$A$10000,0),MATCH("Commerce",Projects!$A$1:$F$1,0)),0)</f>
      </c>
      <c r="O2108" t="str">
        <f>IFERROR(VLOOKUP(N2108,Widgets!$H$5:$I$18,2,FALSE),0)</f>
      </c>
    </row>
    <row r="2109" spans="1:15">
      <c r="N2109" t="str">
        <f>IFERROR(INDEX(Projects!$A$1:$F$10000,MATCH(Cotations!E2109,Projects!$A$1:$A$10000,0),MATCH("Commerce",Projects!$A$1:$F$1,0)),0)</f>
      </c>
      <c r="O2109" t="str">
        <f>IFERROR(VLOOKUP(N2109,Widgets!$H$5:$I$18,2,FALSE),0)</f>
      </c>
    </row>
    <row r="2110" spans="1:15">
      <c r="N2110" t="str">
        <f>IFERROR(INDEX(Projects!$A$1:$F$10000,MATCH(Cotations!E2110,Projects!$A$1:$A$10000,0),MATCH("Commerce",Projects!$A$1:$F$1,0)),0)</f>
      </c>
      <c r="O2110" t="str">
        <f>IFERROR(VLOOKUP(N2110,Widgets!$H$5:$I$18,2,FALSE),0)</f>
      </c>
    </row>
    <row r="2111" spans="1:15">
      <c r="N2111" t="str">
        <f>IFERROR(INDEX(Projects!$A$1:$F$10000,MATCH(Cotations!E2111,Projects!$A$1:$A$10000,0),MATCH("Commerce",Projects!$A$1:$F$1,0)),0)</f>
      </c>
      <c r="O2111" t="str">
        <f>IFERROR(VLOOKUP(N2111,Widgets!$H$5:$I$18,2,FALSE),0)</f>
      </c>
    </row>
    <row r="2112" spans="1:15">
      <c r="N2112" t="str">
        <f>IFERROR(INDEX(Projects!$A$1:$F$10000,MATCH(Cotations!E2112,Projects!$A$1:$A$10000,0),MATCH("Commerce",Projects!$A$1:$F$1,0)),0)</f>
      </c>
      <c r="O2112" t="str">
        <f>IFERROR(VLOOKUP(N2112,Widgets!$H$5:$I$18,2,FALSE),0)</f>
      </c>
    </row>
    <row r="2113" spans="1:15">
      <c r="N2113" t="str">
        <f>IFERROR(INDEX(Projects!$A$1:$F$10000,MATCH(Cotations!E2113,Projects!$A$1:$A$10000,0),MATCH("Commerce",Projects!$A$1:$F$1,0)),0)</f>
      </c>
      <c r="O2113" t="str">
        <f>IFERROR(VLOOKUP(N2113,Widgets!$H$5:$I$18,2,FALSE),0)</f>
      </c>
    </row>
    <row r="2114" spans="1:15">
      <c r="N2114" t="str">
        <f>IFERROR(INDEX(Projects!$A$1:$F$10000,MATCH(Cotations!E2114,Projects!$A$1:$A$10000,0),MATCH("Commerce",Projects!$A$1:$F$1,0)),0)</f>
      </c>
      <c r="O2114" t="str">
        <f>IFERROR(VLOOKUP(N2114,Widgets!$H$5:$I$18,2,FALSE),0)</f>
      </c>
    </row>
    <row r="2115" spans="1:15">
      <c r="N2115" t="str">
        <f>IFERROR(INDEX(Projects!$A$1:$F$10000,MATCH(Cotations!E2115,Projects!$A$1:$A$10000,0),MATCH("Commerce",Projects!$A$1:$F$1,0)),0)</f>
      </c>
      <c r="O2115" t="str">
        <f>IFERROR(VLOOKUP(N2115,Widgets!$H$5:$I$18,2,FALSE),0)</f>
      </c>
    </row>
    <row r="2116" spans="1:15">
      <c r="N2116" t="str">
        <f>IFERROR(INDEX(Projects!$A$1:$F$10000,MATCH(Cotations!E2116,Projects!$A$1:$A$10000,0),MATCH("Commerce",Projects!$A$1:$F$1,0)),0)</f>
      </c>
      <c r="O2116" t="str">
        <f>IFERROR(VLOOKUP(N2116,Widgets!$H$5:$I$18,2,FALSE),0)</f>
      </c>
    </row>
    <row r="2117" spans="1:15">
      <c r="N2117" t="str">
        <f>IFERROR(INDEX(Projects!$A$1:$F$10000,MATCH(Cotations!E2117,Projects!$A$1:$A$10000,0),MATCH("Commerce",Projects!$A$1:$F$1,0)),0)</f>
      </c>
      <c r="O2117" t="str">
        <f>IFERROR(VLOOKUP(N2117,Widgets!$H$5:$I$18,2,FALSE),0)</f>
      </c>
    </row>
    <row r="2118" spans="1:15">
      <c r="N2118" t="str">
        <f>IFERROR(INDEX(Projects!$A$1:$F$10000,MATCH(Cotations!E2118,Projects!$A$1:$A$10000,0),MATCH("Commerce",Projects!$A$1:$F$1,0)),0)</f>
      </c>
      <c r="O2118" t="str">
        <f>IFERROR(VLOOKUP(N2118,Widgets!$H$5:$I$18,2,FALSE),0)</f>
      </c>
    </row>
    <row r="2119" spans="1:15">
      <c r="N2119" t="str">
        <f>IFERROR(INDEX(Projects!$A$1:$F$10000,MATCH(Cotations!E2119,Projects!$A$1:$A$10000,0),MATCH("Commerce",Projects!$A$1:$F$1,0)),0)</f>
      </c>
      <c r="O2119" t="str">
        <f>IFERROR(VLOOKUP(N2119,Widgets!$H$5:$I$18,2,FALSE),0)</f>
      </c>
    </row>
    <row r="2120" spans="1:15">
      <c r="N2120" t="str">
        <f>IFERROR(INDEX(Projects!$A$1:$F$10000,MATCH(Cotations!E2120,Projects!$A$1:$A$10000,0),MATCH("Commerce",Projects!$A$1:$F$1,0)),0)</f>
      </c>
      <c r="O2120" t="str">
        <f>IFERROR(VLOOKUP(N2120,Widgets!$H$5:$I$18,2,FALSE),0)</f>
      </c>
    </row>
    <row r="2121" spans="1:15">
      <c r="N2121" t="str">
        <f>IFERROR(INDEX(Projects!$A$1:$F$10000,MATCH(Cotations!E2121,Projects!$A$1:$A$10000,0),MATCH("Commerce",Projects!$A$1:$F$1,0)),0)</f>
      </c>
      <c r="O2121" t="str">
        <f>IFERROR(VLOOKUP(N2121,Widgets!$H$5:$I$18,2,FALSE),0)</f>
      </c>
    </row>
    <row r="2122" spans="1:15">
      <c r="N2122" t="str">
        <f>IFERROR(INDEX(Projects!$A$1:$F$10000,MATCH(Cotations!E2122,Projects!$A$1:$A$10000,0),MATCH("Commerce",Projects!$A$1:$F$1,0)),0)</f>
      </c>
      <c r="O2122" t="str">
        <f>IFERROR(VLOOKUP(N2122,Widgets!$H$5:$I$18,2,FALSE),0)</f>
      </c>
    </row>
    <row r="2123" spans="1:15">
      <c r="N2123" t="str">
        <f>IFERROR(INDEX(Projects!$A$1:$F$10000,MATCH(Cotations!E2123,Projects!$A$1:$A$10000,0),MATCH("Commerce",Projects!$A$1:$F$1,0)),0)</f>
      </c>
      <c r="O2123" t="str">
        <f>IFERROR(VLOOKUP(N2123,Widgets!$H$5:$I$18,2,FALSE),0)</f>
      </c>
    </row>
    <row r="2124" spans="1:15">
      <c r="N2124" t="str">
        <f>IFERROR(INDEX(Projects!$A$1:$F$10000,MATCH(Cotations!E2124,Projects!$A$1:$A$10000,0),MATCH("Commerce",Projects!$A$1:$F$1,0)),0)</f>
      </c>
      <c r="O2124" t="str">
        <f>IFERROR(VLOOKUP(N2124,Widgets!$H$5:$I$18,2,FALSE),0)</f>
      </c>
    </row>
    <row r="2125" spans="1:15">
      <c r="N2125" t="str">
        <f>IFERROR(INDEX(Projects!$A$1:$F$10000,MATCH(Cotations!E2125,Projects!$A$1:$A$10000,0),MATCH("Commerce",Projects!$A$1:$F$1,0)),0)</f>
      </c>
      <c r="O2125" t="str">
        <f>IFERROR(VLOOKUP(N2125,Widgets!$H$5:$I$18,2,FALSE),0)</f>
      </c>
    </row>
    <row r="2126" spans="1:15">
      <c r="N2126" t="str">
        <f>IFERROR(INDEX(Projects!$A$1:$F$10000,MATCH(Cotations!E2126,Projects!$A$1:$A$10000,0),MATCH("Commerce",Projects!$A$1:$F$1,0)),0)</f>
      </c>
      <c r="O2126" t="str">
        <f>IFERROR(VLOOKUP(N2126,Widgets!$H$5:$I$18,2,FALSE),0)</f>
      </c>
    </row>
    <row r="2127" spans="1:15">
      <c r="N2127" t="str">
        <f>IFERROR(INDEX(Projects!$A$1:$F$10000,MATCH(Cotations!E2127,Projects!$A$1:$A$10000,0),MATCH("Commerce",Projects!$A$1:$F$1,0)),0)</f>
      </c>
      <c r="O2127" t="str">
        <f>IFERROR(VLOOKUP(N2127,Widgets!$H$5:$I$18,2,FALSE),0)</f>
      </c>
    </row>
    <row r="2128" spans="1:15">
      <c r="N2128" t="str">
        <f>IFERROR(INDEX(Projects!$A$1:$F$10000,MATCH(Cotations!E2128,Projects!$A$1:$A$10000,0),MATCH("Commerce",Projects!$A$1:$F$1,0)),0)</f>
      </c>
      <c r="O2128" t="str">
        <f>IFERROR(VLOOKUP(N2128,Widgets!$H$5:$I$18,2,FALSE),0)</f>
      </c>
    </row>
    <row r="2129" spans="1:15">
      <c r="N2129" t="str">
        <f>IFERROR(INDEX(Projects!$A$1:$F$10000,MATCH(Cotations!E2129,Projects!$A$1:$A$10000,0),MATCH("Commerce",Projects!$A$1:$F$1,0)),0)</f>
      </c>
      <c r="O2129" t="str">
        <f>IFERROR(VLOOKUP(N2129,Widgets!$H$5:$I$18,2,FALSE),0)</f>
      </c>
    </row>
    <row r="2130" spans="1:15">
      <c r="N2130" t="str">
        <f>IFERROR(INDEX(Projects!$A$1:$F$10000,MATCH(Cotations!E2130,Projects!$A$1:$A$10000,0),MATCH("Commerce",Projects!$A$1:$F$1,0)),0)</f>
      </c>
      <c r="O2130" t="str">
        <f>IFERROR(VLOOKUP(N2130,Widgets!$H$5:$I$18,2,FALSE),0)</f>
      </c>
    </row>
    <row r="2131" spans="1:15">
      <c r="N2131" t="str">
        <f>IFERROR(INDEX(Projects!$A$1:$F$10000,MATCH(Cotations!E2131,Projects!$A$1:$A$10000,0),MATCH("Commerce",Projects!$A$1:$F$1,0)),0)</f>
      </c>
      <c r="O2131" t="str">
        <f>IFERROR(VLOOKUP(N2131,Widgets!$H$5:$I$18,2,FALSE),0)</f>
      </c>
    </row>
    <row r="2132" spans="1:15">
      <c r="N2132" t="str">
        <f>IFERROR(INDEX(Projects!$A$1:$F$10000,MATCH(Cotations!E2132,Projects!$A$1:$A$10000,0),MATCH("Commerce",Projects!$A$1:$F$1,0)),0)</f>
      </c>
      <c r="O2132" t="str">
        <f>IFERROR(VLOOKUP(N2132,Widgets!$H$5:$I$18,2,FALSE),0)</f>
      </c>
    </row>
    <row r="2133" spans="1:15">
      <c r="N2133" t="str">
        <f>IFERROR(INDEX(Projects!$A$1:$F$10000,MATCH(Cotations!E2133,Projects!$A$1:$A$10000,0),MATCH("Commerce",Projects!$A$1:$F$1,0)),0)</f>
      </c>
      <c r="O2133" t="str">
        <f>IFERROR(VLOOKUP(N2133,Widgets!$H$5:$I$18,2,FALSE),0)</f>
      </c>
    </row>
    <row r="2134" spans="1:15">
      <c r="N2134" t="str">
        <f>IFERROR(INDEX(Projects!$A$1:$F$10000,MATCH(Cotations!E2134,Projects!$A$1:$A$10000,0),MATCH("Commerce",Projects!$A$1:$F$1,0)),0)</f>
      </c>
      <c r="O2134" t="str">
        <f>IFERROR(VLOOKUP(N2134,Widgets!$H$5:$I$18,2,FALSE),0)</f>
      </c>
    </row>
    <row r="2135" spans="1:15">
      <c r="N2135" t="str">
        <f>IFERROR(INDEX(Projects!$A$1:$F$10000,MATCH(Cotations!E2135,Projects!$A$1:$A$10000,0),MATCH("Commerce",Projects!$A$1:$F$1,0)),0)</f>
      </c>
      <c r="O2135" t="str">
        <f>IFERROR(VLOOKUP(N2135,Widgets!$H$5:$I$18,2,FALSE),0)</f>
      </c>
    </row>
    <row r="2136" spans="1:15">
      <c r="N2136" t="str">
        <f>IFERROR(INDEX(Projects!$A$1:$F$10000,MATCH(Cotations!E2136,Projects!$A$1:$A$10000,0),MATCH("Commerce",Projects!$A$1:$F$1,0)),0)</f>
      </c>
      <c r="O2136" t="str">
        <f>IFERROR(VLOOKUP(N2136,Widgets!$H$5:$I$18,2,FALSE),0)</f>
      </c>
    </row>
    <row r="2137" spans="1:15">
      <c r="N2137" t="str">
        <f>IFERROR(INDEX(Projects!$A$1:$F$10000,MATCH(Cotations!E2137,Projects!$A$1:$A$10000,0),MATCH("Commerce",Projects!$A$1:$F$1,0)),0)</f>
      </c>
      <c r="O2137" t="str">
        <f>IFERROR(VLOOKUP(N2137,Widgets!$H$5:$I$18,2,FALSE),0)</f>
      </c>
    </row>
    <row r="2138" spans="1:15">
      <c r="N2138" t="str">
        <f>IFERROR(INDEX(Projects!$A$1:$F$10000,MATCH(Cotations!E2138,Projects!$A$1:$A$10000,0),MATCH("Commerce",Projects!$A$1:$F$1,0)),0)</f>
      </c>
      <c r="O2138" t="str">
        <f>IFERROR(VLOOKUP(N2138,Widgets!$H$5:$I$18,2,FALSE),0)</f>
      </c>
    </row>
    <row r="2139" spans="1:15">
      <c r="N2139" t="str">
        <f>IFERROR(INDEX(Projects!$A$1:$F$10000,MATCH(Cotations!E2139,Projects!$A$1:$A$10000,0),MATCH("Commerce",Projects!$A$1:$F$1,0)),0)</f>
      </c>
      <c r="O2139" t="str">
        <f>IFERROR(VLOOKUP(N2139,Widgets!$H$5:$I$18,2,FALSE),0)</f>
      </c>
    </row>
    <row r="2140" spans="1:15">
      <c r="N2140" t="str">
        <f>IFERROR(INDEX(Projects!$A$1:$F$10000,MATCH(Cotations!E2140,Projects!$A$1:$A$10000,0),MATCH("Commerce",Projects!$A$1:$F$1,0)),0)</f>
      </c>
      <c r="O2140" t="str">
        <f>IFERROR(VLOOKUP(N2140,Widgets!$H$5:$I$18,2,FALSE),0)</f>
      </c>
    </row>
    <row r="2141" spans="1:15">
      <c r="N2141" t="str">
        <f>IFERROR(INDEX(Projects!$A$1:$F$10000,MATCH(Cotations!E2141,Projects!$A$1:$A$10000,0),MATCH("Commerce",Projects!$A$1:$F$1,0)),0)</f>
      </c>
      <c r="O2141" t="str">
        <f>IFERROR(VLOOKUP(N2141,Widgets!$H$5:$I$18,2,FALSE),0)</f>
      </c>
    </row>
    <row r="2142" spans="1:15">
      <c r="N2142" t="str">
        <f>IFERROR(INDEX(Projects!$A$1:$F$10000,MATCH(Cotations!E2142,Projects!$A$1:$A$10000,0),MATCH("Commerce",Projects!$A$1:$F$1,0)),0)</f>
      </c>
      <c r="O2142" t="str">
        <f>IFERROR(VLOOKUP(N2142,Widgets!$H$5:$I$18,2,FALSE),0)</f>
      </c>
    </row>
    <row r="2143" spans="1:15">
      <c r="N2143" t="str">
        <f>IFERROR(INDEX(Projects!$A$1:$F$10000,MATCH(Cotations!E2143,Projects!$A$1:$A$10000,0),MATCH("Commerce",Projects!$A$1:$F$1,0)),0)</f>
      </c>
      <c r="O2143" t="str">
        <f>IFERROR(VLOOKUP(N2143,Widgets!$H$5:$I$18,2,FALSE),0)</f>
      </c>
    </row>
    <row r="2144" spans="1:15">
      <c r="N2144" t="str">
        <f>IFERROR(INDEX(Projects!$A$1:$F$10000,MATCH(Cotations!E2144,Projects!$A$1:$A$10000,0),MATCH("Commerce",Projects!$A$1:$F$1,0)),0)</f>
      </c>
      <c r="O2144" t="str">
        <f>IFERROR(VLOOKUP(N2144,Widgets!$H$5:$I$18,2,FALSE),0)</f>
      </c>
    </row>
    <row r="2145" spans="1:15">
      <c r="N2145" t="str">
        <f>IFERROR(INDEX(Projects!$A$1:$F$10000,MATCH(Cotations!E2145,Projects!$A$1:$A$10000,0),MATCH("Commerce",Projects!$A$1:$F$1,0)),0)</f>
      </c>
      <c r="O2145" t="str">
        <f>IFERROR(VLOOKUP(N2145,Widgets!$H$5:$I$18,2,FALSE),0)</f>
      </c>
    </row>
    <row r="2146" spans="1:15">
      <c r="N2146" t="str">
        <f>IFERROR(INDEX(Projects!$A$1:$F$10000,MATCH(Cotations!E2146,Projects!$A$1:$A$10000,0),MATCH("Commerce",Projects!$A$1:$F$1,0)),0)</f>
      </c>
      <c r="O2146" t="str">
        <f>IFERROR(VLOOKUP(N2146,Widgets!$H$5:$I$18,2,FALSE),0)</f>
      </c>
    </row>
    <row r="2147" spans="1:15">
      <c r="N2147" t="str">
        <f>IFERROR(INDEX(Projects!$A$1:$F$10000,MATCH(Cotations!E2147,Projects!$A$1:$A$10000,0),MATCH("Commerce",Projects!$A$1:$F$1,0)),0)</f>
      </c>
      <c r="O2147" t="str">
        <f>IFERROR(VLOOKUP(N2147,Widgets!$H$5:$I$18,2,FALSE),0)</f>
      </c>
    </row>
    <row r="2148" spans="1:15">
      <c r="N2148" t="str">
        <f>IFERROR(INDEX(Projects!$A$1:$F$10000,MATCH(Cotations!E2148,Projects!$A$1:$A$10000,0),MATCH("Commerce",Projects!$A$1:$F$1,0)),0)</f>
      </c>
      <c r="O2148" t="str">
        <f>IFERROR(VLOOKUP(N2148,Widgets!$H$5:$I$18,2,FALSE),0)</f>
      </c>
    </row>
    <row r="2149" spans="1:15">
      <c r="N2149" t="str">
        <f>IFERROR(INDEX(Projects!$A$1:$F$10000,MATCH(Cotations!E2149,Projects!$A$1:$A$10000,0),MATCH("Commerce",Projects!$A$1:$F$1,0)),0)</f>
      </c>
      <c r="O2149" t="str">
        <f>IFERROR(VLOOKUP(N2149,Widgets!$H$5:$I$18,2,FALSE),0)</f>
      </c>
    </row>
    <row r="2150" spans="1:15">
      <c r="N2150" t="str">
        <f>IFERROR(INDEX(Projects!$A$1:$F$10000,MATCH(Cotations!E2150,Projects!$A$1:$A$10000,0),MATCH("Commerce",Projects!$A$1:$F$1,0)),0)</f>
      </c>
      <c r="O2150" t="str">
        <f>IFERROR(VLOOKUP(N2150,Widgets!$H$5:$I$18,2,FALSE),0)</f>
      </c>
    </row>
    <row r="2151" spans="1:15">
      <c r="N2151" t="str">
        <f>IFERROR(INDEX(Projects!$A$1:$F$10000,MATCH(Cotations!E2151,Projects!$A$1:$A$10000,0),MATCH("Commerce",Projects!$A$1:$F$1,0)),0)</f>
      </c>
      <c r="O2151" t="str">
        <f>IFERROR(VLOOKUP(N2151,Widgets!$H$5:$I$18,2,FALSE),0)</f>
      </c>
    </row>
    <row r="2152" spans="1:15">
      <c r="N2152" t="str">
        <f>IFERROR(INDEX(Projects!$A$1:$F$10000,MATCH(Cotations!E2152,Projects!$A$1:$A$10000,0),MATCH("Commerce",Projects!$A$1:$F$1,0)),0)</f>
      </c>
      <c r="O2152" t="str">
        <f>IFERROR(VLOOKUP(N2152,Widgets!$H$5:$I$18,2,FALSE),0)</f>
      </c>
    </row>
    <row r="2153" spans="1:15">
      <c r="N2153" t="str">
        <f>IFERROR(INDEX(Projects!$A$1:$F$10000,MATCH(Cotations!E2153,Projects!$A$1:$A$10000,0),MATCH("Commerce",Projects!$A$1:$F$1,0)),0)</f>
      </c>
      <c r="O2153" t="str">
        <f>IFERROR(VLOOKUP(N2153,Widgets!$H$5:$I$18,2,FALSE),0)</f>
      </c>
    </row>
    <row r="2154" spans="1:15">
      <c r="N2154" t="str">
        <f>IFERROR(INDEX(Projects!$A$1:$F$10000,MATCH(Cotations!E2154,Projects!$A$1:$A$10000,0),MATCH("Commerce",Projects!$A$1:$F$1,0)),0)</f>
      </c>
      <c r="O2154" t="str">
        <f>IFERROR(VLOOKUP(N2154,Widgets!$H$5:$I$18,2,FALSE),0)</f>
      </c>
    </row>
    <row r="2155" spans="1:15">
      <c r="N2155" t="str">
        <f>IFERROR(INDEX(Projects!$A$1:$F$10000,MATCH(Cotations!E2155,Projects!$A$1:$A$10000,0),MATCH("Commerce",Projects!$A$1:$F$1,0)),0)</f>
      </c>
      <c r="O2155" t="str">
        <f>IFERROR(VLOOKUP(N2155,Widgets!$H$5:$I$18,2,FALSE),0)</f>
      </c>
    </row>
    <row r="2156" spans="1:15">
      <c r="N2156" t="str">
        <f>IFERROR(INDEX(Projects!$A$1:$F$10000,MATCH(Cotations!E2156,Projects!$A$1:$A$10000,0),MATCH("Commerce",Projects!$A$1:$F$1,0)),0)</f>
      </c>
      <c r="O2156" t="str">
        <f>IFERROR(VLOOKUP(N2156,Widgets!$H$5:$I$18,2,FALSE),0)</f>
      </c>
    </row>
    <row r="2157" spans="1:15">
      <c r="N2157" t="str">
        <f>IFERROR(INDEX(Projects!$A$1:$F$10000,MATCH(Cotations!E2157,Projects!$A$1:$A$10000,0),MATCH("Commerce",Projects!$A$1:$F$1,0)),0)</f>
      </c>
      <c r="O2157" t="str">
        <f>IFERROR(VLOOKUP(N2157,Widgets!$H$5:$I$18,2,FALSE),0)</f>
      </c>
    </row>
    <row r="2158" spans="1:15">
      <c r="N2158" t="str">
        <f>IFERROR(INDEX(Projects!$A$1:$F$10000,MATCH(Cotations!E2158,Projects!$A$1:$A$10000,0),MATCH("Commerce",Projects!$A$1:$F$1,0)),0)</f>
      </c>
      <c r="O2158" t="str">
        <f>IFERROR(VLOOKUP(N2158,Widgets!$H$5:$I$18,2,FALSE),0)</f>
      </c>
    </row>
    <row r="2159" spans="1:15">
      <c r="N2159" t="str">
        <f>IFERROR(INDEX(Projects!$A$1:$F$10000,MATCH(Cotations!E2159,Projects!$A$1:$A$10000,0),MATCH("Commerce",Projects!$A$1:$F$1,0)),0)</f>
      </c>
      <c r="O2159" t="str">
        <f>IFERROR(VLOOKUP(N2159,Widgets!$H$5:$I$18,2,FALSE),0)</f>
      </c>
    </row>
    <row r="2160" spans="1:15">
      <c r="N2160" t="str">
        <f>IFERROR(INDEX(Projects!$A$1:$F$10000,MATCH(Cotations!E2160,Projects!$A$1:$A$10000,0),MATCH("Commerce",Projects!$A$1:$F$1,0)),0)</f>
      </c>
      <c r="O2160" t="str">
        <f>IFERROR(VLOOKUP(N2160,Widgets!$H$5:$I$18,2,FALSE),0)</f>
      </c>
    </row>
    <row r="2161" spans="1:15">
      <c r="N2161" t="str">
        <f>IFERROR(INDEX(Projects!$A$1:$F$10000,MATCH(Cotations!E2161,Projects!$A$1:$A$10000,0),MATCH("Commerce",Projects!$A$1:$F$1,0)),0)</f>
      </c>
      <c r="O2161" t="str">
        <f>IFERROR(VLOOKUP(N2161,Widgets!$H$5:$I$18,2,FALSE),0)</f>
      </c>
    </row>
    <row r="2162" spans="1:15">
      <c r="N2162" t="str">
        <f>IFERROR(INDEX(Projects!$A$1:$F$10000,MATCH(Cotations!E2162,Projects!$A$1:$A$10000,0),MATCH("Commerce",Projects!$A$1:$F$1,0)),0)</f>
      </c>
      <c r="O2162" t="str">
        <f>IFERROR(VLOOKUP(N2162,Widgets!$H$5:$I$18,2,FALSE),0)</f>
      </c>
    </row>
    <row r="2163" spans="1:15">
      <c r="N2163" t="str">
        <f>IFERROR(INDEX(Projects!$A$1:$F$10000,MATCH(Cotations!E2163,Projects!$A$1:$A$10000,0),MATCH("Commerce",Projects!$A$1:$F$1,0)),0)</f>
      </c>
      <c r="O2163" t="str">
        <f>IFERROR(VLOOKUP(N2163,Widgets!$H$5:$I$18,2,FALSE),0)</f>
      </c>
    </row>
    <row r="2164" spans="1:15">
      <c r="N2164" t="str">
        <f>IFERROR(INDEX(Projects!$A$1:$F$10000,MATCH(Cotations!E2164,Projects!$A$1:$A$10000,0),MATCH("Commerce",Projects!$A$1:$F$1,0)),0)</f>
      </c>
      <c r="O2164" t="str">
        <f>IFERROR(VLOOKUP(N2164,Widgets!$H$5:$I$18,2,FALSE),0)</f>
      </c>
    </row>
    <row r="2165" spans="1:15">
      <c r="N2165" t="str">
        <f>IFERROR(INDEX(Projects!$A$1:$F$10000,MATCH(Cotations!E2165,Projects!$A$1:$A$10000,0),MATCH("Commerce",Projects!$A$1:$F$1,0)),0)</f>
      </c>
      <c r="O2165" t="str">
        <f>IFERROR(VLOOKUP(N2165,Widgets!$H$5:$I$18,2,FALSE),0)</f>
      </c>
    </row>
    <row r="2166" spans="1:15">
      <c r="N2166" t="str">
        <f>IFERROR(INDEX(Projects!$A$1:$F$10000,MATCH(Cotations!E2166,Projects!$A$1:$A$10000,0),MATCH("Commerce",Projects!$A$1:$F$1,0)),0)</f>
      </c>
      <c r="O2166" t="str">
        <f>IFERROR(VLOOKUP(N2166,Widgets!$H$5:$I$18,2,FALSE),0)</f>
      </c>
    </row>
    <row r="2167" spans="1:15">
      <c r="N2167" t="str">
        <f>IFERROR(INDEX(Projects!$A$1:$F$10000,MATCH(Cotations!E2167,Projects!$A$1:$A$10000,0),MATCH("Commerce",Projects!$A$1:$F$1,0)),0)</f>
      </c>
      <c r="O2167" t="str">
        <f>IFERROR(VLOOKUP(N2167,Widgets!$H$5:$I$18,2,FALSE),0)</f>
      </c>
    </row>
    <row r="2168" spans="1:15">
      <c r="N2168" t="str">
        <f>IFERROR(INDEX(Projects!$A$1:$F$10000,MATCH(Cotations!E2168,Projects!$A$1:$A$10000,0),MATCH("Commerce",Projects!$A$1:$F$1,0)),0)</f>
      </c>
      <c r="O2168" t="str">
        <f>IFERROR(VLOOKUP(N2168,Widgets!$H$5:$I$18,2,FALSE),0)</f>
      </c>
    </row>
    <row r="2169" spans="1:15">
      <c r="N2169" t="str">
        <f>IFERROR(INDEX(Projects!$A$1:$F$10000,MATCH(Cotations!E2169,Projects!$A$1:$A$10000,0),MATCH("Commerce",Projects!$A$1:$F$1,0)),0)</f>
      </c>
      <c r="O2169" t="str">
        <f>IFERROR(VLOOKUP(N2169,Widgets!$H$5:$I$18,2,FALSE),0)</f>
      </c>
    </row>
    <row r="2170" spans="1:15">
      <c r="N2170" t="str">
        <f>IFERROR(INDEX(Projects!$A$1:$F$10000,MATCH(Cotations!E2170,Projects!$A$1:$A$10000,0),MATCH("Commerce",Projects!$A$1:$F$1,0)),0)</f>
      </c>
      <c r="O2170" t="str">
        <f>IFERROR(VLOOKUP(N2170,Widgets!$H$5:$I$18,2,FALSE),0)</f>
      </c>
    </row>
    <row r="2171" spans="1:15">
      <c r="N2171" t="str">
        <f>IFERROR(INDEX(Projects!$A$1:$F$10000,MATCH(Cotations!E2171,Projects!$A$1:$A$10000,0),MATCH("Commerce",Projects!$A$1:$F$1,0)),0)</f>
      </c>
      <c r="O2171" t="str">
        <f>IFERROR(VLOOKUP(N2171,Widgets!$H$5:$I$18,2,FALSE),0)</f>
      </c>
    </row>
    <row r="2172" spans="1:15">
      <c r="N2172" t="str">
        <f>IFERROR(INDEX(Projects!$A$1:$F$10000,MATCH(Cotations!E2172,Projects!$A$1:$A$10000,0),MATCH("Commerce",Projects!$A$1:$F$1,0)),0)</f>
      </c>
      <c r="O2172" t="str">
        <f>IFERROR(VLOOKUP(N2172,Widgets!$H$5:$I$18,2,FALSE),0)</f>
      </c>
    </row>
    <row r="2173" spans="1:15">
      <c r="N2173" t="str">
        <f>IFERROR(INDEX(Projects!$A$1:$F$10000,MATCH(Cotations!E2173,Projects!$A$1:$A$10000,0),MATCH("Commerce",Projects!$A$1:$F$1,0)),0)</f>
      </c>
      <c r="O2173" t="str">
        <f>IFERROR(VLOOKUP(N2173,Widgets!$H$5:$I$18,2,FALSE),0)</f>
      </c>
    </row>
    <row r="2174" spans="1:15">
      <c r="N2174" t="str">
        <f>IFERROR(INDEX(Projects!$A$1:$F$10000,MATCH(Cotations!E2174,Projects!$A$1:$A$10000,0),MATCH("Commerce",Projects!$A$1:$F$1,0)),0)</f>
      </c>
      <c r="O2174" t="str">
        <f>IFERROR(VLOOKUP(N2174,Widgets!$H$5:$I$18,2,FALSE),0)</f>
      </c>
    </row>
    <row r="2175" spans="1:15">
      <c r="N2175" t="str">
        <f>IFERROR(INDEX(Projects!$A$1:$F$10000,MATCH(Cotations!E2175,Projects!$A$1:$A$10000,0),MATCH("Commerce",Projects!$A$1:$F$1,0)),0)</f>
      </c>
      <c r="O2175" t="str">
        <f>IFERROR(VLOOKUP(N2175,Widgets!$H$5:$I$18,2,FALSE),0)</f>
      </c>
    </row>
    <row r="2176" spans="1:15">
      <c r="N2176" t="str">
        <f>IFERROR(INDEX(Projects!$A$1:$F$10000,MATCH(Cotations!E2176,Projects!$A$1:$A$10000,0),MATCH("Commerce",Projects!$A$1:$F$1,0)),0)</f>
      </c>
      <c r="O2176" t="str">
        <f>IFERROR(VLOOKUP(N2176,Widgets!$H$5:$I$18,2,FALSE),0)</f>
      </c>
    </row>
    <row r="2177" spans="1:15">
      <c r="N2177" t="str">
        <f>IFERROR(INDEX(Projects!$A$1:$F$10000,MATCH(Cotations!E2177,Projects!$A$1:$A$10000,0),MATCH("Commerce",Projects!$A$1:$F$1,0)),0)</f>
      </c>
      <c r="O2177" t="str">
        <f>IFERROR(VLOOKUP(N2177,Widgets!$H$5:$I$18,2,FALSE),0)</f>
      </c>
    </row>
    <row r="2178" spans="1:15">
      <c r="N2178" t="str">
        <f>IFERROR(INDEX(Projects!$A$1:$F$10000,MATCH(Cotations!E2178,Projects!$A$1:$A$10000,0),MATCH("Commerce",Projects!$A$1:$F$1,0)),0)</f>
      </c>
      <c r="O2178" t="str">
        <f>IFERROR(VLOOKUP(N2178,Widgets!$H$5:$I$18,2,FALSE),0)</f>
      </c>
    </row>
    <row r="2179" spans="1:15">
      <c r="N2179" t="str">
        <f>IFERROR(INDEX(Projects!$A$1:$F$10000,MATCH(Cotations!E2179,Projects!$A$1:$A$10000,0),MATCH("Commerce",Projects!$A$1:$F$1,0)),0)</f>
      </c>
      <c r="O2179" t="str">
        <f>IFERROR(VLOOKUP(N2179,Widgets!$H$5:$I$18,2,FALSE),0)</f>
      </c>
    </row>
    <row r="2180" spans="1:15">
      <c r="N2180" t="str">
        <f>IFERROR(INDEX(Projects!$A$1:$F$10000,MATCH(Cotations!E2180,Projects!$A$1:$A$10000,0),MATCH("Commerce",Projects!$A$1:$F$1,0)),0)</f>
      </c>
      <c r="O2180" t="str">
        <f>IFERROR(VLOOKUP(N2180,Widgets!$H$5:$I$18,2,FALSE),0)</f>
      </c>
    </row>
    <row r="2181" spans="1:15">
      <c r="N2181" t="str">
        <f>IFERROR(INDEX(Projects!$A$1:$F$10000,MATCH(Cotations!E2181,Projects!$A$1:$A$10000,0),MATCH("Commerce",Projects!$A$1:$F$1,0)),0)</f>
      </c>
      <c r="O2181" t="str">
        <f>IFERROR(VLOOKUP(N2181,Widgets!$H$5:$I$18,2,FALSE),0)</f>
      </c>
    </row>
    <row r="2182" spans="1:15">
      <c r="N2182" t="str">
        <f>IFERROR(INDEX(Projects!$A$1:$F$10000,MATCH(Cotations!E2182,Projects!$A$1:$A$10000,0),MATCH("Commerce",Projects!$A$1:$F$1,0)),0)</f>
      </c>
      <c r="O2182" t="str">
        <f>IFERROR(VLOOKUP(N2182,Widgets!$H$5:$I$18,2,FALSE),0)</f>
      </c>
    </row>
    <row r="2183" spans="1:15">
      <c r="N2183" t="str">
        <f>IFERROR(INDEX(Projects!$A$1:$F$10000,MATCH(Cotations!E2183,Projects!$A$1:$A$10000,0),MATCH("Commerce",Projects!$A$1:$F$1,0)),0)</f>
      </c>
      <c r="O2183" t="str">
        <f>IFERROR(VLOOKUP(N2183,Widgets!$H$5:$I$18,2,FALSE),0)</f>
      </c>
    </row>
    <row r="2184" spans="1:15">
      <c r="N2184" t="str">
        <f>IFERROR(INDEX(Projects!$A$1:$F$10000,MATCH(Cotations!E2184,Projects!$A$1:$A$10000,0),MATCH("Commerce",Projects!$A$1:$F$1,0)),0)</f>
      </c>
      <c r="O2184" t="str">
        <f>IFERROR(VLOOKUP(N2184,Widgets!$H$5:$I$18,2,FALSE),0)</f>
      </c>
    </row>
    <row r="2185" spans="1:15">
      <c r="N2185" t="str">
        <f>IFERROR(INDEX(Projects!$A$1:$F$10000,MATCH(Cotations!E2185,Projects!$A$1:$A$10000,0),MATCH("Commerce",Projects!$A$1:$F$1,0)),0)</f>
      </c>
      <c r="O2185" t="str">
        <f>IFERROR(VLOOKUP(N2185,Widgets!$H$5:$I$18,2,FALSE),0)</f>
      </c>
    </row>
    <row r="2186" spans="1:15">
      <c r="N2186" t="str">
        <f>IFERROR(INDEX(Projects!$A$1:$F$10000,MATCH(Cotations!E2186,Projects!$A$1:$A$10000,0),MATCH("Commerce",Projects!$A$1:$F$1,0)),0)</f>
      </c>
      <c r="O2186" t="str">
        <f>IFERROR(VLOOKUP(N2186,Widgets!$H$5:$I$18,2,FALSE),0)</f>
      </c>
    </row>
    <row r="2187" spans="1:15">
      <c r="N2187" t="str">
        <f>IFERROR(INDEX(Projects!$A$1:$F$10000,MATCH(Cotations!E2187,Projects!$A$1:$A$10000,0),MATCH("Commerce",Projects!$A$1:$F$1,0)),0)</f>
      </c>
      <c r="O2187" t="str">
        <f>IFERROR(VLOOKUP(N2187,Widgets!$H$5:$I$18,2,FALSE),0)</f>
      </c>
    </row>
    <row r="2188" spans="1:15">
      <c r="N2188" t="str">
        <f>IFERROR(INDEX(Projects!$A$1:$F$10000,MATCH(Cotations!E2188,Projects!$A$1:$A$10000,0),MATCH("Commerce",Projects!$A$1:$F$1,0)),0)</f>
      </c>
      <c r="O2188" t="str">
        <f>IFERROR(VLOOKUP(N2188,Widgets!$H$5:$I$18,2,FALSE),0)</f>
      </c>
    </row>
    <row r="2189" spans="1:15">
      <c r="N2189" t="str">
        <f>IFERROR(INDEX(Projects!$A$1:$F$10000,MATCH(Cotations!E2189,Projects!$A$1:$A$10000,0),MATCH("Commerce",Projects!$A$1:$F$1,0)),0)</f>
      </c>
      <c r="O2189" t="str">
        <f>IFERROR(VLOOKUP(N2189,Widgets!$H$5:$I$18,2,FALSE),0)</f>
      </c>
    </row>
    <row r="2190" spans="1:15">
      <c r="N2190" t="str">
        <f>IFERROR(INDEX(Projects!$A$1:$F$10000,MATCH(Cotations!E2190,Projects!$A$1:$A$10000,0),MATCH("Commerce",Projects!$A$1:$F$1,0)),0)</f>
      </c>
      <c r="O2190" t="str">
        <f>IFERROR(VLOOKUP(N2190,Widgets!$H$5:$I$18,2,FALSE),0)</f>
      </c>
    </row>
    <row r="2191" spans="1:15">
      <c r="N2191" t="str">
        <f>IFERROR(INDEX(Projects!$A$1:$F$10000,MATCH(Cotations!E2191,Projects!$A$1:$A$10000,0),MATCH("Commerce",Projects!$A$1:$F$1,0)),0)</f>
      </c>
      <c r="O2191" t="str">
        <f>IFERROR(VLOOKUP(N2191,Widgets!$H$5:$I$18,2,FALSE),0)</f>
      </c>
    </row>
    <row r="2192" spans="1:15">
      <c r="N2192" t="str">
        <f>IFERROR(INDEX(Projects!$A$1:$F$10000,MATCH(Cotations!E2192,Projects!$A$1:$A$10000,0),MATCH("Commerce",Projects!$A$1:$F$1,0)),0)</f>
      </c>
      <c r="O2192" t="str">
        <f>IFERROR(VLOOKUP(N2192,Widgets!$H$5:$I$18,2,FALSE),0)</f>
      </c>
    </row>
    <row r="2193" spans="1:15">
      <c r="N2193" t="str">
        <f>IFERROR(INDEX(Projects!$A$1:$F$10000,MATCH(Cotations!E2193,Projects!$A$1:$A$10000,0),MATCH("Commerce",Projects!$A$1:$F$1,0)),0)</f>
      </c>
      <c r="O2193" t="str">
        <f>IFERROR(VLOOKUP(N2193,Widgets!$H$5:$I$18,2,FALSE),0)</f>
      </c>
    </row>
    <row r="2194" spans="1:15">
      <c r="N2194" t="str">
        <f>IFERROR(INDEX(Projects!$A$1:$F$10000,MATCH(Cotations!E2194,Projects!$A$1:$A$10000,0),MATCH("Commerce",Projects!$A$1:$F$1,0)),0)</f>
      </c>
      <c r="O2194" t="str">
        <f>IFERROR(VLOOKUP(N2194,Widgets!$H$5:$I$18,2,FALSE),0)</f>
      </c>
    </row>
    <row r="2195" spans="1:15">
      <c r="N2195" t="str">
        <f>IFERROR(INDEX(Projects!$A$1:$F$10000,MATCH(Cotations!E2195,Projects!$A$1:$A$10000,0),MATCH("Commerce",Projects!$A$1:$F$1,0)),0)</f>
      </c>
      <c r="O2195" t="str">
        <f>IFERROR(VLOOKUP(N2195,Widgets!$H$5:$I$18,2,FALSE),0)</f>
      </c>
    </row>
    <row r="2196" spans="1:15">
      <c r="N2196" t="str">
        <f>IFERROR(INDEX(Projects!$A$1:$F$10000,MATCH(Cotations!E2196,Projects!$A$1:$A$10000,0),MATCH("Commerce",Projects!$A$1:$F$1,0)),0)</f>
      </c>
      <c r="O2196" t="str">
        <f>IFERROR(VLOOKUP(N2196,Widgets!$H$5:$I$18,2,FALSE),0)</f>
      </c>
    </row>
    <row r="2197" spans="1:15">
      <c r="N2197" t="str">
        <f>IFERROR(INDEX(Projects!$A$1:$F$10000,MATCH(Cotations!E2197,Projects!$A$1:$A$10000,0),MATCH("Commerce",Projects!$A$1:$F$1,0)),0)</f>
      </c>
      <c r="O2197" t="str">
        <f>IFERROR(VLOOKUP(N2197,Widgets!$H$5:$I$18,2,FALSE),0)</f>
      </c>
    </row>
    <row r="2198" spans="1:15">
      <c r="N2198" t="str">
        <f>IFERROR(INDEX(Projects!$A$1:$F$10000,MATCH(Cotations!E2198,Projects!$A$1:$A$10000,0),MATCH("Commerce",Projects!$A$1:$F$1,0)),0)</f>
      </c>
      <c r="O2198" t="str">
        <f>IFERROR(VLOOKUP(N2198,Widgets!$H$5:$I$18,2,FALSE),0)</f>
      </c>
    </row>
    <row r="2199" spans="1:15">
      <c r="N2199" t="str">
        <f>IFERROR(INDEX(Projects!$A$1:$F$10000,MATCH(Cotations!E2199,Projects!$A$1:$A$10000,0),MATCH("Commerce",Projects!$A$1:$F$1,0)),0)</f>
      </c>
      <c r="O2199" t="str">
        <f>IFERROR(VLOOKUP(N2199,Widgets!$H$5:$I$18,2,FALSE),0)</f>
      </c>
    </row>
    <row r="2200" spans="1:15">
      <c r="N2200" t="str">
        <f>IFERROR(INDEX(Projects!$A$1:$F$10000,MATCH(Cotations!E2200,Projects!$A$1:$A$10000,0),MATCH("Commerce",Projects!$A$1:$F$1,0)),0)</f>
      </c>
      <c r="O2200" t="str">
        <f>IFERROR(VLOOKUP(N2200,Widgets!$H$5:$I$18,2,FALSE),0)</f>
      </c>
    </row>
    <row r="2201" spans="1:15">
      <c r="N2201" t="str">
        <f>IFERROR(INDEX(Projects!$A$1:$F$10000,MATCH(Cotations!E2201,Projects!$A$1:$A$10000,0),MATCH("Commerce",Projects!$A$1:$F$1,0)),0)</f>
      </c>
      <c r="O2201" t="str">
        <f>IFERROR(VLOOKUP(N2201,Widgets!$H$5:$I$18,2,FALSE),0)</f>
      </c>
    </row>
    <row r="2202" spans="1:15">
      <c r="N2202" t="str">
        <f>IFERROR(INDEX(Projects!$A$1:$F$10000,MATCH(Cotations!E2202,Projects!$A$1:$A$10000,0),MATCH("Commerce",Projects!$A$1:$F$1,0)),0)</f>
      </c>
      <c r="O2202" t="str">
        <f>IFERROR(VLOOKUP(N2202,Widgets!$H$5:$I$18,2,FALSE),0)</f>
      </c>
    </row>
    <row r="2203" spans="1:15">
      <c r="N2203" t="str">
        <f>IFERROR(INDEX(Projects!$A$1:$F$10000,MATCH(Cotations!E2203,Projects!$A$1:$A$10000,0),MATCH("Commerce",Projects!$A$1:$F$1,0)),0)</f>
      </c>
      <c r="O2203" t="str">
        <f>IFERROR(VLOOKUP(N2203,Widgets!$H$5:$I$18,2,FALSE),0)</f>
      </c>
    </row>
    <row r="2204" spans="1:15">
      <c r="N2204" t="str">
        <f>IFERROR(INDEX(Projects!$A$1:$F$10000,MATCH(Cotations!E2204,Projects!$A$1:$A$10000,0),MATCH("Commerce",Projects!$A$1:$F$1,0)),0)</f>
      </c>
      <c r="O2204" t="str">
        <f>IFERROR(VLOOKUP(N2204,Widgets!$H$5:$I$18,2,FALSE),0)</f>
      </c>
    </row>
    <row r="2205" spans="1:15">
      <c r="N2205" t="str">
        <f>IFERROR(INDEX(Projects!$A$1:$F$10000,MATCH(Cotations!E2205,Projects!$A$1:$A$10000,0),MATCH("Commerce",Projects!$A$1:$F$1,0)),0)</f>
      </c>
      <c r="O2205" t="str">
        <f>IFERROR(VLOOKUP(N2205,Widgets!$H$5:$I$18,2,FALSE),0)</f>
      </c>
    </row>
    <row r="2206" spans="1:15">
      <c r="N2206" t="str">
        <f>IFERROR(INDEX(Projects!$A$1:$F$10000,MATCH(Cotations!E2206,Projects!$A$1:$A$10000,0),MATCH("Commerce",Projects!$A$1:$F$1,0)),0)</f>
      </c>
      <c r="O2206" t="str">
        <f>IFERROR(VLOOKUP(N2206,Widgets!$H$5:$I$18,2,FALSE),0)</f>
      </c>
    </row>
    <row r="2207" spans="1:15">
      <c r="N2207" t="str">
        <f>IFERROR(INDEX(Projects!$A$1:$F$10000,MATCH(Cotations!E2207,Projects!$A$1:$A$10000,0),MATCH("Commerce",Projects!$A$1:$F$1,0)),0)</f>
      </c>
      <c r="O2207" t="str">
        <f>IFERROR(VLOOKUP(N2207,Widgets!$H$5:$I$18,2,FALSE),0)</f>
      </c>
    </row>
    <row r="2208" spans="1:15">
      <c r="N2208" t="str">
        <f>IFERROR(INDEX(Projects!$A$1:$F$10000,MATCH(Cotations!E2208,Projects!$A$1:$A$10000,0),MATCH("Commerce",Projects!$A$1:$F$1,0)),0)</f>
      </c>
      <c r="O2208" t="str">
        <f>IFERROR(VLOOKUP(N2208,Widgets!$H$5:$I$18,2,FALSE),0)</f>
      </c>
    </row>
    <row r="2209" spans="1:15">
      <c r="N2209" t="str">
        <f>IFERROR(INDEX(Projects!$A$1:$F$10000,MATCH(Cotations!E2209,Projects!$A$1:$A$10000,0),MATCH("Commerce",Projects!$A$1:$F$1,0)),0)</f>
      </c>
      <c r="O2209" t="str">
        <f>IFERROR(VLOOKUP(N2209,Widgets!$H$5:$I$18,2,FALSE),0)</f>
      </c>
    </row>
    <row r="2210" spans="1:15">
      <c r="N2210" t="str">
        <f>IFERROR(INDEX(Projects!$A$1:$F$10000,MATCH(Cotations!E2210,Projects!$A$1:$A$10000,0),MATCH("Commerce",Projects!$A$1:$F$1,0)),0)</f>
      </c>
      <c r="O2210" t="str">
        <f>IFERROR(VLOOKUP(N2210,Widgets!$H$5:$I$18,2,FALSE),0)</f>
      </c>
    </row>
    <row r="2211" spans="1:15">
      <c r="N2211" t="str">
        <f>IFERROR(INDEX(Projects!$A$1:$F$10000,MATCH(Cotations!E2211,Projects!$A$1:$A$10000,0),MATCH("Commerce",Projects!$A$1:$F$1,0)),0)</f>
      </c>
      <c r="O2211" t="str">
        <f>IFERROR(VLOOKUP(N2211,Widgets!$H$5:$I$18,2,FALSE),0)</f>
      </c>
    </row>
    <row r="2212" spans="1:15">
      <c r="N2212" t="str">
        <f>IFERROR(INDEX(Projects!$A$1:$F$10000,MATCH(Cotations!E2212,Projects!$A$1:$A$10000,0),MATCH("Commerce",Projects!$A$1:$F$1,0)),0)</f>
      </c>
      <c r="O2212" t="str">
        <f>IFERROR(VLOOKUP(N2212,Widgets!$H$5:$I$18,2,FALSE),0)</f>
      </c>
    </row>
    <row r="2213" spans="1:15">
      <c r="N2213" t="str">
        <f>IFERROR(INDEX(Projects!$A$1:$F$10000,MATCH(Cotations!E2213,Projects!$A$1:$A$10000,0),MATCH("Commerce",Projects!$A$1:$F$1,0)),0)</f>
      </c>
      <c r="O2213" t="str">
        <f>IFERROR(VLOOKUP(N2213,Widgets!$H$5:$I$18,2,FALSE),0)</f>
      </c>
    </row>
    <row r="2214" spans="1:15">
      <c r="N2214" t="str">
        <f>IFERROR(INDEX(Projects!$A$1:$F$10000,MATCH(Cotations!E2214,Projects!$A$1:$A$10000,0),MATCH("Commerce",Projects!$A$1:$F$1,0)),0)</f>
      </c>
      <c r="O2214" t="str">
        <f>IFERROR(VLOOKUP(N2214,Widgets!$H$5:$I$18,2,FALSE),0)</f>
      </c>
    </row>
    <row r="2215" spans="1:15">
      <c r="N2215" t="str">
        <f>IFERROR(INDEX(Projects!$A$1:$F$10000,MATCH(Cotations!E2215,Projects!$A$1:$A$10000,0),MATCH("Commerce",Projects!$A$1:$F$1,0)),0)</f>
      </c>
      <c r="O2215" t="str">
        <f>IFERROR(VLOOKUP(N2215,Widgets!$H$5:$I$18,2,FALSE),0)</f>
      </c>
    </row>
    <row r="2216" spans="1:15">
      <c r="N2216" t="str">
        <f>IFERROR(INDEX(Projects!$A$1:$F$10000,MATCH(Cotations!E2216,Projects!$A$1:$A$10000,0),MATCH("Commerce",Projects!$A$1:$F$1,0)),0)</f>
      </c>
      <c r="O2216" t="str">
        <f>IFERROR(VLOOKUP(N2216,Widgets!$H$5:$I$18,2,FALSE),0)</f>
      </c>
    </row>
    <row r="2217" spans="1:15">
      <c r="N2217" t="str">
        <f>IFERROR(INDEX(Projects!$A$1:$F$10000,MATCH(Cotations!E2217,Projects!$A$1:$A$10000,0),MATCH("Commerce",Projects!$A$1:$F$1,0)),0)</f>
      </c>
      <c r="O2217" t="str">
        <f>IFERROR(VLOOKUP(N2217,Widgets!$H$5:$I$18,2,FALSE),0)</f>
      </c>
    </row>
    <row r="2218" spans="1:15">
      <c r="N2218" t="str">
        <f>IFERROR(INDEX(Projects!$A$1:$F$10000,MATCH(Cotations!E2218,Projects!$A$1:$A$10000,0),MATCH("Commerce",Projects!$A$1:$F$1,0)),0)</f>
      </c>
      <c r="O2218" t="str">
        <f>IFERROR(VLOOKUP(N2218,Widgets!$H$5:$I$18,2,FALSE),0)</f>
      </c>
    </row>
    <row r="2219" spans="1:15">
      <c r="N2219" t="str">
        <f>IFERROR(INDEX(Projects!$A$1:$F$10000,MATCH(Cotations!E2219,Projects!$A$1:$A$10000,0),MATCH("Commerce",Projects!$A$1:$F$1,0)),0)</f>
      </c>
      <c r="O2219" t="str">
        <f>IFERROR(VLOOKUP(N2219,Widgets!$H$5:$I$18,2,FALSE),0)</f>
      </c>
    </row>
    <row r="2220" spans="1:15">
      <c r="N2220" t="str">
        <f>IFERROR(INDEX(Projects!$A$1:$F$10000,MATCH(Cotations!E2220,Projects!$A$1:$A$10000,0),MATCH("Commerce",Projects!$A$1:$F$1,0)),0)</f>
      </c>
      <c r="O2220" t="str">
        <f>IFERROR(VLOOKUP(N2220,Widgets!$H$5:$I$18,2,FALSE),0)</f>
      </c>
    </row>
    <row r="2221" spans="1:15">
      <c r="N2221" t="str">
        <f>IFERROR(INDEX(Projects!$A$1:$F$10000,MATCH(Cotations!E2221,Projects!$A$1:$A$10000,0),MATCH("Commerce",Projects!$A$1:$F$1,0)),0)</f>
      </c>
      <c r="O2221" t="str">
        <f>IFERROR(VLOOKUP(N2221,Widgets!$H$5:$I$18,2,FALSE),0)</f>
      </c>
    </row>
    <row r="2222" spans="1:15">
      <c r="N2222" t="str">
        <f>IFERROR(INDEX(Projects!$A$1:$F$10000,MATCH(Cotations!E2222,Projects!$A$1:$A$10000,0),MATCH("Commerce",Projects!$A$1:$F$1,0)),0)</f>
      </c>
      <c r="O2222" t="str">
        <f>IFERROR(VLOOKUP(N2222,Widgets!$H$5:$I$18,2,FALSE),0)</f>
      </c>
    </row>
    <row r="2223" spans="1:15">
      <c r="N2223" t="str">
        <f>IFERROR(INDEX(Projects!$A$1:$F$10000,MATCH(Cotations!E2223,Projects!$A$1:$A$10000,0),MATCH("Commerce",Projects!$A$1:$F$1,0)),0)</f>
      </c>
      <c r="O2223" t="str">
        <f>IFERROR(VLOOKUP(N2223,Widgets!$H$5:$I$18,2,FALSE),0)</f>
      </c>
    </row>
    <row r="2224" spans="1:15">
      <c r="N2224" t="str">
        <f>IFERROR(INDEX(Projects!$A$1:$F$10000,MATCH(Cotations!E2224,Projects!$A$1:$A$10000,0),MATCH("Commerce",Projects!$A$1:$F$1,0)),0)</f>
      </c>
      <c r="O2224" t="str">
        <f>IFERROR(VLOOKUP(N2224,Widgets!$H$5:$I$18,2,FALSE),0)</f>
      </c>
    </row>
    <row r="2225" spans="1:15">
      <c r="N2225" t="str">
        <f>IFERROR(INDEX(Projects!$A$1:$F$10000,MATCH(Cotations!E2225,Projects!$A$1:$A$10000,0),MATCH("Commerce",Projects!$A$1:$F$1,0)),0)</f>
      </c>
      <c r="O2225" t="str">
        <f>IFERROR(VLOOKUP(N2225,Widgets!$H$5:$I$18,2,FALSE),0)</f>
      </c>
    </row>
    <row r="2226" spans="1:15">
      <c r="N2226" t="str">
        <f>IFERROR(INDEX(Projects!$A$1:$F$10000,MATCH(Cotations!E2226,Projects!$A$1:$A$10000,0),MATCH("Commerce",Projects!$A$1:$F$1,0)),0)</f>
      </c>
      <c r="O2226" t="str">
        <f>IFERROR(VLOOKUP(N2226,Widgets!$H$5:$I$18,2,FALSE),0)</f>
      </c>
    </row>
    <row r="2227" spans="1:15">
      <c r="N2227" t="str">
        <f>IFERROR(INDEX(Projects!$A$1:$F$10000,MATCH(Cotations!E2227,Projects!$A$1:$A$10000,0),MATCH("Commerce",Projects!$A$1:$F$1,0)),0)</f>
      </c>
      <c r="O2227" t="str">
        <f>IFERROR(VLOOKUP(N2227,Widgets!$H$5:$I$18,2,FALSE),0)</f>
      </c>
    </row>
    <row r="2228" spans="1:15">
      <c r="N2228" t="str">
        <f>IFERROR(INDEX(Projects!$A$1:$F$10000,MATCH(Cotations!E2228,Projects!$A$1:$A$10000,0),MATCH("Commerce",Projects!$A$1:$F$1,0)),0)</f>
      </c>
      <c r="O2228" t="str">
        <f>IFERROR(VLOOKUP(N2228,Widgets!$H$5:$I$18,2,FALSE),0)</f>
      </c>
    </row>
    <row r="2229" spans="1:15">
      <c r="N2229" t="str">
        <f>IFERROR(INDEX(Projects!$A$1:$F$10000,MATCH(Cotations!E2229,Projects!$A$1:$A$10000,0),MATCH("Commerce",Projects!$A$1:$F$1,0)),0)</f>
      </c>
      <c r="O2229" t="str">
        <f>IFERROR(VLOOKUP(N2229,Widgets!$H$5:$I$18,2,FALSE),0)</f>
      </c>
    </row>
    <row r="2230" spans="1:15">
      <c r="N2230" t="str">
        <f>IFERROR(INDEX(Projects!$A$1:$F$10000,MATCH(Cotations!E2230,Projects!$A$1:$A$10000,0),MATCH("Commerce",Projects!$A$1:$F$1,0)),0)</f>
      </c>
      <c r="O2230" t="str">
        <f>IFERROR(VLOOKUP(N2230,Widgets!$H$5:$I$18,2,FALSE),0)</f>
      </c>
    </row>
    <row r="2231" spans="1:15">
      <c r="N2231" t="str">
        <f>IFERROR(INDEX(Projects!$A$1:$F$10000,MATCH(Cotations!E2231,Projects!$A$1:$A$10000,0),MATCH("Commerce",Projects!$A$1:$F$1,0)),0)</f>
      </c>
      <c r="O2231" t="str">
        <f>IFERROR(VLOOKUP(N2231,Widgets!$H$5:$I$18,2,FALSE),0)</f>
      </c>
    </row>
    <row r="2232" spans="1:15">
      <c r="N2232" t="str">
        <f>IFERROR(INDEX(Projects!$A$1:$F$10000,MATCH(Cotations!E2232,Projects!$A$1:$A$10000,0),MATCH("Commerce",Projects!$A$1:$F$1,0)),0)</f>
      </c>
      <c r="O2232" t="str">
        <f>IFERROR(VLOOKUP(N2232,Widgets!$H$5:$I$18,2,FALSE),0)</f>
      </c>
    </row>
    <row r="2233" spans="1:15">
      <c r="N2233" t="str">
        <f>IFERROR(INDEX(Projects!$A$1:$F$10000,MATCH(Cotations!E2233,Projects!$A$1:$A$10000,0),MATCH("Commerce",Projects!$A$1:$F$1,0)),0)</f>
      </c>
      <c r="O2233" t="str">
        <f>IFERROR(VLOOKUP(N2233,Widgets!$H$5:$I$18,2,FALSE),0)</f>
      </c>
    </row>
    <row r="2234" spans="1:15">
      <c r="N2234" t="str">
        <f>IFERROR(INDEX(Projects!$A$1:$F$10000,MATCH(Cotations!E2234,Projects!$A$1:$A$10000,0),MATCH("Commerce",Projects!$A$1:$F$1,0)),0)</f>
      </c>
      <c r="O2234" t="str">
        <f>IFERROR(VLOOKUP(N2234,Widgets!$H$5:$I$18,2,FALSE),0)</f>
      </c>
    </row>
    <row r="2235" spans="1:15">
      <c r="N2235" t="str">
        <f>IFERROR(INDEX(Projects!$A$1:$F$10000,MATCH(Cotations!E2235,Projects!$A$1:$A$10000,0),MATCH("Commerce",Projects!$A$1:$F$1,0)),0)</f>
      </c>
      <c r="O2235" t="str">
        <f>IFERROR(VLOOKUP(N2235,Widgets!$H$5:$I$18,2,FALSE),0)</f>
      </c>
    </row>
    <row r="2236" spans="1:15">
      <c r="N2236" t="str">
        <f>IFERROR(INDEX(Projects!$A$1:$F$10000,MATCH(Cotations!E2236,Projects!$A$1:$A$10000,0),MATCH("Commerce",Projects!$A$1:$F$1,0)),0)</f>
      </c>
      <c r="O2236" t="str">
        <f>IFERROR(VLOOKUP(N2236,Widgets!$H$5:$I$18,2,FALSE),0)</f>
      </c>
    </row>
    <row r="2237" spans="1:15">
      <c r="N2237" t="str">
        <f>IFERROR(INDEX(Projects!$A$1:$F$10000,MATCH(Cotations!E2237,Projects!$A$1:$A$10000,0),MATCH("Commerce",Projects!$A$1:$F$1,0)),0)</f>
      </c>
      <c r="O2237" t="str">
        <f>IFERROR(VLOOKUP(N2237,Widgets!$H$5:$I$18,2,FALSE),0)</f>
      </c>
    </row>
    <row r="2238" spans="1:15">
      <c r="N2238" t="str">
        <f>IFERROR(INDEX(Projects!$A$1:$F$10000,MATCH(Cotations!E2238,Projects!$A$1:$A$10000,0),MATCH("Commerce",Projects!$A$1:$F$1,0)),0)</f>
      </c>
      <c r="O2238" t="str">
        <f>IFERROR(VLOOKUP(N2238,Widgets!$H$5:$I$18,2,FALSE),0)</f>
      </c>
    </row>
    <row r="2239" spans="1:15">
      <c r="N2239" t="str">
        <f>IFERROR(INDEX(Projects!$A$1:$F$10000,MATCH(Cotations!E2239,Projects!$A$1:$A$10000,0),MATCH("Commerce",Projects!$A$1:$F$1,0)),0)</f>
      </c>
      <c r="O2239" t="str">
        <f>IFERROR(VLOOKUP(N2239,Widgets!$H$5:$I$18,2,FALSE),0)</f>
      </c>
    </row>
    <row r="2240" spans="1:15">
      <c r="N2240" t="str">
        <f>IFERROR(INDEX(Projects!$A$1:$F$10000,MATCH(Cotations!E2240,Projects!$A$1:$A$10000,0),MATCH("Commerce",Projects!$A$1:$F$1,0)),0)</f>
      </c>
      <c r="O2240" t="str">
        <f>IFERROR(VLOOKUP(N2240,Widgets!$H$5:$I$18,2,FALSE),0)</f>
      </c>
    </row>
    <row r="2241" spans="1:15">
      <c r="N2241" t="str">
        <f>IFERROR(INDEX(Projects!$A$1:$F$10000,MATCH(Cotations!E2241,Projects!$A$1:$A$10000,0),MATCH("Commerce",Projects!$A$1:$F$1,0)),0)</f>
      </c>
      <c r="O2241" t="str">
        <f>IFERROR(VLOOKUP(N2241,Widgets!$H$5:$I$18,2,FALSE),0)</f>
      </c>
    </row>
    <row r="2242" spans="1:15">
      <c r="N2242" t="str">
        <f>IFERROR(INDEX(Projects!$A$1:$F$10000,MATCH(Cotations!E2242,Projects!$A$1:$A$10000,0),MATCH("Commerce",Projects!$A$1:$F$1,0)),0)</f>
      </c>
      <c r="O2242" t="str">
        <f>IFERROR(VLOOKUP(N2242,Widgets!$H$5:$I$18,2,FALSE),0)</f>
      </c>
    </row>
    <row r="2243" spans="1:15">
      <c r="N2243" t="str">
        <f>IFERROR(INDEX(Projects!$A$1:$F$10000,MATCH(Cotations!E2243,Projects!$A$1:$A$10000,0),MATCH("Commerce",Projects!$A$1:$F$1,0)),0)</f>
      </c>
      <c r="O2243" t="str">
        <f>IFERROR(VLOOKUP(N2243,Widgets!$H$5:$I$18,2,FALSE),0)</f>
      </c>
    </row>
    <row r="2244" spans="1:15">
      <c r="N2244" t="str">
        <f>IFERROR(INDEX(Projects!$A$1:$F$10000,MATCH(Cotations!E2244,Projects!$A$1:$A$10000,0),MATCH("Commerce",Projects!$A$1:$F$1,0)),0)</f>
      </c>
      <c r="O2244" t="str">
        <f>IFERROR(VLOOKUP(N2244,Widgets!$H$5:$I$18,2,FALSE),0)</f>
      </c>
    </row>
    <row r="2245" spans="1:15">
      <c r="N2245" t="str">
        <f>IFERROR(INDEX(Projects!$A$1:$F$10000,MATCH(Cotations!E2245,Projects!$A$1:$A$10000,0),MATCH("Commerce",Projects!$A$1:$F$1,0)),0)</f>
      </c>
      <c r="O2245" t="str">
        <f>IFERROR(VLOOKUP(N2245,Widgets!$H$5:$I$18,2,FALSE),0)</f>
      </c>
    </row>
    <row r="2246" spans="1:15">
      <c r="N2246" t="str">
        <f>IFERROR(INDEX(Projects!$A$1:$F$10000,MATCH(Cotations!E2246,Projects!$A$1:$A$10000,0),MATCH("Commerce",Projects!$A$1:$F$1,0)),0)</f>
      </c>
      <c r="O2246" t="str">
        <f>IFERROR(VLOOKUP(N2246,Widgets!$H$5:$I$18,2,FALSE),0)</f>
      </c>
    </row>
    <row r="2247" spans="1:15">
      <c r="N2247" t="str">
        <f>IFERROR(INDEX(Projects!$A$1:$F$10000,MATCH(Cotations!E2247,Projects!$A$1:$A$10000,0),MATCH("Commerce",Projects!$A$1:$F$1,0)),0)</f>
      </c>
      <c r="O2247" t="str">
        <f>IFERROR(VLOOKUP(N2247,Widgets!$H$5:$I$18,2,FALSE),0)</f>
      </c>
    </row>
    <row r="2248" spans="1:15">
      <c r="N2248" t="str">
        <f>IFERROR(INDEX(Projects!$A$1:$F$10000,MATCH(Cotations!E2248,Projects!$A$1:$A$10000,0),MATCH("Commerce",Projects!$A$1:$F$1,0)),0)</f>
      </c>
      <c r="O2248" t="str">
        <f>IFERROR(VLOOKUP(N2248,Widgets!$H$5:$I$18,2,FALSE),0)</f>
      </c>
    </row>
    <row r="2249" spans="1:15">
      <c r="N2249" t="str">
        <f>IFERROR(INDEX(Projects!$A$1:$F$10000,MATCH(Cotations!E2249,Projects!$A$1:$A$10000,0),MATCH("Commerce",Projects!$A$1:$F$1,0)),0)</f>
      </c>
      <c r="O2249" t="str">
        <f>IFERROR(VLOOKUP(N2249,Widgets!$H$5:$I$18,2,FALSE),0)</f>
      </c>
    </row>
    <row r="2250" spans="1:15">
      <c r="N2250" t="str">
        <f>IFERROR(INDEX(Projects!$A$1:$F$10000,MATCH(Cotations!E2250,Projects!$A$1:$A$10000,0),MATCH("Commerce",Projects!$A$1:$F$1,0)),0)</f>
      </c>
      <c r="O2250" t="str">
        <f>IFERROR(VLOOKUP(N2250,Widgets!$H$5:$I$18,2,FALSE),0)</f>
      </c>
    </row>
    <row r="2251" spans="1:15">
      <c r="N2251" t="str">
        <f>IFERROR(INDEX(Projects!$A$1:$F$10000,MATCH(Cotations!E2251,Projects!$A$1:$A$10000,0),MATCH("Commerce",Projects!$A$1:$F$1,0)),0)</f>
      </c>
      <c r="O2251" t="str">
        <f>IFERROR(VLOOKUP(N2251,Widgets!$H$5:$I$18,2,FALSE),0)</f>
      </c>
    </row>
    <row r="2252" spans="1:15">
      <c r="N2252" t="str">
        <f>IFERROR(INDEX(Projects!$A$1:$F$10000,MATCH(Cotations!E2252,Projects!$A$1:$A$10000,0),MATCH("Commerce",Projects!$A$1:$F$1,0)),0)</f>
      </c>
      <c r="O2252" t="str">
        <f>IFERROR(VLOOKUP(N2252,Widgets!$H$5:$I$18,2,FALSE),0)</f>
      </c>
    </row>
    <row r="2253" spans="1:15">
      <c r="N2253" t="str">
        <f>IFERROR(INDEX(Projects!$A$1:$F$10000,MATCH(Cotations!E2253,Projects!$A$1:$A$10000,0),MATCH("Commerce",Projects!$A$1:$F$1,0)),0)</f>
      </c>
      <c r="O2253" t="str">
        <f>IFERROR(VLOOKUP(N2253,Widgets!$H$5:$I$18,2,FALSE),0)</f>
      </c>
    </row>
    <row r="2254" spans="1:15">
      <c r="N2254" t="str">
        <f>IFERROR(INDEX(Projects!$A$1:$F$10000,MATCH(Cotations!E2254,Projects!$A$1:$A$10000,0),MATCH("Commerce",Projects!$A$1:$F$1,0)),0)</f>
      </c>
      <c r="O2254" t="str">
        <f>IFERROR(VLOOKUP(N2254,Widgets!$H$5:$I$18,2,FALSE),0)</f>
      </c>
    </row>
    <row r="2255" spans="1:15">
      <c r="N2255" t="str">
        <f>IFERROR(INDEX(Projects!$A$1:$F$10000,MATCH(Cotations!E2255,Projects!$A$1:$A$10000,0),MATCH("Commerce",Projects!$A$1:$F$1,0)),0)</f>
      </c>
      <c r="O2255" t="str">
        <f>IFERROR(VLOOKUP(N2255,Widgets!$H$5:$I$18,2,FALSE),0)</f>
      </c>
    </row>
    <row r="2256" spans="1:15">
      <c r="N2256" t="str">
        <f>IFERROR(INDEX(Projects!$A$1:$F$10000,MATCH(Cotations!E2256,Projects!$A$1:$A$10000,0),MATCH("Commerce",Projects!$A$1:$F$1,0)),0)</f>
      </c>
      <c r="O2256" t="str">
        <f>IFERROR(VLOOKUP(N2256,Widgets!$H$5:$I$18,2,FALSE),0)</f>
      </c>
    </row>
    <row r="2257" spans="1:15">
      <c r="N2257" t="str">
        <f>IFERROR(INDEX(Projects!$A$1:$F$10000,MATCH(Cotations!E2257,Projects!$A$1:$A$10000,0),MATCH("Commerce",Projects!$A$1:$F$1,0)),0)</f>
      </c>
      <c r="O2257" t="str">
        <f>IFERROR(VLOOKUP(N2257,Widgets!$H$5:$I$18,2,FALSE),0)</f>
      </c>
    </row>
    <row r="2258" spans="1:15">
      <c r="N2258" t="str">
        <f>IFERROR(INDEX(Projects!$A$1:$F$10000,MATCH(Cotations!E2258,Projects!$A$1:$A$10000,0),MATCH("Commerce",Projects!$A$1:$F$1,0)),0)</f>
      </c>
      <c r="O2258" t="str">
        <f>IFERROR(VLOOKUP(N2258,Widgets!$H$5:$I$18,2,FALSE),0)</f>
      </c>
    </row>
    <row r="2259" spans="1:15">
      <c r="N2259" t="str">
        <f>IFERROR(INDEX(Projects!$A$1:$F$10000,MATCH(Cotations!E2259,Projects!$A$1:$A$10000,0),MATCH("Commerce",Projects!$A$1:$F$1,0)),0)</f>
      </c>
      <c r="O2259" t="str">
        <f>IFERROR(VLOOKUP(N2259,Widgets!$H$5:$I$18,2,FALSE),0)</f>
      </c>
    </row>
    <row r="2260" spans="1:15">
      <c r="N2260" t="str">
        <f>IFERROR(INDEX(Projects!$A$1:$F$10000,MATCH(Cotations!E2260,Projects!$A$1:$A$10000,0),MATCH("Commerce",Projects!$A$1:$F$1,0)),0)</f>
      </c>
      <c r="O2260" t="str">
        <f>IFERROR(VLOOKUP(N2260,Widgets!$H$5:$I$18,2,FALSE),0)</f>
      </c>
    </row>
    <row r="2261" spans="1:15">
      <c r="N2261" t="str">
        <f>IFERROR(INDEX(Projects!$A$1:$F$10000,MATCH(Cotations!E2261,Projects!$A$1:$A$10000,0),MATCH("Commerce",Projects!$A$1:$F$1,0)),0)</f>
      </c>
      <c r="O2261" t="str">
        <f>IFERROR(VLOOKUP(N2261,Widgets!$H$5:$I$18,2,FALSE),0)</f>
      </c>
    </row>
    <row r="2262" spans="1:15">
      <c r="N2262" t="str">
        <f>IFERROR(INDEX(Projects!$A$1:$F$10000,MATCH(Cotations!E2262,Projects!$A$1:$A$10000,0),MATCH("Commerce",Projects!$A$1:$F$1,0)),0)</f>
      </c>
      <c r="O2262" t="str">
        <f>IFERROR(VLOOKUP(N2262,Widgets!$H$5:$I$18,2,FALSE),0)</f>
      </c>
    </row>
    <row r="2263" spans="1:15">
      <c r="N2263" t="str">
        <f>IFERROR(INDEX(Projects!$A$1:$F$10000,MATCH(Cotations!E2263,Projects!$A$1:$A$10000,0),MATCH("Commerce",Projects!$A$1:$F$1,0)),0)</f>
      </c>
      <c r="O2263" t="str">
        <f>IFERROR(VLOOKUP(N2263,Widgets!$H$5:$I$18,2,FALSE),0)</f>
      </c>
    </row>
    <row r="2264" spans="1:15">
      <c r="N2264" t="str">
        <f>IFERROR(INDEX(Projects!$A$1:$F$10000,MATCH(Cotations!E2264,Projects!$A$1:$A$10000,0),MATCH("Commerce",Projects!$A$1:$F$1,0)),0)</f>
      </c>
      <c r="O2264" t="str">
        <f>IFERROR(VLOOKUP(N2264,Widgets!$H$5:$I$18,2,FALSE),0)</f>
      </c>
    </row>
    <row r="2265" spans="1:15">
      <c r="N2265" t="str">
        <f>IFERROR(INDEX(Projects!$A$1:$F$10000,MATCH(Cotations!E2265,Projects!$A$1:$A$10000,0),MATCH("Commerce",Projects!$A$1:$F$1,0)),0)</f>
      </c>
      <c r="O2265" t="str">
        <f>IFERROR(VLOOKUP(N2265,Widgets!$H$5:$I$18,2,FALSE),0)</f>
      </c>
    </row>
    <row r="2266" spans="1:15">
      <c r="N2266" t="str">
        <f>IFERROR(INDEX(Projects!$A$1:$F$10000,MATCH(Cotations!E2266,Projects!$A$1:$A$10000,0),MATCH("Commerce",Projects!$A$1:$F$1,0)),0)</f>
      </c>
      <c r="O2266" t="str">
        <f>IFERROR(VLOOKUP(N2266,Widgets!$H$5:$I$18,2,FALSE),0)</f>
      </c>
    </row>
    <row r="2267" spans="1:15">
      <c r="N2267" t="str">
        <f>IFERROR(INDEX(Projects!$A$1:$F$10000,MATCH(Cotations!E2267,Projects!$A$1:$A$10000,0),MATCH("Commerce",Projects!$A$1:$F$1,0)),0)</f>
      </c>
      <c r="O2267" t="str">
        <f>IFERROR(VLOOKUP(N2267,Widgets!$H$5:$I$18,2,FALSE),0)</f>
      </c>
    </row>
    <row r="2268" spans="1:15">
      <c r="N2268" t="str">
        <f>IFERROR(INDEX(Projects!$A$1:$F$10000,MATCH(Cotations!E2268,Projects!$A$1:$A$10000,0),MATCH("Commerce",Projects!$A$1:$F$1,0)),0)</f>
      </c>
      <c r="O2268" t="str">
        <f>IFERROR(VLOOKUP(N2268,Widgets!$H$5:$I$18,2,FALSE),0)</f>
      </c>
    </row>
    <row r="2269" spans="1:15">
      <c r="N2269" t="str">
        <f>IFERROR(INDEX(Projects!$A$1:$F$10000,MATCH(Cotations!E2269,Projects!$A$1:$A$10000,0),MATCH("Commerce",Projects!$A$1:$F$1,0)),0)</f>
      </c>
      <c r="O2269" t="str">
        <f>IFERROR(VLOOKUP(N2269,Widgets!$H$5:$I$18,2,FALSE),0)</f>
      </c>
    </row>
    <row r="2270" spans="1:15">
      <c r="N2270" t="str">
        <f>IFERROR(INDEX(Projects!$A$1:$F$10000,MATCH(Cotations!E2270,Projects!$A$1:$A$10000,0),MATCH("Commerce",Projects!$A$1:$F$1,0)),0)</f>
      </c>
      <c r="O2270" t="str">
        <f>IFERROR(VLOOKUP(N2270,Widgets!$H$5:$I$18,2,FALSE),0)</f>
      </c>
    </row>
    <row r="2271" spans="1:15">
      <c r="N2271" t="str">
        <f>IFERROR(INDEX(Projects!$A$1:$F$10000,MATCH(Cotations!E2271,Projects!$A$1:$A$10000,0),MATCH("Commerce",Projects!$A$1:$F$1,0)),0)</f>
      </c>
      <c r="O2271" t="str">
        <f>IFERROR(VLOOKUP(N2271,Widgets!$H$5:$I$18,2,FALSE),0)</f>
      </c>
    </row>
    <row r="2272" spans="1:15">
      <c r="N2272" t="str">
        <f>IFERROR(INDEX(Projects!$A$1:$F$10000,MATCH(Cotations!E2272,Projects!$A$1:$A$10000,0),MATCH("Commerce",Projects!$A$1:$F$1,0)),0)</f>
      </c>
      <c r="O2272" t="str">
        <f>IFERROR(VLOOKUP(N2272,Widgets!$H$5:$I$18,2,FALSE),0)</f>
      </c>
    </row>
    <row r="2273" spans="1:15">
      <c r="N2273" t="str">
        <f>IFERROR(INDEX(Projects!$A$1:$F$10000,MATCH(Cotations!E2273,Projects!$A$1:$A$10000,0),MATCH("Commerce",Projects!$A$1:$F$1,0)),0)</f>
      </c>
      <c r="O2273" t="str">
        <f>IFERROR(VLOOKUP(N2273,Widgets!$H$5:$I$18,2,FALSE),0)</f>
      </c>
    </row>
    <row r="2274" spans="1:15">
      <c r="N2274" t="str">
        <f>IFERROR(INDEX(Projects!$A$1:$F$10000,MATCH(Cotations!E2274,Projects!$A$1:$A$10000,0),MATCH("Commerce",Projects!$A$1:$F$1,0)),0)</f>
      </c>
      <c r="O2274" t="str">
        <f>IFERROR(VLOOKUP(N2274,Widgets!$H$5:$I$18,2,FALSE),0)</f>
      </c>
    </row>
    <row r="2275" spans="1:15">
      <c r="N2275" t="str">
        <f>IFERROR(INDEX(Projects!$A$1:$F$10000,MATCH(Cotations!E2275,Projects!$A$1:$A$10000,0),MATCH("Commerce",Projects!$A$1:$F$1,0)),0)</f>
      </c>
      <c r="O2275" t="str">
        <f>IFERROR(VLOOKUP(N2275,Widgets!$H$5:$I$18,2,FALSE),0)</f>
      </c>
    </row>
    <row r="2276" spans="1:15">
      <c r="N2276" t="str">
        <f>IFERROR(INDEX(Projects!$A$1:$F$10000,MATCH(Cotations!E2276,Projects!$A$1:$A$10000,0),MATCH("Commerce",Projects!$A$1:$F$1,0)),0)</f>
      </c>
      <c r="O2276" t="str">
        <f>IFERROR(VLOOKUP(N2276,Widgets!$H$5:$I$18,2,FALSE),0)</f>
      </c>
    </row>
    <row r="2277" spans="1:15">
      <c r="N2277" t="str">
        <f>IFERROR(INDEX(Projects!$A$1:$F$10000,MATCH(Cotations!E2277,Projects!$A$1:$A$10000,0),MATCH("Commerce",Projects!$A$1:$F$1,0)),0)</f>
      </c>
      <c r="O2277" t="str">
        <f>IFERROR(VLOOKUP(N2277,Widgets!$H$5:$I$18,2,FALSE),0)</f>
      </c>
    </row>
    <row r="2278" spans="1:15">
      <c r="N2278" t="str">
        <f>IFERROR(INDEX(Projects!$A$1:$F$10000,MATCH(Cotations!E2278,Projects!$A$1:$A$10000,0),MATCH("Commerce",Projects!$A$1:$F$1,0)),0)</f>
      </c>
      <c r="O2278" t="str">
        <f>IFERROR(VLOOKUP(N2278,Widgets!$H$5:$I$18,2,FALSE),0)</f>
      </c>
    </row>
    <row r="2279" spans="1:15">
      <c r="N2279" t="str">
        <f>IFERROR(INDEX(Projects!$A$1:$F$10000,MATCH(Cotations!E2279,Projects!$A$1:$A$10000,0),MATCH("Commerce",Projects!$A$1:$F$1,0)),0)</f>
      </c>
      <c r="O2279" t="str">
        <f>IFERROR(VLOOKUP(N2279,Widgets!$H$5:$I$18,2,FALSE),0)</f>
      </c>
    </row>
    <row r="2280" spans="1:15">
      <c r="N2280" t="str">
        <f>IFERROR(INDEX(Projects!$A$1:$F$10000,MATCH(Cotations!E2280,Projects!$A$1:$A$10000,0),MATCH("Commerce",Projects!$A$1:$F$1,0)),0)</f>
      </c>
      <c r="O2280" t="str">
        <f>IFERROR(VLOOKUP(N2280,Widgets!$H$5:$I$18,2,FALSE),0)</f>
      </c>
    </row>
    <row r="2281" spans="1:15">
      <c r="N2281" t="str">
        <f>IFERROR(INDEX(Projects!$A$1:$F$10000,MATCH(Cotations!E2281,Projects!$A$1:$A$10000,0),MATCH("Commerce",Projects!$A$1:$F$1,0)),0)</f>
      </c>
      <c r="O2281" t="str">
        <f>IFERROR(VLOOKUP(N2281,Widgets!$H$5:$I$18,2,FALSE),0)</f>
      </c>
    </row>
    <row r="2282" spans="1:15">
      <c r="N2282" t="str">
        <f>IFERROR(INDEX(Projects!$A$1:$F$10000,MATCH(Cotations!E2282,Projects!$A$1:$A$10000,0),MATCH("Commerce",Projects!$A$1:$F$1,0)),0)</f>
      </c>
      <c r="O2282" t="str">
        <f>IFERROR(VLOOKUP(N2282,Widgets!$H$5:$I$18,2,FALSE),0)</f>
      </c>
    </row>
    <row r="2283" spans="1:15">
      <c r="N2283" t="str">
        <f>IFERROR(INDEX(Projects!$A$1:$F$10000,MATCH(Cotations!E2283,Projects!$A$1:$A$10000,0),MATCH("Commerce",Projects!$A$1:$F$1,0)),0)</f>
      </c>
      <c r="O2283" t="str">
        <f>IFERROR(VLOOKUP(N2283,Widgets!$H$5:$I$18,2,FALSE),0)</f>
      </c>
    </row>
    <row r="2284" spans="1:15">
      <c r="N2284" t="str">
        <f>IFERROR(INDEX(Projects!$A$1:$F$10000,MATCH(Cotations!E2284,Projects!$A$1:$A$10000,0),MATCH("Commerce",Projects!$A$1:$F$1,0)),0)</f>
      </c>
      <c r="O2284" t="str">
        <f>IFERROR(VLOOKUP(N2284,Widgets!$H$5:$I$18,2,FALSE),0)</f>
      </c>
    </row>
    <row r="2285" spans="1:15">
      <c r="N2285" t="str">
        <f>IFERROR(INDEX(Projects!$A$1:$F$10000,MATCH(Cotations!E2285,Projects!$A$1:$A$10000,0),MATCH("Commerce",Projects!$A$1:$F$1,0)),0)</f>
      </c>
      <c r="O2285" t="str">
        <f>IFERROR(VLOOKUP(N2285,Widgets!$H$5:$I$18,2,FALSE),0)</f>
      </c>
    </row>
    <row r="2286" spans="1:15">
      <c r="N2286" t="str">
        <f>IFERROR(INDEX(Projects!$A$1:$F$10000,MATCH(Cotations!E2286,Projects!$A$1:$A$10000,0),MATCH("Commerce",Projects!$A$1:$F$1,0)),0)</f>
      </c>
      <c r="O2286" t="str">
        <f>IFERROR(VLOOKUP(N2286,Widgets!$H$5:$I$18,2,FALSE),0)</f>
      </c>
    </row>
    <row r="2287" spans="1:15">
      <c r="N2287" t="str">
        <f>IFERROR(INDEX(Projects!$A$1:$F$10000,MATCH(Cotations!E2287,Projects!$A$1:$A$10000,0),MATCH("Commerce",Projects!$A$1:$F$1,0)),0)</f>
      </c>
      <c r="O2287" t="str">
        <f>IFERROR(VLOOKUP(N2287,Widgets!$H$5:$I$18,2,FALSE),0)</f>
      </c>
    </row>
    <row r="2288" spans="1:15">
      <c r="N2288" t="str">
        <f>IFERROR(INDEX(Projects!$A$1:$F$10000,MATCH(Cotations!E2288,Projects!$A$1:$A$10000,0),MATCH("Commerce",Projects!$A$1:$F$1,0)),0)</f>
      </c>
      <c r="O2288" t="str">
        <f>IFERROR(VLOOKUP(N2288,Widgets!$H$5:$I$18,2,FALSE),0)</f>
      </c>
    </row>
    <row r="2289" spans="1:15">
      <c r="N2289" t="str">
        <f>IFERROR(INDEX(Projects!$A$1:$F$10000,MATCH(Cotations!E2289,Projects!$A$1:$A$10000,0),MATCH("Commerce",Projects!$A$1:$F$1,0)),0)</f>
      </c>
      <c r="O2289" t="str">
        <f>IFERROR(VLOOKUP(N2289,Widgets!$H$5:$I$18,2,FALSE),0)</f>
      </c>
    </row>
    <row r="2290" spans="1:15">
      <c r="N2290" t="str">
        <f>IFERROR(INDEX(Projects!$A$1:$F$10000,MATCH(Cotations!E2290,Projects!$A$1:$A$10000,0),MATCH("Commerce",Projects!$A$1:$F$1,0)),0)</f>
      </c>
      <c r="O2290" t="str">
        <f>IFERROR(VLOOKUP(N2290,Widgets!$H$5:$I$18,2,FALSE),0)</f>
      </c>
    </row>
    <row r="2291" spans="1:15">
      <c r="N2291" t="str">
        <f>IFERROR(INDEX(Projects!$A$1:$F$10000,MATCH(Cotations!E2291,Projects!$A$1:$A$10000,0),MATCH("Commerce",Projects!$A$1:$F$1,0)),0)</f>
      </c>
      <c r="O2291" t="str">
        <f>IFERROR(VLOOKUP(N2291,Widgets!$H$5:$I$18,2,FALSE),0)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997"/>
  <sheetViews>
    <sheetView tabSelected="0" workbookViewId="0" showGridLines="true" showRowColHeaders="1">
      <selection activeCell="I1" sqref="I1"/>
    </sheetView>
  </sheetViews>
  <sheetFormatPr defaultRowHeight="14.4" outlineLevelRow="0" outlineLevelCol="0"/>
  <cols>
    <col min="5" max="5" width="10.81640625" customWidth="true" style="2"/>
  </cols>
  <sheetData>
    <row r="1" spans="1:10">
      <c r="A1" t="s">
        <v>965</v>
      </c>
      <c r="B1" t="s">
        <v>410</v>
      </c>
      <c r="C1" t="s">
        <v>69</v>
      </c>
      <c r="D1" t="s">
        <v>964</v>
      </c>
      <c r="E1" s="2" t="s">
        <v>67</v>
      </c>
      <c r="F1" t="s">
        <v>20</v>
      </c>
      <c r="G1" t="s">
        <v>126</v>
      </c>
      <c r="H1" t="s">
        <v>19</v>
      </c>
      <c r="I1" t="s">
        <v>971</v>
      </c>
      <c r="J1" s="35" t="s">
        <v>132</v>
      </c>
    </row>
    <row r="2" spans="1:10">
      <c r="B2" s="1" t="s">
        <v>504</v>
      </c>
      <c r="C2" t="s">
        <v>975</v>
      </c>
      <c r="D2" s="1"/>
      <c r="E2" s="2">
        <v>7097.69999999999982</v>
      </c>
      <c r="F2" t="s">
        <v>542</v>
      </c>
      <c r="H2" t="s">
        <v>857</v>
      </c>
      <c r="J2" t="str">
        <f>IFERROR(VLOOKUP(F2,Widgets!$H$5:$I$18,2,FALSE),0)</f>
      </c>
    </row>
    <row r="3" spans="1:10">
      <c r="B3" s="1" t="s">
        <v>972</v>
      </c>
      <c r="C3" t="s">
        <v>621</v>
      </c>
      <c r="D3" s="1"/>
      <c r="E3" s="2">
        <v>4303.19999999999982</v>
      </c>
      <c r="F3" t="s">
        <v>109</v>
      </c>
      <c r="H3" t="s">
        <v>605</v>
      </c>
      <c r="J3" t="str">
        <f>IFERROR(VLOOKUP(F3,Widgets!$H$5:$I$18,2,FALSE),0)</f>
      </c>
    </row>
    <row r="4" spans="1:10">
      <c r="B4" s="1" t="s">
        <v>973</v>
      </c>
      <c r="C4" t="s">
        <v>975</v>
      </c>
      <c r="D4" s="1"/>
      <c r="E4" s="2">
        <v>167877.6359999999986</v>
      </c>
      <c r="F4" t="s">
        <v>72</v>
      </c>
      <c r="H4" t="s">
        <v>812</v>
      </c>
      <c r="J4" t="str">
        <f>IFERROR(VLOOKUP(F4,Widgets!$H$5:$I$18,2,FALSE),0)</f>
      </c>
    </row>
    <row r="5" spans="1:10">
      <c r="B5" s="1" t="s">
        <v>510</v>
      </c>
      <c r="C5" t="s">
        <v>975</v>
      </c>
      <c r="D5" s="1"/>
      <c r="E5" s="2">
        <v>8552.70000000000073</v>
      </c>
      <c r="F5" t="s">
        <v>827</v>
      </c>
      <c r="H5" t="s">
        <v>873</v>
      </c>
      <c r="J5" t="str">
        <f>IFERROR(VLOOKUP(F5,Widgets!$H$5:$I$18,2,FALSE),0)</f>
      </c>
    </row>
    <row r="6" spans="1:10">
      <c r="B6" s="1" t="s">
        <v>504</v>
      </c>
      <c r="C6" t="s">
        <v>975</v>
      </c>
      <c r="D6" s="1"/>
      <c r="E6" s="2">
        <v>20925.13999999999942</v>
      </c>
      <c r="F6" t="s">
        <v>542</v>
      </c>
      <c r="H6" t="s">
        <v>722</v>
      </c>
      <c r="J6" t="str">
        <f>IFERROR(VLOOKUP(F6,Widgets!$H$5:$I$18,2,FALSE),0)</f>
      </c>
    </row>
    <row r="7" spans="1:10">
      <c r="B7" s="1" t="s">
        <v>974</v>
      </c>
      <c r="C7" t="s">
        <v>975</v>
      </c>
      <c r="E7" s="2">
        <v>48280.26000000000204</v>
      </c>
      <c r="F7" t="s">
        <v>109</v>
      </c>
      <c r="H7" t="s">
        <v>976</v>
      </c>
      <c r="J7" t="str">
        <f>IFERROR(VLOOKUP(F7,Widgets!$H$5:$I$18,2,FALSE),0)</f>
      </c>
    </row>
    <row r="8" spans="1:10">
      <c r="B8" s="1" t="s">
        <v>510</v>
      </c>
      <c r="C8" t="s">
        <v>975</v>
      </c>
      <c r="D8" s="1"/>
      <c r="E8" s="2">
        <v>1290.038000000000011</v>
      </c>
      <c r="F8" t="s">
        <v>827</v>
      </c>
      <c r="H8" t="s">
        <v>697</v>
      </c>
      <c r="J8" t="str">
        <f>IFERROR(VLOOKUP(F8,Widgets!$H$5:$I$18,2,FALSE),0)</f>
      </c>
    </row>
    <row r="9" spans="1:10">
      <c r="B9" s="1"/>
      <c r="J9" t="str">
        <f>IFERROR(VLOOKUP(F9,Widgets!$H$5:$I$18,2,FALSE),0)</f>
      </c>
    </row>
    <row r="10" spans="1:10">
      <c r="B10" s="1"/>
      <c r="D10" s="1"/>
      <c r="J10" t="str">
        <f>IFERROR(VLOOKUP(F10,Widgets!$H$5:$I$18,2,FALSE),0)</f>
      </c>
    </row>
    <row r="11" spans="1:10">
      <c r="B11" s="1"/>
      <c r="D11" s="1"/>
      <c r="J11" t="str">
        <f>IFERROR(VLOOKUP(F11,Widgets!$H$5:$I$18,2,FALSE),0)</f>
      </c>
    </row>
    <row r="12" spans="1:10">
      <c r="B12" s="1"/>
      <c r="J12" t="str">
        <f>IFERROR(VLOOKUP(F12,Widgets!$H$5:$I$18,2,FALSE),0)</f>
      </c>
    </row>
    <row r="13" spans="1:10">
      <c r="B13" s="1"/>
      <c r="D13" s="1"/>
      <c r="J13" t="str">
        <f>IFERROR(VLOOKUP(F13,Widgets!$H$5:$I$18,2,FALSE),0)</f>
      </c>
    </row>
    <row r="14" spans="1:10">
      <c r="B14" s="1"/>
      <c r="D14" s="1"/>
      <c r="J14" t="str">
        <f>IFERROR(VLOOKUP(F14,Widgets!$H$5:$I$18,2,FALSE),0)</f>
      </c>
    </row>
    <row r="15" spans="1:10">
      <c r="B15" s="1"/>
      <c r="D15" s="1"/>
      <c r="J15" t="str">
        <f>IFERROR(VLOOKUP(F15,Widgets!$H$5:$I$18,2,FALSE),0)</f>
      </c>
    </row>
    <row r="16" spans="1:10">
      <c r="B16" s="1"/>
      <c r="D16" s="1"/>
      <c r="J16" t="str">
        <f>IFERROR(VLOOKUP(F16,Widgets!$H$5:$I$18,2,FALSE),0)</f>
      </c>
    </row>
    <row r="17" spans="1:10">
      <c r="B17" s="1"/>
      <c r="D17" s="1"/>
      <c r="J17" t="str">
        <f>IFERROR(VLOOKUP(F17,Widgets!$H$5:$I$18,2,FALSE),0)</f>
      </c>
    </row>
    <row r="18" spans="1:10">
      <c r="B18" s="1"/>
      <c r="D18" s="1"/>
      <c r="J18" t="str">
        <f>IFERROR(VLOOKUP(F18,Widgets!$H$5:$I$18,2,FALSE),0)</f>
      </c>
    </row>
    <row r="19" spans="1:10">
      <c r="B19" s="1"/>
      <c r="D19" s="1"/>
      <c r="J19" t="str">
        <f>IFERROR(VLOOKUP(F19,Widgets!$H$5:$I$18,2,FALSE),0)</f>
      </c>
    </row>
    <row r="20" spans="1:10">
      <c r="B20" s="1"/>
      <c r="D20" s="1"/>
      <c r="J20" t="str">
        <f>IFERROR(VLOOKUP(F20,Widgets!$H$5:$I$18,2,FALSE),0)</f>
      </c>
    </row>
    <row r="21" spans="1:10">
      <c r="B21" s="1"/>
      <c r="D21" s="1"/>
      <c r="J21" t="str">
        <f>IFERROR(VLOOKUP(F21,Widgets!$H$5:$I$18,2,FALSE),0)</f>
      </c>
    </row>
    <row r="22" spans="1:10">
      <c r="B22" s="1"/>
      <c r="J22" t="str">
        <f>IFERROR(VLOOKUP(F22,Widgets!$H$5:$I$18,2,FALSE),0)</f>
      </c>
    </row>
    <row r="23" spans="1:10">
      <c r="B23" s="1"/>
      <c r="J23" t="str">
        <f>IFERROR(VLOOKUP(F23,Widgets!$H$5:$I$18,2,FALSE),0)</f>
      </c>
    </row>
    <row r="24" spans="1:10">
      <c r="B24" s="1"/>
      <c r="D24" s="1"/>
      <c r="J24" t="str">
        <f>IFERROR(VLOOKUP(F24,Widgets!$H$5:$I$18,2,FALSE),0)</f>
      </c>
    </row>
    <row r="25" spans="1:10">
      <c r="B25" s="1"/>
      <c r="D25" s="1"/>
      <c r="J25" t="str">
        <f>IFERROR(VLOOKUP(F25,Widgets!$H$5:$I$18,2,FALSE),0)</f>
      </c>
    </row>
    <row r="26" spans="1:10">
      <c r="B26" s="1"/>
      <c r="D26" s="1"/>
      <c r="J26" t="str">
        <f>IFERROR(VLOOKUP(F26,Widgets!$H$5:$I$18,2,FALSE),0)</f>
      </c>
    </row>
    <row r="27" spans="1:10">
      <c r="B27" s="1"/>
      <c r="D27" s="1"/>
      <c r="J27" t="str">
        <f>IFERROR(VLOOKUP(F27,Widgets!$H$5:$I$18,2,FALSE),0)</f>
      </c>
    </row>
    <row r="28" spans="1:10">
      <c r="B28" s="1"/>
      <c r="D28" s="1"/>
      <c r="J28" t="str">
        <f>IFERROR(VLOOKUP(F28,Widgets!$H$5:$I$18,2,FALSE),0)</f>
      </c>
    </row>
    <row r="29" spans="1:10">
      <c r="B29" s="1"/>
      <c r="D29" s="1"/>
      <c r="J29" t="str">
        <f>IFERROR(VLOOKUP(F29,Widgets!$H$5:$I$18,2,FALSE),0)</f>
      </c>
    </row>
    <row r="30" spans="1:10">
      <c r="B30" s="1"/>
      <c r="D30" s="1"/>
      <c r="J30" t="str">
        <f>IFERROR(VLOOKUP(F30,Widgets!$H$5:$I$18,2,FALSE),0)</f>
      </c>
    </row>
    <row r="31" spans="1:10">
      <c r="B31" s="1"/>
      <c r="D31" s="1"/>
      <c r="J31" t="str">
        <f>IFERROR(VLOOKUP(F31,Widgets!$H$5:$I$18,2,FALSE),0)</f>
      </c>
    </row>
    <row r="32" spans="1:10">
      <c r="B32" s="1"/>
      <c r="D32" s="1"/>
      <c r="J32" t="str">
        <f>IFERROR(VLOOKUP(F32,Widgets!$H$5:$I$18,2,FALSE),0)</f>
      </c>
    </row>
    <row r="33" spans="1:10">
      <c r="B33" s="1"/>
      <c r="D33" s="1"/>
      <c r="J33" t="str">
        <f>IFERROR(VLOOKUP(F33,Widgets!$H$5:$I$18,2,FALSE),0)</f>
      </c>
    </row>
    <row r="34" spans="1:10">
      <c r="B34" s="1"/>
      <c r="D34" s="1"/>
      <c r="J34" t="str">
        <f>IFERROR(VLOOKUP(F34,Widgets!$H$5:$I$18,2,FALSE),0)</f>
      </c>
    </row>
    <row r="35" spans="1:10">
      <c r="B35" s="1"/>
      <c r="J35" t="str">
        <f>IFERROR(VLOOKUP(F35,Widgets!$H$5:$I$18,2,FALSE),0)</f>
      </c>
    </row>
    <row r="36" spans="1:10">
      <c r="B36" s="1"/>
      <c r="D36" s="1"/>
      <c r="J36" t="str">
        <f>IFERROR(VLOOKUP(F36,Widgets!$H$5:$I$18,2,FALSE),0)</f>
      </c>
    </row>
    <row r="37" spans="1:10">
      <c r="B37" s="1"/>
      <c r="D37" s="1"/>
      <c r="J37" t="str">
        <f>IFERROR(VLOOKUP(F37,Widgets!$H$5:$I$18,2,FALSE),0)</f>
      </c>
    </row>
    <row r="38" spans="1:10">
      <c r="B38" s="1"/>
      <c r="D38" s="1"/>
      <c r="J38" t="str">
        <f>IFERROR(VLOOKUP(F38,Widgets!$H$5:$I$18,2,FALSE),0)</f>
      </c>
    </row>
    <row r="39" spans="1:10">
      <c r="B39" s="1"/>
      <c r="D39" s="1"/>
      <c r="J39" t="str">
        <f>IFERROR(VLOOKUP(F39,Widgets!$H$5:$I$18,2,FALSE),0)</f>
      </c>
    </row>
    <row r="40" spans="1:10">
      <c r="B40" s="1"/>
      <c r="D40" s="1"/>
      <c r="J40" t="str">
        <f>IFERROR(VLOOKUP(F40,Widgets!$H$5:$I$18,2,FALSE),0)</f>
      </c>
    </row>
    <row r="41" spans="1:10">
      <c r="B41" s="1"/>
      <c r="D41" s="1"/>
      <c r="J41" t="str">
        <f>IFERROR(VLOOKUP(F41,Widgets!$H$5:$I$18,2,FALSE),0)</f>
      </c>
    </row>
    <row r="42" spans="1:10">
      <c r="B42" s="1"/>
      <c r="D42" s="1"/>
      <c r="J42" t="str">
        <f>IFERROR(VLOOKUP(F42,Widgets!$H$5:$I$18,2,FALSE),0)</f>
      </c>
    </row>
    <row r="43" spans="1:10">
      <c r="B43" s="1"/>
      <c r="D43" s="1"/>
      <c r="J43" t="str">
        <f>IFERROR(VLOOKUP(F43,Widgets!$H$5:$I$18,2,FALSE),0)</f>
      </c>
    </row>
    <row r="44" spans="1:10">
      <c r="B44" s="1"/>
      <c r="D44" s="1"/>
      <c r="J44" t="str">
        <f>IFERROR(VLOOKUP(F44,Widgets!$H$5:$I$18,2,FALSE),0)</f>
      </c>
    </row>
    <row r="45" spans="1:10">
      <c r="B45" s="1"/>
      <c r="D45" s="1"/>
      <c r="J45" t="str">
        <f>IFERROR(VLOOKUP(F45,Widgets!$H$5:$I$18,2,FALSE),0)</f>
      </c>
    </row>
    <row r="46" spans="1:10">
      <c r="B46" s="1"/>
      <c r="J46" t="str">
        <f>IFERROR(VLOOKUP(F46,Widgets!$H$5:$I$18,2,FALSE),0)</f>
      </c>
    </row>
    <row r="47" spans="1:10">
      <c r="B47" s="1"/>
      <c r="D47" s="1"/>
      <c r="J47" t="str">
        <f>IFERROR(VLOOKUP(F47,Widgets!$H$5:$I$18,2,FALSE),0)</f>
      </c>
    </row>
    <row r="48" spans="1:10">
      <c r="B48" s="1"/>
      <c r="D48" s="1"/>
      <c r="J48" t="str">
        <f>IFERROR(VLOOKUP(F48,Widgets!$H$5:$I$18,2,FALSE),0)</f>
      </c>
    </row>
    <row r="49" spans="1:10">
      <c r="B49" s="1"/>
      <c r="D49" s="1"/>
      <c r="J49" t="str">
        <f>IFERROR(VLOOKUP(F49,Widgets!$H$5:$I$18,2,FALSE),0)</f>
      </c>
    </row>
    <row r="50" spans="1:10">
      <c r="B50" s="1"/>
      <c r="D50" s="1"/>
      <c r="J50" t="str">
        <f>IFERROR(VLOOKUP(F50,Widgets!$H$5:$I$18,2,FALSE),0)</f>
      </c>
    </row>
    <row r="51" spans="1:10">
      <c r="B51" s="1"/>
      <c r="D51" s="1"/>
      <c r="J51" t="str">
        <f>IFERROR(VLOOKUP(F51,Widgets!$H$5:$I$18,2,FALSE),0)</f>
      </c>
    </row>
    <row r="52" spans="1:10">
      <c r="B52" s="1"/>
      <c r="D52" s="1"/>
      <c r="J52" t="str">
        <f>IFERROR(VLOOKUP(F52,Widgets!$H$5:$I$18,2,FALSE),0)</f>
      </c>
    </row>
    <row r="53" spans="1:10">
      <c r="B53" s="1"/>
      <c r="D53" s="1"/>
      <c r="J53" t="str">
        <f>IFERROR(VLOOKUP(F53,Widgets!$H$5:$I$18,2,FALSE),0)</f>
      </c>
    </row>
    <row r="54" spans="1:10">
      <c r="B54" s="1"/>
      <c r="D54" s="1"/>
      <c r="J54" t="str">
        <f>IFERROR(VLOOKUP(F54,Widgets!$H$5:$I$18,2,FALSE),0)</f>
      </c>
    </row>
    <row r="55" spans="1:10">
      <c r="B55" s="1"/>
      <c r="D55" s="1"/>
      <c r="J55" t="str">
        <f>IFERROR(VLOOKUP(F55,Widgets!$H$5:$I$18,2,FALSE),0)</f>
      </c>
    </row>
    <row r="56" spans="1:10">
      <c r="B56" s="1"/>
      <c r="J56" t="str">
        <f>IFERROR(VLOOKUP(F56,Widgets!$H$5:$I$18,2,FALSE),0)</f>
      </c>
    </row>
    <row r="57" spans="1:10">
      <c r="B57" s="1"/>
      <c r="D57" s="1"/>
      <c r="J57" t="str">
        <f>IFERROR(VLOOKUP(F57,Widgets!$H$5:$I$18,2,FALSE),0)</f>
      </c>
    </row>
    <row r="58" spans="1:10">
      <c r="B58" s="1"/>
      <c r="D58" s="1"/>
      <c r="J58" t="str">
        <f>IFERROR(VLOOKUP(F58,Widgets!$H$5:$I$18,2,FALSE),0)</f>
      </c>
    </row>
    <row r="59" spans="1:10">
      <c r="B59" s="1"/>
      <c r="J59" t="str">
        <f>IFERROR(VLOOKUP(F59,Widgets!$H$5:$I$18,2,FALSE),0)</f>
      </c>
    </row>
    <row r="60" spans="1:10">
      <c r="B60" s="1"/>
      <c r="D60" s="1"/>
      <c r="J60" t="str">
        <f>IFERROR(VLOOKUP(F60,Widgets!$H$5:$I$18,2,FALSE),0)</f>
      </c>
    </row>
    <row r="61" spans="1:10">
      <c r="B61" s="1"/>
      <c r="D61" s="1"/>
      <c r="J61" t="str">
        <f>IFERROR(VLOOKUP(F61,Widgets!$H$5:$I$18,2,FALSE),0)</f>
      </c>
    </row>
    <row r="62" spans="1:10">
      <c r="B62" s="1"/>
      <c r="D62" s="1"/>
      <c r="J62" t="str">
        <f>IFERROR(VLOOKUP(F62,Widgets!$H$5:$I$18,2,FALSE),0)</f>
      </c>
    </row>
    <row r="63" spans="1:10">
      <c r="B63" s="1"/>
      <c r="D63" s="1"/>
      <c r="J63" t="str">
        <f>IFERROR(VLOOKUP(F63,Widgets!$H$5:$I$18,2,FALSE),0)</f>
      </c>
    </row>
    <row r="64" spans="1:10">
      <c r="B64" s="1"/>
      <c r="J64" t="str">
        <f>IFERROR(VLOOKUP(F64,Widgets!$H$5:$I$18,2,FALSE),0)</f>
      </c>
    </row>
    <row r="65" spans="1:10">
      <c r="B65" s="1"/>
      <c r="D65" s="1"/>
      <c r="J65" t="str">
        <f>IFERROR(VLOOKUP(F65,Widgets!$H$5:$I$18,2,FALSE),0)</f>
      </c>
    </row>
    <row r="66" spans="1:10">
      <c r="B66" s="1"/>
      <c r="D66" s="1"/>
      <c r="J66" t="str">
        <f>IFERROR(VLOOKUP(F66,Widgets!$H$5:$I$18,2,FALSE),0)</f>
      </c>
    </row>
    <row r="67" spans="1:10">
      <c r="B67" s="1"/>
      <c r="D67" s="1"/>
      <c r="J67" t="str">
        <f>IFERROR(VLOOKUP(F67,Widgets!$H$5:$I$18,2,FALSE),0)</f>
      </c>
    </row>
    <row r="68" spans="1:10">
      <c r="B68" s="1"/>
      <c r="D68" s="1"/>
      <c r="J68" t="str">
        <f>IFERROR(VLOOKUP(F68,Widgets!$H$5:$I$18,2,FALSE),0)</f>
      </c>
    </row>
    <row r="69" spans="1:10">
      <c r="B69" s="1"/>
      <c r="D69" s="1"/>
      <c r="J69" t="str">
        <f>IFERROR(VLOOKUP(F69,Widgets!$H$5:$I$18,2,FALSE),0)</f>
      </c>
    </row>
    <row r="70" spans="1:10">
      <c r="B70" s="1"/>
      <c r="D70" s="1"/>
      <c r="J70" t="str">
        <f>IFERROR(VLOOKUP(F70,Widgets!$H$5:$I$18,2,FALSE),0)</f>
      </c>
    </row>
    <row r="71" spans="1:10">
      <c r="B71" s="1"/>
      <c r="D71" s="1"/>
      <c r="J71" t="str">
        <f>IFERROR(VLOOKUP(F71,Widgets!$H$5:$I$18,2,FALSE),0)</f>
      </c>
    </row>
    <row r="72" spans="1:10">
      <c r="B72" s="1"/>
      <c r="D72" s="1"/>
      <c r="J72" t="str">
        <f>IFERROR(VLOOKUP(F72,Widgets!$H$5:$I$18,2,FALSE),0)</f>
      </c>
    </row>
    <row r="73" spans="1:10">
      <c r="B73" s="1"/>
      <c r="D73" s="1"/>
      <c r="J73" t="str">
        <f>IFERROR(VLOOKUP(F73,Widgets!$H$5:$I$18,2,FALSE),0)</f>
      </c>
    </row>
    <row r="74" spans="1:10">
      <c r="B74" s="1"/>
      <c r="D74" s="1"/>
      <c r="J74" t="str">
        <f>IFERROR(VLOOKUP(F74,Widgets!$H$5:$I$18,2,FALSE),0)</f>
      </c>
    </row>
    <row r="75" spans="1:10">
      <c r="B75" s="1"/>
      <c r="D75" s="1"/>
      <c r="J75" t="str">
        <f>IFERROR(VLOOKUP(F75,Widgets!$H$5:$I$18,2,FALSE),0)</f>
      </c>
    </row>
    <row r="76" spans="1:10">
      <c r="B76" s="1"/>
      <c r="D76" s="1"/>
      <c r="J76" t="str">
        <f>IFERROR(VLOOKUP(F76,Widgets!$H$5:$I$18,2,FALSE),0)</f>
      </c>
    </row>
    <row r="77" spans="1:10">
      <c r="B77" s="1"/>
      <c r="D77" s="1"/>
      <c r="J77" t="str">
        <f>IFERROR(VLOOKUP(F77,Widgets!$H$5:$I$18,2,FALSE),0)</f>
      </c>
    </row>
    <row r="78" spans="1:10">
      <c r="B78" s="1"/>
      <c r="D78" s="1"/>
      <c r="J78" t="str">
        <f>IFERROR(VLOOKUP(F78,Widgets!$H$5:$I$18,2,FALSE),0)</f>
      </c>
    </row>
    <row r="79" spans="1:10">
      <c r="B79" s="1"/>
      <c r="D79" s="1"/>
      <c r="J79" t="str">
        <f>IFERROR(VLOOKUP(F79,Widgets!$H$5:$I$18,2,FALSE),0)</f>
      </c>
    </row>
    <row r="80" spans="1:10">
      <c r="B80" s="1"/>
      <c r="D80" s="1"/>
      <c r="J80" t="str">
        <f>IFERROR(VLOOKUP(F80,Widgets!$H$5:$I$18,2,FALSE),0)</f>
      </c>
    </row>
    <row r="81" spans="1:10">
      <c r="B81" s="1"/>
      <c r="D81" s="1"/>
      <c r="J81" t="str">
        <f>IFERROR(VLOOKUP(F81,Widgets!$H$5:$I$18,2,FALSE),0)</f>
      </c>
    </row>
    <row r="82" spans="1:10">
      <c r="B82" s="1"/>
      <c r="D82" s="1"/>
      <c r="J82" t="str">
        <f>IFERROR(VLOOKUP(F82,Widgets!$H$5:$I$18,2,FALSE),0)</f>
      </c>
    </row>
    <row r="83" spans="1:10">
      <c r="B83" s="1"/>
      <c r="D83" s="1"/>
      <c r="J83" t="str">
        <f>IFERROR(VLOOKUP(F83,Widgets!$H$5:$I$18,2,FALSE),0)</f>
      </c>
    </row>
    <row r="84" spans="1:10">
      <c r="B84" s="1"/>
      <c r="D84" s="1"/>
      <c r="J84" t="str">
        <f>IFERROR(VLOOKUP(F84,Widgets!$H$5:$I$18,2,FALSE),0)</f>
      </c>
    </row>
    <row r="85" spans="1:10">
      <c r="B85" s="1"/>
      <c r="D85" s="1"/>
      <c r="J85" t="str">
        <f>IFERROR(VLOOKUP(F85,Widgets!$H$5:$I$18,2,FALSE),0)</f>
      </c>
    </row>
    <row r="86" spans="1:10">
      <c r="B86" s="1"/>
      <c r="D86" s="1"/>
      <c r="J86" t="str">
        <f>IFERROR(VLOOKUP(F86,Widgets!$H$5:$I$18,2,FALSE),0)</f>
      </c>
    </row>
    <row r="87" spans="1:10">
      <c r="B87" s="1"/>
      <c r="D87" s="1"/>
      <c r="J87" t="str">
        <f>IFERROR(VLOOKUP(F87,Widgets!$H$5:$I$18,2,FALSE),0)</f>
      </c>
    </row>
    <row r="88" spans="1:10">
      <c r="B88" s="1"/>
      <c r="D88" s="1"/>
      <c r="J88" t="str">
        <f>IFERROR(VLOOKUP(F88,Widgets!$H$5:$I$18,2,FALSE),0)</f>
      </c>
    </row>
    <row r="89" spans="1:10">
      <c r="B89" s="1"/>
      <c r="D89" s="1"/>
      <c r="J89" t="str">
        <f>IFERROR(VLOOKUP(F89,Widgets!$H$5:$I$18,2,FALSE),0)</f>
      </c>
    </row>
    <row r="90" spans="1:10">
      <c r="B90" s="1"/>
      <c r="D90" s="1"/>
      <c r="J90" t="str">
        <f>IFERROR(VLOOKUP(F90,Widgets!$H$5:$I$18,2,FALSE),0)</f>
      </c>
    </row>
    <row r="91" spans="1:10">
      <c r="B91" s="1"/>
      <c r="D91" s="1"/>
      <c r="J91" t="str">
        <f>IFERROR(VLOOKUP(F91,Widgets!$H$5:$I$18,2,FALSE),0)</f>
      </c>
    </row>
    <row r="92" spans="1:10">
      <c r="B92" s="1"/>
      <c r="D92" s="1"/>
      <c r="J92" t="str">
        <f>IFERROR(VLOOKUP(F92,Widgets!$H$5:$I$18,2,FALSE),0)</f>
      </c>
    </row>
    <row r="93" spans="1:10">
      <c r="B93" s="1"/>
      <c r="D93" s="1"/>
      <c r="J93" t="str">
        <f>IFERROR(VLOOKUP(F93,Widgets!$H$5:$I$18,2,FALSE),0)</f>
      </c>
    </row>
    <row r="94" spans="1:10">
      <c r="B94" s="1"/>
      <c r="D94" s="1"/>
      <c r="J94" t="str">
        <f>IFERROR(VLOOKUP(F94,Widgets!$H$5:$I$18,2,FALSE),0)</f>
      </c>
    </row>
    <row r="95" spans="1:10">
      <c r="B95" s="1"/>
      <c r="D95" s="1"/>
      <c r="J95" t="str">
        <f>IFERROR(VLOOKUP(F95,Widgets!$H$5:$I$18,2,FALSE),0)</f>
      </c>
    </row>
    <row r="96" spans="1:10">
      <c r="B96" s="1"/>
      <c r="D96" s="1"/>
      <c r="J96" t="str">
        <f>IFERROR(VLOOKUP(F96,Widgets!$H$5:$I$18,2,FALSE),0)</f>
      </c>
    </row>
    <row r="97" spans="1:10">
      <c r="B97" s="1"/>
      <c r="D97" s="1"/>
      <c r="J97" t="str">
        <f>IFERROR(VLOOKUP(F97,Widgets!$H$5:$I$18,2,FALSE),0)</f>
      </c>
    </row>
    <row r="98" spans="1:10">
      <c r="B98" s="1"/>
      <c r="D98" s="1"/>
      <c r="J98" t="str">
        <f>IFERROR(VLOOKUP(F98,Widgets!$H$5:$I$18,2,FALSE),0)</f>
      </c>
    </row>
    <row r="99" spans="1:10">
      <c r="B99" s="1"/>
      <c r="D99" s="1"/>
      <c r="J99" t="str">
        <f>IFERROR(VLOOKUP(F99,Widgets!$H$5:$I$18,2,FALSE),0)</f>
      </c>
    </row>
    <row r="100" spans="1:10">
      <c r="B100" s="1"/>
      <c r="D100" s="1"/>
      <c r="J100" t="str">
        <f>IFERROR(VLOOKUP(F100,Widgets!$H$5:$I$18,2,FALSE),0)</f>
      </c>
    </row>
    <row r="101" spans="1:10">
      <c r="B101" s="1"/>
      <c r="D101" s="1"/>
      <c r="J101" t="str">
        <f>IFERROR(VLOOKUP(F101,Widgets!$H$5:$I$18,2,FALSE),0)</f>
      </c>
    </row>
    <row r="102" spans="1:10">
      <c r="B102" s="1"/>
      <c r="D102" s="1"/>
      <c r="J102" t="str">
        <f>IFERROR(VLOOKUP(F102,Widgets!$H$5:$I$18,2,FALSE),0)</f>
      </c>
    </row>
    <row r="103" spans="1:10">
      <c r="B103" s="1"/>
      <c r="D103" s="1"/>
      <c r="J103" t="str">
        <f>IFERROR(VLOOKUP(F103,Widgets!$H$5:$I$18,2,FALSE),0)</f>
      </c>
    </row>
    <row r="104" spans="1:10">
      <c r="B104" s="1"/>
      <c r="D104" s="1"/>
      <c r="J104" t="str">
        <f>IFERROR(VLOOKUP(F104,Widgets!$H$5:$I$18,2,FALSE),0)</f>
      </c>
    </row>
    <row r="105" spans="1:10">
      <c r="B105" s="1"/>
      <c r="D105" s="1"/>
      <c r="J105" t="str">
        <f>IFERROR(VLOOKUP(F105,Widgets!$H$5:$I$18,2,FALSE),0)</f>
      </c>
    </row>
    <row r="106" spans="1:10">
      <c r="B106" s="1"/>
      <c r="D106" s="1"/>
      <c r="J106" t="str">
        <f>IFERROR(VLOOKUP(F106,Widgets!$H$5:$I$18,2,FALSE),0)</f>
      </c>
    </row>
    <row r="107" spans="1:10">
      <c r="B107" s="1"/>
      <c r="D107" s="1"/>
      <c r="J107" t="str">
        <f>IFERROR(VLOOKUP(F107,Widgets!$H$5:$I$18,2,FALSE),0)</f>
      </c>
    </row>
    <row r="108" spans="1:10">
      <c r="B108" s="1"/>
      <c r="D108" s="1"/>
      <c r="J108" t="str">
        <f>IFERROR(VLOOKUP(F108,Widgets!$H$5:$I$18,2,FALSE),0)</f>
      </c>
    </row>
    <row r="109" spans="1:10">
      <c r="B109" s="1"/>
      <c r="D109" s="1"/>
      <c r="J109" t="str">
        <f>IFERROR(VLOOKUP(F109,Widgets!$H$5:$I$18,2,FALSE),0)</f>
      </c>
    </row>
    <row r="110" spans="1:10">
      <c r="B110" s="1"/>
      <c r="D110" s="1"/>
      <c r="J110" t="str">
        <f>IFERROR(VLOOKUP(F110,Widgets!$H$5:$I$18,2,FALSE),0)</f>
      </c>
    </row>
    <row r="111" spans="1:10">
      <c r="B111" s="1"/>
      <c r="D111" s="1"/>
      <c r="J111" t="str">
        <f>IFERROR(VLOOKUP(F111,Widgets!$H$5:$I$18,2,FALSE),0)</f>
      </c>
    </row>
    <row r="112" spans="1:10">
      <c r="B112" s="1"/>
      <c r="D112" s="1"/>
      <c r="J112" t="str">
        <f>IFERROR(VLOOKUP(F112,Widgets!$H$5:$I$18,2,FALSE),0)</f>
      </c>
    </row>
    <row r="113" spans="1:10">
      <c r="B113" s="1"/>
      <c r="D113" s="1"/>
      <c r="J113" t="str">
        <f>IFERROR(VLOOKUP(F113,Widgets!$H$5:$I$18,2,FALSE),0)</f>
      </c>
    </row>
    <row r="114" spans="1:10">
      <c r="B114" s="1"/>
      <c r="D114" s="1"/>
      <c r="J114" t="str">
        <f>IFERROR(VLOOKUP(F114,Widgets!$H$5:$I$18,2,FALSE),0)</f>
      </c>
    </row>
    <row r="115" spans="1:10">
      <c r="B115" s="1"/>
      <c r="D115" s="1"/>
      <c r="J115" t="str">
        <f>IFERROR(VLOOKUP(F115,Widgets!$H$5:$I$18,2,FALSE),0)</f>
      </c>
    </row>
    <row r="116" spans="1:10">
      <c r="B116" s="1"/>
      <c r="D116" s="1"/>
      <c r="J116" t="str">
        <f>IFERROR(VLOOKUP(F116,Widgets!$H$5:$I$18,2,FALSE),0)</f>
      </c>
    </row>
    <row r="117" spans="1:10">
      <c r="B117" s="1"/>
      <c r="D117" s="1"/>
      <c r="J117" t="str">
        <f>IFERROR(VLOOKUP(F117,Widgets!$H$5:$I$18,2,FALSE),0)</f>
      </c>
    </row>
    <row r="118" spans="1:10">
      <c r="B118" s="1"/>
      <c r="D118" s="1"/>
      <c r="J118" t="str">
        <f>IFERROR(VLOOKUP(F118,Widgets!$H$5:$I$18,2,FALSE),0)</f>
      </c>
    </row>
    <row r="119" spans="1:10">
      <c r="B119" s="1"/>
      <c r="D119" s="1"/>
      <c r="J119" t="str">
        <f>IFERROR(VLOOKUP(F119,Widgets!$H$5:$I$18,2,FALSE),0)</f>
      </c>
    </row>
    <row r="120" spans="1:10">
      <c r="B120" s="1"/>
      <c r="D120" s="1"/>
      <c r="J120" t="str">
        <f>IFERROR(VLOOKUP(F120,Widgets!$H$5:$I$18,2,FALSE),0)</f>
      </c>
    </row>
    <row r="121" spans="1:10">
      <c r="B121" s="1"/>
      <c r="D121" s="1"/>
      <c r="J121" t="str">
        <f>IFERROR(VLOOKUP(F121,Widgets!$H$5:$I$18,2,FALSE),0)</f>
      </c>
    </row>
    <row r="122" spans="1:10">
      <c r="B122" s="1"/>
      <c r="D122" s="1"/>
      <c r="J122" t="str">
        <f>IFERROR(VLOOKUP(F122,Widgets!$H$5:$I$18,2,FALSE),0)</f>
      </c>
    </row>
    <row r="123" spans="1:10">
      <c r="B123" s="1"/>
      <c r="D123" s="1"/>
      <c r="J123" t="str">
        <f>IFERROR(VLOOKUP(F123,Widgets!$H$5:$I$18,2,FALSE),0)</f>
      </c>
    </row>
    <row r="124" spans="1:10">
      <c r="B124" s="1"/>
      <c r="D124" s="1"/>
      <c r="J124" t="str">
        <f>IFERROR(VLOOKUP(F124,Widgets!$H$5:$I$18,2,FALSE),0)</f>
      </c>
    </row>
    <row r="125" spans="1:10">
      <c r="B125" s="1"/>
      <c r="D125" s="1"/>
      <c r="J125" t="str">
        <f>IFERROR(VLOOKUP(F125,Widgets!$H$5:$I$18,2,FALSE),0)</f>
      </c>
    </row>
    <row r="126" spans="1:10">
      <c r="B126" s="1"/>
      <c r="D126" s="1"/>
      <c r="J126" t="str">
        <f>IFERROR(VLOOKUP(F126,Widgets!$H$5:$I$18,2,FALSE),0)</f>
      </c>
    </row>
    <row r="127" spans="1:10">
      <c r="B127" s="1"/>
      <c r="D127" s="1"/>
      <c r="J127" t="str">
        <f>IFERROR(VLOOKUP(F127,Widgets!$H$5:$I$18,2,FALSE),0)</f>
      </c>
    </row>
    <row r="128" spans="1:10">
      <c r="B128" s="1"/>
      <c r="D128" s="1"/>
      <c r="J128" t="str">
        <f>IFERROR(VLOOKUP(F128,Widgets!$H$5:$I$18,2,FALSE),0)</f>
      </c>
    </row>
    <row r="129" spans="1:10">
      <c r="B129" s="1"/>
      <c r="D129" s="1"/>
      <c r="J129" t="str">
        <f>IFERROR(VLOOKUP(F129,Widgets!$H$5:$I$18,2,FALSE),0)</f>
      </c>
    </row>
    <row r="130" spans="1:10">
      <c r="B130" s="1"/>
      <c r="D130" s="1"/>
      <c r="J130" t="str">
        <f>IFERROR(VLOOKUP(F130,Widgets!$H$5:$I$18,2,FALSE),0)</f>
      </c>
    </row>
    <row r="131" spans="1:10">
      <c r="B131" s="1"/>
      <c r="D131" s="1"/>
      <c r="J131" t="str">
        <f>IFERROR(VLOOKUP(F131,Widgets!$H$5:$I$18,2,FALSE),0)</f>
      </c>
    </row>
    <row r="132" spans="1:10">
      <c r="B132" s="1"/>
      <c r="D132" s="1"/>
      <c r="J132" t="str">
        <f>IFERROR(VLOOKUP(F132,Widgets!$H$5:$I$18,2,FALSE),0)</f>
      </c>
    </row>
    <row r="133" spans="1:10">
      <c r="B133" s="1"/>
      <c r="D133" s="1"/>
      <c r="J133" t="str">
        <f>IFERROR(VLOOKUP(F133,Widgets!$H$5:$I$18,2,FALSE),0)</f>
      </c>
    </row>
    <row r="134" spans="1:10">
      <c r="B134" s="1"/>
      <c r="D134" s="1"/>
      <c r="J134" t="str">
        <f>IFERROR(VLOOKUP(F134,Widgets!$H$5:$I$18,2,FALSE),0)</f>
      </c>
    </row>
    <row r="135" spans="1:10">
      <c r="B135" s="1"/>
      <c r="D135" s="1"/>
      <c r="J135" t="str">
        <f>IFERROR(VLOOKUP(F135,Widgets!$H$5:$I$18,2,FALSE),0)</f>
      </c>
    </row>
    <row r="136" spans="1:10">
      <c r="B136" s="1"/>
      <c r="D136" s="1"/>
      <c r="J136" t="str">
        <f>IFERROR(VLOOKUP(F136,Widgets!$H$5:$I$18,2,FALSE),0)</f>
      </c>
    </row>
    <row r="137" spans="1:10">
      <c r="B137" s="1"/>
      <c r="D137" s="1"/>
      <c r="J137" t="str">
        <f>IFERROR(VLOOKUP(F137,Widgets!$H$5:$I$18,2,FALSE),0)</f>
      </c>
    </row>
    <row r="138" spans="1:10">
      <c r="B138" s="1"/>
      <c r="D138" s="1"/>
      <c r="J138" t="str">
        <f>IFERROR(VLOOKUP(F138,Widgets!$H$5:$I$18,2,FALSE),0)</f>
      </c>
    </row>
    <row r="139" spans="1:10">
      <c r="B139" s="1"/>
      <c r="D139" s="1"/>
      <c r="J139" t="str">
        <f>IFERROR(VLOOKUP(F139,Widgets!$H$5:$I$18,2,FALSE),0)</f>
      </c>
    </row>
    <row r="140" spans="1:10">
      <c r="B140" s="1"/>
      <c r="D140" s="1"/>
      <c r="J140" t="str">
        <f>IFERROR(VLOOKUP(F140,Widgets!$H$5:$I$18,2,FALSE),0)</f>
      </c>
    </row>
    <row r="141" spans="1:10">
      <c r="B141" s="1"/>
      <c r="D141" s="1"/>
      <c r="J141" t="str">
        <f>IFERROR(VLOOKUP(F141,Widgets!$H$5:$I$18,2,FALSE),0)</f>
      </c>
    </row>
    <row r="142" spans="1:10">
      <c r="B142" s="1"/>
      <c r="D142" s="1"/>
      <c r="J142" t="str">
        <f>IFERROR(VLOOKUP(F142,Widgets!$H$5:$I$18,2,FALSE),0)</f>
      </c>
    </row>
    <row r="143" spans="1:10">
      <c r="B143" s="1"/>
      <c r="D143" s="1"/>
      <c r="J143" t="str">
        <f>IFERROR(VLOOKUP(F143,Widgets!$H$5:$I$18,2,FALSE),0)</f>
      </c>
    </row>
    <row r="144" spans="1:10">
      <c r="B144" s="1"/>
      <c r="D144" s="1"/>
      <c r="J144" t="str">
        <f>IFERROR(VLOOKUP(F144,Widgets!$H$5:$I$18,2,FALSE),0)</f>
      </c>
    </row>
    <row r="145" spans="1:10">
      <c r="B145" s="1"/>
      <c r="D145" s="1"/>
      <c r="J145" t="str">
        <f>IFERROR(VLOOKUP(F145,Widgets!$H$5:$I$18,2,FALSE),0)</f>
      </c>
    </row>
    <row r="146" spans="1:10">
      <c r="B146" s="1"/>
      <c r="D146" s="1"/>
      <c r="J146" t="str">
        <f>IFERROR(VLOOKUP(F146,Widgets!$H$5:$I$18,2,FALSE),0)</f>
      </c>
    </row>
    <row r="147" spans="1:10">
      <c r="B147" s="1"/>
      <c r="D147" s="1"/>
      <c r="J147" t="str">
        <f>IFERROR(VLOOKUP(F147,Widgets!$H$5:$I$18,2,FALSE),0)</f>
      </c>
    </row>
    <row r="148" spans="1:10">
      <c r="B148" s="1"/>
      <c r="D148" s="1"/>
      <c r="J148" t="str">
        <f>IFERROR(VLOOKUP(F148,Widgets!$H$5:$I$18,2,FALSE),0)</f>
      </c>
    </row>
    <row r="149" spans="1:10">
      <c r="B149" s="1"/>
      <c r="D149" s="1"/>
      <c r="J149" t="str">
        <f>IFERROR(VLOOKUP(F149,Widgets!$H$5:$I$18,2,FALSE),0)</f>
      </c>
    </row>
    <row r="150" spans="1:10">
      <c r="B150" s="1"/>
      <c r="D150" s="1"/>
      <c r="J150" t="str">
        <f>IFERROR(VLOOKUP(F150,Widgets!$H$5:$I$18,2,FALSE),0)</f>
      </c>
    </row>
    <row r="151" spans="1:10">
      <c r="B151" s="1"/>
      <c r="D151" s="1"/>
      <c r="J151" t="str">
        <f>IFERROR(VLOOKUP(F151,Widgets!$H$5:$I$18,2,FALSE),0)</f>
      </c>
    </row>
    <row r="152" spans="1:10">
      <c r="B152" s="1"/>
      <c r="D152" s="1"/>
      <c r="J152" t="str">
        <f>IFERROR(VLOOKUP(F152,Widgets!$H$5:$I$18,2,FALSE),0)</f>
      </c>
    </row>
    <row r="153" spans="1:10">
      <c r="B153" s="1"/>
      <c r="D153" s="1"/>
      <c r="J153" t="str">
        <f>IFERROR(VLOOKUP(F153,Widgets!$H$5:$I$18,2,FALSE),0)</f>
      </c>
    </row>
    <row r="154" spans="1:10">
      <c r="B154" s="1"/>
      <c r="D154" s="1"/>
      <c r="J154" t="str">
        <f>IFERROR(VLOOKUP(F154,Widgets!$H$5:$I$18,2,FALSE),0)</f>
      </c>
    </row>
    <row r="155" spans="1:10">
      <c r="B155" s="1"/>
      <c r="D155" s="1"/>
      <c r="J155" t="str">
        <f>IFERROR(VLOOKUP(F155,Widgets!$H$5:$I$18,2,FALSE),0)</f>
      </c>
    </row>
    <row r="156" spans="1:10">
      <c r="B156" s="1"/>
      <c r="D156" s="1"/>
      <c r="J156" t="str">
        <f>IFERROR(VLOOKUP(F156,Widgets!$H$5:$I$18,2,FALSE),0)</f>
      </c>
    </row>
    <row r="157" spans="1:10">
      <c r="B157" s="1"/>
      <c r="D157" s="1"/>
      <c r="J157" t="str">
        <f>IFERROR(VLOOKUP(F157,Widgets!$H$5:$I$18,2,FALSE),0)</f>
      </c>
    </row>
    <row r="158" spans="1:10">
      <c r="B158" s="1"/>
      <c r="D158" s="1"/>
      <c r="J158" t="str">
        <f>IFERROR(VLOOKUP(F158,Widgets!$H$5:$I$18,2,FALSE),0)</f>
      </c>
    </row>
    <row r="159" spans="1:10">
      <c r="B159" s="1"/>
      <c r="D159" s="1"/>
      <c r="J159" t="str">
        <f>IFERROR(VLOOKUP(F159,Widgets!$H$5:$I$18,2,FALSE),0)</f>
      </c>
    </row>
    <row r="160" spans="1:10">
      <c r="B160" s="1"/>
      <c r="D160" s="1"/>
      <c r="J160" t="str">
        <f>IFERROR(VLOOKUP(F160,Widgets!$H$5:$I$18,2,FALSE),0)</f>
      </c>
    </row>
    <row r="161" spans="1:10">
      <c r="B161" s="1"/>
      <c r="D161" s="1"/>
      <c r="J161" t="str">
        <f>IFERROR(VLOOKUP(F161,Widgets!$H$5:$I$18,2,FALSE),0)</f>
      </c>
    </row>
    <row r="162" spans="1:10">
      <c r="B162" s="1"/>
      <c r="D162" s="1"/>
      <c r="J162" t="str">
        <f>IFERROR(VLOOKUP(F162,Widgets!$H$5:$I$18,2,FALSE),0)</f>
      </c>
    </row>
    <row r="163" spans="1:10">
      <c r="B163" s="1"/>
      <c r="D163" s="1"/>
      <c r="J163" t="str">
        <f>IFERROR(VLOOKUP(F163,Widgets!$H$5:$I$18,2,FALSE),0)</f>
      </c>
    </row>
    <row r="164" spans="1:10">
      <c r="B164" s="1"/>
      <c r="D164" s="1"/>
      <c r="J164" t="str">
        <f>IFERROR(VLOOKUP(F164,Widgets!$H$5:$I$18,2,FALSE),0)</f>
      </c>
    </row>
    <row r="165" spans="1:10">
      <c r="B165" s="1"/>
      <c r="D165" s="1"/>
      <c r="J165" t="str">
        <f>IFERROR(VLOOKUP(F165,Widgets!$H$5:$I$18,2,FALSE),0)</f>
      </c>
    </row>
    <row r="166" spans="1:10">
      <c r="B166" s="1"/>
      <c r="D166" s="1"/>
      <c r="J166" t="str">
        <f>IFERROR(VLOOKUP(F166,Widgets!$H$5:$I$18,2,FALSE),0)</f>
      </c>
    </row>
    <row r="167" spans="1:10">
      <c r="B167" s="1"/>
      <c r="D167" s="1"/>
      <c r="J167" t="str">
        <f>IFERROR(VLOOKUP(F167,Widgets!$H$5:$I$18,2,FALSE),0)</f>
      </c>
    </row>
    <row r="168" spans="1:10">
      <c r="B168" s="1"/>
      <c r="D168" s="1"/>
      <c r="J168" t="str">
        <f>IFERROR(VLOOKUP(F168,Widgets!$H$5:$I$18,2,FALSE),0)</f>
      </c>
    </row>
    <row r="169" spans="1:10">
      <c r="B169" s="1"/>
      <c r="D169" s="1"/>
      <c r="J169" t="str">
        <f>IFERROR(VLOOKUP(F169,Widgets!$H$5:$I$18,2,FALSE),0)</f>
      </c>
    </row>
    <row r="170" spans="1:10">
      <c r="B170" s="1"/>
      <c r="D170" s="1"/>
      <c r="J170" t="str">
        <f>IFERROR(VLOOKUP(F170,Widgets!$H$5:$I$18,2,FALSE),0)</f>
      </c>
    </row>
    <row r="171" spans="1:10">
      <c r="B171" s="1"/>
      <c r="D171" s="1"/>
      <c r="J171" t="str">
        <f>IFERROR(VLOOKUP(F171,Widgets!$H$5:$I$18,2,FALSE),0)</f>
      </c>
    </row>
    <row r="172" spans="1:10">
      <c r="B172" s="1"/>
      <c r="D172" s="1"/>
      <c r="J172" t="str">
        <f>IFERROR(VLOOKUP(F172,Widgets!$H$5:$I$18,2,FALSE),0)</f>
      </c>
    </row>
    <row r="173" spans="1:10">
      <c r="B173" s="1"/>
      <c r="D173" s="1"/>
      <c r="J173" t="str">
        <f>IFERROR(VLOOKUP(F173,Widgets!$H$5:$I$18,2,FALSE),0)</f>
      </c>
    </row>
    <row r="174" spans="1:10">
      <c r="B174" s="1"/>
      <c r="D174" s="1"/>
      <c r="J174" t="str">
        <f>IFERROR(VLOOKUP(F174,Widgets!$H$5:$I$18,2,FALSE),0)</f>
      </c>
    </row>
    <row r="175" spans="1:10">
      <c r="B175" s="1"/>
      <c r="D175" s="1"/>
      <c r="J175" t="str">
        <f>IFERROR(VLOOKUP(F175,Widgets!$H$5:$I$18,2,FALSE),0)</f>
      </c>
    </row>
    <row r="176" spans="1:10">
      <c r="B176" s="1"/>
      <c r="D176" s="1"/>
      <c r="J176" t="str">
        <f>IFERROR(VLOOKUP(F176,Widgets!$H$5:$I$18,2,FALSE),0)</f>
      </c>
    </row>
    <row r="177" spans="1:10">
      <c r="B177" s="1"/>
      <c r="D177" s="1"/>
      <c r="J177" t="str">
        <f>IFERROR(VLOOKUP(F177,Widgets!$H$5:$I$18,2,FALSE),0)</f>
      </c>
    </row>
    <row r="178" spans="1:10">
      <c r="B178" s="1"/>
      <c r="D178" s="1"/>
      <c r="J178" t="str">
        <f>IFERROR(VLOOKUP(F178,Widgets!$H$5:$I$18,2,FALSE),0)</f>
      </c>
    </row>
    <row r="179" spans="1:10">
      <c r="B179" s="1"/>
      <c r="D179" s="1"/>
      <c r="J179" t="str">
        <f>IFERROR(VLOOKUP(F179,Widgets!$H$5:$I$18,2,FALSE),0)</f>
      </c>
    </row>
    <row r="180" spans="1:10">
      <c r="B180" s="1"/>
      <c r="D180" s="1"/>
      <c r="J180" t="str">
        <f>IFERROR(VLOOKUP(F180,Widgets!$H$5:$I$18,2,FALSE),0)</f>
      </c>
    </row>
    <row r="181" spans="1:10">
      <c r="B181" s="1"/>
      <c r="D181" s="1"/>
      <c r="J181" t="str">
        <f>IFERROR(VLOOKUP(F181,Widgets!$H$5:$I$18,2,FALSE),0)</f>
      </c>
    </row>
    <row r="182" spans="1:10">
      <c r="B182" s="1"/>
      <c r="D182" s="1"/>
      <c r="J182" t="str">
        <f>IFERROR(VLOOKUP(F182,Widgets!$H$5:$I$18,2,FALSE),0)</f>
      </c>
    </row>
    <row r="183" spans="1:10">
      <c r="B183" s="1"/>
      <c r="D183" s="1"/>
      <c r="J183" t="str">
        <f>IFERROR(VLOOKUP(F183,Widgets!$H$5:$I$18,2,FALSE),0)</f>
      </c>
    </row>
    <row r="184" spans="1:10">
      <c r="B184" s="1"/>
      <c r="D184" s="1"/>
      <c r="J184" t="str">
        <f>IFERROR(VLOOKUP(F184,Widgets!$H$5:$I$18,2,FALSE),0)</f>
      </c>
    </row>
    <row r="185" spans="1:10">
      <c r="B185" s="1"/>
      <c r="D185" s="1"/>
      <c r="J185" t="str">
        <f>IFERROR(VLOOKUP(F185,Widgets!$H$5:$I$18,2,FALSE),0)</f>
      </c>
    </row>
    <row r="186" spans="1:10">
      <c r="B186" s="1"/>
      <c r="D186" s="1"/>
      <c r="J186" t="str">
        <f>IFERROR(VLOOKUP(F186,Widgets!$H$5:$I$18,2,FALSE),0)</f>
      </c>
    </row>
    <row r="187" spans="1:10">
      <c r="B187" s="1"/>
      <c r="D187" s="1"/>
      <c r="J187" t="str">
        <f>IFERROR(VLOOKUP(F187,Widgets!$H$5:$I$18,2,FALSE),0)</f>
      </c>
    </row>
    <row r="188" spans="1:10">
      <c r="B188" s="1"/>
      <c r="D188" s="1"/>
      <c r="J188" t="str">
        <f>IFERROR(VLOOKUP(F188,Widgets!$H$5:$I$18,2,FALSE),0)</f>
      </c>
    </row>
    <row r="189" spans="1:10">
      <c r="B189" s="1"/>
      <c r="D189" s="1"/>
      <c r="J189" t="str">
        <f>IFERROR(VLOOKUP(F189,Widgets!$H$5:$I$18,2,FALSE),0)</f>
      </c>
    </row>
    <row r="190" spans="1:10">
      <c r="B190" s="1"/>
      <c r="D190" s="1"/>
      <c r="J190" t="str">
        <f>IFERROR(VLOOKUP(F190,Widgets!$H$5:$I$18,2,FALSE),0)</f>
      </c>
    </row>
    <row r="191" spans="1:10">
      <c r="B191" s="1"/>
      <c r="D191" s="1"/>
      <c r="J191" t="str">
        <f>IFERROR(VLOOKUP(F191,Widgets!$H$5:$I$18,2,FALSE),0)</f>
      </c>
    </row>
    <row r="192" spans="1:10">
      <c r="B192" s="1"/>
      <c r="D192" s="1"/>
      <c r="J192" t="str">
        <f>IFERROR(VLOOKUP(F192,Widgets!$H$5:$I$18,2,FALSE),0)</f>
      </c>
    </row>
    <row r="193" spans="1:10">
      <c r="B193" s="1"/>
      <c r="D193" s="1"/>
      <c r="J193" t="str">
        <f>IFERROR(VLOOKUP(F193,Widgets!$H$5:$I$18,2,FALSE),0)</f>
      </c>
    </row>
    <row r="194" spans="1:10">
      <c r="B194" s="1"/>
      <c r="D194" s="1"/>
      <c r="J194" t="str">
        <f>IFERROR(VLOOKUP(F194,Widgets!$H$5:$I$18,2,FALSE),0)</f>
      </c>
    </row>
    <row r="195" spans="1:10">
      <c r="B195" s="1"/>
      <c r="D195" s="1"/>
      <c r="J195" t="str">
        <f>IFERROR(VLOOKUP(F195,Widgets!$H$5:$I$18,2,FALSE),0)</f>
      </c>
    </row>
    <row r="196" spans="1:10">
      <c r="B196" s="1"/>
      <c r="D196" s="1"/>
      <c r="J196" t="str">
        <f>IFERROR(VLOOKUP(F196,Widgets!$H$5:$I$18,2,FALSE),0)</f>
      </c>
    </row>
    <row r="197" spans="1:10">
      <c r="B197" s="1"/>
      <c r="D197" s="1"/>
      <c r="J197" t="str">
        <f>IFERROR(VLOOKUP(F197,Widgets!$H$5:$I$18,2,FALSE),0)</f>
      </c>
    </row>
    <row r="198" spans="1:10">
      <c r="B198" s="1"/>
      <c r="D198" s="1"/>
      <c r="J198" t="str">
        <f>IFERROR(VLOOKUP(F198,Widgets!$H$5:$I$18,2,FALSE),0)</f>
      </c>
    </row>
    <row r="199" spans="1:10">
      <c r="B199" s="1"/>
      <c r="D199" s="1"/>
      <c r="J199" t="str">
        <f>IFERROR(VLOOKUP(F199,Widgets!$H$5:$I$18,2,FALSE),0)</f>
      </c>
    </row>
    <row r="200" spans="1:10">
      <c r="B200" s="1"/>
      <c r="D200" s="1"/>
      <c r="J200" t="str">
        <f>IFERROR(VLOOKUP(F200,Widgets!$H$5:$I$18,2,FALSE),0)</f>
      </c>
    </row>
    <row r="201" spans="1:10">
      <c r="B201" s="1"/>
      <c r="D201" s="1"/>
      <c r="J201" t="str">
        <f>IFERROR(VLOOKUP(F201,Widgets!$H$5:$I$18,2,FALSE),0)</f>
      </c>
    </row>
    <row r="202" spans="1:10">
      <c r="B202" s="1"/>
      <c r="D202" s="1"/>
      <c r="J202" t="str">
        <f>IFERROR(VLOOKUP(F202,Widgets!$H$5:$I$18,2,FALSE),0)</f>
      </c>
    </row>
    <row r="203" spans="1:10">
      <c r="B203" s="1"/>
      <c r="D203" s="1"/>
      <c r="J203" t="str">
        <f>IFERROR(VLOOKUP(F203,Widgets!$H$5:$I$18,2,FALSE),0)</f>
      </c>
    </row>
    <row r="204" spans="1:10">
      <c r="B204" s="1"/>
      <c r="D204" s="1"/>
      <c r="J204" t="str">
        <f>IFERROR(VLOOKUP(F204,Widgets!$H$5:$I$18,2,FALSE),0)</f>
      </c>
    </row>
    <row r="205" spans="1:10">
      <c r="B205" s="1"/>
      <c r="D205" s="1"/>
      <c r="J205" t="str">
        <f>IFERROR(VLOOKUP(F205,Widgets!$H$5:$I$18,2,FALSE),0)</f>
      </c>
    </row>
    <row r="206" spans="1:10">
      <c r="B206" s="1"/>
      <c r="D206" s="1"/>
      <c r="J206" t="str">
        <f>IFERROR(VLOOKUP(F206,Widgets!$H$5:$I$18,2,FALSE),0)</f>
      </c>
    </row>
    <row r="207" spans="1:10">
      <c r="B207" s="1"/>
      <c r="D207" s="1"/>
      <c r="J207" t="str">
        <f>IFERROR(VLOOKUP(F207,Widgets!$H$5:$I$18,2,FALSE),0)</f>
      </c>
    </row>
    <row r="208" spans="1:10">
      <c r="B208" s="1"/>
      <c r="D208" s="1"/>
      <c r="J208" t="str">
        <f>IFERROR(VLOOKUP(F208,Widgets!$H$5:$I$18,2,FALSE),0)</f>
      </c>
    </row>
    <row r="209" spans="1:10">
      <c r="B209" s="1"/>
      <c r="D209" s="1"/>
      <c r="J209" t="str">
        <f>IFERROR(VLOOKUP(F209,Widgets!$H$5:$I$18,2,FALSE),0)</f>
      </c>
    </row>
    <row r="210" spans="1:10">
      <c r="B210" s="1"/>
      <c r="D210" s="1"/>
      <c r="J210" t="str">
        <f>IFERROR(VLOOKUP(F210,Widgets!$H$5:$I$18,2,FALSE),0)</f>
      </c>
    </row>
    <row r="211" spans="1:10">
      <c r="B211" s="1"/>
      <c r="D211" s="1"/>
      <c r="J211" t="str">
        <f>IFERROR(VLOOKUP(F211,Widgets!$H$5:$I$18,2,FALSE),0)</f>
      </c>
    </row>
    <row r="212" spans="1:10">
      <c r="B212" s="1"/>
      <c r="D212" s="1"/>
      <c r="J212" t="str">
        <f>IFERROR(VLOOKUP(F212,Widgets!$H$5:$I$18,2,FALSE),0)</f>
      </c>
    </row>
    <row r="213" spans="1:10">
      <c r="B213" s="1"/>
      <c r="D213" s="1"/>
      <c r="J213" t="str">
        <f>IFERROR(VLOOKUP(F213,Widgets!$H$5:$I$18,2,FALSE),0)</f>
      </c>
    </row>
    <row r="214" spans="1:10">
      <c r="B214" s="1"/>
      <c r="D214" s="1"/>
      <c r="J214" t="str">
        <f>IFERROR(VLOOKUP(F214,Widgets!$H$5:$I$18,2,FALSE),0)</f>
      </c>
    </row>
    <row r="215" spans="1:10">
      <c r="B215" s="1"/>
      <c r="D215" s="1"/>
      <c r="J215" t="str">
        <f>IFERROR(VLOOKUP(F215,Widgets!$H$5:$I$18,2,FALSE),0)</f>
      </c>
    </row>
    <row r="216" spans="1:10">
      <c r="B216" s="1"/>
      <c r="D216" s="1"/>
      <c r="J216" t="str">
        <f>IFERROR(VLOOKUP(F216,Widgets!$H$5:$I$18,2,FALSE),0)</f>
      </c>
    </row>
    <row r="217" spans="1:10">
      <c r="B217" s="1"/>
      <c r="D217" s="1"/>
      <c r="J217" t="str">
        <f>IFERROR(VLOOKUP(F217,Widgets!$H$5:$I$18,2,FALSE),0)</f>
      </c>
    </row>
    <row r="218" spans="1:10">
      <c r="B218" s="1"/>
      <c r="D218" s="1"/>
      <c r="J218" t="str">
        <f>IFERROR(VLOOKUP(F218,Widgets!$H$5:$I$18,2,FALSE),0)</f>
      </c>
    </row>
    <row r="219" spans="1:10">
      <c r="B219" s="1"/>
      <c r="D219" s="1"/>
      <c r="J219" t="str">
        <f>IFERROR(VLOOKUP(F219,Widgets!$H$5:$I$18,2,FALSE),0)</f>
      </c>
    </row>
    <row r="220" spans="1:10">
      <c r="B220" s="1"/>
      <c r="D220" s="1"/>
      <c r="J220" t="str">
        <f>IFERROR(VLOOKUP(F220,Widgets!$H$5:$I$18,2,FALSE),0)</f>
      </c>
    </row>
    <row r="221" spans="1:10">
      <c r="B221" s="1"/>
      <c r="D221" s="1"/>
      <c r="J221" t="str">
        <f>IFERROR(VLOOKUP(F221,Widgets!$H$5:$I$18,2,FALSE),0)</f>
      </c>
    </row>
    <row r="222" spans="1:10">
      <c r="B222" s="1"/>
      <c r="D222" s="1"/>
      <c r="J222" t="str">
        <f>IFERROR(VLOOKUP(F222,Widgets!$H$5:$I$18,2,FALSE),0)</f>
      </c>
    </row>
    <row r="223" spans="1:10">
      <c r="B223" s="1"/>
      <c r="D223" s="1"/>
      <c r="J223" t="str">
        <f>IFERROR(VLOOKUP(F223,Widgets!$H$5:$I$18,2,FALSE),0)</f>
      </c>
    </row>
    <row r="224" spans="1:10">
      <c r="B224" s="1"/>
      <c r="D224" s="1"/>
      <c r="J224" t="str">
        <f>IFERROR(VLOOKUP(F224,Widgets!$H$5:$I$18,2,FALSE),0)</f>
      </c>
    </row>
    <row r="225" spans="1:10">
      <c r="B225" s="1"/>
      <c r="D225" s="1"/>
      <c r="J225" t="str">
        <f>IFERROR(VLOOKUP(F225,Widgets!$H$5:$I$18,2,FALSE),0)</f>
      </c>
    </row>
    <row r="226" spans="1:10">
      <c r="B226" s="1"/>
      <c r="D226" s="1"/>
      <c r="J226" t="str">
        <f>IFERROR(VLOOKUP(F226,Widgets!$H$5:$I$18,2,FALSE),0)</f>
      </c>
    </row>
    <row r="227" spans="1:10">
      <c r="B227" s="1"/>
      <c r="D227" s="1"/>
      <c r="J227" t="str">
        <f>IFERROR(VLOOKUP(F227,Widgets!$H$5:$I$18,2,FALSE),0)</f>
      </c>
    </row>
    <row r="228" spans="1:10">
      <c r="B228" s="1"/>
      <c r="D228" s="1"/>
      <c r="J228" t="str">
        <f>IFERROR(VLOOKUP(F228,Widgets!$H$5:$I$18,2,FALSE),0)</f>
      </c>
    </row>
    <row r="229" spans="1:10">
      <c r="B229" s="1"/>
      <c r="D229" s="1"/>
      <c r="J229" t="str">
        <f>IFERROR(VLOOKUP(F229,Widgets!$H$5:$I$18,2,FALSE),0)</f>
      </c>
    </row>
    <row r="230" spans="1:10">
      <c r="B230" s="1"/>
      <c r="D230" s="1"/>
      <c r="J230" t="str">
        <f>IFERROR(VLOOKUP(F230,Widgets!$H$5:$I$18,2,FALSE),0)</f>
      </c>
    </row>
    <row r="231" spans="1:10">
      <c r="B231" s="1"/>
      <c r="D231" s="1"/>
      <c r="J231" t="str">
        <f>IFERROR(VLOOKUP(F231,Widgets!$H$5:$I$18,2,FALSE),0)</f>
      </c>
    </row>
    <row r="232" spans="1:10">
      <c r="B232" s="1"/>
      <c r="D232" s="1"/>
      <c r="J232" t="str">
        <f>IFERROR(VLOOKUP(F232,Widgets!$H$5:$I$18,2,FALSE),0)</f>
      </c>
    </row>
    <row r="233" spans="1:10">
      <c r="B233" s="1"/>
      <c r="D233" s="1"/>
      <c r="J233" t="str">
        <f>IFERROR(VLOOKUP(F233,Widgets!$H$5:$I$18,2,FALSE),0)</f>
      </c>
    </row>
    <row r="234" spans="1:10">
      <c r="B234" s="1"/>
      <c r="D234" s="1"/>
      <c r="J234" t="str">
        <f>IFERROR(VLOOKUP(F234,Widgets!$H$5:$I$18,2,FALSE),0)</f>
      </c>
    </row>
    <row r="235" spans="1:10">
      <c r="B235" s="1"/>
      <c r="D235" s="1"/>
      <c r="J235" t="str">
        <f>IFERROR(VLOOKUP(F235,Widgets!$H$5:$I$18,2,FALSE),0)</f>
      </c>
    </row>
    <row r="236" spans="1:10">
      <c r="B236" s="1"/>
      <c r="D236" s="1"/>
      <c r="J236" t="str">
        <f>IFERROR(VLOOKUP(F236,Widgets!$H$5:$I$18,2,FALSE),0)</f>
      </c>
    </row>
    <row r="237" spans="1:10">
      <c r="B237" s="1"/>
      <c r="D237" s="1"/>
      <c r="J237" t="str">
        <f>IFERROR(VLOOKUP(F237,Widgets!$H$5:$I$18,2,FALSE),0)</f>
      </c>
    </row>
    <row r="238" spans="1:10">
      <c r="B238" s="1"/>
      <c r="D238" s="1"/>
      <c r="J238" t="str">
        <f>IFERROR(VLOOKUP(F238,Widgets!$H$5:$I$18,2,FALSE),0)</f>
      </c>
    </row>
    <row r="239" spans="1:10">
      <c r="B239" s="1"/>
      <c r="D239" s="1"/>
      <c r="J239" t="str">
        <f>IFERROR(VLOOKUP(F239,Widgets!$H$5:$I$18,2,FALSE),0)</f>
      </c>
    </row>
    <row r="240" spans="1:10">
      <c r="B240" s="1"/>
      <c r="D240" s="1"/>
      <c r="J240" t="str">
        <f>IFERROR(VLOOKUP(F240,Widgets!$H$5:$I$18,2,FALSE),0)</f>
      </c>
    </row>
    <row r="241" spans="1:10">
      <c r="B241" s="1"/>
      <c r="D241" s="1"/>
      <c r="J241" t="str">
        <f>IFERROR(VLOOKUP(F241,Widgets!$H$5:$I$18,2,FALSE),0)</f>
      </c>
    </row>
    <row r="242" spans="1:10">
      <c r="B242" s="1"/>
      <c r="D242" s="1"/>
      <c r="J242" t="str">
        <f>IFERROR(VLOOKUP(F242,Widgets!$H$5:$I$18,2,FALSE),0)</f>
      </c>
    </row>
    <row r="243" spans="1:10">
      <c r="B243" s="1"/>
      <c r="D243" s="1"/>
      <c r="J243" t="str">
        <f>IFERROR(VLOOKUP(F243,Widgets!$H$5:$I$18,2,FALSE),0)</f>
      </c>
    </row>
    <row r="244" spans="1:10">
      <c r="B244" s="1"/>
      <c r="D244" s="1"/>
      <c r="J244" t="str">
        <f>IFERROR(VLOOKUP(F244,Widgets!$H$5:$I$18,2,FALSE),0)</f>
      </c>
    </row>
    <row r="245" spans="1:10">
      <c r="B245" s="1"/>
      <c r="D245" s="1"/>
      <c r="J245" t="str">
        <f>IFERROR(VLOOKUP(F245,Widgets!$H$5:$I$18,2,FALSE),0)</f>
      </c>
    </row>
    <row r="246" spans="1:10">
      <c r="B246" s="1"/>
      <c r="D246" s="1"/>
      <c r="J246" t="str">
        <f>IFERROR(VLOOKUP(F246,Widgets!$H$5:$I$18,2,FALSE),0)</f>
      </c>
    </row>
    <row r="247" spans="1:10">
      <c r="B247" s="1"/>
      <c r="D247" s="1"/>
      <c r="J247" t="str">
        <f>IFERROR(VLOOKUP(F247,Widgets!$H$5:$I$18,2,FALSE),0)</f>
      </c>
    </row>
    <row r="248" spans="1:10">
      <c r="B248" s="1"/>
      <c r="D248" s="1"/>
      <c r="J248" t="str">
        <f>IFERROR(VLOOKUP(F248,Widgets!$H$5:$I$18,2,FALSE),0)</f>
      </c>
    </row>
    <row r="249" spans="1:10">
      <c r="B249" s="1"/>
      <c r="D249" s="1"/>
      <c r="J249" t="str">
        <f>IFERROR(VLOOKUP(F249,Widgets!$H$5:$I$18,2,FALSE),0)</f>
      </c>
    </row>
    <row r="250" spans="1:10">
      <c r="B250" s="1"/>
      <c r="D250" s="1"/>
      <c r="J250" t="str">
        <f>IFERROR(VLOOKUP(F250,Widgets!$H$5:$I$18,2,FALSE),0)</f>
      </c>
    </row>
    <row r="251" spans="1:10">
      <c r="B251" s="1"/>
      <c r="D251" s="1"/>
      <c r="J251" t="str">
        <f>IFERROR(VLOOKUP(F251,Widgets!$H$5:$I$18,2,FALSE),0)</f>
      </c>
    </row>
    <row r="252" spans="1:10">
      <c r="B252" s="1"/>
      <c r="D252" s="1"/>
      <c r="J252" t="str">
        <f>IFERROR(VLOOKUP(F252,Widgets!$H$5:$I$18,2,FALSE),0)</f>
      </c>
    </row>
    <row r="253" spans="1:10">
      <c r="B253" s="1"/>
      <c r="D253" s="1"/>
      <c r="J253" t="str">
        <f>IFERROR(VLOOKUP(F253,Widgets!$H$5:$I$18,2,FALSE),0)</f>
      </c>
    </row>
    <row r="254" spans="1:10">
      <c r="B254" s="1"/>
      <c r="D254" s="1"/>
      <c r="J254" t="str">
        <f>IFERROR(VLOOKUP(F254,Widgets!$H$5:$I$18,2,FALSE),0)</f>
      </c>
    </row>
    <row r="255" spans="1:10">
      <c r="B255" s="1"/>
      <c r="D255" s="1"/>
      <c r="J255" t="str">
        <f>IFERROR(VLOOKUP(F255,Widgets!$H$5:$I$18,2,FALSE),0)</f>
      </c>
    </row>
    <row r="256" spans="1:10">
      <c r="B256" s="1"/>
      <c r="D256" s="1"/>
      <c r="J256" t="str">
        <f>IFERROR(VLOOKUP(F256,Widgets!$H$5:$I$18,2,FALSE),0)</f>
      </c>
    </row>
    <row r="257" spans="1:10">
      <c r="B257" s="1"/>
      <c r="D257" s="1"/>
      <c r="J257" t="str">
        <f>IFERROR(VLOOKUP(F257,Widgets!$H$5:$I$18,2,FALSE),0)</f>
      </c>
    </row>
    <row r="258" spans="1:10">
      <c r="B258" s="1"/>
      <c r="D258" s="1"/>
      <c r="J258" t="str">
        <f>IFERROR(VLOOKUP(F258,Widgets!$H$5:$I$18,2,FALSE),0)</f>
      </c>
    </row>
    <row r="259" spans="1:10">
      <c r="B259" s="1"/>
      <c r="D259" s="1"/>
      <c r="J259" t="str">
        <f>IFERROR(VLOOKUP(F259,Widgets!$H$5:$I$18,2,FALSE),0)</f>
      </c>
    </row>
    <row r="260" spans="1:10">
      <c r="B260" s="1"/>
      <c r="D260" s="1"/>
      <c r="J260" t="str">
        <f>IFERROR(VLOOKUP(F260,Widgets!$H$5:$I$18,2,FALSE),0)</f>
      </c>
    </row>
    <row r="261" spans="1:10">
      <c r="B261" s="1"/>
      <c r="D261" s="1"/>
      <c r="J261" t="str">
        <f>IFERROR(VLOOKUP(F261,Widgets!$H$5:$I$18,2,FALSE),0)</f>
      </c>
    </row>
    <row r="262" spans="1:10">
      <c r="B262" s="1"/>
      <c r="D262" s="1"/>
      <c r="J262" t="str">
        <f>IFERROR(VLOOKUP(F262,Widgets!$H$5:$I$18,2,FALSE),0)</f>
      </c>
    </row>
    <row r="263" spans="1:10">
      <c r="B263" s="1"/>
      <c r="D263" s="1"/>
      <c r="J263" t="str">
        <f>IFERROR(VLOOKUP(F263,Widgets!$H$5:$I$18,2,FALSE),0)</f>
      </c>
    </row>
    <row r="264" spans="1:10">
      <c r="B264" s="1"/>
      <c r="D264" s="1"/>
      <c r="J264" t="str">
        <f>IFERROR(VLOOKUP(F264,Widgets!$H$5:$I$18,2,FALSE),0)</f>
      </c>
    </row>
    <row r="265" spans="1:10">
      <c r="B265" s="1"/>
      <c r="D265" s="1"/>
      <c r="J265" t="str">
        <f>IFERROR(VLOOKUP(F265,Widgets!$H$5:$I$18,2,FALSE),0)</f>
      </c>
    </row>
    <row r="266" spans="1:10">
      <c r="B266" s="1"/>
      <c r="D266" s="1"/>
      <c r="J266" t="str">
        <f>IFERROR(VLOOKUP(F266,Widgets!$H$5:$I$18,2,FALSE),0)</f>
      </c>
    </row>
    <row r="267" spans="1:10">
      <c r="B267" s="1"/>
      <c r="D267" s="1"/>
      <c r="J267" t="str">
        <f>IFERROR(VLOOKUP(F267,Widgets!$H$5:$I$18,2,FALSE),0)</f>
      </c>
    </row>
    <row r="268" spans="1:10">
      <c r="B268" s="1"/>
      <c r="J268" t="str">
        <f>IFERROR(VLOOKUP(F268,Widgets!$H$5:$I$18,2,FALSE),0)</f>
      </c>
    </row>
    <row r="269" spans="1:10">
      <c r="B269" s="1"/>
      <c r="J269" t="str">
        <f>IFERROR(VLOOKUP(F269,Widgets!$H$5:$I$18,2,FALSE),0)</f>
      </c>
    </row>
    <row r="270" spans="1:10">
      <c r="B270" s="1"/>
      <c r="J270" t="str">
        <f>IFERROR(VLOOKUP(F270,Widgets!$H$5:$I$18,2,FALSE),0)</f>
      </c>
    </row>
    <row r="271" spans="1:10">
      <c r="B271" s="1"/>
      <c r="J271" t="str">
        <f>IFERROR(VLOOKUP(F271,Widgets!$H$5:$I$18,2,FALSE),0)</f>
      </c>
    </row>
    <row r="272" spans="1:10">
      <c r="B272" s="1"/>
      <c r="J272" t="str">
        <f>IFERROR(VLOOKUP(F272,Widgets!$H$5:$I$18,2,FALSE),0)</f>
      </c>
    </row>
    <row r="273" spans="1:10">
      <c r="B273" s="1"/>
      <c r="J273" t="str">
        <f>IFERROR(VLOOKUP(F273,Widgets!$H$5:$I$18,2,FALSE),0)</f>
      </c>
    </row>
    <row r="274" spans="1:10">
      <c r="J274" t="str">
        <f>IFERROR(VLOOKUP(F274,Widgets!$H$5:$I$18,2,FALSE),0)</f>
      </c>
    </row>
    <row r="275" spans="1:10">
      <c r="J275" t="str">
        <f>IFERROR(VLOOKUP(F275,Widgets!$H$5:$I$18,2,FALSE),0)</f>
      </c>
    </row>
    <row r="276" spans="1:10">
      <c r="J276" t="str">
        <f>IFERROR(VLOOKUP(F276,Widgets!$H$5:$I$18,2,FALSE),0)</f>
      </c>
    </row>
    <row r="277" spans="1:10">
      <c r="J277" t="str">
        <f>IFERROR(VLOOKUP(F277,Widgets!$H$5:$I$18,2,FALSE),0)</f>
      </c>
    </row>
    <row r="278" spans="1:10">
      <c r="J278" t="str">
        <f>IFERROR(VLOOKUP(F278,Widgets!$H$5:$I$18,2,FALSE),0)</f>
      </c>
    </row>
    <row r="279" spans="1:10">
      <c r="J279" t="str">
        <f>IFERROR(VLOOKUP(F279,Widgets!$H$5:$I$18,2,FALSE),0)</f>
      </c>
    </row>
    <row r="280" spans="1:10">
      <c r="J280" t="str">
        <f>IFERROR(VLOOKUP(F280,Widgets!$H$5:$I$18,2,FALSE),0)</f>
      </c>
    </row>
    <row r="281" spans="1:10">
      <c r="J281" t="str">
        <f>IFERROR(VLOOKUP(F281,Widgets!$H$5:$I$18,2,FALSE),0)</f>
      </c>
    </row>
    <row r="282" spans="1:10">
      <c r="J282" t="str">
        <f>IFERROR(VLOOKUP(F282,Widgets!$H$5:$I$18,2,FALSE),0)</f>
      </c>
    </row>
    <row r="283" spans="1:10">
      <c r="J283" t="str">
        <f>IFERROR(VLOOKUP(F283,Widgets!$H$5:$I$18,2,FALSE),0)</f>
      </c>
    </row>
    <row r="284" spans="1:10">
      <c r="J284" t="str">
        <f>IFERROR(VLOOKUP(F284,Widgets!$H$5:$I$18,2,FALSE),0)</f>
      </c>
    </row>
    <row r="285" spans="1:10">
      <c r="J285" t="str">
        <f>IFERROR(VLOOKUP(F285,Widgets!$H$5:$I$18,2,FALSE),0)</f>
      </c>
    </row>
    <row r="286" spans="1:10">
      <c r="J286" t="str">
        <f>IFERROR(VLOOKUP(F286,Widgets!$H$5:$I$18,2,FALSE),0)</f>
      </c>
    </row>
    <row r="287" spans="1:10">
      <c r="J287" t="str">
        <f>IFERROR(VLOOKUP(F287,Widgets!$H$5:$I$18,2,FALSE),0)</f>
      </c>
    </row>
    <row r="288" spans="1:10">
      <c r="J288" t="str">
        <f>IFERROR(VLOOKUP(F288,Widgets!$H$5:$I$18,2,FALSE),0)</f>
      </c>
    </row>
    <row r="289" spans="1:10">
      <c r="J289" t="str">
        <f>IFERROR(VLOOKUP(F289,Widgets!$H$5:$I$18,2,FALSE),0)</f>
      </c>
    </row>
    <row r="290" spans="1:10">
      <c r="J290" t="str">
        <f>IFERROR(VLOOKUP(F290,Widgets!$H$5:$I$18,2,FALSE),0)</f>
      </c>
    </row>
    <row r="291" spans="1:10">
      <c r="J291" t="str">
        <f>IFERROR(VLOOKUP(F291,Widgets!$H$5:$I$18,2,FALSE),0)</f>
      </c>
    </row>
    <row r="292" spans="1:10">
      <c r="J292" t="str">
        <f>IFERROR(VLOOKUP(F292,Widgets!$H$5:$I$18,2,FALSE),0)</f>
      </c>
    </row>
    <row r="293" spans="1:10">
      <c r="J293" t="str">
        <f>IFERROR(VLOOKUP(F293,Widgets!$H$5:$I$18,2,FALSE),0)</f>
      </c>
    </row>
    <row r="294" spans="1:10">
      <c r="J294" t="str">
        <f>IFERROR(VLOOKUP(F294,Widgets!$H$5:$I$18,2,FALSE),0)</f>
      </c>
    </row>
    <row r="295" spans="1:10">
      <c r="J295" t="str">
        <f>IFERROR(VLOOKUP(F295,Widgets!$H$5:$I$18,2,FALSE),0)</f>
      </c>
    </row>
    <row r="296" spans="1:10">
      <c r="J296" t="str">
        <f>IFERROR(VLOOKUP(F296,Widgets!$H$5:$I$18,2,FALSE),0)</f>
      </c>
    </row>
    <row r="297" spans="1:10">
      <c r="J297" t="str">
        <f>IFERROR(VLOOKUP(F297,Widgets!$H$5:$I$18,2,FALSE),0)</f>
      </c>
    </row>
    <row r="298" spans="1:10">
      <c r="J298" t="str">
        <f>IFERROR(VLOOKUP(F298,Widgets!$H$5:$I$18,2,FALSE),0)</f>
      </c>
    </row>
    <row r="299" spans="1:10">
      <c r="J299" t="str">
        <f>IFERROR(VLOOKUP(F299,Widgets!$H$5:$I$18,2,FALSE),0)</f>
      </c>
    </row>
    <row r="300" spans="1:10">
      <c r="J300" t="str">
        <f>IFERROR(VLOOKUP(F300,Widgets!$H$5:$I$18,2,FALSE),0)</f>
      </c>
    </row>
    <row r="301" spans="1:10">
      <c r="J301" t="str">
        <f>IFERROR(VLOOKUP(F301,Widgets!$H$5:$I$18,2,FALSE),0)</f>
      </c>
    </row>
    <row r="302" spans="1:10">
      <c r="J302" t="str">
        <f>IFERROR(VLOOKUP(F302,Widgets!$H$5:$I$18,2,FALSE),0)</f>
      </c>
    </row>
    <row r="303" spans="1:10">
      <c r="J303" t="str">
        <f>IFERROR(VLOOKUP(F303,Widgets!$H$5:$I$18,2,FALSE),0)</f>
      </c>
    </row>
    <row r="304" spans="1:10">
      <c r="J304" t="str">
        <f>IFERROR(VLOOKUP(F304,Widgets!$H$5:$I$18,2,FALSE),0)</f>
      </c>
    </row>
    <row r="305" spans="1:10">
      <c r="J305" t="str">
        <f>IFERROR(VLOOKUP(F305,Widgets!$H$5:$I$18,2,FALSE),0)</f>
      </c>
    </row>
    <row r="306" spans="1:10">
      <c r="J306" t="str">
        <f>IFERROR(VLOOKUP(F306,Widgets!$H$5:$I$18,2,FALSE),0)</f>
      </c>
    </row>
    <row r="307" spans="1:10">
      <c r="J307" t="str">
        <f>IFERROR(VLOOKUP(F307,Widgets!$H$5:$I$18,2,FALSE),0)</f>
      </c>
    </row>
    <row r="308" spans="1:10">
      <c r="J308" t="str">
        <f>IFERROR(VLOOKUP(F308,Widgets!$H$5:$I$18,2,FALSE),0)</f>
      </c>
    </row>
    <row r="309" spans="1:10">
      <c r="J309" t="str">
        <f>IFERROR(VLOOKUP(F309,Widgets!$H$5:$I$18,2,FALSE),0)</f>
      </c>
    </row>
    <row r="310" spans="1:10">
      <c r="J310" t="str">
        <f>IFERROR(VLOOKUP(F310,Widgets!$H$5:$I$18,2,FALSE),0)</f>
      </c>
    </row>
    <row r="311" spans="1:10">
      <c r="J311" t="str">
        <f>IFERROR(VLOOKUP(F311,Widgets!$H$5:$I$18,2,FALSE),0)</f>
      </c>
    </row>
    <row r="312" spans="1:10">
      <c r="J312" t="str">
        <f>IFERROR(VLOOKUP(F312,Widgets!$H$5:$I$18,2,FALSE),0)</f>
      </c>
    </row>
    <row r="313" spans="1:10">
      <c r="J313" t="str">
        <f>IFERROR(VLOOKUP(F313,Widgets!$H$5:$I$18,2,FALSE),0)</f>
      </c>
    </row>
    <row r="314" spans="1:10">
      <c r="J314" t="str">
        <f>IFERROR(VLOOKUP(F314,Widgets!$H$5:$I$18,2,FALSE),0)</f>
      </c>
    </row>
    <row r="315" spans="1:10">
      <c r="J315" t="str">
        <f>IFERROR(VLOOKUP(F315,Widgets!$H$5:$I$18,2,FALSE),0)</f>
      </c>
    </row>
    <row r="316" spans="1:10">
      <c r="J316" t="str">
        <f>IFERROR(VLOOKUP(F316,Widgets!$H$5:$I$18,2,FALSE),0)</f>
      </c>
    </row>
    <row r="317" spans="1:10">
      <c r="J317" t="str">
        <f>IFERROR(VLOOKUP(F317,Widgets!$H$5:$I$18,2,FALSE),0)</f>
      </c>
    </row>
    <row r="318" spans="1:10">
      <c r="J318" t="str">
        <f>IFERROR(VLOOKUP(F318,Widgets!$H$5:$I$18,2,FALSE),0)</f>
      </c>
    </row>
    <row r="319" spans="1:10">
      <c r="J319" t="str">
        <f>IFERROR(VLOOKUP(F319,Widgets!$H$5:$I$18,2,FALSE),0)</f>
      </c>
    </row>
    <row r="320" spans="1:10">
      <c r="J320" t="str">
        <f>IFERROR(VLOOKUP(F320,Widgets!$H$5:$I$18,2,FALSE),0)</f>
      </c>
    </row>
    <row r="321" spans="1:10">
      <c r="J321" t="str">
        <f>IFERROR(VLOOKUP(F321,Widgets!$H$5:$I$18,2,FALSE),0)</f>
      </c>
    </row>
    <row r="322" spans="1:10">
      <c r="J322" t="str">
        <f>IFERROR(VLOOKUP(F322,Widgets!$H$5:$I$18,2,FALSE),0)</f>
      </c>
    </row>
    <row r="323" spans="1:10">
      <c r="J323" t="str">
        <f>IFERROR(VLOOKUP(F323,Widgets!$H$5:$I$18,2,FALSE),0)</f>
      </c>
    </row>
    <row r="324" spans="1:10">
      <c r="J324" t="str">
        <f>IFERROR(VLOOKUP(F324,Widgets!$H$5:$I$18,2,FALSE),0)</f>
      </c>
    </row>
    <row r="325" spans="1:10">
      <c r="J325" t="str">
        <f>IFERROR(VLOOKUP(F325,Widgets!$H$5:$I$18,2,FALSE),0)</f>
      </c>
    </row>
    <row r="326" spans="1:10">
      <c r="J326" t="str">
        <f>IFERROR(VLOOKUP(F326,Widgets!$H$5:$I$18,2,FALSE),0)</f>
      </c>
    </row>
    <row r="327" spans="1:10">
      <c r="J327" t="str">
        <f>IFERROR(VLOOKUP(F327,Widgets!$H$5:$I$18,2,FALSE),0)</f>
      </c>
    </row>
    <row r="328" spans="1:10">
      <c r="J328" t="str">
        <f>IFERROR(VLOOKUP(F328,Widgets!$H$5:$I$18,2,FALSE),0)</f>
      </c>
    </row>
    <row r="329" spans="1:10">
      <c r="J329" t="str">
        <f>IFERROR(VLOOKUP(F329,Widgets!$H$5:$I$18,2,FALSE),0)</f>
      </c>
    </row>
    <row r="330" spans="1:10">
      <c r="J330" t="str">
        <f>IFERROR(VLOOKUP(F330,Widgets!$H$5:$I$18,2,FALSE),0)</f>
      </c>
    </row>
    <row r="331" spans="1:10">
      <c r="J331" t="str">
        <f>IFERROR(VLOOKUP(F331,Widgets!$H$5:$I$18,2,FALSE),0)</f>
      </c>
    </row>
    <row r="332" spans="1:10">
      <c r="J332" t="str">
        <f>IFERROR(VLOOKUP(F332,Widgets!$H$5:$I$18,2,FALSE),0)</f>
      </c>
    </row>
    <row r="333" spans="1:10">
      <c r="J333" t="str">
        <f>IFERROR(VLOOKUP(F333,Widgets!$H$5:$I$18,2,FALSE),0)</f>
      </c>
    </row>
    <row r="334" spans="1:10">
      <c r="J334" t="str">
        <f>IFERROR(VLOOKUP(F334,Widgets!$H$5:$I$18,2,FALSE),0)</f>
      </c>
    </row>
    <row r="335" spans="1:10">
      <c r="J335" t="str">
        <f>IFERROR(VLOOKUP(F335,Widgets!$H$5:$I$18,2,FALSE),0)</f>
      </c>
    </row>
    <row r="336" spans="1:10">
      <c r="J336" t="str">
        <f>IFERROR(VLOOKUP(F336,Widgets!$H$5:$I$18,2,FALSE),0)</f>
      </c>
    </row>
    <row r="337" spans="1:10">
      <c r="J337" t="str">
        <f>IFERROR(VLOOKUP(F337,Widgets!$H$5:$I$18,2,FALSE),0)</f>
      </c>
    </row>
    <row r="338" spans="1:10">
      <c r="J338" t="str">
        <f>IFERROR(VLOOKUP(F338,Widgets!$H$5:$I$18,2,FALSE),0)</f>
      </c>
    </row>
    <row r="339" spans="1:10">
      <c r="J339" t="str">
        <f>IFERROR(VLOOKUP(F339,Widgets!$H$5:$I$18,2,FALSE),0)</f>
      </c>
    </row>
    <row r="340" spans="1:10">
      <c r="J340" t="str">
        <f>IFERROR(VLOOKUP(F340,Widgets!$H$5:$I$18,2,FALSE),0)</f>
      </c>
    </row>
    <row r="341" spans="1:10">
      <c r="J341" t="str">
        <f>IFERROR(VLOOKUP(F341,Widgets!$H$5:$I$18,2,FALSE),0)</f>
      </c>
    </row>
    <row r="342" spans="1:10">
      <c r="J342" t="str">
        <f>IFERROR(VLOOKUP(F342,Widgets!$H$5:$I$18,2,FALSE),0)</f>
      </c>
    </row>
    <row r="343" spans="1:10">
      <c r="J343" t="str">
        <f>IFERROR(VLOOKUP(F343,Widgets!$H$5:$I$18,2,FALSE),0)</f>
      </c>
    </row>
    <row r="344" spans="1:10">
      <c r="J344" t="str">
        <f>IFERROR(VLOOKUP(F344,Widgets!$H$5:$I$18,2,FALSE),0)</f>
      </c>
    </row>
    <row r="345" spans="1:10">
      <c r="J345" t="str">
        <f>IFERROR(VLOOKUP(F345,Widgets!$H$5:$I$18,2,FALSE),0)</f>
      </c>
    </row>
    <row r="346" spans="1:10">
      <c r="J346" t="str">
        <f>IFERROR(VLOOKUP(F346,Widgets!$H$5:$I$18,2,FALSE),0)</f>
      </c>
    </row>
    <row r="347" spans="1:10">
      <c r="J347" t="str">
        <f>IFERROR(VLOOKUP(F347,Widgets!$H$5:$I$18,2,FALSE),0)</f>
      </c>
    </row>
    <row r="348" spans="1:10">
      <c r="J348" t="str">
        <f>IFERROR(VLOOKUP(F348,Widgets!$H$5:$I$18,2,FALSE),0)</f>
      </c>
    </row>
    <row r="349" spans="1:10">
      <c r="J349" t="str">
        <f>IFERROR(VLOOKUP(F349,Widgets!$H$5:$I$18,2,FALSE),0)</f>
      </c>
    </row>
    <row r="350" spans="1:10">
      <c r="J350" t="str">
        <f>IFERROR(VLOOKUP(F350,Widgets!$H$5:$I$18,2,FALSE),0)</f>
      </c>
    </row>
    <row r="351" spans="1:10">
      <c r="J351" t="str">
        <f>IFERROR(VLOOKUP(F351,Widgets!$H$5:$I$18,2,FALSE),0)</f>
      </c>
    </row>
    <row r="352" spans="1:10">
      <c r="J352" t="str">
        <f>IFERROR(VLOOKUP(F352,Widgets!$H$5:$I$18,2,FALSE),0)</f>
      </c>
    </row>
    <row r="353" spans="1:10">
      <c r="J353" t="str">
        <f>IFERROR(VLOOKUP(F353,Widgets!$H$5:$I$18,2,FALSE),0)</f>
      </c>
    </row>
    <row r="354" spans="1:10">
      <c r="J354" t="str">
        <f>IFERROR(VLOOKUP(F354,Widgets!$H$5:$I$18,2,FALSE),0)</f>
      </c>
    </row>
    <row r="355" spans="1:10">
      <c r="J355" t="str">
        <f>IFERROR(VLOOKUP(F355,Widgets!$H$5:$I$18,2,FALSE),0)</f>
      </c>
    </row>
    <row r="356" spans="1:10">
      <c r="J356" t="str">
        <f>IFERROR(VLOOKUP(F356,Widgets!$H$5:$I$18,2,FALSE),0)</f>
      </c>
    </row>
    <row r="357" spans="1:10">
      <c r="J357" t="str">
        <f>IFERROR(VLOOKUP(F357,Widgets!$H$5:$I$18,2,FALSE),0)</f>
      </c>
    </row>
    <row r="358" spans="1:10">
      <c r="J358" t="str">
        <f>IFERROR(VLOOKUP(F358,Widgets!$H$5:$I$18,2,FALSE),0)</f>
      </c>
    </row>
    <row r="359" spans="1:10">
      <c r="J359" t="str">
        <f>IFERROR(VLOOKUP(F359,Widgets!$H$5:$I$18,2,FALSE),0)</f>
      </c>
    </row>
    <row r="360" spans="1:10">
      <c r="J360" t="str">
        <f>IFERROR(VLOOKUP(F360,Widgets!$H$5:$I$18,2,FALSE),0)</f>
      </c>
    </row>
    <row r="361" spans="1:10">
      <c r="J361" t="str">
        <f>IFERROR(VLOOKUP(F361,Widgets!$H$5:$I$18,2,FALSE),0)</f>
      </c>
    </row>
    <row r="362" spans="1:10">
      <c r="J362" t="str">
        <f>IFERROR(VLOOKUP(F362,Widgets!$H$5:$I$18,2,FALSE),0)</f>
      </c>
    </row>
    <row r="363" spans="1:10">
      <c r="J363" t="str">
        <f>IFERROR(VLOOKUP(F363,Widgets!$H$5:$I$18,2,FALSE),0)</f>
      </c>
    </row>
    <row r="364" spans="1:10">
      <c r="J364" t="str">
        <f>IFERROR(VLOOKUP(F364,Widgets!$H$5:$I$18,2,FALSE),0)</f>
      </c>
    </row>
    <row r="365" spans="1:10">
      <c r="J365" t="str">
        <f>IFERROR(VLOOKUP(F365,Widgets!$H$5:$I$18,2,FALSE),0)</f>
      </c>
    </row>
    <row r="366" spans="1:10">
      <c r="J366" t="str">
        <f>IFERROR(VLOOKUP(F366,Widgets!$H$5:$I$18,2,FALSE),0)</f>
      </c>
    </row>
    <row r="367" spans="1:10">
      <c r="J367" t="str">
        <f>IFERROR(VLOOKUP(F367,Widgets!$H$5:$I$18,2,FALSE),0)</f>
      </c>
    </row>
    <row r="368" spans="1:10">
      <c r="J368" t="str">
        <f>IFERROR(VLOOKUP(F368,Widgets!$H$5:$I$18,2,FALSE),0)</f>
      </c>
    </row>
    <row r="369" spans="1:10">
      <c r="J369" t="str">
        <f>IFERROR(VLOOKUP(F369,Widgets!$H$5:$I$18,2,FALSE),0)</f>
      </c>
    </row>
    <row r="370" spans="1:10">
      <c r="J370" t="str">
        <f>IFERROR(VLOOKUP(F370,Widgets!$H$5:$I$18,2,FALSE),0)</f>
      </c>
    </row>
    <row r="371" spans="1:10">
      <c r="J371" t="str">
        <f>IFERROR(VLOOKUP(F371,Widgets!$H$5:$I$18,2,FALSE),0)</f>
      </c>
    </row>
    <row r="372" spans="1:10">
      <c r="J372" t="str">
        <f>IFERROR(VLOOKUP(F372,Widgets!$H$5:$I$18,2,FALSE),0)</f>
      </c>
    </row>
    <row r="373" spans="1:10">
      <c r="J373" t="str">
        <f>IFERROR(VLOOKUP(F373,Widgets!$H$5:$I$18,2,FALSE),0)</f>
      </c>
    </row>
    <row r="374" spans="1:10">
      <c r="J374" t="str">
        <f>IFERROR(VLOOKUP(F374,Widgets!$H$5:$I$18,2,FALSE),0)</f>
      </c>
    </row>
    <row r="375" spans="1:10">
      <c r="J375" t="str">
        <f>IFERROR(VLOOKUP(F375,Widgets!$H$5:$I$18,2,FALSE),0)</f>
      </c>
    </row>
    <row r="376" spans="1:10">
      <c r="J376" t="str">
        <f>IFERROR(VLOOKUP(F376,Widgets!$H$5:$I$18,2,FALSE),0)</f>
      </c>
    </row>
    <row r="377" spans="1:10">
      <c r="J377" t="str">
        <f>IFERROR(VLOOKUP(F377,Widgets!$H$5:$I$18,2,FALSE),0)</f>
      </c>
    </row>
    <row r="378" spans="1:10">
      <c r="J378" t="str">
        <f>IFERROR(VLOOKUP(F378,Widgets!$H$5:$I$18,2,FALSE),0)</f>
      </c>
    </row>
    <row r="379" spans="1:10">
      <c r="J379" t="str">
        <f>IFERROR(VLOOKUP(F379,Widgets!$H$5:$I$18,2,FALSE),0)</f>
      </c>
    </row>
    <row r="380" spans="1:10">
      <c r="J380" t="str">
        <f>IFERROR(VLOOKUP(F380,Widgets!$H$5:$I$18,2,FALSE),0)</f>
      </c>
    </row>
    <row r="381" spans="1:10">
      <c r="J381" t="str">
        <f>IFERROR(VLOOKUP(F381,Widgets!$H$5:$I$18,2,FALSE),0)</f>
      </c>
    </row>
    <row r="382" spans="1:10">
      <c r="J382" t="str">
        <f>IFERROR(VLOOKUP(F382,Widgets!$H$5:$I$18,2,FALSE),0)</f>
      </c>
    </row>
    <row r="383" spans="1:10">
      <c r="J383" t="str">
        <f>IFERROR(VLOOKUP(F383,Widgets!$H$5:$I$18,2,FALSE),0)</f>
      </c>
    </row>
    <row r="384" spans="1:10">
      <c r="J384" t="str">
        <f>IFERROR(VLOOKUP(F384,Widgets!$H$5:$I$18,2,FALSE),0)</f>
      </c>
    </row>
    <row r="385" spans="1:10">
      <c r="J385" t="str">
        <f>IFERROR(VLOOKUP(F385,Widgets!$H$5:$I$18,2,FALSE),0)</f>
      </c>
    </row>
    <row r="386" spans="1:10">
      <c r="J386" t="str">
        <f>IFERROR(VLOOKUP(F386,Widgets!$H$5:$I$18,2,FALSE),0)</f>
      </c>
    </row>
    <row r="387" spans="1:10">
      <c r="J387" t="str">
        <f>IFERROR(VLOOKUP(F387,Widgets!$H$5:$I$18,2,FALSE),0)</f>
      </c>
    </row>
    <row r="388" spans="1:10">
      <c r="J388" t="str">
        <f>IFERROR(VLOOKUP(F388,Widgets!$H$5:$I$18,2,FALSE),0)</f>
      </c>
    </row>
    <row r="389" spans="1:10">
      <c r="J389" t="str">
        <f>IFERROR(VLOOKUP(F389,Widgets!$H$5:$I$18,2,FALSE),0)</f>
      </c>
    </row>
    <row r="390" spans="1:10">
      <c r="J390" t="str">
        <f>IFERROR(VLOOKUP(F390,Widgets!$H$5:$I$18,2,FALSE),0)</f>
      </c>
    </row>
    <row r="391" spans="1:10">
      <c r="J391" t="str">
        <f>IFERROR(VLOOKUP(F391,Widgets!$H$5:$I$18,2,FALSE),0)</f>
      </c>
    </row>
    <row r="392" spans="1:10">
      <c r="J392" t="str">
        <f>IFERROR(VLOOKUP(F392,Widgets!$H$5:$I$18,2,FALSE),0)</f>
      </c>
    </row>
    <row r="393" spans="1:10">
      <c r="J393" t="str">
        <f>IFERROR(VLOOKUP(F393,Widgets!$H$5:$I$18,2,FALSE),0)</f>
      </c>
    </row>
    <row r="394" spans="1:10">
      <c r="J394" t="str">
        <f>IFERROR(VLOOKUP(F394,Widgets!$H$5:$I$18,2,FALSE),0)</f>
      </c>
    </row>
    <row r="395" spans="1:10">
      <c r="J395" t="str">
        <f>IFERROR(VLOOKUP(F395,Widgets!$H$5:$I$18,2,FALSE),0)</f>
      </c>
    </row>
    <row r="396" spans="1:10">
      <c r="J396" t="str">
        <f>IFERROR(VLOOKUP(F396,Widgets!$H$5:$I$18,2,FALSE),0)</f>
      </c>
    </row>
    <row r="397" spans="1:10">
      <c r="J397" t="str">
        <f>IFERROR(VLOOKUP(F397,Widgets!$H$5:$I$18,2,FALSE),0)</f>
      </c>
    </row>
    <row r="398" spans="1:10">
      <c r="J398" t="str">
        <f>IFERROR(VLOOKUP(F398,Widgets!$H$5:$I$18,2,FALSE),0)</f>
      </c>
    </row>
    <row r="399" spans="1:10">
      <c r="J399" t="str">
        <f>IFERROR(VLOOKUP(F399,Widgets!$H$5:$I$18,2,FALSE),0)</f>
      </c>
    </row>
    <row r="400" spans="1:10">
      <c r="J400" t="str">
        <f>IFERROR(VLOOKUP(F400,Widgets!$H$5:$I$18,2,FALSE),0)</f>
      </c>
    </row>
    <row r="401" spans="1:10">
      <c r="J401" t="str">
        <f>IFERROR(VLOOKUP(F401,Widgets!$H$5:$I$18,2,FALSE),0)</f>
      </c>
    </row>
    <row r="402" spans="1:10">
      <c r="J402" t="str">
        <f>IFERROR(VLOOKUP(F402,Widgets!$H$5:$I$18,2,FALSE),0)</f>
      </c>
    </row>
    <row r="403" spans="1:10">
      <c r="J403" t="str">
        <f>IFERROR(VLOOKUP(F403,Widgets!$H$5:$I$18,2,FALSE),0)</f>
      </c>
    </row>
    <row r="404" spans="1:10">
      <c r="J404" t="str">
        <f>IFERROR(VLOOKUP(F404,Widgets!$H$5:$I$18,2,FALSE),0)</f>
      </c>
    </row>
    <row r="405" spans="1:10">
      <c r="J405" t="str">
        <f>IFERROR(VLOOKUP(F405,Widgets!$H$5:$I$18,2,FALSE),0)</f>
      </c>
    </row>
    <row r="406" spans="1:10">
      <c r="J406" t="str">
        <f>IFERROR(VLOOKUP(F406,Widgets!$H$5:$I$18,2,FALSE),0)</f>
      </c>
    </row>
    <row r="407" spans="1:10">
      <c r="J407" t="str">
        <f>IFERROR(VLOOKUP(F407,Widgets!$H$5:$I$18,2,FALSE),0)</f>
      </c>
    </row>
    <row r="408" spans="1:10">
      <c r="J408" t="str">
        <f>IFERROR(VLOOKUP(F408,Widgets!$H$5:$I$18,2,FALSE),0)</f>
      </c>
    </row>
    <row r="409" spans="1:10">
      <c r="J409" t="str">
        <f>IFERROR(VLOOKUP(F409,Widgets!$H$5:$I$18,2,FALSE),0)</f>
      </c>
    </row>
    <row r="410" spans="1:10">
      <c r="J410" t="str">
        <f>IFERROR(VLOOKUP(F410,Widgets!$H$5:$I$18,2,FALSE),0)</f>
      </c>
    </row>
    <row r="411" spans="1:10">
      <c r="J411" t="str">
        <f>IFERROR(VLOOKUP(F411,Widgets!$H$5:$I$18,2,FALSE),0)</f>
      </c>
    </row>
    <row r="412" spans="1:10">
      <c r="J412" t="str">
        <f>IFERROR(VLOOKUP(F412,Widgets!$H$5:$I$18,2,FALSE),0)</f>
      </c>
    </row>
    <row r="413" spans="1:10">
      <c r="J413" t="str">
        <f>IFERROR(VLOOKUP(F413,Widgets!$H$5:$I$18,2,FALSE),0)</f>
      </c>
    </row>
    <row r="414" spans="1:10">
      <c r="J414" t="str">
        <f>IFERROR(VLOOKUP(F414,Widgets!$H$5:$I$18,2,FALSE),0)</f>
      </c>
    </row>
    <row r="415" spans="1:10">
      <c r="J415" t="str">
        <f>IFERROR(VLOOKUP(F415,Widgets!$H$5:$I$18,2,FALSE),0)</f>
      </c>
    </row>
    <row r="416" spans="1:10">
      <c r="J416" t="str">
        <f>IFERROR(VLOOKUP(F416,Widgets!$H$5:$I$18,2,FALSE),0)</f>
      </c>
    </row>
    <row r="417" spans="1:10">
      <c r="J417" t="str">
        <f>IFERROR(VLOOKUP(F417,Widgets!$H$5:$I$18,2,FALSE),0)</f>
      </c>
    </row>
    <row r="418" spans="1:10">
      <c r="J418" t="str">
        <f>IFERROR(VLOOKUP(F418,Widgets!$H$5:$I$18,2,FALSE),0)</f>
      </c>
    </row>
    <row r="419" spans="1:10">
      <c r="J419" t="str">
        <f>IFERROR(VLOOKUP(F419,Widgets!$H$5:$I$18,2,FALSE),0)</f>
      </c>
    </row>
    <row r="420" spans="1:10">
      <c r="J420" t="str">
        <f>IFERROR(VLOOKUP(F420,Widgets!$H$5:$I$18,2,FALSE),0)</f>
      </c>
    </row>
    <row r="421" spans="1:10">
      <c r="J421" t="str">
        <f>IFERROR(VLOOKUP(F421,Widgets!$H$5:$I$18,2,FALSE),0)</f>
      </c>
    </row>
    <row r="422" spans="1:10">
      <c r="J422" t="str">
        <f>IFERROR(VLOOKUP(F422,Widgets!$H$5:$I$18,2,FALSE),0)</f>
      </c>
    </row>
    <row r="423" spans="1:10">
      <c r="J423" t="str">
        <f>IFERROR(VLOOKUP(F423,Widgets!$H$5:$I$18,2,FALSE),0)</f>
      </c>
    </row>
    <row r="424" spans="1:10">
      <c r="J424" t="str">
        <f>IFERROR(VLOOKUP(F424,Widgets!$H$5:$I$18,2,FALSE),0)</f>
      </c>
    </row>
    <row r="425" spans="1:10">
      <c r="J425" t="str">
        <f>IFERROR(VLOOKUP(F425,Widgets!$H$5:$I$18,2,FALSE),0)</f>
      </c>
    </row>
    <row r="426" spans="1:10">
      <c r="J426" t="str">
        <f>IFERROR(VLOOKUP(F426,Widgets!$H$5:$I$18,2,FALSE),0)</f>
      </c>
    </row>
    <row r="427" spans="1:10">
      <c r="J427" t="str">
        <f>IFERROR(VLOOKUP(F427,Widgets!$H$5:$I$18,2,FALSE),0)</f>
      </c>
    </row>
    <row r="428" spans="1:10">
      <c r="J428" t="str">
        <f>IFERROR(VLOOKUP(F428,Widgets!$H$5:$I$18,2,FALSE),0)</f>
      </c>
    </row>
    <row r="429" spans="1:10">
      <c r="J429" t="str">
        <f>IFERROR(VLOOKUP(F429,Widgets!$H$5:$I$18,2,FALSE),0)</f>
      </c>
    </row>
    <row r="430" spans="1:10">
      <c r="J430" t="str">
        <f>IFERROR(VLOOKUP(F430,Widgets!$H$5:$I$18,2,FALSE),0)</f>
      </c>
    </row>
    <row r="431" spans="1:10">
      <c r="J431" t="str">
        <f>IFERROR(VLOOKUP(F431,Widgets!$H$5:$I$18,2,FALSE),0)</f>
      </c>
    </row>
    <row r="432" spans="1:10">
      <c r="J432" t="str">
        <f>IFERROR(VLOOKUP(F432,Widgets!$H$5:$I$18,2,FALSE),0)</f>
      </c>
    </row>
    <row r="433" spans="1:10">
      <c r="J433" t="str">
        <f>IFERROR(VLOOKUP(F433,Widgets!$H$5:$I$18,2,FALSE),0)</f>
      </c>
    </row>
    <row r="434" spans="1:10">
      <c r="J434" t="str">
        <f>IFERROR(VLOOKUP(F434,Widgets!$H$5:$I$18,2,FALSE),0)</f>
      </c>
    </row>
    <row r="435" spans="1:10">
      <c r="J435" t="str">
        <f>IFERROR(VLOOKUP(F435,Widgets!$H$5:$I$18,2,FALSE),0)</f>
      </c>
    </row>
    <row r="436" spans="1:10">
      <c r="J436" t="str">
        <f>IFERROR(VLOOKUP(F436,Widgets!$H$5:$I$18,2,FALSE),0)</f>
      </c>
    </row>
    <row r="437" spans="1:10">
      <c r="J437" t="str">
        <f>IFERROR(VLOOKUP(F437,Widgets!$H$5:$I$18,2,FALSE),0)</f>
      </c>
    </row>
    <row r="438" spans="1:10">
      <c r="J438" t="str">
        <f>IFERROR(VLOOKUP(F438,Widgets!$H$5:$I$18,2,FALSE),0)</f>
      </c>
    </row>
    <row r="439" spans="1:10">
      <c r="J439" t="str">
        <f>IFERROR(VLOOKUP(F439,Widgets!$H$5:$I$18,2,FALSE),0)</f>
      </c>
    </row>
    <row r="440" spans="1:10">
      <c r="J440" t="str">
        <f>IFERROR(VLOOKUP(F440,Widgets!$H$5:$I$18,2,FALSE),0)</f>
      </c>
    </row>
    <row r="441" spans="1:10">
      <c r="J441" t="str">
        <f>IFERROR(VLOOKUP(F441,Widgets!$H$5:$I$18,2,FALSE),0)</f>
      </c>
    </row>
    <row r="442" spans="1:10">
      <c r="J442" t="str">
        <f>IFERROR(VLOOKUP(F442,Widgets!$H$5:$I$18,2,FALSE),0)</f>
      </c>
    </row>
    <row r="443" spans="1:10">
      <c r="J443" t="str">
        <f>IFERROR(VLOOKUP(F443,Widgets!$H$5:$I$18,2,FALSE),0)</f>
      </c>
    </row>
    <row r="444" spans="1:10">
      <c r="J444" t="str">
        <f>IFERROR(VLOOKUP(F444,Widgets!$H$5:$I$18,2,FALSE),0)</f>
      </c>
    </row>
    <row r="445" spans="1:10">
      <c r="J445" t="str">
        <f>IFERROR(VLOOKUP(F445,Widgets!$H$5:$I$18,2,FALSE),0)</f>
      </c>
    </row>
    <row r="446" spans="1:10">
      <c r="J446" t="str">
        <f>IFERROR(VLOOKUP(F446,Widgets!$H$5:$I$18,2,FALSE),0)</f>
      </c>
    </row>
    <row r="447" spans="1:10">
      <c r="J447" t="str">
        <f>IFERROR(VLOOKUP(F447,Widgets!$H$5:$I$18,2,FALSE),0)</f>
      </c>
    </row>
    <row r="448" spans="1:10">
      <c r="J448" t="str">
        <f>IFERROR(VLOOKUP(F448,Widgets!$H$5:$I$18,2,FALSE),0)</f>
      </c>
    </row>
    <row r="449" spans="1:10">
      <c r="J449" t="str">
        <f>IFERROR(VLOOKUP(F449,Widgets!$H$5:$I$18,2,FALSE),0)</f>
      </c>
    </row>
    <row r="450" spans="1:10">
      <c r="J450" t="str">
        <f>IFERROR(VLOOKUP(F450,Widgets!$H$5:$I$18,2,FALSE),0)</f>
      </c>
    </row>
    <row r="451" spans="1:10">
      <c r="J451" t="str">
        <f>IFERROR(VLOOKUP(F451,Widgets!$H$5:$I$18,2,FALSE),0)</f>
      </c>
    </row>
    <row r="452" spans="1:10">
      <c r="J452" t="str">
        <f>IFERROR(VLOOKUP(F452,Widgets!$H$5:$I$18,2,FALSE),0)</f>
      </c>
    </row>
    <row r="453" spans="1:10">
      <c r="J453" t="str">
        <f>IFERROR(VLOOKUP(F453,Widgets!$H$5:$I$18,2,FALSE),0)</f>
      </c>
    </row>
    <row r="454" spans="1:10">
      <c r="J454" t="str">
        <f>IFERROR(VLOOKUP(F454,Widgets!$H$5:$I$18,2,FALSE),0)</f>
      </c>
    </row>
    <row r="455" spans="1:10">
      <c r="J455" t="str">
        <f>IFERROR(VLOOKUP(F455,Widgets!$H$5:$I$18,2,FALSE),0)</f>
      </c>
    </row>
    <row r="456" spans="1:10">
      <c r="J456" t="str">
        <f>IFERROR(VLOOKUP(F456,Widgets!$H$5:$I$18,2,FALSE),0)</f>
      </c>
    </row>
    <row r="457" spans="1:10">
      <c r="J457" t="str">
        <f>IFERROR(VLOOKUP(F457,Widgets!$H$5:$I$18,2,FALSE),0)</f>
      </c>
    </row>
    <row r="458" spans="1:10">
      <c r="J458" t="str">
        <f>IFERROR(VLOOKUP(F458,Widgets!$H$5:$I$18,2,FALSE),0)</f>
      </c>
    </row>
    <row r="459" spans="1:10">
      <c r="J459" t="str">
        <f>IFERROR(VLOOKUP(F459,Widgets!$H$5:$I$18,2,FALSE),0)</f>
      </c>
    </row>
    <row r="460" spans="1:10">
      <c r="J460" t="str">
        <f>IFERROR(VLOOKUP(F460,Widgets!$H$5:$I$18,2,FALSE),0)</f>
      </c>
    </row>
    <row r="461" spans="1:10">
      <c r="J461" t="str">
        <f>IFERROR(VLOOKUP(F461,Widgets!$H$5:$I$18,2,FALSE),0)</f>
      </c>
    </row>
    <row r="462" spans="1:10">
      <c r="J462" t="str">
        <f>IFERROR(VLOOKUP(F462,Widgets!$H$5:$I$18,2,FALSE),0)</f>
      </c>
    </row>
    <row r="463" spans="1:10">
      <c r="J463" t="str">
        <f>IFERROR(VLOOKUP(F463,Widgets!$H$5:$I$18,2,FALSE),0)</f>
      </c>
    </row>
    <row r="464" spans="1:10">
      <c r="J464" t="str">
        <f>IFERROR(VLOOKUP(F464,Widgets!$H$5:$I$18,2,FALSE),0)</f>
      </c>
    </row>
    <row r="465" spans="1:10">
      <c r="J465" t="str">
        <f>IFERROR(VLOOKUP(F465,Widgets!$H$5:$I$18,2,FALSE),0)</f>
      </c>
    </row>
    <row r="466" spans="1:10">
      <c r="J466" t="str">
        <f>IFERROR(VLOOKUP(F466,Widgets!$H$5:$I$18,2,FALSE),0)</f>
      </c>
    </row>
    <row r="467" spans="1:10">
      <c r="J467" t="str">
        <f>IFERROR(VLOOKUP(F467,Widgets!$H$5:$I$18,2,FALSE),0)</f>
      </c>
    </row>
    <row r="468" spans="1:10">
      <c r="J468" t="str">
        <f>IFERROR(VLOOKUP(F468,Widgets!$H$5:$I$18,2,FALSE),0)</f>
      </c>
    </row>
    <row r="469" spans="1:10">
      <c r="J469" t="str">
        <f>IFERROR(VLOOKUP(F469,Widgets!$H$5:$I$18,2,FALSE),0)</f>
      </c>
    </row>
    <row r="470" spans="1:10">
      <c r="J470" t="str">
        <f>IFERROR(VLOOKUP(F470,Widgets!$H$5:$I$18,2,FALSE),0)</f>
      </c>
    </row>
    <row r="471" spans="1:10">
      <c r="J471" t="str">
        <f>IFERROR(VLOOKUP(F471,Widgets!$H$5:$I$18,2,FALSE),0)</f>
      </c>
    </row>
    <row r="472" spans="1:10">
      <c r="J472" t="str">
        <f>IFERROR(VLOOKUP(F472,Widgets!$H$5:$I$18,2,FALSE),0)</f>
      </c>
    </row>
    <row r="473" spans="1:10">
      <c r="J473" t="str">
        <f>IFERROR(VLOOKUP(F473,Widgets!$H$5:$I$18,2,FALSE),0)</f>
      </c>
    </row>
    <row r="474" spans="1:10">
      <c r="J474" t="str">
        <f>IFERROR(VLOOKUP(F474,Widgets!$H$5:$I$18,2,FALSE),0)</f>
      </c>
    </row>
    <row r="475" spans="1:10">
      <c r="J475" t="str">
        <f>IFERROR(VLOOKUP(F475,Widgets!$H$5:$I$18,2,FALSE),0)</f>
      </c>
    </row>
    <row r="476" spans="1:10">
      <c r="J476" t="str">
        <f>IFERROR(VLOOKUP(F476,Widgets!$H$5:$I$18,2,FALSE),0)</f>
      </c>
    </row>
    <row r="477" spans="1:10">
      <c r="J477" t="str">
        <f>IFERROR(VLOOKUP(F477,Widgets!$H$5:$I$18,2,FALSE),0)</f>
      </c>
    </row>
    <row r="478" spans="1:10">
      <c r="J478" t="str">
        <f>IFERROR(VLOOKUP(F478,Widgets!$H$5:$I$18,2,FALSE),0)</f>
      </c>
    </row>
    <row r="479" spans="1:10">
      <c r="J479" t="str">
        <f>IFERROR(VLOOKUP(F479,Widgets!$H$5:$I$18,2,FALSE),0)</f>
      </c>
    </row>
    <row r="480" spans="1:10">
      <c r="J480" t="str">
        <f>IFERROR(VLOOKUP(F480,Widgets!$H$5:$I$18,2,FALSE),0)</f>
      </c>
    </row>
    <row r="481" spans="1:10">
      <c r="J481" t="str">
        <f>IFERROR(VLOOKUP(F481,Widgets!$H$5:$I$18,2,FALSE),0)</f>
      </c>
    </row>
    <row r="482" spans="1:10">
      <c r="J482" t="str">
        <f>IFERROR(VLOOKUP(F482,Widgets!$H$5:$I$18,2,FALSE),0)</f>
      </c>
    </row>
    <row r="483" spans="1:10">
      <c r="J483" t="str">
        <f>IFERROR(VLOOKUP(F483,Widgets!$H$5:$I$18,2,FALSE),0)</f>
      </c>
    </row>
    <row r="484" spans="1:10">
      <c r="J484" t="str">
        <f>IFERROR(VLOOKUP(F484,Widgets!$H$5:$I$18,2,FALSE),0)</f>
      </c>
    </row>
    <row r="485" spans="1:10">
      <c r="J485" t="str">
        <f>IFERROR(VLOOKUP(F485,Widgets!$H$5:$I$18,2,FALSE),0)</f>
      </c>
    </row>
    <row r="486" spans="1:10">
      <c r="J486" t="str">
        <f>IFERROR(VLOOKUP(F486,Widgets!$H$5:$I$18,2,FALSE),0)</f>
      </c>
    </row>
    <row r="487" spans="1:10">
      <c r="J487" t="str">
        <f>IFERROR(VLOOKUP(F487,Widgets!$H$5:$I$18,2,FALSE),0)</f>
      </c>
    </row>
    <row r="488" spans="1:10">
      <c r="J488" t="str">
        <f>IFERROR(VLOOKUP(F488,Widgets!$H$5:$I$18,2,FALSE),0)</f>
      </c>
    </row>
    <row r="489" spans="1:10">
      <c r="J489" t="str">
        <f>IFERROR(VLOOKUP(F489,Widgets!$H$5:$I$18,2,FALSE),0)</f>
      </c>
    </row>
    <row r="490" spans="1:10">
      <c r="J490" t="str">
        <f>IFERROR(VLOOKUP(F490,Widgets!$H$5:$I$18,2,FALSE),0)</f>
      </c>
    </row>
    <row r="491" spans="1:10">
      <c r="J491" t="str">
        <f>IFERROR(VLOOKUP(F491,Widgets!$H$5:$I$18,2,FALSE),0)</f>
      </c>
    </row>
    <row r="492" spans="1:10">
      <c r="J492" t="str">
        <f>IFERROR(VLOOKUP(F492,Widgets!$H$5:$I$18,2,FALSE),0)</f>
      </c>
    </row>
    <row r="493" spans="1:10">
      <c r="J493" t="str">
        <f>IFERROR(VLOOKUP(F493,Widgets!$H$5:$I$18,2,FALSE),0)</f>
      </c>
    </row>
    <row r="494" spans="1:10">
      <c r="J494" t="str">
        <f>IFERROR(VLOOKUP(F494,Widgets!$H$5:$I$18,2,FALSE),0)</f>
      </c>
    </row>
    <row r="495" spans="1:10">
      <c r="J495" t="str">
        <f>IFERROR(VLOOKUP(F495,Widgets!$H$5:$I$18,2,FALSE),0)</f>
      </c>
    </row>
    <row r="496" spans="1:10">
      <c r="J496" t="str">
        <f>IFERROR(VLOOKUP(F496,Widgets!$H$5:$I$18,2,FALSE),0)</f>
      </c>
    </row>
    <row r="497" spans="1:10">
      <c r="J497" t="str">
        <f>IFERROR(VLOOKUP(F497,Widgets!$H$5:$I$18,2,FALSE),0)</f>
      </c>
    </row>
    <row r="498" spans="1:10">
      <c r="J498" t="str">
        <f>IFERROR(VLOOKUP(F498,Widgets!$H$5:$I$18,2,FALSE),0)</f>
      </c>
    </row>
    <row r="499" spans="1:10">
      <c r="J499" t="str">
        <f>IFERROR(VLOOKUP(F499,Widgets!$H$5:$I$18,2,FALSE),0)</f>
      </c>
    </row>
    <row r="500" spans="1:10">
      <c r="J500" t="str">
        <f>IFERROR(VLOOKUP(F500,Widgets!$H$5:$I$18,2,FALSE),0)</f>
      </c>
    </row>
    <row r="501" spans="1:10">
      <c r="J501" t="str">
        <f>IFERROR(VLOOKUP(F501,Widgets!$H$5:$I$18,2,FALSE),0)</f>
      </c>
    </row>
    <row r="502" spans="1:10">
      <c r="J502" t="str">
        <f>IFERROR(VLOOKUP(F502,Widgets!$H$5:$I$18,2,FALSE),0)</f>
      </c>
    </row>
    <row r="503" spans="1:10">
      <c r="J503" t="str">
        <f>IFERROR(VLOOKUP(F503,Widgets!$H$5:$I$18,2,FALSE),0)</f>
      </c>
    </row>
    <row r="504" spans="1:10">
      <c r="J504" t="str">
        <f>IFERROR(VLOOKUP(F504,Widgets!$H$5:$I$18,2,FALSE),0)</f>
      </c>
    </row>
    <row r="505" spans="1:10">
      <c r="J505" t="str">
        <f>IFERROR(VLOOKUP(F505,Widgets!$H$5:$I$18,2,FALSE),0)</f>
      </c>
    </row>
    <row r="506" spans="1:10">
      <c r="J506" t="str">
        <f>IFERROR(VLOOKUP(F506,Widgets!$H$5:$I$18,2,FALSE),0)</f>
      </c>
    </row>
    <row r="507" spans="1:10">
      <c r="J507" t="str">
        <f>IFERROR(VLOOKUP(F507,Widgets!$H$5:$I$18,2,FALSE),0)</f>
      </c>
    </row>
    <row r="508" spans="1:10">
      <c r="J508" t="str">
        <f>IFERROR(VLOOKUP(F508,Widgets!$H$5:$I$18,2,FALSE),0)</f>
      </c>
    </row>
    <row r="509" spans="1:10">
      <c r="J509" t="str">
        <f>IFERROR(VLOOKUP(F509,Widgets!$H$5:$I$18,2,FALSE),0)</f>
      </c>
    </row>
    <row r="510" spans="1:10">
      <c r="J510" t="str">
        <f>IFERROR(VLOOKUP(F510,Widgets!$H$5:$I$18,2,FALSE),0)</f>
      </c>
    </row>
    <row r="511" spans="1:10">
      <c r="J511" t="str">
        <f>IFERROR(VLOOKUP(F511,Widgets!$H$5:$I$18,2,FALSE),0)</f>
      </c>
    </row>
    <row r="512" spans="1:10">
      <c r="J512" t="str">
        <f>IFERROR(VLOOKUP(F512,Widgets!$H$5:$I$18,2,FALSE),0)</f>
      </c>
    </row>
    <row r="513" spans="1:10">
      <c r="J513" t="str">
        <f>IFERROR(VLOOKUP(F513,Widgets!$H$5:$I$18,2,FALSE),0)</f>
      </c>
    </row>
    <row r="514" spans="1:10">
      <c r="J514" t="str">
        <f>IFERROR(VLOOKUP(F514,Widgets!$H$5:$I$18,2,FALSE),0)</f>
      </c>
    </row>
    <row r="515" spans="1:10">
      <c r="J515" t="str">
        <f>IFERROR(VLOOKUP(F515,Widgets!$H$5:$I$18,2,FALSE),0)</f>
      </c>
    </row>
    <row r="516" spans="1:10">
      <c r="J516" t="str">
        <f>IFERROR(VLOOKUP(F516,Widgets!$H$5:$I$18,2,FALSE),0)</f>
      </c>
    </row>
    <row r="517" spans="1:10">
      <c r="J517" t="str">
        <f>IFERROR(VLOOKUP(F517,Widgets!$H$5:$I$18,2,FALSE),0)</f>
      </c>
    </row>
    <row r="518" spans="1:10">
      <c r="J518" t="str">
        <f>IFERROR(VLOOKUP(F518,Widgets!$H$5:$I$18,2,FALSE),0)</f>
      </c>
    </row>
    <row r="519" spans="1:10">
      <c r="J519" t="str">
        <f>IFERROR(VLOOKUP(F519,Widgets!$H$5:$I$18,2,FALSE),0)</f>
      </c>
    </row>
    <row r="520" spans="1:10">
      <c r="J520" t="str">
        <f>IFERROR(VLOOKUP(F520,Widgets!$H$5:$I$18,2,FALSE),0)</f>
      </c>
    </row>
    <row r="521" spans="1:10">
      <c r="J521" t="str">
        <f>IFERROR(VLOOKUP(F521,Widgets!$H$5:$I$18,2,FALSE),0)</f>
      </c>
    </row>
    <row r="522" spans="1:10">
      <c r="J522" t="str">
        <f>IFERROR(VLOOKUP(F522,Widgets!$H$5:$I$18,2,FALSE),0)</f>
      </c>
    </row>
    <row r="523" spans="1:10">
      <c r="J523" t="str">
        <f>IFERROR(VLOOKUP(F523,Widgets!$H$5:$I$18,2,FALSE),0)</f>
      </c>
    </row>
    <row r="524" spans="1:10">
      <c r="J524" t="str">
        <f>IFERROR(VLOOKUP(F524,Widgets!$H$5:$I$18,2,FALSE),0)</f>
      </c>
    </row>
    <row r="525" spans="1:10">
      <c r="J525" t="str">
        <f>IFERROR(VLOOKUP(F525,Widgets!$H$5:$I$18,2,FALSE),0)</f>
      </c>
    </row>
    <row r="526" spans="1:10">
      <c r="J526" t="str">
        <f>IFERROR(VLOOKUP(F526,Widgets!$H$5:$I$18,2,FALSE),0)</f>
      </c>
    </row>
    <row r="527" spans="1:10">
      <c r="J527" t="str">
        <f>IFERROR(VLOOKUP(F527,Widgets!$H$5:$I$18,2,FALSE),0)</f>
      </c>
    </row>
    <row r="528" spans="1:10">
      <c r="J528" t="str">
        <f>IFERROR(VLOOKUP(F528,Widgets!$H$5:$I$18,2,FALSE),0)</f>
      </c>
    </row>
    <row r="529" spans="1:10">
      <c r="J529" t="str">
        <f>IFERROR(VLOOKUP(F529,Widgets!$H$5:$I$18,2,FALSE),0)</f>
      </c>
    </row>
    <row r="530" spans="1:10">
      <c r="J530" t="str">
        <f>IFERROR(VLOOKUP(F530,Widgets!$H$5:$I$18,2,FALSE),0)</f>
      </c>
    </row>
    <row r="531" spans="1:10">
      <c r="J531" t="str">
        <f>IFERROR(VLOOKUP(F531,Widgets!$H$5:$I$18,2,FALSE),0)</f>
      </c>
    </row>
    <row r="532" spans="1:10">
      <c r="J532" t="str">
        <f>IFERROR(VLOOKUP(F532,Widgets!$H$5:$I$18,2,FALSE),0)</f>
      </c>
    </row>
    <row r="533" spans="1:10">
      <c r="J533" t="str">
        <f>IFERROR(VLOOKUP(F533,Widgets!$H$5:$I$18,2,FALSE),0)</f>
      </c>
    </row>
    <row r="534" spans="1:10">
      <c r="J534" t="str">
        <f>IFERROR(VLOOKUP(F534,Widgets!$H$5:$I$18,2,FALSE),0)</f>
      </c>
    </row>
    <row r="535" spans="1:10">
      <c r="J535" t="str">
        <f>IFERROR(VLOOKUP(F535,Widgets!$H$5:$I$18,2,FALSE),0)</f>
      </c>
    </row>
    <row r="536" spans="1:10">
      <c r="J536" t="str">
        <f>IFERROR(VLOOKUP(F536,Widgets!$H$5:$I$18,2,FALSE),0)</f>
      </c>
    </row>
    <row r="537" spans="1:10">
      <c r="J537" t="str">
        <f>IFERROR(VLOOKUP(F537,Widgets!$H$5:$I$18,2,FALSE),0)</f>
      </c>
    </row>
    <row r="538" spans="1:10">
      <c r="J538" t="str">
        <f>IFERROR(VLOOKUP(F538,Widgets!$H$5:$I$18,2,FALSE),0)</f>
      </c>
    </row>
    <row r="539" spans="1:10">
      <c r="J539" t="str">
        <f>IFERROR(VLOOKUP(F539,Widgets!$H$5:$I$18,2,FALSE),0)</f>
      </c>
    </row>
    <row r="540" spans="1:10">
      <c r="J540" t="str">
        <f>IFERROR(VLOOKUP(F540,Widgets!$H$5:$I$18,2,FALSE),0)</f>
      </c>
    </row>
    <row r="541" spans="1:10">
      <c r="J541" t="str">
        <f>IFERROR(VLOOKUP(F541,Widgets!$H$5:$I$18,2,FALSE),0)</f>
      </c>
    </row>
    <row r="542" spans="1:10">
      <c r="J542" t="str">
        <f>IFERROR(VLOOKUP(F542,Widgets!$H$5:$I$18,2,FALSE),0)</f>
      </c>
    </row>
    <row r="543" spans="1:10">
      <c r="J543" t="str">
        <f>IFERROR(VLOOKUP(F543,Widgets!$H$5:$I$18,2,FALSE),0)</f>
      </c>
    </row>
    <row r="544" spans="1:10">
      <c r="J544" t="str">
        <f>IFERROR(VLOOKUP(F544,Widgets!$H$5:$I$18,2,FALSE),0)</f>
      </c>
    </row>
    <row r="545" spans="1:10">
      <c r="J545" t="str">
        <f>IFERROR(VLOOKUP(F545,Widgets!$H$5:$I$18,2,FALSE),0)</f>
      </c>
    </row>
    <row r="546" spans="1:10">
      <c r="J546" t="str">
        <f>IFERROR(VLOOKUP(F546,Widgets!$H$5:$I$18,2,FALSE),0)</f>
      </c>
    </row>
    <row r="547" spans="1:10">
      <c r="J547" t="str">
        <f>IFERROR(VLOOKUP(F547,Widgets!$H$5:$I$18,2,FALSE),0)</f>
      </c>
    </row>
    <row r="548" spans="1:10">
      <c r="J548" t="str">
        <f>IFERROR(VLOOKUP(F548,Widgets!$H$5:$I$18,2,FALSE),0)</f>
      </c>
    </row>
    <row r="549" spans="1:10">
      <c r="J549" t="str">
        <f>IFERROR(VLOOKUP(F549,Widgets!$H$5:$I$18,2,FALSE),0)</f>
      </c>
    </row>
    <row r="550" spans="1:10">
      <c r="J550" t="str">
        <f>IFERROR(VLOOKUP(F550,Widgets!$H$5:$I$18,2,FALSE),0)</f>
      </c>
    </row>
    <row r="551" spans="1:10">
      <c r="J551" t="str">
        <f>IFERROR(VLOOKUP(F551,Widgets!$H$5:$I$18,2,FALSE),0)</f>
      </c>
    </row>
    <row r="552" spans="1:10">
      <c r="J552" t="str">
        <f>IFERROR(VLOOKUP(F552,Widgets!$H$5:$I$18,2,FALSE),0)</f>
      </c>
    </row>
    <row r="553" spans="1:10">
      <c r="J553" t="str">
        <f>IFERROR(VLOOKUP(F553,Widgets!$H$5:$I$18,2,FALSE),0)</f>
      </c>
    </row>
    <row r="554" spans="1:10">
      <c r="J554" t="str">
        <f>IFERROR(VLOOKUP(F554,Widgets!$H$5:$I$18,2,FALSE),0)</f>
      </c>
    </row>
    <row r="555" spans="1:10">
      <c r="J555" t="str">
        <f>IFERROR(VLOOKUP(F555,Widgets!$H$5:$I$18,2,FALSE),0)</f>
      </c>
    </row>
    <row r="556" spans="1:10">
      <c r="J556" t="str">
        <f>IFERROR(VLOOKUP(F556,Widgets!$H$5:$I$18,2,FALSE),0)</f>
      </c>
    </row>
    <row r="557" spans="1:10">
      <c r="J557" t="str">
        <f>IFERROR(VLOOKUP(F557,Widgets!$H$5:$I$18,2,FALSE),0)</f>
      </c>
    </row>
    <row r="558" spans="1:10">
      <c r="J558" t="str">
        <f>IFERROR(VLOOKUP(F558,Widgets!$H$5:$I$18,2,FALSE),0)</f>
      </c>
    </row>
    <row r="559" spans="1:10">
      <c r="J559" t="str">
        <f>IFERROR(VLOOKUP(F559,Widgets!$H$5:$I$18,2,FALSE),0)</f>
      </c>
    </row>
    <row r="560" spans="1:10">
      <c r="J560" t="str">
        <f>IFERROR(VLOOKUP(F560,Widgets!$H$5:$I$18,2,FALSE),0)</f>
      </c>
    </row>
    <row r="561" spans="1:10">
      <c r="J561" t="str">
        <f>IFERROR(VLOOKUP(F561,Widgets!$H$5:$I$18,2,FALSE),0)</f>
      </c>
    </row>
    <row r="562" spans="1:10">
      <c r="J562" t="str">
        <f>IFERROR(VLOOKUP(F562,Widgets!$H$5:$I$18,2,FALSE),0)</f>
      </c>
    </row>
    <row r="563" spans="1:10">
      <c r="J563" t="str">
        <f>IFERROR(VLOOKUP(F563,Widgets!$H$5:$I$18,2,FALSE),0)</f>
      </c>
    </row>
    <row r="564" spans="1:10">
      <c r="J564" t="str">
        <f>IFERROR(VLOOKUP(F564,Widgets!$H$5:$I$18,2,FALSE),0)</f>
      </c>
    </row>
    <row r="565" spans="1:10">
      <c r="J565" t="str">
        <f>IFERROR(VLOOKUP(F565,Widgets!$H$5:$I$18,2,FALSE),0)</f>
      </c>
    </row>
    <row r="566" spans="1:10">
      <c r="J566" t="str">
        <f>IFERROR(VLOOKUP(F566,Widgets!$H$5:$I$18,2,FALSE),0)</f>
      </c>
    </row>
    <row r="567" spans="1:10">
      <c r="J567" t="str">
        <f>IFERROR(VLOOKUP(F567,Widgets!$H$5:$I$18,2,FALSE),0)</f>
      </c>
    </row>
    <row r="568" spans="1:10">
      <c r="J568" t="str">
        <f>IFERROR(VLOOKUP(F568,Widgets!$H$5:$I$18,2,FALSE),0)</f>
      </c>
    </row>
    <row r="569" spans="1:10">
      <c r="J569" t="str">
        <f>IFERROR(VLOOKUP(F569,Widgets!$H$5:$I$18,2,FALSE),0)</f>
      </c>
    </row>
    <row r="570" spans="1:10">
      <c r="J570" t="str">
        <f>IFERROR(VLOOKUP(F570,Widgets!$H$5:$I$18,2,FALSE),0)</f>
      </c>
    </row>
    <row r="571" spans="1:10">
      <c r="J571" t="str">
        <f>IFERROR(VLOOKUP(F571,Widgets!$H$5:$I$18,2,FALSE),0)</f>
      </c>
    </row>
    <row r="572" spans="1:10">
      <c r="J572" t="str">
        <f>IFERROR(VLOOKUP(F572,Widgets!$H$5:$I$18,2,FALSE),0)</f>
      </c>
    </row>
    <row r="573" spans="1:10">
      <c r="J573" t="str">
        <f>IFERROR(VLOOKUP(F573,Widgets!$H$5:$I$18,2,FALSE),0)</f>
      </c>
    </row>
    <row r="574" spans="1:10">
      <c r="J574" t="str">
        <f>IFERROR(VLOOKUP(F574,Widgets!$H$5:$I$18,2,FALSE),0)</f>
      </c>
    </row>
    <row r="575" spans="1:10">
      <c r="J575" t="str">
        <f>IFERROR(VLOOKUP(F575,Widgets!$H$5:$I$18,2,FALSE),0)</f>
      </c>
    </row>
    <row r="576" spans="1:10">
      <c r="J576" t="str">
        <f>IFERROR(VLOOKUP(F576,Widgets!$H$5:$I$18,2,FALSE),0)</f>
      </c>
    </row>
    <row r="577" spans="1:10">
      <c r="J577" t="str">
        <f>IFERROR(VLOOKUP(F577,Widgets!$H$5:$I$18,2,FALSE),0)</f>
      </c>
    </row>
    <row r="578" spans="1:10">
      <c r="J578" t="str">
        <f>IFERROR(VLOOKUP(F578,Widgets!$H$5:$I$18,2,FALSE),0)</f>
      </c>
    </row>
    <row r="579" spans="1:10">
      <c r="J579" t="str">
        <f>IFERROR(VLOOKUP(F579,Widgets!$H$5:$I$18,2,FALSE),0)</f>
      </c>
    </row>
    <row r="580" spans="1:10">
      <c r="J580" t="str">
        <f>IFERROR(VLOOKUP(F580,Widgets!$H$5:$I$18,2,FALSE),0)</f>
      </c>
    </row>
    <row r="581" spans="1:10">
      <c r="J581" t="str">
        <f>IFERROR(VLOOKUP(F581,Widgets!$H$5:$I$18,2,FALSE),0)</f>
      </c>
    </row>
    <row r="582" spans="1:10">
      <c r="J582" t="str">
        <f>IFERROR(VLOOKUP(F582,Widgets!$H$5:$I$18,2,FALSE),0)</f>
      </c>
    </row>
    <row r="583" spans="1:10">
      <c r="J583" t="str">
        <f>IFERROR(VLOOKUP(F583,Widgets!$H$5:$I$18,2,FALSE),0)</f>
      </c>
    </row>
    <row r="584" spans="1:10">
      <c r="J584" t="str">
        <f>IFERROR(VLOOKUP(F584,Widgets!$H$5:$I$18,2,FALSE),0)</f>
      </c>
    </row>
    <row r="585" spans="1:10">
      <c r="J585" t="str">
        <f>IFERROR(VLOOKUP(F585,Widgets!$H$5:$I$18,2,FALSE),0)</f>
      </c>
    </row>
    <row r="586" spans="1:10">
      <c r="J586" t="str">
        <f>IFERROR(VLOOKUP(F586,Widgets!$H$5:$I$18,2,FALSE),0)</f>
      </c>
    </row>
    <row r="587" spans="1:10">
      <c r="J587" t="str">
        <f>IFERROR(VLOOKUP(F587,Widgets!$H$5:$I$18,2,FALSE),0)</f>
      </c>
    </row>
    <row r="588" spans="1:10">
      <c r="J588" t="str">
        <f>IFERROR(VLOOKUP(F588,Widgets!$H$5:$I$18,2,FALSE),0)</f>
      </c>
    </row>
    <row r="589" spans="1:10">
      <c r="J589" t="str">
        <f>IFERROR(VLOOKUP(F589,Widgets!$H$5:$I$18,2,FALSE),0)</f>
      </c>
    </row>
    <row r="590" spans="1:10">
      <c r="J590" t="str">
        <f>IFERROR(VLOOKUP(F590,Widgets!$H$5:$I$18,2,FALSE),0)</f>
      </c>
    </row>
    <row r="591" spans="1:10">
      <c r="J591" t="str">
        <f>IFERROR(VLOOKUP(F591,Widgets!$H$5:$I$18,2,FALSE),0)</f>
      </c>
    </row>
    <row r="592" spans="1:10">
      <c r="J592" t="str">
        <f>IFERROR(VLOOKUP(F592,Widgets!$H$5:$I$18,2,FALSE),0)</f>
      </c>
    </row>
    <row r="593" spans="1:10">
      <c r="J593" t="str">
        <f>IFERROR(VLOOKUP(F593,Widgets!$H$5:$I$18,2,FALSE),0)</f>
      </c>
    </row>
    <row r="594" spans="1:10">
      <c r="J594" t="str">
        <f>IFERROR(VLOOKUP(F594,Widgets!$H$5:$I$18,2,FALSE),0)</f>
      </c>
    </row>
    <row r="595" spans="1:10">
      <c r="J595" t="str">
        <f>IFERROR(VLOOKUP(F595,Widgets!$H$5:$I$18,2,FALSE),0)</f>
      </c>
    </row>
    <row r="596" spans="1:10">
      <c r="J596" t="str">
        <f>IFERROR(VLOOKUP(F596,Widgets!$H$5:$I$18,2,FALSE),0)</f>
      </c>
    </row>
    <row r="597" spans="1:10">
      <c r="J597" t="str">
        <f>IFERROR(VLOOKUP(F597,Widgets!$H$5:$I$18,2,FALSE),0)</f>
      </c>
    </row>
    <row r="598" spans="1:10">
      <c r="J598" t="str">
        <f>IFERROR(VLOOKUP(F598,Widgets!$H$5:$I$18,2,FALSE),0)</f>
      </c>
    </row>
    <row r="599" spans="1:10">
      <c r="J599" t="str">
        <f>IFERROR(VLOOKUP(F599,Widgets!$H$5:$I$18,2,FALSE),0)</f>
      </c>
    </row>
    <row r="600" spans="1:10">
      <c r="J600" t="str">
        <f>IFERROR(VLOOKUP(F600,Widgets!$H$5:$I$18,2,FALSE),0)</f>
      </c>
    </row>
    <row r="601" spans="1:10">
      <c r="J601" t="str">
        <f>IFERROR(VLOOKUP(F601,Widgets!$H$5:$I$18,2,FALSE),0)</f>
      </c>
    </row>
    <row r="602" spans="1:10">
      <c r="J602" t="str">
        <f>IFERROR(VLOOKUP(F602,Widgets!$H$5:$I$18,2,FALSE),0)</f>
      </c>
    </row>
    <row r="603" spans="1:10">
      <c r="J603" t="str">
        <f>IFERROR(VLOOKUP(F603,Widgets!$H$5:$I$18,2,FALSE),0)</f>
      </c>
    </row>
    <row r="604" spans="1:10">
      <c r="J604" t="str">
        <f>IFERROR(VLOOKUP(F604,Widgets!$H$5:$I$18,2,FALSE),0)</f>
      </c>
    </row>
    <row r="605" spans="1:10">
      <c r="J605" t="str">
        <f>IFERROR(VLOOKUP(F605,Widgets!$H$5:$I$18,2,FALSE),0)</f>
      </c>
    </row>
    <row r="606" spans="1:10">
      <c r="J606" t="str">
        <f>IFERROR(VLOOKUP(F606,Widgets!$H$5:$I$18,2,FALSE),0)</f>
      </c>
    </row>
    <row r="607" spans="1:10">
      <c r="J607" t="str">
        <f>IFERROR(VLOOKUP(F607,Widgets!$H$5:$I$18,2,FALSE),0)</f>
      </c>
    </row>
    <row r="608" spans="1:10">
      <c r="J608" t="str">
        <f>IFERROR(VLOOKUP(F608,Widgets!$H$5:$I$18,2,FALSE),0)</f>
      </c>
    </row>
    <row r="609" spans="1:10">
      <c r="J609" t="str">
        <f>IFERROR(VLOOKUP(F609,Widgets!$H$5:$I$18,2,FALSE),0)</f>
      </c>
    </row>
    <row r="610" spans="1:10">
      <c r="J610" t="str">
        <f>IFERROR(VLOOKUP(F610,Widgets!$H$5:$I$18,2,FALSE),0)</f>
      </c>
    </row>
    <row r="611" spans="1:10">
      <c r="J611" t="str">
        <f>IFERROR(VLOOKUP(F611,Widgets!$H$5:$I$18,2,FALSE),0)</f>
      </c>
    </row>
    <row r="612" spans="1:10">
      <c r="J612" t="str">
        <f>IFERROR(VLOOKUP(F612,Widgets!$H$5:$I$18,2,FALSE),0)</f>
      </c>
    </row>
    <row r="613" spans="1:10">
      <c r="J613" t="str">
        <f>IFERROR(VLOOKUP(F613,Widgets!$H$5:$I$18,2,FALSE),0)</f>
      </c>
    </row>
    <row r="614" spans="1:10">
      <c r="J614" t="str">
        <f>IFERROR(VLOOKUP(F614,Widgets!$H$5:$I$18,2,FALSE),0)</f>
      </c>
    </row>
    <row r="615" spans="1:10">
      <c r="J615" t="str">
        <f>IFERROR(VLOOKUP(F615,Widgets!$H$5:$I$18,2,FALSE),0)</f>
      </c>
    </row>
    <row r="616" spans="1:10">
      <c r="J616" t="str">
        <f>IFERROR(VLOOKUP(F616,Widgets!$H$5:$I$18,2,FALSE),0)</f>
      </c>
    </row>
    <row r="617" spans="1:10">
      <c r="J617" t="str">
        <f>IFERROR(VLOOKUP(F617,Widgets!$H$5:$I$18,2,FALSE),0)</f>
      </c>
    </row>
    <row r="618" spans="1:10">
      <c r="J618" t="str">
        <f>IFERROR(VLOOKUP(F618,Widgets!$H$5:$I$18,2,FALSE),0)</f>
      </c>
    </row>
    <row r="619" spans="1:10">
      <c r="J619" t="str">
        <f>IFERROR(VLOOKUP(F619,Widgets!$H$5:$I$18,2,FALSE),0)</f>
      </c>
    </row>
    <row r="620" spans="1:10">
      <c r="J620" t="str">
        <f>IFERROR(VLOOKUP(F620,Widgets!$H$5:$I$18,2,FALSE),0)</f>
      </c>
    </row>
    <row r="621" spans="1:10">
      <c r="J621" t="str">
        <f>IFERROR(VLOOKUP(F621,Widgets!$H$5:$I$18,2,FALSE),0)</f>
      </c>
    </row>
    <row r="622" spans="1:10">
      <c r="J622" t="str">
        <f>IFERROR(VLOOKUP(F622,Widgets!$H$5:$I$18,2,FALSE),0)</f>
      </c>
    </row>
    <row r="623" spans="1:10">
      <c r="J623" t="str">
        <f>IFERROR(VLOOKUP(F623,Widgets!$H$5:$I$18,2,FALSE),0)</f>
      </c>
    </row>
    <row r="624" spans="1:10">
      <c r="J624" t="str">
        <f>IFERROR(VLOOKUP(F624,Widgets!$H$5:$I$18,2,FALSE),0)</f>
      </c>
    </row>
    <row r="625" spans="1:10">
      <c r="J625" t="str">
        <f>IFERROR(VLOOKUP(F625,Widgets!$H$5:$I$18,2,FALSE),0)</f>
      </c>
    </row>
    <row r="626" spans="1:10">
      <c r="J626" t="str">
        <f>IFERROR(VLOOKUP(F626,Widgets!$H$5:$I$18,2,FALSE),0)</f>
      </c>
    </row>
    <row r="627" spans="1:10">
      <c r="J627" t="str">
        <f>IFERROR(VLOOKUP(F627,Widgets!$H$5:$I$18,2,FALSE),0)</f>
      </c>
    </row>
    <row r="628" spans="1:10">
      <c r="J628" t="str">
        <f>IFERROR(VLOOKUP(F628,Widgets!$H$5:$I$18,2,FALSE),0)</f>
      </c>
    </row>
    <row r="629" spans="1:10">
      <c r="J629" t="str">
        <f>IFERROR(VLOOKUP(F629,Widgets!$H$5:$I$18,2,FALSE),0)</f>
      </c>
    </row>
    <row r="630" spans="1:10">
      <c r="J630" t="str">
        <f>IFERROR(VLOOKUP(F630,Widgets!$H$5:$I$18,2,FALSE),0)</f>
      </c>
    </row>
    <row r="631" spans="1:10">
      <c r="J631" t="str">
        <f>IFERROR(VLOOKUP(F631,Widgets!$H$5:$I$18,2,FALSE),0)</f>
      </c>
    </row>
    <row r="632" spans="1:10">
      <c r="J632" t="str">
        <f>IFERROR(VLOOKUP(F632,Widgets!$H$5:$I$18,2,FALSE),0)</f>
      </c>
    </row>
    <row r="633" spans="1:10">
      <c r="J633" t="str">
        <f>IFERROR(VLOOKUP(F633,Widgets!$H$5:$I$18,2,FALSE),0)</f>
      </c>
    </row>
    <row r="634" spans="1:10">
      <c r="J634" t="str">
        <f>IFERROR(VLOOKUP(F634,Widgets!$H$5:$I$18,2,FALSE),0)</f>
      </c>
    </row>
    <row r="635" spans="1:10">
      <c r="J635" t="str">
        <f>IFERROR(VLOOKUP(F635,Widgets!$H$5:$I$18,2,FALSE),0)</f>
      </c>
    </row>
    <row r="636" spans="1:10">
      <c r="J636" t="str">
        <f>IFERROR(VLOOKUP(F636,Widgets!$H$5:$I$18,2,FALSE),0)</f>
      </c>
    </row>
    <row r="637" spans="1:10">
      <c r="J637" t="str">
        <f>IFERROR(VLOOKUP(F637,Widgets!$H$5:$I$18,2,FALSE),0)</f>
      </c>
    </row>
    <row r="638" spans="1:10">
      <c r="J638" t="str">
        <f>IFERROR(VLOOKUP(F638,Widgets!$H$5:$I$18,2,FALSE),0)</f>
      </c>
    </row>
    <row r="639" spans="1:10">
      <c r="J639" t="str">
        <f>IFERROR(VLOOKUP(F639,Widgets!$H$5:$I$18,2,FALSE),0)</f>
      </c>
    </row>
    <row r="640" spans="1:10">
      <c r="J640" t="str">
        <f>IFERROR(VLOOKUP(F640,Widgets!$H$5:$I$18,2,FALSE),0)</f>
      </c>
    </row>
    <row r="641" spans="1:10">
      <c r="J641" t="str">
        <f>IFERROR(VLOOKUP(F641,Widgets!$H$5:$I$18,2,FALSE),0)</f>
      </c>
    </row>
    <row r="642" spans="1:10">
      <c r="J642" t="str">
        <f>IFERROR(VLOOKUP(F642,Widgets!$H$5:$I$18,2,FALSE),0)</f>
      </c>
    </row>
    <row r="643" spans="1:10">
      <c r="J643" t="str">
        <f>IFERROR(VLOOKUP(F643,Widgets!$H$5:$I$18,2,FALSE),0)</f>
      </c>
    </row>
    <row r="644" spans="1:10">
      <c r="J644" t="str">
        <f>IFERROR(VLOOKUP(F644,Widgets!$H$5:$I$18,2,FALSE),0)</f>
      </c>
    </row>
    <row r="645" spans="1:10">
      <c r="J645" t="str">
        <f>IFERROR(VLOOKUP(F645,Widgets!$H$5:$I$18,2,FALSE),0)</f>
      </c>
    </row>
    <row r="646" spans="1:10">
      <c r="J646" t="str">
        <f>IFERROR(VLOOKUP(F646,Widgets!$H$5:$I$18,2,FALSE),0)</f>
      </c>
    </row>
    <row r="647" spans="1:10">
      <c r="J647" t="str">
        <f>IFERROR(VLOOKUP(F647,Widgets!$H$5:$I$18,2,FALSE),0)</f>
      </c>
    </row>
    <row r="648" spans="1:10">
      <c r="J648" t="str">
        <f>IFERROR(VLOOKUP(F648,Widgets!$H$5:$I$18,2,FALSE),0)</f>
      </c>
    </row>
    <row r="649" spans="1:10">
      <c r="J649" t="str">
        <f>IFERROR(VLOOKUP(F649,Widgets!$H$5:$I$18,2,FALSE),0)</f>
      </c>
    </row>
    <row r="650" spans="1:10">
      <c r="J650" t="str">
        <f>IFERROR(VLOOKUP(F650,Widgets!$H$5:$I$18,2,FALSE),0)</f>
      </c>
    </row>
    <row r="651" spans="1:10">
      <c r="J651" t="str">
        <f>IFERROR(VLOOKUP(F651,Widgets!$H$5:$I$18,2,FALSE),0)</f>
      </c>
    </row>
    <row r="652" spans="1:10">
      <c r="J652" t="str">
        <f>IFERROR(VLOOKUP(F652,Widgets!$H$5:$I$18,2,FALSE),0)</f>
      </c>
    </row>
    <row r="653" spans="1:10">
      <c r="J653" t="str">
        <f>IFERROR(VLOOKUP(F653,Widgets!$H$5:$I$18,2,FALSE),0)</f>
      </c>
    </row>
    <row r="654" spans="1:10">
      <c r="J654" t="str">
        <f>IFERROR(VLOOKUP(F654,Widgets!$H$5:$I$18,2,FALSE),0)</f>
      </c>
    </row>
    <row r="655" spans="1:10">
      <c r="J655" t="str">
        <f>IFERROR(VLOOKUP(F655,Widgets!$H$5:$I$18,2,FALSE),0)</f>
      </c>
    </row>
    <row r="656" spans="1:10">
      <c r="J656" t="str">
        <f>IFERROR(VLOOKUP(F656,Widgets!$H$5:$I$18,2,FALSE),0)</f>
      </c>
    </row>
    <row r="657" spans="1:10">
      <c r="J657" t="str">
        <f>IFERROR(VLOOKUP(F657,Widgets!$H$5:$I$18,2,FALSE),0)</f>
      </c>
    </row>
    <row r="658" spans="1:10">
      <c r="J658" t="str">
        <f>IFERROR(VLOOKUP(F658,Widgets!$H$5:$I$18,2,FALSE),0)</f>
      </c>
    </row>
    <row r="659" spans="1:10">
      <c r="J659" t="str">
        <f>IFERROR(VLOOKUP(F659,Widgets!$H$5:$I$18,2,FALSE),0)</f>
      </c>
    </row>
    <row r="660" spans="1:10">
      <c r="J660" t="str">
        <f>IFERROR(VLOOKUP(F660,Widgets!$H$5:$I$18,2,FALSE),0)</f>
      </c>
    </row>
    <row r="661" spans="1:10">
      <c r="J661" t="str">
        <f>IFERROR(VLOOKUP(F661,Widgets!$H$5:$I$18,2,FALSE),0)</f>
      </c>
    </row>
    <row r="662" spans="1:10">
      <c r="J662" t="str">
        <f>IFERROR(VLOOKUP(F662,Widgets!$H$5:$I$18,2,FALSE),0)</f>
      </c>
    </row>
    <row r="663" spans="1:10">
      <c r="J663" t="str">
        <f>IFERROR(VLOOKUP(F663,Widgets!$H$5:$I$18,2,FALSE),0)</f>
      </c>
    </row>
    <row r="664" spans="1:10">
      <c r="J664" t="str">
        <f>IFERROR(VLOOKUP(F664,Widgets!$H$5:$I$18,2,FALSE),0)</f>
      </c>
    </row>
    <row r="665" spans="1:10">
      <c r="J665" t="str">
        <f>IFERROR(VLOOKUP(F665,Widgets!$H$5:$I$18,2,FALSE),0)</f>
      </c>
    </row>
    <row r="666" spans="1:10">
      <c r="J666" t="str">
        <f>IFERROR(VLOOKUP(F666,Widgets!$H$5:$I$18,2,FALSE),0)</f>
      </c>
    </row>
    <row r="667" spans="1:10">
      <c r="J667" t="str">
        <f>IFERROR(VLOOKUP(F667,Widgets!$H$5:$I$18,2,FALSE),0)</f>
      </c>
    </row>
    <row r="668" spans="1:10">
      <c r="J668" t="str">
        <f>IFERROR(VLOOKUP(F668,Widgets!$H$5:$I$18,2,FALSE),0)</f>
      </c>
    </row>
    <row r="669" spans="1:10">
      <c r="J669" t="str">
        <f>IFERROR(VLOOKUP(F669,Widgets!$H$5:$I$18,2,FALSE),0)</f>
      </c>
    </row>
    <row r="670" spans="1:10">
      <c r="J670" t="str">
        <f>IFERROR(VLOOKUP(F670,Widgets!$H$5:$I$18,2,FALSE),0)</f>
      </c>
    </row>
    <row r="671" spans="1:10">
      <c r="J671" t="str">
        <f>IFERROR(VLOOKUP(F671,Widgets!$H$5:$I$18,2,FALSE),0)</f>
      </c>
    </row>
    <row r="672" spans="1:10">
      <c r="J672" t="str">
        <f>IFERROR(VLOOKUP(F672,Widgets!$H$5:$I$18,2,FALSE),0)</f>
      </c>
    </row>
    <row r="673" spans="1:10">
      <c r="J673" t="str">
        <f>IFERROR(VLOOKUP(F673,Widgets!$H$5:$I$18,2,FALSE),0)</f>
      </c>
    </row>
    <row r="674" spans="1:10">
      <c r="J674" t="str">
        <f>IFERROR(VLOOKUP(F674,Widgets!$H$5:$I$18,2,FALSE),0)</f>
      </c>
    </row>
    <row r="675" spans="1:10">
      <c r="J675" t="str">
        <f>IFERROR(VLOOKUP(F675,Widgets!$H$5:$I$18,2,FALSE),0)</f>
      </c>
    </row>
    <row r="676" spans="1:10">
      <c r="J676" t="str">
        <f>IFERROR(VLOOKUP(F676,Widgets!$H$5:$I$18,2,FALSE),0)</f>
      </c>
    </row>
    <row r="677" spans="1:10">
      <c r="J677" t="str">
        <f>IFERROR(VLOOKUP(F677,Widgets!$H$5:$I$18,2,FALSE),0)</f>
      </c>
    </row>
    <row r="678" spans="1:10">
      <c r="J678" t="str">
        <f>IFERROR(VLOOKUP(F678,Widgets!$H$5:$I$18,2,FALSE),0)</f>
      </c>
    </row>
    <row r="679" spans="1:10">
      <c r="J679" t="str">
        <f>IFERROR(VLOOKUP(F679,Widgets!$H$5:$I$18,2,FALSE),0)</f>
      </c>
    </row>
    <row r="680" spans="1:10">
      <c r="J680" t="str">
        <f>IFERROR(VLOOKUP(F680,Widgets!$H$5:$I$18,2,FALSE),0)</f>
      </c>
    </row>
    <row r="681" spans="1:10">
      <c r="J681" t="str">
        <f>IFERROR(VLOOKUP(F681,Widgets!$H$5:$I$18,2,FALSE),0)</f>
      </c>
    </row>
    <row r="682" spans="1:10">
      <c r="J682" t="str">
        <f>IFERROR(VLOOKUP(F682,Widgets!$H$5:$I$18,2,FALSE),0)</f>
      </c>
    </row>
    <row r="683" spans="1:10">
      <c r="J683" t="str">
        <f>IFERROR(VLOOKUP(F683,Widgets!$H$5:$I$18,2,FALSE),0)</f>
      </c>
    </row>
    <row r="684" spans="1:10">
      <c r="J684" t="str">
        <f>IFERROR(VLOOKUP(F684,Widgets!$H$5:$I$18,2,FALSE),0)</f>
      </c>
    </row>
    <row r="685" spans="1:10">
      <c r="J685" t="str">
        <f>IFERROR(VLOOKUP(F685,Widgets!$H$5:$I$18,2,FALSE),0)</f>
      </c>
    </row>
    <row r="686" spans="1:10">
      <c r="J686" t="str">
        <f>IFERROR(VLOOKUP(F686,Widgets!$H$5:$I$18,2,FALSE),0)</f>
      </c>
    </row>
    <row r="687" spans="1:10">
      <c r="J687" t="str">
        <f>IFERROR(VLOOKUP(F687,Widgets!$H$5:$I$18,2,FALSE),0)</f>
      </c>
    </row>
    <row r="688" spans="1:10">
      <c r="J688" t="str">
        <f>IFERROR(VLOOKUP(F688,Widgets!$H$5:$I$18,2,FALSE),0)</f>
      </c>
    </row>
    <row r="689" spans="1:10">
      <c r="J689" t="str">
        <f>IFERROR(VLOOKUP(F689,Widgets!$H$5:$I$18,2,FALSE),0)</f>
      </c>
    </row>
    <row r="690" spans="1:10">
      <c r="J690" t="str">
        <f>IFERROR(VLOOKUP(F690,Widgets!$H$5:$I$18,2,FALSE),0)</f>
      </c>
    </row>
    <row r="691" spans="1:10">
      <c r="J691" t="str">
        <f>IFERROR(VLOOKUP(F691,Widgets!$H$5:$I$18,2,FALSE),0)</f>
      </c>
    </row>
    <row r="692" spans="1:10">
      <c r="J692" t="str">
        <f>IFERROR(VLOOKUP(F692,Widgets!$H$5:$I$18,2,FALSE),0)</f>
      </c>
    </row>
    <row r="693" spans="1:10">
      <c r="J693" t="str">
        <f>IFERROR(VLOOKUP(F693,Widgets!$H$5:$I$18,2,FALSE),0)</f>
      </c>
    </row>
    <row r="694" spans="1:10">
      <c r="J694" t="str">
        <f>IFERROR(VLOOKUP(F694,Widgets!$H$5:$I$18,2,FALSE),0)</f>
      </c>
    </row>
    <row r="695" spans="1:10">
      <c r="J695" t="str">
        <f>IFERROR(VLOOKUP(F695,Widgets!$H$5:$I$18,2,FALSE),0)</f>
      </c>
    </row>
    <row r="696" spans="1:10">
      <c r="J696" t="str">
        <f>IFERROR(VLOOKUP(F696,Widgets!$H$5:$I$18,2,FALSE),0)</f>
      </c>
    </row>
    <row r="697" spans="1:10">
      <c r="J697" t="str">
        <f>IFERROR(VLOOKUP(F697,Widgets!$H$5:$I$18,2,FALSE),0)</f>
      </c>
    </row>
    <row r="698" spans="1:10">
      <c r="J698" t="str">
        <f>IFERROR(VLOOKUP(F698,Widgets!$H$5:$I$18,2,FALSE),0)</f>
      </c>
    </row>
    <row r="699" spans="1:10">
      <c r="J699" t="str">
        <f>IFERROR(VLOOKUP(F699,Widgets!$H$5:$I$18,2,FALSE),0)</f>
      </c>
    </row>
    <row r="700" spans="1:10">
      <c r="J700" t="str">
        <f>IFERROR(VLOOKUP(F700,Widgets!$H$5:$I$18,2,FALSE),0)</f>
      </c>
    </row>
    <row r="701" spans="1:10">
      <c r="J701" t="str">
        <f>IFERROR(VLOOKUP(F701,Widgets!$H$5:$I$18,2,FALSE),0)</f>
      </c>
    </row>
    <row r="702" spans="1:10">
      <c r="J702" t="str">
        <f>IFERROR(VLOOKUP(F702,Widgets!$H$5:$I$18,2,FALSE),0)</f>
      </c>
    </row>
    <row r="703" spans="1:10">
      <c r="J703" t="str">
        <f>IFERROR(VLOOKUP(F703,Widgets!$H$5:$I$18,2,FALSE),0)</f>
      </c>
    </row>
    <row r="704" spans="1:10">
      <c r="J704" t="str">
        <f>IFERROR(VLOOKUP(F704,Widgets!$H$5:$I$18,2,FALSE),0)</f>
      </c>
    </row>
    <row r="705" spans="1:10">
      <c r="J705" t="str">
        <f>IFERROR(VLOOKUP(F705,Widgets!$H$5:$I$18,2,FALSE),0)</f>
      </c>
    </row>
    <row r="706" spans="1:10">
      <c r="J706" t="str">
        <f>IFERROR(VLOOKUP(F706,Widgets!$H$5:$I$18,2,FALSE),0)</f>
      </c>
    </row>
    <row r="707" spans="1:10">
      <c r="J707" t="str">
        <f>IFERROR(VLOOKUP(F707,Widgets!$H$5:$I$18,2,FALSE),0)</f>
      </c>
    </row>
    <row r="708" spans="1:10">
      <c r="J708" t="str">
        <f>IFERROR(VLOOKUP(F708,Widgets!$H$5:$I$18,2,FALSE),0)</f>
      </c>
    </row>
    <row r="709" spans="1:10">
      <c r="J709" t="str">
        <f>IFERROR(VLOOKUP(F709,Widgets!$H$5:$I$18,2,FALSE),0)</f>
      </c>
    </row>
    <row r="710" spans="1:10">
      <c r="J710" t="str">
        <f>IFERROR(VLOOKUP(F710,Widgets!$H$5:$I$18,2,FALSE),0)</f>
      </c>
    </row>
    <row r="711" spans="1:10">
      <c r="J711" t="str">
        <f>IFERROR(VLOOKUP(F711,Widgets!$H$5:$I$18,2,FALSE),0)</f>
      </c>
    </row>
    <row r="712" spans="1:10">
      <c r="J712" t="str">
        <f>IFERROR(VLOOKUP(F712,Widgets!$H$5:$I$18,2,FALSE),0)</f>
      </c>
    </row>
    <row r="713" spans="1:10">
      <c r="J713" t="str">
        <f>IFERROR(VLOOKUP(F713,Widgets!$H$5:$I$18,2,FALSE),0)</f>
      </c>
    </row>
    <row r="714" spans="1:10">
      <c r="J714" t="str">
        <f>IFERROR(VLOOKUP(F714,Widgets!$H$5:$I$18,2,FALSE),0)</f>
      </c>
    </row>
    <row r="715" spans="1:10">
      <c r="J715" t="str">
        <f>IFERROR(VLOOKUP(F715,Widgets!$H$5:$I$18,2,FALSE),0)</f>
      </c>
    </row>
    <row r="716" spans="1:10">
      <c r="J716" t="str">
        <f>IFERROR(VLOOKUP(F716,Widgets!$H$5:$I$18,2,FALSE),0)</f>
      </c>
    </row>
    <row r="717" spans="1:10">
      <c r="J717" t="str">
        <f>IFERROR(VLOOKUP(F717,Widgets!$H$5:$I$18,2,FALSE),0)</f>
      </c>
    </row>
    <row r="718" spans="1:10">
      <c r="J718" t="str">
        <f>IFERROR(VLOOKUP(F718,Widgets!$H$5:$I$18,2,FALSE),0)</f>
      </c>
    </row>
    <row r="719" spans="1:10">
      <c r="J719" t="str">
        <f>IFERROR(VLOOKUP(F719,Widgets!$H$5:$I$18,2,FALSE),0)</f>
      </c>
    </row>
    <row r="720" spans="1:10">
      <c r="J720" t="str">
        <f>IFERROR(VLOOKUP(F720,Widgets!$H$5:$I$18,2,FALSE),0)</f>
      </c>
    </row>
    <row r="721" spans="1:10">
      <c r="J721" t="str">
        <f>IFERROR(VLOOKUP(F721,Widgets!$H$5:$I$18,2,FALSE),0)</f>
      </c>
    </row>
    <row r="722" spans="1:10">
      <c r="J722" t="str">
        <f>IFERROR(VLOOKUP(F722,Widgets!$H$5:$I$18,2,FALSE),0)</f>
      </c>
    </row>
    <row r="723" spans="1:10">
      <c r="J723" t="str">
        <f>IFERROR(VLOOKUP(F723,Widgets!$H$5:$I$18,2,FALSE),0)</f>
      </c>
    </row>
    <row r="724" spans="1:10">
      <c r="J724" t="str">
        <f>IFERROR(VLOOKUP(F724,Widgets!$H$5:$I$18,2,FALSE),0)</f>
      </c>
    </row>
    <row r="725" spans="1:10">
      <c r="J725" t="str">
        <f>IFERROR(VLOOKUP(F725,Widgets!$H$5:$I$18,2,FALSE),0)</f>
      </c>
    </row>
    <row r="726" spans="1:10">
      <c r="J726" t="str">
        <f>IFERROR(VLOOKUP(F726,Widgets!$H$5:$I$18,2,FALSE),0)</f>
      </c>
    </row>
    <row r="727" spans="1:10">
      <c r="J727" t="str">
        <f>IFERROR(VLOOKUP(F727,Widgets!$H$5:$I$18,2,FALSE),0)</f>
      </c>
    </row>
    <row r="728" spans="1:10">
      <c r="J728" t="str">
        <f>IFERROR(VLOOKUP(F728,Widgets!$H$5:$I$18,2,FALSE),0)</f>
      </c>
    </row>
    <row r="729" spans="1:10">
      <c r="J729" t="str">
        <f>IFERROR(VLOOKUP(F729,Widgets!$H$5:$I$18,2,FALSE),0)</f>
      </c>
    </row>
    <row r="730" spans="1:10">
      <c r="J730" t="str">
        <f>IFERROR(VLOOKUP(F730,Widgets!$H$5:$I$18,2,FALSE),0)</f>
      </c>
    </row>
    <row r="731" spans="1:10">
      <c r="J731" t="str">
        <f>IFERROR(VLOOKUP(F731,Widgets!$H$5:$I$18,2,FALSE),0)</f>
      </c>
    </row>
    <row r="732" spans="1:10">
      <c r="J732" t="str">
        <f>IFERROR(VLOOKUP(F732,Widgets!$H$5:$I$18,2,FALSE),0)</f>
      </c>
    </row>
    <row r="733" spans="1:10">
      <c r="J733" t="str">
        <f>IFERROR(VLOOKUP(F733,Widgets!$H$5:$I$18,2,FALSE),0)</f>
      </c>
    </row>
    <row r="734" spans="1:10">
      <c r="J734" t="str">
        <f>IFERROR(VLOOKUP(F734,Widgets!$H$5:$I$18,2,FALSE),0)</f>
      </c>
    </row>
    <row r="735" spans="1:10">
      <c r="J735" t="str">
        <f>IFERROR(VLOOKUP(F735,Widgets!$H$5:$I$18,2,FALSE),0)</f>
      </c>
    </row>
    <row r="736" spans="1:10">
      <c r="J736" t="str">
        <f>IFERROR(VLOOKUP(F736,Widgets!$H$5:$I$18,2,FALSE),0)</f>
      </c>
    </row>
    <row r="737" spans="1:10">
      <c r="J737" t="str">
        <f>IFERROR(VLOOKUP(F737,Widgets!$H$5:$I$18,2,FALSE),0)</f>
      </c>
    </row>
    <row r="738" spans="1:10">
      <c r="J738" t="str">
        <f>IFERROR(VLOOKUP(F738,Widgets!$H$5:$I$18,2,FALSE),0)</f>
      </c>
    </row>
    <row r="739" spans="1:10">
      <c r="J739" t="str">
        <f>IFERROR(VLOOKUP(F739,Widgets!$H$5:$I$18,2,FALSE),0)</f>
      </c>
    </row>
    <row r="740" spans="1:10">
      <c r="J740" t="str">
        <f>IFERROR(VLOOKUP(F740,Widgets!$H$5:$I$18,2,FALSE),0)</f>
      </c>
    </row>
    <row r="741" spans="1:10">
      <c r="J741" t="str">
        <f>IFERROR(VLOOKUP(F741,Widgets!$H$5:$I$18,2,FALSE),0)</f>
      </c>
    </row>
    <row r="742" spans="1:10">
      <c r="J742" t="str">
        <f>IFERROR(VLOOKUP(F742,Widgets!$H$5:$I$18,2,FALSE),0)</f>
      </c>
    </row>
    <row r="743" spans="1:10">
      <c r="J743" t="str">
        <f>IFERROR(VLOOKUP(F743,Widgets!$H$5:$I$18,2,FALSE),0)</f>
      </c>
    </row>
    <row r="744" spans="1:10">
      <c r="J744" t="str">
        <f>IFERROR(VLOOKUP(F744,Widgets!$H$5:$I$18,2,FALSE),0)</f>
      </c>
    </row>
    <row r="745" spans="1:10">
      <c r="J745" t="str">
        <f>IFERROR(VLOOKUP(F745,Widgets!$H$5:$I$18,2,FALSE),0)</f>
      </c>
    </row>
    <row r="746" spans="1:10">
      <c r="J746" t="str">
        <f>IFERROR(VLOOKUP(F746,Widgets!$H$5:$I$18,2,FALSE),0)</f>
      </c>
    </row>
    <row r="747" spans="1:10">
      <c r="J747" t="str">
        <f>IFERROR(VLOOKUP(F747,Widgets!$H$5:$I$18,2,FALSE),0)</f>
      </c>
    </row>
    <row r="748" spans="1:10">
      <c r="J748" t="str">
        <f>IFERROR(VLOOKUP(F748,Widgets!$H$5:$I$18,2,FALSE),0)</f>
      </c>
    </row>
    <row r="749" spans="1:10">
      <c r="J749" t="str">
        <f>IFERROR(VLOOKUP(F749,Widgets!$H$5:$I$18,2,FALSE),0)</f>
      </c>
    </row>
    <row r="750" spans="1:10">
      <c r="J750" t="str">
        <f>IFERROR(VLOOKUP(F750,Widgets!$H$5:$I$18,2,FALSE),0)</f>
      </c>
    </row>
    <row r="751" spans="1:10">
      <c r="J751" t="str">
        <f>IFERROR(VLOOKUP(F751,Widgets!$H$5:$I$18,2,FALSE),0)</f>
      </c>
    </row>
    <row r="752" spans="1:10">
      <c r="J752" t="str">
        <f>IFERROR(VLOOKUP(F752,Widgets!$H$5:$I$18,2,FALSE),0)</f>
      </c>
    </row>
    <row r="753" spans="1:10">
      <c r="J753" t="str">
        <f>IFERROR(VLOOKUP(F753,Widgets!$H$5:$I$18,2,FALSE),0)</f>
      </c>
    </row>
    <row r="754" spans="1:10">
      <c r="J754" t="str">
        <f>IFERROR(VLOOKUP(F754,Widgets!$H$5:$I$18,2,FALSE),0)</f>
      </c>
    </row>
    <row r="755" spans="1:10">
      <c r="J755" t="str">
        <f>IFERROR(VLOOKUP(F755,Widgets!$H$5:$I$18,2,FALSE),0)</f>
      </c>
    </row>
    <row r="756" spans="1:10">
      <c r="J756" t="str">
        <f>IFERROR(VLOOKUP(F756,Widgets!$H$5:$I$18,2,FALSE),0)</f>
      </c>
    </row>
    <row r="757" spans="1:10">
      <c r="J757" t="str">
        <f>IFERROR(VLOOKUP(F757,Widgets!$H$5:$I$18,2,FALSE),0)</f>
      </c>
    </row>
    <row r="758" spans="1:10">
      <c r="J758" t="str">
        <f>IFERROR(VLOOKUP(F758,Widgets!$H$5:$I$18,2,FALSE),0)</f>
      </c>
    </row>
    <row r="759" spans="1:10">
      <c r="J759" t="str">
        <f>IFERROR(VLOOKUP(F759,Widgets!$H$5:$I$18,2,FALSE),0)</f>
      </c>
    </row>
    <row r="760" spans="1:10">
      <c r="J760" t="str">
        <f>IFERROR(VLOOKUP(F760,Widgets!$H$5:$I$18,2,FALSE),0)</f>
      </c>
    </row>
    <row r="761" spans="1:10">
      <c r="J761" t="str">
        <f>IFERROR(VLOOKUP(F761,Widgets!$H$5:$I$18,2,FALSE),0)</f>
      </c>
    </row>
    <row r="762" spans="1:10">
      <c r="J762" t="str">
        <f>IFERROR(VLOOKUP(F762,Widgets!$H$5:$I$18,2,FALSE),0)</f>
      </c>
    </row>
    <row r="763" spans="1:10">
      <c r="J763" t="str">
        <f>IFERROR(VLOOKUP(F763,Widgets!$H$5:$I$18,2,FALSE),0)</f>
      </c>
    </row>
    <row r="764" spans="1:10">
      <c r="J764" t="str">
        <f>IFERROR(VLOOKUP(F764,Widgets!$H$5:$I$18,2,FALSE),0)</f>
      </c>
    </row>
    <row r="765" spans="1:10">
      <c r="J765" t="str">
        <f>IFERROR(VLOOKUP(F765,Widgets!$H$5:$I$18,2,FALSE),0)</f>
      </c>
    </row>
    <row r="766" spans="1:10">
      <c r="J766" t="str">
        <f>IFERROR(VLOOKUP(F766,Widgets!$H$5:$I$18,2,FALSE),0)</f>
      </c>
    </row>
    <row r="767" spans="1:10">
      <c r="J767" t="str">
        <f>IFERROR(VLOOKUP(F767,Widgets!$H$5:$I$18,2,FALSE),0)</f>
      </c>
    </row>
    <row r="768" spans="1:10">
      <c r="J768" t="str">
        <f>IFERROR(VLOOKUP(F768,Widgets!$H$5:$I$18,2,FALSE),0)</f>
      </c>
    </row>
    <row r="769" spans="1:10">
      <c r="J769" t="str">
        <f>IFERROR(VLOOKUP(F769,Widgets!$H$5:$I$18,2,FALSE),0)</f>
      </c>
    </row>
    <row r="770" spans="1:10">
      <c r="J770" t="str">
        <f>IFERROR(VLOOKUP(F770,Widgets!$H$5:$I$18,2,FALSE),0)</f>
      </c>
    </row>
    <row r="771" spans="1:10">
      <c r="J771" t="str">
        <f>IFERROR(VLOOKUP(F771,Widgets!$H$5:$I$18,2,FALSE),0)</f>
      </c>
    </row>
    <row r="772" spans="1:10">
      <c r="J772" t="str">
        <f>IFERROR(VLOOKUP(F772,Widgets!$H$5:$I$18,2,FALSE),0)</f>
      </c>
    </row>
    <row r="773" spans="1:10">
      <c r="J773" t="str">
        <f>IFERROR(VLOOKUP(F773,Widgets!$H$5:$I$18,2,FALSE),0)</f>
      </c>
    </row>
    <row r="774" spans="1:10">
      <c r="J774" t="str">
        <f>IFERROR(VLOOKUP(F774,Widgets!$H$5:$I$18,2,FALSE),0)</f>
      </c>
    </row>
    <row r="775" spans="1:10">
      <c r="J775" t="str">
        <f>IFERROR(VLOOKUP(F775,Widgets!$H$5:$I$18,2,FALSE),0)</f>
      </c>
    </row>
    <row r="776" spans="1:10">
      <c r="J776" t="str">
        <f>IFERROR(VLOOKUP(F776,Widgets!$H$5:$I$18,2,FALSE),0)</f>
      </c>
    </row>
    <row r="777" spans="1:10">
      <c r="J777" t="str">
        <f>IFERROR(VLOOKUP(F777,Widgets!$H$5:$I$18,2,FALSE),0)</f>
      </c>
    </row>
    <row r="778" spans="1:10">
      <c r="J778" t="str">
        <f>IFERROR(VLOOKUP(F778,Widgets!$H$5:$I$18,2,FALSE),0)</f>
      </c>
    </row>
    <row r="779" spans="1:10">
      <c r="J779" t="str">
        <f>IFERROR(VLOOKUP(F779,Widgets!$H$5:$I$18,2,FALSE),0)</f>
      </c>
    </row>
    <row r="780" spans="1:10">
      <c r="J780" t="str">
        <f>IFERROR(VLOOKUP(F780,Widgets!$H$5:$I$18,2,FALSE),0)</f>
      </c>
    </row>
    <row r="781" spans="1:10">
      <c r="J781" t="str">
        <f>IFERROR(VLOOKUP(F781,Widgets!$H$5:$I$18,2,FALSE),0)</f>
      </c>
    </row>
    <row r="782" spans="1:10">
      <c r="J782" t="str">
        <f>IFERROR(VLOOKUP(F782,Widgets!$H$5:$I$18,2,FALSE),0)</f>
      </c>
    </row>
    <row r="783" spans="1:10">
      <c r="J783" t="str">
        <f>IFERROR(VLOOKUP(F783,Widgets!$H$5:$I$18,2,FALSE),0)</f>
      </c>
    </row>
    <row r="784" spans="1:10">
      <c r="J784" t="str">
        <f>IFERROR(VLOOKUP(F784,Widgets!$H$5:$I$18,2,FALSE),0)</f>
      </c>
    </row>
    <row r="785" spans="1:10">
      <c r="J785" t="str">
        <f>IFERROR(VLOOKUP(F785,Widgets!$H$5:$I$18,2,FALSE),0)</f>
      </c>
    </row>
    <row r="786" spans="1:10">
      <c r="J786" t="str">
        <f>IFERROR(VLOOKUP(F786,Widgets!$H$5:$I$18,2,FALSE),0)</f>
      </c>
    </row>
    <row r="787" spans="1:10">
      <c r="J787" t="str">
        <f>IFERROR(VLOOKUP(F787,Widgets!$H$5:$I$18,2,FALSE),0)</f>
      </c>
    </row>
    <row r="788" spans="1:10">
      <c r="J788" t="str">
        <f>IFERROR(VLOOKUP(F788,Widgets!$H$5:$I$18,2,FALSE),0)</f>
      </c>
    </row>
    <row r="789" spans="1:10">
      <c r="J789" t="str">
        <f>IFERROR(VLOOKUP(F789,Widgets!$H$5:$I$18,2,FALSE),0)</f>
      </c>
    </row>
    <row r="790" spans="1:10">
      <c r="J790" t="str">
        <f>IFERROR(VLOOKUP(F790,Widgets!$H$5:$I$18,2,FALSE),0)</f>
      </c>
    </row>
    <row r="791" spans="1:10">
      <c r="J791" t="str">
        <f>IFERROR(VLOOKUP(F791,Widgets!$H$5:$I$18,2,FALSE),0)</f>
      </c>
    </row>
    <row r="792" spans="1:10">
      <c r="J792" t="str">
        <f>IFERROR(VLOOKUP(F792,Widgets!$H$5:$I$18,2,FALSE),0)</f>
      </c>
    </row>
    <row r="793" spans="1:10">
      <c r="J793" t="str">
        <f>IFERROR(VLOOKUP(F793,Widgets!$H$5:$I$18,2,FALSE),0)</f>
      </c>
    </row>
    <row r="794" spans="1:10">
      <c r="J794" t="str">
        <f>IFERROR(VLOOKUP(F794,Widgets!$H$5:$I$18,2,FALSE),0)</f>
      </c>
    </row>
    <row r="795" spans="1:10">
      <c r="J795" t="str">
        <f>IFERROR(VLOOKUP(F795,Widgets!$H$5:$I$18,2,FALSE),0)</f>
      </c>
    </row>
    <row r="796" spans="1:10">
      <c r="J796" t="str">
        <f>IFERROR(VLOOKUP(F796,Widgets!$H$5:$I$18,2,FALSE),0)</f>
      </c>
    </row>
    <row r="797" spans="1:10">
      <c r="J797" t="str">
        <f>IFERROR(VLOOKUP(F797,Widgets!$H$5:$I$18,2,FALSE),0)</f>
      </c>
    </row>
    <row r="798" spans="1:10">
      <c r="J798" t="str">
        <f>IFERROR(VLOOKUP(F798,Widgets!$H$5:$I$18,2,FALSE),0)</f>
      </c>
    </row>
    <row r="799" spans="1:10">
      <c r="J799" t="str">
        <f>IFERROR(VLOOKUP(F799,Widgets!$H$5:$I$18,2,FALSE),0)</f>
      </c>
    </row>
    <row r="800" spans="1:10">
      <c r="J800" t="str">
        <f>IFERROR(VLOOKUP(F800,Widgets!$H$5:$I$18,2,FALSE),0)</f>
      </c>
    </row>
    <row r="801" spans="1:10">
      <c r="J801" t="str">
        <f>IFERROR(VLOOKUP(F801,Widgets!$H$5:$I$18,2,FALSE),0)</f>
      </c>
    </row>
    <row r="802" spans="1:10">
      <c r="J802" t="str">
        <f>IFERROR(VLOOKUP(F802,Widgets!$H$5:$I$18,2,FALSE),0)</f>
      </c>
    </row>
    <row r="803" spans="1:10">
      <c r="J803" t="str">
        <f>IFERROR(VLOOKUP(F803,Widgets!$H$5:$I$18,2,FALSE),0)</f>
      </c>
    </row>
    <row r="804" spans="1:10">
      <c r="J804" t="str">
        <f>IFERROR(VLOOKUP(F804,Widgets!$H$5:$I$18,2,FALSE),0)</f>
      </c>
    </row>
    <row r="805" spans="1:10">
      <c r="J805" t="str">
        <f>IFERROR(VLOOKUP(F805,Widgets!$H$5:$I$18,2,FALSE),0)</f>
      </c>
    </row>
    <row r="806" spans="1:10">
      <c r="J806" t="str">
        <f>IFERROR(VLOOKUP(F806,Widgets!$H$5:$I$18,2,FALSE),0)</f>
      </c>
    </row>
    <row r="807" spans="1:10">
      <c r="J807" t="str">
        <f>IFERROR(VLOOKUP(F807,Widgets!$H$5:$I$18,2,FALSE),0)</f>
      </c>
    </row>
    <row r="808" spans="1:10">
      <c r="J808" t="str">
        <f>IFERROR(VLOOKUP(F808,Widgets!$H$5:$I$18,2,FALSE),0)</f>
      </c>
    </row>
    <row r="809" spans="1:10">
      <c r="J809" t="str">
        <f>IFERROR(VLOOKUP(F809,Widgets!$H$5:$I$18,2,FALSE),0)</f>
      </c>
    </row>
    <row r="810" spans="1:10">
      <c r="J810" t="str">
        <f>IFERROR(VLOOKUP(F810,Widgets!$H$5:$I$18,2,FALSE),0)</f>
      </c>
    </row>
    <row r="811" spans="1:10">
      <c r="J811" t="str">
        <f>IFERROR(VLOOKUP(F811,Widgets!$H$5:$I$18,2,FALSE),0)</f>
      </c>
    </row>
    <row r="812" spans="1:10">
      <c r="J812" t="str">
        <f>IFERROR(VLOOKUP(F812,Widgets!$H$5:$I$18,2,FALSE),0)</f>
      </c>
    </row>
    <row r="813" spans="1:10">
      <c r="J813" t="str">
        <f>IFERROR(VLOOKUP(F813,Widgets!$H$5:$I$18,2,FALSE),0)</f>
      </c>
    </row>
    <row r="814" spans="1:10">
      <c r="J814" t="str">
        <f>IFERROR(VLOOKUP(F814,Widgets!$H$5:$I$18,2,FALSE),0)</f>
      </c>
    </row>
    <row r="815" spans="1:10">
      <c r="J815" t="str">
        <f>IFERROR(VLOOKUP(F815,Widgets!$H$5:$I$18,2,FALSE),0)</f>
      </c>
    </row>
    <row r="816" spans="1:10">
      <c r="J816" t="str">
        <f>IFERROR(VLOOKUP(F816,Widgets!$H$5:$I$18,2,FALSE),0)</f>
      </c>
    </row>
    <row r="817" spans="1:10">
      <c r="J817" t="str">
        <f>IFERROR(VLOOKUP(F817,Widgets!$H$5:$I$18,2,FALSE),0)</f>
      </c>
    </row>
    <row r="818" spans="1:10">
      <c r="J818" t="str">
        <f>IFERROR(VLOOKUP(F818,Widgets!$H$5:$I$18,2,FALSE),0)</f>
      </c>
    </row>
    <row r="819" spans="1:10">
      <c r="J819" t="str">
        <f>IFERROR(VLOOKUP(F819,Widgets!$H$5:$I$18,2,FALSE),0)</f>
      </c>
    </row>
    <row r="820" spans="1:10">
      <c r="J820" t="str">
        <f>IFERROR(VLOOKUP(F820,Widgets!$H$5:$I$18,2,FALSE),0)</f>
      </c>
    </row>
    <row r="821" spans="1:10">
      <c r="J821" t="str">
        <f>IFERROR(VLOOKUP(F821,Widgets!$H$5:$I$18,2,FALSE),0)</f>
      </c>
    </row>
    <row r="822" spans="1:10">
      <c r="J822" t="str">
        <f>IFERROR(VLOOKUP(F822,Widgets!$H$5:$I$18,2,FALSE),0)</f>
      </c>
    </row>
    <row r="823" spans="1:10">
      <c r="J823" t="str">
        <f>IFERROR(VLOOKUP(F823,Widgets!$H$5:$I$18,2,FALSE),0)</f>
      </c>
    </row>
    <row r="824" spans="1:10">
      <c r="J824" t="str">
        <f>IFERROR(VLOOKUP(F824,Widgets!$H$5:$I$18,2,FALSE),0)</f>
      </c>
    </row>
    <row r="825" spans="1:10">
      <c r="J825" t="str">
        <f>IFERROR(VLOOKUP(F825,Widgets!$H$5:$I$18,2,FALSE),0)</f>
      </c>
    </row>
    <row r="826" spans="1:10">
      <c r="J826" t="str">
        <f>IFERROR(VLOOKUP(F826,Widgets!$H$5:$I$18,2,FALSE),0)</f>
      </c>
    </row>
    <row r="827" spans="1:10">
      <c r="J827" t="str">
        <f>IFERROR(VLOOKUP(F827,Widgets!$H$5:$I$18,2,FALSE),0)</f>
      </c>
    </row>
    <row r="828" spans="1:10">
      <c r="J828" t="str">
        <f>IFERROR(VLOOKUP(F828,Widgets!$H$5:$I$18,2,FALSE),0)</f>
      </c>
    </row>
    <row r="829" spans="1:10">
      <c r="J829" t="str">
        <f>IFERROR(VLOOKUP(F829,Widgets!$H$5:$I$18,2,FALSE),0)</f>
      </c>
    </row>
    <row r="830" spans="1:10">
      <c r="J830" t="str">
        <f>IFERROR(VLOOKUP(F830,Widgets!$H$5:$I$18,2,FALSE),0)</f>
      </c>
    </row>
    <row r="831" spans="1:10">
      <c r="J831" t="str">
        <f>IFERROR(VLOOKUP(F831,Widgets!$H$5:$I$18,2,FALSE),0)</f>
      </c>
    </row>
    <row r="832" spans="1:10">
      <c r="J832" t="str">
        <f>IFERROR(VLOOKUP(F832,Widgets!$H$5:$I$18,2,FALSE),0)</f>
      </c>
    </row>
    <row r="833" spans="1:10">
      <c r="J833" t="str">
        <f>IFERROR(VLOOKUP(F833,Widgets!$H$5:$I$18,2,FALSE),0)</f>
      </c>
    </row>
    <row r="834" spans="1:10">
      <c r="J834" t="str">
        <f>IFERROR(VLOOKUP(F834,Widgets!$H$5:$I$18,2,FALSE),0)</f>
      </c>
    </row>
    <row r="835" spans="1:10">
      <c r="J835" t="str">
        <f>IFERROR(VLOOKUP(F835,Widgets!$H$5:$I$18,2,FALSE),0)</f>
      </c>
    </row>
    <row r="836" spans="1:10">
      <c r="J836" t="str">
        <f>IFERROR(VLOOKUP(F836,Widgets!$H$5:$I$18,2,FALSE),0)</f>
      </c>
    </row>
    <row r="837" spans="1:10">
      <c r="J837" t="str">
        <f>IFERROR(VLOOKUP(F837,Widgets!$H$5:$I$18,2,FALSE),0)</f>
      </c>
    </row>
    <row r="838" spans="1:10">
      <c r="J838" t="str">
        <f>IFERROR(VLOOKUP(F838,Widgets!$H$5:$I$18,2,FALSE),0)</f>
      </c>
    </row>
    <row r="839" spans="1:10">
      <c r="J839" t="str">
        <f>IFERROR(VLOOKUP(F839,Widgets!$H$5:$I$18,2,FALSE),0)</f>
      </c>
    </row>
    <row r="840" spans="1:10">
      <c r="J840" t="str">
        <f>IFERROR(VLOOKUP(F840,Widgets!$H$5:$I$18,2,FALSE),0)</f>
      </c>
    </row>
    <row r="841" spans="1:10">
      <c r="J841" t="str">
        <f>IFERROR(VLOOKUP(F841,Widgets!$H$5:$I$18,2,FALSE),0)</f>
      </c>
    </row>
    <row r="842" spans="1:10">
      <c r="J842" t="str">
        <f>IFERROR(VLOOKUP(F842,Widgets!$H$5:$I$18,2,FALSE),0)</f>
      </c>
    </row>
    <row r="843" spans="1:10">
      <c r="J843" t="str">
        <f>IFERROR(VLOOKUP(F843,Widgets!$H$5:$I$18,2,FALSE),0)</f>
      </c>
    </row>
    <row r="844" spans="1:10">
      <c r="J844" t="str">
        <f>IFERROR(VLOOKUP(F844,Widgets!$H$5:$I$18,2,FALSE),0)</f>
      </c>
    </row>
    <row r="845" spans="1:10">
      <c r="J845" t="str">
        <f>IFERROR(VLOOKUP(F845,Widgets!$H$5:$I$18,2,FALSE),0)</f>
      </c>
    </row>
    <row r="846" spans="1:10">
      <c r="J846" t="str">
        <f>IFERROR(VLOOKUP(F846,Widgets!$H$5:$I$18,2,FALSE),0)</f>
      </c>
    </row>
    <row r="847" spans="1:10">
      <c r="J847" t="str">
        <f>IFERROR(VLOOKUP(F847,Widgets!$H$5:$I$18,2,FALSE),0)</f>
      </c>
    </row>
    <row r="848" spans="1:10">
      <c r="J848" t="str">
        <f>IFERROR(VLOOKUP(F848,Widgets!$H$5:$I$18,2,FALSE),0)</f>
      </c>
    </row>
    <row r="849" spans="1:10">
      <c r="J849" t="str">
        <f>IFERROR(VLOOKUP(F849,Widgets!$H$5:$I$18,2,FALSE),0)</f>
      </c>
    </row>
    <row r="850" spans="1:10">
      <c r="J850" t="str">
        <f>IFERROR(VLOOKUP(F850,Widgets!$H$5:$I$18,2,FALSE),0)</f>
      </c>
    </row>
    <row r="851" spans="1:10">
      <c r="J851" t="str">
        <f>IFERROR(VLOOKUP(F851,Widgets!$H$5:$I$18,2,FALSE),0)</f>
      </c>
    </row>
    <row r="852" spans="1:10">
      <c r="J852" t="str">
        <f>IFERROR(VLOOKUP(F852,Widgets!$H$5:$I$18,2,FALSE),0)</f>
      </c>
    </row>
    <row r="853" spans="1:10">
      <c r="J853" t="str">
        <f>IFERROR(VLOOKUP(F853,Widgets!$H$5:$I$18,2,FALSE),0)</f>
      </c>
    </row>
    <row r="854" spans="1:10">
      <c r="J854" t="str">
        <f>IFERROR(VLOOKUP(F854,Widgets!$H$5:$I$18,2,FALSE),0)</f>
      </c>
    </row>
    <row r="855" spans="1:10">
      <c r="J855" t="str">
        <f>IFERROR(VLOOKUP(F855,Widgets!$H$5:$I$18,2,FALSE),0)</f>
      </c>
    </row>
    <row r="856" spans="1:10">
      <c r="J856" t="str">
        <f>IFERROR(VLOOKUP(F856,Widgets!$H$5:$I$18,2,FALSE),0)</f>
      </c>
    </row>
    <row r="857" spans="1:10">
      <c r="J857" t="str">
        <f>IFERROR(VLOOKUP(F857,Widgets!$H$5:$I$18,2,FALSE),0)</f>
      </c>
    </row>
    <row r="858" spans="1:10">
      <c r="J858" t="str">
        <f>IFERROR(VLOOKUP(F858,Widgets!$H$5:$I$18,2,FALSE),0)</f>
      </c>
    </row>
    <row r="859" spans="1:10">
      <c r="J859" t="str">
        <f>IFERROR(VLOOKUP(F859,Widgets!$H$5:$I$18,2,FALSE),0)</f>
      </c>
    </row>
    <row r="860" spans="1:10">
      <c r="J860" t="str">
        <f>IFERROR(VLOOKUP(F860,Widgets!$H$5:$I$18,2,FALSE),0)</f>
      </c>
    </row>
    <row r="861" spans="1:10">
      <c r="J861" t="str">
        <f>IFERROR(VLOOKUP(F861,Widgets!$H$5:$I$18,2,FALSE),0)</f>
      </c>
    </row>
    <row r="862" spans="1:10">
      <c r="J862" t="str">
        <f>IFERROR(VLOOKUP(F862,Widgets!$H$5:$I$18,2,FALSE),0)</f>
      </c>
    </row>
    <row r="863" spans="1:10">
      <c r="J863" t="str">
        <f>IFERROR(VLOOKUP(F863,Widgets!$H$5:$I$18,2,FALSE),0)</f>
      </c>
    </row>
    <row r="864" spans="1:10">
      <c r="J864" t="str">
        <f>IFERROR(VLOOKUP(F864,Widgets!$H$5:$I$18,2,FALSE),0)</f>
      </c>
    </row>
    <row r="865" spans="1:10">
      <c r="J865" t="str">
        <f>IFERROR(VLOOKUP(F865,Widgets!$H$5:$I$18,2,FALSE),0)</f>
      </c>
    </row>
    <row r="866" spans="1:10">
      <c r="J866" t="str">
        <f>IFERROR(VLOOKUP(F866,Widgets!$H$5:$I$18,2,FALSE),0)</f>
      </c>
    </row>
    <row r="867" spans="1:10">
      <c r="J867" t="str">
        <f>IFERROR(VLOOKUP(F867,Widgets!$H$5:$I$18,2,FALSE),0)</f>
      </c>
    </row>
    <row r="868" spans="1:10">
      <c r="J868" t="str">
        <f>IFERROR(VLOOKUP(F868,Widgets!$H$5:$I$18,2,FALSE),0)</f>
      </c>
    </row>
    <row r="869" spans="1:10">
      <c r="J869" t="str">
        <f>IFERROR(VLOOKUP(F869,Widgets!$H$5:$I$18,2,FALSE),0)</f>
      </c>
    </row>
    <row r="870" spans="1:10">
      <c r="J870" t="str">
        <f>IFERROR(VLOOKUP(F870,Widgets!$H$5:$I$18,2,FALSE),0)</f>
      </c>
    </row>
    <row r="871" spans="1:10">
      <c r="J871" t="str">
        <f>IFERROR(VLOOKUP(F871,Widgets!$H$5:$I$18,2,FALSE),0)</f>
      </c>
    </row>
    <row r="872" spans="1:10">
      <c r="J872" t="str">
        <f>IFERROR(VLOOKUP(F872,Widgets!$H$5:$I$18,2,FALSE),0)</f>
      </c>
    </row>
    <row r="873" spans="1:10">
      <c r="J873" t="str">
        <f>IFERROR(VLOOKUP(F873,Widgets!$H$5:$I$18,2,FALSE),0)</f>
      </c>
    </row>
    <row r="874" spans="1:10">
      <c r="J874" t="str">
        <f>IFERROR(VLOOKUP(F874,Widgets!$H$5:$I$18,2,FALSE),0)</f>
      </c>
    </row>
    <row r="875" spans="1:10">
      <c r="J875" t="str">
        <f>IFERROR(VLOOKUP(F875,Widgets!$H$5:$I$18,2,FALSE),0)</f>
      </c>
    </row>
    <row r="876" spans="1:10">
      <c r="J876" t="str">
        <f>IFERROR(VLOOKUP(F876,Widgets!$H$5:$I$18,2,FALSE),0)</f>
      </c>
    </row>
    <row r="877" spans="1:10">
      <c r="J877" t="str">
        <f>IFERROR(VLOOKUP(F877,Widgets!$H$5:$I$18,2,FALSE),0)</f>
      </c>
    </row>
    <row r="878" spans="1:10">
      <c r="J878" t="str">
        <f>IFERROR(VLOOKUP(F878,Widgets!$H$5:$I$18,2,FALSE),0)</f>
      </c>
    </row>
    <row r="879" spans="1:10">
      <c r="J879" t="str">
        <f>IFERROR(VLOOKUP(F879,Widgets!$H$5:$I$18,2,FALSE),0)</f>
      </c>
    </row>
    <row r="880" spans="1:10">
      <c r="J880" t="str">
        <f>IFERROR(VLOOKUP(F880,Widgets!$H$5:$I$18,2,FALSE),0)</f>
      </c>
    </row>
    <row r="881" spans="1:10">
      <c r="J881" t="str">
        <f>IFERROR(VLOOKUP(F881,Widgets!$H$5:$I$18,2,FALSE),0)</f>
      </c>
    </row>
    <row r="882" spans="1:10">
      <c r="J882" t="str">
        <f>IFERROR(VLOOKUP(F882,Widgets!$H$5:$I$18,2,FALSE),0)</f>
      </c>
    </row>
    <row r="883" spans="1:10">
      <c r="J883" t="str">
        <f>IFERROR(VLOOKUP(F883,Widgets!$H$5:$I$18,2,FALSE),0)</f>
      </c>
    </row>
    <row r="884" spans="1:10">
      <c r="J884" t="str">
        <f>IFERROR(VLOOKUP(F884,Widgets!$H$5:$I$18,2,FALSE),0)</f>
      </c>
    </row>
    <row r="885" spans="1:10">
      <c r="J885" t="str">
        <f>IFERROR(VLOOKUP(F885,Widgets!$H$5:$I$18,2,FALSE),0)</f>
      </c>
    </row>
    <row r="886" spans="1:10">
      <c r="J886" t="str">
        <f>IFERROR(VLOOKUP(F886,Widgets!$H$5:$I$18,2,FALSE),0)</f>
      </c>
    </row>
    <row r="887" spans="1:10">
      <c r="J887" t="str">
        <f>IFERROR(VLOOKUP(F887,Widgets!$H$5:$I$18,2,FALSE),0)</f>
      </c>
    </row>
    <row r="888" spans="1:10">
      <c r="J888" t="str">
        <f>IFERROR(VLOOKUP(F888,Widgets!$H$5:$I$18,2,FALSE),0)</f>
      </c>
    </row>
    <row r="889" spans="1:10">
      <c r="J889" t="str">
        <f>IFERROR(VLOOKUP(F889,Widgets!$H$5:$I$18,2,FALSE),0)</f>
      </c>
    </row>
    <row r="890" spans="1:10">
      <c r="J890" t="str">
        <f>IFERROR(VLOOKUP(F890,Widgets!$H$5:$I$18,2,FALSE),0)</f>
      </c>
    </row>
    <row r="891" spans="1:10">
      <c r="J891" t="str">
        <f>IFERROR(VLOOKUP(F891,Widgets!$H$5:$I$18,2,FALSE),0)</f>
      </c>
    </row>
    <row r="892" spans="1:10">
      <c r="J892" t="str">
        <f>IFERROR(VLOOKUP(F892,Widgets!$H$5:$I$18,2,FALSE),0)</f>
      </c>
    </row>
    <row r="893" spans="1:10">
      <c r="J893" t="str">
        <f>IFERROR(VLOOKUP(F893,Widgets!$H$5:$I$18,2,FALSE),0)</f>
      </c>
    </row>
    <row r="894" spans="1:10">
      <c r="J894" t="str">
        <f>IFERROR(VLOOKUP(F894,Widgets!$H$5:$I$18,2,FALSE),0)</f>
      </c>
    </row>
    <row r="895" spans="1:10">
      <c r="J895" t="str">
        <f>IFERROR(VLOOKUP(F895,Widgets!$H$5:$I$18,2,FALSE),0)</f>
      </c>
    </row>
    <row r="896" spans="1:10">
      <c r="J896" t="str">
        <f>IFERROR(VLOOKUP(F896,Widgets!$H$5:$I$18,2,FALSE),0)</f>
      </c>
    </row>
    <row r="897" spans="1:10">
      <c r="J897" t="str">
        <f>IFERROR(VLOOKUP(F897,Widgets!$H$5:$I$18,2,FALSE),0)</f>
      </c>
    </row>
    <row r="898" spans="1:10">
      <c r="J898" t="str">
        <f>IFERROR(VLOOKUP(F898,Widgets!$H$5:$I$18,2,FALSE),0)</f>
      </c>
    </row>
    <row r="899" spans="1:10">
      <c r="J899" t="str">
        <f>IFERROR(VLOOKUP(F899,Widgets!$H$5:$I$18,2,FALSE),0)</f>
      </c>
    </row>
    <row r="900" spans="1:10">
      <c r="J900" t="str">
        <f>IFERROR(VLOOKUP(F900,Widgets!$H$5:$I$18,2,FALSE),0)</f>
      </c>
    </row>
    <row r="901" spans="1:10">
      <c r="J901" t="str">
        <f>IFERROR(VLOOKUP(F901,Widgets!$H$5:$I$18,2,FALSE),0)</f>
      </c>
    </row>
    <row r="902" spans="1:10">
      <c r="J902" t="str">
        <f>IFERROR(VLOOKUP(F902,Widgets!$H$5:$I$18,2,FALSE),0)</f>
      </c>
    </row>
    <row r="903" spans="1:10">
      <c r="J903" t="str">
        <f>IFERROR(VLOOKUP(F903,Widgets!$H$5:$I$18,2,FALSE),0)</f>
      </c>
    </row>
    <row r="904" spans="1:10">
      <c r="J904" t="str">
        <f>IFERROR(VLOOKUP(F904,Widgets!$H$5:$I$18,2,FALSE),0)</f>
      </c>
    </row>
    <row r="905" spans="1:10">
      <c r="J905" t="str">
        <f>IFERROR(VLOOKUP(F905,Widgets!$H$5:$I$18,2,FALSE),0)</f>
      </c>
    </row>
    <row r="906" spans="1:10">
      <c r="J906" t="str">
        <f>IFERROR(VLOOKUP(F906,Widgets!$H$5:$I$18,2,FALSE),0)</f>
      </c>
    </row>
    <row r="907" spans="1:10">
      <c r="J907" t="str">
        <f>IFERROR(VLOOKUP(F907,Widgets!$H$5:$I$18,2,FALSE),0)</f>
      </c>
    </row>
    <row r="908" spans="1:10">
      <c r="J908" t="str">
        <f>IFERROR(VLOOKUP(F908,Widgets!$H$5:$I$18,2,FALSE),0)</f>
      </c>
    </row>
    <row r="909" spans="1:10">
      <c r="J909" t="str">
        <f>IFERROR(VLOOKUP(F909,Widgets!$H$5:$I$18,2,FALSE),0)</f>
      </c>
    </row>
    <row r="910" spans="1:10">
      <c r="J910" t="str">
        <f>IFERROR(VLOOKUP(F910,Widgets!$H$5:$I$18,2,FALSE),0)</f>
      </c>
    </row>
    <row r="911" spans="1:10">
      <c r="J911" t="str">
        <f>IFERROR(VLOOKUP(F911,Widgets!$H$5:$I$18,2,FALSE),0)</f>
      </c>
    </row>
    <row r="912" spans="1:10">
      <c r="J912" t="str">
        <f>IFERROR(VLOOKUP(F912,Widgets!$H$5:$I$18,2,FALSE),0)</f>
      </c>
    </row>
    <row r="913" spans="1:10">
      <c r="J913" t="str">
        <f>IFERROR(VLOOKUP(F913,Widgets!$H$5:$I$18,2,FALSE),0)</f>
      </c>
    </row>
    <row r="914" spans="1:10">
      <c r="J914" t="str">
        <f>IFERROR(VLOOKUP(F914,Widgets!$H$5:$I$18,2,FALSE),0)</f>
      </c>
    </row>
    <row r="915" spans="1:10">
      <c r="J915" t="str">
        <f>IFERROR(VLOOKUP(F915,Widgets!$H$5:$I$18,2,FALSE),0)</f>
      </c>
    </row>
    <row r="916" spans="1:10">
      <c r="J916" t="str">
        <f>IFERROR(VLOOKUP(F916,Widgets!$H$5:$I$18,2,FALSE),0)</f>
      </c>
    </row>
    <row r="917" spans="1:10">
      <c r="J917" t="str">
        <f>IFERROR(VLOOKUP(F917,Widgets!$H$5:$I$18,2,FALSE),0)</f>
      </c>
    </row>
    <row r="918" spans="1:10">
      <c r="J918" t="str">
        <f>IFERROR(VLOOKUP(F918,Widgets!$H$5:$I$18,2,FALSE),0)</f>
      </c>
    </row>
    <row r="919" spans="1:10">
      <c r="J919" t="str">
        <f>IFERROR(VLOOKUP(F919,Widgets!$H$5:$I$18,2,FALSE),0)</f>
      </c>
    </row>
    <row r="920" spans="1:10">
      <c r="J920" t="str">
        <f>IFERROR(VLOOKUP(F920,Widgets!$H$5:$I$18,2,FALSE),0)</f>
      </c>
    </row>
    <row r="921" spans="1:10">
      <c r="J921" t="str">
        <f>IFERROR(VLOOKUP(F921,Widgets!$H$5:$I$18,2,FALSE),0)</f>
      </c>
    </row>
    <row r="922" spans="1:10">
      <c r="J922" t="str">
        <f>IFERROR(VLOOKUP(F922,Widgets!$H$5:$I$18,2,FALSE),0)</f>
      </c>
    </row>
    <row r="923" spans="1:10">
      <c r="J923" t="str">
        <f>IFERROR(VLOOKUP(F923,Widgets!$H$5:$I$18,2,FALSE),0)</f>
      </c>
    </row>
    <row r="924" spans="1:10">
      <c r="J924" t="str">
        <f>IFERROR(VLOOKUP(F924,Widgets!$H$5:$I$18,2,FALSE),0)</f>
      </c>
    </row>
    <row r="925" spans="1:10">
      <c r="J925" t="str">
        <f>IFERROR(VLOOKUP(F925,Widgets!$H$5:$I$18,2,FALSE),0)</f>
      </c>
    </row>
    <row r="926" spans="1:10">
      <c r="J926" t="str">
        <f>IFERROR(VLOOKUP(F926,Widgets!$H$5:$I$18,2,FALSE),0)</f>
      </c>
    </row>
    <row r="927" spans="1:10">
      <c r="J927" t="str">
        <f>IFERROR(VLOOKUP(F927,Widgets!$H$5:$I$18,2,FALSE),0)</f>
      </c>
    </row>
    <row r="928" spans="1:10">
      <c r="J928" t="str">
        <f>IFERROR(VLOOKUP(F928,Widgets!$H$5:$I$18,2,FALSE),0)</f>
      </c>
    </row>
    <row r="929" spans="1:10">
      <c r="J929" t="str">
        <f>IFERROR(VLOOKUP(F929,Widgets!$H$5:$I$18,2,FALSE),0)</f>
      </c>
    </row>
    <row r="930" spans="1:10">
      <c r="J930" t="str">
        <f>IFERROR(VLOOKUP(F930,Widgets!$H$5:$I$18,2,FALSE),0)</f>
      </c>
    </row>
    <row r="931" spans="1:10">
      <c r="J931" t="str">
        <f>IFERROR(VLOOKUP(F931,Widgets!$H$5:$I$18,2,FALSE),0)</f>
      </c>
    </row>
    <row r="932" spans="1:10">
      <c r="J932" t="str">
        <f>IFERROR(VLOOKUP(F932,Widgets!$H$5:$I$18,2,FALSE),0)</f>
      </c>
    </row>
    <row r="933" spans="1:10">
      <c r="J933" t="str">
        <f>IFERROR(VLOOKUP(F933,Widgets!$H$5:$I$18,2,FALSE),0)</f>
      </c>
    </row>
    <row r="934" spans="1:10">
      <c r="J934" t="str">
        <f>IFERROR(VLOOKUP(F934,Widgets!$H$5:$I$18,2,FALSE),0)</f>
      </c>
    </row>
    <row r="935" spans="1:10">
      <c r="J935" t="str">
        <f>IFERROR(VLOOKUP(F935,Widgets!$H$5:$I$18,2,FALSE),0)</f>
      </c>
    </row>
    <row r="936" spans="1:10">
      <c r="J936" t="str">
        <f>IFERROR(VLOOKUP(F936,Widgets!$H$5:$I$18,2,FALSE),0)</f>
      </c>
    </row>
    <row r="937" spans="1:10">
      <c r="J937" t="str">
        <f>IFERROR(VLOOKUP(F937,Widgets!$H$5:$I$18,2,FALSE),0)</f>
      </c>
    </row>
    <row r="938" spans="1:10">
      <c r="J938" t="str">
        <f>IFERROR(VLOOKUP(F938,Widgets!$H$5:$I$18,2,FALSE),0)</f>
      </c>
    </row>
    <row r="939" spans="1:10">
      <c r="J939" t="str">
        <f>IFERROR(VLOOKUP(F939,Widgets!$H$5:$I$18,2,FALSE),0)</f>
      </c>
    </row>
    <row r="940" spans="1:10">
      <c r="J940" t="str">
        <f>IFERROR(VLOOKUP(F940,Widgets!$H$5:$I$18,2,FALSE),0)</f>
      </c>
    </row>
    <row r="941" spans="1:10">
      <c r="J941" t="str">
        <f>IFERROR(VLOOKUP(F941,Widgets!$H$5:$I$18,2,FALSE),0)</f>
      </c>
    </row>
    <row r="942" spans="1:10">
      <c r="J942" t="str">
        <f>IFERROR(VLOOKUP(F942,Widgets!$H$5:$I$18,2,FALSE),0)</f>
      </c>
    </row>
    <row r="943" spans="1:10">
      <c r="J943" t="str">
        <f>IFERROR(VLOOKUP(F943,Widgets!$H$5:$I$18,2,FALSE),0)</f>
      </c>
    </row>
    <row r="944" spans="1:10">
      <c r="J944" t="str">
        <f>IFERROR(VLOOKUP(F944,Widgets!$H$5:$I$18,2,FALSE),0)</f>
      </c>
    </row>
    <row r="945" spans="1:10">
      <c r="J945" t="str">
        <f>IFERROR(VLOOKUP(F945,Widgets!$H$5:$I$18,2,FALSE),0)</f>
      </c>
    </row>
    <row r="946" spans="1:10">
      <c r="J946" t="str">
        <f>IFERROR(VLOOKUP(F946,Widgets!$H$5:$I$18,2,FALSE),0)</f>
      </c>
    </row>
    <row r="947" spans="1:10">
      <c r="J947" t="str">
        <f>IFERROR(VLOOKUP(F947,Widgets!$H$5:$I$18,2,FALSE),0)</f>
      </c>
    </row>
    <row r="948" spans="1:10">
      <c r="J948" t="str">
        <f>IFERROR(VLOOKUP(F948,Widgets!$H$5:$I$18,2,FALSE),0)</f>
      </c>
    </row>
    <row r="949" spans="1:10">
      <c r="J949" t="str">
        <f>IFERROR(VLOOKUP(F949,Widgets!$H$5:$I$18,2,FALSE),0)</f>
      </c>
    </row>
    <row r="950" spans="1:10">
      <c r="J950" t="str">
        <f>IFERROR(VLOOKUP(F950,Widgets!$H$5:$I$18,2,FALSE),0)</f>
      </c>
    </row>
    <row r="951" spans="1:10">
      <c r="J951" t="str">
        <f>IFERROR(VLOOKUP(F951,Widgets!$H$5:$I$18,2,FALSE),0)</f>
      </c>
    </row>
    <row r="952" spans="1:10">
      <c r="J952" t="str">
        <f>IFERROR(VLOOKUP(F952,Widgets!$H$5:$I$18,2,FALSE),0)</f>
      </c>
    </row>
    <row r="953" spans="1:10">
      <c r="J953" t="str">
        <f>IFERROR(VLOOKUP(F953,Widgets!$H$5:$I$18,2,FALSE),0)</f>
      </c>
    </row>
    <row r="954" spans="1:10">
      <c r="J954" t="str">
        <f>IFERROR(VLOOKUP(F954,Widgets!$H$5:$I$18,2,FALSE),0)</f>
      </c>
    </row>
    <row r="955" spans="1:10">
      <c r="J955" t="str">
        <f>IFERROR(VLOOKUP(F955,Widgets!$H$5:$I$18,2,FALSE),0)</f>
      </c>
    </row>
    <row r="956" spans="1:10">
      <c r="J956" t="str">
        <f>IFERROR(VLOOKUP(F956,Widgets!$H$5:$I$18,2,FALSE),0)</f>
      </c>
    </row>
    <row r="957" spans="1:10">
      <c r="J957" t="str">
        <f>IFERROR(VLOOKUP(F957,Widgets!$H$5:$I$18,2,FALSE),0)</f>
      </c>
    </row>
    <row r="958" spans="1:10">
      <c r="J958" t="str">
        <f>IFERROR(VLOOKUP(F958,Widgets!$H$5:$I$18,2,FALSE),0)</f>
      </c>
    </row>
    <row r="959" spans="1:10">
      <c r="J959" t="str">
        <f>IFERROR(VLOOKUP(F959,Widgets!$H$5:$I$18,2,FALSE),0)</f>
      </c>
    </row>
    <row r="960" spans="1:10">
      <c r="J960" t="str">
        <f>IFERROR(VLOOKUP(F960,Widgets!$H$5:$I$18,2,FALSE),0)</f>
      </c>
    </row>
    <row r="961" spans="1:10">
      <c r="J961" t="str">
        <f>IFERROR(VLOOKUP(F961,Widgets!$H$5:$I$18,2,FALSE),0)</f>
      </c>
    </row>
    <row r="962" spans="1:10">
      <c r="J962" t="str">
        <f>IFERROR(VLOOKUP(F962,Widgets!$H$5:$I$18,2,FALSE),0)</f>
      </c>
    </row>
    <row r="963" spans="1:10">
      <c r="J963" t="str">
        <f>IFERROR(VLOOKUP(F963,Widgets!$H$5:$I$18,2,FALSE),0)</f>
      </c>
    </row>
    <row r="964" spans="1:10">
      <c r="J964" t="str">
        <f>IFERROR(VLOOKUP(F964,Widgets!$H$5:$I$18,2,FALSE),0)</f>
      </c>
    </row>
    <row r="965" spans="1:10">
      <c r="J965" t="str">
        <f>IFERROR(VLOOKUP(F965,Widgets!$H$5:$I$18,2,FALSE),0)</f>
      </c>
    </row>
    <row r="966" spans="1:10">
      <c r="J966" t="str">
        <f>IFERROR(VLOOKUP(F966,Widgets!$H$5:$I$18,2,FALSE),0)</f>
      </c>
    </row>
    <row r="967" spans="1:10">
      <c r="J967" t="str">
        <f>IFERROR(VLOOKUP(F967,Widgets!$H$5:$I$18,2,FALSE),0)</f>
      </c>
    </row>
    <row r="968" spans="1:10">
      <c r="J968" t="str">
        <f>IFERROR(VLOOKUP(F968,Widgets!$H$5:$I$18,2,FALSE),0)</f>
      </c>
    </row>
    <row r="969" spans="1:10">
      <c r="J969" t="str">
        <f>IFERROR(VLOOKUP(F969,Widgets!$H$5:$I$18,2,FALSE),0)</f>
      </c>
    </row>
    <row r="970" spans="1:10">
      <c r="J970" t="str">
        <f>IFERROR(VLOOKUP(F970,Widgets!$H$5:$I$18,2,FALSE),0)</f>
      </c>
    </row>
    <row r="971" spans="1:10">
      <c r="J971" t="str">
        <f>IFERROR(VLOOKUP(F971,Widgets!$H$5:$I$18,2,FALSE),0)</f>
      </c>
    </row>
    <row r="972" spans="1:10">
      <c r="J972" t="str">
        <f>IFERROR(VLOOKUP(F972,Widgets!$H$5:$I$18,2,FALSE),0)</f>
      </c>
    </row>
    <row r="973" spans="1:10">
      <c r="J973" t="str">
        <f>IFERROR(VLOOKUP(F973,Widgets!$H$5:$I$18,2,FALSE),0)</f>
      </c>
    </row>
    <row r="974" spans="1:10">
      <c r="J974" t="str">
        <f>IFERROR(VLOOKUP(F974,Widgets!$H$5:$I$18,2,FALSE),0)</f>
      </c>
    </row>
    <row r="975" spans="1:10">
      <c r="J975" t="str">
        <f>IFERROR(VLOOKUP(F975,Widgets!$H$5:$I$18,2,FALSE),0)</f>
      </c>
    </row>
    <row r="976" spans="1:10">
      <c r="J976" t="str">
        <f>IFERROR(VLOOKUP(F976,Widgets!$H$5:$I$18,2,FALSE),0)</f>
      </c>
    </row>
    <row r="977" spans="1:10">
      <c r="J977" t="str">
        <f>IFERROR(VLOOKUP(F977,Widgets!$H$5:$I$18,2,FALSE),0)</f>
      </c>
    </row>
    <row r="978" spans="1:10">
      <c r="J978" t="str">
        <f>IFERROR(VLOOKUP(F978,Widgets!$H$5:$I$18,2,FALSE),0)</f>
      </c>
    </row>
    <row r="979" spans="1:10">
      <c r="J979" t="str">
        <f>IFERROR(VLOOKUP(F979,Widgets!$H$5:$I$18,2,FALSE),0)</f>
      </c>
    </row>
    <row r="980" spans="1:10">
      <c r="J980" t="str">
        <f>IFERROR(VLOOKUP(F980,Widgets!$H$5:$I$18,2,FALSE),0)</f>
      </c>
    </row>
    <row r="981" spans="1:10">
      <c r="J981" t="str">
        <f>IFERROR(VLOOKUP(F981,Widgets!$H$5:$I$18,2,FALSE),0)</f>
      </c>
    </row>
    <row r="982" spans="1:10">
      <c r="J982" t="str">
        <f>IFERROR(VLOOKUP(F982,Widgets!$H$5:$I$18,2,FALSE),0)</f>
      </c>
    </row>
    <row r="983" spans="1:10">
      <c r="J983" t="str">
        <f>IFERROR(VLOOKUP(F983,Widgets!$H$5:$I$18,2,FALSE),0)</f>
      </c>
    </row>
    <row r="984" spans="1:10">
      <c r="J984" t="str">
        <f>IFERROR(VLOOKUP(F984,Widgets!$H$5:$I$18,2,FALSE),0)</f>
      </c>
    </row>
    <row r="985" spans="1:10">
      <c r="J985" t="str">
        <f>IFERROR(VLOOKUP(F985,Widgets!$H$5:$I$18,2,FALSE),0)</f>
      </c>
    </row>
    <row r="986" spans="1:10">
      <c r="J986" t="str">
        <f>IFERROR(VLOOKUP(F986,Widgets!$H$5:$I$18,2,FALSE),0)</f>
      </c>
    </row>
    <row r="987" spans="1:10">
      <c r="J987" t="str">
        <f>IFERROR(VLOOKUP(F987,Widgets!$H$5:$I$18,2,FALSE),0)</f>
      </c>
    </row>
    <row r="988" spans="1:10">
      <c r="J988" t="str">
        <f>IFERROR(VLOOKUP(F988,Widgets!$H$5:$I$18,2,FALSE),0)</f>
      </c>
    </row>
    <row r="989" spans="1:10">
      <c r="J989" t="str">
        <f>IFERROR(VLOOKUP(F989,Widgets!$H$5:$I$18,2,FALSE),0)</f>
      </c>
    </row>
    <row r="990" spans="1:10">
      <c r="J990" t="str">
        <f>IFERROR(VLOOKUP(F990,Widgets!$H$5:$I$18,2,FALSE),0)</f>
      </c>
    </row>
    <row r="991" spans="1:10">
      <c r="J991" t="str">
        <f>IFERROR(VLOOKUP(F991,Widgets!$H$5:$I$18,2,FALSE),0)</f>
      </c>
    </row>
    <row r="992" spans="1:10">
      <c r="J992" t="str">
        <f>IFERROR(VLOOKUP(F992,Widgets!$H$5:$I$18,2,FALSE),0)</f>
      </c>
    </row>
    <row r="993" spans="1:10">
      <c r="J993" t="str">
        <f>IFERROR(VLOOKUP(F993,Widgets!$H$5:$I$18,2,FALSE),0)</f>
      </c>
    </row>
    <row r="994" spans="1:10">
      <c r="J994" t="str">
        <f>IFERROR(VLOOKUP(F994,Widgets!$H$5:$I$18,2,FALSE),0)</f>
      </c>
    </row>
    <row r="995" spans="1:10">
      <c r="J995" t="str">
        <f>IFERROR(VLOOKUP(F995,Widgets!$H$5:$I$18,2,FALSE),0)</f>
      </c>
    </row>
    <row r="996" spans="1:10">
      <c r="J996" t="str">
        <f>IFERROR(VLOOKUP(F996,Widgets!$H$5:$I$18,2,FALSE),0)</f>
      </c>
    </row>
    <row r="997" spans="1:10">
      <c r="J997" t="str">
        <f>IFERROR(VLOOKUP(F997,Widgets!$H$5:$I$18,2,FALSE),0)</f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E1171"/>
  <sheetViews>
    <sheetView tabSelected="0" workbookViewId="0" showGridLines="true" showRowColHeaders="1">
      <selection activeCell="E2" sqref="E2"/>
    </sheetView>
  </sheetViews>
  <sheetFormatPr defaultRowHeight="14.4" outlineLevelRow="0" outlineLevelCol="0"/>
  <sheetData>
    <row r="1" spans="1:5">
      <c r="A1" t="s">
        <v>977</v>
      </c>
      <c r="B1" t="s">
        <v>978</v>
      </c>
      <c r="C1" t="s">
        <v>979</v>
      </c>
      <c r="D1" t="s">
        <v>132</v>
      </c>
      <c r="E1" t="s">
        <v>980</v>
      </c>
    </row>
    <row r="2" spans="1:5">
      <c r="A2" t="s">
        <v>514</v>
      </c>
      <c r="B2" t="s">
        <v>981</v>
      </c>
      <c r="C2">
        <v>31109848700656</v>
      </c>
      <c r="E2">
        <v>31100</v>
      </c>
    </row>
    <row r="3" spans="1:5">
      <c r="A3" t="s">
        <v>982</v>
      </c>
      <c r="B3" t="s">
        <v>18</v>
      </c>
      <c r="C3">
        <v>39786082600098</v>
      </c>
      <c r="E3">
        <v>31300</v>
      </c>
    </row>
    <row r="4" spans="1:5">
      <c r="A4" t="s">
        <v>135</v>
      </c>
      <c r="B4" t="s">
        <v>19</v>
      </c>
      <c r="C4">
        <v>34275169000120</v>
      </c>
      <c r="E4">
        <v>69800</v>
      </c>
    </row>
    <row r="5" spans="1:5">
      <c r="A5" t="s">
        <v>212</v>
      </c>
      <c r="B5" t="s">
        <v>19</v>
      </c>
      <c r="C5">
        <v>38813490000033</v>
      </c>
      <c r="E5">
        <v>69680</v>
      </c>
    </row>
    <row r="6" spans="1:5">
      <c r="A6" t="s">
        <v>983</v>
      </c>
      <c r="B6" t="s">
        <v>18</v>
      </c>
      <c r="C6">
        <v>53235617700040</v>
      </c>
      <c r="E6">
        <v>13250</v>
      </c>
    </row>
    <row r="7" spans="1:5">
      <c r="A7" t="s">
        <v>217</v>
      </c>
      <c r="B7" t="s">
        <v>19</v>
      </c>
      <c r="C7">
        <v>33204799200059</v>
      </c>
      <c r="D7" t="s">
        <v>984</v>
      </c>
      <c r="E7" t="s">
        <v>985</v>
      </c>
    </row>
    <row r="8" spans="1:5">
      <c r="A8" t="s">
        <v>986</v>
      </c>
      <c r="B8" t="s">
        <v>19</v>
      </c>
      <c r="C8">
        <v>38893205500030</v>
      </c>
      <c r="E8">
        <v>43000</v>
      </c>
    </row>
    <row r="9" spans="1:5">
      <c r="A9" t="s">
        <v>987</v>
      </c>
      <c r="B9" t="s">
        <v>18</v>
      </c>
      <c r="C9">
        <v>33197998900026</v>
      </c>
      <c r="E9" t="s">
        <v>988</v>
      </c>
    </row>
    <row r="10" spans="1:5">
      <c r="A10" t="s">
        <v>989</v>
      </c>
      <c r="B10" t="s">
        <v>18</v>
      </c>
      <c r="C10">
        <v>55208329701968</v>
      </c>
      <c r="E10">
        <v>74000</v>
      </c>
    </row>
    <row r="11" spans="1:5">
      <c r="A11" t="s">
        <v>990</v>
      </c>
      <c r="B11" t="s">
        <v>18</v>
      </c>
      <c r="C11">
        <v>55201802001808</v>
      </c>
      <c r="E11">
        <v>92110</v>
      </c>
    </row>
    <row r="12" spans="1:5">
      <c r="A12" t="s">
        <v>991</v>
      </c>
      <c r="B12" t="s">
        <v>19</v>
      </c>
      <c r="C12">
        <v>43539105700039</v>
      </c>
      <c r="E12">
        <v>42000</v>
      </c>
    </row>
    <row r="13" spans="1:5">
      <c r="A13" t="s">
        <v>992</v>
      </c>
      <c r="B13" t="s">
        <v>18</v>
      </c>
      <c r="C13">
        <v>51009524300042</v>
      </c>
      <c r="E13">
        <v>75013</v>
      </c>
    </row>
    <row r="14" spans="1:5">
      <c r="A14" t="s">
        <v>993</v>
      </c>
      <c r="B14" t="s">
        <v>18</v>
      </c>
      <c r="C14">
        <v>18007003902090</v>
      </c>
      <c r="E14">
        <v>63000</v>
      </c>
    </row>
    <row r="15" spans="1:5">
      <c r="A15" t="s">
        <v>519</v>
      </c>
      <c r="B15" t="s">
        <v>18</v>
      </c>
      <c r="C15">
        <v>93846073000014</v>
      </c>
      <c r="E15">
        <v>69009</v>
      </c>
    </row>
    <row r="16" spans="1:5">
      <c r="A16" t="s">
        <v>517</v>
      </c>
      <c r="B16" t="s">
        <v>19</v>
      </c>
      <c r="C16">
        <v>99470028400015</v>
      </c>
      <c r="E16">
        <v>75010</v>
      </c>
    </row>
    <row r="17" spans="1:5">
      <c r="A17" t="s">
        <v>245</v>
      </c>
      <c r="B17" t="s">
        <v>19</v>
      </c>
      <c r="C17">
        <v>83396502300017</v>
      </c>
      <c r="E17">
        <v>26250</v>
      </c>
    </row>
    <row r="18" spans="1:5">
      <c r="A18" t="s">
        <v>141</v>
      </c>
      <c r="B18" t="s">
        <v>19</v>
      </c>
      <c r="C18">
        <v>38522153600043</v>
      </c>
      <c r="E18">
        <v>13290</v>
      </c>
    </row>
    <row r="19" spans="1:5">
      <c r="A19" t="s">
        <v>994</v>
      </c>
      <c r="B19" t="s">
        <v>995</v>
      </c>
      <c r="C19">
        <v>25340169900058</v>
      </c>
      <c r="E19">
        <v>34120</v>
      </c>
    </row>
    <row r="20" spans="1:5">
      <c r="A20" t="s">
        <v>996</v>
      </c>
      <c r="B20" t="s">
        <v>18</v>
      </c>
      <c r="C20">
        <v>75310895000027</v>
      </c>
      <c r="D20" t="s">
        <v>997</v>
      </c>
      <c r="E20">
        <v>59000</v>
      </c>
    </row>
    <row r="21" spans="1:5">
      <c r="A21" t="s">
        <v>998</v>
      </c>
      <c r="B21" t="s">
        <v>18</v>
      </c>
      <c r="C21">
        <v>39926926500076</v>
      </c>
      <c r="D21" t="s">
        <v>999</v>
      </c>
      <c r="E21">
        <v>71150</v>
      </c>
    </row>
    <row r="22" spans="1:5">
      <c r="A22" t="s">
        <v>1000</v>
      </c>
      <c r="B22" t="s">
        <v>19</v>
      </c>
      <c r="C22">
        <v>33108759300025</v>
      </c>
      <c r="E22">
        <v>75012</v>
      </c>
    </row>
    <row r="23" spans="1:5">
      <c r="A23" t="s">
        <v>525</v>
      </c>
      <c r="B23" t="s">
        <v>19</v>
      </c>
      <c r="C23">
        <v>48002198900029</v>
      </c>
      <c r="E23">
        <v>54425</v>
      </c>
    </row>
    <row r="24" spans="1:5">
      <c r="A24" t="s">
        <v>1001</v>
      </c>
      <c r="B24" t="s">
        <v>18</v>
      </c>
      <c r="C24">
        <v>90848569100012</v>
      </c>
      <c r="E24">
        <v>54270</v>
      </c>
    </row>
    <row r="25" spans="1:5">
      <c r="A25" t="s">
        <v>526</v>
      </c>
      <c r="B25" t="s">
        <v>18</v>
      </c>
      <c r="C25">
        <v>32840952900018</v>
      </c>
      <c r="E25" t="s">
        <v>1002</v>
      </c>
    </row>
    <row r="26" spans="1:5">
      <c r="A26" t="s">
        <v>529</v>
      </c>
      <c r="B26" t="s">
        <v>19</v>
      </c>
      <c r="C26">
        <v>50307775200023</v>
      </c>
      <c r="E26">
        <v>38070</v>
      </c>
    </row>
    <row r="27" spans="1:5">
      <c r="A27" t="s">
        <v>527</v>
      </c>
      <c r="B27" t="s">
        <v>18</v>
      </c>
      <c r="C27">
        <v>83213453000019</v>
      </c>
      <c r="E27">
        <v>44570</v>
      </c>
    </row>
    <row r="28" spans="1:5">
      <c r="A28" t="s">
        <v>1003</v>
      </c>
      <c r="B28" t="s">
        <v>18</v>
      </c>
      <c r="C28">
        <v>24380098400029</v>
      </c>
      <c r="E28">
        <v>38500</v>
      </c>
    </row>
    <row r="29" spans="1:5">
      <c r="A29" t="s">
        <v>713</v>
      </c>
      <c r="B29" t="s">
        <v>18</v>
      </c>
      <c r="C29">
        <v>91083984400024</v>
      </c>
      <c r="E29">
        <v>73000</v>
      </c>
    </row>
    <row r="30" spans="1:5">
      <c r="A30" t="s">
        <v>531</v>
      </c>
      <c r="B30" t="s">
        <v>19</v>
      </c>
      <c r="C30">
        <v>31506416200029</v>
      </c>
      <c r="E30">
        <v>38640</v>
      </c>
    </row>
    <row r="31" spans="1:5">
      <c r="A31" t="s">
        <v>538</v>
      </c>
      <c r="B31" t="s">
        <v>19</v>
      </c>
      <c r="C31">
        <v>84853155400022</v>
      </c>
      <c r="E31">
        <v>75008</v>
      </c>
    </row>
    <row r="32" spans="1:5">
      <c r="A32" t="s">
        <v>605</v>
      </c>
      <c r="B32" t="s">
        <v>19</v>
      </c>
      <c r="C32">
        <v>76880059100010</v>
      </c>
      <c r="E32">
        <v>54140</v>
      </c>
    </row>
    <row r="33" spans="1:5">
      <c r="A33" t="s">
        <v>738</v>
      </c>
      <c r="B33" t="s">
        <v>19</v>
      </c>
      <c r="C33">
        <v>33376253200047</v>
      </c>
      <c r="E33">
        <v>42100</v>
      </c>
    </row>
    <row r="34" spans="1:5">
      <c r="A34" t="s">
        <v>634</v>
      </c>
      <c r="B34" t="s">
        <v>19</v>
      </c>
      <c r="C34">
        <v>75750085500106</v>
      </c>
      <c r="E34">
        <v>87280</v>
      </c>
    </row>
    <row r="35" spans="1:5">
      <c r="A35" t="s">
        <v>354</v>
      </c>
      <c r="B35" t="s">
        <v>18</v>
      </c>
      <c r="C35">
        <v>31896169500018</v>
      </c>
      <c r="E35" t="s">
        <v>1004</v>
      </c>
    </row>
    <row r="36" spans="1:5">
      <c r="A36" t="s">
        <v>596</v>
      </c>
      <c r="B36" t="s">
        <v>19</v>
      </c>
      <c r="C36">
        <v>75750085500114</v>
      </c>
      <c r="E36">
        <v>87000</v>
      </c>
    </row>
    <row r="37" spans="1:5">
      <c r="A37" t="s">
        <v>229</v>
      </c>
      <c r="B37" t="s">
        <v>19</v>
      </c>
      <c r="C37">
        <v>31109848700300</v>
      </c>
      <c r="D37" t="s">
        <v>1005</v>
      </c>
      <c r="E37">
        <v>59650</v>
      </c>
    </row>
    <row r="38" spans="1:5">
      <c r="A38" t="s">
        <v>550</v>
      </c>
      <c r="B38" t="s">
        <v>19</v>
      </c>
      <c r="C38">
        <v>31109848700037</v>
      </c>
      <c r="E38">
        <v>72000</v>
      </c>
    </row>
    <row r="39" spans="1:5">
      <c r="A39" t="s">
        <v>546</v>
      </c>
      <c r="B39" t="s">
        <v>19</v>
      </c>
      <c r="C39">
        <v>31109848700730</v>
      </c>
      <c r="D39" t="s">
        <v>1005</v>
      </c>
      <c r="E39">
        <v>62231</v>
      </c>
    </row>
    <row r="40" spans="1:5">
      <c r="A40" t="s">
        <v>259</v>
      </c>
      <c r="B40" t="s">
        <v>18</v>
      </c>
      <c r="C40">
        <v>25690094500021</v>
      </c>
      <c r="E40">
        <v>69780</v>
      </c>
    </row>
    <row r="41" spans="1:5">
      <c r="A41" t="s">
        <v>269</v>
      </c>
      <c r="B41" t="s">
        <v>18</v>
      </c>
      <c r="C41">
        <v>42399770900070</v>
      </c>
      <c r="D41" t="s">
        <v>1006</v>
      </c>
      <c r="E41">
        <v>75013</v>
      </c>
    </row>
    <row r="42" spans="1:5">
      <c r="A42" t="s">
        <v>592</v>
      </c>
      <c r="B42" t="s">
        <v>19</v>
      </c>
      <c r="C42">
        <v>31059106000069</v>
      </c>
      <c r="E42">
        <v>63200</v>
      </c>
    </row>
    <row r="43" spans="1:5">
      <c r="A43" t="s">
        <v>197</v>
      </c>
      <c r="B43" t="s">
        <v>19</v>
      </c>
      <c r="C43">
        <v>56207750302402</v>
      </c>
      <c r="E43">
        <v>38000</v>
      </c>
    </row>
    <row r="44" spans="1:5">
      <c r="A44" t="s">
        <v>537</v>
      </c>
      <c r="B44" t="s">
        <v>18</v>
      </c>
      <c r="C44">
        <v>44955844400070</v>
      </c>
      <c r="E44">
        <v>69610</v>
      </c>
    </row>
    <row r="45" spans="1:5">
      <c r="A45" t="s">
        <v>727</v>
      </c>
      <c r="B45" t="s">
        <v>981</v>
      </c>
      <c r="C45">
        <v>35720005400017</v>
      </c>
      <c r="D45" t="s">
        <v>1007</v>
      </c>
      <c r="E45">
        <v>62136</v>
      </c>
    </row>
    <row r="46" spans="1:5">
      <c r="A46" t="s">
        <v>192</v>
      </c>
      <c r="B46" t="s">
        <v>19</v>
      </c>
      <c r="C46">
        <v>40120629700038</v>
      </c>
      <c r="D46" t="s">
        <v>984</v>
      </c>
      <c r="E46">
        <v>62300</v>
      </c>
    </row>
    <row r="47" spans="1:5">
      <c r="A47" t="s">
        <v>345</v>
      </c>
      <c r="B47" t="s">
        <v>19</v>
      </c>
      <c r="C47">
        <v>34151905600012</v>
      </c>
      <c r="E47">
        <v>38950</v>
      </c>
    </row>
    <row r="48" spans="1:5">
      <c r="A48" t="s">
        <v>628</v>
      </c>
      <c r="B48" t="s">
        <v>19</v>
      </c>
      <c r="C48">
        <v>82889836100013</v>
      </c>
      <c r="E48">
        <v>73460</v>
      </c>
    </row>
    <row r="49" spans="1:5">
      <c r="A49" t="s">
        <v>625</v>
      </c>
      <c r="B49" t="s">
        <v>19</v>
      </c>
      <c r="C49">
        <v>39794645000046</v>
      </c>
      <c r="E49" t="s">
        <v>1008</v>
      </c>
    </row>
    <row r="50" spans="1:5">
      <c r="A50" t="s">
        <v>589</v>
      </c>
      <c r="B50" t="s">
        <v>18</v>
      </c>
      <c r="C50">
        <v>30461408400057</v>
      </c>
      <c r="E50">
        <v>69001</v>
      </c>
    </row>
    <row r="51" spans="1:5">
      <c r="A51" t="s">
        <v>560</v>
      </c>
      <c r="B51" t="s">
        <v>19</v>
      </c>
      <c r="C51" t="s">
        <v>1009</v>
      </c>
      <c r="E51">
        <v>38180</v>
      </c>
    </row>
    <row r="52" spans="1:5">
      <c r="A52" t="s">
        <v>725</v>
      </c>
      <c r="B52" t="s">
        <v>1010</v>
      </c>
      <c r="C52">
        <v>88486371300019</v>
      </c>
      <c r="E52">
        <v>69100</v>
      </c>
    </row>
    <row r="53" spans="1:5">
      <c r="A53" t="s">
        <v>633</v>
      </c>
      <c r="B53" t="s">
        <v>19</v>
      </c>
      <c r="C53">
        <v>79219324500026</v>
      </c>
      <c r="E53">
        <v>84460</v>
      </c>
    </row>
    <row r="54" spans="1:5">
      <c r="A54" t="s">
        <v>533</v>
      </c>
      <c r="B54" t="s">
        <v>18</v>
      </c>
      <c r="C54">
        <v>50126583900024</v>
      </c>
      <c r="E54">
        <v>43600</v>
      </c>
    </row>
    <row r="55" spans="1:5">
      <c r="A55" t="s">
        <v>308</v>
      </c>
      <c r="B55" t="s">
        <v>19</v>
      </c>
      <c r="C55">
        <v>31109848700409</v>
      </c>
      <c r="D55" t="s">
        <v>1005</v>
      </c>
      <c r="E55">
        <v>62231</v>
      </c>
    </row>
    <row r="56" spans="1:5">
      <c r="A56" t="s">
        <v>619</v>
      </c>
      <c r="B56" t="s">
        <v>19</v>
      </c>
      <c r="C56">
        <v>31109848700052</v>
      </c>
      <c r="D56" t="s">
        <v>1005</v>
      </c>
      <c r="E56">
        <v>59880</v>
      </c>
    </row>
    <row r="57" spans="1:5">
      <c r="A57" t="s">
        <v>522</v>
      </c>
      <c r="B57" t="s">
        <v>981</v>
      </c>
      <c r="C57">
        <v>31109848700284</v>
      </c>
      <c r="D57" t="s">
        <v>1005</v>
      </c>
      <c r="E57" t="s">
        <v>1011</v>
      </c>
    </row>
    <row r="58" spans="1:5">
      <c r="A58" t="s">
        <v>578</v>
      </c>
      <c r="B58" t="s">
        <v>19</v>
      </c>
      <c r="C58">
        <v>43361849300046</v>
      </c>
      <c r="E58">
        <v>90300</v>
      </c>
    </row>
    <row r="59" spans="1:5">
      <c r="A59" t="s">
        <v>291</v>
      </c>
      <c r="B59" t="s">
        <v>19</v>
      </c>
      <c r="C59">
        <v>52346041800024</v>
      </c>
      <c r="E59">
        <v>63800</v>
      </c>
    </row>
    <row r="60" spans="1:5">
      <c r="A60" t="s">
        <v>405</v>
      </c>
      <c r="B60" t="s">
        <v>19</v>
      </c>
      <c r="C60">
        <v>92010410600017</v>
      </c>
      <c r="E60">
        <v>35136</v>
      </c>
    </row>
    <row r="61" spans="1:5">
      <c r="A61" t="s">
        <v>673</v>
      </c>
      <c r="B61" t="s">
        <v>19</v>
      </c>
      <c r="C61">
        <v>40220056200013</v>
      </c>
      <c r="E61" t="s">
        <v>1012</v>
      </c>
    </row>
    <row r="62" spans="1:5">
      <c r="A62" t="s">
        <v>1013</v>
      </c>
      <c r="B62" t="s">
        <v>18</v>
      </c>
      <c r="C62">
        <v>39515040200026</v>
      </c>
      <c r="E62" t="s">
        <v>1014</v>
      </c>
    </row>
    <row r="63" spans="1:5">
      <c r="A63" t="s">
        <v>205</v>
      </c>
      <c r="B63" t="s">
        <v>19</v>
      </c>
      <c r="C63">
        <v>43844711200063</v>
      </c>
      <c r="D63" t="s">
        <v>984</v>
      </c>
      <c r="E63">
        <v>59820</v>
      </c>
    </row>
    <row r="64" spans="1:5">
      <c r="A64" t="s">
        <v>357</v>
      </c>
      <c r="B64" t="s">
        <v>19</v>
      </c>
      <c r="C64">
        <v>43844711200055</v>
      </c>
      <c r="D64" t="s">
        <v>984</v>
      </c>
      <c r="E64">
        <v>59380</v>
      </c>
    </row>
    <row r="65" spans="1:5">
      <c r="A65" t="s">
        <v>631</v>
      </c>
      <c r="B65" t="s">
        <v>19</v>
      </c>
      <c r="C65">
        <v>88304562700014</v>
      </c>
      <c r="D65" t="s">
        <v>1015</v>
      </c>
      <c r="E65">
        <v>69120</v>
      </c>
    </row>
    <row r="66" spans="1:5">
      <c r="A66" t="s">
        <v>690</v>
      </c>
      <c r="B66" t="s">
        <v>18</v>
      </c>
      <c r="C66">
        <v>51215844500027</v>
      </c>
      <c r="E66">
        <v>84400</v>
      </c>
    </row>
    <row r="67" spans="1:5">
      <c r="A67" t="s">
        <v>1016</v>
      </c>
      <c r="B67" t="s">
        <v>18</v>
      </c>
      <c r="C67">
        <v>41934104500054</v>
      </c>
      <c r="E67">
        <v>38150</v>
      </c>
    </row>
    <row r="68" spans="1:5">
      <c r="A68" t="s">
        <v>667</v>
      </c>
      <c r="B68" t="s">
        <v>18</v>
      </c>
      <c r="C68">
        <v>49337304700023</v>
      </c>
      <c r="E68">
        <v>36400</v>
      </c>
    </row>
    <row r="69" spans="1:5">
      <c r="A69" t="s">
        <v>169</v>
      </c>
      <c r="B69" t="s">
        <v>19</v>
      </c>
      <c r="C69">
        <v>89016256300013</v>
      </c>
      <c r="E69">
        <v>69220</v>
      </c>
    </row>
    <row r="70" spans="1:5">
      <c r="A70" t="s">
        <v>237</v>
      </c>
      <c r="B70" t="s">
        <v>19</v>
      </c>
      <c r="C70">
        <v>43136923000013</v>
      </c>
      <c r="E70">
        <v>38950</v>
      </c>
    </row>
    <row r="71" spans="1:5">
      <c r="A71" t="s">
        <v>552</v>
      </c>
      <c r="B71" t="s">
        <v>19</v>
      </c>
      <c r="C71">
        <v>34991287300024</v>
      </c>
      <c r="E71">
        <v>19110</v>
      </c>
    </row>
    <row r="72" spans="1:5">
      <c r="A72" t="s">
        <v>294</v>
      </c>
      <c r="B72" t="s">
        <v>18</v>
      </c>
      <c r="C72">
        <v>44981224700012</v>
      </c>
      <c r="E72">
        <v>63320</v>
      </c>
    </row>
    <row r="73" spans="1:5">
      <c r="A73" t="s">
        <v>573</v>
      </c>
      <c r="B73" t="s">
        <v>19</v>
      </c>
      <c r="C73">
        <v>83424193700020</v>
      </c>
      <c r="D73" t="s">
        <v>1017</v>
      </c>
      <c r="E73">
        <v>40600</v>
      </c>
    </row>
    <row r="74" spans="1:5">
      <c r="A74" t="s">
        <v>284</v>
      </c>
      <c r="B74" t="s">
        <v>18</v>
      </c>
      <c r="C74">
        <v>66382041300206</v>
      </c>
      <c r="E74">
        <v>26000</v>
      </c>
    </row>
    <row r="75" spans="1:5">
      <c r="A75" t="s">
        <v>554</v>
      </c>
      <c r="B75" t="s">
        <v>18</v>
      </c>
      <c r="C75">
        <v>37852452400014</v>
      </c>
      <c r="E75">
        <v>67310</v>
      </c>
    </row>
    <row r="76" spans="1:5">
      <c r="A76" t="s">
        <v>376</v>
      </c>
      <c r="B76" t="s">
        <v>19</v>
      </c>
      <c r="C76">
        <v>80274769100060</v>
      </c>
      <c r="E76">
        <v>92800</v>
      </c>
    </row>
    <row r="77" spans="1:5">
      <c r="A77" t="s">
        <v>643</v>
      </c>
      <c r="B77" t="s">
        <v>18</v>
      </c>
      <c r="C77">
        <v>43548054600108</v>
      </c>
      <c r="E77">
        <v>26800</v>
      </c>
    </row>
    <row r="78" spans="1:5">
      <c r="A78" t="s">
        <v>281</v>
      </c>
      <c r="B78" t="s">
        <v>19</v>
      </c>
      <c r="C78">
        <v>80274769100045</v>
      </c>
      <c r="E78">
        <v>92000</v>
      </c>
    </row>
    <row r="79" spans="1:5">
      <c r="A79" t="s">
        <v>146</v>
      </c>
      <c r="B79" t="s">
        <v>19</v>
      </c>
      <c r="C79">
        <v>41821202300034</v>
      </c>
      <c r="D79" t="s">
        <v>1018</v>
      </c>
      <c r="E79">
        <v>63430</v>
      </c>
    </row>
    <row r="80" spans="1:5">
      <c r="A80" t="s">
        <v>341</v>
      </c>
      <c r="B80" t="s">
        <v>1019</v>
      </c>
      <c r="C80">
        <v>75088853900012</v>
      </c>
      <c r="D80" t="s">
        <v>1018</v>
      </c>
      <c r="E80">
        <v>43410</v>
      </c>
    </row>
    <row r="81" spans="1:5">
      <c r="A81" t="s">
        <v>602</v>
      </c>
      <c r="B81" t="s">
        <v>19</v>
      </c>
      <c r="C81">
        <v>82386232100010</v>
      </c>
      <c r="D81" t="s">
        <v>1018</v>
      </c>
      <c r="E81">
        <v>43370</v>
      </c>
    </row>
    <row r="82" spans="1:5">
      <c r="A82" t="s">
        <v>584</v>
      </c>
      <c r="B82" t="s">
        <v>19</v>
      </c>
      <c r="C82">
        <v>43789445400028</v>
      </c>
      <c r="E82">
        <v>73240</v>
      </c>
    </row>
    <row r="83" spans="1:5">
      <c r="A83" t="s">
        <v>609</v>
      </c>
      <c r="B83" t="s">
        <v>19</v>
      </c>
      <c r="C83">
        <v>48770452000021</v>
      </c>
      <c r="E83">
        <v>54330</v>
      </c>
    </row>
    <row r="84" spans="1:5">
      <c r="A84" t="s">
        <v>580</v>
      </c>
      <c r="B84" t="s">
        <v>1019</v>
      </c>
      <c r="C84">
        <v>48025570200015</v>
      </c>
      <c r="D84" t="s">
        <v>1018</v>
      </c>
      <c r="E84">
        <v>63430</v>
      </c>
    </row>
    <row r="85" spans="1:5">
      <c r="A85" t="s">
        <v>670</v>
      </c>
      <c r="B85" t="s">
        <v>19</v>
      </c>
      <c r="C85">
        <v>43718049000058</v>
      </c>
      <c r="E85">
        <v>26000</v>
      </c>
    </row>
    <row r="86" spans="1:5">
      <c r="A86" t="s">
        <v>156</v>
      </c>
      <c r="B86" t="s">
        <v>19</v>
      </c>
      <c r="C86">
        <v>81027992700026</v>
      </c>
      <c r="E86">
        <v>66000</v>
      </c>
    </row>
    <row r="87" spans="1:5">
      <c r="A87" t="s">
        <v>313</v>
      </c>
      <c r="B87" t="s">
        <v>19</v>
      </c>
      <c r="C87">
        <v>81529033300021</v>
      </c>
      <c r="E87">
        <v>69002</v>
      </c>
    </row>
    <row r="88" spans="1:5">
      <c r="A88" t="s">
        <v>299</v>
      </c>
      <c r="B88" t="s">
        <v>19</v>
      </c>
      <c r="C88">
        <v>42188156600028</v>
      </c>
      <c r="E88">
        <v>26120</v>
      </c>
    </row>
    <row r="89" spans="1:5">
      <c r="A89" t="s">
        <v>255</v>
      </c>
      <c r="B89" t="s">
        <v>18</v>
      </c>
      <c r="C89">
        <v>77988331300024</v>
      </c>
      <c r="E89">
        <v>38290</v>
      </c>
    </row>
    <row r="90" spans="1:5">
      <c r="A90" t="s">
        <v>223</v>
      </c>
      <c r="B90" t="s">
        <v>19</v>
      </c>
      <c r="C90">
        <v>44452352600531</v>
      </c>
      <c r="E90">
        <v>69003</v>
      </c>
    </row>
    <row r="91" spans="1:5">
      <c r="A91" t="s">
        <v>277</v>
      </c>
      <c r="B91" t="s">
        <v>1019</v>
      </c>
      <c r="C91">
        <v>48271849100038</v>
      </c>
      <c r="E91">
        <v>76600</v>
      </c>
    </row>
    <row r="92" spans="1:5">
      <c r="A92" t="s">
        <v>521</v>
      </c>
      <c r="B92" t="s">
        <v>19</v>
      </c>
      <c r="C92">
        <v>48840064900023</v>
      </c>
      <c r="E92" t="s">
        <v>1020</v>
      </c>
    </row>
    <row r="93" spans="1:5">
      <c r="A93" t="s">
        <v>581</v>
      </c>
      <c r="B93" t="s">
        <v>19</v>
      </c>
      <c r="C93">
        <v>43753117100027</v>
      </c>
      <c r="E93">
        <v>63200</v>
      </c>
    </row>
    <row r="94" spans="1:5">
      <c r="A94" t="s">
        <v>676</v>
      </c>
      <c r="B94" t="s">
        <v>19</v>
      </c>
      <c r="C94">
        <v>83240431300039</v>
      </c>
      <c r="E94">
        <v>69001</v>
      </c>
    </row>
    <row r="95" spans="1:5">
      <c r="A95" t="s">
        <v>1021</v>
      </c>
      <c r="B95" t="s">
        <v>18</v>
      </c>
      <c r="C95">
        <v>49052682900042</v>
      </c>
      <c r="E95">
        <v>75008</v>
      </c>
    </row>
    <row r="96" spans="1:5">
      <c r="A96" t="s">
        <v>1022</v>
      </c>
      <c r="B96" t="s">
        <v>1023</v>
      </c>
      <c r="C96">
        <v>94077753500011</v>
      </c>
      <c r="E96">
        <v>62410</v>
      </c>
    </row>
    <row r="97" spans="1:5">
      <c r="A97" t="s">
        <v>1024</v>
      </c>
      <c r="B97" t="s">
        <v>18</v>
      </c>
      <c r="C97">
        <v>31064351500250</v>
      </c>
      <c r="E97">
        <v>13140</v>
      </c>
    </row>
    <row r="98" spans="1:5">
      <c r="A98" t="s">
        <v>157</v>
      </c>
      <c r="B98" t="s">
        <v>18</v>
      </c>
      <c r="C98">
        <v>97807463100018</v>
      </c>
      <c r="E98">
        <v>66530</v>
      </c>
    </row>
    <row r="99" spans="1:5">
      <c r="A99" t="s">
        <v>952</v>
      </c>
      <c r="B99" t="s">
        <v>19</v>
      </c>
      <c r="C99">
        <v>39756047500055</v>
      </c>
      <c r="E99">
        <v>82000</v>
      </c>
    </row>
    <row r="100" spans="1:5">
      <c r="A100" t="s">
        <v>1025</v>
      </c>
      <c r="B100" t="s">
        <v>18</v>
      </c>
      <c r="C100">
        <v>32867805700022</v>
      </c>
      <c r="E100">
        <v>47150</v>
      </c>
    </row>
    <row r="101" spans="1:5">
      <c r="A101" t="s">
        <v>1026</v>
      </c>
      <c r="B101" t="s">
        <v>1019</v>
      </c>
      <c r="C101">
        <v>87785478600036</v>
      </c>
      <c r="E101">
        <v>75010</v>
      </c>
    </row>
    <row r="102" spans="1:5">
      <c r="A102" t="s">
        <v>1027</v>
      </c>
      <c r="B102" t="s">
        <v>1028</v>
      </c>
      <c r="C102">
        <v>18006702700029</v>
      </c>
      <c r="E102">
        <v>75001</v>
      </c>
    </row>
    <row r="103" spans="1:5">
      <c r="A103" t="s">
        <v>1029</v>
      </c>
      <c r="B103" t="s">
        <v>18</v>
      </c>
      <c r="C103">
        <v>50333752900021</v>
      </c>
      <c r="E103">
        <v>92100</v>
      </c>
    </row>
    <row r="104" spans="1:5">
      <c r="A104" t="s">
        <v>1030</v>
      </c>
      <c r="B104" t="s">
        <v>18</v>
      </c>
      <c r="C104">
        <v>56203317500141</v>
      </c>
      <c r="E104">
        <v>26300</v>
      </c>
    </row>
    <row r="105" spans="1:5">
      <c r="A105" t="s">
        <v>1031</v>
      </c>
      <c r="B105" t="s">
        <v>19</v>
      </c>
      <c r="C105">
        <v>89242452400049</v>
      </c>
      <c r="E105">
        <v>59630</v>
      </c>
    </row>
    <row r="106" spans="1:5">
      <c r="A106" t="s">
        <v>1032</v>
      </c>
      <c r="B106" t="s">
        <v>18</v>
      </c>
      <c r="C106">
        <v>40972295600037</v>
      </c>
      <c r="E106">
        <v>36000</v>
      </c>
    </row>
    <row r="107" spans="1:5">
      <c r="A107" t="s">
        <v>1033</v>
      </c>
      <c r="B107" t="s">
        <v>18</v>
      </c>
      <c r="C107">
        <v>64172029700028</v>
      </c>
      <c r="E107">
        <v>80090</v>
      </c>
    </row>
    <row r="108" spans="1:5">
      <c r="A108" t="s">
        <v>1034</v>
      </c>
      <c r="B108" t="s">
        <v>19</v>
      </c>
      <c r="C108">
        <v>35225642401410</v>
      </c>
      <c r="E108">
        <v>75009</v>
      </c>
    </row>
    <row r="109" spans="1:5">
      <c r="A109" t="s">
        <v>942</v>
      </c>
      <c r="B109" t="s">
        <v>18</v>
      </c>
      <c r="C109">
        <v>72658015200155</v>
      </c>
      <c r="E109">
        <v>69009</v>
      </c>
    </row>
    <row r="110" spans="1:5">
      <c r="A110" t="s">
        <v>1035</v>
      </c>
      <c r="B110" t="s">
        <v>18</v>
      </c>
      <c r="C110">
        <v>24570037200072</v>
      </c>
      <c r="E110">
        <v>57600</v>
      </c>
    </row>
    <row r="111" spans="1:5">
      <c r="A111" t="s">
        <v>1036</v>
      </c>
      <c r="B111" t="s">
        <v>19</v>
      </c>
      <c r="C111">
        <v>43399847300709</v>
      </c>
      <c r="E111">
        <v>54500</v>
      </c>
    </row>
    <row r="112" spans="1:5">
      <c r="A112" t="s">
        <v>136</v>
      </c>
      <c r="B112" t="s">
        <v>18</v>
      </c>
      <c r="C112">
        <v>89284064600012</v>
      </c>
      <c r="D112" t="s">
        <v>1037</v>
      </c>
      <c r="E112">
        <v>13310</v>
      </c>
    </row>
    <row r="113" spans="1:5">
      <c r="A113" t="s">
        <v>1038</v>
      </c>
      <c r="B113" t="s">
        <v>18</v>
      </c>
      <c r="C113">
        <v>78259658900062</v>
      </c>
      <c r="E113" t="s">
        <v>1039</v>
      </c>
    </row>
    <row r="114" spans="1:5">
      <c r="A114" t="s">
        <v>1040</v>
      </c>
      <c r="B114" t="s">
        <v>18</v>
      </c>
      <c r="C114">
        <v>88464361000014</v>
      </c>
      <c r="E114" t="s">
        <v>1041</v>
      </c>
    </row>
    <row r="115" spans="1:5">
      <c r="A115" t="s">
        <v>1042</v>
      </c>
      <c r="B115" t="s">
        <v>18</v>
      </c>
      <c r="C115">
        <v>31237907600473</v>
      </c>
      <c r="D115" t="s">
        <v>1043</v>
      </c>
      <c r="E115">
        <v>60190</v>
      </c>
    </row>
    <row r="116" spans="1:5">
      <c r="A116" t="s">
        <v>956</v>
      </c>
      <c r="B116" t="s">
        <v>19</v>
      </c>
      <c r="C116">
        <v>92519801200013</v>
      </c>
      <c r="E116">
        <v>60290</v>
      </c>
    </row>
    <row r="117" spans="1:5">
      <c r="A117" t="s">
        <v>1044</v>
      </c>
      <c r="B117" t="s">
        <v>18</v>
      </c>
      <c r="C117">
        <v>88782640200026</v>
      </c>
      <c r="E117">
        <v>26300</v>
      </c>
    </row>
    <row r="118" spans="1:5">
      <c r="A118" t="s">
        <v>1045</v>
      </c>
      <c r="B118" t="s">
        <v>18</v>
      </c>
      <c r="C118">
        <v>90950243700025</v>
      </c>
      <c r="E118">
        <v>75008</v>
      </c>
    </row>
    <row r="119" spans="1:5">
      <c r="A119" t="s">
        <v>1046</v>
      </c>
      <c r="B119" t="s">
        <v>18</v>
      </c>
      <c r="C119">
        <v>89167392300019</v>
      </c>
      <c r="E119">
        <v>31300</v>
      </c>
    </row>
    <row r="120" spans="1:5">
      <c r="A120" t="s">
        <v>1047</v>
      </c>
      <c r="B120" t="s">
        <v>18</v>
      </c>
      <c r="C120">
        <v>98244439000024</v>
      </c>
      <c r="E120">
        <v>69200</v>
      </c>
    </row>
    <row r="121" spans="1:5">
      <c r="A121" t="s">
        <v>1048</v>
      </c>
      <c r="B121" t="s">
        <v>1023</v>
      </c>
      <c r="C121">
        <v>88757724500046</v>
      </c>
      <c r="E121">
        <v>64700</v>
      </c>
    </row>
    <row r="122" spans="1:5">
      <c r="A122" t="s">
        <v>170</v>
      </c>
      <c r="B122" t="s">
        <v>18</v>
      </c>
      <c r="C122">
        <v>30213590000041</v>
      </c>
      <c r="E122">
        <v>69630</v>
      </c>
    </row>
    <row r="123" spans="1:5">
      <c r="A123" t="s">
        <v>1049</v>
      </c>
      <c r="B123" t="s">
        <v>1050</v>
      </c>
      <c r="C123">
        <v>79850978200032</v>
      </c>
      <c r="E123">
        <v>69002</v>
      </c>
    </row>
    <row r="124" spans="1:5">
      <c r="A124" t="s">
        <v>1051</v>
      </c>
      <c r="B124" t="s">
        <v>18</v>
      </c>
      <c r="C124">
        <v>80823049400011</v>
      </c>
      <c r="E124">
        <v>31300</v>
      </c>
    </row>
    <row r="125" spans="1:5">
      <c r="A125" t="s">
        <v>706</v>
      </c>
      <c r="B125" t="s">
        <v>19</v>
      </c>
      <c r="C125" t="s">
        <v>1052</v>
      </c>
      <c r="E125" t="s">
        <v>1053</v>
      </c>
    </row>
    <row r="126" spans="1:5">
      <c r="A126" t="s">
        <v>365</v>
      </c>
      <c r="B126" t="s">
        <v>18</v>
      </c>
      <c r="C126">
        <v>81390180800028</v>
      </c>
      <c r="E126">
        <v>62510</v>
      </c>
    </row>
    <row r="127" spans="1:5">
      <c r="A127" t="s">
        <v>1054</v>
      </c>
      <c r="B127" t="s">
        <v>18</v>
      </c>
      <c r="C127">
        <v>50227332900024</v>
      </c>
      <c r="E127">
        <v>81100</v>
      </c>
    </row>
    <row r="128" spans="1:5">
      <c r="A128" t="s">
        <v>1055</v>
      </c>
      <c r="B128" t="s">
        <v>19</v>
      </c>
      <c r="C128">
        <v>80395171400028</v>
      </c>
      <c r="E128">
        <v>42000</v>
      </c>
    </row>
    <row r="129" spans="1:5">
      <c r="A129" t="s">
        <v>1056</v>
      </c>
      <c r="B129" t="s">
        <v>1023</v>
      </c>
      <c r="C129">
        <v>94967834600014</v>
      </c>
      <c r="E129">
        <v>78130</v>
      </c>
    </row>
    <row r="130" spans="1:5">
      <c r="A130" t="s">
        <v>686</v>
      </c>
      <c r="B130" t="s">
        <v>19</v>
      </c>
      <c r="C130">
        <v>79457623100169</v>
      </c>
      <c r="E130">
        <v>59640</v>
      </c>
    </row>
    <row r="131" spans="1:5">
      <c r="A131" t="s">
        <v>1057</v>
      </c>
      <c r="B131" t="s">
        <v>18</v>
      </c>
      <c r="C131">
        <v>39424688800017</v>
      </c>
      <c r="E131">
        <v>62230</v>
      </c>
    </row>
    <row r="132" spans="1:5">
      <c r="A132" t="s">
        <v>1058</v>
      </c>
      <c r="B132" t="s">
        <v>19</v>
      </c>
      <c r="C132">
        <v>32974735600296</v>
      </c>
      <c r="E132">
        <v>62126</v>
      </c>
    </row>
    <row r="133" spans="1:5">
      <c r="A133" t="s">
        <v>1059</v>
      </c>
      <c r="B133" t="s">
        <v>18</v>
      </c>
      <c r="C133">
        <v>26630746100019</v>
      </c>
      <c r="E133">
        <v>63000</v>
      </c>
    </row>
    <row r="134" spans="1:5">
      <c r="A134" t="s">
        <v>1060</v>
      </c>
      <c r="B134" t="s">
        <v>18</v>
      </c>
      <c r="C134">
        <v>48275578200059</v>
      </c>
      <c r="E134">
        <v>69002</v>
      </c>
    </row>
    <row r="135" spans="1:5">
      <c r="A135" t="s">
        <v>368</v>
      </c>
      <c r="B135" t="s">
        <v>18</v>
      </c>
      <c r="C135">
        <v>53324797900206</v>
      </c>
      <c r="D135" t="s">
        <v>1061</v>
      </c>
      <c r="E135">
        <v>77230</v>
      </c>
    </row>
    <row r="136" spans="1:5">
      <c r="A136" t="s">
        <v>698</v>
      </c>
      <c r="B136" t="s">
        <v>981</v>
      </c>
      <c r="C136">
        <v>50937838600049</v>
      </c>
      <c r="D136" t="s">
        <v>1062</v>
      </c>
      <c r="E136">
        <v>12110</v>
      </c>
    </row>
    <row r="137" spans="1:5">
      <c r="A137" t="s">
        <v>740</v>
      </c>
      <c r="B137" t="s">
        <v>18</v>
      </c>
      <c r="C137">
        <v>50937838600064</v>
      </c>
      <c r="D137" t="s">
        <v>1062</v>
      </c>
      <c r="E137">
        <v>93100</v>
      </c>
    </row>
    <row r="138" spans="1:5">
      <c r="A138" t="s">
        <v>751</v>
      </c>
      <c r="B138" t="s">
        <v>18</v>
      </c>
      <c r="C138">
        <v>44418788400077</v>
      </c>
      <c r="E138">
        <v>69800</v>
      </c>
    </row>
    <row r="139" spans="1:5">
      <c r="A139" t="s">
        <v>680</v>
      </c>
      <c r="B139" t="s">
        <v>18</v>
      </c>
      <c r="C139">
        <v>32626222700027</v>
      </c>
      <c r="D139" t="s">
        <v>1063</v>
      </c>
      <c r="E139">
        <v>64150</v>
      </c>
    </row>
    <row r="140" spans="1:5">
      <c r="A140" t="s">
        <v>781</v>
      </c>
      <c r="B140" t="s">
        <v>19</v>
      </c>
      <c r="C140">
        <v>50478233500039</v>
      </c>
      <c r="E140">
        <v>72700</v>
      </c>
    </row>
    <row r="141" spans="1:5">
      <c r="A141" t="s">
        <v>759</v>
      </c>
      <c r="B141" t="s">
        <v>19</v>
      </c>
      <c r="C141">
        <v>80744071400028</v>
      </c>
      <c r="E141">
        <v>14650</v>
      </c>
    </row>
    <row r="142" spans="1:5">
      <c r="A142" t="s">
        <v>741</v>
      </c>
      <c r="B142" t="s">
        <v>18</v>
      </c>
      <c r="C142">
        <v>30525377500038</v>
      </c>
      <c r="E142">
        <v>81210</v>
      </c>
    </row>
    <row r="143" spans="1:5">
      <c r="A143" t="s">
        <v>807</v>
      </c>
      <c r="B143" t="s">
        <v>18</v>
      </c>
      <c r="C143">
        <v>30448879400179</v>
      </c>
      <c r="D143" t="s">
        <v>1064</v>
      </c>
      <c r="E143">
        <v>61420</v>
      </c>
    </row>
    <row r="144" spans="1:5">
      <c r="A144" t="s">
        <v>950</v>
      </c>
      <c r="B144" t="s">
        <v>18</v>
      </c>
      <c r="C144">
        <v>31019914600047</v>
      </c>
      <c r="E144">
        <v>12110</v>
      </c>
    </row>
    <row r="145" spans="1:5">
      <c r="A145" t="s">
        <v>815</v>
      </c>
      <c r="B145" t="s">
        <v>18</v>
      </c>
      <c r="C145">
        <v>57213458300135</v>
      </c>
      <c r="D145" t="s">
        <v>1065</v>
      </c>
      <c r="E145">
        <v>60700</v>
      </c>
    </row>
    <row r="146" spans="1:5">
      <c r="A146" t="s">
        <v>779</v>
      </c>
      <c r="B146" t="s">
        <v>18</v>
      </c>
      <c r="C146">
        <v>41243174400199</v>
      </c>
      <c r="D146" t="s">
        <v>1066</v>
      </c>
      <c r="E146">
        <v>54110</v>
      </c>
    </row>
    <row r="147" spans="1:5">
      <c r="A147" t="s">
        <v>650</v>
      </c>
      <c r="B147" t="s">
        <v>18</v>
      </c>
      <c r="C147">
        <v>41243174400298</v>
      </c>
      <c r="D147" t="s">
        <v>1066</v>
      </c>
      <c r="E147">
        <v>92110</v>
      </c>
    </row>
    <row r="148" spans="1:5">
      <c r="A148" t="s">
        <v>783</v>
      </c>
      <c r="B148" t="s">
        <v>18</v>
      </c>
      <c r="C148">
        <v>76580128700010</v>
      </c>
      <c r="D148" t="s">
        <v>1066</v>
      </c>
      <c r="E148">
        <v>54370</v>
      </c>
    </row>
    <row r="149" spans="1:5">
      <c r="A149" t="s">
        <v>887</v>
      </c>
      <c r="B149" t="s">
        <v>18</v>
      </c>
      <c r="C149">
        <v>66980124300017</v>
      </c>
      <c r="D149" t="s">
        <v>1065</v>
      </c>
      <c r="E149">
        <v>78700</v>
      </c>
    </row>
    <row r="150" spans="1:5">
      <c r="A150" t="s">
        <v>707</v>
      </c>
      <c r="B150" t="s">
        <v>18</v>
      </c>
      <c r="C150">
        <v>48487014200011</v>
      </c>
      <c r="E150">
        <v>84800</v>
      </c>
    </row>
    <row r="151" spans="1:5">
      <c r="A151" t="s">
        <v>1067</v>
      </c>
      <c r="B151" t="s">
        <v>18</v>
      </c>
      <c r="C151">
        <v>97622003800047</v>
      </c>
      <c r="D151" t="s">
        <v>1064</v>
      </c>
      <c r="E151" t="s">
        <v>1068</v>
      </c>
    </row>
    <row r="152" spans="1:5">
      <c r="A152" t="s">
        <v>838</v>
      </c>
      <c r="B152" t="s">
        <v>18</v>
      </c>
      <c r="C152">
        <v>39034024800025</v>
      </c>
      <c r="E152">
        <v>38370</v>
      </c>
    </row>
    <row r="153" spans="1:5">
      <c r="A153" t="s">
        <v>637</v>
      </c>
      <c r="B153" t="s">
        <v>981</v>
      </c>
      <c r="C153">
        <v>62201950300037</v>
      </c>
      <c r="D153" t="s">
        <v>1069</v>
      </c>
      <c r="E153">
        <v>61410</v>
      </c>
    </row>
    <row r="154" spans="1:5">
      <c r="A154" t="s">
        <v>323</v>
      </c>
      <c r="B154" t="s">
        <v>18</v>
      </c>
      <c r="C154">
        <v>62201950300102</v>
      </c>
      <c r="D154" t="s">
        <v>1069</v>
      </c>
      <c r="E154">
        <v>30390</v>
      </c>
    </row>
    <row r="155" spans="1:5">
      <c r="A155" t="s">
        <v>890</v>
      </c>
      <c r="B155" t="s">
        <v>18</v>
      </c>
      <c r="C155">
        <v>35344872300018</v>
      </c>
      <c r="D155" t="s">
        <v>1064</v>
      </c>
      <c r="E155">
        <v>42610</v>
      </c>
    </row>
    <row r="156" spans="1:5">
      <c r="A156" t="s">
        <v>743</v>
      </c>
      <c r="B156" t="s">
        <v>18</v>
      </c>
      <c r="C156">
        <v>42238216800017</v>
      </c>
      <c r="E156">
        <v>38150</v>
      </c>
    </row>
    <row r="157" spans="1:5">
      <c r="A157" t="s">
        <v>696</v>
      </c>
      <c r="B157" t="s">
        <v>18</v>
      </c>
      <c r="C157">
        <v>53321377300047</v>
      </c>
      <c r="D157" t="s">
        <v>1069</v>
      </c>
      <c r="E157">
        <v>38150</v>
      </c>
    </row>
    <row r="158" spans="1:5">
      <c r="A158" t="s">
        <v>853</v>
      </c>
      <c r="B158" t="s">
        <v>18</v>
      </c>
      <c r="C158">
        <v>30882085100019</v>
      </c>
      <c r="D158" t="s">
        <v>1070</v>
      </c>
      <c r="E158">
        <v>54140</v>
      </c>
    </row>
    <row r="159" spans="1:5">
      <c r="A159" t="s">
        <v>799</v>
      </c>
      <c r="B159" t="s">
        <v>19</v>
      </c>
      <c r="C159">
        <v>34400116900020</v>
      </c>
      <c r="E159">
        <v>74370</v>
      </c>
    </row>
    <row r="160" spans="1:5">
      <c r="A160" t="s">
        <v>794</v>
      </c>
      <c r="B160" t="s">
        <v>981</v>
      </c>
      <c r="C160">
        <v>37873079000029</v>
      </c>
      <c r="E160">
        <v>67390</v>
      </c>
    </row>
    <row r="161" spans="1:5">
      <c r="A161" t="s">
        <v>829</v>
      </c>
      <c r="B161" t="s">
        <v>18</v>
      </c>
      <c r="C161">
        <v>41821507500023</v>
      </c>
      <c r="E161">
        <v>13129</v>
      </c>
    </row>
    <row r="162" spans="1:5">
      <c r="A162" t="s">
        <v>728</v>
      </c>
      <c r="B162" t="s">
        <v>18</v>
      </c>
      <c r="C162">
        <v>38972750400026</v>
      </c>
      <c r="E162">
        <v>29390</v>
      </c>
    </row>
    <row r="163" spans="1:5">
      <c r="A163" t="s">
        <v>646</v>
      </c>
      <c r="B163" t="s">
        <v>18</v>
      </c>
      <c r="C163">
        <v>43360512800019</v>
      </c>
      <c r="D163" t="s">
        <v>1071</v>
      </c>
      <c r="E163">
        <v>69170</v>
      </c>
    </row>
    <row r="164" spans="1:5">
      <c r="A164" t="s">
        <v>786</v>
      </c>
      <c r="B164" t="s">
        <v>18</v>
      </c>
      <c r="C164">
        <v>72658015200098</v>
      </c>
      <c r="D164" t="s">
        <v>1071</v>
      </c>
      <c r="E164">
        <v>69100</v>
      </c>
    </row>
    <row r="165" spans="1:5">
      <c r="A165" t="s">
        <v>677</v>
      </c>
      <c r="B165" t="s">
        <v>18</v>
      </c>
      <c r="C165">
        <v>72298022400017</v>
      </c>
      <c r="D165" t="s">
        <v>1071</v>
      </c>
      <c r="E165">
        <v>26130</v>
      </c>
    </row>
    <row r="166" spans="1:5">
      <c r="A166" t="s">
        <v>810</v>
      </c>
      <c r="B166" t="s">
        <v>18</v>
      </c>
      <c r="C166">
        <v>49295421900043</v>
      </c>
      <c r="D166" t="s">
        <v>1072</v>
      </c>
      <c r="E166">
        <v>75002</v>
      </c>
    </row>
    <row r="167" spans="1:5">
      <c r="A167" t="s">
        <v>876</v>
      </c>
      <c r="B167" t="s">
        <v>18</v>
      </c>
      <c r="C167">
        <v>51527504800012</v>
      </c>
      <c r="D167" t="s">
        <v>1073</v>
      </c>
      <c r="E167">
        <v>56850</v>
      </c>
    </row>
    <row r="168" spans="1:5">
      <c r="A168" t="s">
        <v>821</v>
      </c>
      <c r="B168" t="s">
        <v>18</v>
      </c>
      <c r="C168">
        <v>44542038300017</v>
      </c>
      <c r="E168">
        <v>59440</v>
      </c>
    </row>
    <row r="169" spans="1:5">
      <c r="A169" t="s">
        <v>541</v>
      </c>
      <c r="B169" t="s">
        <v>1010</v>
      </c>
      <c r="C169">
        <v>82776914200031</v>
      </c>
      <c r="E169">
        <v>69002</v>
      </c>
    </row>
    <row r="170" spans="1:5">
      <c r="A170" t="s">
        <v>733</v>
      </c>
      <c r="B170" t="s">
        <v>18</v>
      </c>
      <c r="C170">
        <v>72562073600019</v>
      </c>
      <c r="E170">
        <v>71100</v>
      </c>
    </row>
    <row r="171" spans="1:5">
      <c r="A171" t="s">
        <v>749</v>
      </c>
      <c r="B171" t="s">
        <v>18</v>
      </c>
      <c r="C171">
        <v>47898966800049</v>
      </c>
      <c r="E171">
        <v>92700</v>
      </c>
    </row>
    <row r="172" spans="1:5">
      <c r="A172" t="s">
        <v>746</v>
      </c>
      <c r="B172" t="s">
        <v>18</v>
      </c>
      <c r="C172">
        <v>32728689400024</v>
      </c>
      <c r="D172" t="s">
        <v>1074</v>
      </c>
      <c r="E172">
        <v>67500</v>
      </c>
    </row>
    <row r="173" spans="1:5">
      <c r="A173" t="s">
        <v>901</v>
      </c>
      <c r="B173" t="s">
        <v>18</v>
      </c>
      <c r="C173">
        <v>32384064500028</v>
      </c>
      <c r="D173" t="s">
        <v>1075</v>
      </c>
      <c r="E173">
        <v>69210</v>
      </c>
    </row>
    <row r="174" spans="1:5">
      <c r="A174" t="s">
        <v>861</v>
      </c>
      <c r="B174" t="s">
        <v>18</v>
      </c>
      <c r="C174">
        <v>67548008100024</v>
      </c>
      <c r="D174" t="s">
        <v>1076</v>
      </c>
      <c r="E174">
        <v>67520</v>
      </c>
    </row>
    <row r="175" spans="1:5">
      <c r="A175" t="s">
        <v>905</v>
      </c>
      <c r="B175" t="s">
        <v>981</v>
      </c>
      <c r="C175">
        <v>38313208100035</v>
      </c>
      <c r="D175" t="s">
        <v>1077</v>
      </c>
      <c r="E175">
        <v>51300</v>
      </c>
    </row>
    <row r="176" spans="1:5">
      <c r="A176" t="s">
        <v>790</v>
      </c>
      <c r="B176" t="s">
        <v>18</v>
      </c>
      <c r="C176">
        <v>40037000300032</v>
      </c>
      <c r="E176">
        <v>60200</v>
      </c>
    </row>
    <row r="177" spans="1:5">
      <c r="A177" t="s">
        <v>898</v>
      </c>
      <c r="B177" t="s">
        <v>18</v>
      </c>
      <c r="C177">
        <v>35261064600015</v>
      </c>
      <c r="E177">
        <v>89600</v>
      </c>
    </row>
    <row r="178" spans="1:5">
      <c r="A178" t="s">
        <v>927</v>
      </c>
      <c r="B178" t="s">
        <v>981</v>
      </c>
      <c r="C178">
        <v>34200861200059</v>
      </c>
      <c r="E178">
        <v>59167</v>
      </c>
    </row>
    <row r="179" spans="1:5">
      <c r="A179" t="s">
        <v>881</v>
      </c>
      <c r="B179" t="s">
        <v>18</v>
      </c>
      <c r="C179">
        <v>43943656900149</v>
      </c>
      <c r="D179" t="s">
        <v>1078</v>
      </c>
      <c r="E179">
        <v>92160</v>
      </c>
    </row>
    <row r="180" spans="1:5">
      <c r="A180" t="s">
        <v>162</v>
      </c>
      <c r="B180" t="s">
        <v>18</v>
      </c>
      <c r="C180">
        <v>49495677400744</v>
      </c>
      <c r="E180">
        <v>93350</v>
      </c>
    </row>
    <row r="181" spans="1:5">
      <c r="A181" t="s">
        <v>1079</v>
      </c>
      <c r="B181" t="s">
        <v>18</v>
      </c>
      <c r="C181">
        <v>41487202800041</v>
      </c>
      <c r="E181">
        <v>92800</v>
      </c>
    </row>
    <row r="182" spans="1:5">
      <c r="A182" t="s">
        <v>1080</v>
      </c>
      <c r="B182" t="s">
        <v>19</v>
      </c>
      <c r="C182">
        <v>31788855000025</v>
      </c>
      <c r="E182">
        <v>13880</v>
      </c>
    </row>
    <row r="183" spans="1:5">
      <c r="A183" t="s">
        <v>940</v>
      </c>
      <c r="B183" t="s">
        <v>19</v>
      </c>
      <c r="C183">
        <v>41473342800026</v>
      </c>
      <c r="E183">
        <v>59710</v>
      </c>
    </row>
    <row r="184" spans="1:5">
      <c r="A184" t="s">
        <v>1081</v>
      </c>
      <c r="B184" t="s">
        <v>19</v>
      </c>
      <c r="C184">
        <v>31788855000074</v>
      </c>
      <c r="E184">
        <v>34740</v>
      </c>
    </row>
    <row r="185" spans="1:5">
      <c r="A185" t="s">
        <v>1082</v>
      </c>
      <c r="B185" t="s">
        <v>18</v>
      </c>
      <c r="C185">
        <v>90466742500519</v>
      </c>
      <c r="E185">
        <v>31340</v>
      </c>
    </row>
    <row r="186" spans="1:5">
      <c r="A186" t="s">
        <v>1083</v>
      </c>
      <c r="B186" t="s">
        <v>18</v>
      </c>
      <c r="C186">
        <v>45069401300027</v>
      </c>
      <c r="E186">
        <v>83000</v>
      </c>
    </row>
    <row r="187" spans="1:5">
      <c r="A187" t="s">
        <v>724</v>
      </c>
      <c r="B187" t="s">
        <v>19</v>
      </c>
      <c r="C187">
        <v>33983639700044</v>
      </c>
      <c r="E187">
        <v>69200</v>
      </c>
    </row>
    <row r="188" spans="1:5">
      <c r="A188" t="s">
        <v>1084</v>
      </c>
      <c r="B188" t="s">
        <v>18</v>
      </c>
      <c r="C188">
        <v>77564661500606</v>
      </c>
      <c r="E188">
        <v>38150</v>
      </c>
    </row>
    <row r="189" spans="1:5">
      <c r="A189" t="s">
        <v>1085</v>
      </c>
      <c r="B189" t="s">
        <v>18</v>
      </c>
      <c r="C189">
        <v>40187869900024</v>
      </c>
      <c r="E189">
        <v>63200</v>
      </c>
    </row>
    <row r="190" spans="1:5">
      <c r="A190" t="s">
        <v>1086</v>
      </c>
      <c r="B190" t="s">
        <v>18</v>
      </c>
      <c r="C190">
        <v>40187869900016</v>
      </c>
      <c r="E190">
        <v>63260</v>
      </c>
    </row>
    <row r="191" spans="1:5">
      <c r="A191" t="s">
        <v>400</v>
      </c>
      <c r="B191" t="s">
        <v>19</v>
      </c>
      <c r="C191">
        <v>58450206600031</v>
      </c>
      <c r="E191">
        <v>42270</v>
      </c>
    </row>
    <row r="192" spans="1:5">
      <c r="A192" t="s">
        <v>804</v>
      </c>
      <c r="B192" t="s">
        <v>19</v>
      </c>
      <c r="C192">
        <v>89242452400015</v>
      </c>
      <c r="E192">
        <v>59230</v>
      </c>
    </row>
    <row r="193" spans="1:5">
      <c r="A193" t="s">
        <v>1087</v>
      </c>
      <c r="B193" t="s">
        <v>19</v>
      </c>
      <c r="C193">
        <v>44071592800030</v>
      </c>
      <c r="E193">
        <v>62620</v>
      </c>
    </row>
    <row r="194" spans="1:5">
      <c r="A194" t="s">
        <v>1088</v>
      </c>
      <c r="B194" t="s">
        <v>18</v>
      </c>
      <c r="C194">
        <v>83281033700028</v>
      </c>
      <c r="E194">
        <v>69002</v>
      </c>
    </row>
    <row r="195" spans="1:5">
      <c r="A195" t="s">
        <v>820</v>
      </c>
      <c r="B195" t="s">
        <v>19</v>
      </c>
      <c r="C195" t="s">
        <v>1089</v>
      </c>
      <c r="E195">
        <v>88471</v>
      </c>
    </row>
    <row r="196" spans="1:5">
      <c r="A196" t="s">
        <v>721</v>
      </c>
      <c r="B196" t="s">
        <v>19</v>
      </c>
      <c r="C196">
        <v>89949092400011</v>
      </c>
      <c r="E196">
        <v>44000</v>
      </c>
    </row>
    <row r="197" spans="1:5">
      <c r="A197" t="s">
        <v>1090</v>
      </c>
      <c r="B197" t="s">
        <v>18</v>
      </c>
      <c r="C197">
        <v>21130015700016</v>
      </c>
      <c r="E197">
        <v>13320</v>
      </c>
    </row>
    <row r="198" spans="1:5">
      <c r="A198" t="s">
        <v>1091</v>
      </c>
      <c r="B198" t="s">
        <v>18</v>
      </c>
      <c r="C198">
        <v>48888573200617</v>
      </c>
      <c r="E198">
        <v>31200</v>
      </c>
    </row>
    <row r="199" spans="1:5">
      <c r="A199" t="s">
        <v>1092</v>
      </c>
      <c r="B199" t="s">
        <v>18</v>
      </c>
      <c r="C199">
        <v>43166640300024</v>
      </c>
      <c r="E199">
        <v>84200</v>
      </c>
    </row>
    <row r="200" spans="1:5">
      <c r="A200" t="s">
        <v>1093</v>
      </c>
      <c r="B200" t="s">
        <v>19</v>
      </c>
      <c r="C200">
        <v>31109848700615</v>
      </c>
      <c r="E200">
        <v>14650</v>
      </c>
    </row>
    <row r="201" spans="1:5">
      <c r="A201" t="s">
        <v>1094</v>
      </c>
      <c r="B201" t="s">
        <v>18</v>
      </c>
      <c r="C201">
        <v>57295010300034</v>
      </c>
      <c r="E201">
        <v>61470</v>
      </c>
    </row>
    <row r="202" spans="1:5">
      <c r="A202" t="s">
        <v>1095</v>
      </c>
      <c r="B202" t="s">
        <v>18</v>
      </c>
      <c r="C202">
        <v>24730025400049</v>
      </c>
      <c r="E202">
        <v>73700</v>
      </c>
    </row>
    <row r="203" spans="1:5">
      <c r="A203" t="s">
        <v>953</v>
      </c>
      <c r="B203" t="s">
        <v>19</v>
      </c>
      <c r="C203">
        <v>84068848500027</v>
      </c>
      <c r="E203">
        <v>34740</v>
      </c>
    </row>
    <row r="204" spans="1:5">
      <c r="A204" t="s">
        <v>1096</v>
      </c>
      <c r="B204" t="s">
        <v>18</v>
      </c>
      <c r="C204">
        <v>50163912400038</v>
      </c>
      <c r="E204">
        <v>34000</v>
      </c>
    </row>
    <row r="205" spans="1:5">
      <c r="A205" t="s">
        <v>1097</v>
      </c>
      <c r="B205" t="s">
        <v>18</v>
      </c>
      <c r="C205">
        <v>53986500600016</v>
      </c>
      <c r="E205">
        <v>69002</v>
      </c>
    </row>
    <row r="206" spans="1:5">
      <c r="A206" t="s">
        <v>1095</v>
      </c>
      <c r="B206" t="s">
        <v>18</v>
      </c>
      <c r="C206">
        <v>24730025400015</v>
      </c>
      <c r="E206">
        <v>73700</v>
      </c>
    </row>
    <row r="207" spans="1:5">
      <c r="A207" t="s">
        <v>776</v>
      </c>
      <c r="B207" t="s">
        <v>19</v>
      </c>
      <c r="C207">
        <v>33781495800019</v>
      </c>
      <c r="E207">
        <v>59100</v>
      </c>
    </row>
    <row r="208" spans="1:5">
      <c r="A208" t="s">
        <v>712</v>
      </c>
      <c r="B208" t="s">
        <v>19</v>
      </c>
      <c r="C208">
        <v>82902633500010</v>
      </c>
      <c r="E208">
        <v>13160</v>
      </c>
    </row>
    <row r="209" spans="1:5">
      <c r="A209" t="s">
        <v>710</v>
      </c>
      <c r="B209" t="s">
        <v>18</v>
      </c>
      <c r="C209">
        <v>43965605900011</v>
      </c>
      <c r="E209">
        <v>13670</v>
      </c>
    </row>
    <row r="210" spans="1:5">
      <c r="A210" t="s">
        <v>704</v>
      </c>
      <c r="B210" t="s">
        <v>19</v>
      </c>
      <c r="C210">
        <v>91725007800040</v>
      </c>
      <c r="E210" t="s">
        <v>1098</v>
      </c>
    </row>
    <row r="211" spans="1:5">
      <c r="A211" t="s">
        <v>703</v>
      </c>
      <c r="B211" t="s">
        <v>18</v>
      </c>
      <c r="C211">
        <v>43943656900099</v>
      </c>
      <c r="D211" t="s">
        <v>1078</v>
      </c>
      <c r="E211" t="s">
        <v>1099</v>
      </c>
    </row>
    <row r="212" spans="1:5">
      <c r="A212" t="s">
        <v>693</v>
      </c>
      <c r="B212" t="s">
        <v>18</v>
      </c>
      <c r="C212">
        <v>43189999600034</v>
      </c>
      <c r="D212" t="s">
        <v>1100</v>
      </c>
      <c r="E212">
        <v>81600</v>
      </c>
    </row>
    <row r="213" spans="1:5">
      <c r="A213" t="s">
        <v>684</v>
      </c>
      <c r="B213" t="s">
        <v>19</v>
      </c>
      <c r="C213" t="s">
        <v>1101</v>
      </c>
      <c r="E213">
        <v>62400</v>
      </c>
    </row>
    <row r="214" spans="1:5">
      <c r="A214" t="s">
        <v>1102</v>
      </c>
      <c r="B214" t="s">
        <v>18</v>
      </c>
      <c r="C214">
        <v>37886946500021</v>
      </c>
      <c r="E214">
        <v>31400</v>
      </c>
    </row>
    <row r="215" spans="1:5">
      <c r="A215" t="s">
        <v>1103</v>
      </c>
      <c r="B215" t="s">
        <v>19</v>
      </c>
      <c r="C215">
        <v>35155145200029</v>
      </c>
      <c r="E215">
        <v>31200</v>
      </c>
    </row>
    <row r="216" spans="1:5">
      <c r="A216" t="s">
        <v>851</v>
      </c>
      <c r="B216" t="s">
        <v>19</v>
      </c>
      <c r="C216">
        <v>41207703400087</v>
      </c>
      <c r="E216">
        <v>64300</v>
      </c>
    </row>
    <row r="217" spans="1:5">
      <c r="A217" t="s">
        <v>1104</v>
      </c>
      <c r="B217" t="s">
        <v>19</v>
      </c>
      <c r="C217">
        <v>82414586600029</v>
      </c>
      <c r="E217">
        <v>49220</v>
      </c>
    </row>
    <row r="218" spans="1:5">
      <c r="A218" t="s">
        <v>1105</v>
      </c>
      <c r="B218" t="s">
        <v>18</v>
      </c>
      <c r="C218">
        <v>38974655300020</v>
      </c>
      <c r="E218" t="s">
        <v>985</v>
      </c>
    </row>
    <row r="219" spans="1:5">
      <c r="A219" t="s">
        <v>1106</v>
      </c>
      <c r="B219" t="s">
        <v>18</v>
      </c>
      <c r="C219">
        <v>57210217628996</v>
      </c>
      <c r="E219">
        <v>38150</v>
      </c>
    </row>
    <row r="220" spans="1:5">
      <c r="A220" t="s">
        <v>778</v>
      </c>
      <c r="B220" t="s">
        <v>19</v>
      </c>
      <c r="C220">
        <v>30127134200026</v>
      </c>
      <c r="E220">
        <v>91090</v>
      </c>
    </row>
    <row r="221" spans="1:5">
      <c r="A221" t="s">
        <v>1107</v>
      </c>
      <c r="B221" t="s">
        <v>18</v>
      </c>
      <c r="C221">
        <v>42878504200105</v>
      </c>
      <c r="E221">
        <v>92110</v>
      </c>
    </row>
    <row r="222" spans="1:5">
      <c r="A222" t="s">
        <v>1108</v>
      </c>
      <c r="B222" t="s">
        <v>18</v>
      </c>
      <c r="C222">
        <v>44113380800135</v>
      </c>
      <c r="E222">
        <v>75015</v>
      </c>
    </row>
    <row r="223" spans="1:5">
      <c r="A223" t="s">
        <v>1109</v>
      </c>
      <c r="B223" t="s">
        <v>18</v>
      </c>
      <c r="C223">
        <v>38805696200029</v>
      </c>
      <c r="E223">
        <v>38290</v>
      </c>
    </row>
    <row r="224" spans="1:5">
      <c r="A224" t="s">
        <v>1110</v>
      </c>
      <c r="B224" t="s">
        <v>19</v>
      </c>
      <c r="C224">
        <v>32189464400046</v>
      </c>
      <c r="E224">
        <v>44570</v>
      </c>
    </row>
    <row r="225" spans="1:5">
      <c r="A225" t="s">
        <v>1111</v>
      </c>
      <c r="B225" t="s">
        <v>18</v>
      </c>
      <c r="C225">
        <v>18009220700026</v>
      </c>
      <c r="E225">
        <v>75013</v>
      </c>
    </row>
    <row r="226" spans="1:5">
      <c r="A226" t="s">
        <v>1112</v>
      </c>
      <c r="B226" t="s">
        <v>18</v>
      </c>
      <c r="C226">
        <v>21130055300289</v>
      </c>
      <c r="E226">
        <v>13003</v>
      </c>
    </row>
    <row r="227" spans="1:5">
      <c r="A227" t="s">
        <v>1113</v>
      </c>
      <c r="B227" t="s">
        <v>18</v>
      </c>
      <c r="C227">
        <v>97812350300036</v>
      </c>
      <c r="D227" t="s">
        <v>1114</v>
      </c>
      <c r="E227">
        <v>73100</v>
      </c>
    </row>
    <row r="228" spans="1:5">
      <c r="A228" t="s">
        <v>1115</v>
      </c>
      <c r="B228" t="s">
        <v>18</v>
      </c>
      <c r="C228">
        <v>85061610300022</v>
      </c>
      <c r="E228">
        <v>26600</v>
      </c>
    </row>
    <row r="229" spans="1:5">
      <c r="A229" t="s">
        <v>1116</v>
      </c>
      <c r="B229" t="s">
        <v>18</v>
      </c>
      <c r="C229">
        <v>81905485900015</v>
      </c>
      <c r="E229">
        <v>64500</v>
      </c>
    </row>
    <row r="230" spans="1:5">
      <c r="A230" t="s">
        <v>1117</v>
      </c>
      <c r="B230" t="s">
        <v>18</v>
      </c>
      <c r="C230">
        <v>45087329400018</v>
      </c>
      <c r="E230">
        <v>73700</v>
      </c>
    </row>
    <row r="231" spans="1:5">
      <c r="A231" t="s">
        <v>1118</v>
      </c>
      <c r="B231" t="s">
        <v>18</v>
      </c>
      <c r="C231">
        <v>53947254800012</v>
      </c>
      <c r="E231">
        <v>48000</v>
      </c>
    </row>
    <row r="232" spans="1:5">
      <c r="A232" t="s">
        <v>1119</v>
      </c>
      <c r="B232" t="s">
        <v>18</v>
      </c>
      <c r="C232">
        <v>83351951500013</v>
      </c>
      <c r="E232">
        <v>43700</v>
      </c>
    </row>
    <row r="233" spans="1:5">
      <c r="A233" t="s">
        <v>1120</v>
      </c>
      <c r="B233" t="s">
        <v>18</v>
      </c>
      <c r="C233">
        <v>59682033200127</v>
      </c>
      <c r="E233">
        <v>60650</v>
      </c>
    </row>
    <row r="234" spans="1:5">
      <c r="A234" t="s">
        <v>142</v>
      </c>
      <c r="B234" t="s">
        <v>18</v>
      </c>
      <c r="C234">
        <v>43797085800019</v>
      </c>
      <c r="D234" t="s">
        <v>1121</v>
      </c>
      <c r="E234">
        <v>13012</v>
      </c>
    </row>
    <row r="235" spans="1:5">
      <c r="A235" t="s">
        <v>865</v>
      </c>
      <c r="B235" t="s">
        <v>19</v>
      </c>
      <c r="C235">
        <v>97150619101055</v>
      </c>
      <c r="E235">
        <v>64121</v>
      </c>
    </row>
    <row r="236" spans="1:5">
      <c r="A236" t="s">
        <v>1122</v>
      </c>
      <c r="B236" t="s">
        <v>18</v>
      </c>
      <c r="C236">
        <v>53324797900016</v>
      </c>
      <c r="E236" t="s">
        <v>1123</v>
      </c>
    </row>
    <row r="237" spans="1:5">
      <c r="A237" t="s">
        <v>1124</v>
      </c>
      <c r="B237" t="s">
        <v>18</v>
      </c>
      <c r="C237">
        <v>53324797900065</v>
      </c>
      <c r="D237" t="s">
        <v>1061</v>
      </c>
      <c r="E237">
        <v>44200</v>
      </c>
    </row>
    <row r="238" spans="1:5">
      <c r="A238" t="s">
        <v>832</v>
      </c>
      <c r="B238" t="s">
        <v>19</v>
      </c>
      <c r="C238">
        <v>34954133400042</v>
      </c>
      <c r="E238">
        <v>64140</v>
      </c>
    </row>
    <row r="239" spans="1:5">
      <c r="A239" t="s">
        <v>1125</v>
      </c>
      <c r="B239" t="s">
        <v>18</v>
      </c>
      <c r="C239">
        <v>39515040200042</v>
      </c>
      <c r="E239">
        <v>63000</v>
      </c>
    </row>
    <row r="240" spans="1:5">
      <c r="A240" t="s">
        <v>1126</v>
      </c>
      <c r="B240" t="s">
        <v>19</v>
      </c>
      <c r="C240">
        <v>42698003300085</v>
      </c>
      <c r="E240">
        <v>12510</v>
      </c>
    </row>
    <row r="241" spans="1:5">
      <c r="A241" t="s">
        <v>1127</v>
      </c>
      <c r="B241" t="s">
        <v>18</v>
      </c>
      <c r="C241">
        <v>91358499100032</v>
      </c>
      <c r="E241">
        <v>90300</v>
      </c>
    </row>
    <row r="242" spans="1:5">
      <c r="A242" t="s">
        <v>1128</v>
      </c>
      <c r="B242" t="s">
        <v>18</v>
      </c>
      <c r="C242">
        <v>31147185800242</v>
      </c>
      <c r="E242">
        <v>48100</v>
      </c>
    </row>
    <row r="243" spans="1:5">
      <c r="A243" t="s">
        <v>1129</v>
      </c>
      <c r="B243" t="s">
        <v>18</v>
      </c>
      <c r="C243">
        <v>78150710800046</v>
      </c>
      <c r="E243">
        <v>63690</v>
      </c>
    </row>
    <row r="244" spans="1:5">
      <c r="A244" t="s">
        <v>1130</v>
      </c>
      <c r="B244" t="s">
        <v>18</v>
      </c>
      <c r="C244">
        <v>88773549600028</v>
      </c>
      <c r="E244">
        <v>63100</v>
      </c>
    </row>
    <row r="245" spans="1:5">
      <c r="A245" t="s">
        <v>1131</v>
      </c>
      <c r="B245" t="s">
        <v>18</v>
      </c>
      <c r="C245">
        <v>88379973600011</v>
      </c>
      <c r="E245">
        <v>63100</v>
      </c>
    </row>
    <row r="246" spans="1:5">
      <c r="A246" t="s">
        <v>1132</v>
      </c>
      <c r="B246" t="s">
        <v>18</v>
      </c>
      <c r="C246">
        <v>21050096300017</v>
      </c>
      <c r="E246" t="s">
        <v>1133</v>
      </c>
    </row>
    <row r="247" spans="1:5">
      <c r="A247" t="s">
        <v>828</v>
      </c>
      <c r="B247" t="s">
        <v>19</v>
      </c>
      <c r="C247">
        <v>31324410500034</v>
      </c>
      <c r="E247">
        <v>72100</v>
      </c>
    </row>
    <row r="248" spans="1:5">
      <c r="A248" t="s">
        <v>1134</v>
      </c>
      <c r="B248" t="s">
        <v>18</v>
      </c>
      <c r="C248">
        <v>84945070500025</v>
      </c>
      <c r="E248">
        <v>38000</v>
      </c>
    </row>
    <row r="249" spans="1:5">
      <c r="A249" t="s">
        <v>1135</v>
      </c>
      <c r="B249" t="s">
        <v>18</v>
      </c>
      <c r="C249">
        <v>88985544100024</v>
      </c>
      <c r="D249" t="s">
        <v>1074</v>
      </c>
      <c r="E249">
        <v>75009</v>
      </c>
    </row>
    <row r="250" spans="1:5">
      <c r="A250" t="s">
        <v>1136</v>
      </c>
      <c r="B250" t="s">
        <v>18</v>
      </c>
      <c r="C250">
        <v>32009040000013</v>
      </c>
      <c r="E250" t="s">
        <v>1137</v>
      </c>
    </row>
    <row r="251" spans="1:5">
      <c r="A251" t="s">
        <v>1138</v>
      </c>
      <c r="B251" t="s">
        <v>18</v>
      </c>
      <c r="C251">
        <v>72292005500034</v>
      </c>
      <c r="E251">
        <v>34420</v>
      </c>
    </row>
    <row r="252" spans="1:5">
      <c r="A252" t="s">
        <v>1139</v>
      </c>
      <c r="B252" t="s">
        <v>18</v>
      </c>
      <c r="C252">
        <v>32301676600780</v>
      </c>
      <c r="E252">
        <v>69006</v>
      </c>
    </row>
    <row r="253" spans="1:5">
      <c r="A253" t="s">
        <v>1140</v>
      </c>
      <c r="B253" t="s">
        <v>18</v>
      </c>
      <c r="C253">
        <v>75177968700019</v>
      </c>
      <c r="E253">
        <v>73000</v>
      </c>
    </row>
    <row r="254" spans="1:5">
      <c r="A254" t="s">
        <v>1141</v>
      </c>
      <c r="B254" t="s">
        <v>18</v>
      </c>
      <c r="C254">
        <v>33415947212081</v>
      </c>
      <c r="E254">
        <v>35390</v>
      </c>
    </row>
    <row r="255" spans="1:5">
      <c r="A255" t="s">
        <v>1142</v>
      </c>
      <c r="B255" t="s">
        <v>18</v>
      </c>
      <c r="C255">
        <v>49582003700028</v>
      </c>
      <c r="E255">
        <v>20200</v>
      </c>
    </row>
    <row r="256" spans="1:5">
      <c r="A256" t="s">
        <v>1143</v>
      </c>
      <c r="B256" t="s">
        <v>18</v>
      </c>
      <c r="C256">
        <v>70558010800102</v>
      </c>
      <c r="E256">
        <v>57170</v>
      </c>
    </row>
    <row r="257" spans="1:5">
      <c r="A257" t="s">
        <v>1144</v>
      </c>
      <c r="B257" t="s">
        <v>18</v>
      </c>
      <c r="C257">
        <v>20004216600013</v>
      </c>
      <c r="E257">
        <v>54000</v>
      </c>
    </row>
    <row r="258" spans="1:5">
      <c r="A258" t="s">
        <v>547</v>
      </c>
      <c r="B258" t="s">
        <v>19</v>
      </c>
      <c r="C258">
        <v>83325141600024</v>
      </c>
      <c r="E258">
        <v>14120</v>
      </c>
    </row>
    <row r="259" spans="1:5">
      <c r="A259" t="s">
        <v>331</v>
      </c>
      <c r="B259" t="s">
        <v>19</v>
      </c>
      <c r="C259">
        <v>83325141600016</v>
      </c>
      <c r="E259">
        <v>14730</v>
      </c>
    </row>
    <row r="260" spans="1:5">
      <c r="A260" t="s">
        <v>1145</v>
      </c>
      <c r="B260" t="s">
        <v>18</v>
      </c>
      <c r="C260">
        <v>26790001700018</v>
      </c>
      <c r="E260">
        <v>79000</v>
      </c>
    </row>
    <row r="261" spans="1:5">
      <c r="A261" t="s">
        <v>1146</v>
      </c>
      <c r="B261" t="s">
        <v>18</v>
      </c>
      <c r="C261">
        <v>32262352100018</v>
      </c>
      <c r="D261" t="s">
        <v>1074</v>
      </c>
      <c r="E261">
        <v>59880</v>
      </c>
    </row>
    <row r="262" spans="1:5">
      <c r="A262" t="s">
        <v>688</v>
      </c>
      <c r="B262" t="s">
        <v>19</v>
      </c>
      <c r="C262">
        <v>40865027300068</v>
      </c>
      <c r="E262">
        <v>73490</v>
      </c>
    </row>
    <row r="263" spans="1:5">
      <c r="A263" t="s">
        <v>709</v>
      </c>
      <c r="B263" t="s">
        <v>19</v>
      </c>
      <c r="C263">
        <v>34792633900040</v>
      </c>
      <c r="E263">
        <v>95310</v>
      </c>
    </row>
    <row r="264" spans="1:5">
      <c r="A264" t="s">
        <v>1147</v>
      </c>
      <c r="B264" t="s">
        <v>18</v>
      </c>
      <c r="C264">
        <v>48963753800054</v>
      </c>
      <c r="E264">
        <v>66000</v>
      </c>
    </row>
    <row r="265" spans="1:5">
      <c r="A265" t="s">
        <v>1148</v>
      </c>
      <c r="B265" t="s">
        <v>18</v>
      </c>
      <c r="C265">
        <v>39393289200028</v>
      </c>
      <c r="E265">
        <v>66000</v>
      </c>
    </row>
    <row r="266" spans="1:5">
      <c r="A266" t="s">
        <v>1149</v>
      </c>
      <c r="B266" t="s">
        <v>18</v>
      </c>
      <c r="C266">
        <v>81140233800024</v>
      </c>
      <c r="E266">
        <v>66300</v>
      </c>
    </row>
    <row r="267" spans="1:5">
      <c r="A267" t="s">
        <v>1150</v>
      </c>
      <c r="B267" t="s">
        <v>18</v>
      </c>
      <c r="C267">
        <v>30352767500027</v>
      </c>
      <c r="E267">
        <v>69780</v>
      </c>
    </row>
    <row r="268" spans="1:5">
      <c r="A268" t="s">
        <v>798</v>
      </c>
      <c r="B268" t="s">
        <v>19</v>
      </c>
      <c r="C268">
        <v>33514631200459</v>
      </c>
      <c r="E268">
        <v>95800</v>
      </c>
    </row>
    <row r="269" spans="1:5">
      <c r="A269" t="s">
        <v>1151</v>
      </c>
      <c r="B269" t="s">
        <v>18</v>
      </c>
      <c r="C269">
        <v>26050005300053</v>
      </c>
      <c r="E269" t="s">
        <v>1152</v>
      </c>
    </row>
    <row r="270" spans="1:5">
      <c r="A270" t="s">
        <v>1153</v>
      </c>
      <c r="B270" t="s">
        <v>1154</v>
      </c>
      <c r="C270">
        <v>91259513900011</v>
      </c>
      <c r="E270">
        <v>69003</v>
      </c>
    </row>
    <row r="271" spans="1:5">
      <c r="A271" t="s">
        <v>1155</v>
      </c>
      <c r="C271">
        <v>34273978</v>
      </c>
      <c r="E271">
        <v>0</v>
      </c>
    </row>
    <row r="272" spans="1:5">
      <c r="A272" t="s">
        <v>1156</v>
      </c>
      <c r="B272" t="s">
        <v>995</v>
      </c>
      <c r="C272">
        <v>21460042100017</v>
      </c>
      <c r="E272">
        <v>46000</v>
      </c>
    </row>
    <row r="273" spans="1:5">
      <c r="A273" t="s">
        <v>1157</v>
      </c>
      <c r="B273" t="s">
        <v>995</v>
      </c>
      <c r="C273">
        <v>20002373700014</v>
      </c>
      <c r="E273">
        <v>46000</v>
      </c>
    </row>
    <row r="274" spans="1:5">
      <c r="A274" t="s">
        <v>1158</v>
      </c>
      <c r="B274" t="s">
        <v>1154</v>
      </c>
      <c r="C274">
        <v>30580099701000</v>
      </c>
      <c r="E274">
        <v>34000</v>
      </c>
    </row>
    <row r="275" spans="1:5">
      <c r="A275" t="s">
        <v>1159</v>
      </c>
      <c r="B275" t="s">
        <v>995</v>
      </c>
      <c r="C275">
        <v>20005209000012</v>
      </c>
      <c r="E275">
        <v>12000</v>
      </c>
    </row>
    <row r="276" spans="1:5">
      <c r="A276" t="s">
        <v>1160</v>
      </c>
      <c r="B276" t="s">
        <v>18</v>
      </c>
      <c r="C276">
        <v>36780140400511</v>
      </c>
      <c r="E276">
        <v>45300</v>
      </c>
    </row>
    <row r="277" spans="1:5">
      <c r="A277" t="s">
        <v>1161</v>
      </c>
      <c r="B277" t="s">
        <v>18</v>
      </c>
      <c r="C277">
        <v>34831967400035</v>
      </c>
      <c r="E277">
        <v>36330</v>
      </c>
    </row>
    <row r="278" spans="1:5">
      <c r="A278" t="s">
        <v>1162</v>
      </c>
      <c r="B278" t="s">
        <v>18</v>
      </c>
      <c r="C278">
        <v>37913416600527</v>
      </c>
      <c r="E278">
        <v>31150</v>
      </c>
    </row>
    <row r="279" spans="1:5">
      <c r="A279" t="s">
        <v>1163</v>
      </c>
      <c r="B279" t="s">
        <v>18</v>
      </c>
      <c r="C279" t="s">
        <v>1164</v>
      </c>
      <c r="E279">
        <v>72000</v>
      </c>
    </row>
    <row r="280" spans="1:5">
      <c r="A280" t="s">
        <v>1165</v>
      </c>
      <c r="B280" t="s">
        <v>19</v>
      </c>
      <c r="C280" t="s">
        <v>1166</v>
      </c>
      <c r="E280">
        <v>21490</v>
      </c>
    </row>
    <row r="281" spans="1:5">
      <c r="A281" t="s">
        <v>1167</v>
      </c>
      <c r="C281">
        <v>88377981100016</v>
      </c>
      <c r="E281">
        <v>75002</v>
      </c>
    </row>
    <row r="282" spans="1:5">
      <c r="A282" t="s">
        <v>1168</v>
      </c>
      <c r="B282" t="s">
        <v>19</v>
      </c>
      <c r="C282">
        <v>88325177900012</v>
      </c>
      <c r="E282">
        <v>37360</v>
      </c>
    </row>
    <row r="283" spans="1:5">
      <c r="A283" t="s">
        <v>1169</v>
      </c>
      <c r="B283" t="s">
        <v>18</v>
      </c>
      <c r="C283">
        <v>88761531800011</v>
      </c>
      <c r="E283">
        <v>37390</v>
      </c>
    </row>
    <row r="284" spans="1:5">
      <c r="A284" t="s">
        <v>1170</v>
      </c>
      <c r="B284" t="s">
        <v>18</v>
      </c>
      <c r="C284">
        <v>18007003902645</v>
      </c>
      <c r="E284" t="s">
        <v>1171</v>
      </c>
    </row>
    <row r="285" spans="1:5">
      <c r="A285" t="s">
        <v>188</v>
      </c>
      <c r="B285" t="s">
        <v>18</v>
      </c>
      <c r="C285">
        <v>83224221800010</v>
      </c>
      <c r="E285">
        <v>28100</v>
      </c>
    </row>
    <row r="286" spans="1:5">
      <c r="A286" t="s">
        <v>1172</v>
      </c>
      <c r="B286" t="s">
        <v>19</v>
      </c>
      <c r="C286">
        <v>39219576400015</v>
      </c>
      <c r="E286">
        <v>60880</v>
      </c>
    </row>
    <row r="287" spans="1:5">
      <c r="A287" t="s">
        <v>816</v>
      </c>
      <c r="B287" t="s">
        <v>19</v>
      </c>
      <c r="C287">
        <v>39777895200028</v>
      </c>
      <c r="E287">
        <v>45300</v>
      </c>
    </row>
    <row r="288" spans="1:5">
      <c r="A288" t="s">
        <v>719</v>
      </c>
      <c r="B288" t="s">
        <v>19</v>
      </c>
      <c r="C288">
        <v>34031763500027</v>
      </c>
      <c r="E288">
        <v>81200</v>
      </c>
    </row>
    <row r="289" spans="1:5">
      <c r="A289" t="s">
        <v>717</v>
      </c>
      <c r="B289" t="s">
        <v>18</v>
      </c>
      <c r="C289">
        <v>43189975600024</v>
      </c>
      <c r="E289">
        <v>12450</v>
      </c>
    </row>
    <row r="290" spans="1:5">
      <c r="A290" t="s">
        <v>1173</v>
      </c>
      <c r="B290" t="s">
        <v>18</v>
      </c>
      <c r="C290">
        <v>21630124200014</v>
      </c>
      <c r="E290">
        <v>63800</v>
      </c>
    </row>
    <row r="291" spans="1:5">
      <c r="A291" t="s">
        <v>1174</v>
      </c>
      <c r="B291" t="s">
        <v>18</v>
      </c>
      <c r="C291">
        <v>34315615400167</v>
      </c>
      <c r="E291">
        <v>69003</v>
      </c>
    </row>
    <row r="292" spans="1:5">
      <c r="A292" t="s">
        <v>1175</v>
      </c>
      <c r="B292" t="s">
        <v>18</v>
      </c>
      <c r="C292">
        <v>34818173600011</v>
      </c>
      <c r="E292">
        <v>62920</v>
      </c>
    </row>
    <row r="293" spans="1:5">
      <c r="A293" t="s">
        <v>1176</v>
      </c>
      <c r="B293" t="s">
        <v>18</v>
      </c>
      <c r="C293">
        <v>40212195802650</v>
      </c>
      <c r="E293">
        <v>26000</v>
      </c>
    </row>
    <row r="294" spans="1:5">
      <c r="A294" t="s">
        <v>1177</v>
      </c>
      <c r="B294" t="s">
        <v>18</v>
      </c>
      <c r="C294">
        <v>50333752900013</v>
      </c>
      <c r="E294">
        <v>75015</v>
      </c>
    </row>
    <row r="295" spans="1:5">
      <c r="A295" t="s">
        <v>795</v>
      </c>
      <c r="B295" t="s">
        <v>18</v>
      </c>
      <c r="C295">
        <v>69203969600020</v>
      </c>
      <c r="D295" t="s">
        <v>1178</v>
      </c>
      <c r="E295">
        <v>38190</v>
      </c>
    </row>
    <row r="296" spans="1:5">
      <c r="A296" t="s">
        <v>185</v>
      </c>
      <c r="B296" t="s">
        <v>18</v>
      </c>
      <c r="C296">
        <v>81319030300012</v>
      </c>
      <c r="E296">
        <v>13800</v>
      </c>
    </row>
    <row r="297" spans="1:5">
      <c r="A297" t="s">
        <v>1179</v>
      </c>
      <c r="B297" t="s">
        <v>18</v>
      </c>
      <c r="C297">
        <v>42824028700014</v>
      </c>
      <c r="E297">
        <v>14120</v>
      </c>
    </row>
    <row r="298" spans="1:5">
      <c r="A298" t="s">
        <v>1180</v>
      </c>
      <c r="B298" t="s">
        <v>18</v>
      </c>
      <c r="C298">
        <v>39305182600054</v>
      </c>
      <c r="E298">
        <v>92800</v>
      </c>
    </row>
    <row r="299" spans="1:5">
      <c r="A299" t="s">
        <v>1181</v>
      </c>
      <c r="B299" t="s">
        <v>18</v>
      </c>
      <c r="C299">
        <v>49034106200035</v>
      </c>
      <c r="E299">
        <v>51100</v>
      </c>
    </row>
    <row r="300" spans="1:5">
      <c r="A300" t="s">
        <v>1182</v>
      </c>
      <c r="B300" t="s">
        <v>18</v>
      </c>
      <c r="C300">
        <v>77220148900022</v>
      </c>
      <c r="E300" t="s">
        <v>988</v>
      </c>
    </row>
    <row r="301" spans="1:5">
      <c r="A301" t="s">
        <v>551</v>
      </c>
      <c r="B301" t="s">
        <v>19</v>
      </c>
      <c r="C301">
        <v>44452352600879</v>
      </c>
      <c r="E301">
        <v>69760</v>
      </c>
    </row>
    <row r="302" spans="1:5">
      <c r="A302" t="s">
        <v>1183</v>
      </c>
      <c r="B302" t="s">
        <v>18</v>
      </c>
      <c r="C302">
        <v>91316414100024</v>
      </c>
      <c r="E302">
        <v>13600</v>
      </c>
    </row>
    <row r="303" spans="1:5">
      <c r="A303" t="s">
        <v>1184</v>
      </c>
      <c r="B303" t="s">
        <v>18</v>
      </c>
      <c r="C303">
        <v>40041586500015</v>
      </c>
      <c r="E303">
        <v>63118</v>
      </c>
    </row>
    <row r="304" spans="1:5">
      <c r="A304" t="s">
        <v>1185</v>
      </c>
      <c r="B304" t="s">
        <v>18</v>
      </c>
      <c r="C304">
        <v>26590702200015</v>
      </c>
      <c r="E304">
        <v>59123</v>
      </c>
    </row>
    <row r="305" spans="1:5">
      <c r="A305" t="s">
        <v>1186</v>
      </c>
      <c r="B305" t="s">
        <v>18</v>
      </c>
      <c r="C305">
        <v>54201442800149</v>
      </c>
      <c r="E305" t="s">
        <v>1187</v>
      </c>
    </row>
    <row r="306" spans="1:5">
      <c r="A306" t="s">
        <v>1188</v>
      </c>
      <c r="B306" t="s">
        <v>18</v>
      </c>
      <c r="C306">
        <v>30489040300062</v>
      </c>
      <c r="E306">
        <v>66000</v>
      </c>
    </row>
    <row r="307" spans="1:5">
      <c r="A307" t="s">
        <v>1189</v>
      </c>
      <c r="B307" t="s">
        <v>18</v>
      </c>
      <c r="C307">
        <v>40322731700019</v>
      </c>
      <c r="E307">
        <v>59560</v>
      </c>
    </row>
    <row r="308" spans="1:5">
      <c r="A308" t="s">
        <v>1190</v>
      </c>
      <c r="B308" t="s">
        <v>18</v>
      </c>
      <c r="C308">
        <v>37920807700071</v>
      </c>
      <c r="D308" t="s">
        <v>1191</v>
      </c>
      <c r="E308">
        <v>74150</v>
      </c>
    </row>
    <row r="309" spans="1:5">
      <c r="A309" t="s">
        <v>1192</v>
      </c>
      <c r="B309" t="s">
        <v>18</v>
      </c>
      <c r="C309">
        <v>37920807700055</v>
      </c>
      <c r="D309" t="s">
        <v>1191</v>
      </c>
      <c r="E309">
        <v>74150</v>
      </c>
    </row>
    <row r="310" spans="1:5">
      <c r="A310" t="s">
        <v>406</v>
      </c>
      <c r="B310" t="s">
        <v>18</v>
      </c>
      <c r="C310">
        <v>39317709200078</v>
      </c>
      <c r="E310">
        <v>92190</v>
      </c>
    </row>
    <row r="311" spans="1:5">
      <c r="A311" t="s">
        <v>1193</v>
      </c>
      <c r="B311" t="s">
        <v>18</v>
      </c>
      <c r="C311">
        <v>38396699100044</v>
      </c>
      <c r="D311" t="s">
        <v>1194</v>
      </c>
      <c r="E311">
        <v>72200</v>
      </c>
    </row>
    <row r="312" spans="1:5">
      <c r="A312" t="s">
        <v>836</v>
      </c>
      <c r="B312" t="s">
        <v>19</v>
      </c>
      <c r="C312">
        <v>77180153700016</v>
      </c>
      <c r="E312">
        <v>54280</v>
      </c>
    </row>
    <row r="313" spans="1:5">
      <c r="A313" t="s">
        <v>147</v>
      </c>
      <c r="B313" t="s">
        <v>18</v>
      </c>
      <c r="C313">
        <v>77569196700027</v>
      </c>
      <c r="E313">
        <v>43230</v>
      </c>
    </row>
    <row r="314" spans="1:5">
      <c r="A314" t="s">
        <v>1195</v>
      </c>
      <c r="B314" t="s">
        <v>18</v>
      </c>
      <c r="C314">
        <v>38347509200201</v>
      </c>
      <c r="E314" t="s">
        <v>1196</v>
      </c>
    </row>
    <row r="315" spans="1:5">
      <c r="A315" t="s">
        <v>1197</v>
      </c>
      <c r="B315" t="s">
        <v>18</v>
      </c>
      <c r="C315">
        <v>69880093500018</v>
      </c>
      <c r="E315">
        <v>59154</v>
      </c>
    </row>
    <row r="316" spans="1:5">
      <c r="A316" t="s">
        <v>1198</v>
      </c>
      <c r="B316" t="s">
        <v>19</v>
      </c>
      <c r="C316">
        <v>90879617000029</v>
      </c>
      <c r="E316">
        <v>49000</v>
      </c>
    </row>
    <row r="317" spans="1:5">
      <c r="A317" t="s">
        <v>1199</v>
      </c>
      <c r="B317" t="s">
        <v>18</v>
      </c>
      <c r="C317">
        <v>21490288400011</v>
      </c>
      <c r="E317">
        <v>49130</v>
      </c>
    </row>
    <row r="318" spans="1:5">
      <c r="A318" t="s">
        <v>1200</v>
      </c>
      <c r="B318" t="s">
        <v>18</v>
      </c>
      <c r="C318">
        <v>21840072900016</v>
      </c>
      <c r="E318">
        <v>84380</v>
      </c>
    </row>
    <row r="319" spans="1:5">
      <c r="A319" t="s">
        <v>1201</v>
      </c>
      <c r="B319" t="s">
        <v>18</v>
      </c>
      <c r="C319">
        <v>77940798000167</v>
      </c>
      <c r="E319">
        <v>26260</v>
      </c>
    </row>
    <row r="320" spans="1:5">
      <c r="A320" t="s">
        <v>1202</v>
      </c>
      <c r="B320" t="s">
        <v>18</v>
      </c>
      <c r="C320">
        <v>89883026000011</v>
      </c>
      <c r="E320">
        <v>13150</v>
      </c>
    </row>
    <row r="321" spans="1:5">
      <c r="A321" t="s">
        <v>1203</v>
      </c>
      <c r="B321" t="s">
        <v>18</v>
      </c>
      <c r="C321">
        <v>42375287200014</v>
      </c>
      <c r="E321">
        <v>19110</v>
      </c>
    </row>
    <row r="322" spans="1:5">
      <c r="A322" t="s">
        <v>1204</v>
      </c>
      <c r="B322" t="s">
        <v>18</v>
      </c>
      <c r="C322">
        <v>52396719800038</v>
      </c>
      <c r="E322">
        <v>19110</v>
      </c>
    </row>
    <row r="323" spans="1:5">
      <c r="A323" t="s">
        <v>692</v>
      </c>
      <c r="B323" t="s">
        <v>19</v>
      </c>
      <c r="C323">
        <v>82441896600035</v>
      </c>
      <c r="E323">
        <v>62140</v>
      </c>
    </row>
    <row r="324" spans="1:5">
      <c r="A324" t="s">
        <v>1205</v>
      </c>
      <c r="B324" t="s">
        <v>18</v>
      </c>
      <c r="C324">
        <v>94267281700015</v>
      </c>
      <c r="E324">
        <v>69007</v>
      </c>
    </row>
    <row r="325" spans="1:5">
      <c r="A325" t="s">
        <v>1206</v>
      </c>
      <c r="B325" t="s">
        <v>18</v>
      </c>
      <c r="C325">
        <v>34278683700118</v>
      </c>
      <c r="E325">
        <v>89200</v>
      </c>
    </row>
    <row r="326" spans="1:5">
      <c r="A326" t="s">
        <v>1207</v>
      </c>
      <c r="B326" t="s">
        <v>18</v>
      </c>
      <c r="C326">
        <v>26480009500012</v>
      </c>
      <c r="E326">
        <v>48000</v>
      </c>
    </row>
    <row r="327" spans="1:5">
      <c r="A327" t="s">
        <v>1208</v>
      </c>
      <c r="B327" t="s">
        <v>18</v>
      </c>
      <c r="C327">
        <v>26480008700019</v>
      </c>
      <c r="E327">
        <v>48100</v>
      </c>
    </row>
    <row r="328" spans="1:5">
      <c r="A328" t="s">
        <v>1209</v>
      </c>
      <c r="B328" t="s">
        <v>18</v>
      </c>
      <c r="C328">
        <v>75215972300036</v>
      </c>
      <c r="E328">
        <v>69007</v>
      </c>
    </row>
    <row r="329" spans="1:5">
      <c r="A329" t="s">
        <v>1210</v>
      </c>
      <c r="B329" t="s">
        <v>18</v>
      </c>
      <c r="C329">
        <v>45280103800038</v>
      </c>
      <c r="E329">
        <v>75009</v>
      </c>
    </row>
    <row r="330" spans="1:5">
      <c r="A330" t="s">
        <v>1211</v>
      </c>
      <c r="B330" t="s">
        <v>18</v>
      </c>
      <c r="C330">
        <v>26620929500010</v>
      </c>
      <c r="E330">
        <v>62660</v>
      </c>
    </row>
    <row r="331" spans="1:5">
      <c r="A331" t="s">
        <v>1212</v>
      </c>
      <c r="B331" t="s">
        <v>18</v>
      </c>
      <c r="C331">
        <v>33718016000042</v>
      </c>
      <c r="D331" t="s">
        <v>1213</v>
      </c>
      <c r="E331">
        <v>51430</v>
      </c>
    </row>
    <row r="332" spans="1:5">
      <c r="A332" t="s">
        <v>1214</v>
      </c>
      <c r="B332" t="s">
        <v>18</v>
      </c>
      <c r="C332">
        <v>38396699100119</v>
      </c>
      <c r="D332" t="s">
        <v>1215</v>
      </c>
      <c r="E332">
        <v>92200</v>
      </c>
    </row>
    <row r="333" spans="1:5">
      <c r="A333" t="s">
        <v>555</v>
      </c>
      <c r="B333" t="s">
        <v>19</v>
      </c>
      <c r="C333">
        <v>83444210500013</v>
      </c>
      <c r="E333">
        <v>89330</v>
      </c>
    </row>
    <row r="334" spans="1:5">
      <c r="A334" t="s">
        <v>1216</v>
      </c>
      <c r="B334" t="s">
        <v>18</v>
      </c>
      <c r="C334">
        <v>92784959600014</v>
      </c>
      <c r="E334">
        <v>35000</v>
      </c>
    </row>
    <row r="335" spans="1:5">
      <c r="A335" t="s">
        <v>1217</v>
      </c>
      <c r="B335" t="s">
        <v>18</v>
      </c>
      <c r="C335">
        <v>41009128400027</v>
      </c>
      <c r="E335">
        <v>69230</v>
      </c>
    </row>
    <row r="336" spans="1:5">
      <c r="A336" t="s">
        <v>1218</v>
      </c>
      <c r="B336" t="s">
        <v>18</v>
      </c>
      <c r="C336">
        <v>31188911700017</v>
      </c>
      <c r="E336">
        <v>41350</v>
      </c>
    </row>
    <row r="337" spans="1:5">
      <c r="A337" t="s">
        <v>1219</v>
      </c>
      <c r="B337" t="s">
        <v>1154</v>
      </c>
      <c r="C337">
        <v>55208131766522</v>
      </c>
      <c r="E337">
        <v>75008</v>
      </c>
    </row>
    <row r="338" spans="1:5">
      <c r="A338" t="s">
        <v>1220</v>
      </c>
      <c r="B338" t="s">
        <v>18</v>
      </c>
      <c r="C338">
        <v>30548007100011</v>
      </c>
      <c r="E338">
        <v>80400</v>
      </c>
    </row>
    <row r="339" spans="1:5">
      <c r="A339" t="s">
        <v>1221</v>
      </c>
      <c r="B339" t="s">
        <v>18</v>
      </c>
      <c r="C339">
        <v>26720021000016</v>
      </c>
      <c r="E339">
        <v>72540</v>
      </c>
    </row>
    <row r="340" spans="1:5">
      <c r="A340" t="s">
        <v>1222</v>
      </c>
      <c r="B340" t="s">
        <v>1023</v>
      </c>
      <c r="C340">
        <v>93868869400018</v>
      </c>
      <c r="E340">
        <v>73000</v>
      </c>
    </row>
    <row r="341" spans="1:5">
      <c r="A341" t="s">
        <v>1223</v>
      </c>
      <c r="B341" t="s">
        <v>18</v>
      </c>
      <c r="C341">
        <v>84471855100048</v>
      </c>
      <c r="D341" t="s">
        <v>1224</v>
      </c>
      <c r="E341">
        <v>60200</v>
      </c>
    </row>
    <row r="342" spans="1:5">
      <c r="A342" t="s">
        <v>1225</v>
      </c>
      <c r="B342" t="s">
        <v>18</v>
      </c>
      <c r="C342">
        <v>80869020000031</v>
      </c>
      <c r="E342">
        <v>30900</v>
      </c>
    </row>
    <row r="343" spans="1:5">
      <c r="A343" t="s">
        <v>1226</v>
      </c>
      <c r="B343" t="s">
        <v>18</v>
      </c>
      <c r="C343">
        <v>40212195802866</v>
      </c>
      <c r="E343">
        <v>38000</v>
      </c>
    </row>
    <row r="344" spans="1:5">
      <c r="A344" t="s">
        <v>1227</v>
      </c>
      <c r="B344" t="s">
        <v>18</v>
      </c>
      <c r="C344">
        <v>40212195800514</v>
      </c>
      <c r="E344">
        <v>38400</v>
      </c>
    </row>
    <row r="345" spans="1:5">
      <c r="A345" t="s">
        <v>1228</v>
      </c>
      <c r="B345" t="s">
        <v>18</v>
      </c>
      <c r="C345">
        <v>60201889700168</v>
      </c>
      <c r="E345">
        <v>76130</v>
      </c>
    </row>
    <row r="346" spans="1:5">
      <c r="A346" t="s">
        <v>1229</v>
      </c>
      <c r="B346" t="s">
        <v>18</v>
      </c>
      <c r="C346">
        <v>33880647400031</v>
      </c>
      <c r="E346">
        <v>63170</v>
      </c>
    </row>
    <row r="347" spans="1:5">
      <c r="A347" t="s">
        <v>218</v>
      </c>
      <c r="B347" t="s">
        <v>18</v>
      </c>
      <c r="C347">
        <v>90039990800020</v>
      </c>
      <c r="E347">
        <v>60740</v>
      </c>
    </row>
    <row r="348" spans="1:5">
      <c r="A348" t="s">
        <v>1230</v>
      </c>
      <c r="B348" t="s">
        <v>18</v>
      </c>
      <c r="C348">
        <v>38023790900037</v>
      </c>
      <c r="E348">
        <v>36000</v>
      </c>
    </row>
    <row r="349" spans="1:5">
      <c r="A349" t="s">
        <v>1231</v>
      </c>
      <c r="B349" t="s">
        <v>18</v>
      </c>
      <c r="C349">
        <v>39931131500028</v>
      </c>
      <c r="E349">
        <v>36000</v>
      </c>
    </row>
    <row r="350" spans="1:5">
      <c r="A350" t="s">
        <v>1232</v>
      </c>
      <c r="B350" t="s">
        <v>19</v>
      </c>
      <c r="C350">
        <v>45045533200038</v>
      </c>
      <c r="D350" t="s">
        <v>1233</v>
      </c>
      <c r="E350">
        <v>36000</v>
      </c>
    </row>
    <row r="351" spans="1:5">
      <c r="A351" t="s">
        <v>1234</v>
      </c>
      <c r="B351" t="s">
        <v>18</v>
      </c>
      <c r="C351">
        <v>44198664300027</v>
      </c>
      <c r="E351">
        <v>36110</v>
      </c>
    </row>
    <row r="352" spans="1:5">
      <c r="A352" t="s">
        <v>1235</v>
      </c>
      <c r="B352" t="s">
        <v>18</v>
      </c>
      <c r="C352">
        <v>94897910900014</v>
      </c>
      <c r="E352">
        <v>72440</v>
      </c>
    </row>
    <row r="353" spans="1:5">
      <c r="A353" t="s">
        <v>1236</v>
      </c>
      <c r="B353" t="s">
        <v>18</v>
      </c>
      <c r="C353">
        <v>77568501900298</v>
      </c>
      <c r="E353">
        <v>38000</v>
      </c>
    </row>
    <row r="354" spans="1:5">
      <c r="A354" t="s">
        <v>1237</v>
      </c>
      <c r="B354" t="s">
        <v>18</v>
      </c>
      <c r="C354">
        <v>40231128600023</v>
      </c>
      <c r="E354">
        <v>72000</v>
      </c>
    </row>
    <row r="355" spans="1:5">
      <c r="A355" t="s">
        <v>1238</v>
      </c>
      <c r="B355" t="s">
        <v>18</v>
      </c>
      <c r="C355">
        <v>50325890700032</v>
      </c>
      <c r="E355" t="s">
        <v>1239</v>
      </c>
    </row>
    <row r="356" spans="1:5">
      <c r="A356" t="s">
        <v>1240</v>
      </c>
      <c r="B356" t="s">
        <v>18</v>
      </c>
      <c r="C356">
        <v>77955588700024</v>
      </c>
      <c r="E356">
        <v>38000</v>
      </c>
    </row>
    <row r="357" spans="1:5">
      <c r="A357" t="s">
        <v>1241</v>
      </c>
      <c r="B357" t="s">
        <v>18</v>
      </c>
      <c r="C357">
        <v>41205223500022</v>
      </c>
      <c r="E357">
        <v>69220</v>
      </c>
    </row>
    <row r="358" spans="1:5">
      <c r="A358" t="s">
        <v>837</v>
      </c>
      <c r="B358" t="s">
        <v>19</v>
      </c>
      <c r="C358">
        <v>98381831100018</v>
      </c>
      <c r="E358">
        <v>67800</v>
      </c>
    </row>
    <row r="359" spans="1:5">
      <c r="A359" t="s">
        <v>1242</v>
      </c>
      <c r="B359" t="s">
        <v>18</v>
      </c>
      <c r="C359">
        <v>35366768600482</v>
      </c>
      <c r="D359" t="s">
        <v>1243</v>
      </c>
      <c r="E359">
        <v>59600</v>
      </c>
    </row>
    <row r="360" spans="1:5">
      <c r="A360" t="s">
        <v>1244</v>
      </c>
      <c r="B360" t="s">
        <v>18</v>
      </c>
      <c r="C360">
        <v>45850374500036</v>
      </c>
      <c r="E360">
        <v>62220</v>
      </c>
    </row>
    <row r="361" spans="1:5">
      <c r="A361" t="s">
        <v>224</v>
      </c>
      <c r="B361" t="s">
        <v>18</v>
      </c>
      <c r="C361">
        <v>38919180001056</v>
      </c>
      <c r="E361">
        <v>69100</v>
      </c>
    </row>
    <row r="362" spans="1:5">
      <c r="A362" t="s">
        <v>1245</v>
      </c>
      <c r="B362" t="s">
        <v>18</v>
      </c>
      <c r="C362">
        <v>30652266500158</v>
      </c>
      <c r="E362">
        <v>31200</v>
      </c>
    </row>
    <row r="363" spans="1:5">
      <c r="A363" t="s">
        <v>1246</v>
      </c>
      <c r="B363" t="s">
        <v>18</v>
      </c>
      <c r="C363">
        <v>87831369100015</v>
      </c>
      <c r="E363">
        <v>67140</v>
      </c>
    </row>
    <row r="364" spans="1:5">
      <c r="A364" t="s">
        <v>1247</v>
      </c>
      <c r="B364" t="s">
        <v>18</v>
      </c>
      <c r="C364">
        <v>21010194500017</v>
      </c>
      <c r="E364" t="s">
        <v>1248</v>
      </c>
    </row>
    <row r="365" spans="1:5">
      <c r="A365" t="s">
        <v>1249</v>
      </c>
      <c r="B365" t="s">
        <v>19</v>
      </c>
      <c r="C365">
        <v>44452352600804</v>
      </c>
      <c r="E365">
        <v>93400</v>
      </c>
    </row>
    <row r="366" spans="1:5">
      <c r="A366" t="s">
        <v>1250</v>
      </c>
      <c r="B366" t="s">
        <v>18</v>
      </c>
      <c r="C366">
        <v>26720023600011</v>
      </c>
      <c r="E366">
        <v>72130</v>
      </c>
    </row>
    <row r="367" spans="1:5">
      <c r="A367" t="s">
        <v>1251</v>
      </c>
      <c r="B367" t="s">
        <v>18</v>
      </c>
      <c r="C367">
        <v>81002306900026</v>
      </c>
      <c r="D367" t="s">
        <v>1213</v>
      </c>
      <c r="E367">
        <v>37540</v>
      </c>
    </row>
    <row r="368" spans="1:5">
      <c r="A368" t="s">
        <v>213</v>
      </c>
      <c r="B368" t="s">
        <v>18</v>
      </c>
      <c r="C368">
        <v>83875258200042</v>
      </c>
      <c r="E368">
        <v>73100</v>
      </c>
    </row>
    <row r="369" spans="1:5">
      <c r="A369" t="s">
        <v>1252</v>
      </c>
      <c r="B369" t="s">
        <v>19</v>
      </c>
      <c r="C369">
        <v>85480074501786</v>
      </c>
      <c r="D369" t="s">
        <v>1253</v>
      </c>
      <c r="E369">
        <v>92700</v>
      </c>
    </row>
    <row r="370" spans="1:5">
      <c r="A370" t="s">
        <v>1254</v>
      </c>
      <c r="B370" t="s">
        <v>18</v>
      </c>
      <c r="C370">
        <v>35321284800033</v>
      </c>
      <c r="D370" t="s">
        <v>1213</v>
      </c>
      <c r="E370">
        <v>33270</v>
      </c>
    </row>
    <row r="371" spans="1:5">
      <c r="A371" t="s">
        <v>1255</v>
      </c>
      <c r="B371" t="s">
        <v>18</v>
      </c>
      <c r="C371">
        <v>32144654400017</v>
      </c>
      <c r="D371" t="s">
        <v>1213</v>
      </c>
      <c r="E371">
        <v>33210</v>
      </c>
    </row>
    <row r="372" spans="1:5">
      <c r="A372" t="s">
        <v>1256</v>
      </c>
      <c r="B372" t="s">
        <v>18</v>
      </c>
      <c r="C372">
        <v>46020257500011</v>
      </c>
      <c r="D372" t="s">
        <v>1213</v>
      </c>
      <c r="E372">
        <v>33000</v>
      </c>
    </row>
    <row r="373" spans="1:5">
      <c r="A373" t="s">
        <v>179</v>
      </c>
      <c r="B373" t="s">
        <v>18</v>
      </c>
      <c r="C373">
        <v>33889585700013</v>
      </c>
      <c r="E373" t="s">
        <v>1257</v>
      </c>
    </row>
    <row r="374" spans="1:5">
      <c r="A374" t="s">
        <v>1258</v>
      </c>
      <c r="B374" t="s">
        <v>18</v>
      </c>
      <c r="C374">
        <v>33219913200025</v>
      </c>
      <c r="E374" t="s">
        <v>988</v>
      </c>
    </row>
    <row r="375" spans="1:5">
      <c r="A375" t="s">
        <v>1259</v>
      </c>
      <c r="B375" t="s">
        <v>18</v>
      </c>
      <c r="C375">
        <v>52493425400011</v>
      </c>
      <c r="E375">
        <v>41400</v>
      </c>
    </row>
    <row r="376" spans="1:5">
      <c r="A376" t="s">
        <v>1260</v>
      </c>
      <c r="B376" t="s">
        <v>18</v>
      </c>
      <c r="C376">
        <v>75256806300016</v>
      </c>
      <c r="E376">
        <v>75009</v>
      </c>
    </row>
    <row r="377" spans="1:5">
      <c r="A377" t="s">
        <v>1261</v>
      </c>
      <c r="B377" t="s">
        <v>18</v>
      </c>
      <c r="C377">
        <v>38471190900034</v>
      </c>
      <c r="E377">
        <v>38190</v>
      </c>
    </row>
    <row r="378" spans="1:5">
      <c r="A378" t="s">
        <v>1262</v>
      </c>
      <c r="B378" t="s">
        <v>19</v>
      </c>
      <c r="C378">
        <v>83915223800037</v>
      </c>
      <c r="D378" t="s">
        <v>1263</v>
      </c>
      <c r="E378">
        <v>33360</v>
      </c>
    </row>
    <row r="379" spans="1:5">
      <c r="A379" t="s">
        <v>1264</v>
      </c>
      <c r="B379" t="s">
        <v>18</v>
      </c>
      <c r="C379">
        <v>51279788700027</v>
      </c>
      <c r="E379">
        <v>69110</v>
      </c>
    </row>
    <row r="380" spans="1:5">
      <c r="A380" t="s">
        <v>1265</v>
      </c>
      <c r="B380" t="s">
        <v>19</v>
      </c>
      <c r="C380">
        <v>50233492300039</v>
      </c>
      <c r="E380">
        <v>31200</v>
      </c>
    </row>
    <row r="381" spans="1:5">
      <c r="A381" t="s">
        <v>863</v>
      </c>
      <c r="B381" t="s">
        <v>19</v>
      </c>
      <c r="C381">
        <v>67708010300026</v>
      </c>
      <c r="E381">
        <v>67560</v>
      </c>
    </row>
    <row r="382" spans="1:5">
      <c r="A382" t="s">
        <v>945</v>
      </c>
      <c r="B382" t="s">
        <v>19</v>
      </c>
      <c r="C382">
        <v>39406452100021</v>
      </c>
      <c r="E382">
        <v>33150</v>
      </c>
    </row>
    <row r="383" spans="1:5">
      <c r="A383" t="s">
        <v>1266</v>
      </c>
      <c r="B383" t="s">
        <v>18</v>
      </c>
      <c r="C383">
        <v>30358905500035</v>
      </c>
      <c r="D383" t="s">
        <v>1213</v>
      </c>
      <c r="E383">
        <v>13090</v>
      </c>
    </row>
    <row r="384" spans="1:5">
      <c r="A384" t="s">
        <v>1267</v>
      </c>
      <c r="B384" t="s">
        <v>18</v>
      </c>
      <c r="C384">
        <v>31945006000037</v>
      </c>
      <c r="D384" t="s">
        <v>1074</v>
      </c>
      <c r="E384">
        <v>25000</v>
      </c>
    </row>
    <row r="385" spans="1:5">
      <c r="A385" t="s">
        <v>233</v>
      </c>
      <c r="B385" t="s">
        <v>18</v>
      </c>
      <c r="C385">
        <v>87960530100024</v>
      </c>
      <c r="D385" t="s">
        <v>1074</v>
      </c>
      <c r="E385">
        <v>25000</v>
      </c>
    </row>
    <row r="386" spans="1:5">
      <c r="A386" t="s">
        <v>1268</v>
      </c>
      <c r="B386" t="s">
        <v>18</v>
      </c>
      <c r="C386">
        <v>75361648100028</v>
      </c>
      <c r="D386" t="s">
        <v>1074</v>
      </c>
      <c r="E386">
        <v>30100</v>
      </c>
    </row>
    <row r="387" spans="1:5">
      <c r="A387" t="s">
        <v>1269</v>
      </c>
      <c r="B387" t="s">
        <v>18</v>
      </c>
      <c r="C387">
        <v>65372046600024</v>
      </c>
      <c r="D387" t="s">
        <v>1074</v>
      </c>
      <c r="E387">
        <v>18230</v>
      </c>
    </row>
    <row r="388" spans="1:5">
      <c r="A388" t="s">
        <v>1270</v>
      </c>
      <c r="B388" t="s">
        <v>18</v>
      </c>
      <c r="C388">
        <v>33956422100028</v>
      </c>
      <c r="D388" t="s">
        <v>1074</v>
      </c>
      <c r="E388">
        <v>10120</v>
      </c>
    </row>
    <row r="389" spans="1:5">
      <c r="A389" t="s">
        <v>1271</v>
      </c>
      <c r="B389" t="s">
        <v>19</v>
      </c>
      <c r="C389">
        <v>44272196500022</v>
      </c>
      <c r="E389">
        <v>84200</v>
      </c>
    </row>
    <row r="390" spans="1:5">
      <c r="A390" t="s">
        <v>1272</v>
      </c>
      <c r="B390" t="s">
        <v>18</v>
      </c>
      <c r="C390">
        <v>93191235600017</v>
      </c>
      <c r="E390">
        <v>21220</v>
      </c>
    </row>
    <row r="391" spans="1:5">
      <c r="A391" t="s">
        <v>1273</v>
      </c>
      <c r="B391" t="s">
        <v>18</v>
      </c>
      <c r="C391">
        <v>47916269500080</v>
      </c>
      <c r="E391">
        <v>62630</v>
      </c>
    </row>
    <row r="392" spans="1:5">
      <c r="A392" t="s">
        <v>808</v>
      </c>
      <c r="B392" t="s">
        <v>19</v>
      </c>
      <c r="C392">
        <v>63201725700700</v>
      </c>
      <c r="E392">
        <v>51100</v>
      </c>
    </row>
    <row r="393" spans="1:5">
      <c r="A393" t="s">
        <v>1274</v>
      </c>
      <c r="B393" t="s">
        <v>18</v>
      </c>
      <c r="C393" t="s">
        <v>1275</v>
      </c>
      <c r="D393" t="s">
        <v>1064</v>
      </c>
      <c r="E393" t="s">
        <v>1276</v>
      </c>
    </row>
    <row r="394" spans="1:5">
      <c r="A394" t="s">
        <v>1277</v>
      </c>
      <c r="B394" t="s">
        <v>19</v>
      </c>
      <c r="C394">
        <v>34858283400159</v>
      </c>
      <c r="E394">
        <v>62220</v>
      </c>
    </row>
    <row r="395" spans="1:5">
      <c r="A395" t="s">
        <v>1278</v>
      </c>
      <c r="B395" t="s">
        <v>18</v>
      </c>
      <c r="C395">
        <v>37886031600058</v>
      </c>
      <c r="D395" t="s">
        <v>1279</v>
      </c>
      <c r="E395">
        <v>29200</v>
      </c>
    </row>
    <row r="396" spans="1:5">
      <c r="A396" t="s">
        <v>1280</v>
      </c>
      <c r="B396" t="s">
        <v>19</v>
      </c>
      <c r="C396">
        <v>45101014400108</v>
      </c>
      <c r="E396">
        <v>45770</v>
      </c>
    </row>
    <row r="397" spans="1:5">
      <c r="A397" t="s">
        <v>1281</v>
      </c>
      <c r="B397" t="s">
        <v>18</v>
      </c>
      <c r="C397">
        <v>39781575400346</v>
      </c>
      <c r="E397">
        <v>15220</v>
      </c>
    </row>
    <row r="398" spans="1:5">
      <c r="A398" t="s">
        <v>360</v>
      </c>
      <c r="B398" t="s">
        <v>18</v>
      </c>
      <c r="C398">
        <v>51875900600027</v>
      </c>
      <c r="E398">
        <v>59820</v>
      </c>
    </row>
    <row r="399" spans="1:5">
      <c r="A399" t="s">
        <v>1282</v>
      </c>
      <c r="B399" t="s">
        <v>18</v>
      </c>
      <c r="C399">
        <v>47987731800028</v>
      </c>
      <c r="E399">
        <v>59640</v>
      </c>
    </row>
    <row r="400" spans="1:5">
      <c r="A400" t="s">
        <v>1283</v>
      </c>
      <c r="B400" t="s">
        <v>18</v>
      </c>
      <c r="C400">
        <v>45319084500025</v>
      </c>
      <c r="E400">
        <v>69006</v>
      </c>
    </row>
    <row r="401" spans="1:5">
      <c r="A401" t="s">
        <v>1284</v>
      </c>
      <c r="B401" t="s">
        <v>18</v>
      </c>
      <c r="C401">
        <v>49295421900035</v>
      </c>
      <c r="E401">
        <v>77185</v>
      </c>
    </row>
    <row r="402" spans="1:5">
      <c r="A402" t="s">
        <v>230</v>
      </c>
      <c r="B402" t="s">
        <v>18</v>
      </c>
      <c r="C402">
        <v>48777230300029</v>
      </c>
      <c r="E402">
        <v>60200</v>
      </c>
    </row>
    <row r="403" spans="1:5">
      <c r="A403" t="s">
        <v>809</v>
      </c>
      <c r="B403" t="s">
        <v>19</v>
      </c>
      <c r="C403">
        <v>88051839400015</v>
      </c>
      <c r="E403">
        <v>68840</v>
      </c>
    </row>
    <row r="404" spans="1:5">
      <c r="A404" t="s">
        <v>1285</v>
      </c>
      <c r="B404" t="s">
        <v>19</v>
      </c>
      <c r="C404">
        <v>41827980800053</v>
      </c>
      <c r="E404">
        <v>63100</v>
      </c>
    </row>
    <row r="405" spans="1:5">
      <c r="A405" t="s">
        <v>1286</v>
      </c>
      <c r="B405" t="s">
        <v>18</v>
      </c>
      <c r="C405">
        <v>84471855100022</v>
      </c>
      <c r="D405" t="s">
        <v>1224</v>
      </c>
      <c r="E405">
        <v>94250</v>
      </c>
    </row>
    <row r="406" spans="1:5">
      <c r="A406" t="s">
        <v>1287</v>
      </c>
      <c r="B406" t="s">
        <v>18</v>
      </c>
      <c r="C406">
        <v>87120119000042</v>
      </c>
      <c r="E406">
        <v>63100</v>
      </c>
    </row>
    <row r="407" spans="1:5">
      <c r="A407" t="s">
        <v>1288</v>
      </c>
      <c r="B407" t="s">
        <v>19</v>
      </c>
      <c r="C407">
        <v>92256557700017</v>
      </c>
      <c r="E407">
        <v>37210</v>
      </c>
    </row>
    <row r="408" spans="1:5">
      <c r="A408" t="s">
        <v>1289</v>
      </c>
      <c r="B408" t="s">
        <v>18</v>
      </c>
      <c r="C408">
        <v>83120411000017</v>
      </c>
      <c r="E408">
        <v>38950</v>
      </c>
    </row>
    <row r="409" spans="1:5">
      <c r="A409" t="s">
        <v>1290</v>
      </c>
      <c r="B409" t="s">
        <v>18</v>
      </c>
      <c r="C409">
        <v>92884312700020</v>
      </c>
      <c r="E409">
        <v>80000</v>
      </c>
    </row>
    <row r="410" spans="1:5">
      <c r="A410" t="s">
        <v>1291</v>
      </c>
      <c r="B410" t="s">
        <v>19</v>
      </c>
      <c r="C410">
        <v>33558002300059</v>
      </c>
      <c r="E410">
        <v>51430</v>
      </c>
    </row>
    <row r="411" spans="1:5">
      <c r="A411" t="s">
        <v>1292</v>
      </c>
      <c r="B411" t="s">
        <v>19</v>
      </c>
      <c r="C411">
        <v>97939805400036</v>
      </c>
      <c r="E411">
        <v>41700</v>
      </c>
    </row>
    <row r="412" spans="1:5">
      <c r="A412" t="s">
        <v>806</v>
      </c>
      <c r="B412" t="s">
        <v>19</v>
      </c>
      <c r="C412">
        <v>82413200500029</v>
      </c>
      <c r="E412">
        <v>76170</v>
      </c>
    </row>
    <row r="413" spans="1:5">
      <c r="A413" t="s">
        <v>1293</v>
      </c>
      <c r="B413" t="s">
        <v>18</v>
      </c>
      <c r="C413">
        <v>26590155300098</v>
      </c>
      <c r="E413">
        <v>59210</v>
      </c>
    </row>
    <row r="414" spans="1:5">
      <c r="A414" t="s">
        <v>1294</v>
      </c>
      <c r="B414" t="s">
        <v>18</v>
      </c>
      <c r="C414">
        <v>75203642600019</v>
      </c>
      <c r="E414">
        <v>38350</v>
      </c>
    </row>
    <row r="415" spans="1:5">
      <c r="A415" t="s">
        <v>1295</v>
      </c>
      <c r="B415" t="s">
        <v>19</v>
      </c>
      <c r="C415">
        <v>49935521200014</v>
      </c>
      <c r="E415">
        <v>87240</v>
      </c>
    </row>
    <row r="416" spans="1:5">
      <c r="A416" t="s">
        <v>1296</v>
      </c>
      <c r="B416" t="s">
        <v>18</v>
      </c>
      <c r="C416">
        <v>60632064600031</v>
      </c>
      <c r="E416">
        <v>74300</v>
      </c>
    </row>
    <row r="417" spans="1:5">
      <c r="A417" t="s">
        <v>1297</v>
      </c>
      <c r="B417" t="s">
        <v>18</v>
      </c>
      <c r="C417">
        <v>31920072100011</v>
      </c>
      <c r="E417">
        <v>26500</v>
      </c>
    </row>
    <row r="418" spans="1:5">
      <c r="A418" t="s">
        <v>1298</v>
      </c>
      <c r="B418" t="s">
        <v>18</v>
      </c>
      <c r="C418">
        <v>26590155300064</v>
      </c>
      <c r="E418">
        <v>59210</v>
      </c>
    </row>
    <row r="419" spans="1:5">
      <c r="A419" t="s">
        <v>1299</v>
      </c>
      <c r="B419" t="s">
        <v>18</v>
      </c>
      <c r="C419">
        <v>39348524800016</v>
      </c>
      <c r="E419">
        <v>87170</v>
      </c>
    </row>
    <row r="420" spans="1:5">
      <c r="A420" t="s">
        <v>282</v>
      </c>
      <c r="B420" t="s">
        <v>18</v>
      </c>
      <c r="C420">
        <v>33940393300833</v>
      </c>
      <c r="E420">
        <v>45770</v>
      </c>
    </row>
    <row r="421" spans="1:5">
      <c r="A421" t="s">
        <v>1300</v>
      </c>
      <c r="B421" t="s">
        <v>18</v>
      </c>
      <c r="C421">
        <v>30337658601265</v>
      </c>
      <c r="E421">
        <v>42100</v>
      </c>
    </row>
    <row r="422" spans="1:5">
      <c r="A422" t="s">
        <v>1301</v>
      </c>
      <c r="B422" t="s">
        <v>18</v>
      </c>
      <c r="C422">
        <v>13002033200016</v>
      </c>
      <c r="E422">
        <v>69003</v>
      </c>
    </row>
    <row r="423" spans="1:5">
      <c r="A423" t="s">
        <v>1302</v>
      </c>
      <c r="B423" t="s">
        <v>18</v>
      </c>
      <c r="C423">
        <v>15700034000032</v>
      </c>
      <c r="E423">
        <v>73000</v>
      </c>
    </row>
    <row r="424" spans="1:5">
      <c r="A424" t="s">
        <v>1303</v>
      </c>
      <c r="B424" t="s">
        <v>18</v>
      </c>
      <c r="C424">
        <v>44035213600012</v>
      </c>
      <c r="E424">
        <v>87000</v>
      </c>
    </row>
    <row r="425" spans="1:5">
      <c r="A425" t="s">
        <v>1304</v>
      </c>
      <c r="B425" t="s">
        <v>19</v>
      </c>
      <c r="C425">
        <v>41390920100142</v>
      </c>
      <c r="E425">
        <v>57220</v>
      </c>
    </row>
    <row r="426" spans="1:5">
      <c r="A426" t="s">
        <v>1305</v>
      </c>
      <c r="B426" t="s">
        <v>18</v>
      </c>
      <c r="C426">
        <v>72678013300039</v>
      </c>
      <c r="E426">
        <v>69490</v>
      </c>
    </row>
    <row r="427" spans="1:5">
      <c r="A427" t="s">
        <v>1306</v>
      </c>
      <c r="B427" t="s">
        <v>19</v>
      </c>
      <c r="C427">
        <v>77566487304147</v>
      </c>
      <c r="E427">
        <v>78280</v>
      </c>
    </row>
    <row r="428" spans="1:5">
      <c r="A428" t="s">
        <v>1307</v>
      </c>
      <c r="B428" t="s">
        <v>18</v>
      </c>
      <c r="C428">
        <v>84542028000032</v>
      </c>
      <c r="E428">
        <v>10200</v>
      </c>
    </row>
    <row r="429" spans="1:5">
      <c r="A429" t="s">
        <v>1308</v>
      </c>
      <c r="B429" t="s">
        <v>18</v>
      </c>
      <c r="C429">
        <v>32892021000031</v>
      </c>
      <c r="E429">
        <v>87520</v>
      </c>
    </row>
    <row r="430" spans="1:5">
      <c r="A430" t="s">
        <v>1309</v>
      </c>
      <c r="B430" t="s">
        <v>18</v>
      </c>
      <c r="C430">
        <v>24740030200011</v>
      </c>
      <c r="E430">
        <v>74120</v>
      </c>
    </row>
    <row r="431" spans="1:5">
      <c r="A431" t="s">
        <v>1310</v>
      </c>
      <c r="B431" t="s">
        <v>18</v>
      </c>
      <c r="C431">
        <v>39402090300206</v>
      </c>
      <c r="E431" t="s">
        <v>1311</v>
      </c>
    </row>
    <row r="432" spans="1:5">
      <c r="A432" t="s">
        <v>1312</v>
      </c>
      <c r="B432" t="s">
        <v>18</v>
      </c>
      <c r="C432">
        <v>39402090300214</v>
      </c>
      <c r="E432">
        <v>63200</v>
      </c>
    </row>
    <row r="433" spans="1:5">
      <c r="A433" t="s">
        <v>1313</v>
      </c>
      <c r="B433" t="s">
        <v>18</v>
      </c>
      <c r="C433">
        <v>40877093100017</v>
      </c>
      <c r="E433">
        <v>63320</v>
      </c>
    </row>
    <row r="434" spans="1:5">
      <c r="A434" t="s">
        <v>1314</v>
      </c>
      <c r="B434" t="s">
        <v>18</v>
      </c>
      <c r="C434">
        <v>56450302700026</v>
      </c>
      <c r="E434">
        <v>42400</v>
      </c>
    </row>
    <row r="435" spans="1:5">
      <c r="A435" t="s">
        <v>1315</v>
      </c>
      <c r="B435" t="s">
        <v>18</v>
      </c>
      <c r="C435">
        <v>35051087100022</v>
      </c>
      <c r="E435">
        <v>63920</v>
      </c>
    </row>
    <row r="436" spans="1:5">
      <c r="A436" t="s">
        <v>1316</v>
      </c>
      <c r="B436" t="s">
        <v>18</v>
      </c>
      <c r="C436">
        <v>44025274000046</v>
      </c>
      <c r="E436">
        <v>42510</v>
      </c>
    </row>
    <row r="437" spans="1:5">
      <c r="A437" t="s">
        <v>1317</v>
      </c>
      <c r="B437" t="s">
        <v>18</v>
      </c>
      <c r="C437">
        <v>57209324300150</v>
      </c>
      <c r="E437">
        <v>21110</v>
      </c>
    </row>
    <row r="438" spans="1:5">
      <c r="A438" t="s">
        <v>1318</v>
      </c>
      <c r="B438" t="s">
        <v>18</v>
      </c>
      <c r="C438">
        <v>37765808300011</v>
      </c>
      <c r="E438">
        <v>52100</v>
      </c>
    </row>
    <row r="439" spans="1:5">
      <c r="A439" t="s">
        <v>314</v>
      </c>
      <c r="B439" t="s">
        <v>18</v>
      </c>
      <c r="C439">
        <v>30563558300076</v>
      </c>
      <c r="E439">
        <v>38280</v>
      </c>
    </row>
    <row r="440" spans="1:5">
      <c r="A440" t="s">
        <v>1319</v>
      </c>
      <c r="B440" t="s">
        <v>18</v>
      </c>
      <c r="C440">
        <v>33187698700073</v>
      </c>
      <c r="E440">
        <v>82000</v>
      </c>
    </row>
    <row r="441" spans="1:5">
      <c r="A441" t="s">
        <v>266</v>
      </c>
      <c r="B441" t="s">
        <v>18</v>
      </c>
      <c r="C441">
        <v>38143844900021</v>
      </c>
      <c r="E441">
        <v>69330</v>
      </c>
    </row>
    <row r="442" spans="1:5">
      <c r="A442" t="s">
        <v>1320</v>
      </c>
      <c r="B442" t="s">
        <v>18</v>
      </c>
      <c r="C442">
        <v>37920807700030</v>
      </c>
      <c r="E442" t="s">
        <v>1321</v>
      </c>
    </row>
    <row r="443" spans="1:5">
      <c r="A443" t="s">
        <v>1322</v>
      </c>
      <c r="B443" t="s">
        <v>18</v>
      </c>
      <c r="C443">
        <v>75180559900014</v>
      </c>
      <c r="E443">
        <v>66170</v>
      </c>
    </row>
    <row r="444" spans="1:5">
      <c r="A444" t="s">
        <v>1323</v>
      </c>
      <c r="B444" t="s">
        <v>18</v>
      </c>
      <c r="C444">
        <v>32925504600115</v>
      </c>
      <c r="E444">
        <v>75013</v>
      </c>
    </row>
    <row r="445" spans="1:5">
      <c r="A445" t="s">
        <v>1324</v>
      </c>
      <c r="B445" t="s">
        <v>18</v>
      </c>
      <c r="C445">
        <v>95330457300017</v>
      </c>
      <c r="E445">
        <v>74210</v>
      </c>
    </row>
    <row r="446" spans="1:5">
      <c r="A446" t="s">
        <v>1325</v>
      </c>
      <c r="B446" t="s">
        <v>18</v>
      </c>
      <c r="C446">
        <v>30186563000034</v>
      </c>
      <c r="E446" t="s">
        <v>1326</v>
      </c>
    </row>
    <row r="447" spans="1:5">
      <c r="A447" t="s">
        <v>1327</v>
      </c>
      <c r="B447" t="s">
        <v>18</v>
      </c>
      <c r="C447">
        <v>98091128300011</v>
      </c>
      <c r="E447">
        <v>94550</v>
      </c>
    </row>
    <row r="448" spans="1:5">
      <c r="A448" t="s">
        <v>1328</v>
      </c>
      <c r="B448" t="s">
        <v>18</v>
      </c>
      <c r="C448">
        <v>85720052100022</v>
      </c>
      <c r="E448">
        <v>63800</v>
      </c>
    </row>
    <row r="449" spans="1:5">
      <c r="A449" t="s">
        <v>292</v>
      </c>
      <c r="B449" t="s">
        <v>18</v>
      </c>
      <c r="C449">
        <v>85720052100261</v>
      </c>
      <c r="E449">
        <v>63800</v>
      </c>
    </row>
    <row r="450" spans="1:5">
      <c r="A450" t="s">
        <v>1329</v>
      </c>
      <c r="B450" t="s">
        <v>18</v>
      </c>
      <c r="C450">
        <v>30702045300014</v>
      </c>
      <c r="E450">
        <v>30100</v>
      </c>
    </row>
    <row r="451" spans="1:5">
      <c r="A451" t="s">
        <v>1330</v>
      </c>
      <c r="B451" t="s">
        <v>18</v>
      </c>
      <c r="C451" t="s">
        <v>1331</v>
      </c>
      <c r="E451">
        <v>38240</v>
      </c>
    </row>
    <row r="452" spans="1:5">
      <c r="A452" t="s">
        <v>1332</v>
      </c>
      <c r="B452" t="s">
        <v>18</v>
      </c>
      <c r="C452">
        <v>78469464800048</v>
      </c>
      <c r="D452" t="s">
        <v>1333</v>
      </c>
      <c r="E452">
        <v>80090</v>
      </c>
    </row>
    <row r="453" spans="1:5">
      <c r="A453" t="s">
        <v>1334</v>
      </c>
      <c r="B453" t="s">
        <v>995</v>
      </c>
      <c r="C453">
        <v>43152292900055</v>
      </c>
      <c r="E453">
        <v>63170</v>
      </c>
    </row>
    <row r="454" spans="1:5">
      <c r="A454" t="s">
        <v>1335</v>
      </c>
      <c r="B454" t="s">
        <v>18</v>
      </c>
      <c r="C454">
        <v>44990138800016</v>
      </c>
      <c r="D454" t="s">
        <v>1336</v>
      </c>
      <c r="E454">
        <v>33300</v>
      </c>
    </row>
    <row r="455" spans="1:5">
      <c r="A455" t="s">
        <v>1337</v>
      </c>
      <c r="B455" t="s">
        <v>18</v>
      </c>
      <c r="C455">
        <v>42808370300069</v>
      </c>
      <c r="E455">
        <v>38120</v>
      </c>
    </row>
    <row r="456" spans="1:5">
      <c r="A456" t="s">
        <v>1338</v>
      </c>
      <c r="B456" t="s">
        <v>18</v>
      </c>
      <c r="C456">
        <v>44145388300064</v>
      </c>
      <c r="E456">
        <v>66000</v>
      </c>
    </row>
    <row r="457" spans="1:5">
      <c r="A457" t="s">
        <v>1339</v>
      </c>
      <c r="B457" t="s">
        <v>18</v>
      </c>
      <c r="C457">
        <v>38948401500059</v>
      </c>
      <c r="E457">
        <v>89000</v>
      </c>
    </row>
    <row r="458" spans="1:5">
      <c r="A458" t="s">
        <v>1340</v>
      </c>
      <c r="B458" t="s">
        <v>18</v>
      </c>
      <c r="C458">
        <v>30247750000052</v>
      </c>
      <c r="D458" t="s">
        <v>1341</v>
      </c>
      <c r="E458" t="s">
        <v>1008</v>
      </c>
    </row>
    <row r="459" spans="1:5">
      <c r="A459" t="s">
        <v>1342</v>
      </c>
      <c r="B459" t="s">
        <v>18</v>
      </c>
      <c r="C459">
        <v>51533955400062</v>
      </c>
      <c r="E459">
        <v>74250</v>
      </c>
    </row>
    <row r="460" spans="1:5">
      <c r="A460" t="s">
        <v>1343</v>
      </c>
      <c r="B460" t="s">
        <v>18</v>
      </c>
      <c r="C460">
        <v>20009365600011</v>
      </c>
      <c r="E460">
        <v>55210</v>
      </c>
    </row>
    <row r="461" spans="1:5">
      <c r="A461" t="s">
        <v>1344</v>
      </c>
      <c r="B461" t="s">
        <v>18</v>
      </c>
      <c r="C461">
        <v>25260136400018</v>
      </c>
      <c r="E461">
        <v>26220</v>
      </c>
    </row>
    <row r="462" spans="1:5">
      <c r="A462" t="s">
        <v>1345</v>
      </c>
      <c r="B462" t="s">
        <v>18</v>
      </c>
      <c r="C462">
        <v>39938709100040</v>
      </c>
      <c r="D462" t="s">
        <v>1346</v>
      </c>
      <c r="E462">
        <v>62800</v>
      </c>
    </row>
    <row r="463" spans="1:5">
      <c r="A463" t="s">
        <v>1347</v>
      </c>
      <c r="B463" t="s">
        <v>18</v>
      </c>
      <c r="C463">
        <v>34932820300030</v>
      </c>
      <c r="E463">
        <v>69650</v>
      </c>
    </row>
    <row r="464" spans="1:5">
      <c r="A464" t="s">
        <v>1348</v>
      </c>
      <c r="B464" t="s">
        <v>18</v>
      </c>
      <c r="C464">
        <v>48121256100312</v>
      </c>
      <c r="E464">
        <v>38090</v>
      </c>
    </row>
    <row r="465" spans="1:5">
      <c r="A465" t="s">
        <v>1349</v>
      </c>
      <c r="B465" t="s">
        <v>18</v>
      </c>
      <c r="C465">
        <v>39939558100032</v>
      </c>
      <c r="E465">
        <v>38920</v>
      </c>
    </row>
    <row r="466" spans="1:5">
      <c r="A466" t="s">
        <v>1350</v>
      </c>
      <c r="B466" t="s">
        <v>18</v>
      </c>
      <c r="C466">
        <v>44851238400091</v>
      </c>
      <c r="E466" t="s">
        <v>1351</v>
      </c>
    </row>
    <row r="467" spans="1:5">
      <c r="A467" t="s">
        <v>1352</v>
      </c>
      <c r="B467" t="s">
        <v>18</v>
      </c>
      <c r="C467">
        <v>40125156601129</v>
      </c>
      <c r="E467">
        <v>86500</v>
      </c>
    </row>
    <row r="468" spans="1:5">
      <c r="A468" t="s">
        <v>1353</v>
      </c>
      <c r="B468" t="s">
        <v>18</v>
      </c>
      <c r="C468">
        <v>40125156602093</v>
      </c>
      <c r="E468">
        <v>92800</v>
      </c>
    </row>
    <row r="469" spans="1:5">
      <c r="A469" t="s">
        <v>1354</v>
      </c>
      <c r="B469" t="s">
        <v>18</v>
      </c>
      <c r="C469">
        <v>34169095600022</v>
      </c>
      <c r="E469">
        <v>38100</v>
      </c>
    </row>
    <row r="470" spans="1:5">
      <c r="A470" t="s">
        <v>1355</v>
      </c>
      <c r="B470" t="s">
        <v>18</v>
      </c>
      <c r="C470">
        <v>37920096700022</v>
      </c>
      <c r="E470">
        <v>43750</v>
      </c>
    </row>
    <row r="471" spans="1:5">
      <c r="A471" t="s">
        <v>1356</v>
      </c>
      <c r="B471" t="s">
        <v>18</v>
      </c>
      <c r="C471">
        <v>90097920400014</v>
      </c>
      <c r="E471" t="s">
        <v>1357</v>
      </c>
    </row>
    <row r="472" spans="1:5">
      <c r="A472" t="s">
        <v>1358</v>
      </c>
      <c r="B472" t="s">
        <v>18</v>
      </c>
      <c r="C472">
        <v>42901269300041</v>
      </c>
      <c r="E472">
        <v>73100</v>
      </c>
    </row>
    <row r="473" spans="1:5">
      <c r="A473" t="s">
        <v>1359</v>
      </c>
      <c r="B473" t="s">
        <v>18</v>
      </c>
      <c r="C473">
        <v>35101483200023</v>
      </c>
      <c r="E473">
        <v>69003</v>
      </c>
    </row>
    <row r="474" spans="1:5">
      <c r="A474" t="s">
        <v>1360</v>
      </c>
      <c r="B474" t="s">
        <v>18</v>
      </c>
      <c r="C474">
        <v>48868624700021</v>
      </c>
      <c r="E474">
        <v>93290</v>
      </c>
    </row>
    <row r="475" spans="1:5">
      <c r="A475" t="s">
        <v>1361</v>
      </c>
      <c r="B475" t="s">
        <v>18</v>
      </c>
      <c r="C475">
        <v>55850395900022</v>
      </c>
      <c r="E475">
        <v>67800</v>
      </c>
    </row>
    <row r="476" spans="1:5">
      <c r="A476" t="s">
        <v>1362</v>
      </c>
      <c r="B476" t="s">
        <v>18</v>
      </c>
      <c r="C476">
        <v>79110148800025</v>
      </c>
      <c r="D476" t="s">
        <v>1363</v>
      </c>
      <c r="E476" t="s">
        <v>1364</v>
      </c>
    </row>
    <row r="477" spans="1:5">
      <c r="A477" t="s">
        <v>1365</v>
      </c>
      <c r="B477" t="s">
        <v>18</v>
      </c>
      <c r="C477">
        <v>41854196700075</v>
      </c>
      <c r="E477">
        <v>68000</v>
      </c>
    </row>
    <row r="478" spans="1:5">
      <c r="A478" t="s">
        <v>1366</v>
      </c>
      <c r="B478" t="s">
        <v>18</v>
      </c>
      <c r="C478">
        <v>45157051900053</v>
      </c>
      <c r="E478">
        <v>28100</v>
      </c>
    </row>
    <row r="479" spans="1:5">
      <c r="A479" t="s">
        <v>1367</v>
      </c>
      <c r="B479" t="s">
        <v>18</v>
      </c>
      <c r="C479">
        <v>77871315600264</v>
      </c>
      <c r="D479" t="s">
        <v>1368</v>
      </c>
      <c r="E479">
        <v>90380</v>
      </c>
    </row>
    <row r="480" spans="1:5">
      <c r="A480" t="s">
        <v>1369</v>
      </c>
      <c r="B480" t="s">
        <v>18</v>
      </c>
      <c r="C480">
        <v>69732053900045</v>
      </c>
      <c r="E480">
        <v>38340</v>
      </c>
    </row>
    <row r="481" spans="1:5">
      <c r="A481" t="s">
        <v>1370</v>
      </c>
      <c r="B481" t="s">
        <v>18</v>
      </c>
      <c r="C481">
        <v>38260122700020</v>
      </c>
      <c r="E481">
        <v>63118</v>
      </c>
    </row>
    <row r="482" spans="1:5">
      <c r="A482" t="s">
        <v>1371</v>
      </c>
      <c r="B482" t="s">
        <v>18</v>
      </c>
      <c r="C482">
        <v>85302646600013</v>
      </c>
      <c r="E482">
        <v>43190</v>
      </c>
    </row>
    <row r="483" spans="1:5">
      <c r="A483" t="s">
        <v>1372</v>
      </c>
      <c r="B483" t="s">
        <v>18</v>
      </c>
      <c r="C483">
        <v>49271325000032</v>
      </c>
      <c r="E483">
        <v>59660</v>
      </c>
    </row>
    <row r="484" spans="1:5">
      <c r="A484" t="s">
        <v>1373</v>
      </c>
      <c r="B484" t="s">
        <v>18</v>
      </c>
      <c r="C484">
        <v>52836512500053</v>
      </c>
      <c r="E484">
        <v>67210</v>
      </c>
    </row>
    <row r="485" spans="1:5">
      <c r="A485" t="s">
        <v>1374</v>
      </c>
      <c r="B485" t="s">
        <v>18</v>
      </c>
      <c r="C485">
        <v>35024368900022</v>
      </c>
      <c r="D485" t="s">
        <v>1375</v>
      </c>
      <c r="E485">
        <v>38530</v>
      </c>
    </row>
    <row r="486" spans="1:5">
      <c r="A486" t="s">
        <v>1376</v>
      </c>
      <c r="B486" t="s">
        <v>18</v>
      </c>
      <c r="C486">
        <v>32230429600013</v>
      </c>
      <c r="D486" t="s">
        <v>1377</v>
      </c>
      <c r="E486">
        <v>19200</v>
      </c>
    </row>
    <row r="487" spans="1:5">
      <c r="A487" t="s">
        <v>1378</v>
      </c>
      <c r="B487" t="s">
        <v>18</v>
      </c>
      <c r="C487">
        <v>17690111400247</v>
      </c>
      <c r="E487">
        <v>42000</v>
      </c>
    </row>
    <row r="488" spans="1:5">
      <c r="A488" t="s">
        <v>1379</v>
      </c>
      <c r="B488" t="s">
        <v>18</v>
      </c>
      <c r="C488">
        <v>17690111400403</v>
      </c>
      <c r="E488">
        <v>69003</v>
      </c>
    </row>
    <row r="489" spans="1:5">
      <c r="A489" t="s">
        <v>1380</v>
      </c>
      <c r="B489" t="s">
        <v>18</v>
      </c>
      <c r="C489">
        <v>42882285202926</v>
      </c>
      <c r="E489">
        <v>13011</v>
      </c>
    </row>
    <row r="490" spans="1:5">
      <c r="A490" t="s">
        <v>1381</v>
      </c>
      <c r="B490" t="s">
        <v>18</v>
      </c>
      <c r="C490">
        <v>77941242800020</v>
      </c>
      <c r="E490">
        <v>26290</v>
      </c>
    </row>
    <row r="491" spans="1:5">
      <c r="A491" t="s">
        <v>1382</v>
      </c>
      <c r="B491" t="s">
        <v>18</v>
      </c>
      <c r="C491">
        <v>21730213200055</v>
      </c>
      <c r="E491">
        <v>73490</v>
      </c>
    </row>
    <row r="492" spans="1:5">
      <c r="A492" t="s">
        <v>206</v>
      </c>
      <c r="B492" t="s">
        <v>18</v>
      </c>
      <c r="C492">
        <v>49129379100027</v>
      </c>
      <c r="E492">
        <v>59279</v>
      </c>
    </row>
    <row r="493" spans="1:5">
      <c r="A493" t="s">
        <v>1383</v>
      </c>
      <c r="B493" t="s">
        <v>1154</v>
      </c>
      <c r="C493">
        <v>30609419400058</v>
      </c>
      <c r="E493">
        <v>91000</v>
      </c>
    </row>
    <row r="494" spans="1:5">
      <c r="A494" t="s">
        <v>1384</v>
      </c>
      <c r="B494" t="s">
        <v>1154</v>
      </c>
      <c r="C494">
        <v>31700734200015</v>
      </c>
      <c r="D494" t="s">
        <v>1385</v>
      </c>
      <c r="E494">
        <v>59650</v>
      </c>
    </row>
    <row r="495" spans="1:5">
      <c r="A495" t="s">
        <v>1386</v>
      </c>
      <c r="B495" t="s">
        <v>18</v>
      </c>
      <c r="C495">
        <v>49017612000924</v>
      </c>
      <c r="E495">
        <v>69007</v>
      </c>
    </row>
    <row r="496" spans="1:5">
      <c r="A496" t="s">
        <v>1387</v>
      </c>
      <c r="B496" t="s">
        <v>18</v>
      </c>
      <c r="C496">
        <v>31439769600217</v>
      </c>
      <c r="D496" t="s">
        <v>1388</v>
      </c>
      <c r="E496">
        <v>38430</v>
      </c>
    </row>
    <row r="497" spans="1:5">
      <c r="A497" t="s">
        <v>1389</v>
      </c>
      <c r="B497" t="s">
        <v>995</v>
      </c>
      <c r="C497">
        <v>25730223200034</v>
      </c>
      <c r="E497">
        <v>73290</v>
      </c>
    </row>
    <row r="498" spans="1:5">
      <c r="A498" t="s">
        <v>1390</v>
      </c>
      <c r="B498" t="s">
        <v>18</v>
      </c>
      <c r="C498">
        <v>74632001900134</v>
      </c>
      <c r="E498">
        <v>73000</v>
      </c>
    </row>
    <row r="499" spans="1:5">
      <c r="A499" t="s">
        <v>1391</v>
      </c>
      <c r="B499" t="s">
        <v>18</v>
      </c>
      <c r="C499">
        <v>45210785700024</v>
      </c>
      <c r="E499">
        <v>38000</v>
      </c>
    </row>
    <row r="500" spans="1:5">
      <c r="A500" t="s">
        <v>1392</v>
      </c>
      <c r="B500" t="s">
        <v>18</v>
      </c>
      <c r="C500">
        <v>95750393100546</v>
      </c>
      <c r="D500" t="s">
        <v>1393</v>
      </c>
      <c r="E500">
        <v>57000</v>
      </c>
    </row>
    <row r="501" spans="1:5">
      <c r="A501" t="s">
        <v>1394</v>
      </c>
      <c r="C501">
        <v>83426861700018</v>
      </c>
      <c r="E501">
        <v>56600</v>
      </c>
    </row>
    <row r="502" spans="1:5">
      <c r="A502" t="s">
        <v>1395</v>
      </c>
      <c r="B502" t="s">
        <v>18</v>
      </c>
      <c r="C502">
        <v>82295472300026</v>
      </c>
      <c r="E502">
        <v>73000</v>
      </c>
    </row>
    <row r="503" spans="1:5">
      <c r="A503" t="s">
        <v>1396</v>
      </c>
      <c r="B503" t="s">
        <v>18</v>
      </c>
      <c r="C503">
        <v>84921140400017</v>
      </c>
      <c r="E503">
        <v>33600</v>
      </c>
    </row>
    <row r="504" spans="1:5">
      <c r="A504" t="s">
        <v>1397</v>
      </c>
      <c r="B504" t="s">
        <v>18</v>
      </c>
      <c r="C504">
        <v>89333139700016</v>
      </c>
      <c r="E504">
        <v>70000</v>
      </c>
    </row>
    <row r="505" spans="1:5">
      <c r="A505" t="s">
        <v>1398</v>
      </c>
      <c r="B505" t="s">
        <v>18</v>
      </c>
      <c r="C505">
        <v>95323959700016</v>
      </c>
      <c r="E505">
        <v>31100</v>
      </c>
    </row>
    <row r="506" spans="1:5">
      <c r="A506" t="s">
        <v>1399</v>
      </c>
      <c r="B506" t="s">
        <v>18</v>
      </c>
      <c r="C506">
        <v>39770462800015</v>
      </c>
      <c r="E506">
        <v>87000</v>
      </c>
    </row>
    <row r="507" spans="1:5">
      <c r="A507" t="s">
        <v>249</v>
      </c>
      <c r="B507" t="s">
        <v>18</v>
      </c>
      <c r="C507">
        <v>13002612300229</v>
      </c>
      <c r="E507">
        <v>69500</v>
      </c>
    </row>
    <row r="508" spans="1:5">
      <c r="A508" t="s">
        <v>1400</v>
      </c>
      <c r="B508" t="s">
        <v>18</v>
      </c>
      <c r="C508">
        <v>81234979300016</v>
      </c>
      <c r="E508">
        <v>63000</v>
      </c>
    </row>
    <row r="509" spans="1:5">
      <c r="A509" t="s">
        <v>1401</v>
      </c>
      <c r="B509" t="s">
        <v>18</v>
      </c>
      <c r="C509">
        <v>50340488100032</v>
      </c>
      <c r="E509">
        <v>63870</v>
      </c>
    </row>
    <row r="510" spans="1:5">
      <c r="A510" t="s">
        <v>1402</v>
      </c>
      <c r="B510" t="s">
        <v>18</v>
      </c>
      <c r="C510">
        <v>40901372900010</v>
      </c>
      <c r="E510">
        <v>23110</v>
      </c>
    </row>
    <row r="511" spans="1:5">
      <c r="A511" t="s">
        <v>246</v>
      </c>
      <c r="B511" t="s">
        <v>18</v>
      </c>
      <c r="C511">
        <v>41112020700013</v>
      </c>
      <c r="E511">
        <v>26570</v>
      </c>
    </row>
    <row r="512" spans="1:5">
      <c r="A512" t="s">
        <v>1403</v>
      </c>
      <c r="B512" t="s">
        <v>18</v>
      </c>
      <c r="C512">
        <v>19382099000011</v>
      </c>
      <c r="E512">
        <v>38360</v>
      </c>
    </row>
    <row r="513" spans="1:5">
      <c r="A513" t="s">
        <v>1404</v>
      </c>
      <c r="B513" t="s">
        <v>18</v>
      </c>
      <c r="C513">
        <v>19380034900014</v>
      </c>
      <c r="E513">
        <v>38100</v>
      </c>
    </row>
    <row r="514" spans="1:5">
      <c r="A514" t="s">
        <v>1405</v>
      </c>
      <c r="B514" t="s">
        <v>18</v>
      </c>
      <c r="C514">
        <v>49125129400014</v>
      </c>
      <c r="E514">
        <v>38780</v>
      </c>
    </row>
    <row r="515" spans="1:5">
      <c r="A515" t="s">
        <v>1406</v>
      </c>
      <c r="B515" t="s">
        <v>18</v>
      </c>
      <c r="C515">
        <v>84177094400020</v>
      </c>
      <c r="E515">
        <v>68200</v>
      </c>
    </row>
    <row r="516" spans="1:5">
      <c r="A516" t="s">
        <v>1407</v>
      </c>
      <c r="B516" t="s">
        <v>18</v>
      </c>
      <c r="C516">
        <v>75920110600011</v>
      </c>
      <c r="E516" t="s">
        <v>1408</v>
      </c>
    </row>
    <row r="517" spans="1:5">
      <c r="A517" t="s">
        <v>1409</v>
      </c>
      <c r="B517" t="s">
        <v>18</v>
      </c>
      <c r="C517">
        <v>39795703600015</v>
      </c>
      <c r="E517">
        <v>73100</v>
      </c>
    </row>
    <row r="518" spans="1:5">
      <c r="A518" t="s">
        <v>1410</v>
      </c>
      <c r="B518" t="s">
        <v>18</v>
      </c>
      <c r="C518">
        <v>39023357500013</v>
      </c>
      <c r="E518">
        <v>54000</v>
      </c>
    </row>
    <row r="519" spans="1:5">
      <c r="A519" t="s">
        <v>1411</v>
      </c>
      <c r="B519" t="s">
        <v>18</v>
      </c>
      <c r="C519">
        <v>76680017100015</v>
      </c>
      <c r="E519">
        <v>54000</v>
      </c>
    </row>
    <row r="520" spans="1:5">
      <c r="A520" t="s">
        <v>1412</v>
      </c>
      <c r="B520" t="s">
        <v>18</v>
      </c>
      <c r="C520">
        <v>52875499700013</v>
      </c>
      <c r="E520">
        <v>59800</v>
      </c>
    </row>
    <row r="521" spans="1:5">
      <c r="A521" t="s">
        <v>309</v>
      </c>
      <c r="B521" t="s">
        <v>18</v>
      </c>
      <c r="C521">
        <v>52875499700070</v>
      </c>
      <c r="E521">
        <v>59140</v>
      </c>
    </row>
    <row r="522" spans="1:5">
      <c r="A522" t="s">
        <v>1413</v>
      </c>
      <c r="B522" t="s">
        <v>18</v>
      </c>
      <c r="C522">
        <v>57725011100025</v>
      </c>
      <c r="E522">
        <v>72000</v>
      </c>
    </row>
    <row r="523" spans="1:5">
      <c r="A523" t="s">
        <v>1414</v>
      </c>
      <c r="B523" t="s">
        <v>18</v>
      </c>
      <c r="C523">
        <v>56362061600059</v>
      </c>
      <c r="E523">
        <v>38420</v>
      </c>
    </row>
    <row r="524" spans="1:5">
      <c r="A524" t="s">
        <v>1415</v>
      </c>
      <c r="B524" t="s">
        <v>18</v>
      </c>
      <c r="C524">
        <v>83211046400035</v>
      </c>
      <c r="E524">
        <v>69009</v>
      </c>
    </row>
    <row r="525" spans="1:5">
      <c r="A525" t="s">
        <v>1416</v>
      </c>
      <c r="B525" t="s">
        <v>18</v>
      </c>
      <c r="C525">
        <v>35146649500170</v>
      </c>
      <c r="E525">
        <v>92230</v>
      </c>
    </row>
    <row r="526" spans="1:5">
      <c r="A526" t="s">
        <v>1417</v>
      </c>
      <c r="B526" t="s">
        <v>18</v>
      </c>
      <c r="C526">
        <v>37897020600025</v>
      </c>
      <c r="E526" t="s">
        <v>1418</v>
      </c>
    </row>
    <row r="527" spans="1:5">
      <c r="A527" t="s">
        <v>1419</v>
      </c>
      <c r="B527" t="s">
        <v>18</v>
      </c>
      <c r="C527">
        <v>85293613700011</v>
      </c>
      <c r="E527">
        <v>94150</v>
      </c>
    </row>
    <row r="528" spans="1:5">
      <c r="A528" t="s">
        <v>1420</v>
      </c>
      <c r="B528" t="s">
        <v>18</v>
      </c>
      <c r="C528">
        <v>77626328700026</v>
      </c>
      <c r="E528" t="s">
        <v>1421</v>
      </c>
    </row>
    <row r="529" spans="1:5">
      <c r="A529" t="s">
        <v>1422</v>
      </c>
      <c r="B529" t="s">
        <v>18</v>
      </c>
      <c r="C529">
        <v>40161438300016</v>
      </c>
      <c r="E529">
        <v>26270</v>
      </c>
    </row>
    <row r="530" spans="1:5">
      <c r="A530" t="s">
        <v>1423</v>
      </c>
      <c r="B530" t="s">
        <v>18</v>
      </c>
      <c r="C530">
        <v>87891686500024</v>
      </c>
      <c r="E530">
        <v>73300</v>
      </c>
    </row>
    <row r="531" spans="1:5">
      <c r="A531" t="s">
        <v>1424</v>
      </c>
      <c r="B531" t="s">
        <v>19</v>
      </c>
      <c r="C531">
        <v>88087826900013</v>
      </c>
      <c r="E531">
        <v>99136</v>
      </c>
    </row>
    <row r="532" spans="1:5">
      <c r="A532" t="s">
        <v>1425</v>
      </c>
      <c r="B532" t="s">
        <v>18</v>
      </c>
      <c r="C532">
        <v>42042078800010</v>
      </c>
      <c r="E532" t="s">
        <v>1426</v>
      </c>
    </row>
    <row r="533" spans="1:5">
      <c r="A533" t="s">
        <v>1427</v>
      </c>
      <c r="B533" t="s">
        <v>18</v>
      </c>
      <c r="C533">
        <v>47759108500014</v>
      </c>
      <c r="E533">
        <v>63000</v>
      </c>
    </row>
    <row r="534" spans="1:5">
      <c r="A534" t="s">
        <v>1428</v>
      </c>
      <c r="B534" t="s">
        <v>18</v>
      </c>
      <c r="C534">
        <v>33043264200016</v>
      </c>
      <c r="E534">
        <v>20600</v>
      </c>
    </row>
    <row r="535" spans="1:5">
      <c r="A535" t="s">
        <v>1429</v>
      </c>
      <c r="B535" t="s">
        <v>995</v>
      </c>
      <c r="C535">
        <v>25380402500042</v>
      </c>
      <c r="E535">
        <v>38000</v>
      </c>
    </row>
    <row r="536" spans="1:5">
      <c r="A536" t="s">
        <v>1430</v>
      </c>
      <c r="B536" t="s">
        <v>995</v>
      </c>
      <c r="C536">
        <v>25820057500045</v>
      </c>
      <c r="E536">
        <v>82000</v>
      </c>
    </row>
    <row r="537" spans="1:5">
      <c r="A537" t="s">
        <v>1431</v>
      </c>
      <c r="B537" t="s">
        <v>995</v>
      </c>
      <c r="C537">
        <v>20007516600013</v>
      </c>
      <c r="E537">
        <v>25110</v>
      </c>
    </row>
    <row r="538" spans="1:5">
      <c r="A538" t="s">
        <v>1432</v>
      </c>
      <c r="B538" t="s">
        <v>995</v>
      </c>
      <c r="C538">
        <v>20002678900053</v>
      </c>
      <c r="E538">
        <v>11000</v>
      </c>
    </row>
    <row r="539" spans="1:5">
      <c r="A539" t="s">
        <v>1433</v>
      </c>
      <c r="B539" t="s">
        <v>995</v>
      </c>
      <c r="C539">
        <v>25580118500018</v>
      </c>
      <c r="E539">
        <v>58000</v>
      </c>
    </row>
    <row r="540" spans="1:5">
      <c r="A540" t="s">
        <v>1434</v>
      </c>
      <c r="B540" t="s">
        <v>18</v>
      </c>
      <c r="C540">
        <v>34305362500012</v>
      </c>
      <c r="E540">
        <v>63500</v>
      </c>
    </row>
    <row r="541" spans="1:5">
      <c r="A541" t="s">
        <v>1435</v>
      </c>
      <c r="B541" t="s">
        <v>18</v>
      </c>
      <c r="C541">
        <v>38456094201548</v>
      </c>
      <c r="E541">
        <v>26000</v>
      </c>
    </row>
    <row r="542" spans="1:5">
      <c r="A542" t="s">
        <v>1436</v>
      </c>
      <c r="B542" t="s">
        <v>18</v>
      </c>
      <c r="C542">
        <v>32944918500019</v>
      </c>
      <c r="E542">
        <v>63200</v>
      </c>
    </row>
    <row r="543" spans="1:5">
      <c r="A543" t="s">
        <v>1437</v>
      </c>
      <c r="B543" t="s">
        <v>18</v>
      </c>
      <c r="C543">
        <v>47896917300044</v>
      </c>
      <c r="E543">
        <v>38100</v>
      </c>
    </row>
    <row r="544" spans="1:5">
      <c r="A544" t="s">
        <v>678</v>
      </c>
      <c r="B544" t="s">
        <v>19</v>
      </c>
      <c r="C544">
        <v>95752578500045</v>
      </c>
      <c r="E544">
        <v>69330</v>
      </c>
    </row>
    <row r="545" spans="1:5">
      <c r="A545" t="s">
        <v>1438</v>
      </c>
      <c r="B545" t="s">
        <v>18</v>
      </c>
      <c r="C545">
        <v>38185653300025</v>
      </c>
      <c r="E545">
        <v>63190</v>
      </c>
    </row>
    <row r="546" spans="1:5">
      <c r="A546" t="s">
        <v>1439</v>
      </c>
      <c r="B546" t="s">
        <v>18</v>
      </c>
      <c r="C546">
        <v>31703770300012</v>
      </c>
      <c r="E546">
        <v>95200</v>
      </c>
    </row>
    <row r="547" spans="1:5">
      <c r="A547" t="s">
        <v>1440</v>
      </c>
      <c r="B547" t="s">
        <v>18</v>
      </c>
      <c r="C547">
        <v>88206260700016</v>
      </c>
      <c r="E547">
        <v>92800</v>
      </c>
    </row>
    <row r="548" spans="1:5">
      <c r="A548" t="s">
        <v>1441</v>
      </c>
      <c r="B548" t="s">
        <v>18</v>
      </c>
      <c r="C548">
        <v>88206260700024</v>
      </c>
      <c r="D548" t="s">
        <v>1442</v>
      </c>
      <c r="E548">
        <v>45500</v>
      </c>
    </row>
    <row r="549" spans="1:5">
      <c r="A549" t="s">
        <v>1443</v>
      </c>
      <c r="B549" t="s">
        <v>18</v>
      </c>
      <c r="C549">
        <v>41030348100239</v>
      </c>
      <c r="E549">
        <v>91140</v>
      </c>
    </row>
    <row r="550" spans="1:5">
      <c r="A550" t="s">
        <v>1444</v>
      </c>
      <c r="B550" t="s">
        <v>18</v>
      </c>
      <c r="C550">
        <v>62201274800720</v>
      </c>
      <c r="E550">
        <v>29270</v>
      </c>
    </row>
    <row r="551" spans="1:5">
      <c r="A551" t="s">
        <v>335</v>
      </c>
      <c r="B551" t="s">
        <v>18</v>
      </c>
      <c r="C551">
        <v>39154895500023</v>
      </c>
      <c r="E551">
        <v>80080</v>
      </c>
    </row>
    <row r="552" spans="1:5">
      <c r="A552" t="s">
        <v>1445</v>
      </c>
      <c r="B552" t="s">
        <v>19</v>
      </c>
      <c r="C552" t="s">
        <v>1446</v>
      </c>
      <c r="E552">
        <v>38000</v>
      </c>
    </row>
    <row r="553" spans="1:5">
      <c r="A553" t="s">
        <v>1447</v>
      </c>
      <c r="B553" t="s">
        <v>19</v>
      </c>
      <c r="C553">
        <v>41852406200027</v>
      </c>
      <c r="E553">
        <v>64100</v>
      </c>
    </row>
    <row r="554" spans="1:5">
      <c r="A554" t="s">
        <v>1448</v>
      </c>
      <c r="B554" t="s">
        <v>18</v>
      </c>
      <c r="C554">
        <v>13000478100022</v>
      </c>
      <c r="D554" t="s">
        <v>1449</v>
      </c>
      <c r="E554">
        <v>50000</v>
      </c>
    </row>
    <row r="555" spans="1:5">
      <c r="A555" t="s">
        <v>1450</v>
      </c>
      <c r="B555" t="s">
        <v>18</v>
      </c>
      <c r="C555">
        <v>82346462300011</v>
      </c>
      <c r="D555" t="s">
        <v>1071</v>
      </c>
      <c r="E555">
        <v>44800</v>
      </c>
    </row>
    <row r="556" spans="1:5">
      <c r="A556" t="s">
        <v>1451</v>
      </c>
      <c r="B556" t="s">
        <v>1023</v>
      </c>
      <c r="C556">
        <v>89317048000014</v>
      </c>
      <c r="E556">
        <v>63800</v>
      </c>
    </row>
    <row r="557" spans="1:5">
      <c r="A557" t="s">
        <v>1452</v>
      </c>
      <c r="B557" t="s">
        <v>18</v>
      </c>
      <c r="C557">
        <v>72658015200148</v>
      </c>
      <c r="D557" t="s">
        <v>1071</v>
      </c>
      <c r="E557">
        <v>69400</v>
      </c>
    </row>
    <row r="558" spans="1:5">
      <c r="A558" t="s">
        <v>319</v>
      </c>
      <c r="B558" t="s">
        <v>18</v>
      </c>
      <c r="C558">
        <v>36780140400438</v>
      </c>
      <c r="E558">
        <v>77720</v>
      </c>
    </row>
    <row r="559" spans="1:5">
      <c r="A559" t="s">
        <v>1453</v>
      </c>
      <c r="B559" t="s">
        <v>18</v>
      </c>
      <c r="C559">
        <v>36960001000036</v>
      </c>
      <c r="E559">
        <v>76700</v>
      </c>
    </row>
    <row r="560" spans="1:5">
      <c r="A560" t="s">
        <v>1454</v>
      </c>
      <c r="B560" t="s">
        <v>18</v>
      </c>
      <c r="C560">
        <v>43259978500156</v>
      </c>
      <c r="E560">
        <v>38070</v>
      </c>
    </row>
    <row r="561" spans="1:5">
      <c r="A561" t="s">
        <v>242</v>
      </c>
      <c r="B561" t="s">
        <v>18</v>
      </c>
      <c r="C561">
        <v>37899289500169</v>
      </c>
      <c r="D561" t="s">
        <v>1455</v>
      </c>
      <c r="E561" t="s">
        <v>1357</v>
      </c>
    </row>
    <row r="562" spans="1:5">
      <c r="A562" t="s">
        <v>1456</v>
      </c>
      <c r="B562" t="s">
        <v>18</v>
      </c>
      <c r="C562">
        <v>36780140400479</v>
      </c>
      <c r="E562">
        <v>85260</v>
      </c>
    </row>
    <row r="563" spans="1:5">
      <c r="A563" t="s">
        <v>1457</v>
      </c>
      <c r="B563" t="s">
        <v>18</v>
      </c>
      <c r="C563">
        <v>36780140400412</v>
      </c>
      <c r="D563" t="s">
        <v>1458</v>
      </c>
      <c r="E563">
        <v>84320</v>
      </c>
    </row>
    <row r="564" spans="1:5">
      <c r="A564" t="s">
        <v>1459</v>
      </c>
      <c r="B564" t="s">
        <v>18</v>
      </c>
      <c r="C564">
        <v>42824028700287</v>
      </c>
      <c r="E564">
        <v>31830</v>
      </c>
    </row>
    <row r="565" spans="1:5">
      <c r="A565" t="s">
        <v>1460</v>
      </c>
      <c r="B565" t="s">
        <v>18</v>
      </c>
      <c r="C565">
        <v>42824028700410</v>
      </c>
      <c r="D565" t="s">
        <v>1461</v>
      </c>
      <c r="E565">
        <v>71000</v>
      </c>
    </row>
    <row r="566" spans="1:5">
      <c r="A566" t="s">
        <v>1462</v>
      </c>
      <c r="B566" t="s">
        <v>18</v>
      </c>
      <c r="C566">
        <v>57172129900014</v>
      </c>
      <c r="D566" t="s">
        <v>1333</v>
      </c>
      <c r="E566">
        <v>80090</v>
      </c>
    </row>
    <row r="567" spans="1:5">
      <c r="A567" t="s">
        <v>1463</v>
      </c>
      <c r="B567" t="s">
        <v>18</v>
      </c>
      <c r="C567">
        <v>57172129900030</v>
      </c>
      <c r="D567" t="s">
        <v>1333</v>
      </c>
      <c r="E567">
        <v>80440</v>
      </c>
    </row>
    <row r="568" spans="1:5">
      <c r="A568" t="s">
        <v>1464</v>
      </c>
      <c r="B568" t="s">
        <v>18</v>
      </c>
      <c r="C568">
        <v>33004503000013</v>
      </c>
      <c r="E568">
        <v>62440</v>
      </c>
    </row>
    <row r="569" spans="1:5">
      <c r="A569" t="s">
        <v>823</v>
      </c>
      <c r="B569" t="s">
        <v>19</v>
      </c>
      <c r="C569">
        <v>50515922800012</v>
      </c>
      <c r="E569">
        <v>59000</v>
      </c>
    </row>
    <row r="570" spans="1:5">
      <c r="A570" t="s">
        <v>1465</v>
      </c>
      <c r="B570" t="s">
        <v>18</v>
      </c>
      <c r="C570">
        <v>72658015200130</v>
      </c>
      <c r="D570" t="s">
        <v>1071</v>
      </c>
      <c r="E570">
        <v>69170</v>
      </c>
    </row>
    <row r="571" spans="1:5">
      <c r="A571" t="s">
        <v>1466</v>
      </c>
      <c r="B571" t="s">
        <v>18</v>
      </c>
      <c r="C571">
        <v>34539992700036</v>
      </c>
      <c r="E571">
        <v>38420</v>
      </c>
    </row>
    <row r="572" spans="1:5">
      <c r="A572" t="s">
        <v>885</v>
      </c>
      <c r="B572" t="s">
        <v>19</v>
      </c>
      <c r="C572">
        <v>43845265800034</v>
      </c>
      <c r="E572">
        <v>22100</v>
      </c>
    </row>
    <row r="573" spans="1:5">
      <c r="A573" t="s">
        <v>379</v>
      </c>
      <c r="B573" t="s">
        <v>18</v>
      </c>
      <c r="C573">
        <v>71204245600145</v>
      </c>
      <c r="E573">
        <v>64600</v>
      </c>
    </row>
    <row r="574" spans="1:5">
      <c r="A574" t="s">
        <v>1467</v>
      </c>
      <c r="B574" t="s">
        <v>18</v>
      </c>
      <c r="C574">
        <v>35216504700015</v>
      </c>
      <c r="E574">
        <v>68220</v>
      </c>
    </row>
    <row r="575" spans="1:5">
      <c r="A575" t="s">
        <v>1468</v>
      </c>
      <c r="B575" t="s">
        <v>18</v>
      </c>
      <c r="C575">
        <v>30907295700025</v>
      </c>
      <c r="E575">
        <v>38160</v>
      </c>
    </row>
    <row r="576" spans="1:5">
      <c r="A576" t="s">
        <v>1469</v>
      </c>
      <c r="B576" t="s">
        <v>18</v>
      </c>
      <c r="C576">
        <v>74981188100020</v>
      </c>
      <c r="E576">
        <v>62470</v>
      </c>
    </row>
    <row r="577" spans="1:5">
      <c r="A577" t="s">
        <v>1470</v>
      </c>
      <c r="B577" t="s">
        <v>18</v>
      </c>
      <c r="C577">
        <v>48226360500016</v>
      </c>
      <c r="E577">
        <v>63920</v>
      </c>
    </row>
    <row r="578" spans="1:5">
      <c r="A578" t="s">
        <v>1471</v>
      </c>
      <c r="B578" t="s">
        <v>18</v>
      </c>
      <c r="C578">
        <v>97632030900413</v>
      </c>
      <c r="E578">
        <v>84000</v>
      </c>
    </row>
    <row r="579" spans="1:5">
      <c r="A579" t="s">
        <v>1472</v>
      </c>
      <c r="B579" t="s">
        <v>18</v>
      </c>
      <c r="C579">
        <v>97632030900124</v>
      </c>
      <c r="E579">
        <v>69520</v>
      </c>
    </row>
    <row r="580" spans="1:5">
      <c r="A580" t="s">
        <v>1473</v>
      </c>
      <c r="B580" t="s">
        <v>18</v>
      </c>
      <c r="C580">
        <v>42738010000011</v>
      </c>
      <c r="E580">
        <v>12740</v>
      </c>
    </row>
    <row r="581" spans="1:5">
      <c r="A581" t="s">
        <v>1474</v>
      </c>
      <c r="B581" t="s">
        <v>18</v>
      </c>
      <c r="C581">
        <v>39194344600024</v>
      </c>
      <c r="E581">
        <v>74300</v>
      </c>
    </row>
    <row r="582" spans="1:5">
      <c r="A582" t="s">
        <v>1475</v>
      </c>
      <c r="B582" t="s">
        <v>18</v>
      </c>
      <c r="C582">
        <v>57206768400678</v>
      </c>
      <c r="E582" t="s">
        <v>1476</v>
      </c>
    </row>
    <row r="583" spans="1:5">
      <c r="A583" t="s">
        <v>1477</v>
      </c>
      <c r="B583" t="s">
        <v>18</v>
      </c>
      <c r="C583">
        <v>50021218800022</v>
      </c>
      <c r="E583">
        <v>69740</v>
      </c>
    </row>
    <row r="584" spans="1:5">
      <c r="A584" t="s">
        <v>1478</v>
      </c>
      <c r="B584" t="s">
        <v>18</v>
      </c>
      <c r="C584">
        <v>47884577900014</v>
      </c>
      <c r="E584">
        <v>63920</v>
      </c>
    </row>
    <row r="585" spans="1:5">
      <c r="A585" t="s">
        <v>1479</v>
      </c>
      <c r="B585" t="s">
        <v>18</v>
      </c>
      <c r="C585">
        <v>40265886800037</v>
      </c>
      <c r="E585">
        <v>26200</v>
      </c>
    </row>
    <row r="586" spans="1:5">
      <c r="A586" t="s">
        <v>1480</v>
      </c>
      <c r="B586" t="s">
        <v>19</v>
      </c>
      <c r="C586">
        <v>56980189700632</v>
      </c>
      <c r="E586">
        <v>92230</v>
      </c>
    </row>
    <row r="587" spans="1:5">
      <c r="A587" t="s">
        <v>1481</v>
      </c>
      <c r="B587" t="s">
        <v>18</v>
      </c>
      <c r="C587">
        <v>78005930900028</v>
      </c>
      <c r="E587">
        <v>74970</v>
      </c>
    </row>
    <row r="588" spans="1:5">
      <c r="A588" t="s">
        <v>342</v>
      </c>
      <c r="B588" t="s">
        <v>18</v>
      </c>
      <c r="C588">
        <v>60282001100099</v>
      </c>
      <c r="E588">
        <v>43100</v>
      </c>
    </row>
    <row r="589" spans="1:5">
      <c r="A589" t="s">
        <v>1482</v>
      </c>
      <c r="B589" t="s">
        <v>18</v>
      </c>
      <c r="C589">
        <v>31928111900010</v>
      </c>
      <c r="E589">
        <v>63000</v>
      </c>
    </row>
    <row r="590" spans="1:5">
      <c r="A590" t="s">
        <v>895</v>
      </c>
      <c r="B590" t="s">
        <v>19</v>
      </c>
      <c r="C590">
        <v>39313207100050</v>
      </c>
      <c r="E590">
        <v>33170</v>
      </c>
    </row>
    <row r="591" spans="1:5">
      <c r="A591" t="s">
        <v>1483</v>
      </c>
      <c r="B591" t="s">
        <v>18</v>
      </c>
      <c r="C591">
        <v>65202148600053</v>
      </c>
      <c r="D591" t="s">
        <v>1072</v>
      </c>
      <c r="E591">
        <v>75002</v>
      </c>
    </row>
    <row r="592" spans="1:5">
      <c r="A592" t="s">
        <v>1484</v>
      </c>
      <c r="B592" t="s">
        <v>18</v>
      </c>
      <c r="C592">
        <v>51869201700024</v>
      </c>
      <c r="D592" t="s">
        <v>1485</v>
      </c>
      <c r="E592">
        <v>63200</v>
      </c>
    </row>
    <row r="593" spans="1:5">
      <c r="A593" t="s">
        <v>1486</v>
      </c>
      <c r="B593" t="s">
        <v>19</v>
      </c>
      <c r="C593">
        <v>50083286000018</v>
      </c>
      <c r="E593">
        <v>64390</v>
      </c>
    </row>
    <row r="594" spans="1:5">
      <c r="A594" t="s">
        <v>616</v>
      </c>
      <c r="B594" t="s">
        <v>19</v>
      </c>
      <c r="C594">
        <v>88053835000021</v>
      </c>
      <c r="E594">
        <v>26000</v>
      </c>
    </row>
    <row r="595" spans="1:5">
      <c r="A595" t="s">
        <v>1487</v>
      </c>
      <c r="B595" t="s">
        <v>19</v>
      </c>
      <c r="C595">
        <v>30930461606404</v>
      </c>
      <c r="E595">
        <v>61100</v>
      </c>
    </row>
    <row r="596" spans="1:5">
      <c r="A596" t="s">
        <v>872</v>
      </c>
      <c r="B596" t="s">
        <v>19</v>
      </c>
      <c r="C596">
        <v>33514631200582</v>
      </c>
      <c r="E596">
        <v>59650</v>
      </c>
    </row>
    <row r="597" spans="1:5">
      <c r="A597" t="s">
        <v>923</v>
      </c>
      <c r="B597" t="s">
        <v>19</v>
      </c>
      <c r="C597">
        <v>33134796300034</v>
      </c>
      <c r="E597">
        <v>15000</v>
      </c>
    </row>
    <row r="598" spans="1:5">
      <c r="A598" t="s">
        <v>1488</v>
      </c>
      <c r="B598" t="s">
        <v>19</v>
      </c>
      <c r="C598">
        <v>41494668100338</v>
      </c>
      <c r="E598">
        <v>92220</v>
      </c>
    </row>
    <row r="599" spans="1:5">
      <c r="A599" t="s">
        <v>1489</v>
      </c>
      <c r="B599" t="s">
        <v>18</v>
      </c>
      <c r="C599">
        <v>33495851900020</v>
      </c>
      <c r="E599">
        <v>63170</v>
      </c>
    </row>
    <row r="600" spans="1:5">
      <c r="A600" t="s">
        <v>1490</v>
      </c>
      <c r="B600" t="s">
        <v>18</v>
      </c>
      <c r="C600">
        <v>33495851900038</v>
      </c>
      <c r="E600">
        <v>63320</v>
      </c>
    </row>
    <row r="601" spans="1:5">
      <c r="A601" t="s">
        <v>1491</v>
      </c>
      <c r="B601" t="s">
        <v>18</v>
      </c>
      <c r="C601">
        <v>32552045000249</v>
      </c>
      <c r="E601">
        <v>22200</v>
      </c>
    </row>
    <row r="602" spans="1:5">
      <c r="A602" t="s">
        <v>1492</v>
      </c>
      <c r="B602" t="s">
        <v>18</v>
      </c>
      <c r="C602">
        <v>32552045000231</v>
      </c>
      <c r="D602" t="s">
        <v>1493</v>
      </c>
      <c r="E602">
        <v>22600</v>
      </c>
    </row>
    <row r="603" spans="1:5">
      <c r="A603" t="s">
        <v>1494</v>
      </c>
      <c r="B603" t="s">
        <v>18</v>
      </c>
      <c r="C603">
        <v>38151481900014</v>
      </c>
      <c r="E603">
        <v>19220</v>
      </c>
    </row>
    <row r="604" spans="1:5">
      <c r="A604" t="s">
        <v>1495</v>
      </c>
      <c r="B604" t="s">
        <v>18</v>
      </c>
      <c r="C604">
        <v>32899936200119</v>
      </c>
      <c r="D604" t="s">
        <v>1496</v>
      </c>
      <c r="E604" t="s">
        <v>1497</v>
      </c>
    </row>
    <row r="605" spans="1:5">
      <c r="A605" t="s">
        <v>1498</v>
      </c>
      <c r="B605" t="s">
        <v>18</v>
      </c>
      <c r="C605">
        <v>35227629900026</v>
      </c>
      <c r="E605">
        <v>63200</v>
      </c>
    </row>
    <row r="606" spans="1:5">
      <c r="A606" t="s">
        <v>1499</v>
      </c>
      <c r="B606" t="s">
        <v>19</v>
      </c>
      <c r="C606">
        <v>35338571900433</v>
      </c>
      <c r="D606" t="s">
        <v>1500</v>
      </c>
      <c r="E606">
        <v>94410</v>
      </c>
    </row>
    <row r="607" spans="1:5">
      <c r="A607" t="s">
        <v>763</v>
      </c>
      <c r="B607" t="s">
        <v>19</v>
      </c>
      <c r="C607">
        <v>35338571900128</v>
      </c>
      <c r="D607" t="s">
        <v>1500</v>
      </c>
      <c r="E607">
        <v>69150</v>
      </c>
    </row>
    <row r="608" spans="1:5">
      <c r="A608" t="s">
        <v>1501</v>
      </c>
      <c r="B608" t="s">
        <v>19</v>
      </c>
      <c r="C608">
        <v>78625049800015</v>
      </c>
      <c r="E608">
        <v>77340</v>
      </c>
    </row>
    <row r="609" spans="1:5">
      <c r="A609" t="s">
        <v>745</v>
      </c>
      <c r="B609" t="s">
        <v>19</v>
      </c>
      <c r="C609">
        <v>33856725800490</v>
      </c>
      <c r="D609" t="s">
        <v>1502</v>
      </c>
      <c r="E609">
        <v>69360</v>
      </c>
    </row>
    <row r="610" spans="1:5">
      <c r="A610" t="s">
        <v>1503</v>
      </c>
      <c r="B610" t="s">
        <v>1154</v>
      </c>
      <c r="C610">
        <v>88765520700025</v>
      </c>
      <c r="E610">
        <v>69002</v>
      </c>
    </row>
    <row r="611" spans="1:5">
      <c r="A611" t="s">
        <v>1504</v>
      </c>
      <c r="B611" t="s">
        <v>1154</v>
      </c>
      <c r="C611">
        <v>32121322500048</v>
      </c>
      <c r="E611">
        <v>38000</v>
      </c>
    </row>
    <row r="612" spans="1:5">
      <c r="A612" t="s">
        <v>1505</v>
      </c>
      <c r="B612" t="s">
        <v>19</v>
      </c>
      <c r="C612">
        <v>79475373100023</v>
      </c>
      <c r="D612" t="s">
        <v>1015</v>
      </c>
      <c r="E612">
        <v>69120</v>
      </c>
    </row>
    <row r="613" spans="1:5">
      <c r="A613" t="s">
        <v>869</v>
      </c>
      <c r="B613" t="s">
        <v>19</v>
      </c>
      <c r="C613">
        <v>48868143800039</v>
      </c>
      <c r="E613">
        <v>12110</v>
      </c>
    </row>
    <row r="614" spans="1:5">
      <c r="A614" t="s">
        <v>753</v>
      </c>
      <c r="B614" t="s">
        <v>19</v>
      </c>
      <c r="C614">
        <v>40989912700164</v>
      </c>
      <c r="D614" t="s">
        <v>1506</v>
      </c>
      <c r="E614">
        <v>38420</v>
      </c>
    </row>
    <row r="615" spans="1:5">
      <c r="A615" t="s">
        <v>1507</v>
      </c>
      <c r="B615" t="s">
        <v>19</v>
      </c>
      <c r="C615">
        <v>84014322600016</v>
      </c>
      <c r="E615">
        <v>38090</v>
      </c>
    </row>
    <row r="616" spans="1:5">
      <c r="A616" t="s">
        <v>1508</v>
      </c>
      <c r="B616" t="s">
        <v>19</v>
      </c>
      <c r="C616">
        <v>49522919700019</v>
      </c>
      <c r="E616">
        <v>14000</v>
      </c>
    </row>
    <row r="617" spans="1:5">
      <c r="A617" t="s">
        <v>1509</v>
      </c>
      <c r="B617" t="s">
        <v>19</v>
      </c>
      <c r="C617" t="s">
        <v>1510</v>
      </c>
      <c r="E617">
        <v>13130</v>
      </c>
    </row>
    <row r="618" spans="1:5">
      <c r="A618" t="s">
        <v>1511</v>
      </c>
      <c r="B618" t="s">
        <v>19</v>
      </c>
      <c r="C618">
        <v>84460672300022</v>
      </c>
      <c r="E618">
        <v>31400</v>
      </c>
    </row>
    <row r="619" spans="1:5">
      <c r="A619" t="s">
        <v>831</v>
      </c>
      <c r="B619" t="s">
        <v>19</v>
      </c>
      <c r="C619" t="s">
        <v>1512</v>
      </c>
      <c r="E619">
        <v>13270</v>
      </c>
    </row>
    <row r="620" spans="1:5">
      <c r="A620" t="s">
        <v>636</v>
      </c>
      <c r="B620" t="s">
        <v>19</v>
      </c>
      <c r="C620">
        <v>70368034800058</v>
      </c>
      <c r="E620">
        <v>38370</v>
      </c>
    </row>
    <row r="621" spans="1:5">
      <c r="A621" t="s">
        <v>1513</v>
      </c>
      <c r="B621" t="s">
        <v>19</v>
      </c>
      <c r="C621">
        <v>38387079700156</v>
      </c>
      <c r="E621">
        <v>59500</v>
      </c>
    </row>
    <row r="622" spans="1:5">
      <c r="A622" t="s">
        <v>1514</v>
      </c>
      <c r="B622" t="s">
        <v>19</v>
      </c>
      <c r="C622">
        <v>44005586102243</v>
      </c>
      <c r="E622">
        <v>21850</v>
      </c>
    </row>
    <row r="623" spans="1:5">
      <c r="A623" t="s">
        <v>1515</v>
      </c>
      <c r="B623" t="s">
        <v>19</v>
      </c>
      <c r="C623">
        <v>84460672300295</v>
      </c>
      <c r="E623">
        <v>21850</v>
      </c>
    </row>
    <row r="624" spans="1:5">
      <c r="A624" t="s">
        <v>1516</v>
      </c>
      <c r="B624" t="s">
        <v>19</v>
      </c>
      <c r="C624">
        <v>84460672300584</v>
      </c>
      <c r="E624">
        <v>57530</v>
      </c>
    </row>
    <row r="625" spans="1:5">
      <c r="A625" t="s">
        <v>897</v>
      </c>
      <c r="B625" t="s">
        <v>19</v>
      </c>
      <c r="C625">
        <v>41479011300016</v>
      </c>
      <c r="E625">
        <v>80090</v>
      </c>
    </row>
    <row r="626" spans="1:5">
      <c r="A626" t="s">
        <v>892</v>
      </c>
      <c r="B626" t="s">
        <v>19</v>
      </c>
      <c r="C626">
        <v>53791552200040</v>
      </c>
      <c r="E626">
        <v>80080</v>
      </c>
    </row>
    <row r="627" spans="1:5">
      <c r="A627" t="s">
        <v>1517</v>
      </c>
      <c r="B627" t="s">
        <v>19</v>
      </c>
      <c r="C627">
        <v>38872724000169</v>
      </c>
      <c r="E627">
        <v>80440</v>
      </c>
    </row>
    <row r="628" spans="1:5">
      <c r="A628" t="s">
        <v>1518</v>
      </c>
      <c r="B628" t="s">
        <v>19</v>
      </c>
      <c r="C628">
        <v>53802521400056</v>
      </c>
      <c r="E628">
        <v>95310</v>
      </c>
    </row>
    <row r="629" spans="1:5">
      <c r="A629" t="s">
        <v>789</v>
      </c>
      <c r="B629" t="s">
        <v>19</v>
      </c>
      <c r="C629">
        <v>84460672300659</v>
      </c>
      <c r="E629">
        <v>67810</v>
      </c>
    </row>
    <row r="630" spans="1:5">
      <c r="A630" t="s">
        <v>874</v>
      </c>
      <c r="B630" t="s">
        <v>19</v>
      </c>
      <c r="C630">
        <v>38875870800043</v>
      </c>
      <c r="D630" t="s">
        <v>1017</v>
      </c>
      <c r="E630">
        <v>67540</v>
      </c>
    </row>
    <row r="631" spans="1:5">
      <c r="A631" t="s">
        <v>1519</v>
      </c>
      <c r="B631" t="s">
        <v>19</v>
      </c>
      <c r="C631">
        <v>48868143800047</v>
      </c>
      <c r="E631">
        <v>34740</v>
      </c>
    </row>
    <row r="632" spans="1:5">
      <c r="A632" t="s">
        <v>847</v>
      </c>
      <c r="B632" t="s">
        <v>19</v>
      </c>
      <c r="C632">
        <v>38387079700222</v>
      </c>
      <c r="E632">
        <v>60200</v>
      </c>
    </row>
    <row r="633" spans="1:5">
      <c r="A633" t="s">
        <v>787</v>
      </c>
      <c r="B633" t="s">
        <v>19</v>
      </c>
      <c r="C633" t="s">
        <v>1520</v>
      </c>
      <c r="E633">
        <v>67720</v>
      </c>
    </row>
    <row r="634" spans="1:5">
      <c r="A634" t="s">
        <v>857</v>
      </c>
      <c r="B634" t="s">
        <v>19</v>
      </c>
      <c r="C634">
        <v>30581269500057</v>
      </c>
      <c r="E634">
        <v>62122</v>
      </c>
    </row>
    <row r="635" spans="1:5">
      <c r="A635" t="s">
        <v>685</v>
      </c>
      <c r="B635" t="s">
        <v>19</v>
      </c>
      <c r="C635" t="s">
        <v>1521</v>
      </c>
      <c r="E635">
        <v>59640</v>
      </c>
    </row>
    <row r="636" spans="1:5">
      <c r="A636" t="s">
        <v>867</v>
      </c>
      <c r="B636" t="s">
        <v>19</v>
      </c>
      <c r="C636">
        <v>84460672300147</v>
      </c>
      <c r="E636">
        <v>45800</v>
      </c>
    </row>
    <row r="637" spans="1:5">
      <c r="A637" t="s">
        <v>766</v>
      </c>
      <c r="B637" t="s">
        <v>19</v>
      </c>
      <c r="C637">
        <v>81095684700018</v>
      </c>
      <c r="E637">
        <v>88140</v>
      </c>
    </row>
    <row r="638" spans="1:5">
      <c r="A638" t="s">
        <v>819</v>
      </c>
      <c r="B638" t="s">
        <v>19</v>
      </c>
      <c r="C638">
        <v>40267144000012</v>
      </c>
      <c r="E638">
        <v>51300</v>
      </c>
    </row>
    <row r="639" spans="1:5">
      <c r="A639" t="s">
        <v>843</v>
      </c>
      <c r="B639" t="s">
        <v>19</v>
      </c>
      <c r="C639">
        <v>79457623100110</v>
      </c>
      <c r="E639">
        <v>51500</v>
      </c>
    </row>
    <row r="640" spans="1:5">
      <c r="A640" t="s">
        <v>1522</v>
      </c>
      <c r="B640" t="s">
        <v>19</v>
      </c>
      <c r="C640">
        <v>84002016800026</v>
      </c>
      <c r="E640">
        <v>78420</v>
      </c>
    </row>
    <row r="641" spans="1:5">
      <c r="A641" t="s">
        <v>796</v>
      </c>
      <c r="B641" t="s">
        <v>19</v>
      </c>
      <c r="C641">
        <v>39869454700033</v>
      </c>
      <c r="E641">
        <v>88200</v>
      </c>
    </row>
    <row r="642" spans="1:5">
      <c r="A642" t="s">
        <v>1523</v>
      </c>
      <c r="B642" t="s">
        <v>19</v>
      </c>
      <c r="C642">
        <v>31508127300056</v>
      </c>
      <c r="E642">
        <v>69360</v>
      </c>
    </row>
    <row r="643" spans="1:5">
      <c r="A643" t="s">
        <v>1524</v>
      </c>
      <c r="B643" t="s">
        <v>19</v>
      </c>
      <c r="C643">
        <v>41964378800013</v>
      </c>
      <c r="E643">
        <v>12110</v>
      </c>
    </row>
    <row r="644" spans="1:5">
      <c r="A644" t="s">
        <v>1525</v>
      </c>
      <c r="B644" t="s">
        <v>18</v>
      </c>
      <c r="C644">
        <v>48482041000021</v>
      </c>
      <c r="D644" t="s">
        <v>1074</v>
      </c>
      <c r="E644">
        <v>72100</v>
      </c>
    </row>
    <row r="645" spans="1:5">
      <c r="A645" t="s">
        <v>939</v>
      </c>
      <c r="B645" t="s">
        <v>19</v>
      </c>
      <c r="C645">
        <v>78978346100013</v>
      </c>
      <c r="E645">
        <v>69003</v>
      </c>
    </row>
    <row r="646" spans="1:5">
      <c r="A646" t="s">
        <v>791</v>
      </c>
      <c r="B646" t="s">
        <v>19</v>
      </c>
      <c r="C646">
        <v>91652109900769</v>
      </c>
      <c r="D646" t="s">
        <v>1526</v>
      </c>
      <c r="E646">
        <v>51100</v>
      </c>
    </row>
    <row r="647" spans="1:5">
      <c r="A647" t="s">
        <v>785</v>
      </c>
      <c r="B647" t="s">
        <v>19</v>
      </c>
      <c r="C647">
        <v>80168945600011</v>
      </c>
      <c r="E647">
        <v>51370</v>
      </c>
    </row>
    <row r="648" spans="1:5">
      <c r="A648" t="s">
        <v>1527</v>
      </c>
      <c r="B648" t="s">
        <v>18</v>
      </c>
      <c r="C648">
        <v>43401105200090</v>
      </c>
      <c r="E648">
        <v>25490</v>
      </c>
    </row>
    <row r="649" spans="1:5">
      <c r="A649" t="s">
        <v>1528</v>
      </c>
      <c r="B649" t="s">
        <v>1154</v>
      </c>
      <c r="C649">
        <v>45122569200024</v>
      </c>
      <c r="E649">
        <v>92300</v>
      </c>
    </row>
    <row r="650" spans="1:5">
      <c r="A650" t="s">
        <v>1529</v>
      </c>
      <c r="B650" t="s">
        <v>1154</v>
      </c>
      <c r="C650">
        <v>50294147900011</v>
      </c>
      <c r="E650">
        <v>33300</v>
      </c>
    </row>
    <row r="651" spans="1:5">
      <c r="A651" t="s">
        <v>1530</v>
      </c>
      <c r="B651" t="s">
        <v>1154</v>
      </c>
      <c r="C651">
        <v>54210765113030</v>
      </c>
      <c r="D651" t="s">
        <v>1531</v>
      </c>
      <c r="E651">
        <v>92400</v>
      </c>
    </row>
    <row r="652" spans="1:5">
      <c r="A652" t="s">
        <v>1532</v>
      </c>
      <c r="B652" t="s">
        <v>18</v>
      </c>
      <c r="C652">
        <v>30186188600150</v>
      </c>
      <c r="D652" t="s">
        <v>1533</v>
      </c>
      <c r="E652">
        <v>63360</v>
      </c>
    </row>
    <row r="653" spans="1:5">
      <c r="A653" t="s">
        <v>1534</v>
      </c>
      <c r="B653" t="s">
        <v>18</v>
      </c>
      <c r="C653">
        <v>43259978500057</v>
      </c>
      <c r="E653">
        <v>38070</v>
      </c>
    </row>
    <row r="654" spans="1:5">
      <c r="A654" t="s">
        <v>1535</v>
      </c>
      <c r="B654" t="s">
        <v>18</v>
      </c>
      <c r="C654">
        <v>38843652900035</v>
      </c>
      <c r="E654">
        <v>66000</v>
      </c>
    </row>
    <row r="655" spans="1:5">
      <c r="A655" t="s">
        <v>1536</v>
      </c>
      <c r="B655" t="s">
        <v>18</v>
      </c>
      <c r="C655">
        <v>30082187300068</v>
      </c>
      <c r="E655">
        <v>75012</v>
      </c>
    </row>
    <row r="656" spans="1:5">
      <c r="A656" t="s">
        <v>1537</v>
      </c>
      <c r="B656" t="s">
        <v>18</v>
      </c>
      <c r="C656">
        <v>43159982800032</v>
      </c>
      <c r="E656">
        <v>62113</v>
      </c>
    </row>
    <row r="657" spans="1:5">
      <c r="A657" t="s">
        <v>1538</v>
      </c>
      <c r="B657" t="s">
        <v>18</v>
      </c>
      <c r="C657">
        <v>45368689100012</v>
      </c>
      <c r="E657">
        <v>39400</v>
      </c>
    </row>
    <row r="658" spans="1:5">
      <c r="A658" t="s">
        <v>1539</v>
      </c>
      <c r="B658" t="s">
        <v>18</v>
      </c>
      <c r="C658">
        <v>30186188600143</v>
      </c>
      <c r="D658" t="s">
        <v>1533</v>
      </c>
      <c r="E658">
        <v>63700</v>
      </c>
    </row>
    <row r="659" spans="1:5">
      <c r="A659" t="s">
        <v>1540</v>
      </c>
      <c r="B659" t="s">
        <v>18</v>
      </c>
      <c r="C659">
        <v>30186188600101</v>
      </c>
      <c r="D659" t="s">
        <v>1533</v>
      </c>
      <c r="E659">
        <v>63500</v>
      </c>
    </row>
    <row r="660" spans="1:5">
      <c r="A660" t="s">
        <v>1541</v>
      </c>
      <c r="B660" t="s">
        <v>18</v>
      </c>
      <c r="C660">
        <v>41355739800612</v>
      </c>
      <c r="D660" t="s">
        <v>1542</v>
      </c>
      <c r="E660">
        <v>91080</v>
      </c>
    </row>
    <row r="661" spans="1:5">
      <c r="A661" t="s">
        <v>1543</v>
      </c>
      <c r="B661" t="s">
        <v>18</v>
      </c>
      <c r="C661">
        <v>41355739800059</v>
      </c>
      <c r="E661">
        <v>77185</v>
      </c>
    </row>
    <row r="662" spans="1:5">
      <c r="A662" t="s">
        <v>1544</v>
      </c>
      <c r="B662" t="s">
        <v>1023</v>
      </c>
      <c r="C662">
        <v>82100133600022</v>
      </c>
      <c r="E662">
        <v>69006</v>
      </c>
    </row>
    <row r="663" spans="1:5">
      <c r="A663" t="s">
        <v>1545</v>
      </c>
      <c r="B663" t="s">
        <v>1023</v>
      </c>
      <c r="C663">
        <v>84355046800014</v>
      </c>
      <c r="E663">
        <v>94260</v>
      </c>
    </row>
    <row r="664" spans="1:5">
      <c r="A664" t="s">
        <v>1546</v>
      </c>
      <c r="B664" t="s">
        <v>1023</v>
      </c>
      <c r="C664">
        <v>91095431200013</v>
      </c>
      <c r="E664">
        <v>22420</v>
      </c>
    </row>
    <row r="665" spans="1:5">
      <c r="A665" t="s">
        <v>1547</v>
      </c>
      <c r="B665" t="s">
        <v>1023</v>
      </c>
      <c r="C665">
        <v>88817154300018</v>
      </c>
      <c r="E665">
        <v>41100</v>
      </c>
    </row>
    <row r="666" spans="1:5">
      <c r="A666" t="s">
        <v>1548</v>
      </c>
      <c r="B666" t="s">
        <v>1023</v>
      </c>
      <c r="C666">
        <v>35181269800667</v>
      </c>
      <c r="E666">
        <v>74940</v>
      </c>
    </row>
    <row r="667" spans="1:5">
      <c r="A667" t="s">
        <v>1549</v>
      </c>
      <c r="B667" t="s">
        <v>18</v>
      </c>
      <c r="C667">
        <v>42271390900022</v>
      </c>
      <c r="E667">
        <v>72400</v>
      </c>
    </row>
    <row r="668" spans="1:5">
      <c r="A668" t="s">
        <v>1550</v>
      </c>
      <c r="B668" t="s">
        <v>18</v>
      </c>
      <c r="C668">
        <v>39939014500015</v>
      </c>
      <c r="E668">
        <v>35240</v>
      </c>
    </row>
    <row r="669" spans="1:5">
      <c r="A669" t="s">
        <v>1551</v>
      </c>
      <c r="B669" t="s">
        <v>18</v>
      </c>
      <c r="C669">
        <v>78150710800012</v>
      </c>
      <c r="E669">
        <v>86360</v>
      </c>
    </row>
    <row r="670" spans="1:5">
      <c r="A670" t="s">
        <v>1552</v>
      </c>
      <c r="B670" t="s">
        <v>18</v>
      </c>
      <c r="C670">
        <v>78150710800061</v>
      </c>
      <c r="E670">
        <v>15100</v>
      </c>
    </row>
    <row r="671" spans="1:5">
      <c r="A671" t="s">
        <v>1553</v>
      </c>
      <c r="B671" t="s">
        <v>18</v>
      </c>
      <c r="C671">
        <v>48768155300045</v>
      </c>
      <c r="E671">
        <v>29860</v>
      </c>
    </row>
    <row r="672" spans="1:5">
      <c r="A672" t="s">
        <v>1554</v>
      </c>
      <c r="B672" t="s">
        <v>18</v>
      </c>
      <c r="C672">
        <v>33949483300025</v>
      </c>
      <c r="E672">
        <v>45600</v>
      </c>
    </row>
    <row r="673" spans="1:5">
      <c r="A673" t="s">
        <v>1555</v>
      </c>
      <c r="B673" t="s">
        <v>18</v>
      </c>
      <c r="C673">
        <v>43578121600021</v>
      </c>
      <c r="E673">
        <v>26600</v>
      </c>
    </row>
    <row r="674" spans="1:5">
      <c r="A674" t="s">
        <v>1556</v>
      </c>
      <c r="B674" t="s">
        <v>18</v>
      </c>
      <c r="C674">
        <v>41291245300104</v>
      </c>
      <c r="E674">
        <v>63370</v>
      </c>
    </row>
    <row r="675" spans="1:5">
      <c r="A675" t="s">
        <v>1557</v>
      </c>
      <c r="B675" t="s">
        <v>18</v>
      </c>
      <c r="C675">
        <v>77561430800879</v>
      </c>
      <c r="E675">
        <v>67210</v>
      </c>
    </row>
    <row r="676" spans="1:5">
      <c r="A676" t="s">
        <v>1558</v>
      </c>
      <c r="B676" t="s">
        <v>18</v>
      </c>
      <c r="C676">
        <v>48228369400024</v>
      </c>
      <c r="E676">
        <v>33290</v>
      </c>
    </row>
    <row r="677" spans="1:5">
      <c r="A677" t="s">
        <v>926</v>
      </c>
      <c r="B677" t="s">
        <v>19</v>
      </c>
      <c r="C677">
        <v>43827703001169</v>
      </c>
      <c r="E677">
        <v>13270</v>
      </c>
    </row>
    <row r="678" spans="1:5">
      <c r="A678" t="s">
        <v>875</v>
      </c>
      <c r="B678" t="s">
        <v>19</v>
      </c>
      <c r="C678">
        <v>84508721200021</v>
      </c>
      <c r="E678">
        <v>68920</v>
      </c>
    </row>
    <row r="679" spans="1:5">
      <c r="A679" t="s">
        <v>1559</v>
      </c>
      <c r="B679" t="s">
        <v>19</v>
      </c>
      <c r="C679">
        <v>38178108700014</v>
      </c>
      <c r="E679">
        <v>12300</v>
      </c>
    </row>
    <row r="680" spans="1:5">
      <c r="A680" t="s">
        <v>859</v>
      </c>
      <c r="B680" t="s">
        <v>19</v>
      </c>
      <c r="C680">
        <v>49132640100016</v>
      </c>
      <c r="E680">
        <v>15500</v>
      </c>
    </row>
    <row r="681" spans="1:5">
      <c r="A681" t="s">
        <v>732</v>
      </c>
      <c r="B681" t="s">
        <v>19</v>
      </c>
      <c r="C681">
        <v>32457145400036</v>
      </c>
      <c r="E681">
        <v>77470</v>
      </c>
    </row>
    <row r="682" spans="1:5">
      <c r="A682" t="s">
        <v>893</v>
      </c>
      <c r="B682" t="s">
        <v>19</v>
      </c>
      <c r="C682">
        <v>49426116700022</v>
      </c>
      <c r="E682" t="s">
        <v>1560</v>
      </c>
    </row>
    <row r="683" spans="1:5">
      <c r="A683" t="s">
        <v>683</v>
      </c>
      <c r="B683" t="s">
        <v>19</v>
      </c>
      <c r="C683">
        <v>32150192600117</v>
      </c>
      <c r="E683">
        <v>59710</v>
      </c>
    </row>
    <row r="684" spans="1:5">
      <c r="A684" t="s">
        <v>695</v>
      </c>
      <c r="B684" t="s">
        <v>19</v>
      </c>
      <c r="C684">
        <v>45115076700023</v>
      </c>
      <c r="E684">
        <v>12510</v>
      </c>
    </row>
    <row r="685" spans="1:5">
      <c r="A685" t="s">
        <v>797</v>
      </c>
      <c r="B685" t="s">
        <v>19</v>
      </c>
      <c r="C685">
        <v>44026717700028</v>
      </c>
      <c r="E685">
        <v>67800</v>
      </c>
    </row>
    <row r="686" spans="1:5">
      <c r="A686" t="s">
        <v>1561</v>
      </c>
      <c r="B686" t="s">
        <v>19</v>
      </c>
      <c r="C686">
        <v>83537597300020</v>
      </c>
      <c r="E686">
        <v>69170</v>
      </c>
    </row>
    <row r="687" spans="1:5">
      <c r="A687" t="s">
        <v>632</v>
      </c>
      <c r="B687" t="s">
        <v>19</v>
      </c>
      <c r="C687">
        <v>34305695800501</v>
      </c>
      <c r="E687">
        <v>69330</v>
      </c>
    </row>
    <row r="688" spans="1:5">
      <c r="A688" t="s">
        <v>1562</v>
      </c>
      <c r="B688" t="s">
        <v>19</v>
      </c>
      <c r="C688">
        <v>30594967900024</v>
      </c>
      <c r="E688">
        <v>84830</v>
      </c>
    </row>
    <row r="689" spans="1:5">
      <c r="A689" t="s">
        <v>1563</v>
      </c>
      <c r="B689" t="s">
        <v>19</v>
      </c>
      <c r="C689">
        <v>82416979100012</v>
      </c>
      <c r="E689">
        <v>84830</v>
      </c>
    </row>
    <row r="690" spans="1:5">
      <c r="A690" t="s">
        <v>891</v>
      </c>
      <c r="B690" t="s">
        <v>19</v>
      </c>
      <c r="C690">
        <v>48927552900027</v>
      </c>
      <c r="E690" t="s">
        <v>1068</v>
      </c>
    </row>
    <row r="691" spans="1:5">
      <c r="A691" t="s">
        <v>812</v>
      </c>
      <c r="B691" t="s">
        <v>19</v>
      </c>
      <c r="C691">
        <v>37950943300049</v>
      </c>
      <c r="E691">
        <v>94550</v>
      </c>
    </row>
    <row r="692" spans="1:5">
      <c r="A692" t="s">
        <v>1564</v>
      </c>
      <c r="B692" t="s">
        <v>19</v>
      </c>
      <c r="C692">
        <v>30176432000018</v>
      </c>
      <c r="E692">
        <v>67500</v>
      </c>
    </row>
    <row r="693" spans="1:5">
      <c r="A693" t="s">
        <v>848</v>
      </c>
      <c r="B693" t="s">
        <v>19</v>
      </c>
      <c r="C693">
        <v>37865558300029</v>
      </c>
      <c r="E693">
        <v>94500</v>
      </c>
    </row>
    <row r="694" spans="1:5">
      <c r="A694" t="s">
        <v>856</v>
      </c>
      <c r="B694" t="s">
        <v>19</v>
      </c>
      <c r="C694">
        <v>80351980000103</v>
      </c>
      <c r="E694">
        <v>59650</v>
      </c>
    </row>
    <row r="695" spans="1:5">
      <c r="A695" t="s">
        <v>900</v>
      </c>
      <c r="B695" t="s">
        <v>19</v>
      </c>
      <c r="C695">
        <v>80351980000129</v>
      </c>
      <c r="E695">
        <v>54630</v>
      </c>
    </row>
    <row r="696" spans="1:5">
      <c r="A696" t="s">
        <v>697</v>
      </c>
      <c r="B696" t="s">
        <v>19</v>
      </c>
      <c r="C696">
        <v>80351980000111</v>
      </c>
      <c r="E696">
        <v>69570</v>
      </c>
    </row>
    <row r="697" spans="1:5">
      <c r="A697" t="s">
        <v>1565</v>
      </c>
      <c r="B697" t="s">
        <v>19</v>
      </c>
      <c r="C697">
        <v>50957910800036</v>
      </c>
      <c r="E697">
        <v>76370</v>
      </c>
    </row>
    <row r="698" spans="1:5">
      <c r="A698" t="s">
        <v>793</v>
      </c>
      <c r="B698" t="s">
        <v>19</v>
      </c>
      <c r="C698">
        <v>34858283400118</v>
      </c>
      <c r="E698">
        <v>95310</v>
      </c>
    </row>
    <row r="699" spans="1:5">
      <c r="A699" t="s">
        <v>917</v>
      </c>
      <c r="B699" t="s">
        <v>19</v>
      </c>
      <c r="C699">
        <v>80351980000012</v>
      </c>
      <c r="E699">
        <v>88190</v>
      </c>
    </row>
    <row r="700" spans="1:5">
      <c r="A700" t="s">
        <v>920</v>
      </c>
      <c r="B700" t="s">
        <v>19</v>
      </c>
      <c r="C700">
        <v>53870036000026</v>
      </c>
      <c r="E700">
        <v>42160</v>
      </c>
    </row>
    <row r="701" spans="1:5">
      <c r="A701" t="s">
        <v>924</v>
      </c>
      <c r="B701" t="s">
        <v>19</v>
      </c>
      <c r="C701">
        <v>34204780000020</v>
      </c>
      <c r="E701">
        <v>31780</v>
      </c>
    </row>
    <row r="702" spans="1:5">
      <c r="A702" t="s">
        <v>1566</v>
      </c>
      <c r="B702" t="s">
        <v>19</v>
      </c>
      <c r="C702">
        <v>32668525200289</v>
      </c>
      <c r="D702" t="s">
        <v>1567</v>
      </c>
      <c r="E702">
        <v>51100</v>
      </c>
    </row>
    <row r="703" spans="1:5">
      <c r="A703" t="s">
        <v>764</v>
      </c>
      <c r="B703" t="s">
        <v>19</v>
      </c>
      <c r="C703">
        <v>94615060400142</v>
      </c>
      <c r="D703" t="s">
        <v>1568</v>
      </c>
      <c r="E703">
        <v>35410</v>
      </c>
    </row>
    <row r="704" spans="1:5">
      <c r="A704" t="s">
        <v>1569</v>
      </c>
      <c r="B704" t="s">
        <v>19</v>
      </c>
      <c r="C704">
        <v>32668525200123</v>
      </c>
      <c r="E704">
        <v>59000</v>
      </c>
    </row>
    <row r="705" spans="1:5">
      <c r="A705" t="s">
        <v>846</v>
      </c>
      <c r="B705" t="s">
        <v>19</v>
      </c>
      <c r="C705">
        <v>32668525200313</v>
      </c>
      <c r="E705">
        <v>60840</v>
      </c>
    </row>
    <row r="706" spans="1:5">
      <c r="A706" t="s">
        <v>1570</v>
      </c>
      <c r="B706" t="s">
        <v>19</v>
      </c>
      <c r="C706">
        <v>52447027500016</v>
      </c>
      <c r="E706">
        <v>69008</v>
      </c>
    </row>
    <row r="707" spans="1:5">
      <c r="A707" t="s">
        <v>833</v>
      </c>
      <c r="B707" t="s">
        <v>19</v>
      </c>
      <c r="C707">
        <v>32668525200248</v>
      </c>
      <c r="E707">
        <v>44119</v>
      </c>
    </row>
    <row r="708" spans="1:5">
      <c r="A708" t="s">
        <v>1571</v>
      </c>
      <c r="B708" t="s">
        <v>19</v>
      </c>
      <c r="C708">
        <v>38306522400065</v>
      </c>
      <c r="E708">
        <v>13320</v>
      </c>
    </row>
    <row r="709" spans="1:5">
      <c r="A709" t="s">
        <v>1572</v>
      </c>
      <c r="B709" t="s">
        <v>19</v>
      </c>
      <c r="C709">
        <v>34096955900053</v>
      </c>
      <c r="E709">
        <v>59710</v>
      </c>
    </row>
    <row r="710" spans="1:5">
      <c r="A710" t="s">
        <v>1573</v>
      </c>
      <c r="B710" t="s">
        <v>19</v>
      </c>
      <c r="C710">
        <v>34096955900038</v>
      </c>
      <c r="E710">
        <v>80080</v>
      </c>
    </row>
    <row r="711" spans="1:5">
      <c r="A711" t="s">
        <v>1574</v>
      </c>
      <c r="B711" t="s">
        <v>19</v>
      </c>
      <c r="C711">
        <v>44982047100026</v>
      </c>
      <c r="E711">
        <v>26260</v>
      </c>
    </row>
    <row r="712" spans="1:5">
      <c r="A712" t="s">
        <v>873</v>
      </c>
      <c r="B712" t="s">
        <v>19</v>
      </c>
      <c r="C712">
        <v>31892006300076</v>
      </c>
      <c r="E712">
        <v>59115</v>
      </c>
    </row>
    <row r="713" spans="1:5">
      <c r="A713" t="s">
        <v>1575</v>
      </c>
      <c r="B713" t="s">
        <v>19</v>
      </c>
      <c r="C713">
        <v>41207703400020</v>
      </c>
      <c r="E713">
        <v>31240</v>
      </c>
    </row>
    <row r="714" spans="1:5">
      <c r="A714" t="s">
        <v>1576</v>
      </c>
      <c r="B714" t="s">
        <v>19</v>
      </c>
      <c r="C714">
        <v>41337377000051</v>
      </c>
      <c r="E714">
        <v>31100</v>
      </c>
    </row>
    <row r="715" spans="1:5">
      <c r="A715" t="s">
        <v>1577</v>
      </c>
      <c r="B715" t="s">
        <v>18</v>
      </c>
      <c r="C715">
        <v>39578005900014</v>
      </c>
      <c r="E715">
        <v>63530</v>
      </c>
    </row>
    <row r="716" spans="1:5">
      <c r="A716" t="s">
        <v>896</v>
      </c>
      <c r="B716" t="s">
        <v>18</v>
      </c>
      <c r="C716">
        <v>38290349000052</v>
      </c>
      <c r="D716" t="s">
        <v>1064</v>
      </c>
      <c r="E716">
        <v>59840</v>
      </c>
    </row>
    <row r="717" spans="1:5">
      <c r="A717" t="s">
        <v>1578</v>
      </c>
      <c r="B717" t="s">
        <v>18</v>
      </c>
      <c r="C717">
        <v>38290349000102</v>
      </c>
      <c r="D717" t="s">
        <v>1064</v>
      </c>
      <c r="E717" t="s">
        <v>1068</v>
      </c>
    </row>
    <row r="718" spans="1:5">
      <c r="A718" t="s">
        <v>382</v>
      </c>
      <c r="B718" t="s">
        <v>18</v>
      </c>
      <c r="C718">
        <v>55200175200047</v>
      </c>
      <c r="E718" t="s">
        <v>1068</v>
      </c>
    </row>
    <row r="719" spans="1:5">
      <c r="A719" t="s">
        <v>826</v>
      </c>
      <c r="B719" t="s">
        <v>18</v>
      </c>
      <c r="C719" t="s">
        <v>1579</v>
      </c>
      <c r="D719" t="s">
        <v>1064</v>
      </c>
      <c r="E719">
        <v>45340</v>
      </c>
    </row>
    <row r="720" spans="1:5">
      <c r="A720" t="s">
        <v>1580</v>
      </c>
      <c r="B720" t="s">
        <v>18</v>
      </c>
      <c r="C720">
        <v>39332948700010</v>
      </c>
      <c r="D720" t="s">
        <v>1064</v>
      </c>
      <c r="E720">
        <v>34600</v>
      </c>
    </row>
    <row r="721" spans="1:5">
      <c r="A721" t="s">
        <v>1581</v>
      </c>
      <c r="B721" t="s">
        <v>18</v>
      </c>
      <c r="C721" t="s">
        <v>1582</v>
      </c>
      <c r="D721" t="s">
        <v>1064</v>
      </c>
      <c r="E721">
        <v>61420</v>
      </c>
    </row>
    <row r="722" spans="1:5">
      <c r="A722" t="s">
        <v>1583</v>
      </c>
      <c r="B722" t="s">
        <v>18</v>
      </c>
      <c r="C722">
        <v>38290349000094</v>
      </c>
      <c r="D722" t="s">
        <v>1064</v>
      </c>
      <c r="E722">
        <v>59710</v>
      </c>
    </row>
    <row r="723" spans="1:5">
      <c r="A723" t="s">
        <v>769</v>
      </c>
      <c r="B723" t="s">
        <v>19</v>
      </c>
      <c r="C723">
        <v>50538979100011</v>
      </c>
      <c r="E723">
        <v>30600</v>
      </c>
    </row>
    <row r="724" spans="1:5">
      <c r="A724" t="s">
        <v>1584</v>
      </c>
      <c r="B724" t="s">
        <v>19</v>
      </c>
      <c r="C724">
        <v>38215187600010</v>
      </c>
      <c r="E724">
        <v>26130</v>
      </c>
    </row>
    <row r="725" spans="1:5">
      <c r="A725" t="s">
        <v>1585</v>
      </c>
      <c r="B725" t="s">
        <v>19</v>
      </c>
      <c r="C725">
        <v>33817454300029</v>
      </c>
      <c r="E725">
        <v>38780</v>
      </c>
    </row>
    <row r="726" spans="1:5">
      <c r="A726" t="s">
        <v>1586</v>
      </c>
      <c r="B726" t="s">
        <v>19</v>
      </c>
      <c r="C726">
        <v>40997922600027</v>
      </c>
      <c r="E726">
        <v>63430</v>
      </c>
    </row>
    <row r="727" spans="1:5">
      <c r="A727" t="s">
        <v>825</v>
      </c>
      <c r="B727" t="s">
        <v>19</v>
      </c>
      <c r="C727">
        <v>38268153400014</v>
      </c>
      <c r="E727">
        <v>40400</v>
      </c>
    </row>
    <row r="728" spans="1:5">
      <c r="A728" t="s">
        <v>1587</v>
      </c>
      <c r="B728" t="s">
        <v>18</v>
      </c>
      <c r="C728">
        <v>38806279600049</v>
      </c>
      <c r="E728">
        <v>45600</v>
      </c>
    </row>
    <row r="729" spans="1:5">
      <c r="A729" t="s">
        <v>1588</v>
      </c>
      <c r="B729" t="s">
        <v>18</v>
      </c>
      <c r="C729">
        <v>49334616700015</v>
      </c>
      <c r="E729">
        <v>42400</v>
      </c>
    </row>
    <row r="730" spans="1:5">
      <c r="A730" t="s">
        <v>1589</v>
      </c>
      <c r="B730" t="s">
        <v>18</v>
      </c>
      <c r="C730">
        <v>44885461200018</v>
      </c>
      <c r="E730">
        <v>43800</v>
      </c>
    </row>
    <row r="731" spans="1:5">
      <c r="A731" t="s">
        <v>300</v>
      </c>
      <c r="B731" t="s">
        <v>18</v>
      </c>
      <c r="C731">
        <v>92035023800019</v>
      </c>
      <c r="D731" t="s">
        <v>1590</v>
      </c>
      <c r="E731">
        <v>26140</v>
      </c>
    </row>
    <row r="732" spans="1:5">
      <c r="A732" t="s">
        <v>1591</v>
      </c>
      <c r="B732" t="s">
        <v>18</v>
      </c>
      <c r="C732">
        <v>81009350000017</v>
      </c>
      <c r="E732">
        <v>31250</v>
      </c>
    </row>
    <row r="733" spans="1:5">
      <c r="A733" t="s">
        <v>1592</v>
      </c>
      <c r="B733" t="s">
        <v>18</v>
      </c>
      <c r="C733">
        <v>32108935100043</v>
      </c>
      <c r="E733">
        <v>43370</v>
      </c>
    </row>
    <row r="734" spans="1:5">
      <c r="A734" t="s">
        <v>1593</v>
      </c>
      <c r="B734" t="s">
        <v>18</v>
      </c>
      <c r="C734">
        <v>57172266900264</v>
      </c>
      <c r="E734">
        <v>59770</v>
      </c>
    </row>
    <row r="735" spans="1:5">
      <c r="A735" t="s">
        <v>1594</v>
      </c>
      <c r="B735" t="s">
        <v>18</v>
      </c>
      <c r="C735">
        <v>41258187800011</v>
      </c>
      <c r="E735" t="s">
        <v>1595</v>
      </c>
    </row>
    <row r="736" spans="1:5">
      <c r="A736" t="s">
        <v>1596</v>
      </c>
      <c r="B736" t="s">
        <v>18</v>
      </c>
      <c r="C736">
        <v>43308514900121</v>
      </c>
      <c r="E736">
        <v>33610</v>
      </c>
    </row>
    <row r="737" spans="1:5">
      <c r="A737" t="s">
        <v>1597</v>
      </c>
      <c r="B737" t="s">
        <v>18</v>
      </c>
      <c r="C737">
        <v>43308514900139</v>
      </c>
      <c r="E737">
        <v>44690</v>
      </c>
    </row>
    <row r="738" spans="1:5">
      <c r="A738" t="s">
        <v>1598</v>
      </c>
      <c r="B738" t="s">
        <v>18</v>
      </c>
      <c r="C738">
        <v>79708041300033</v>
      </c>
      <c r="E738">
        <v>74800</v>
      </c>
    </row>
    <row r="739" spans="1:5">
      <c r="A739" t="s">
        <v>1599</v>
      </c>
      <c r="B739" t="s">
        <v>18</v>
      </c>
      <c r="C739">
        <v>42345798500038</v>
      </c>
      <c r="E739">
        <v>26300</v>
      </c>
    </row>
    <row r="740" spans="1:5">
      <c r="A740" t="s">
        <v>1600</v>
      </c>
      <c r="B740" t="s">
        <v>18</v>
      </c>
      <c r="C740">
        <v>77980105900014</v>
      </c>
      <c r="E740">
        <v>69140</v>
      </c>
    </row>
    <row r="741" spans="1:5">
      <c r="A741" t="s">
        <v>1601</v>
      </c>
      <c r="B741" t="s">
        <v>18</v>
      </c>
      <c r="C741">
        <v>59632027500040</v>
      </c>
      <c r="E741">
        <v>41260</v>
      </c>
    </row>
    <row r="742" spans="1:5">
      <c r="A742" t="s">
        <v>1602</v>
      </c>
      <c r="B742" t="s">
        <v>18</v>
      </c>
      <c r="C742">
        <v>30119329800017</v>
      </c>
      <c r="E742">
        <v>26150</v>
      </c>
    </row>
    <row r="743" spans="1:5">
      <c r="A743" t="s">
        <v>755</v>
      </c>
      <c r="B743" t="s">
        <v>19</v>
      </c>
      <c r="C743">
        <v>50332833800036</v>
      </c>
      <c r="E743">
        <v>34070</v>
      </c>
    </row>
    <row r="744" spans="1:5">
      <c r="A744" t="s">
        <v>1603</v>
      </c>
      <c r="B744" t="s">
        <v>19</v>
      </c>
      <c r="C744">
        <v>80365276700028</v>
      </c>
      <c r="E744">
        <v>69630</v>
      </c>
    </row>
    <row r="745" spans="1:5">
      <c r="A745" t="s">
        <v>880</v>
      </c>
      <c r="B745" t="s">
        <v>19</v>
      </c>
      <c r="C745">
        <v>55204695502320</v>
      </c>
      <c r="E745">
        <v>26000</v>
      </c>
    </row>
    <row r="746" spans="1:5">
      <c r="A746" t="s">
        <v>915</v>
      </c>
      <c r="B746" t="s">
        <v>19</v>
      </c>
      <c r="C746">
        <v>55204695502759</v>
      </c>
      <c r="E746">
        <v>69005</v>
      </c>
    </row>
    <row r="747" spans="1:5">
      <c r="A747" t="s">
        <v>669</v>
      </c>
      <c r="B747" t="s">
        <v>19</v>
      </c>
      <c r="C747">
        <v>55204695503195</v>
      </c>
      <c r="E747">
        <v>37542</v>
      </c>
    </row>
    <row r="748" spans="1:5">
      <c r="A748" t="s">
        <v>1604</v>
      </c>
      <c r="B748" t="s">
        <v>19</v>
      </c>
      <c r="C748">
        <v>55204695506065</v>
      </c>
      <c r="E748">
        <v>92930</v>
      </c>
    </row>
    <row r="749" spans="1:5">
      <c r="A749" t="s">
        <v>353</v>
      </c>
      <c r="B749" t="s">
        <v>19</v>
      </c>
      <c r="C749">
        <v>40846821300058</v>
      </c>
      <c r="E749" t="s">
        <v>988</v>
      </c>
    </row>
    <row r="750" spans="1:5">
      <c r="A750" t="s">
        <v>1605</v>
      </c>
      <c r="B750" t="s">
        <v>18</v>
      </c>
      <c r="C750">
        <v>75155059100026</v>
      </c>
      <c r="E750">
        <v>29860</v>
      </c>
    </row>
    <row r="751" spans="1:5">
      <c r="A751" t="s">
        <v>976</v>
      </c>
      <c r="B751" t="s">
        <v>19</v>
      </c>
      <c r="C751">
        <v>40846821300231</v>
      </c>
      <c r="E751" t="s">
        <v>1606</v>
      </c>
    </row>
    <row r="752" spans="1:5">
      <c r="A752" t="s">
        <v>1607</v>
      </c>
      <c r="B752" t="s">
        <v>18</v>
      </c>
      <c r="C752">
        <v>40217165600018</v>
      </c>
      <c r="E752" t="s">
        <v>1608</v>
      </c>
    </row>
    <row r="753" spans="1:5">
      <c r="A753" t="s">
        <v>1609</v>
      </c>
      <c r="B753" t="s">
        <v>18</v>
      </c>
      <c r="C753">
        <v>83387751700023</v>
      </c>
      <c r="E753">
        <v>38610</v>
      </c>
    </row>
    <row r="754" spans="1:5">
      <c r="A754" t="s">
        <v>866</v>
      </c>
      <c r="B754" t="s">
        <v>19</v>
      </c>
      <c r="C754">
        <v>84271079000010</v>
      </c>
      <c r="E754" t="s">
        <v>1610</v>
      </c>
    </row>
    <row r="755" spans="1:5">
      <c r="A755" t="s">
        <v>1611</v>
      </c>
      <c r="B755" t="s">
        <v>18</v>
      </c>
      <c r="C755">
        <v>50275056500033</v>
      </c>
      <c r="E755">
        <v>18390</v>
      </c>
    </row>
    <row r="756" spans="1:5">
      <c r="A756" t="s">
        <v>1612</v>
      </c>
      <c r="B756" t="s">
        <v>18</v>
      </c>
      <c r="C756">
        <v>44572183000013</v>
      </c>
      <c r="E756">
        <v>59610</v>
      </c>
    </row>
    <row r="757" spans="1:5">
      <c r="A757" t="s">
        <v>1613</v>
      </c>
      <c r="B757" t="s">
        <v>18</v>
      </c>
      <c r="C757">
        <v>58202821300053</v>
      </c>
      <c r="E757">
        <v>59690</v>
      </c>
    </row>
    <row r="758" spans="1:5">
      <c r="A758" t="s">
        <v>1614</v>
      </c>
      <c r="B758" t="s">
        <v>18</v>
      </c>
      <c r="C758">
        <v>74552107000060</v>
      </c>
      <c r="D758" t="s">
        <v>1615</v>
      </c>
      <c r="E758">
        <v>73240</v>
      </c>
    </row>
    <row r="759" spans="1:5">
      <c r="A759" t="s">
        <v>1616</v>
      </c>
      <c r="B759" t="s">
        <v>18</v>
      </c>
      <c r="C759">
        <v>77811434800015</v>
      </c>
      <c r="E759">
        <v>59140</v>
      </c>
    </row>
    <row r="760" spans="1:5">
      <c r="A760" t="s">
        <v>1617</v>
      </c>
      <c r="B760" t="s">
        <v>18</v>
      </c>
      <c r="C760">
        <v>44457393500012</v>
      </c>
      <c r="E760">
        <v>63110</v>
      </c>
    </row>
    <row r="761" spans="1:5">
      <c r="A761" t="s">
        <v>1618</v>
      </c>
      <c r="B761" t="s">
        <v>18</v>
      </c>
      <c r="C761">
        <v>56207158900021</v>
      </c>
      <c r="D761" t="s">
        <v>1074</v>
      </c>
      <c r="E761">
        <v>93240</v>
      </c>
    </row>
    <row r="762" spans="1:5">
      <c r="A762" t="s">
        <v>1619</v>
      </c>
      <c r="B762" t="s">
        <v>18</v>
      </c>
      <c r="C762">
        <v>77921386700020</v>
      </c>
      <c r="D762" t="s">
        <v>1620</v>
      </c>
      <c r="E762">
        <v>63000</v>
      </c>
    </row>
    <row r="763" spans="1:5">
      <c r="A763" t="s">
        <v>1621</v>
      </c>
      <c r="B763" t="s">
        <v>18</v>
      </c>
      <c r="C763">
        <v>37964248100020</v>
      </c>
      <c r="D763" t="s">
        <v>1074</v>
      </c>
      <c r="E763">
        <v>44800</v>
      </c>
    </row>
    <row r="764" spans="1:5">
      <c r="A764" t="s">
        <v>1622</v>
      </c>
      <c r="B764" t="s">
        <v>18</v>
      </c>
      <c r="C764">
        <v>76780012100018</v>
      </c>
      <c r="D764" t="s">
        <v>1074</v>
      </c>
      <c r="E764">
        <v>54100</v>
      </c>
    </row>
    <row r="765" spans="1:5">
      <c r="A765" t="s">
        <v>1623</v>
      </c>
      <c r="B765" t="s">
        <v>18</v>
      </c>
      <c r="C765">
        <v>34046694500037</v>
      </c>
      <c r="D765" t="s">
        <v>1074</v>
      </c>
      <c r="E765">
        <v>54100</v>
      </c>
    </row>
    <row r="766" spans="1:5">
      <c r="A766" t="s">
        <v>1624</v>
      </c>
      <c r="B766" t="s">
        <v>18</v>
      </c>
      <c r="C766">
        <v>67722040200015</v>
      </c>
      <c r="D766" t="s">
        <v>1074</v>
      </c>
      <c r="E766">
        <v>19100</v>
      </c>
    </row>
    <row r="767" spans="1:5">
      <c r="A767" t="s">
        <v>1625</v>
      </c>
      <c r="B767" t="s">
        <v>18</v>
      </c>
      <c r="C767">
        <v>40419130600038</v>
      </c>
      <c r="D767" t="s">
        <v>1074</v>
      </c>
      <c r="E767">
        <v>65000</v>
      </c>
    </row>
    <row r="768" spans="1:5">
      <c r="A768" t="s">
        <v>1626</v>
      </c>
      <c r="B768" t="s">
        <v>18</v>
      </c>
      <c r="C768">
        <v>84715013300019</v>
      </c>
      <c r="D768" t="s">
        <v>1074</v>
      </c>
      <c r="E768">
        <v>82000</v>
      </c>
    </row>
    <row r="769" spans="1:5">
      <c r="A769" t="s">
        <v>1627</v>
      </c>
      <c r="B769" t="s">
        <v>18</v>
      </c>
      <c r="C769">
        <v>43321351900047</v>
      </c>
      <c r="D769" t="s">
        <v>1074</v>
      </c>
      <c r="E769">
        <v>47000</v>
      </c>
    </row>
    <row r="770" spans="1:5">
      <c r="A770" t="s">
        <v>1628</v>
      </c>
      <c r="B770" t="s">
        <v>18</v>
      </c>
      <c r="C770">
        <v>30037976500021</v>
      </c>
      <c r="D770" t="s">
        <v>1074</v>
      </c>
      <c r="E770">
        <v>31100</v>
      </c>
    </row>
    <row r="771" spans="1:5">
      <c r="A771" t="s">
        <v>1629</v>
      </c>
      <c r="B771" t="s">
        <v>18</v>
      </c>
      <c r="C771">
        <v>57708008800021</v>
      </c>
      <c r="D771" t="s">
        <v>1074</v>
      </c>
      <c r="E771">
        <v>62575</v>
      </c>
    </row>
    <row r="772" spans="1:5">
      <c r="A772" t="s">
        <v>1630</v>
      </c>
      <c r="B772" t="s">
        <v>18</v>
      </c>
      <c r="C772">
        <v>40009144300020</v>
      </c>
      <c r="D772" t="s">
        <v>1074</v>
      </c>
      <c r="E772">
        <v>59210</v>
      </c>
    </row>
    <row r="773" spans="1:5">
      <c r="A773" t="s">
        <v>1631</v>
      </c>
      <c r="B773" t="s">
        <v>18</v>
      </c>
      <c r="C773">
        <v>42552018600023</v>
      </c>
      <c r="D773" t="s">
        <v>1074</v>
      </c>
      <c r="E773">
        <v>89000</v>
      </c>
    </row>
    <row r="774" spans="1:5">
      <c r="A774" t="s">
        <v>1632</v>
      </c>
      <c r="B774" t="s">
        <v>18</v>
      </c>
      <c r="C774" t="s">
        <v>1633</v>
      </c>
      <c r="D774" t="s">
        <v>1074</v>
      </c>
      <c r="E774">
        <v>81000</v>
      </c>
    </row>
    <row r="775" spans="1:5">
      <c r="A775" t="s">
        <v>1634</v>
      </c>
      <c r="B775" t="s">
        <v>18</v>
      </c>
      <c r="C775">
        <v>86720055200026</v>
      </c>
      <c r="D775" t="s">
        <v>1074</v>
      </c>
      <c r="E775">
        <v>63100</v>
      </c>
    </row>
    <row r="776" spans="1:5">
      <c r="A776" t="s">
        <v>1635</v>
      </c>
      <c r="B776" t="s">
        <v>18</v>
      </c>
      <c r="C776">
        <v>41490897000026</v>
      </c>
      <c r="D776" t="s">
        <v>1074</v>
      </c>
      <c r="E776">
        <v>59300</v>
      </c>
    </row>
    <row r="777" spans="1:5">
      <c r="A777" t="s">
        <v>1636</v>
      </c>
      <c r="B777" t="s">
        <v>18</v>
      </c>
      <c r="C777">
        <v>37801689300034</v>
      </c>
      <c r="E777">
        <v>66330</v>
      </c>
    </row>
    <row r="778" spans="1:5">
      <c r="A778" t="s">
        <v>1637</v>
      </c>
      <c r="B778" t="s">
        <v>18</v>
      </c>
      <c r="C778">
        <v>34297768300024</v>
      </c>
      <c r="D778" t="s">
        <v>1074</v>
      </c>
      <c r="E778">
        <v>86000</v>
      </c>
    </row>
    <row r="779" spans="1:5">
      <c r="A779" t="s">
        <v>1638</v>
      </c>
      <c r="B779" t="s">
        <v>18</v>
      </c>
      <c r="C779">
        <v>77992413300019</v>
      </c>
      <c r="D779" t="s">
        <v>1620</v>
      </c>
      <c r="E779">
        <v>69008</v>
      </c>
    </row>
    <row r="780" spans="1:5">
      <c r="A780" t="s">
        <v>332</v>
      </c>
      <c r="B780" t="s">
        <v>18</v>
      </c>
      <c r="C780">
        <v>31245483800227</v>
      </c>
      <c r="D780" t="s">
        <v>1346</v>
      </c>
      <c r="E780">
        <v>62110</v>
      </c>
    </row>
    <row r="781" spans="1:5">
      <c r="A781" t="s">
        <v>1639</v>
      </c>
      <c r="B781" t="s">
        <v>18</v>
      </c>
      <c r="C781">
        <v>87120055600011</v>
      </c>
      <c r="E781">
        <v>63100</v>
      </c>
    </row>
    <row r="782" spans="1:5">
      <c r="A782" t="s">
        <v>1640</v>
      </c>
      <c r="B782" t="s">
        <v>18</v>
      </c>
      <c r="C782">
        <v>71420105000016</v>
      </c>
      <c r="D782" t="s">
        <v>1074</v>
      </c>
      <c r="E782">
        <v>66100</v>
      </c>
    </row>
    <row r="783" spans="1:5">
      <c r="A783" t="s">
        <v>1641</v>
      </c>
      <c r="B783" t="s">
        <v>18</v>
      </c>
      <c r="C783">
        <v>75310895000035</v>
      </c>
      <c r="D783" t="s">
        <v>997</v>
      </c>
      <c r="E783">
        <v>59400</v>
      </c>
    </row>
    <row r="784" spans="1:5">
      <c r="A784" t="s">
        <v>1642</v>
      </c>
      <c r="B784" t="s">
        <v>18</v>
      </c>
      <c r="C784">
        <v>31245483800086</v>
      </c>
      <c r="D784" t="s">
        <v>1346</v>
      </c>
      <c r="E784">
        <v>62590</v>
      </c>
    </row>
    <row r="785" spans="1:5">
      <c r="A785" t="s">
        <v>1643</v>
      </c>
      <c r="B785" t="s">
        <v>18</v>
      </c>
      <c r="C785">
        <v>76380135400013</v>
      </c>
      <c r="D785" t="s">
        <v>1074</v>
      </c>
      <c r="E785">
        <v>54500</v>
      </c>
    </row>
    <row r="786" spans="1:5">
      <c r="A786" t="s">
        <v>1644</v>
      </c>
      <c r="B786" t="s">
        <v>18</v>
      </c>
      <c r="C786">
        <v>26030026400017</v>
      </c>
      <c r="E786" t="s">
        <v>1311</v>
      </c>
    </row>
    <row r="787" spans="1:5">
      <c r="A787" t="s">
        <v>1645</v>
      </c>
      <c r="B787" t="s">
        <v>18</v>
      </c>
      <c r="C787">
        <v>81578044000021</v>
      </c>
      <c r="D787" t="s">
        <v>1074</v>
      </c>
      <c r="E787">
        <v>70000</v>
      </c>
    </row>
    <row r="788" spans="1:5">
      <c r="A788" t="s">
        <v>1646</v>
      </c>
      <c r="B788" t="s">
        <v>18</v>
      </c>
      <c r="C788">
        <v>26750045200466</v>
      </c>
      <c r="E788">
        <v>75010</v>
      </c>
    </row>
    <row r="789" spans="1:5">
      <c r="A789" t="s">
        <v>1647</v>
      </c>
      <c r="B789" t="s">
        <v>18</v>
      </c>
      <c r="C789">
        <v>49346647800028</v>
      </c>
      <c r="D789" t="s">
        <v>1074</v>
      </c>
      <c r="E789">
        <v>84700</v>
      </c>
    </row>
    <row r="790" spans="1:5">
      <c r="A790" t="s">
        <v>1648</v>
      </c>
      <c r="B790" t="s">
        <v>18</v>
      </c>
      <c r="C790">
        <v>46420003900020</v>
      </c>
      <c r="D790" t="s">
        <v>1074</v>
      </c>
      <c r="E790">
        <v>33600</v>
      </c>
    </row>
    <row r="791" spans="1:5">
      <c r="A791" t="s">
        <v>1649</v>
      </c>
      <c r="B791" t="s">
        <v>18</v>
      </c>
      <c r="C791" t="s">
        <v>1650</v>
      </c>
      <c r="D791" t="s">
        <v>1074</v>
      </c>
      <c r="E791">
        <v>13006</v>
      </c>
    </row>
    <row r="792" spans="1:5">
      <c r="A792" t="s">
        <v>1651</v>
      </c>
      <c r="B792" t="s">
        <v>18</v>
      </c>
      <c r="C792">
        <v>88645021200016</v>
      </c>
      <c r="D792" t="s">
        <v>1074</v>
      </c>
      <c r="E792">
        <v>42600</v>
      </c>
    </row>
    <row r="793" spans="1:5">
      <c r="A793" t="s">
        <v>1652</v>
      </c>
      <c r="B793" t="s">
        <v>18</v>
      </c>
      <c r="C793">
        <v>45310271700031</v>
      </c>
      <c r="E793">
        <v>87000</v>
      </c>
    </row>
    <row r="794" spans="1:5">
      <c r="A794" t="s">
        <v>1653</v>
      </c>
      <c r="B794" t="s">
        <v>18</v>
      </c>
      <c r="C794">
        <v>32015339800021</v>
      </c>
      <c r="D794" t="s">
        <v>1654</v>
      </c>
      <c r="E794">
        <v>31240</v>
      </c>
    </row>
    <row r="795" spans="1:5">
      <c r="A795" t="s">
        <v>1655</v>
      </c>
      <c r="B795" t="s">
        <v>18</v>
      </c>
      <c r="C795">
        <v>31245483800334</v>
      </c>
      <c r="D795" t="s">
        <v>1346</v>
      </c>
      <c r="E795">
        <v>62620</v>
      </c>
    </row>
    <row r="796" spans="1:5">
      <c r="A796" t="s">
        <v>1656</v>
      </c>
      <c r="B796" t="s">
        <v>18</v>
      </c>
      <c r="C796">
        <v>31245483800250</v>
      </c>
      <c r="D796" t="s">
        <v>1346</v>
      </c>
      <c r="E796">
        <v>62160</v>
      </c>
    </row>
    <row r="797" spans="1:5">
      <c r="A797" t="s">
        <v>1657</v>
      </c>
      <c r="B797" t="s">
        <v>18</v>
      </c>
      <c r="C797">
        <v>26690027300910</v>
      </c>
      <c r="E797">
        <v>69500</v>
      </c>
    </row>
    <row r="798" spans="1:5">
      <c r="A798" t="s">
        <v>1658</v>
      </c>
      <c r="B798" t="s">
        <v>18</v>
      </c>
      <c r="C798">
        <v>26500110700019</v>
      </c>
      <c r="D798" t="s">
        <v>1659</v>
      </c>
      <c r="E798">
        <v>50200</v>
      </c>
    </row>
    <row r="799" spans="1:5">
      <c r="A799" t="s">
        <v>1660</v>
      </c>
      <c r="B799" t="s">
        <v>18</v>
      </c>
      <c r="C799">
        <v>26500101600012</v>
      </c>
      <c r="D799" t="s">
        <v>1659</v>
      </c>
      <c r="E799">
        <v>50500</v>
      </c>
    </row>
    <row r="800" spans="1:5">
      <c r="A800" t="s">
        <v>1661</v>
      </c>
      <c r="B800" t="s">
        <v>18</v>
      </c>
      <c r="C800">
        <v>26020861600011</v>
      </c>
      <c r="E800" t="s">
        <v>985</v>
      </c>
    </row>
    <row r="801" spans="1:5">
      <c r="A801" t="s">
        <v>1662</v>
      </c>
      <c r="B801" t="s">
        <v>18</v>
      </c>
      <c r="C801">
        <v>53225430700038</v>
      </c>
      <c r="D801" t="s">
        <v>1620</v>
      </c>
      <c r="E801">
        <v>49100</v>
      </c>
    </row>
    <row r="802" spans="1:5">
      <c r="A802" t="s">
        <v>1663</v>
      </c>
      <c r="B802" t="s">
        <v>18</v>
      </c>
      <c r="C802">
        <v>32345727500010</v>
      </c>
      <c r="D802" t="s">
        <v>1074</v>
      </c>
      <c r="E802" t="s">
        <v>985</v>
      </c>
    </row>
    <row r="803" spans="1:5">
      <c r="A803" t="s">
        <v>1664</v>
      </c>
      <c r="B803" t="s">
        <v>18</v>
      </c>
      <c r="C803">
        <v>80869020000023</v>
      </c>
      <c r="D803" t="s">
        <v>1074</v>
      </c>
      <c r="E803">
        <v>30000</v>
      </c>
    </row>
    <row r="804" spans="1:5">
      <c r="A804" t="s">
        <v>1665</v>
      </c>
      <c r="B804" t="s">
        <v>18</v>
      </c>
      <c r="C804">
        <v>91725015100029</v>
      </c>
      <c r="D804" t="s">
        <v>1074</v>
      </c>
      <c r="E804" t="s">
        <v>1666</v>
      </c>
    </row>
    <row r="805" spans="1:5">
      <c r="A805" t="s">
        <v>1667</v>
      </c>
      <c r="B805" t="s">
        <v>18</v>
      </c>
      <c r="C805">
        <v>26590683400014</v>
      </c>
      <c r="E805">
        <v>59240</v>
      </c>
    </row>
    <row r="806" spans="1:5">
      <c r="A806" t="s">
        <v>1668</v>
      </c>
      <c r="B806" t="s">
        <v>18</v>
      </c>
      <c r="C806">
        <v>45310271700023</v>
      </c>
      <c r="D806" t="s">
        <v>1669</v>
      </c>
      <c r="E806">
        <v>87000</v>
      </c>
    </row>
    <row r="807" spans="1:5">
      <c r="A807" t="s">
        <v>1670</v>
      </c>
      <c r="B807" t="s">
        <v>18</v>
      </c>
      <c r="C807">
        <v>31245483800292</v>
      </c>
      <c r="D807" t="s">
        <v>1346</v>
      </c>
      <c r="E807">
        <v>62460</v>
      </c>
    </row>
    <row r="808" spans="1:5">
      <c r="A808" t="s">
        <v>1671</v>
      </c>
      <c r="B808" t="s">
        <v>18</v>
      </c>
      <c r="C808">
        <v>31245483800383</v>
      </c>
      <c r="D808" t="s">
        <v>1346</v>
      </c>
      <c r="E808">
        <v>62800</v>
      </c>
    </row>
    <row r="809" spans="1:5">
      <c r="A809" t="s">
        <v>1672</v>
      </c>
      <c r="B809" t="s">
        <v>18</v>
      </c>
      <c r="C809">
        <v>32339929500050</v>
      </c>
      <c r="D809" t="s">
        <v>1074</v>
      </c>
      <c r="E809">
        <v>16800</v>
      </c>
    </row>
    <row r="810" spans="1:5">
      <c r="A810" t="s">
        <v>1673</v>
      </c>
      <c r="B810" t="s">
        <v>18</v>
      </c>
      <c r="C810">
        <v>78183171400014</v>
      </c>
      <c r="D810" t="s">
        <v>1620</v>
      </c>
      <c r="E810">
        <v>33000</v>
      </c>
    </row>
    <row r="811" spans="1:5">
      <c r="A811" t="s">
        <v>1674</v>
      </c>
      <c r="B811" t="s">
        <v>18</v>
      </c>
      <c r="C811">
        <v>31245483800342</v>
      </c>
      <c r="D811" t="s">
        <v>1346</v>
      </c>
      <c r="E811">
        <v>62217</v>
      </c>
    </row>
    <row r="812" spans="1:5">
      <c r="A812" t="s">
        <v>1675</v>
      </c>
      <c r="B812" t="s">
        <v>18</v>
      </c>
      <c r="C812">
        <v>53225430700020</v>
      </c>
      <c r="D812" t="s">
        <v>1620</v>
      </c>
      <c r="E812">
        <v>44800</v>
      </c>
    </row>
    <row r="813" spans="1:5">
      <c r="A813" t="s">
        <v>1676</v>
      </c>
      <c r="B813" t="s">
        <v>18</v>
      </c>
      <c r="C813">
        <v>75310895000043</v>
      </c>
      <c r="E813">
        <v>59000</v>
      </c>
    </row>
    <row r="814" spans="1:5">
      <c r="A814" t="s">
        <v>1677</v>
      </c>
      <c r="B814" t="s">
        <v>18</v>
      </c>
      <c r="C814">
        <v>78292123300014</v>
      </c>
      <c r="D814" t="s">
        <v>1620</v>
      </c>
      <c r="E814">
        <v>13009</v>
      </c>
    </row>
    <row r="815" spans="1:5">
      <c r="A815" t="s">
        <v>1678</v>
      </c>
      <c r="B815" t="s">
        <v>18</v>
      </c>
      <c r="C815">
        <v>26620941000197</v>
      </c>
      <c r="E815">
        <v>62100</v>
      </c>
    </row>
    <row r="816" spans="1:5">
      <c r="A816" t="s">
        <v>1679</v>
      </c>
      <c r="B816" t="s">
        <v>18</v>
      </c>
      <c r="C816">
        <v>92612015500029</v>
      </c>
      <c r="E816">
        <v>60200</v>
      </c>
    </row>
    <row r="817" spans="1:5">
      <c r="A817" t="s">
        <v>1680</v>
      </c>
      <c r="B817" t="s">
        <v>18</v>
      </c>
      <c r="C817">
        <v>26900129300209</v>
      </c>
      <c r="E817">
        <v>90400</v>
      </c>
    </row>
    <row r="818" spans="1:5">
      <c r="A818" t="s">
        <v>1681</v>
      </c>
      <c r="B818" t="s">
        <v>18</v>
      </c>
      <c r="C818">
        <v>78425716400086</v>
      </c>
      <c r="D818" t="s">
        <v>1682</v>
      </c>
      <c r="E818">
        <v>92210</v>
      </c>
    </row>
    <row r="819" spans="1:5">
      <c r="A819" t="s">
        <v>1683</v>
      </c>
      <c r="B819" t="s">
        <v>18</v>
      </c>
      <c r="C819">
        <v>78425716400037</v>
      </c>
      <c r="E819">
        <v>75005</v>
      </c>
    </row>
    <row r="820" spans="1:5">
      <c r="A820" t="s">
        <v>235</v>
      </c>
      <c r="B820" t="s">
        <v>18</v>
      </c>
      <c r="C820">
        <v>41112708700012</v>
      </c>
      <c r="E820">
        <v>38400</v>
      </c>
    </row>
    <row r="821" spans="1:5">
      <c r="A821" t="s">
        <v>1684</v>
      </c>
      <c r="B821" t="s">
        <v>18</v>
      </c>
      <c r="C821">
        <v>38980638100015</v>
      </c>
      <c r="D821" t="s">
        <v>1074</v>
      </c>
      <c r="E821">
        <v>15000</v>
      </c>
    </row>
    <row r="822" spans="1:5">
      <c r="A822" t="s">
        <v>1685</v>
      </c>
      <c r="B822" t="s">
        <v>18</v>
      </c>
      <c r="C822">
        <v>59732023300047</v>
      </c>
      <c r="D822" t="s">
        <v>1213</v>
      </c>
      <c r="E822">
        <v>41260</v>
      </c>
    </row>
    <row r="823" spans="1:5">
      <c r="A823" t="s">
        <v>1686</v>
      </c>
      <c r="B823" t="s">
        <v>18</v>
      </c>
      <c r="C823">
        <v>20005029200016</v>
      </c>
      <c r="E823">
        <v>73000</v>
      </c>
    </row>
    <row r="824" spans="1:5">
      <c r="A824" t="s">
        <v>1687</v>
      </c>
      <c r="B824" t="s">
        <v>18</v>
      </c>
      <c r="C824" t="s">
        <v>1688</v>
      </c>
      <c r="E824">
        <v>45160</v>
      </c>
    </row>
    <row r="825" spans="1:5">
      <c r="A825" t="s">
        <v>1689</v>
      </c>
      <c r="B825" t="s">
        <v>18</v>
      </c>
      <c r="C825">
        <v>79475688200021</v>
      </c>
      <c r="D825" t="s">
        <v>1213</v>
      </c>
      <c r="E825">
        <v>45770</v>
      </c>
    </row>
    <row r="826" spans="1:5">
      <c r="A826" t="s">
        <v>1690</v>
      </c>
      <c r="B826" t="s">
        <v>18</v>
      </c>
      <c r="C826">
        <v>30082187300019</v>
      </c>
      <c r="E826">
        <v>38110</v>
      </c>
    </row>
    <row r="827" spans="1:5">
      <c r="A827" t="s">
        <v>1691</v>
      </c>
      <c r="B827" t="s">
        <v>18</v>
      </c>
      <c r="C827">
        <v>30082187300050</v>
      </c>
      <c r="E827">
        <v>38110</v>
      </c>
    </row>
    <row r="828" spans="1:5">
      <c r="A828" t="s">
        <v>1692</v>
      </c>
      <c r="B828" t="s">
        <v>18</v>
      </c>
      <c r="C828">
        <v>30082187300043</v>
      </c>
      <c r="E828">
        <v>38110</v>
      </c>
    </row>
    <row r="829" spans="1:5">
      <c r="A829" t="s">
        <v>1693</v>
      </c>
      <c r="B829" t="s">
        <v>18</v>
      </c>
      <c r="C829">
        <v>30082187300027</v>
      </c>
      <c r="E829">
        <v>38110</v>
      </c>
    </row>
    <row r="830" spans="1:5">
      <c r="A830" t="s">
        <v>1694</v>
      </c>
      <c r="B830" t="s">
        <v>18</v>
      </c>
      <c r="C830">
        <v>43533716700025</v>
      </c>
      <c r="E830">
        <v>42700</v>
      </c>
    </row>
    <row r="831" spans="1:5">
      <c r="A831" t="s">
        <v>1695</v>
      </c>
      <c r="B831" t="s">
        <v>18</v>
      </c>
      <c r="C831">
        <v>31954394800131</v>
      </c>
      <c r="E831">
        <v>92130</v>
      </c>
    </row>
    <row r="832" spans="1:5">
      <c r="A832" t="s">
        <v>358</v>
      </c>
      <c r="B832" t="s">
        <v>18</v>
      </c>
      <c r="C832">
        <v>30137492200047</v>
      </c>
      <c r="E832">
        <v>59114</v>
      </c>
    </row>
    <row r="833" spans="1:5">
      <c r="A833" t="s">
        <v>253</v>
      </c>
      <c r="B833" t="s">
        <v>18</v>
      </c>
      <c r="C833">
        <v>38539406900046</v>
      </c>
      <c r="E833" t="s">
        <v>1696</v>
      </c>
    </row>
    <row r="834" spans="1:5">
      <c r="A834" t="s">
        <v>1697</v>
      </c>
      <c r="B834" t="s">
        <v>18</v>
      </c>
      <c r="C834">
        <v>38802115600053</v>
      </c>
      <c r="E834">
        <v>76200</v>
      </c>
    </row>
    <row r="835" spans="1:5">
      <c r="A835" t="s">
        <v>1698</v>
      </c>
      <c r="B835" t="s">
        <v>18</v>
      </c>
      <c r="C835">
        <v>88362225000024</v>
      </c>
      <c r="D835" t="s">
        <v>1699</v>
      </c>
      <c r="E835">
        <v>76200</v>
      </c>
    </row>
    <row r="836" spans="1:5">
      <c r="A836" t="s">
        <v>1700</v>
      </c>
      <c r="B836" t="s">
        <v>18</v>
      </c>
      <c r="C836">
        <v>57209969500197</v>
      </c>
      <c r="E836">
        <v>92800</v>
      </c>
    </row>
    <row r="837" spans="1:5">
      <c r="A837" t="s">
        <v>1701</v>
      </c>
      <c r="B837" t="s">
        <v>18</v>
      </c>
      <c r="C837">
        <v>57209969500106</v>
      </c>
      <c r="E837">
        <v>44550</v>
      </c>
    </row>
    <row r="838" spans="1:5">
      <c r="A838" t="s">
        <v>1702</v>
      </c>
      <c r="B838" t="s">
        <v>18</v>
      </c>
      <c r="C838">
        <v>50159176200015</v>
      </c>
      <c r="E838">
        <v>15100</v>
      </c>
    </row>
    <row r="839" spans="1:5">
      <c r="A839" t="s">
        <v>1703</v>
      </c>
      <c r="B839" t="s">
        <v>18</v>
      </c>
      <c r="C839">
        <v>44883456400016</v>
      </c>
      <c r="E839">
        <v>12300</v>
      </c>
    </row>
    <row r="840" spans="1:5">
      <c r="A840" t="s">
        <v>1704</v>
      </c>
      <c r="B840" t="s">
        <v>18</v>
      </c>
      <c r="C840">
        <v>43312264500016</v>
      </c>
      <c r="E840">
        <v>22200</v>
      </c>
    </row>
    <row r="841" spans="1:5">
      <c r="A841" t="s">
        <v>1705</v>
      </c>
      <c r="B841" t="s">
        <v>18</v>
      </c>
      <c r="C841">
        <v>38774449300025</v>
      </c>
      <c r="E841">
        <v>84000</v>
      </c>
    </row>
    <row r="842" spans="1:5">
      <c r="A842" t="s">
        <v>1706</v>
      </c>
      <c r="B842" t="s">
        <v>18</v>
      </c>
      <c r="C842">
        <v>53321377300021</v>
      </c>
      <c r="D842" t="s">
        <v>1069</v>
      </c>
      <c r="E842">
        <v>69190</v>
      </c>
    </row>
    <row r="843" spans="1:5">
      <c r="A843" t="s">
        <v>1707</v>
      </c>
      <c r="B843" t="s">
        <v>18</v>
      </c>
      <c r="C843">
        <v>35197059500077</v>
      </c>
      <c r="E843">
        <v>57500</v>
      </c>
    </row>
    <row r="844" spans="1:5">
      <c r="A844" t="s">
        <v>802</v>
      </c>
      <c r="B844" t="s">
        <v>18</v>
      </c>
      <c r="C844">
        <v>82324749900010</v>
      </c>
      <c r="E844">
        <v>59279</v>
      </c>
    </row>
    <row r="845" spans="1:5">
      <c r="A845" t="s">
        <v>1708</v>
      </c>
      <c r="B845" t="s">
        <v>18</v>
      </c>
      <c r="C845">
        <v>32899936200069</v>
      </c>
      <c r="E845">
        <v>59330</v>
      </c>
    </row>
    <row r="846" spans="1:5">
      <c r="A846" t="s">
        <v>691</v>
      </c>
      <c r="B846" t="s">
        <v>19</v>
      </c>
      <c r="C846">
        <v>81738987700025</v>
      </c>
      <c r="D846" t="s">
        <v>1709</v>
      </c>
      <c r="E846">
        <v>47600</v>
      </c>
    </row>
    <row r="847" spans="1:5">
      <c r="A847" t="s">
        <v>651</v>
      </c>
      <c r="B847" t="s">
        <v>19</v>
      </c>
      <c r="C847">
        <v>41809803400022</v>
      </c>
      <c r="E847">
        <v>54136</v>
      </c>
    </row>
    <row r="848" spans="1:5">
      <c r="A848" t="s">
        <v>730</v>
      </c>
      <c r="B848" t="s">
        <v>19</v>
      </c>
      <c r="C848">
        <v>33124142200020</v>
      </c>
      <c r="E848">
        <v>29390</v>
      </c>
    </row>
    <row r="849" spans="1:5">
      <c r="A849" t="s">
        <v>904</v>
      </c>
      <c r="B849" t="s">
        <v>19</v>
      </c>
      <c r="C849">
        <v>40865027300084</v>
      </c>
      <c r="E849">
        <v>69800</v>
      </c>
    </row>
    <row r="850" spans="1:5">
      <c r="A850" t="s">
        <v>1710</v>
      </c>
      <c r="B850" t="s">
        <v>19</v>
      </c>
      <c r="C850">
        <v>38151180700046</v>
      </c>
      <c r="E850">
        <v>59200</v>
      </c>
    </row>
    <row r="851" spans="1:5">
      <c r="A851" t="s">
        <v>883</v>
      </c>
      <c r="B851" t="s">
        <v>19</v>
      </c>
      <c r="C851">
        <v>48839388500030</v>
      </c>
      <c r="E851">
        <v>69960</v>
      </c>
    </row>
    <row r="852" spans="1:5">
      <c r="A852" t="s">
        <v>689</v>
      </c>
      <c r="B852" t="s">
        <v>19</v>
      </c>
      <c r="C852">
        <v>34858283400167</v>
      </c>
      <c r="E852">
        <v>95740</v>
      </c>
    </row>
    <row r="853" spans="1:5">
      <c r="A853" t="s">
        <v>1711</v>
      </c>
      <c r="B853" t="s">
        <v>19</v>
      </c>
      <c r="C853">
        <v>48140121400038</v>
      </c>
      <c r="E853">
        <v>84800</v>
      </c>
    </row>
    <row r="854" spans="1:5">
      <c r="A854" t="s">
        <v>878</v>
      </c>
      <c r="B854" t="s">
        <v>19</v>
      </c>
      <c r="C854">
        <v>85580182500768</v>
      </c>
      <c r="E854">
        <v>56850</v>
      </c>
    </row>
    <row r="855" spans="1:5">
      <c r="A855" t="s">
        <v>934</v>
      </c>
      <c r="B855" t="s">
        <v>19</v>
      </c>
      <c r="C855">
        <v>37875278600046</v>
      </c>
      <c r="E855">
        <v>69200</v>
      </c>
    </row>
    <row r="856" spans="1:5">
      <c r="A856" t="s">
        <v>1712</v>
      </c>
      <c r="B856" t="s">
        <v>18</v>
      </c>
      <c r="C856">
        <v>81743955700023</v>
      </c>
      <c r="D856" t="s">
        <v>1713</v>
      </c>
      <c r="E856">
        <v>92320</v>
      </c>
    </row>
    <row r="857" spans="1:5">
      <c r="A857" t="s">
        <v>1714</v>
      </c>
      <c r="B857" t="s">
        <v>18</v>
      </c>
      <c r="C857">
        <v>35156397800029</v>
      </c>
      <c r="E857">
        <v>62670</v>
      </c>
    </row>
    <row r="858" spans="1:5">
      <c r="A858" t="s">
        <v>1715</v>
      </c>
      <c r="B858" t="s">
        <v>18</v>
      </c>
      <c r="C858">
        <v>97150907000043</v>
      </c>
      <c r="E858">
        <v>69730</v>
      </c>
    </row>
    <row r="859" spans="1:5">
      <c r="A859" t="s">
        <v>1716</v>
      </c>
      <c r="B859" t="s">
        <v>18</v>
      </c>
      <c r="C859">
        <v>34907809700020</v>
      </c>
      <c r="E859">
        <v>59279</v>
      </c>
    </row>
    <row r="860" spans="1:5">
      <c r="A860" t="s">
        <v>1717</v>
      </c>
      <c r="B860" t="s">
        <v>18</v>
      </c>
      <c r="C860">
        <v>35720005400157</v>
      </c>
      <c r="D860" t="s">
        <v>1007</v>
      </c>
      <c r="E860">
        <v>59110</v>
      </c>
    </row>
    <row r="861" spans="1:5">
      <c r="A861" t="s">
        <v>1718</v>
      </c>
      <c r="B861" t="s">
        <v>18</v>
      </c>
      <c r="C861">
        <v>37598039800016</v>
      </c>
      <c r="E861">
        <v>29300</v>
      </c>
    </row>
    <row r="862" spans="1:5">
      <c r="A862" t="s">
        <v>1719</v>
      </c>
      <c r="B862" t="s">
        <v>18</v>
      </c>
      <c r="C862">
        <v>85520050700462</v>
      </c>
      <c r="E862">
        <v>63118</v>
      </c>
    </row>
    <row r="863" spans="1:5">
      <c r="A863" t="s">
        <v>1720</v>
      </c>
      <c r="B863" t="s">
        <v>18</v>
      </c>
      <c r="C863">
        <v>34145938600213</v>
      </c>
      <c r="E863">
        <v>92120</v>
      </c>
    </row>
    <row r="864" spans="1:5">
      <c r="A864" t="s">
        <v>288</v>
      </c>
      <c r="B864" t="s">
        <v>18</v>
      </c>
      <c r="C864">
        <v>41930460500035</v>
      </c>
      <c r="E864">
        <v>69006</v>
      </c>
    </row>
    <row r="865" spans="1:5">
      <c r="A865" t="s">
        <v>1721</v>
      </c>
      <c r="B865" t="s">
        <v>18</v>
      </c>
      <c r="C865">
        <v>41538869300038</v>
      </c>
      <c r="E865">
        <v>30620</v>
      </c>
    </row>
    <row r="866" spans="1:5">
      <c r="A866" t="s">
        <v>322</v>
      </c>
      <c r="B866" t="s">
        <v>18</v>
      </c>
      <c r="C866">
        <v>44446573600049</v>
      </c>
      <c r="D866" t="s">
        <v>1069</v>
      </c>
      <c r="E866">
        <v>69130</v>
      </c>
    </row>
    <row r="867" spans="1:5">
      <c r="A867" t="s">
        <v>1722</v>
      </c>
      <c r="B867" t="s">
        <v>18</v>
      </c>
      <c r="C867">
        <v>85520050700017</v>
      </c>
      <c r="D867" t="s">
        <v>1723</v>
      </c>
      <c r="E867">
        <v>63000</v>
      </c>
    </row>
    <row r="868" spans="1:5">
      <c r="A868" t="s">
        <v>1724</v>
      </c>
      <c r="B868" t="s">
        <v>18</v>
      </c>
      <c r="C868">
        <v>37789566900028</v>
      </c>
      <c r="E868">
        <v>25300</v>
      </c>
    </row>
    <row r="869" spans="1:5">
      <c r="A869" t="s">
        <v>1725</v>
      </c>
      <c r="B869" t="s">
        <v>18</v>
      </c>
      <c r="C869">
        <v>42859323000108</v>
      </c>
      <c r="D869" t="s">
        <v>1726</v>
      </c>
      <c r="E869" t="s">
        <v>988</v>
      </c>
    </row>
    <row r="870" spans="1:5">
      <c r="A870" t="s">
        <v>970</v>
      </c>
      <c r="B870" t="s">
        <v>18</v>
      </c>
      <c r="C870">
        <v>42859323000389</v>
      </c>
      <c r="D870" t="s">
        <v>1726</v>
      </c>
      <c r="E870">
        <v>92400</v>
      </c>
    </row>
    <row r="871" spans="1:5">
      <c r="A871" t="s">
        <v>1727</v>
      </c>
      <c r="B871" t="s">
        <v>18</v>
      </c>
      <c r="C871" t="s">
        <v>1728</v>
      </c>
      <c r="D871" t="s">
        <v>1064</v>
      </c>
      <c r="E871">
        <v>72370</v>
      </c>
    </row>
    <row r="872" spans="1:5">
      <c r="A872" t="s">
        <v>346</v>
      </c>
      <c r="B872" t="s">
        <v>18</v>
      </c>
      <c r="C872" t="s">
        <v>1729</v>
      </c>
      <c r="E872">
        <v>38920</v>
      </c>
    </row>
    <row r="873" spans="1:5">
      <c r="A873" t="s">
        <v>1730</v>
      </c>
      <c r="B873" t="s">
        <v>18</v>
      </c>
      <c r="C873">
        <v>33948877700048</v>
      </c>
      <c r="E873">
        <v>69330</v>
      </c>
    </row>
    <row r="874" spans="1:5">
      <c r="A874" t="s">
        <v>1731</v>
      </c>
      <c r="B874" t="s">
        <v>18</v>
      </c>
      <c r="C874">
        <v>45188676600018</v>
      </c>
      <c r="D874" t="s">
        <v>1007</v>
      </c>
      <c r="E874">
        <v>59660</v>
      </c>
    </row>
    <row r="875" spans="1:5">
      <c r="A875" t="s">
        <v>1732</v>
      </c>
      <c r="B875" t="s">
        <v>18</v>
      </c>
      <c r="C875">
        <v>32514837700022</v>
      </c>
      <c r="E875">
        <v>56140</v>
      </c>
    </row>
    <row r="876" spans="1:5">
      <c r="A876" t="s">
        <v>1733</v>
      </c>
      <c r="B876" t="s">
        <v>18</v>
      </c>
      <c r="C876">
        <v>50937838600031</v>
      </c>
      <c r="D876" t="s">
        <v>1734</v>
      </c>
      <c r="E876">
        <v>59950</v>
      </c>
    </row>
    <row r="877" spans="1:5">
      <c r="A877" t="s">
        <v>1735</v>
      </c>
      <c r="B877" t="s">
        <v>18</v>
      </c>
      <c r="C877">
        <v>47898966800023</v>
      </c>
      <c r="E877">
        <v>60200</v>
      </c>
    </row>
    <row r="878" spans="1:5">
      <c r="A878" t="s">
        <v>1736</v>
      </c>
      <c r="B878" t="s">
        <v>18</v>
      </c>
      <c r="C878">
        <v>38870609500022</v>
      </c>
      <c r="E878">
        <v>63360</v>
      </c>
    </row>
    <row r="879" spans="1:5">
      <c r="A879" t="s">
        <v>1737</v>
      </c>
      <c r="B879" t="s">
        <v>18</v>
      </c>
      <c r="C879">
        <v>81743955700031</v>
      </c>
      <c r="D879" t="s">
        <v>1713</v>
      </c>
      <c r="E879">
        <v>11100</v>
      </c>
    </row>
    <row r="880" spans="1:5">
      <c r="A880" t="s">
        <v>1738</v>
      </c>
      <c r="B880" t="s">
        <v>18</v>
      </c>
      <c r="C880">
        <v>41243174400041</v>
      </c>
      <c r="D880" t="s">
        <v>1066</v>
      </c>
      <c r="E880">
        <v>30220</v>
      </c>
    </row>
    <row r="881" spans="1:5">
      <c r="A881" t="s">
        <v>1739</v>
      </c>
      <c r="B881" t="s">
        <v>18</v>
      </c>
      <c r="C881">
        <v>41498294200024</v>
      </c>
      <c r="E881">
        <v>54110</v>
      </c>
    </row>
    <row r="882" spans="1:5">
      <c r="A882" t="s">
        <v>1740</v>
      </c>
      <c r="B882" t="s">
        <v>18</v>
      </c>
      <c r="C882">
        <v>41243174400074</v>
      </c>
      <c r="D882" t="s">
        <v>1066</v>
      </c>
      <c r="E882">
        <v>40100</v>
      </c>
    </row>
    <row r="883" spans="1:5">
      <c r="A883" t="s">
        <v>1741</v>
      </c>
      <c r="B883" t="s">
        <v>18</v>
      </c>
      <c r="C883">
        <v>82173341700041</v>
      </c>
      <c r="E883">
        <v>62200</v>
      </c>
    </row>
    <row r="884" spans="1:5">
      <c r="A884" t="s">
        <v>1742</v>
      </c>
      <c r="B884" t="s">
        <v>18</v>
      </c>
      <c r="C884">
        <v>82173341700025</v>
      </c>
      <c r="E884">
        <v>62200</v>
      </c>
    </row>
    <row r="885" spans="1:5">
      <c r="A885" t="s">
        <v>1743</v>
      </c>
      <c r="B885" t="s">
        <v>18</v>
      </c>
      <c r="C885">
        <v>30207946200206</v>
      </c>
      <c r="E885">
        <v>80800</v>
      </c>
    </row>
    <row r="886" spans="1:5">
      <c r="A886" t="s">
        <v>278</v>
      </c>
      <c r="B886" t="s">
        <v>18</v>
      </c>
      <c r="C886">
        <v>30207946200149</v>
      </c>
      <c r="D886" t="s">
        <v>1744</v>
      </c>
      <c r="E886">
        <v>42340</v>
      </c>
    </row>
    <row r="887" spans="1:5">
      <c r="A887" t="s">
        <v>1745</v>
      </c>
      <c r="B887" t="s">
        <v>18</v>
      </c>
      <c r="C887">
        <v>30207946200164</v>
      </c>
      <c r="D887" t="s">
        <v>1744</v>
      </c>
      <c r="E887">
        <v>29300</v>
      </c>
    </row>
    <row r="888" spans="1:5">
      <c r="A888" t="s">
        <v>937</v>
      </c>
      <c r="B888" t="s">
        <v>18</v>
      </c>
      <c r="C888">
        <v>39342477500020</v>
      </c>
      <c r="E888">
        <v>76390</v>
      </c>
    </row>
    <row r="889" spans="1:5">
      <c r="A889" t="s">
        <v>1746</v>
      </c>
      <c r="B889" t="s">
        <v>18</v>
      </c>
      <c r="C889">
        <v>81340545300016</v>
      </c>
      <c r="E889">
        <v>16440</v>
      </c>
    </row>
    <row r="890" spans="1:5">
      <c r="A890" t="s">
        <v>1747</v>
      </c>
      <c r="B890" t="s">
        <v>18</v>
      </c>
      <c r="C890">
        <v>78322355500013</v>
      </c>
      <c r="E890">
        <v>84350</v>
      </c>
    </row>
    <row r="891" spans="1:5">
      <c r="A891" t="s">
        <v>1748</v>
      </c>
      <c r="B891" t="s">
        <v>18</v>
      </c>
      <c r="C891">
        <v>21920026800015</v>
      </c>
      <c r="E891">
        <v>92400</v>
      </c>
    </row>
    <row r="892" spans="1:5">
      <c r="A892" t="s">
        <v>1749</v>
      </c>
      <c r="B892" t="s">
        <v>18</v>
      </c>
      <c r="C892">
        <v>21630236400015</v>
      </c>
      <c r="E892">
        <v>63240</v>
      </c>
    </row>
    <row r="893" spans="1:5">
      <c r="A893" t="s">
        <v>1750</v>
      </c>
      <c r="B893" t="s">
        <v>18</v>
      </c>
      <c r="C893">
        <v>24380107300053</v>
      </c>
      <c r="E893">
        <v>38690</v>
      </c>
    </row>
    <row r="894" spans="1:5">
      <c r="A894" t="s">
        <v>1751</v>
      </c>
      <c r="B894" t="s">
        <v>18</v>
      </c>
      <c r="C894">
        <v>21690034000011</v>
      </c>
      <c r="E894">
        <v>69300</v>
      </c>
    </row>
    <row r="895" spans="1:5">
      <c r="A895" t="s">
        <v>198</v>
      </c>
      <c r="B895" t="s">
        <v>18</v>
      </c>
      <c r="C895">
        <v>20006911000019</v>
      </c>
      <c r="E895">
        <v>73000</v>
      </c>
    </row>
    <row r="896" spans="1:5">
      <c r="A896" t="s">
        <v>1752</v>
      </c>
      <c r="B896" t="s">
        <v>995</v>
      </c>
      <c r="C896">
        <v>20005849300053</v>
      </c>
      <c r="E896">
        <v>69100</v>
      </c>
    </row>
    <row r="897" spans="1:5">
      <c r="A897" t="s">
        <v>1753</v>
      </c>
      <c r="B897" t="s">
        <v>995</v>
      </c>
      <c r="C897">
        <v>20004718100017</v>
      </c>
      <c r="E897">
        <v>89000</v>
      </c>
    </row>
    <row r="898" spans="1:5">
      <c r="A898" t="s">
        <v>1754</v>
      </c>
      <c r="B898" t="s">
        <v>995</v>
      </c>
      <c r="C898">
        <v>25150082300033</v>
      </c>
      <c r="E898">
        <v>15000</v>
      </c>
    </row>
    <row r="899" spans="1:5">
      <c r="A899" t="s">
        <v>1755</v>
      </c>
      <c r="B899" t="s">
        <v>18</v>
      </c>
      <c r="C899">
        <v>24740069000019</v>
      </c>
      <c r="E899">
        <v>74160</v>
      </c>
    </row>
    <row r="900" spans="1:5">
      <c r="A900" t="s">
        <v>1756</v>
      </c>
      <c r="B900" t="s">
        <v>995</v>
      </c>
      <c r="C900">
        <v>20004217400090</v>
      </c>
      <c r="E900">
        <v>56100</v>
      </c>
    </row>
    <row r="901" spans="1:5">
      <c r="A901" t="s">
        <v>1757</v>
      </c>
      <c r="B901" t="s">
        <v>995</v>
      </c>
      <c r="C901">
        <v>25660151900034</v>
      </c>
      <c r="E901">
        <v>66000</v>
      </c>
    </row>
    <row r="902" spans="1:5">
      <c r="A902" t="s">
        <v>1758</v>
      </c>
      <c r="B902" t="s">
        <v>18</v>
      </c>
      <c r="C902">
        <v>21690280900013</v>
      </c>
      <c r="E902">
        <v>69330</v>
      </c>
    </row>
    <row r="903" spans="1:5">
      <c r="A903" t="s">
        <v>1759</v>
      </c>
      <c r="B903" t="s">
        <v>18</v>
      </c>
      <c r="C903">
        <v>24871931200162</v>
      </c>
      <c r="E903">
        <v>87000</v>
      </c>
    </row>
    <row r="904" spans="1:5">
      <c r="A904" t="s">
        <v>1760</v>
      </c>
      <c r="B904" t="s">
        <v>18</v>
      </c>
      <c r="C904">
        <v>20005376700014</v>
      </c>
      <c r="E904">
        <v>69002</v>
      </c>
    </row>
    <row r="905" spans="1:5">
      <c r="A905" t="s">
        <v>1761</v>
      </c>
      <c r="B905" t="s">
        <v>18</v>
      </c>
      <c r="C905">
        <v>24690072400146</v>
      </c>
      <c r="E905">
        <v>69670</v>
      </c>
    </row>
    <row r="906" spans="1:5">
      <c r="A906" t="s">
        <v>1762</v>
      </c>
      <c r="B906" t="s">
        <v>18</v>
      </c>
      <c r="C906">
        <v>21380527800016</v>
      </c>
      <c r="E906">
        <v>38114</v>
      </c>
    </row>
    <row r="907" spans="1:5">
      <c r="A907" t="s">
        <v>1763</v>
      </c>
      <c r="B907" t="s">
        <v>18</v>
      </c>
      <c r="C907">
        <v>21730206600014</v>
      </c>
      <c r="E907">
        <v>73710</v>
      </c>
    </row>
    <row r="908" spans="1:5">
      <c r="A908" t="s">
        <v>1764</v>
      </c>
      <c r="B908" t="s">
        <v>18</v>
      </c>
      <c r="C908">
        <v>21380265500018</v>
      </c>
      <c r="E908">
        <v>38770</v>
      </c>
    </row>
    <row r="909" spans="1:5">
      <c r="A909" t="s">
        <v>1765</v>
      </c>
      <c r="B909" t="s">
        <v>18</v>
      </c>
      <c r="C909">
        <v>67201408100158</v>
      </c>
      <c r="E909">
        <v>63500</v>
      </c>
    </row>
    <row r="910" spans="1:5">
      <c r="A910" t="s">
        <v>1766</v>
      </c>
      <c r="B910" t="s">
        <v>18</v>
      </c>
      <c r="C910">
        <v>41012543900043</v>
      </c>
      <c r="E910">
        <v>82100</v>
      </c>
    </row>
    <row r="911" spans="1:5">
      <c r="A911" t="s">
        <v>1767</v>
      </c>
      <c r="B911" t="s">
        <v>18</v>
      </c>
      <c r="C911">
        <v>66203237400032</v>
      </c>
      <c r="E911">
        <v>21700</v>
      </c>
    </row>
    <row r="912" spans="1:5">
      <c r="A912" t="s">
        <v>1768</v>
      </c>
      <c r="B912" t="s">
        <v>981</v>
      </c>
      <c r="C912">
        <v>44859636100023</v>
      </c>
      <c r="E912">
        <v>28110</v>
      </c>
    </row>
    <row r="913" spans="1:5">
      <c r="A913" t="s">
        <v>373</v>
      </c>
      <c r="B913" t="s">
        <v>981</v>
      </c>
      <c r="C913">
        <v>34879931300013</v>
      </c>
      <c r="E913">
        <v>28110</v>
      </c>
    </row>
    <row r="914" spans="1:5">
      <c r="A914" t="s">
        <v>1769</v>
      </c>
      <c r="B914" t="s">
        <v>18</v>
      </c>
      <c r="C914">
        <v>33211009700075</v>
      </c>
      <c r="E914">
        <v>60170</v>
      </c>
    </row>
    <row r="915" spans="1:5">
      <c r="A915" t="s">
        <v>1770</v>
      </c>
      <c r="B915" t="s">
        <v>18</v>
      </c>
      <c r="C915">
        <v>33211009700166</v>
      </c>
      <c r="E915" t="s">
        <v>1771</v>
      </c>
    </row>
    <row r="916" spans="1:5">
      <c r="A916" t="s">
        <v>1772</v>
      </c>
      <c r="B916" t="s">
        <v>18</v>
      </c>
      <c r="C916">
        <v>33211009700208</v>
      </c>
      <c r="E916">
        <v>92700</v>
      </c>
    </row>
    <row r="917" spans="1:5">
      <c r="A917" t="s">
        <v>1773</v>
      </c>
      <c r="B917" t="s">
        <v>18</v>
      </c>
      <c r="C917">
        <v>35191544200013</v>
      </c>
      <c r="E917">
        <v>43700</v>
      </c>
    </row>
    <row r="918" spans="1:5">
      <c r="A918" t="s">
        <v>1774</v>
      </c>
      <c r="B918" t="s">
        <v>1775</v>
      </c>
      <c r="C918">
        <v>81881573000036</v>
      </c>
      <c r="E918">
        <v>92400</v>
      </c>
    </row>
    <row r="919" spans="1:5">
      <c r="A919" t="s">
        <v>1776</v>
      </c>
      <c r="B919" t="s">
        <v>1777</v>
      </c>
      <c r="C919">
        <v>83228432700034</v>
      </c>
      <c r="E919">
        <v>69002</v>
      </c>
    </row>
    <row r="920" spans="1:5">
      <c r="A920" t="s">
        <v>1778</v>
      </c>
      <c r="B920" t="s">
        <v>19</v>
      </c>
      <c r="C920">
        <v>89531081100016</v>
      </c>
      <c r="E920">
        <v>69005</v>
      </c>
    </row>
    <row r="921" spans="1:5">
      <c r="A921" t="s">
        <v>1779</v>
      </c>
      <c r="B921" t="s">
        <v>19</v>
      </c>
      <c r="C921">
        <v>89215429500018</v>
      </c>
      <c r="E921" t="s">
        <v>1780</v>
      </c>
    </row>
    <row r="922" spans="1:5">
      <c r="A922" t="s">
        <v>1781</v>
      </c>
      <c r="B922" t="s">
        <v>18</v>
      </c>
      <c r="C922">
        <v>79588034300038</v>
      </c>
      <c r="E922">
        <v>74200</v>
      </c>
    </row>
    <row r="923" spans="1:5">
      <c r="A923" t="s">
        <v>1782</v>
      </c>
      <c r="B923" t="s">
        <v>18</v>
      </c>
      <c r="C923">
        <v>85260705000014</v>
      </c>
      <c r="E923">
        <v>34000</v>
      </c>
    </row>
    <row r="924" spans="1:5">
      <c r="A924" t="s">
        <v>1783</v>
      </c>
      <c r="B924" t="s">
        <v>18</v>
      </c>
      <c r="C924">
        <v>85260705000022</v>
      </c>
      <c r="E924">
        <v>92130</v>
      </c>
    </row>
    <row r="925" spans="1:5">
      <c r="A925" t="s">
        <v>1784</v>
      </c>
      <c r="B925" t="s">
        <v>1050</v>
      </c>
      <c r="C925">
        <v>50170617000047</v>
      </c>
      <c r="E925">
        <v>92400</v>
      </c>
    </row>
    <row r="926" spans="1:5">
      <c r="A926" t="s">
        <v>935</v>
      </c>
      <c r="B926" t="s">
        <v>18</v>
      </c>
      <c r="C926">
        <v>42106546700027</v>
      </c>
      <c r="E926">
        <v>30340</v>
      </c>
    </row>
    <row r="927" spans="1:5">
      <c r="A927" t="s">
        <v>1785</v>
      </c>
      <c r="B927" t="s">
        <v>995</v>
      </c>
      <c r="C927">
        <v>20003954300018</v>
      </c>
      <c r="E927">
        <v>30000</v>
      </c>
    </row>
    <row r="928" spans="1:5">
      <c r="A928" t="s">
        <v>1786</v>
      </c>
      <c r="B928" t="s">
        <v>18</v>
      </c>
      <c r="C928">
        <v>67362039900133</v>
      </c>
      <c r="D928" t="s">
        <v>1787</v>
      </c>
      <c r="E928">
        <v>38000</v>
      </c>
    </row>
    <row r="929" spans="1:5">
      <c r="A929" t="s">
        <v>1788</v>
      </c>
      <c r="B929" t="s">
        <v>18</v>
      </c>
      <c r="C929">
        <v>45185068900014</v>
      </c>
      <c r="D929" t="s">
        <v>1789</v>
      </c>
      <c r="E929">
        <v>23700</v>
      </c>
    </row>
    <row r="930" spans="1:5">
      <c r="A930" t="s">
        <v>1790</v>
      </c>
      <c r="B930" t="s">
        <v>18</v>
      </c>
      <c r="C930">
        <v>49871298300010</v>
      </c>
      <c r="D930" t="s">
        <v>1789</v>
      </c>
      <c r="E930">
        <v>63122</v>
      </c>
    </row>
    <row r="931" spans="1:5">
      <c r="A931" t="s">
        <v>1791</v>
      </c>
      <c r="B931" t="s">
        <v>18</v>
      </c>
      <c r="C931">
        <v>30137492200120</v>
      </c>
      <c r="E931">
        <v>69760</v>
      </c>
    </row>
    <row r="932" spans="1:5">
      <c r="A932" t="s">
        <v>1792</v>
      </c>
      <c r="B932" t="s">
        <v>18</v>
      </c>
      <c r="C932">
        <v>77873117400034</v>
      </c>
      <c r="E932">
        <v>67720</v>
      </c>
    </row>
    <row r="933" spans="1:5">
      <c r="A933" t="s">
        <v>1793</v>
      </c>
      <c r="B933" t="s">
        <v>18</v>
      </c>
      <c r="C933">
        <v>30568943200022</v>
      </c>
      <c r="E933">
        <v>17440</v>
      </c>
    </row>
    <row r="934" spans="1:5">
      <c r="A934" t="s">
        <v>1794</v>
      </c>
      <c r="B934" t="s">
        <v>18</v>
      </c>
      <c r="C934">
        <v>35201495500285</v>
      </c>
      <c r="E934">
        <v>64140</v>
      </c>
    </row>
    <row r="935" spans="1:5">
      <c r="A935" t="s">
        <v>888</v>
      </c>
      <c r="B935" t="s">
        <v>18</v>
      </c>
      <c r="C935">
        <v>66980124300066</v>
      </c>
      <c r="D935" t="s">
        <v>1065</v>
      </c>
      <c r="E935">
        <v>37530</v>
      </c>
    </row>
    <row r="936" spans="1:5">
      <c r="A936" t="s">
        <v>761</v>
      </c>
      <c r="B936" t="s">
        <v>981</v>
      </c>
      <c r="C936">
        <v>35720005400066</v>
      </c>
      <c r="D936" t="s">
        <v>1007</v>
      </c>
      <c r="E936">
        <v>67930</v>
      </c>
    </row>
    <row r="937" spans="1:5">
      <c r="A937" t="s">
        <v>736</v>
      </c>
      <c r="B937" t="s">
        <v>981</v>
      </c>
      <c r="C937">
        <v>35720005400124</v>
      </c>
      <c r="D937" t="s">
        <v>1007</v>
      </c>
      <c r="E937" t="s">
        <v>1595</v>
      </c>
    </row>
    <row r="938" spans="1:5">
      <c r="A938" t="s">
        <v>371</v>
      </c>
      <c r="B938" t="s">
        <v>18</v>
      </c>
      <c r="C938">
        <v>40313822500012</v>
      </c>
      <c r="E938">
        <v>67390</v>
      </c>
    </row>
    <row r="939" spans="1:5">
      <c r="A939" t="s">
        <v>1795</v>
      </c>
      <c r="B939" t="s">
        <v>981</v>
      </c>
      <c r="C939">
        <v>35720005400074</v>
      </c>
      <c r="D939" t="s">
        <v>1007</v>
      </c>
      <c r="E939">
        <v>80800</v>
      </c>
    </row>
    <row r="940" spans="1:5">
      <c r="A940" t="s">
        <v>1796</v>
      </c>
      <c r="B940" t="s">
        <v>18</v>
      </c>
      <c r="C940">
        <v>40313822500020</v>
      </c>
      <c r="D940" t="s">
        <v>1061</v>
      </c>
      <c r="E940">
        <v>80190</v>
      </c>
    </row>
    <row r="941" spans="1:5">
      <c r="A941" t="s">
        <v>1797</v>
      </c>
      <c r="B941" t="s">
        <v>18</v>
      </c>
      <c r="C941">
        <v>58595029800018</v>
      </c>
      <c r="D941" t="s">
        <v>1798</v>
      </c>
      <c r="E941">
        <v>43000</v>
      </c>
    </row>
    <row r="942" spans="1:5">
      <c r="A942" t="s">
        <v>1799</v>
      </c>
      <c r="B942" t="s">
        <v>18</v>
      </c>
      <c r="C942">
        <v>57578002800016</v>
      </c>
      <c r="E942">
        <v>62380</v>
      </c>
    </row>
    <row r="943" spans="1:5">
      <c r="A943" t="s">
        <v>1800</v>
      </c>
      <c r="B943" t="s">
        <v>18</v>
      </c>
      <c r="C943">
        <v>80848969400022</v>
      </c>
      <c r="E943">
        <v>42110</v>
      </c>
    </row>
    <row r="944" spans="1:5">
      <c r="A944" t="s">
        <v>1801</v>
      </c>
      <c r="B944" t="s">
        <v>18</v>
      </c>
      <c r="C944">
        <v>44199900000017</v>
      </c>
      <c r="E944">
        <v>67640</v>
      </c>
    </row>
    <row r="945" spans="1:5">
      <c r="A945" t="s">
        <v>1802</v>
      </c>
      <c r="B945" t="s">
        <v>18</v>
      </c>
      <c r="C945">
        <v>33131087000158</v>
      </c>
      <c r="D945" t="s">
        <v>1077</v>
      </c>
      <c r="E945">
        <v>93210</v>
      </c>
    </row>
    <row r="946" spans="1:5">
      <c r="A946" t="s">
        <v>1803</v>
      </c>
      <c r="B946" t="s">
        <v>18</v>
      </c>
      <c r="C946">
        <v>33131087000042</v>
      </c>
      <c r="D946" t="s">
        <v>1077</v>
      </c>
      <c r="E946">
        <v>71200</v>
      </c>
    </row>
    <row r="947" spans="1:5">
      <c r="A947" t="s">
        <v>1804</v>
      </c>
      <c r="B947" t="s">
        <v>18</v>
      </c>
      <c r="C947">
        <v>42117403800123</v>
      </c>
      <c r="D947" t="s">
        <v>1077</v>
      </c>
      <c r="E947">
        <v>93120</v>
      </c>
    </row>
    <row r="948" spans="1:5">
      <c r="A948" t="s">
        <v>1805</v>
      </c>
      <c r="B948" t="s">
        <v>18</v>
      </c>
      <c r="C948">
        <v>42117403800065</v>
      </c>
      <c r="D948" t="s">
        <v>1077</v>
      </c>
      <c r="E948">
        <v>48200</v>
      </c>
    </row>
    <row r="949" spans="1:5">
      <c r="A949" t="s">
        <v>1806</v>
      </c>
      <c r="B949" t="s">
        <v>18</v>
      </c>
      <c r="C949">
        <v>56209442500427</v>
      </c>
      <c r="D949" t="s">
        <v>1077</v>
      </c>
      <c r="E949">
        <v>93210</v>
      </c>
    </row>
    <row r="950" spans="1:5">
      <c r="A950" t="s">
        <v>1807</v>
      </c>
      <c r="B950" t="s">
        <v>18</v>
      </c>
      <c r="C950">
        <v>56209442500468</v>
      </c>
      <c r="D950" t="s">
        <v>1077</v>
      </c>
      <c r="E950">
        <v>59760</v>
      </c>
    </row>
    <row r="951" spans="1:5">
      <c r="A951" t="s">
        <v>1808</v>
      </c>
      <c r="B951" t="s">
        <v>18</v>
      </c>
      <c r="C951">
        <v>41043615800118</v>
      </c>
      <c r="E951" t="s">
        <v>988</v>
      </c>
    </row>
    <row r="952" spans="1:5">
      <c r="A952" t="s">
        <v>1809</v>
      </c>
      <c r="B952" t="s">
        <v>18</v>
      </c>
      <c r="C952">
        <v>34530893600029</v>
      </c>
      <c r="E952">
        <v>59820</v>
      </c>
    </row>
    <row r="953" spans="1:5">
      <c r="A953" t="s">
        <v>1810</v>
      </c>
      <c r="B953" t="s">
        <v>1023</v>
      </c>
      <c r="C953">
        <v>89910669400016</v>
      </c>
      <c r="E953">
        <v>78150</v>
      </c>
    </row>
    <row r="954" spans="1:5">
      <c r="A954" t="s">
        <v>1811</v>
      </c>
      <c r="B954" t="s">
        <v>1023</v>
      </c>
      <c r="C954">
        <v>83863240400011</v>
      </c>
      <c r="E954">
        <v>38200</v>
      </c>
    </row>
    <row r="955" spans="1:5">
      <c r="A955" t="s">
        <v>1812</v>
      </c>
      <c r="C955">
        <v>84961682600038</v>
      </c>
      <c r="E955">
        <v>75008</v>
      </c>
    </row>
    <row r="956" spans="1:5">
      <c r="A956" t="s">
        <v>1813</v>
      </c>
      <c r="B956" t="s">
        <v>18</v>
      </c>
      <c r="C956">
        <v>33903070200379</v>
      </c>
      <c r="D956" t="s">
        <v>1814</v>
      </c>
      <c r="E956">
        <v>69120</v>
      </c>
    </row>
    <row r="957" spans="1:5">
      <c r="A957" t="s">
        <v>1815</v>
      </c>
      <c r="B957" t="s">
        <v>18</v>
      </c>
      <c r="C957">
        <v>33903070200080</v>
      </c>
      <c r="D957" t="s">
        <v>1814</v>
      </c>
      <c r="E957" t="s">
        <v>1816</v>
      </c>
    </row>
    <row r="958" spans="1:5">
      <c r="A958" t="s">
        <v>1817</v>
      </c>
      <c r="B958" t="s">
        <v>18</v>
      </c>
      <c r="C958">
        <v>79046297200023</v>
      </c>
      <c r="E958">
        <v>27460</v>
      </c>
    </row>
    <row r="959" spans="1:5">
      <c r="A959" t="s">
        <v>1818</v>
      </c>
      <c r="B959" t="s">
        <v>18</v>
      </c>
      <c r="C959">
        <v>63980456600458</v>
      </c>
      <c r="E959">
        <v>78280</v>
      </c>
    </row>
    <row r="960" spans="1:5">
      <c r="A960" t="s">
        <v>1819</v>
      </c>
      <c r="B960" t="s">
        <v>18</v>
      </c>
      <c r="C960">
        <v>39931174500026</v>
      </c>
      <c r="E960">
        <v>29300</v>
      </c>
    </row>
    <row r="961" spans="1:5">
      <c r="A961" t="s">
        <v>1820</v>
      </c>
      <c r="B961" t="s">
        <v>18</v>
      </c>
      <c r="C961">
        <v>78394214700019</v>
      </c>
      <c r="D961" t="s">
        <v>1821</v>
      </c>
      <c r="E961">
        <v>62575</v>
      </c>
    </row>
    <row r="962" spans="1:5">
      <c r="A962" t="s">
        <v>1822</v>
      </c>
      <c r="B962" t="s">
        <v>18</v>
      </c>
      <c r="C962">
        <v>69480058200017</v>
      </c>
      <c r="E962">
        <v>37160</v>
      </c>
    </row>
    <row r="963" spans="1:5">
      <c r="A963" t="s">
        <v>1823</v>
      </c>
      <c r="B963" t="s">
        <v>18</v>
      </c>
      <c r="C963">
        <v>42074322100046</v>
      </c>
      <c r="E963">
        <v>24570</v>
      </c>
    </row>
    <row r="964" spans="1:5">
      <c r="A964" t="s">
        <v>1824</v>
      </c>
      <c r="B964" t="s">
        <v>18</v>
      </c>
      <c r="C964">
        <v>50814985300022</v>
      </c>
      <c r="D964" t="s">
        <v>1821</v>
      </c>
      <c r="E964">
        <v>44200</v>
      </c>
    </row>
    <row r="965" spans="1:5">
      <c r="A965" t="s">
        <v>1825</v>
      </c>
      <c r="B965" t="s">
        <v>18</v>
      </c>
      <c r="C965">
        <v>33351244000020</v>
      </c>
      <c r="E965">
        <v>73110</v>
      </c>
    </row>
    <row r="966" spans="1:5">
      <c r="A966" t="s">
        <v>1826</v>
      </c>
      <c r="B966" t="s">
        <v>18</v>
      </c>
      <c r="C966">
        <v>34969064400035</v>
      </c>
      <c r="E966">
        <v>88190</v>
      </c>
    </row>
    <row r="967" spans="1:5">
      <c r="A967" t="s">
        <v>1827</v>
      </c>
      <c r="B967" t="s">
        <v>18</v>
      </c>
      <c r="C967">
        <v>40033322500029</v>
      </c>
      <c r="E967">
        <v>74500</v>
      </c>
    </row>
    <row r="968" spans="1:5">
      <c r="A968" t="s">
        <v>1828</v>
      </c>
      <c r="B968" t="s">
        <v>18</v>
      </c>
      <c r="C968">
        <v>62578013500038</v>
      </c>
      <c r="E968">
        <v>39500</v>
      </c>
    </row>
    <row r="969" spans="1:5">
      <c r="A969" t="s">
        <v>1829</v>
      </c>
      <c r="B969" t="s">
        <v>18</v>
      </c>
      <c r="C969">
        <v>44299328300039</v>
      </c>
      <c r="E969">
        <v>54410</v>
      </c>
    </row>
    <row r="970" spans="1:5">
      <c r="A970" t="s">
        <v>1830</v>
      </c>
      <c r="B970" t="s">
        <v>18</v>
      </c>
      <c r="C970">
        <v>44418788400044</v>
      </c>
      <c r="E970">
        <v>38800</v>
      </c>
    </row>
    <row r="971" spans="1:5">
      <c r="A971" t="s">
        <v>1831</v>
      </c>
      <c r="B971" t="s">
        <v>18</v>
      </c>
      <c r="C971">
        <v>42998056800027</v>
      </c>
      <c r="E971">
        <v>60350</v>
      </c>
    </row>
    <row r="972" spans="1:5">
      <c r="A972" t="s">
        <v>1832</v>
      </c>
      <c r="B972" t="s">
        <v>981</v>
      </c>
      <c r="C972">
        <v>77570963700034</v>
      </c>
      <c r="E972">
        <v>17700</v>
      </c>
    </row>
    <row r="973" spans="1:5">
      <c r="A973" t="s">
        <v>1833</v>
      </c>
      <c r="B973" t="s">
        <v>18</v>
      </c>
      <c r="C973">
        <v>79588034300020</v>
      </c>
      <c r="E973">
        <v>74200</v>
      </c>
    </row>
    <row r="974" spans="1:5">
      <c r="A974" t="s">
        <v>1834</v>
      </c>
      <c r="B974" t="s">
        <v>18</v>
      </c>
      <c r="C974">
        <v>40313508000055</v>
      </c>
      <c r="D974" t="s">
        <v>1069</v>
      </c>
      <c r="E974">
        <v>30390</v>
      </c>
    </row>
    <row r="975" spans="1:5">
      <c r="A975" t="s">
        <v>1835</v>
      </c>
      <c r="B975" t="s">
        <v>18</v>
      </c>
      <c r="C975">
        <v>62201950300045</v>
      </c>
      <c r="D975" t="s">
        <v>1069</v>
      </c>
      <c r="E975">
        <v>38300</v>
      </c>
    </row>
    <row r="976" spans="1:5">
      <c r="A976" t="s">
        <v>362</v>
      </c>
      <c r="B976" t="s">
        <v>18</v>
      </c>
      <c r="C976">
        <v>55208918700025</v>
      </c>
      <c r="E976">
        <v>80400</v>
      </c>
    </row>
    <row r="977" spans="1:5">
      <c r="A977" t="s">
        <v>864</v>
      </c>
      <c r="B977" t="s">
        <v>18</v>
      </c>
      <c r="C977">
        <v>43943656900164</v>
      </c>
      <c r="D977" t="s">
        <v>1836</v>
      </c>
      <c r="E977">
        <v>64600</v>
      </c>
    </row>
    <row r="978" spans="1:5">
      <c r="A978" t="s">
        <v>1837</v>
      </c>
      <c r="B978" t="s">
        <v>18</v>
      </c>
      <c r="C978">
        <v>42878666900021</v>
      </c>
      <c r="E978">
        <v>59113</v>
      </c>
    </row>
    <row r="979" spans="1:5">
      <c r="A979" t="s">
        <v>1838</v>
      </c>
      <c r="B979" t="s">
        <v>18</v>
      </c>
      <c r="C979">
        <v>48089140700029</v>
      </c>
      <c r="D979" t="s">
        <v>1061</v>
      </c>
      <c r="E979">
        <v>76170</v>
      </c>
    </row>
    <row r="980" spans="1:5">
      <c r="A980" t="s">
        <v>765</v>
      </c>
      <c r="B980" t="s">
        <v>981</v>
      </c>
      <c r="C980">
        <v>42061043800046</v>
      </c>
      <c r="D980" t="s">
        <v>1069</v>
      </c>
      <c r="E980">
        <v>38150</v>
      </c>
    </row>
    <row r="981" spans="1:5">
      <c r="A981" t="s">
        <v>682</v>
      </c>
      <c r="B981" t="s">
        <v>18</v>
      </c>
      <c r="C981">
        <v>62201950300052</v>
      </c>
      <c r="D981" t="s">
        <v>1069</v>
      </c>
      <c r="E981">
        <v>78520</v>
      </c>
    </row>
    <row r="982" spans="1:5">
      <c r="A982" t="s">
        <v>1839</v>
      </c>
      <c r="B982" t="s">
        <v>18</v>
      </c>
      <c r="C982">
        <v>62201950300110</v>
      </c>
      <c r="D982" t="s">
        <v>1069</v>
      </c>
      <c r="E982">
        <v>92390</v>
      </c>
    </row>
    <row r="983" spans="1:5">
      <c r="A983" t="s">
        <v>835</v>
      </c>
      <c r="B983" t="s">
        <v>18</v>
      </c>
      <c r="C983">
        <v>62201950300078</v>
      </c>
      <c r="D983" t="s">
        <v>1069</v>
      </c>
      <c r="E983">
        <v>78440</v>
      </c>
    </row>
    <row r="984" spans="1:5">
      <c r="A984" t="s">
        <v>1840</v>
      </c>
      <c r="B984" t="s">
        <v>18</v>
      </c>
      <c r="C984">
        <v>62203708300210</v>
      </c>
      <c r="E984">
        <v>30340</v>
      </c>
    </row>
    <row r="985" spans="1:5">
      <c r="A985" t="s">
        <v>1841</v>
      </c>
      <c r="B985" t="s">
        <v>18</v>
      </c>
      <c r="C985">
        <v>43943656900057</v>
      </c>
      <c r="D985" t="s">
        <v>1078</v>
      </c>
      <c r="E985">
        <v>38150</v>
      </c>
    </row>
    <row r="986" spans="1:5">
      <c r="A986" t="s">
        <v>681</v>
      </c>
      <c r="B986" t="s">
        <v>18</v>
      </c>
      <c r="C986">
        <v>43943656900040</v>
      </c>
      <c r="D986" t="s">
        <v>1078</v>
      </c>
      <c r="E986">
        <v>38370</v>
      </c>
    </row>
    <row r="987" spans="1:5">
      <c r="A987" t="s">
        <v>1842</v>
      </c>
      <c r="B987" t="s">
        <v>18</v>
      </c>
      <c r="C987">
        <v>31650123800026</v>
      </c>
      <c r="E987">
        <v>38400</v>
      </c>
    </row>
    <row r="988" spans="1:5">
      <c r="A988" t="s">
        <v>1843</v>
      </c>
      <c r="B988" t="s">
        <v>1050</v>
      </c>
      <c r="C988">
        <v>31528111300052</v>
      </c>
      <c r="E988">
        <v>94200</v>
      </c>
    </row>
    <row r="989" spans="1:5">
      <c r="A989" t="s">
        <v>1844</v>
      </c>
      <c r="B989" t="s">
        <v>1154</v>
      </c>
      <c r="C989">
        <v>57950045500046</v>
      </c>
      <c r="E989">
        <v>83130</v>
      </c>
    </row>
    <row r="990" spans="1:5">
      <c r="A990" t="s">
        <v>1845</v>
      </c>
      <c r="B990" t="s">
        <v>1154</v>
      </c>
      <c r="C990">
        <v>96950200403138</v>
      </c>
      <c r="E990">
        <v>69007</v>
      </c>
    </row>
    <row r="991" spans="1:5">
      <c r="A991" t="s">
        <v>1846</v>
      </c>
      <c r="B991" t="s">
        <v>1154</v>
      </c>
      <c r="C991">
        <v>35286063901858</v>
      </c>
      <c r="E991">
        <v>21800</v>
      </c>
    </row>
    <row r="992" spans="1:5">
      <c r="A992" t="s">
        <v>1847</v>
      </c>
      <c r="B992" t="s">
        <v>1154</v>
      </c>
      <c r="C992">
        <v>35359767700015</v>
      </c>
      <c r="D992" t="s">
        <v>1848</v>
      </c>
      <c r="E992">
        <v>75015</v>
      </c>
    </row>
    <row r="993" spans="1:5">
      <c r="A993" t="s">
        <v>1849</v>
      </c>
      <c r="B993" t="s">
        <v>18</v>
      </c>
      <c r="C993">
        <v>81967184300053</v>
      </c>
      <c r="E993">
        <v>80190</v>
      </c>
    </row>
    <row r="994" spans="1:5">
      <c r="A994" t="s">
        <v>1850</v>
      </c>
      <c r="B994" t="s">
        <v>18</v>
      </c>
      <c r="C994">
        <v>83335843500026</v>
      </c>
      <c r="E994">
        <v>93600</v>
      </c>
    </row>
    <row r="995" spans="1:5">
      <c r="A995" t="s">
        <v>1851</v>
      </c>
      <c r="B995" t="s">
        <v>18</v>
      </c>
      <c r="C995">
        <v>41381243900029</v>
      </c>
      <c r="E995">
        <v>26000</v>
      </c>
    </row>
    <row r="996" spans="1:5">
      <c r="A996" t="s">
        <v>1852</v>
      </c>
      <c r="B996" t="s">
        <v>18</v>
      </c>
      <c r="C996">
        <v>34868884700048</v>
      </c>
      <c r="E996">
        <v>75008</v>
      </c>
    </row>
    <row r="997" spans="1:5">
      <c r="A997" t="s">
        <v>238</v>
      </c>
      <c r="B997" t="s">
        <v>18</v>
      </c>
      <c r="C997">
        <v>34070744700017</v>
      </c>
      <c r="E997">
        <v>38750</v>
      </c>
    </row>
    <row r="998" spans="1:5">
      <c r="A998" t="s">
        <v>1853</v>
      </c>
      <c r="B998" t="s">
        <v>18</v>
      </c>
      <c r="C998">
        <v>30664622500046</v>
      </c>
      <c r="E998" t="s">
        <v>1311</v>
      </c>
    </row>
    <row r="999" spans="1:5">
      <c r="A999" t="s">
        <v>1854</v>
      </c>
      <c r="B999" t="s">
        <v>1023</v>
      </c>
      <c r="C999">
        <v>41967142500751</v>
      </c>
      <c r="E999">
        <v>59700</v>
      </c>
    </row>
    <row r="1000" spans="1:5">
      <c r="A1000" t="s">
        <v>1855</v>
      </c>
      <c r="B1000" t="s">
        <v>18</v>
      </c>
      <c r="C1000">
        <v>44449761400032</v>
      </c>
      <c r="E1000">
        <v>69800</v>
      </c>
    </row>
    <row r="1001" spans="1:5">
      <c r="A1001" t="s">
        <v>1856</v>
      </c>
      <c r="B1001" t="s">
        <v>18</v>
      </c>
      <c r="C1001">
        <v>82445870700026</v>
      </c>
      <c r="E1001">
        <v>69003</v>
      </c>
    </row>
    <row r="1002" spans="1:5">
      <c r="A1002" t="s">
        <v>1857</v>
      </c>
      <c r="B1002" t="s">
        <v>18</v>
      </c>
      <c r="C1002">
        <v>40026326500011</v>
      </c>
      <c r="E1002">
        <v>69100</v>
      </c>
    </row>
    <row r="1003" spans="1:5">
      <c r="A1003" t="s">
        <v>317</v>
      </c>
      <c r="B1003" t="s">
        <v>18</v>
      </c>
      <c r="C1003">
        <v>44517812200013</v>
      </c>
      <c r="E1003">
        <v>66000</v>
      </c>
    </row>
    <row r="1004" spans="1:5">
      <c r="A1004" t="s">
        <v>1858</v>
      </c>
      <c r="B1004" t="s">
        <v>18</v>
      </c>
      <c r="C1004">
        <v>93565003600020</v>
      </c>
      <c r="D1004" t="s">
        <v>1074</v>
      </c>
      <c r="E1004" t="s">
        <v>1859</v>
      </c>
    </row>
    <row r="1005" spans="1:5">
      <c r="A1005" t="s">
        <v>1860</v>
      </c>
      <c r="B1005" t="s">
        <v>18</v>
      </c>
      <c r="C1005">
        <v>49144131700063</v>
      </c>
      <c r="E1005">
        <v>92800</v>
      </c>
    </row>
    <row r="1006" spans="1:5">
      <c r="A1006" t="s">
        <v>1861</v>
      </c>
      <c r="B1006" t="s">
        <v>18</v>
      </c>
      <c r="C1006">
        <v>37869128100026</v>
      </c>
      <c r="E1006">
        <v>66300</v>
      </c>
    </row>
    <row r="1007" spans="1:5">
      <c r="A1007" t="s">
        <v>1862</v>
      </c>
      <c r="B1007" t="s">
        <v>18</v>
      </c>
      <c r="C1007">
        <v>95353906100010</v>
      </c>
      <c r="E1007">
        <v>75017</v>
      </c>
    </row>
    <row r="1008" spans="1:5">
      <c r="A1008" t="s">
        <v>1863</v>
      </c>
      <c r="B1008" t="s">
        <v>18</v>
      </c>
      <c r="C1008">
        <v>39908648700036</v>
      </c>
      <c r="D1008" t="s">
        <v>1346</v>
      </c>
      <c r="E1008">
        <v>62800</v>
      </c>
    </row>
    <row r="1009" spans="1:5">
      <c r="A1009" t="s">
        <v>884</v>
      </c>
      <c r="B1009" t="s">
        <v>18</v>
      </c>
      <c r="C1009">
        <v>49105036500031</v>
      </c>
      <c r="E1009">
        <v>49220</v>
      </c>
    </row>
    <row r="1010" spans="1:5">
      <c r="A1010" t="s">
        <v>1864</v>
      </c>
      <c r="B1010" t="s">
        <v>18</v>
      </c>
      <c r="C1010">
        <v>95450235700054</v>
      </c>
      <c r="E1010">
        <v>69680</v>
      </c>
    </row>
    <row r="1011" spans="1:5">
      <c r="A1011" t="s">
        <v>1865</v>
      </c>
      <c r="B1011" t="s">
        <v>18</v>
      </c>
      <c r="C1011">
        <v>45340640700024</v>
      </c>
      <c r="E1011">
        <v>94310</v>
      </c>
    </row>
    <row r="1012" spans="1:5">
      <c r="A1012" t="s">
        <v>1866</v>
      </c>
      <c r="B1012" t="s">
        <v>18</v>
      </c>
      <c r="C1012">
        <v>35184452700066</v>
      </c>
      <c r="E1012">
        <v>59552</v>
      </c>
    </row>
    <row r="1013" spans="1:5">
      <c r="A1013" t="s">
        <v>1867</v>
      </c>
      <c r="B1013" t="s">
        <v>18</v>
      </c>
      <c r="C1013">
        <v>34866339400016</v>
      </c>
      <c r="E1013">
        <v>44340</v>
      </c>
    </row>
    <row r="1014" spans="1:5">
      <c r="A1014" t="s">
        <v>1868</v>
      </c>
      <c r="B1014" t="s">
        <v>18</v>
      </c>
      <c r="C1014">
        <v>34866339400024</v>
      </c>
      <c r="E1014">
        <v>45770</v>
      </c>
    </row>
    <row r="1015" spans="1:5">
      <c r="A1015" t="s">
        <v>1869</v>
      </c>
      <c r="B1015" t="s">
        <v>18</v>
      </c>
      <c r="C1015">
        <v>32626222700092</v>
      </c>
      <c r="E1015">
        <v>64170</v>
      </c>
    </row>
    <row r="1016" spans="1:5">
      <c r="A1016" t="s">
        <v>1870</v>
      </c>
      <c r="B1016" t="s">
        <v>18</v>
      </c>
      <c r="C1016">
        <v>32626222700084</v>
      </c>
      <c r="D1016" t="s">
        <v>1063</v>
      </c>
      <c r="E1016">
        <v>64170</v>
      </c>
    </row>
    <row r="1017" spans="1:5">
      <c r="A1017" t="s">
        <v>1871</v>
      </c>
      <c r="B1017" t="s">
        <v>18</v>
      </c>
      <c r="C1017">
        <v>78413225000068</v>
      </c>
      <c r="E1017">
        <v>35000</v>
      </c>
    </row>
    <row r="1018" spans="1:5">
      <c r="A1018" t="s">
        <v>1872</v>
      </c>
      <c r="B1018" t="s">
        <v>18</v>
      </c>
      <c r="C1018">
        <v>78413225000076</v>
      </c>
      <c r="E1018">
        <v>22260</v>
      </c>
    </row>
    <row r="1019" spans="1:5">
      <c r="A1019" t="s">
        <v>1873</v>
      </c>
      <c r="B1019" t="s">
        <v>18</v>
      </c>
      <c r="C1019">
        <v>78413225000134</v>
      </c>
      <c r="E1019">
        <v>56390</v>
      </c>
    </row>
    <row r="1020" spans="1:5">
      <c r="A1020" t="s">
        <v>193</v>
      </c>
      <c r="B1020" t="s">
        <v>18</v>
      </c>
      <c r="C1020">
        <v>41222546800021</v>
      </c>
      <c r="E1020">
        <v>62220</v>
      </c>
    </row>
    <row r="1021" spans="1:5">
      <c r="A1021" t="s">
        <v>1874</v>
      </c>
      <c r="B1021" t="s">
        <v>18</v>
      </c>
      <c r="C1021">
        <v>42311061800018</v>
      </c>
      <c r="E1021">
        <v>76810</v>
      </c>
    </row>
    <row r="1022" spans="1:5">
      <c r="A1022" t="s">
        <v>1875</v>
      </c>
      <c r="B1022" t="s">
        <v>18</v>
      </c>
      <c r="C1022" t="s">
        <v>1876</v>
      </c>
      <c r="E1022">
        <v>45380</v>
      </c>
    </row>
    <row r="1023" spans="1:5">
      <c r="A1023" t="s">
        <v>1877</v>
      </c>
      <c r="B1023" t="s">
        <v>18</v>
      </c>
      <c r="C1023">
        <v>37578164800015</v>
      </c>
      <c r="E1023">
        <v>29380</v>
      </c>
    </row>
    <row r="1024" spans="1:5">
      <c r="A1024" t="s">
        <v>1878</v>
      </c>
      <c r="B1024" t="s">
        <v>18</v>
      </c>
      <c r="C1024">
        <v>35246829200037</v>
      </c>
      <c r="D1024" t="s">
        <v>1879</v>
      </c>
      <c r="E1024">
        <v>40270</v>
      </c>
    </row>
    <row r="1025" spans="1:5">
      <c r="A1025" t="s">
        <v>1880</v>
      </c>
      <c r="B1025" t="s">
        <v>19</v>
      </c>
      <c r="C1025">
        <v>63368052500019</v>
      </c>
      <c r="E1025">
        <v>38150</v>
      </c>
    </row>
    <row r="1026" spans="1:5">
      <c r="A1026" t="s">
        <v>1881</v>
      </c>
      <c r="B1026" t="s">
        <v>19</v>
      </c>
      <c r="C1026">
        <v>87957197400028</v>
      </c>
      <c r="E1026">
        <v>69003</v>
      </c>
    </row>
    <row r="1027" spans="1:5">
      <c r="A1027" t="s">
        <v>1882</v>
      </c>
      <c r="B1027" t="s">
        <v>19</v>
      </c>
      <c r="C1027">
        <v>79486551900019</v>
      </c>
      <c r="E1027">
        <v>27500</v>
      </c>
    </row>
    <row r="1028" spans="1:5">
      <c r="A1028" t="s">
        <v>772</v>
      </c>
      <c r="B1028" t="s">
        <v>18</v>
      </c>
      <c r="C1028">
        <v>53324797900115</v>
      </c>
      <c r="D1028" t="s">
        <v>1061</v>
      </c>
      <c r="E1028">
        <v>60710</v>
      </c>
    </row>
    <row r="1029" spans="1:5">
      <c r="A1029" t="s">
        <v>841</v>
      </c>
      <c r="B1029" t="s">
        <v>18</v>
      </c>
      <c r="C1029">
        <v>53324797900057</v>
      </c>
      <c r="D1029" t="s">
        <v>1061</v>
      </c>
      <c r="E1029">
        <v>62175</v>
      </c>
    </row>
    <row r="1030" spans="1:5">
      <c r="A1030" t="s">
        <v>679</v>
      </c>
      <c r="B1030" t="s">
        <v>18</v>
      </c>
      <c r="C1030">
        <v>53324797900123</v>
      </c>
      <c r="D1030" t="s">
        <v>1061</v>
      </c>
      <c r="E1030">
        <v>62170</v>
      </c>
    </row>
    <row r="1031" spans="1:5">
      <c r="A1031" t="s">
        <v>1883</v>
      </c>
      <c r="B1031" t="s">
        <v>18</v>
      </c>
      <c r="C1031">
        <v>53324797900081</v>
      </c>
      <c r="D1031" t="s">
        <v>1061</v>
      </c>
      <c r="E1031" t="s">
        <v>1884</v>
      </c>
    </row>
    <row r="1032" spans="1:5">
      <c r="A1032" t="s">
        <v>369</v>
      </c>
      <c r="B1032" t="s">
        <v>18</v>
      </c>
      <c r="C1032">
        <v>53324797900024</v>
      </c>
      <c r="D1032" t="s">
        <v>1061</v>
      </c>
      <c r="E1032">
        <v>51230</v>
      </c>
    </row>
    <row r="1033" spans="1:5">
      <c r="A1033" t="s">
        <v>1885</v>
      </c>
      <c r="B1033" t="s">
        <v>18</v>
      </c>
      <c r="C1033">
        <v>53324797900073</v>
      </c>
      <c r="D1033" t="s">
        <v>1061</v>
      </c>
      <c r="E1033">
        <v>45410</v>
      </c>
    </row>
    <row r="1034" spans="1:5">
      <c r="A1034" t="s">
        <v>1886</v>
      </c>
      <c r="B1034" t="s">
        <v>18</v>
      </c>
      <c r="C1034">
        <v>53324797900032</v>
      </c>
      <c r="D1034" t="s">
        <v>1061</v>
      </c>
      <c r="E1034">
        <v>62190</v>
      </c>
    </row>
    <row r="1035" spans="1:5">
      <c r="A1035" t="s">
        <v>1887</v>
      </c>
      <c r="B1035" t="s">
        <v>19</v>
      </c>
      <c r="C1035">
        <v>81079155800010</v>
      </c>
      <c r="E1035">
        <v>60280</v>
      </c>
    </row>
    <row r="1036" spans="1:5">
      <c r="A1036" t="s">
        <v>1888</v>
      </c>
      <c r="B1036" t="s">
        <v>1023</v>
      </c>
      <c r="C1036">
        <v>85333184100017</v>
      </c>
      <c r="E1036">
        <v>75011</v>
      </c>
    </row>
    <row r="1037" spans="1:5">
      <c r="A1037" t="s">
        <v>1889</v>
      </c>
      <c r="B1037" t="s">
        <v>19</v>
      </c>
      <c r="C1037">
        <v>88096055400017</v>
      </c>
      <c r="E1037">
        <v>0</v>
      </c>
    </row>
    <row r="1038" spans="1:5">
      <c r="A1038" t="s">
        <v>908</v>
      </c>
      <c r="B1038" t="s">
        <v>19</v>
      </c>
      <c r="C1038">
        <v>41940199700038</v>
      </c>
      <c r="E1038">
        <v>69150</v>
      </c>
    </row>
    <row r="1039" spans="1:5">
      <c r="A1039" t="s">
        <v>1890</v>
      </c>
      <c r="B1039" t="s">
        <v>19</v>
      </c>
      <c r="C1039">
        <v>42971906500022</v>
      </c>
      <c r="E1039" t="s">
        <v>1351</v>
      </c>
    </row>
    <row r="1040" spans="1:5">
      <c r="A1040" t="s">
        <v>1891</v>
      </c>
      <c r="B1040" t="s">
        <v>19</v>
      </c>
      <c r="C1040">
        <v>45022979400109</v>
      </c>
      <c r="E1040">
        <v>38330</v>
      </c>
    </row>
    <row r="1041" spans="1:5">
      <c r="A1041" t="s">
        <v>756</v>
      </c>
      <c r="B1041" t="s">
        <v>19</v>
      </c>
      <c r="C1041">
        <v>38130763600419</v>
      </c>
      <c r="E1041">
        <v>69007</v>
      </c>
    </row>
    <row r="1042" spans="1:5">
      <c r="A1042" t="s">
        <v>903</v>
      </c>
      <c r="B1042" t="s">
        <v>19</v>
      </c>
      <c r="C1042">
        <v>40416491500096</v>
      </c>
      <c r="E1042">
        <v>13100</v>
      </c>
    </row>
    <row r="1043" spans="1:5">
      <c r="A1043" t="s">
        <v>1892</v>
      </c>
      <c r="B1043" t="s">
        <v>1023</v>
      </c>
      <c r="C1043">
        <v>81738987700124</v>
      </c>
      <c r="D1043" t="s">
        <v>1709</v>
      </c>
      <c r="E1043">
        <v>69680</v>
      </c>
    </row>
    <row r="1044" spans="1:5">
      <c r="A1044" t="s">
        <v>598</v>
      </c>
      <c r="B1044" t="s">
        <v>19</v>
      </c>
      <c r="C1044">
        <v>42863435600011</v>
      </c>
      <c r="E1044">
        <v>69002</v>
      </c>
    </row>
    <row r="1045" spans="1:5">
      <c r="A1045" t="s">
        <v>1893</v>
      </c>
      <c r="B1045" t="s">
        <v>19</v>
      </c>
      <c r="C1045">
        <v>43180369100010</v>
      </c>
      <c r="D1045" t="s">
        <v>1894</v>
      </c>
      <c r="E1045">
        <v>38120</v>
      </c>
    </row>
    <row r="1046" spans="1:5">
      <c r="A1046" t="s">
        <v>1895</v>
      </c>
      <c r="B1046" t="s">
        <v>19</v>
      </c>
      <c r="C1046">
        <v>48957505000047</v>
      </c>
      <c r="E1046">
        <v>92200</v>
      </c>
    </row>
    <row r="1047" spans="1:5">
      <c r="A1047" t="s">
        <v>161</v>
      </c>
      <c r="B1047" t="s">
        <v>19</v>
      </c>
      <c r="C1047">
        <v>48886236800039</v>
      </c>
      <c r="E1047">
        <v>84140</v>
      </c>
    </row>
    <row r="1048" spans="1:5">
      <c r="A1048" t="s">
        <v>1896</v>
      </c>
      <c r="B1048" t="s">
        <v>19</v>
      </c>
      <c r="C1048">
        <v>48886236800138</v>
      </c>
      <c r="D1048" t="s">
        <v>1897</v>
      </c>
      <c r="E1048">
        <v>69800</v>
      </c>
    </row>
    <row r="1049" spans="1:5">
      <c r="A1049" t="s">
        <v>1898</v>
      </c>
      <c r="B1049" t="s">
        <v>19</v>
      </c>
      <c r="C1049">
        <v>95092537000013</v>
      </c>
      <c r="E1049">
        <v>73000</v>
      </c>
    </row>
    <row r="1050" spans="1:5">
      <c r="A1050" t="s">
        <v>1899</v>
      </c>
      <c r="B1050" t="s">
        <v>19</v>
      </c>
      <c r="C1050">
        <v>50908767200044</v>
      </c>
      <c r="E1050">
        <v>59960</v>
      </c>
    </row>
    <row r="1051" spans="1:5">
      <c r="A1051" t="s">
        <v>1900</v>
      </c>
      <c r="B1051" t="s">
        <v>19</v>
      </c>
      <c r="C1051">
        <v>38826989600022</v>
      </c>
      <c r="E1051">
        <v>90700</v>
      </c>
    </row>
    <row r="1052" spans="1:5">
      <c r="A1052" t="s">
        <v>1901</v>
      </c>
      <c r="B1052" t="s">
        <v>18</v>
      </c>
      <c r="C1052">
        <v>81539437400012</v>
      </c>
      <c r="E1052">
        <v>69150</v>
      </c>
    </row>
    <row r="1053" spans="1:5">
      <c r="A1053" t="s">
        <v>1902</v>
      </c>
      <c r="B1053" t="s">
        <v>19</v>
      </c>
      <c r="C1053">
        <v>82120495500032</v>
      </c>
      <c r="E1053">
        <v>38000</v>
      </c>
    </row>
    <row r="1054" spans="1:5">
      <c r="A1054" t="s">
        <v>951</v>
      </c>
      <c r="B1054" t="s">
        <v>19</v>
      </c>
      <c r="C1054">
        <v>51761211500017</v>
      </c>
      <c r="E1054">
        <v>42153</v>
      </c>
    </row>
    <row r="1055" spans="1:5">
      <c r="A1055" t="s">
        <v>1903</v>
      </c>
      <c r="B1055" t="s">
        <v>19</v>
      </c>
      <c r="C1055">
        <v>48886236800088</v>
      </c>
      <c r="D1055" t="s">
        <v>1897</v>
      </c>
      <c r="E1055">
        <v>44800</v>
      </c>
    </row>
    <row r="1056" spans="1:5">
      <c r="A1056" t="s">
        <v>1904</v>
      </c>
      <c r="B1056" t="s">
        <v>1019</v>
      </c>
      <c r="C1056">
        <v>80800854400021</v>
      </c>
      <c r="E1056">
        <v>75007</v>
      </c>
    </row>
    <row r="1057" spans="1:5">
      <c r="A1057" t="s">
        <v>818</v>
      </c>
      <c r="B1057" t="s">
        <v>19</v>
      </c>
      <c r="C1057">
        <v>81738987700033</v>
      </c>
      <c r="E1057">
        <v>13127</v>
      </c>
    </row>
    <row r="1058" spans="1:5">
      <c r="A1058" t="s">
        <v>1905</v>
      </c>
      <c r="B1058" t="s">
        <v>1023</v>
      </c>
      <c r="C1058">
        <v>94745456700019</v>
      </c>
      <c r="E1058">
        <v>75005</v>
      </c>
    </row>
    <row r="1059" spans="1:5">
      <c r="A1059" t="s">
        <v>1906</v>
      </c>
      <c r="B1059" t="s">
        <v>18</v>
      </c>
      <c r="C1059">
        <v>72658015200015</v>
      </c>
      <c r="D1059" t="s">
        <v>1071</v>
      </c>
      <c r="E1059">
        <v>69170</v>
      </c>
    </row>
    <row r="1060" spans="1:5">
      <c r="A1060" t="s">
        <v>1907</v>
      </c>
      <c r="B1060" t="s">
        <v>18</v>
      </c>
      <c r="C1060">
        <v>72658015200114</v>
      </c>
      <c r="D1060" t="s">
        <v>1071</v>
      </c>
      <c r="E1060">
        <v>26130</v>
      </c>
    </row>
    <row r="1061" spans="1:5">
      <c r="A1061" t="s">
        <v>1908</v>
      </c>
      <c r="B1061" t="s">
        <v>18</v>
      </c>
      <c r="C1061">
        <v>72658015200064</v>
      </c>
      <c r="D1061" t="s">
        <v>1071</v>
      </c>
      <c r="E1061">
        <v>69490</v>
      </c>
    </row>
    <row r="1062" spans="1:5">
      <c r="A1062" t="s">
        <v>1909</v>
      </c>
      <c r="B1062" t="s">
        <v>18</v>
      </c>
      <c r="C1062">
        <v>72298022400025</v>
      </c>
      <c r="D1062" t="s">
        <v>1071</v>
      </c>
      <c r="E1062">
        <v>84600</v>
      </c>
    </row>
    <row r="1063" spans="1:5">
      <c r="A1063" t="s">
        <v>1910</v>
      </c>
      <c r="B1063" t="s">
        <v>18</v>
      </c>
      <c r="C1063">
        <v>43360512800035</v>
      </c>
      <c r="D1063" t="s">
        <v>1071</v>
      </c>
      <c r="E1063">
        <v>69490</v>
      </c>
    </row>
    <row r="1064" spans="1:5">
      <c r="A1064" t="s">
        <v>1911</v>
      </c>
      <c r="B1064" t="s">
        <v>18</v>
      </c>
      <c r="C1064">
        <v>43360512800027</v>
      </c>
      <c r="D1064" t="s">
        <v>1071</v>
      </c>
      <c r="E1064">
        <v>69550</v>
      </c>
    </row>
    <row r="1065" spans="1:5">
      <c r="A1065" t="s">
        <v>1912</v>
      </c>
      <c r="B1065" t="s">
        <v>18</v>
      </c>
      <c r="C1065">
        <v>56206460000058</v>
      </c>
      <c r="E1065">
        <v>94250</v>
      </c>
    </row>
    <row r="1066" spans="1:5">
      <c r="A1066" t="s">
        <v>1913</v>
      </c>
      <c r="B1066" t="s">
        <v>18</v>
      </c>
      <c r="C1066">
        <v>53950120500022</v>
      </c>
      <c r="E1066">
        <v>74240</v>
      </c>
    </row>
    <row r="1067" spans="1:5">
      <c r="A1067" t="s">
        <v>1914</v>
      </c>
      <c r="B1067" t="s">
        <v>18</v>
      </c>
      <c r="C1067">
        <v>84718006400044</v>
      </c>
      <c r="E1067">
        <v>51140</v>
      </c>
    </row>
    <row r="1068" spans="1:5">
      <c r="A1068" t="s">
        <v>1915</v>
      </c>
      <c r="B1068" t="s">
        <v>18</v>
      </c>
      <c r="C1068">
        <v>40771026800027</v>
      </c>
      <c r="E1068">
        <v>26250</v>
      </c>
    </row>
    <row r="1069" spans="1:5">
      <c r="A1069" t="s">
        <v>1916</v>
      </c>
      <c r="B1069" t="s">
        <v>18</v>
      </c>
      <c r="C1069">
        <v>77566225700267</v>
      </c>
      <c r="E1069">
        <v>60200</v>
      </c>
    </row>
    <row r="1070" spans="1:5">
      <c r="A1070" t="s">
        <v>1917</v>
      </c>
      <c r="B1070" t="s">
        <v>18</v>
      </c>
      <c r="C1070">
        <v>33582068400025</v>
      </c>
      <c r="E1070" t="s">
        <v>1918</v>
      </c>
    </row>
    <row r="1071" spans="1:5">
      <c r="A1071" t="s">
        <v>1919</v>
      </c>
      <c r="B1071" t="s">
        <v>18</v>
      </c>
      <c r="C1071">
        <v>31625229500027</v>
      </c>
      <c r="E1071">
        <v>67150</v>
      </c>
    </row>
    <row r="1072" spans="1:5">
      <c r="A1072" t="s">
        <v>1920</v>
      </c>
      <c r="B1072" t="s">
        <v>18</v>
      </c>
      <c r="C1072">
        <v>88959795100025</v>
      </c>
      <c r="E1072">
        <v>63200</v>
      </c>
    </row>
    <row r="1073" spans="1:5">
      <c r="A1073" t="s">
        <v>918</v>
      </c>
      <c r="B1073" t="s">
        <v>19</v>
      </c>
      <c r="C1073">
        <v>80379498100032</v>
      </c>
      <c r="E1073">
        <v>67310</v>
      </c>
    </row>
    <row r="1074" spans="1:5">
      <c r="A1074" t="s">
        <v>849</v>
      </c>
      <c r="B1074" t="s">
        <v>19</v>
      </c>
      <c r="C1074">
        <v>31611320800094</v>
      </c>
      <c r="E1074">
        <v>62138</v>
      </c>
    </row>
    <row r="1075" spans="1:5">
      <c r="A1075" t="s">
        <v>748</v>
      </c>
      <c r="B1075" t="s">
        <v>19</v>
      </c>
      <c r="C1075">
        <v>48960630100013</v>
      </c>
      <c r="E1075">
        <v>67660</v>
      </c>
    </row>
    <row r="1076" spans="1:5">
      <c r="A1076" t="s">
        <v>855</v>
      </c>
      <c r="B1076" t="s">
        <v>19</v>
      </c>
      <c r="C1076">
        <v>79461348900010</v>
      </c>
      <c r="E1076">
        <v>54220</v>
      </c>
    </row>
    <row r="1077" spans="1:5">
      <c r="A1077" t="s">
        <v>1921</v>
      </c>
      <c r="B1077" t="s">
        <v>19</v>
      </c>
      <c r="C1077">
        <v>91191455400017</v>
      </c>
      <c r="E1077">
        <v>38780</v>
      </c>
    </row>
    <row r="1078" spans="1:5">
      <c r="A1078" t="s">
        <v>1922</v>
      </c>
      <c r="B1078" t="s">
        <v>19</v>
      </c>
      <c r="C1078">
        <v>31611320800037</v>
      </c>
      <c r="E1078">
        <v>25460</v>
      </c>
    </row>
    <row r="1079" spans="1:5">
      <c r="A1079" t="s">
        <v>792</v>
      </c>
      <c r="B1079" t="s">
        <v>19</v>
      </c>
      <c r="C1079">
        <v>40482446800023</v>
      </c>
      <c r="E1079">
        <v>34070</v>
      </c>
    </row>
    <row r="1080" spans="1:5">
      <c r="A1080" t="s">
        <v>1923</v>
      </c>
      <c r="B1080" t="s">
        <v>19</v>
      </c>
      <c r="C1080">
        <v>41133254700024</v>
      </c>
      <c r="E1080">
        <v>26000</v>
      </c>
    </row>
    <row r="1081" spans="1:5">
      <c r="A1081" t="s">
        <v>1924</v>
      </c>
      <c r="B1081" t="s">
        <v>19</v>
      </c>
      <c r="C1081">
        <v>41119543100043</v>
      </c>
      <c r="D1081" t="s">
        <v>1925</v>
      </c>
      <c r="E1081">
        <v>69150</v>
      </c>
    </row>
    <row r="1082" spans="1:5">
      <c r="A1082" t="s">
        <v>1926</v>
      </c>
      <c r="B1082" t="s">
        <v>19</v>
      </c>
      <c r="C1082">
        <v>39204995300038</v>
      </c>
      <c r="E1082">
        <v>26000</v>
      </c>
    </row>
    <row r="1083" spans="1:5">
      <c r="A1083" t="s">
        <v>834</v>
      </c>
      <c r="B1083" t="s">
        <v>19</v>
      </c>
      <c r="C1083">
        <v>45131468600036</v>
      </c>
      <c r="E1083">
        <v>59283</v>
      </c>
    </row>
    <row r="1084" spans="1:5">
      <c r="A1084" t="s">
        <v>1927</v>
      </c>
      <c r="B1084" t="s">
        <v>19</v>
      </c>
      <c r="C1084">
        <v>83377317900027</v>
      </c>
      <c r="E1084">
        <v>69400</v>
      </c>
    </row>
    <row r="1085" spans="1:5">
      <c r="A1085" t="s">
        <v>1928</v>
      </c>
      <c r="B1085" t="s">
        <v>19</v>
      </c>
      <c r="C1085">
        <v>31109848700441</v>
      </c>
      <c r="D1085" t="s">
        <v>1005</v>
      </c>
      <c r="E1085">
        <v>69800</v>
      </c>
    </row>
    <row r="1086" spans="1:5">
      <c r="A1086" t="s">
        <v>1929</v>
      </c>
      <c r="B1086" t="s">
        <v>19</v>
      </c>
      <c r="C1086">
        <v>81973736200049</v>
      </c>
      <c r="E1086">
        <v>38090</v>
      </c>
    </row>
    <row r="1087" spans="1:5">
      <c r="A1087" t="s">
        <v>889</v>
      </c>
      <c r="B1087" t="s">
        <v>19</v>
      </c>
      <c r="C1087">
        <v>31109848700201</v>
      </c>
      <c r="E1087">
        <v>44800</v>
      </c>
    </row>
    <row r="1088" spans="1:5">
      <c r="A1088" t="s">
        <v>722</v>
      </c>
      <c r="B1088" t="s">
        <v>19</v>
      </c>
      <c r="C1088">
        <v>41479408100052</v>
      </c>
      <c r="E1088">
        <v>67230</v>
      </c>
    </row>
    <row r="1089" spans="1:5">
      <c r="A1089" t="s">
        <v>1930</v>
      </c>
      <c r="B1089" t="s">
        <v>19</v>
      </c>
      <c r="C1089">
        <v>34400116900038</v>
      </c>
      <c r="E1089">
        <v>73100</v>
      </c>
    </row>
    <row r="1090" spans="1:5">
      <c r="A1090" t="s">
        <v>1931</v>
      </c>
      <c r="B1090" t="s">
        <v>19</v>
      </c>
      <c r="C1090">
        <v>65362016100030</v>
      </c>
      <c r="D1090" t="s">
        <v>1932</v>
      </c>
      <c r="E1090">
        <v>38490</v>
      </c>
    </row>
    <row r="1091" spans="1:5">
      <c r="A1091" t="s">
        <v>591</v>
      </c>
      <c r="B1091" t="s">
        <v>19</v>
      </c>
      <c r="C1091">
        <v>91775611600021</v>
      </c>
      <c r="E1091">
        <v>69230</v>
      </c>
    </row>
    <row r="1092" spans="1:5">
      <c r="A1092" t="s">
        <v>1933</v>
      </c>
      <c r="B1092" t="s">
        <v>19</v>
      </c>
      <c r="C1092">
        <v>88139668300016</v>
      </c>
      <c r="E1092" t="s">
        <v>1934</v>
      </c>
    </row>
    <row r="1093" spans="1:5">
      <c r="A1093" t="s">
        <v>1935</v>
      </c>
      <c r="B1093" t="s">
        <v>1154</v>
      </c>
      <c r="C1093">
        <v>55850191200239</v>
      </c>
      <c r="E1093">
        <v>67000</v>
      </c>
    </row>
    <row r="1094" spans="1:5">
      <c r="A1094" t="s">
        <v>1936</v>
      </c>
      <c r="B1094" t="s">
        <v>19</v>
      </c>
      <c r="C1094">
        <v>79457623100102</v>
      </c>
      <c r="E1094" t="s">
        <v>985</v>
      </c>
    </row>
    <row r="1095" spans="1:5">
      <c r="A1095" t="s">
        <v>1937</v>
      </c>
      <c r="B1095" t="s">
        <v>18</v>
      </c>
      <c r="C1095">
        <v>43158667600014</v>
      </c>
      <c r="E1095" t="s">
        <v>1859</v>
      </c>
    </row>
    <row r="1096" spans="1:5">
      <c r="A1096" t="s">
        <v>1938</v>
      </c>
      <c r="B1096" t="s">
        <v>18</v>
      </c>
      <c r="C1096">
        <v>30593496000124</v>
      </c>
      <c r="E1096">
        <v>43000</v>
      </c>
    </row>
    <row r="1097" spans="1:5">
      <c r="A1097" t="s">
        <v>813</v>
      </c>
      <c r="B1097" t="s">
        <v>19</v>
      </c>
      <c r="C1097">
        <v>30544887000033</v>
      </c>
      <c r="E1097">
        <v>13290</v>
      </c>
    </row>
    <row r="1098" spans="1:5">
      <c r="A1098" t="s">
        <v>1939</v>
      </c>
      <c r="B1098" t="s">
        <v>1154</v>
      </c>
      <c r="C1098">
        <v>87884012300029</v>
      </c>
      <c r="E1098">
        <v>75002</v>
      </c>
    </row>
    <row r="1099" spans="1:5">
      <c r="A1099" t="s">
        <v>1940</v>
      </c>
      <c r="B1099" t="s">
        <v>19</v>
      </c>
      <c r="C1099">
        <v>34757249700050</v>
      </c>
      <c r="E1099">
        <v>67700</v>
      </c>
    </row>
    <row r="1100" spans="1:5">
      <c r="A1100" t="s">
        <v>1941</v>
      </c>
      <c r="B1100" t="s">
        <v>18</v>
      </c>
      <c r="C1100">
        <v>32052861500026</v>
      </c>
      <c r="E1100">
        <v>69480</v>
      </c>
    </row>
    <row r="1101" spans="1:5">
      <c r="A1101" t="s">
        <v>1942</v>
      </c>
      <c r="B1101" t="s">
        <v>18</v>
      </c>
      <c r="C1101">
        <v>49648006200033</v>
      </c>
      <c r="E1101">
        <v>56920</v>
      </c>
    </row>
    <row r="1102" spans="1:5">
      <c r="A1102" t="s">
        <v>1943</v>
      </c>
      <c r="B1102" t="s">
        <v>1154</v>
      </c>
      <c r="C1102">
        <v>49959055200018</v>
      </c>
      <c r="E1102">
        <v>0</v>
      </c>
    </row>
    <row r="1103" spans="1:5">
      <c r="A1103" t="s">
        <v>1944</v>
      </c>
      <c r="B1103" t="s">
        <v>1154</v>
      </c>
      <c r="C1103">
        <v>43410980700033</v>
      </c>
      <c r="E1103">
        <v>92300</v>
      </c>
    </row>
    <row r="1104" spans="1:5">
      <c r="A1104" t="s">
        <v>1945</v>
      </c>
      <c r="B1104" t="s">
        <v>1154</v>
      </c>
      <c r="C1104">
        <v>48483880000015</v>
      </c>
      <c r="E1104">
        <v>28100</v>
      </c>
    </row>
    <row r="1105" spans="1:5">
      <c r="A1105" t="s">
        <v>1946</v>
      </c>
      <c r="B1105" t="s">
        <v>1154</v>
      </c>
      <c r="C1105">
        <v>49317025200032</v>
      </c>
      <c r="E1105">
        <v>60280</v>
      </c>
    </row>
    <row r="1106" spans="1:5">
      <c r="A1106" t="s">
        <v>1947</v>
      </c>
      <c r="B1106" t="s">
        <v>1154</v>
      </c>
      <c r="C1106">
        <v>82110286000011</v>
      </c>
      <c r="E1106">
        <v>64260</v>
      </c>
    </row>
    <row r="1107" spans="1:5">
      <c r="A1107" t="s">
        <v>1948</v>
      </c>
      <c r="B1107" t="s">
        <v>1154</v>
      </c>
      <c r="C1107">
        <v>48422309400067</v>
      </c>
      <c r="E1107">
        <v>75019</v>
      </c>
    </row>
    <row r="1108" spans="1:5">
      <c r="A1108" t="s">
        <v>1949</v>
      </c>
      <c r="B1108" t="s">
        <v>1154</v>
      </c>
      <c r="C1108">
        <v>42271687800091</v>
      </c>
      <c r="E1108">
        <v>34000</v>
      </c>
    </row>
    <row r="1109" spans="1:5">
      <c r="A1109" t="s">
        <v>1950</v>
      </c>
      <c r="B1109" t="s">
        <v>1154</v>
      </c>
      <c r="C1109">
        <v>84079690800035</v>
      </c>
      <c r="E1109">
        <v>83000</v>
      </c>
    </row>
    <row r="1110" spans="1:5">
      <c r="A1110" t="s">
        <v>1951</v>
      </c>
      <c r="B1110" t="s">
        <v>1154</v>
      </c>
      <c r="C1110">
        <v>44019133600070</v>
      </c>
      <c r="E1110">
        <v>92400</v>
      </c>
    </row>
    <row r="1111" spans="1:5">
      <c r="A1111" t="s">
        <v>1952</v>
      </c>
      <c r="B1111" t="s">
        <v>1154</v>
      </c>
      <c r="C1111">
        <v>49138891400021</v>
      </c>
      <c r="E1111">
        <v>75008</v>
      </c>
    </row>
    <row r="1112" spans="1:5">
      <c r="A1112" t="s">
        <v>1953</v>
      </c>
      <c r="B1112" t="s">
        <v>1154</v>
      </c>
      <c r="C1112">
        <v>32306911200072</v>
      </c>
      <c r="E1112">
        <v>92800</v>
      </c>
    </row>
    <row r="1113" spans="1:5">
      <c r="A1113" t="s">
        <v>1954</v>
      </c>
      <c r="B1113" t="s">
        <v>1154</v>
      </c>
      <c r="C1113">
        <v>80828334500045</v>
      </c>
      <c r="E1113">
        <v>75017</v>
      </c>
    </row>
    <row r="1114" spans="1:5">
      <c r="A1114" t="s">
        <v>1955</v>
      </c>
      <c r="B1114" t="s">
        <v>1154</v>
      </c>
      <c r="C1114">
        <v>40296039700048</v>
      </c>
      <c r="E1114">
        <v>92300</v>
      </c>
    </row>
    <row r="1115" spans="1:5">
      <c r="A1115" t="s">
        <v>1956</v>
      </c>
      <c r="B1115" t="s">
        <v>1154</v>
      </c>
      <c r="C1115">
        <v>53060966800047</v>
      </c>
      <c r="E1115">
        <v>92100</v>
      </c>
    </row>
    <row r="1116" spans="1:5">
      <c r="A1116" t="s">
        <v>1957</v>
      </c>
      <c r="B1116" t="s">
        <v>1154</v>
      </c>
      <c r="C1116">
        <v>54201005312623</v>
      </c>
      <c r="E1116">
        <v>92000</v>
      </c>
    </row>
    <row r="1117" spans="1:5">
      <c r="A1117" t="s">
        <v>1958</v>
      </c>
      <c r="B1117" t="s">
        <v>1154</v>
      </c>
      <c r="C1117">
        <v>86450041800040</v>
      </c>
      <c r="E1117">
        <v>56850</v>
      </c>
    </row>
    <row r="1118" spans="1:5">
      <c r="A1118" t="s">
        <v>1959</v>
      </c>
      <c r="B1118" t="s">
        <v>1154</v>
      </c>
      <c r="C1118">
        <v>60125161400371</v>
      </c>
      <c r="E1118">
        <v>29500</v>
      </c>
    </row>
    <row r="1119" spans="1:5">
      <c r="A1119" t="s">
        <v>1960</v>
      </c>
      <c r="B1119" t="s">
        <v>1154</v>
      </c>
      <c r="C1119">
        <v>78013017514688</v>
      </c>
      <c r="E1119">
        <v>92800</v>
      </c>
    </row>
    <row r="1120" spans="1:5">
      <c r="A1120" t="s">
        <v>1961</v>
      </c>
      <c r="B1120" t="s">
        <v>1154</v>
      </c>
      <c r="C1120">
        <v>54203432713118</v>
      </c>
      <c r="E1120">
        <v>95800</v>
      </c>
    </row>
    <row r="1121" spans="1:5">
      <c r="A1121" t="s">
        <v>1962</v>
      </c>
      <c r="B1121" t="s">
        <v>1154</v>
      </c>
      <c r="C1121">
        <v>78433117500017</v>
      </c>
      <c r="E1121">
        <v>75008</v>
      </c>
    </row>
    <row r="1122" spans="1:5">
      <c r="A1122" t="s">
        <v>1963</v>
      </c>
      <c r="B1122" t="s">
        <v>1154</v>
      </c>
      <c r="C1122">
        <v>45088922500014</v>
      </c>
      <c r="E1122">
        <v>86000</v>
      </c>
    </row>
    <row r="1123" spans="1:5">
      <c r="A1123" t="s">
        <v>1964</v>
      </c>
      <c r="B1123" t="s">
        <v>1154</v>
      </c>
      <c r="C1123">
        <v>48333915600034</v>
      </c>
      <c r="D1123" t="s">
        <v>1965</v>
      </c>
      <c r="E1123">
        <v>86000</v>
      </c>
    </row>
    <row r="1124" spans="1:5">
      <c r="A1124" t="s">
        <v>840</v>
      </c>
      <c r="B1124" t="s">
        <v>19</v>
      </c>
      <c r="C1124">
        <v>35149458800038</v>
      </c>
      <c r="E1124">
        <v>69360</v>
      </c>
    </row>
    <row r="1125" spans="1:5">
      <c r="A1125" t="s">
        <v>814</v>
      </c>
      <c r="B1125" t="s">
        <v>19</v>
      </c>
      <c r="C1125">
        <v>45650053705249</v>
      </c>
      <c r="E1125">
        <v>64000</v>
      </c>
    </row>
    <row r="1126" spans="1:5">
      <c r="A1126" t="s">
        <v>774</v>
      </c>
      <c r="B1126" t="s">
        <v>18</v>
      </c>
      <c r="C1126">
        <v>68572124300010</v>
      </c>
      <c r="E1126">
        <v>59540</v>
      </c>
    </row>
    <row r="1127" spans="1:5">
      <c r="A1127" t="s">
        <v>1966</v>
      </c>
      <c r="B1127" t="s">
        <v>1154</v>
      </c>
      <c r="C1127">
        <v>634600229</v>
      </c>
      <c r="D1127" t="s">
        <v>1967</v>
      </c>
      <c r="E1127" t="s">
        <v>1968</v>
      </c>
    </row>
    <row r="1128" spans="1:5">
      <c r="A1128" t="s">
        <v>1969</v>
      </c>
      <c r="B1128" t="s">
        <v>1154</v>
      </c>
      <c r="C1128">
        <v>81980047500041</v>
      </c>
      <c r="D1128" t="s">
        <v>1967</v>
      </c>
      <c r="E1128">
        <v>57000</v>
      </c>
    </row>
    <row r="1129" spans="1:5">
      <c r="A1129" t="s">
        <v>1970</v>
      </c>
      <c r="B1129" t="s">
        <v>19</v>
      </c>
      <c r="C1129">
        <v>45101014400017</v>
      </c>
      <c r="D1129" t="s">
        <v>1971</v>
      </c>
      <c r="E1129">
        <v>45140</v>
      </c>
    </row>
    <row r="1130" spans="1:5">
      <c r="A1130" t="s">
        <v>1972</v>
      </c>
      <c r="B1130" t="s">
        <v>18</v>
      </c>
      <c r="C1130">
        <v>80475702900041</v>
      </c>
      <c r="E1130">
        <v>95200</v>
      </c>
    </row>
    <row r="1131" spans="1:5">
      <c r="A1131" t="s">
        <v>1973</v>
      </c>
      <c r="B1131" t="s">
        <v>1154</v>
      </c>
      <c r="C1131">
        <v>81445015100042</v>
      </c>
      <c r="E1131">
        <v>75009</v>
      </c>
    </row>
    <row r="1132" spans="1:5">
      <c r="A1132" t="s">
        <v>1974</v>
      </c>
      <c r="B1132" t="s">
        <v>19</v>
      </c>
      <c r="C1132">
        <v>56203662400483</v>
      </c>
      <c r="E1132">
        <v>76170</v>
      </c>
    </row>
    <row r="1133" spans="1:5">
      <c r="A1133" t="s">
        <v>1975</v>
      </c>
      <c r="B1133" t="s">
        <v>18</v>
      </c>
      <c r="C1133">
        <v>54378044900194</v>
      </c>
      <c r="E1133">
        <v>84250</v>
      </c>
    </row>
    <row r="1134" spans="1:5">
      <c r="A1134" t="s">
        <v>1976</v>
      </c>
      <c r="B1134" t="s">
        <v>18</v>
      </c>
      <c r="C1134">
        <v>45750860400024</v>
      </c>
      <c r="E1134">
        <v>77370</v>
      </c>
    </row>
    <row r="1135" spans="1:5">
      <c r="A1135" t="s">
        <v>1977</v>
      </c>
      <c r="B1135" t="s">
        <v>18</v>
      </c>
      <c r="C1135">
        <v>43385455100010</v>
      </c>
      <c r="E1135">
        <v>58600</v>
      </c>
    </row>
    <row r="1136" spans="1:5">
      <c r="A1136" t="s">
        <v>1978</v>
      </c>
      <c r="B1136" t="s">
        <v>18</v>
      </c>
      <c r="C1136">
        <v>50299277900012</v>
      </c>
      <c r="E1136" t="s">
        <v>1979</v>
      </c>
    </row>
    <row r="1137" spans="1:5">
      <c r="A1137" t="s">
        <v>1980</v>
      </c>
      <c r="B1137" t="s">
        <v>18</v>
      </c>
      <c r="C1137">
        <v>44715019400010</v>
      </c>
      <c r="E1137">
        <v>59940</v>
      </c>
    </row>
    <row r="1138" spans="1:5">
      <c r="A1138" t="s">
        <v>1981</v>
      </c>
      <c r="B1138" t="s">
        <v>18</v>
      </c>
      <c r="C1138">
        <v>37943738700010</v>
      </c>
      <c r="E1138">
        <v>58800</v>
      </c>
    </row>
    <row r="1139" spans="1:5">
      <c r="A1139" t="s">
        <v>1982</v>
      </c>
      <c r="B1139" t="s">
        <v>18</v>
      </c>
      <c r="C1139">
        <v>42824028700170</v>
      </c>
      <c r="E1139">
        <v>13300</v>
      </c>
    </row>
    <row r="1140" spans="1:5">
      <c r="A1140" t="s">
        <v>1983</v>
      </c>
      <c r="B1140" t="s">
        <v>18</v>
      </c>
      <c r="C1140">
        <v>89109068000036</v>
      </c>
      <c r="E1140">
        <v>63480</v>
      </c>
    </row>
    <row r="1141" spans="1:5">
      <c r="A1141" t="s">
        <v>1984</v>
      </c>
      <c r="B1141" t="s">
        <v>1154</v>
      </c>
      <c r="C1141">
        <v>11111</v>
      </c>
      <c r="E1141">
        <v>0</v>
      </c>
    </row>
    <row r="1142" spans="1:5">
      <c r="A1142" t="s">
        <v>1985</v>
      </c>
      <c r="C1142" t="s">
        <v>1986</v>
      </c>
      <c r="E1142" t="s">
        <v>1987</v>
      </c>
    </row>
    <row r="1143" spans="1:5">
      <c r="A1143" t="s">
        <v>377</v>
      </c>
      <c r="B1143" t="s">
        <v>18</v>
      </c>
      <c r="C1143">
        <v>43348505900037</v>
      </c>
      <c r="E1143">
        <v>69003</v>
      </c>
    </row>
    <row r="1144" spans="1:5">
      <c r="A1144" t="s">
        <v>1988</v>
      </c>
      <c r="B1144" t="s">
        <v>1989</v>
      </c>
      <c r="C1144">
        <v>89440957200027</v>
      </c>
      <c r="E1144">
        <v>26300</v>
      </c>
    </row>
    <row r="1145" spans="1:5">
      <c r="A1145" t="s">
        <v>1990</v>
      </c>
      <c r="B1145" t="s">
        <v>19</v>
      </c>
      <c r="C1145">
        <v>41510422300037</v>
      </c>
      <c r="E1145">
        <v>42330</v>
      </c>
    </row>
    <row r="1146" spans="1:5">
      <c r="A1146" t="s">
        <v>1991</v>
      </c>
      <c r="B1146" t="s">
        <v>18</v>
      </c>
      <c r="C1146">
        <v>37843362700015</v>
      </c>
      <c r="D1146" t="s">
        <v>1074</v>
      </c>
      <c r="E1146">
        <v>42300</v>
      </c>
    </row>
    <row r="1147" spans="1:5">
      <c r="A1147" t="s">
        <v>1992</v>
      </c>
      <c r="B1147" t="s">
        <v>19</v>
      </c>
      <c r="C1147">
        <v>35186769201142</v>
      </c>
      <c r="E1147">
        <v>92000</v>
      </c>
    </row>
    <row r="1148" spans="1:5">
      <c r="A1148" t="s">
        <v>1993</v>
      </c>
      <c r="B1148" t="s">
        <v>19</v>
      </c>
      <c r="C1148">
        <v>35186769201027</v>
      </c>
      <c r="E1148">
        <v>69800</v>
      </c>
    </row>
    <row r="1149" spans="1:5">
      <c r="A1149" t="s">
        <v>943</v>
      </c>
      <c r="B1149" t="s">
        <v>19</v>
      </c>
      <c r="C1149">
        <v>35225642401758</v>
      </c>
      <c r="E1149">
        <v>69009</v>
      </c>
    </row>
    <row r="1150" spans="1:5">
      <c r="A1150" t="s">
        <v>943</v>
      </c>
      <c r="B1150" t="s">
        <v>19</v>
      </c>
      <c r="C1150">
        <v>35225642401725</v>
      </c>
      <c r="E1150">
        <v>69009</v>
      </c>
    </row>
    <row r="1151" spans="1:5">
      <c r="A1151" t="s">
        <v>1994</v>
      </c>
      <c r="B1151" t="s">
        <v>18</v>
      </c>
      <c r="C1151">
        <v>78688016100116</v>
      </c>
      <c r="D1151" t="s">
        <v>1995</v>
      </c>
      <c r="E1151">
        <v>57530</v>
      </c>
    </row>
    <row r="1152" spans="1:5">
      <c r="A1152" t="s">
        <v>1996</v>
      </c>
      <c r="B1152" t="s">
        <v>18</v>
      </c>
      <c r="C1152">
        <v>75480152000075</v>
      </c>
      <c r="D1152" t="s">
        <v>1995</v>
      </c>
      <c r="E1152">
        <v>54220</v>
      </c>
    </row>
    <row r="1153" spans="1:5">
      <c r="A1153" t="s">
        <v>1997</v>
      </c>
      <c r="B1153" t="s">
        <v>18</v>
      </c>
      <c r="C1153">
        <v>50006171800028</v>
      </c>
      <c r="E1153">
        <v>43120</v>
      </c>
    </row>
    <row r="1154" spans="1:5">
      <c r="A1154" t="s">
        <v>1998</v>
      </c>
      <c r="B1154" t="s">
        <v>18</v>
      </c>
      <c r="C1154">
        <v>44485959900011</v>
      </c>
      <c r="D1154" t="s">
        <v>1061</v>
      </c>
      <c r="E1154">
        <v>67390</v>
      </c>
    </row>
    <row r="1155" spans="1:5">
      <c r="A1155" t="s">
        <v>396</v>
      </c>
      <c r="B1155" t="s">
        <v>18</v>
      </c>
      <c r="C1155">
        <v>38948303300012</v>
      </c>
      <c r="D1155" t="s">
        <v>1074</v>
      </c>
      <c r="E1155">
        <v>43000</v>
      </c>
    </row>
    <row r="1156" spans="1:5">
      <c r="A1156" t="s">
        <v>1999</v>
      </c>
      <c r="B1156" t="s">
        <v>18</v>
      </c>
      <c r="C1156">
        <v>37841772900035</v>
      </c>
      <c r="D1156" t="s">
        <v>1074</v>
      </c>
      <c r="E1156">
        <v>71000</v>
      </c>
    </row>
    <row r="1157" spans="1:5">
      <c r="A1157" t="s">
        <v>2000</v>
      </c>
      <c r="B1157" t="s">
        <v>18</v>
      </c>
      <c r="C1157">
        <v>31578452000019</v>
      </c>
      <c r="D1157" t="s">
        <v>1074</v>
      </c>
      <c r="E1157">
        <v>11000</v>
      </c>
    </row>
    <row r="1158" spans="1:5">
      <c r="A1158" t="s">
        <v>2001</v>
      </c>
      <c r="B1158" t="s">
        <v>18</v>
      </c>
      <c r="C1158">
        <v>57420191900028</v>
      </c>
      <c r="D1158" t="s">
        <v>1074</v>
      </c>
      <c r="E1158">
        <v>66000</v>
      </c>
    </row>
    <row r="1159" spans="1:5">
      <c r="A1159" t="s">
        <v>2002</v>
      </c>
      <c r="B1159" t="s">
        <v>1023</v>
      </c>
      <c r="C1159">
        <v>50922412700050</v>
      </c>
      <c r="E1159">
        <v>80680</v>
      </c>
    </row>
    <row r="1160" spans="1:5">
      <c r="A1160" t="s">
        <v>955</v>
      </c>
      <c r="B1160" t="s">
        <v>18</v>
      </c>
      <c r="C1160">
        <v>44349810000017</v>
      </c>
      <c r="E1160">
        <v>54270</v>
      </c>
    </row>
    <row r="1161" spans="1:5">
      <c r="A1161" t="s">
        <v>954</v>
      </c>
      <c r="B1161" t="s">
        <v>18</v>
      </c>
      <c r="C1161">
        <v>30163760900050</v>
      </c>
      <c r="E1161">
        <v>88000</v>
      </c>
    </row>
    <row r="1162" spans="1:5">
      <c r="A1162" t="s">
        <v>2003</v>
      </c>
      <c r="B1162" t="s">
        <v>18</v>
      </c>
      <c r="C1162">
        <v>81981758600053</v>
      </c>
      <c r="D1162" t="s">
        <v>1061</v>
      </c>
      <c r="E1162">
        <v>51230</v>
      </c>
    </row>
    <row r="1163" spans="1:5">
      <c r="A1163" t="s">
        <v>961</v>
      </c>
      <c r="B1163" t="s">
        <v>19</v>
      </c>
      <c r="C1163">
        <v>38056058100098</v>
      </c>
      <c r="E1163">
        <v>51100</v>
      </c>
    </row>
    <row r="1164" spans="1:5">
      <c r="A1164" t="s">
        <v>2004</v>
      </c>
      <c r="B1164" t="s">
        <v>18</v>
      </c>
      <c r="C1164">
        <v>42702004500113</v>
      </c>
      <c r="E1164">
        <v>50260</v>
      </c>
    </row>
    <row r="1165" spans="1:5">
      <c r="A1165" t="s">
        <v>962</v>
      </c>
      <c r="B1165" t="s">
        <v>19</v>
      </c>
      <c r="C1165">
        <v>43427007000049</v>
      </c>
      <c r="E1165">
        <v>60110</v>
      </c>
    </row>
    <row r="1166" spans="1:5">
      <c r="A1166" t="s">
        <v>702</v>
      </c>
      <c r="B1166" t="s">
        <v>19</v>
      </c>
      <c r="C1166">
        <v>38816309900152</v>
      </c>
      <c r="E1166">
        <v>95150</v>
      </c>
    </row>
    <row r="1167" spans="1:5">
      <c r="A1167" t="s">
        <v>2005</v>
      </c>
      <c r="B1167" t="s">
        <v>18</v>
      </c>
      <c r="C1167">
        <v>33058975500017</v>
      </c>
      <c r="E1167">
        <v>95300</v>
      </c>
    </row>
    <row r="1168" spans="1:5">
      <c r="A1168" t="s">
        <v>386</v>
      </c>
      <c r="B1168" t="s">
        <v>18</v>
      </c>
      <c r="C1168">
        <v>83248115400017</v>
      </c>
      <c r="D1168" t="s">
        <v>1995</v>
      </c>
      <c r="E1168">
        <v>50260</v>
      </c>
    </row>
    <row r="1169" spans="1:5">
      <c r="A1169" t="s">
        <v>2006</v>
      </c>
      <c r="B1169" t="s">
        <v>18</v>
      </c>
      <c r="C1169">
        <v>58450018500171</v>
      </c>
      <c r="E1169">
        <v>42160</v>
      </c>
    </row>
    <row r="1170" spans="1:5">
      <c r="A1170" t="s">
        <v>401</v>
      </c>
      <c r="B1170" t="s">
        <v>18</v>
      </c>
      <c r="C1170">
        <v>58450018500163</v>
      </c>
      <c r="E1170">
        <v>42110</v>
      </c>
    </row>
    <row r="1171" spans="1:5">
      <c r="A1171" t="s">
        <v>2007</v>
      </c>
      <c r="B1171" t="s">
        <v>18</v>
      </c>
      <c r="C1171">
        <v>26130007300010</v>
      </c>
      <c r="E1171">
        <v>13015</v>
      </c>
    </row>
  </sheetData>
  <autoFilter ref="A1:E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Dashboard-ALL</vt:lpstr>
      <vt:lpstr>Widgets</vt:lpstr>
      <vt:lpstr>Estimates</vt:lpstr>
      <vt:lpstr>Potentials</vt:lpstr>
      <vt:lpstr>Cotations</vt:lpstr>
      <vt:lpstr>Projects</vt:lpstr>
      <vt:lpstr>Accounts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CINQUIN</dc:creator>
  <cp:lastModifiedBy>Clémentine Isnard</cp:lastModifiedBy>
  <dcterms:created xsi:type="dcterms:W3CDTF">2023-12-05T17:54:09+01:00</dcterms:created>
  <dcterms:modified xsi:type="dcterms:W3CDTF">2025-07-18T15:32:43+02:00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0x010100DFD59587455F514D9B5B4C2BBE7BF705</vt:lpwstr>
  </property>
  <property fmtid="{D5CDD505-2E9C-101B-9397-08002B2CF9AE}" pid="3" name="MediaServiceImageTags">
    <vt:lpwstr/>
  </property>
</Properties>
</file>